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drawings/drawing3.xml" ContentType="application/vnd.openxmlformats-officedocument.drawing+xml"/>
  <Override PartName="/xl/embeddings/oleObject2.bin" ContentType="application/vnd.openxmlformats-officedocument.oleObject"/>
  <Override PartName="/xl/drawings/drawing4.xml" ContentType="application/vnd.openxmlformats-officedocument.drawing+xml"/>
  <Override PartName="/xl/embeddings/oleObject3.bin" ContentType="application/vnd.openxmlformats-officedocument.oleObject"/>
  <Override PartName="/xl/drawings/drawing5.xml" ContentType="application/vnd.openxmlformats-officedocument.drawing+xml"/>
  <Override PartName="/xl/embeddings/oleObject4.bin" ContentType="application/vnd.openxmlformats-officedocument.oleObject"/>
  <Override PartName="/xl/drawings/drawing6.xml" ContentType="application/vnd.openxmlformats-officedocument.drawing+xml"/>
  <Override PartName="/xl/embeddings/oleObject5.bin" ContentType="application/vnd.openxmlformats-officedocument.oleObject"/>
  <Override PartName="/xl/drawings/drawing7.xml" ContentType="application/vnd.openxmlformats-officedocument.drawing+xml"/>
  <Override PartName="/xl/embeddings/oleObject6.bin" ContentType="application/vnd.openxmlformats-officedocument.oleObject"/>
  <Override PartName="/xl/drawings/drawing8.xml" ContentType="application/vnd.openxmlformats-officedocument.drawing+xml"/>
  <Override PartName="/xl/embeddings/oleObject7.bin" ContentType="application/vnd.openxmlformats-officedocument.oleObject"/>
  <Override PartName="/xl/drawings/drawing9.xml" ContentType="application/vnd.openxmlformats-officedocument.drawing+xml"/>
  <Override PartName="/xl/embeddings/oleObject8.bin" ContentType="application/vnd.openxmlformats-officedocument.oleObject"/>
  <Override PartName="/xl/drawings/drawing10.xml" ContentType="application/vnd.openxmlformats-officedocument.drawing+xml"/>
  <Override PartName="/xl/embeddings/oleObject9.bin" ContentType="application/vnd.openxmlformats-officedocument.oleObject"/>
  <Override PartName="/xl/drawings/drawing11.xml" ContentType="application/vnd.openxmlformats-officedocument.drawing+xml"/>
  <Override PartName="/xl/embeddings/oleObject10.bin" ContentType="application/vnd.openxmlformats-officedocument.oleObject"/>
  <Override PartName="/xl/drawings/drawing12.xml" ContentType="application/vnd.openxmlformats-officedocument.drawing+xml"/>
  <Override PartName="/xl/embeddings/oleObject1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770" windowWidth="18195" windowHeight="8610" activeTab="3"/>
  </bookViews>
  <sheets>
    <sheet name="RREKAP" sheetId="1" r:id="rId1"/>
    <sheet name="RLA" sheetId="2" r:id="rId2"/>
    <sheet name="REDU" sheetId="3" r:id="rId3"/>
    <sheet name="LABA" sheetId="4" r:id="rId4"/>
    <sheet name="EKUITAS" sheetId="5" r:id="rId5"/>
    <sheet name="SIGIT" sheetId="6" r:id="rId6"/>
    <sheet name="RIDWAN" sheetId="7" r:id="rId7"/>
    <sheet name="SLAMT R" sheetId="8" r:id="rId8"/>
    <sheet name="BUDIWARSO" sheetId="9" r:id="rId9"/>
    <sheet name="ISMOYO" sheetId="10" r:id="rId10"/>
    <sheet name="SUBAKIR" sheetId="11" r:id="rId11"/>
    <sheet name="PPK" sheetId="12" r:id="rId12"/>
    <sheet name="BEN DNG BPD" sheetId="13" r:id="rId13"/>
    <sheet name="vo1" sheetId="14" r:id="rId14"/>
    <sheet name="vo3" sheetId="15" r:id="rId15"/>
    <sheet name="vo4" sheetId="16" r:id="rId16"/>
    <sheet name="Sheet1" sheetId="17" r:id="rId17"/>
    <sheet name="Sheet2" sheetId="18" r:id="rId18"/>
    <sheet name="Sheet3" sheetId="19" r:id="rId19"/>
    <sheet name="Sheet4" sheetId="20" r:id="rId20"/>
    <sheet name="Sheet5" sheetId="21" r:id="rId21"/>
  </sheets>
  <externalReferences>
    <externalReference r:id="rId22"/>
    <externalReference r:id="rId23"/>
  </externalReferences>
  <calcPr calcId="144525"/>
</workbook>
</file>

<file path=xl/calcChain.xml><?xml version="1.0" encoding="utf-8"?>
<calcChain xmlns="http://schemas.openxmlformats.org/spreadsheetml/2006/main">
  <c r="E40" i="13" l="1"/>
  <c r="O519" i="1" l="1"/>
  <c r="N521" i="1"/>
  <c r="D260" i="1" l="1"/>
  <c r="E260" i="1"/>
  <c r="F260" i="1"/>
  <c r="G260" i="1"/>
  <c r="I260" i="1"/>
  <c r="M260" i="1"/>
  <c r="N260" i="1" s="1"/>
  <c r="M261" i="1"/>
  <c r="M262" i="1"/>
  <c r="N262" i="1"/>
  <c r="O262" i="1" s="1"/>
  <c r="O266" i="1" s="1"/>
  <c r="O268" i="1" s="1"/>
  <c r="P268" i="1" s="1"/>
  <c r="M263" i="1"/>
  <c r="M264" i="1"/>
  <c r="P266" i="1"/>
  <c r="N271" i="1"/>
  <c r="N272" i="1" s="1"/>
  <c r="O276" i="1"/>
  <c r="G261" i="1"/>
  <c r="I261" i="1" s="1"/>
  <c r="I262" i="1"/>
  <c r="I263" i="1"/>
  <c r="I264" i="1"/>
  <c r="N266" i="1" l="1"/>
  <c r="N267" i="1"/>
  <c r="N1316" i="1"/>
  <c r="M1321" i="1"/>
  <c r="N1320" i="1"/>
  <c r="F29" i="16" l="1"/>
  <c r="F30" i="16"/>
  <c r="F31" i="16"/>
  <c r="F32" i="16"/>
  <c r="F28" i="16"/>
  <c r="E33" i="16"/>
  <c r="M38" i="15"/>
  <c r="M6" i="1"/>
  <c r="M5" i="1"/>
  <c r="D11" i="1"/>
  <c r="D5845" i="1"/>
  <c r="D5293" i="1"/>
  <c r="D4764" i="1"/>
  <c r="D4253" i="1"/>
  <c r="M4251" i="1"/>
  <c r="M4258" i="1"/>
  <c r="M3723" i="1"/>
  <c r="M3172" i="1"/>
  <c r="M4268" i="1"/>
  <c r="M4253" i="1" l="1"/>
  <c r="N4248" i="1" l="1"/>
  <c r="R20" i="1"/>
  <c r="R18" i="1"/>
  <c r="P5" i="1" l="1"/>
  <c r="M3173" i="1"/>
  <c r="M3729" i="1" l="1"/>
  <c r="N3" i="1"/>
  <c r="N34" i="1"/>
  <c r="N31" i="1"/>
  <c r="M2643" i="1"/>
  <c r="M2124" i="1"/>
  <c r="M1609" i="1"/>
  <c r="M1082" i="1"/>
  <c r="M566" i="1"/>
  <c r="H32" i="15" l="1"/>
  <c r="E34" i="15"/>
  <c r="M6426" i="1" l="1"/>
  <c r="O31" i="1"/>
  <c r="P33" i="1"/>
  <c r="P31" i="1"/>
  <c r="O5863" i="1" l="1"/>
  <c r="O6064" i="1"/>
  <c r="N6101" i="1"/>
  <c r="B505" i="1" l="1"/>
  <c r="N6943" i="1"/>
  <c r="M484" i="1" l="1"/>
  <c r="N380" i="1"/>
  <c r="M364" i="1"/>
  <c r="N343" i="1"/>
  <c r="M342" i="1"/>
  <c r="M218" i="1" l="1"/>
  <c r="N5864" i="1"/>
  <c r="L115" i="3"/>
  <c r="L117" i="3"/>
  <c r="D218" i="2"/>
  <c r="B7435" i="1"/>
  <c r="I7428" i="1"/>
  <c r="K7428" i="1" s="1"/>
  <c r="H7427" i="1"/>
  <c r="G7427" i="1"/>
  <c r="F7427" i="1"/>
  <c r="E7427" i="1"/>
  <c r="D7427" i="1"/>
  <c r="C7427" i="1"/>
  <c r="J7426" i="1"/>
  <c r="J7425" i="1" s="1"/>
  <c r="I7426" i="1"/>
  <c r="K7426" i="1" s="1"/>
  <c r="I7425" i="1"/>
  <c r="K7425" i="1" s="1"/>
  <c r="H7425" i="1"/>
  <c r="G7425" i="1"/>
  <c r="F7425" i="1"/>
  <c r="E7425" i="1"/>
  <c r="D7425" i="1"/>
  <c r="C7425" i="1"/>
  <c r="I7424" i="1"/>
  <c r="K7424" i="1" s="1"/>
  <c r="H7423" i="1"/>
  <c r="H7422" i="1" s="1"/>
  <c r="H7421" i="1" s="1"/>
  <c r="G7423" i="1"/>
  <c r="G7422" i="1" s="1"/>
  <c r="G7421" i="1" s="1"/>
  <c r="G7411" i="1" s="1"/>
  <c r="F7423" i="1"/>
  <c r="E7423" i="1"/>
  <c r="E7422" i="1" s="1"/>
  <c r="D7423" i="1"/>
  <c r="C7423" i="1"/>
  <c r="C7422" i="1" s="1"/>
  <c r="C7421" i="1" s="1"/>
  <c r="C7411" i="1" s="1"/>
  <c r="F7422" i="1"/>
  <c r="F7421" i="1" s="1"/>
  <c r="D7422" i="1"/>
  <c r="D7421" i="1" s="1"/>
  <c r="E7421" i="1"/>
  <c r="I7420" i="1"/>
  <c r="K7420" i="1" s="1"/>
  <c r="I7419" i="1"/>
  <c r="K7419" i="1" s="1"/>
  <c r="H7419" i="1"/>
  <c r="G7419" i="1"/>
  <c r="F7419" i="1"/>
  <c r="E7419" i="1"/>
  <c r="D7419" i="1"/>
  <c r="C7419" i="1"/>
  <c r="J7418" i="1"/>
  <c r="I7417" i="1"/>
  <c r="K7417" i="1" s="1"/>
  <c r="H7416" i="1"/>
  <c r="G7416" i="1"/>
  <c r="F7416" i="1"/>
  <c r="E7416" i="1"/>
  <c r="D7416" i="1"/>
  <c r="C7416" i="1"/>
  <c r="K7415" i="1"/>
  <c r="I7415" i="1"/>
  <c r="H7414" i="1"/>
  <c r="G7414" i="1"/>
  <c r="F7414" i="1"/>
  <c r="E7414" i="1"/>
  <c r="D7414" i="1"/>
  <c r="C7414" i="1"/>
  <c r="G7413" i="1"/>
  <c r="G7412" i="1" s="1"/>
  <c r="E7413" i="1"/>
  <c r="E7412" i="1" s="1"/>
  <c r="E7411" i="1" s="1"/>
  <c r="C7413" i="1"/>
  <c r="C7412" i="1" s="1"/>
  <c r="J7410" i="1"/>
  <c r="J7409" i="1" s="1"/>
  <c r="I7410" i="1"/>
  <c r="K7410" i="1" s="1"/>
  <c r="I7409" i="1"/>
  <c r="K7409" i="1" s="1"/>
  <c r="H7409" i="1"/>
  <c r="G7409" i="1"/>
  <c r="F7409" i="1"/>
  <c r="E7409" i="1"/>
  <c r="D7409" i="1"/>
  <c r="C7409" i="1"/>
  <c r="J7408" i="1"/>
  <c r="I7408" i="1"/>
  <c r="K7408" i="1" s="1"/>
  <c r="I7407" i="1"/>
  <c r="K7407" i="1" s="1"/>
  <c r="H7406" i="1"/>
  <c r="H7398" i="1" s="1"/>
  <c r="H7394" i="1" s="1"/>
  <c r="G7406" i="1"/>
  <c r="F7406" i="1"/>
  <c r="E7406" i="1"/>
  <c r="D7406" i="1"/>
  <c r="D7398" i="1" s="1"/>
  <c r="D7394" i="1" s="1"/>
  <c r="C7406" i="1"/>
  <c r="K7405" i="1"/>
  <c r="I7405" i="1"/>
  <c r="J7405" i="1" s="1"/>
  <c r="J7404" i="1"/>
  <c r="J7403" i="1" s="1"/>
  <c r="I7404" i="1"/>
  <c r="K7404" i="1" s="1"/>
  <c r="K7403" i="1"/>
  <c r="I7403" i="1"/>
  <c r="H7403" i="1"/>
  <c r="G7403" i="1"/>
  <c r="F7403" i="1"/>
  <c r="E7403" i="1"/>
  <c r="D7403" i="1"/>
  <c r="C7403" i="1"/>
  <c r="J7402" i="1"/>
  <c r="J7401" i="1" s="1"/>
  <c r="I7402" i="1"/>
  <c r="K7402" i="1" s="1"/>
  <c r="K7401" i="1"/>
  <c r="I7401" i="1"/>
  <c r="H7401" i="1"/>
  <c r="G7401" i="1"/>
  <c r="F7401" i="1"/>
  <c r="E7401" i="1"/>
  <c r="D7401" i="1"/>
  <c r="C7401" i="1"/>
  <c r="J7400" i="1"/>
  <c r="J7399" i="1" s="1"/>
  <c r="I7400" i="1"/>
  <c r="K7400" i="1" s="1"/>
  <c r="K7399" i="1"/>
  <c r="I7399" i="1"/>
  <c r="H7399" i="1"/>
  <c r="G7399" i="1"/>
  <c r="F7399" i="1"/>
  <c r="E7399" i="1"/>
  <c r="D7399" i="1"/>
  <c r="C7399" i="1"/>
  <c r="F7398" i="1"/>
  <c r="K7397" i="1"/>
  <c r="I7397" i="1"/>
  <c r="H7396" i="1"/>
  <c r="H7395" i="1" s="1"/>
  <c r="G7396" i="1"/>
  <c r="F7396" i="1"/>
  <c r="F7395" i="1" s="1"/>
  <c r="E7396" i="1"/>
  <c r="D7396" i="1"/>
  <c r="D7395" i="1" s="1"/>
  <c r="C7396" i="1"/>
  <c r="G7395" i="1"/>
  <c r="E7395" i="1"/>
  <c r="C7395" i="1"/>
  <c r="F7394" i="1"/>
  <c r="K7388" i="1"/>
  <c r="I7388" i="1"/>
  <c r="H7387" i="1"/>
  <c r="G7387" i="1"/>
  <c r="F7387" i="1"/>
  <c r="E7387" i="1"/>
  <c r="D7387" i="1"/>
  <c r="C7387" i="1"/>
  <c r="I7386" i="1"/>
  <c r="K7386" i="1" s="1"/>
  <c r="H7385" i="1"/>
  <c r="G7385" i="1"/>
  <c r="F7385" i="1"/>
  <c r="E7385" i="1"/>
  <c r="D7385" i="1"/>
  <c r="D7382" i="1" s="1"/>
  <c r="C7385" i="1"/>
  <c r="K7384" i="1"/>
  <c r="I7384" i="1"/>
  <c r="H7383" i="1"/>
  <c r="G7383" i="1"/>
  <c r="F7383" i="1"/>
  <c r="E7383" i="1"/>
  <c r="D7383" i="1"/>
  <c r="C7383" i="1"/>
  <c r="G7382" i="1"/>
  <c r="E7382" i="1"/>
  <c r="E7381" i="1" s="1"/>
  <c r="C7382" i="1"/>
  <c r="C7381" i="1" s="1"/>
  <c r="G7381" i="1"/>
  <c r="D7381" i="1"/>
  <c r="D7380" i="1" s="1"/>
  <c r="J7379" i="1"/>
  <c r="J7378" i="1" s="1"/>
  <c r="I7379" i="1"/>
  <c r="K7379" i="1" s="1"/>
  <c r="I7378" i="1"/>
  <c r="K7378" i="1" s="1"/>
  <c r="H7378" i="1"/>
  <c r="G7378" i="1"/>
  <c r="F7378" i="1"/>
  <c r="E7378" i="1"/>
  <c r="E7372" i="1" s="1"/>
  <c r="E7368" i="1" s="1"/>
  <c r="D7378" i="1"/>
  <c r="C7378" i="1"/>
  <c r="J7377" i="1"/>
  <c r="K7376" i="1"/>
  <c r="I7376" i="1"/>
  <c r="H7375" i="1"/>
  <c r="G7375" i="1"/>
  <c r="F7375" i="1"/>
  <c r="E7375" i="1"/>
  <c r="D7375" i="1"/>
  <c r="C7375" i="1"/>
  <c r="I7374" i="1"/>
  <c r="K7374" i="1" s="1"/>
  <c r="H7373" i="1"/>
  <c r="G7373" i="1"/>
  <c r="F7373" i="1"/>
  <c r="F7372" i="1" s="1"/>
  <c r="E7373" i="1"/>
  <c r="D7373" i="1"/>
  <c r="D7372" i="1" s="1"/>
  <c r="C7373" i="1"/>
  <c r="G7372" i="1"/>
  <c r="C7372" i="1"/>
  <c r="I7371" i="1"/>
  <c r="K7371" i="1" s="1"/>
  <c r="H7370" i="1"/>
  <c r="H7369" i="1" s="1"/>
  <c r="G7370" i="1"/>
  <c r="G7369" i="1" s="1"/>
  <c r="G7368" i="1" s="1"/>
  <c r="F7370" i="1"/>
  <c r="E7370" i="1"/>
  <c r="E7369" i="1" s="1"/>
  <c r="D7370" i="1"/>
  <c r="C7370" i="1"/>
  <c r="C7369" i="1" s="1"/>
  <c r="C7368" i="1" s="1"/>
  <c r="F7369" i="1"/>
  <c r="D7369" i="1"/>
  <c r="D7368" i="1" s="1"/>
  <c r="I7367" i="1"/>
  <c r="J7367" i="1" s="1"/>
  <c r="J7366" i="1" s="1"/>
  <c r="J7360" i="1" s="1"/>
  <c r="J7356" i="1" s="1"/>
  <c r="H7366" i="1"/>
  <c r="G7366" i="1"/>
  <c r="G7360" i="1" s="1"/>
  <c r="G7356" i="1" s="1"/>
  <c r="F7366" i="1"/>
  <c r="E7366" i="1"/>
  <c r="E7360" i="1" s="1"/>
  <c r="E7356" i="1" s="1"/>
  <c r="D7366" i="1"/>
  <c r="C7366" i="1"/>
  <c r="C7360" i="1" s="1"/>
  <c r="C7356" i="1" s="1"/>
  <c r="J7365" i="1"/>
  <c r="J7364" i="1"/>
  <c r="I7364" i="1"/>
  <c r="J7363" i="1"/>
  <c r="I7363" i="1"/>
  <c r="H7363" i="1"/>
  <c r="G7363" i="1"/>
  <c r="F7363" i="1"/>
  <c r="E7363" i="1"/>
  <c r="D7363" i="1"/>
  <c r="C7363" i="1"/>
  <c r="J7362" i="1"/>
  <c r="I7362" i="1"/>
  <c r="J7361" i="1"/>
  <c r="I7361" i="1"/>
  <c r="H7361" i="1"/>
  <c r="G7361" i="1"/>
  <c r="F7361" i="1"/>
  <c r="E7361" i="1"/>
  <c r="D7361" i="1"/>
  <c r="C7361" i="1"/>
  <c r="H7360" i="1"/>
  <c r="F7360" i="1"/>
  <c r="D7360" i="1"/>
  <c r="J7359" i="1"/>
  <c r="I7359" i="1"/>
  <c r="J7358" i="1"/>
  <c r="I7358" i="1"/>
  <c r="H7358" i="1"/>
  <c r="G7358" i="1"/>
  <c r="F7358" i="1"/>
  <c r="E7358" i="1"/>
  <c r="D7358" i="1"/>
  <c r="C7358" i="1"/>
  <c r="J7357" i="1"/>
  <c r="I7357" i="1"/>
  <c r="H7357" i="1"/>
  <c r="G7357" i="1"/>
  <c r="F7357" i="1"/>
  <c r="E7357" i="1"/>
  <c r="D7357" i="1"/>
  <c r="C7357" i="1"/>
  <c r="H7356" i="1"/>
  <c r="F7356" i="1"/>
  <c r="D7356" i="1"/>
  <c r="I7351" i="1"/>
  <c r="K7351" i="1" s="1"/>
  <c r="H7350" i="1"/>
  <c r="G7350" i="1"/>
  <c r="F7350" i="1"/>
  <c r="E7350" i="1"/>
  <c r="D7350" i="1"/>
  <c r="C7350" i="1"/>
  <c r="I7349" i="1"/>
  <c r="J7349" i="1" s="1"/>
  <c r="J7348" i="1" s="1"/>
  <c r="I7348" i="1"/>
  <c r="K7348" i="1" s="1"/>
  <c r="H7348" i="1"/>
  <c r="G7348" i="1"/>
  <c r="F7348" i="1"/>
  <c r="E7348" i="1"/>
  <c r="D7348" i="1"/>
  <c r="C7348" i="1"/>
  <c r="I7347" i="1"/>
  <c r="K7347" i="1" s="1"/>
  <c r="H7346" i="1"/>
  <c r="G7346" i="1"/>
  <c r="G7345" i="1" s="1"/>
  <c r="G7344" i="1" s="1"/>
  <c r="G7343" i="1" s="1"/>
  <c r="F7346" i="1"/>
  <c r="E7346" i="1"/>
  <c r="E7345" i="1" s="1"/>
  <c r="E7344" i="1" s="1"/>
  <c r="D7346" i="1"/>
  <c r="C7346" i="1"/>
  <c r="C7345" i="1" s="1"/>
  <c r="C7344" i="1" s="1"/>
  <c r="C7343" i="1" s="1"/>
  <c r="H7345" i="1"/>
  <c r="H7344" i="1" s="1"/>
  <c r="F7345" i="1"/>
  <c r="F7344" i="1" s="1"/>
  <c r="D7345" i="1"/>
  <c r="D7344" i="1" s="1"/>
  <c r="D7343" i="1" s="1"/>
  <c r="I7342" i="1"/>
  <c r="K7342" i="1" s="1"/>
  <c r="H7341" i="1"/>
  <c r="G7341" i="1"/>
  <c r="F7341" i="1"/>
  <c r="E7341" i="1"/>
  <c r="D7341" i="1"/>
  <c r="C7341" i="1"/>
  <c r="J7340" i="1"/>
  <c r="I7340" i="1"/>
  <c r="I7339" i="1"/>
  <c r="K7339" i="1" s="1"/>
  <c r="H7338" i="1"/>
  <c r="G7338" i="1"/>
  <c r="F7338" i="1"/>
  <c r="E7338" i="1"/>
  <c r="D7338" i="1"/>
  <c r="C7338" i="1"/>
  <c r="I7337" i="1"/>
  <c r="K7337" i="1" s="1"/>
  <c r="H7336" i="1"/>
  <c r="H7335" i="1" s="1"/>
  <c r="H7334" i="1" s="1"/>
  <c r="H7333" i="1" s="1"/>
  <c r="G7336" i="1"/>
  <c r="F7336" i="1"/>
  <c r="F7335" i="1" s="1"/>
  <c r="F7334" i="1" s="1"/>
  <c r="F7333" i="1" s="1"/>
  <c r="E7336" i="1"/>
  <c r="D7336" i="1"/>
  <c r="D7335" i="1" s="1"/>
  <c r="D7334" i="1" s="1"/>
  <c r="D7333" i="1" s="1"/>
  <c r="C7336" i="1"/>
  <c r="G7335" i="1"/>
  <c r="G7334" i="1" s="1"/>
  <c r="G7333" i="1" s="1"/>
  <c r="E7335" i="1"/>
  <c r="E7334" i="1" s="1"/>
  <c r="E7333" i="1" s="1"/>
  <c r="C7335" i="1"/>
  <c r="C7334" i="1" s="1"/>
  <c r="C7333" i="1" s="1"/>
  <c r="I7332" i="1"/>
  <c r="J7332" i="1" s="1"/>
  <c r="J7331" i="1" s="1"/>
  <c r="J7325" i="1" s="1"/>
  <c r="J7324" i="1" s="1"/>
  <c r="I7331" i="1"/>
  <c r="I7325" i="1" s="1"/>
  <c r="I7324" i="1" s="1"/>
  <c r="H7331" i="1"/>
  <c r="G7331" i="1"/>
  <c r="G7325" i="1" s="1"/>
  <c r="G7324" i="1" s="1"/>
  <c r="F7331" i="1"/>
  <c r="E7331" i="1"/>
  <c r="E7325" i="1" s="1"/>
  <c r="E7324" i="1" s="1"/>
  <c r="D7331" i="1"/>
  <c r="C7331" i="1"/>
  <c r="C7325" i="1" s="1"/>
  <c r="C7324" i="1" s="1"/>
  <c r="J7330" i="1"/>
  <c r="J7329" i="1"/>
  <c r="I7329" i="1"/>
  <c r="J7328" i="1"/>
  <c r="I7328" i="1"/>
  <c r="H7328" i="1"/>
  <c r="G7328" i="1"/>
  <c r="F7328" i="1"/>
  <c r="E7328" i="1"/>
  <c r="D7328" i="1"/>
  <c r="C7328" i="1"/>
  <c r="J7327" i="1"/>
  <c r="I7327" i="1"/>
  <c r="J7326" i="1"/>
  <c r="I7326" i="1"/>
  <c r="H7326" i="1"/>
  <c r="G7326" i="1"/>
  <c r="F7326" i="1"/>
  <c r="E7326" i="1"/>
  <c r="D7326" i="1"/>
  <c r="C7326" i="1"/>
  <c r="H7325" i="1"/>
  <c r="F7325" i="1"/>
  <c r="D7325" i="1"/>
  <c r="H7324" i="1"/>
  <c r="F7324" i="1"/>
  <c r="D7324" i="1"/>
  <c r="I7323" i="1"/>
  <c r="K7323" i="1" s="1"/>
  <c r="H7322" i="1"/>
  <c r="G7322" i="1"/>
  <c r="F7322" i="1"/>
  <c r="E7322" i="1"/>
  <c r="D7322" i="1"/>
  <c r="C7322" i="1"/>
  <c r="I7321" i="1"/>
  <c r="K7321" i="1" s="1"/>
  <c r="H7320" i="1"/>
  <c r="G7320" i="1"/>
  <c r="F7320" i="1"/>
  <c r="E7320" i="1"/>
  <c r="D7320" i="1"/>
  <c r="C7320" i="1"/>
  <c r="J7319" i="1"/>
  <c r="I7318" i="1"/>
  <c r="K7318" i="1" s="1"/>
  <c r="H7317" i="1"/>
  <c r="H7314" i="1" s="1"/>
  <c r="H7313" i="1" s="1"/>
  <c r="G7317" i="1"/>
  <c r="F7317" i="1"/>
  <c r="E7317" i="1"/>
  <c r="D7317" i="1"/>
  <c r="C7317" i="1"/>
  <c r="J7316" i="1"/>
  <c r="J7315" i="1" s="1"/>
  <c r="I7316" i="1"/>
  <c r="K7316" i="1" s="1"/>
  <c r="I7315" i="1"/>
  <c r="K7315" i="1" s="1"/>
  <c r="H7315" i="1"/>
  <c r="G7315" i="1"/>
  <c r="G7314" i="1" s="1"/>
  <c r="G7313" i="1" s="1"/>
  <c r="F7315" i="1"/>
  <c r="E7315" i="1"/>
  <c r="E7314" i="1" s="1"/>
  <c r="E7313" i="1" s="1"/>
  <c r="D7315" i="1"/>
  <c r="C7315" i="1"/>
  <c r="C7314" i="1" s="1"/>
  <c r="C7313" i="1" s="1"/>
  <c r="F7314" i="1"/>
  <c r="F7313" i="1" s="1"/>
  <c r="D7314" i="1"/>
  <c r="D7313" i="1" s="1"/>
  <c r="J7309" i="1"/>
  <c r="J7308" i="1" s="1"/>
  <c r="I7309" i="1"/>
  <c r="K7309" i="1" s="1"/>
  <c r="I7308" i="1"/>
  <c r="K7308" i="1" s="1"/>
  <c r="H7308" i="1"/>
  <c r="G7308" i="1"/>
  <c r="F7308" i="1"/>
  <c r="E7308" i="1"/>
  <c r="D7308" i="1"/>
  <c r="C7308" i="1"/>
  <c r="J7307" i="1"/>
  <c r="I7306" i="1"/>
  <c r="K7306" i="1" s="1"/>
  <c r="H7305" i="1"/>
  <c r="G7305" i="1"/>
  <c r="F7305" i="1"/>
  <c r="E7305" i="1"/>
  <c r="D7305" i="1"/>
  <c r="C7305" i="1"/>
  <c r="I7304" i="1"/>
  <c r="K7304" i="1" s="1"/>
  <c r="H7303" i="1"/>
  <c r="H7302" i="1" s="1"/>
  <c r="H7301" i="1" s="1"/>
  <c r="G7303" i="1"/>
  <c r="F7303" i="1"/>
  <c r="F7302" i="1" s="1"/>
  <c r="F7301" i="1" s="1"/>
  <c r="E7303" i="1"/>
  <c r="D7303" i="1"/>
  <c r="D7302" i="1" s="1"/>
  <c r="D7301" i="1" s="1"/>
  <c r="C7303" i="1"/>
  <c r="G7302" i="1"/>
  <c r="G7301" i="1" s="1"/>
  <c r="E7302" i="1"/>
  <c r="E7301" i="1" s="1"/>
  <c r="C7302" i="1"/>
  <c r="C7301" i="1" s="1"/>
  <c r="I7300" i="1"/>
  <c r="K7300" i="1" s="1"/>
  <c r="H7299" i="1"/>
  <c r="G7299" i="1"/>
  <c r="F7299" i="1"/>
  <c r="E7299" i="1"/>
  <c r="D7299" i="1"/>
  <c r="C7299" i="1"/>
  <c r="I7298" i="1"/>
  <c r="J7298" i="1" s="1"/>
  <c r="I7297" i="1"/>
  <c r="K7297" i="1" s="1"/>
  <c r="H7296" i="1"/>
  <c r="G7296" i="1"/>
  <c r="F7296" i="1"/>
  <c r="E7296" i="1"/>
  <c r="D7296" i="1"/>
  <c r="C7296" i="1"/>
  <c r="I7295" i="1"/>
  <c r="K7295" i="1" s="1"/>
  <c r="H7294" i="1"/>
  <c r="G7294" i="1"/>
  <c r="F7294" i="1"/>
  <c r="F7293" i="1" s="1"/>
  <c r="F7292" i="1" s="1"/>
  <c r="F7291" i="1" s="1"/>
  <c r="E7294" i="1"/>
  <c r="D7294" i="1"/>
  <c r="D7293" i="1" s="1"/>
  <c r="C7294" i="1"/>
  <c r="G7293" i="1"/>
  <c r="G7292" i="1" s="1"/>
  <c r="G7291" i="1" s="1"/>
  <c r="E7293" i="1"/>
  <c r="E7292" i="1" s="1"/>
  <c r="C7293" i="1"/>
  <c r="C7292" i="1" s="1"/>
  <c r="C7291" i="1" s="1"/>
  <c r="D7292" i="1"/>
  <c r="D7291" i="1" s="1"/>
  <c r="E7291" i="1"/>
  <c r="I7290" i="1"/>
  <c r="K7290" i="1" s="1"/>
  <c r="I7289" i="1"/>
  <c r="K7289" i="1" s="1"/>
  <c r="H7289" i="1"/>
  <c r="G7289" i="1"/>
  <c r="F7289" i="1"/>
  <c r="E7289" i="1"/>
  <c r="D7289" i="1"/>
  <c r="C7289" i="1"/>
  <c r="I7288" i="1"/>
  <c r="K7288" i="1" s="1"/>
  <c r="I7287" i="1"/>
  <c r="K7287" i="1" s="1"/>
  <c r="H7287" i="1"/>
  <c r="G7287" i="1"/>
  <c r="F7287" i="1"/>
  <c r="E7287" i="1"/>
  <c r="D7287" i="1"/>
  <c r="C7287" i="1"/>
  <c r="J7286" i="1"/>
  <c r="J7285" i="1" s="1"/>
  <c r="I7286" i="1"/>
  <c r="K7286" i="1" s="1"/>
  <c r="K7285" i="1"/>
  <c r="I7285" i="1"/>
  <c r="I7284" i="1" s="1"/>
  <c r="I7283" i="1" s="1"/>
  <c r="H7285" i="1"/>
  <c r="G7285" i="1"/>
  <c r="G7284" i="1" s="1"/>
  <c r="F7285" i="1"/>
  <c r="E7285" i="1"/>
  <c r="E7284" i="1" s="1"/>
  <c r="D7285" i="1"/>
  <c r="C7285" i="1"/>
  <c r="C7284" i="1" s="1"/>
  <c r="H7284" i="1"/>
  <c r="H7283" i="1" s="1"/>
  <c r="F7284" i="1"/>
  <c r="F7283" i="1" s="1"/>
  <c r="D7284" i="1"/>
  <c r="D7283" i="1" s="1"/>
  <c r="G7283" i="1"/>
  <c r="E7283" i="1"/>
  <c r="C7283" i="1"/>
  <c r="J7282" i="1"/>
  <c r="I7282" i="1"/>
  <c r="K7282" i="1" s="1"/>
  <c r="I7281" i="1"/>
  <c r="K7281" i="1" s="1"/>
  <c r="H7280" i="1"/>
  <c r="G7280" i="1"/>
  <c r="F7280" i="1"/>
  <c r="F7270" i="1" s="1"/>
  <c r="F7269" i="1" s="1"/>
  <c r="F7268" i="1" s="1"/>
  <c r="E7280" i="1"/>
  <c r="D7280" i="1"/>
  <c r="C7280" i="1"/>
  <c r="I7279" i="1"/>
  <c r="J7279" i="1" s="1"/>
  <c r="J7278" i="1"/>
  <c r="I7278" i="1"/>
  <c r="K7278" i="1" s="1"/>
  <c r="I7277" i="1"/>
  <c r="K7277" i="1" s="1"/>
  <c r="H7277" i="1"/>
  <c r="G7277" i="1"/>
  <c r="F7277" i="1"/>
  <c r="E7277" i="1"/>
  <c r="D7277" i="1"/>
  <c r="C7277" i="1"/>
  <c r="J7276" i="1"/>
  <c r="I7275" i="1"/>
  <c r="J7275" i="1" s="1"/>
  <c r="J7274" i="1"/>
  <c r="I7274" i="1"/>
  <c r="K7274" i="1" s="1"/>
  <c r="H7273" i="1"/>
  <c r="G7273" i="1"/>
  <c r="F7273" i="1"/>
  <c r="E7273" i="1"/>
  <c r="D7273" i="1"/>
  <c r="C7273" i="1"/>
  <c r="I7272" i="1"/>
  <c r="K7272" i="1" s="1"/>
  <c r="H7271" i="1"/>
  <c r="G7271" i="1"/>
  <c r="G7270" i="1" s="1"/>
  <c r="G7269" i="1" s="1"/>
  <c r="G7268" i="1" s="1"/>
  <c r="F7271" i="1"/>
  <c r="E7271" i="1"/>
  <c r="E7270" i="1" s="1"/>
  <c r="D7271" i="1"/>
  <c r="C7271" i="1"/>
  <c r="C7270" i="1" s="1"/>
  <c r="C7269" i="1" s="1"/>
  <c r="C7268" i="1" s="1"/>
  <c r="D7270" i="1"/>
  <c r="D7269" i="1" s="1"/>
  <c r="D7268" i="1" s="1"/>
  <c r="E7269" i="1"/>
  <c r="E7268" i="1" s="1"/>
  <c r="I7258" i="1"/>
  <c r="K7258" i="1" s="1"/>
  <c r="H7257" i="1"/>
  <c r="G7257" i="1"/>
  <c r="F7257" i="1"/>
  <c r="E7257" i="1"/>
  <c r="D7257" i="1"/>
  <c r="C7257" i="1"/>
  <c r="I7256" i="1"/>
  <c r="K7256" i="1" s="1"/>
  <c r="H7255" i="1"/>
  <c r="G7255" i="1"/>
  <c r="F7255" i="1"/>
  <c r="E7255" i="1"/>
  <c r="D7255" i="1"/>
  <c r="C7255" i="1"/>
  <c r="J7254" i="1"/>
  <c r="J7253" i="1" s="1"/>
  <c r="I7254" i="1"/>
  <c r="K7254" i="1" s="1"/>
  <c r="I7253" i="1"/>
  <c r="K7253" i="1" s="1"/>
  <c r="H7253" i="1"/>
  <c r="G7253" i="1"/>
  <c r="G7252" i="1" s="1"/>
  <c r="F7253" i="1"/>
  <c r="E7253" i="1"/>
  <c r="E7252" i="1" s="1"/>
  <c r="D7253" i="1"/>
  <c r="C7253" i="1"/>
  <c r="C7252" i="1" s="1"/>
  <c r="F7252" i="1"/>
  <c r="D7252" i="1"/>
  <c r="I7251" i="1"/>
  <c r="K7251" i="1" s="1"/>
  <c r="H7250" i="1"/>
  <c r="H7249" i="1" s="1"/>
  <c r="G7250" i="1"/>
  <c r="F7250" i="1"/>
  <c r="F7249" i="1" s="1"/>
  <c r="F7248" i="1" s="1"/>
  <c r="E7250" i="1"/>
  <c r="D7250" i="1"/>
  <c r="D7249" i="1" s="1"/>
  <c r="D7248" i="1" s="1"/>
  <c r="C7250" i="1"/>
  <c r="G7249" i="1"/>
  <c r="G7248" i="1" s="1"/>
  <c r="E7249" i="1"/>
  <c r="E7248" i="1" s="1"/>
  <c r="C7249" i="1"/>
  <c r="C7248" i="1" s="1"/>
  <c r="I7247" i="1"/>
  <c r="K7247" i="1" s="1"/>
  <c r="H7246" i="1"/>
  <c r="G7246" i="1"/>
  <c r="F7246" i="1"/>
  <c r="E7246" i="1"/>
  <c r="D7246" i="1"/>
  <c r="C7246" i="1"/>
  <c r="I7245" i="1"/>
  <c r="K7245" i="1" s="1"/>
  <c r="H7244" i="1"/>
  <c r="G7244" i="1"/>
  <c r="F7244" i="1"/>
  <c r="E7244" i="1"/>
  <c r="D7244" i="1"/>
  <c r="C7244" i="1"/>
  <c r="I7243" i="1"/>
  <c r="K7243" i="1" s="1"/>
  <c r="H7242" i="1"/>
  <c r="H7241" i="1" s="1"/>
  <c r="H7240" i="1" s="1"/>
  <c r="G7242" i="1"/>
  <c r="F7242" i="1"/>
  <c r="F7241" i="1" s="1"/>
  <c r="F7240" i="1" s="1"/>
  <c r="F7239" i="1" s="1"/>
  <c r="E7242" i="1"/>
  <c r="D7242" i="1"/>
  <c r="D7241" i="1" s="1"/>
  <c r="D7240" i="1" s="1"/>
  <c r="D7239" i="1" s="1"/>
  <c r="C7242" i="1"/>
  <c r="G7241" i="1"/>
  <c r="G7240" i="1" s="1"/>
  <c r="G7239" i="1" s="1"/>
  <c r="E7241" i="1"/>
  <c r="E7240" i="1" s="1"/>
  <c r="E7239" i="1" s="1"/>
  <c r="C7241" i="1"/>
  <c r="C7240" i="1" s="1"/>
  <c r="C7239" i="1" s="1"/>
  <c r="I7238" i="1"/>
  <c r="K7238" i="1" s="1"/>
  <c r="I7237" i="1"/>
  <c r="K7237" i="1" s="1"/>
  <c r="H7237" i="1"/>
  <c r="G7237" i="1"/>
  <c r="F7237" i="1"/>
  <c r="E7237" i="1"/>
  <c r="D7237" i="1"/>
  <c r="C7237" i="1"/>
  <c r="J7236" i="1"/>
  <c r="J7235" i="1" s="1"/>
  <c r="I7236" i="1"/>
  <c r="K7236" i="1" s="1"/>
  <c r="I7235" i="1"/>
  <c r="K7235" i="1" s="1"/>
  <c r="H7235" i="1"/>
  <c r="G7235" i="1"/>
  <c r="G7234" i="1" s="1"/>
  <c r="F7235" i="1"/>
  <c r="E7235" i="1"/>
  <c r="E7234" i="1" s="1"/>
  <c r="D7235" i="1"/>
  <c r="C7235" i="1"/>
  <c r="C7234" i="1" s="1"/>
  <c r="H7234" i="1"/>
  <c r="F7234" i="1"/>
  <c r="D7234" i="1"/>
  <c r="I7233" i="1"/>
  <c r="K7233" i="1" s="1"/>
  <c r="H7232" i="1"/>
  <c r="G7232" i="1"/>
  <c r="F7232" i="1"/>
  <c r="E7232" i="1"/>
  <c r="D7232" i="1"/>
  <c r="C7232" i="1"/>
  <c r="I7231" i="1"/>
  <c r="K7231" i="1" s="1"/>
  <c r="H7230" i="1"/>
  <c r="G7230" i="1"/>
  <c r="F7230" i="1"/>
  <c r="F7229" i="1" s="1"/>
  <c r="F7228" i="1" s="1"/>
  <c r="F7227" i="1" s="1"/>
  <c r="E7230" i="1"/>
  <c r="D7230" i="1"/>
  <c r="D7229" i="1" s="1"/>
  <c r="D7228" i="1" s="1"/>
  <c r="D7227" i="1" s="1"/>
  <c r="C7230" i="1"/>
  <c r="G7229" i="1"/>
  <c r="G7228" i="1" s="1"/>
  <c r="G7227" i="1" s="1"/>
  <c r="E7229" i="1"/>
  <c r="C7229" i="1"/>
  <c r="C7228" i="1" s="1"/>
  <c r="C7227" i="1" s="1"/>
  <c r="J7219" i="1"/>
  <c r="J7218" i="1" s="1"/>
  <c r="J7217" i="1" s="1"/>
  <c r="J7216" i="1" s="1"/>
  <c r="J7215" i="1" s="1"/>
  <c r="I7219" i="1"/>
  <c r="K7219" i="1" s="1"/>
  <c r="I7218" i="1"/>
  <c r="K7218" i="1" s="1"/>
  <c r="H7218" i="1"/>
  <c r="G7218" i="1"/>
  <c r="G7217" i="1" s="1"/>
  <c r="G7216" i="1" s="1"/>
  <c r="G7215" i="1" s="1"/>
  <c r="F7218" i="1"/>
  <c r="E7218" i="1"/>
  <c r="E7217" i="1" s="1"/>
  <c r="E7216" i="1" s="1"/>
  <c r="E7215" i="1" s="1"/>
  <c r="D7218" i="1"/>
  <c r="C7218" i="1"/>
  <c r="C7217" i="1" s="1"/>
  <c r="C7216" i="1" s="1"/>
  <c r="C7215" i="1" s="1"/>
  <c r="H7217" i="1"/>
  <c r="H7216" i="1" s="1"/>
  <c r="H7215" i="1" s="1"/>
  <c r="F7217" i="1"/>
  <c r="F7216" i="1" s="1"/>
  <c r="F7215" i="1" s="1"/>
  <c r="D7217" i="1"/>
  <c r="D7216" i="1" s="1"/>
  <c r="D7215" i="1" s="1"/>
  <c r="I7214" i="1"/>
  <c r="K7214" i="1" s="1"/>
  <c r="H7213" i="1"/>
  <c r="H7212" i="1" s="1"/>
  <c r="G7213" i="1"/>
  <c r="F7213" i="1"/>
  <c r="F7212" i="1" s="1"/>
  <c r="E7213" i="1"/>
  <c r="D7213" i="1"/>
  <c r="D7212" i="1" s="1"/>
  <c r="C7213" i="1"/>
  <c r="G7212" i="1"/>
  <c r="E7212" i="1"/>
  <c r="C7212" i="1"/>
  <c r="J7211" i="1"/>
  <c r="J7210" i="1" s="1"/>
  <c r="I7211" i="1"/>
  <c r="K7211" i="1" s="1"/>
  <c r="I7210" i="1"/>
  <c r="K7210" i="1" s="1"/>
  <c r="H7210" i="1"/>
  <c r="G7210" i="1"/>
  <c r="F7210" i="1"/>
  <c r="E7210" i="1"/>
  <c r="D7210" i="1"/>
  <c r="C7210" i="1"/>
  <c r="J7209" i="1"/>
  <c r="J7208" i="1" s="1"/>
  <c r="J7207" i="1" s="1"/>
  <c r="I7209" i="1"/>
  <c r="K7209" i="1" s="1"/>
  <c r="I7208" i="1"/>
  <c r="K7208" i="1" s="1"/>
  <c r="H7208" i="1"/>
  <c r="G7208" i="1"/>
  <c r="G7207" i="1" s="1"/>
  <c r="F7208" i="1"/>
  <c r="E7208" i="1"/>
  <c r="E7207" i="1" s="1"/>
  <c r="D7208" i="1"/>
  <c r="C7208" i="1"/>
  <c r="C7207" i="1" s="1"/>
  <c r="H7207" i="1"/>
  <c r="F7207" i="1"/>
  <c r="D7207" i="1"/>
  <c r="I7206" i="1"/>
  <c r="K7206" i="1" s="1"/>
  <c r="J7205" i="1"/>
  <c r="I7205" i="1"/>
  <c r="K7205" i="1" s="1"/>
  <c r="I7204" i="1"/>
  <c r="K7204" i="1" s="1"/>
  <c r="H7203" i="1"/>
  <c r="H7202" i="1" s="1"/>
  <c r="H7201" i="1" s="1"/>
  <c r="G7203" i="1"/>
  <c r="F7203" i="1"/>
  <c r="F7202" i="1" s="1"/>
  <c r="F7201" i="1" s="1"/>
  <c r="E7203" i="1"/>
  <c r="D7203" i="1"/>
  <c r="D7202" i="1" s="1"/>
  <c r="D7201" i="1" s="1"/>
  <c r="C7203" i="1"/>
  <c r="G7202" i="1"/>
  <c r="G7201" i="1" s="1"/>
  <c r="E7202" i="1"/>
  <c r="C7202" i="1"/>
  <c r="C7201" i="1" s="1"/>
  <c r="I7200" i="1"/>
  <c r="K7200" i="1" s="1"/>
  <c r="H7199" i="1"/>
  <c r="H7198" i="1" s="1"/>
  <c r="H7197" i="1" s="1"/>
  <c r="G7199" i="1"/>
  <c r="F7199" i="1"/>
  <c r="F7198" i="1" s="1"/>
  <c r="F7197" i="1" s="1"/>
  <c r="E7199" i="1"/>
  <c r="D7199" i="1"/>
  <c r="D7198" i="1" s="1"/>
  <c r="D7197" i="1" s="1"/>
  <c r="C7199" i="1"/>
  <c r="G7198" i="1"/>
  <c r="G7197" i="1" s="1"/>
  <c r="E7198" i="1"/>
  <c r="E7197" i="1" s="1"/>
  <c r="C7198" i="1"/>
  <c r="C7197" i="1" s="1"/>
  <c r="I7196" i="1"/>
  <c r="K7196" i="1" s="1"/>
  <c r="H7195" i="1"/>
  <c r="H7194" i="1" s="1"/>
  <c r="H7193" i="1" s="1"/>
  <c r="G7195" i="1"/>
  <c r="F7195" i="1"/>
  <c r="F7194" i="1" s="1"/>
  <c r="F7193" i="1" s="1"/>
  <c r="E7195" i="1"/>
  <c r="D7195" i="1"/>
  <c r="D7194" i="1" s="1"/>
  <c r="D7193" i="1" s="1"/>
  <c r="C7195" i="1"/>
  <c r="G7194" i="1"/>
  <c r="G7193" i="1" s="1"/>
  <c r="E7194" i="1"/>
  <c r="E7193" i="1" s="1"/>
  <c r="C7194" i="1"/>
  <c r="C7193" i="1" s="1"/>
  <c r="I7192" i="1"/>
  <c r="K7192" i="1" s="1"/>
  <c r="J7191" i="1"/>
  <c r="I7191" i="1"/>
  <c r="K7191" i="1" s="1"/>
  <c r="I7190" i="1"/>
  <c r="K7190" i="1" s="1"/>
  <c r="I7189" i="1"/>
  <c r="K7189" i="1" s="1"/>
  <c r="H7188" i="1"/>
  <c r="G7188" i="1"/>
  <c r="G7187" i="1" s="1"/>
  <c r="G7186" i="1" s="1"/>
  <c r="F7188" i="1"/>
  <c r="E7188" i="1"/>
  <c r="E7187" i="1" s="1"/>
  <c r="E7186" i="1" s="1"/>
  <c r="D7188" i="1"/>
  <c r="C7188" i="1"/>
  <c r="C7187" i="1" s="1"/>
  <c r="C7186" i="1" s="1"/>
  <c r="H7187" i="1"/>
  <c r="H7186" i="1" s="1"/>
  <c r="F7187" i="1"/>
  <c r="F7186" i="1" s="1"/>
  <c r="D7187" i="1"/>
  <c r="D7186" i="1" s="1"/>
  <c r="J7181" i="1"/>
  <c r="J7180" i="1" s="1"/>
  <c r="J7179" i="1" s="1"/>
  <c r="I7181" i="1"/>
  <c r="K7181" i="1" s="1"/>
  <c r="I7180" i="1"/>
  <c r="K7180" i="1" s="1"/>
  <c r="H7180" i="1"/>
  <c r="G7180" i="1"/>
  <c r="G7179" i="1" s="1"/>
  <c r="F7180" i="1"/>
  <c r="E7180" i="1"/>
  <c r="E7179" i="1" s="1"/>
  <c r="D7180" i="1"/>
  <c r="C7180" i="1"/>
  <c r="C7179" i="1" s="1"/>
  <c r="H7179" i="1"/>
  <c r="F7179" i="1"/>
  <c r="D7179" i="1"/>
  <c r="I7178" i="1"/>
  <c r="K7178" i="1" s="1"/>
  <c r="H7177" i="1"/>
  <c r="H7176" i="1" s="1"/>
  <c r="H7175" i="1" s="1"/>
  <c r="G7177" i="1"/>
  <c r="F7177" i="1"/>
  <c r="F7176" i="1" s="1"/>
  <c r="F7175" i="1" s="1"/>
  <c r="E7177" i="1"/>
  <c r="D7177" i="1"/>
  <c r="D7176" i="1" s="1"/>
  <c r="D7175" i="1" s="1"/>
  <c r="C7177" i="1"/>
  <c r="G7176" i="1"/>
  <c r="G7175" i="1" s="1"/>
  <c r="E7176" i="1"/>
  <c r="E7175" i="1" s="1"/>
  <c r="C7176" i="1"/>
  <c r="C7175" i="1" s="1"/>
  <c r="I7174" i="1"/>
  <c r="K7174" i="1" s="1"/>
  <c r="H7173" i="1"/>
  <c r="H7172" i="1" s="1"/>
  <c r="G7173" i="1"/>
  <c r="F7173" i="1"/>
  <c r="F7172" i="1" s="1"/>
  <c r="E7173" i="1"/>
  <c r="D7173" i="1"/>
  <c r="D7172" i="1" s="1"/>
  <c r="C7173" i="1"/>
  <c r="G7172" i="1"/>
  <c r="E7172" i="1"/>
  <c r="C7172" i="1"/>
  <c r="J7171" i="1"/>
  <c r="J7170" i="1" s="1"/>
  <c r="J7169" i="1" s="1"/>
  <c r="I7171" i="1"/>
  <c r="K7171" i="1" s="1"/>
  <c r="I7170" i="1"/>
  <c r="K7170" i="1" s="1"/>
  <c r="H7170" i="1"/>
  <c r="G7170" i="1"/>
  <c r="G7169" i="1" s="1"/>
  <c r="G7168" i="1" s="1"/>
  <c r="F7170" i="1"/>
  <c r="E7170" i="1"/>
  <c r="E7169" i="1" s="1"/>
  <c r="E7168" i="1" s="1"/>
  <c r="D7170" i="1"/>
  <c r="C7170" i="1"/>
  <c r="C7169" i="1" s="1"/>
  <c r="C7168" i="1" s="1"/>
  <c r="H7169" i="1"/>
  <c r="H7168" i="1" s="1"/>
  <c r="F7169" i="1"/>
  <c r="D7169" i="1"/>
  <c r="D7168" i="1" s="1"/>
  <c r="J7167" i="1"/>
  <c r="J7166" i="1" s="1"/>
  <c r="J7165" i="1" s="1"/>
  <c r="J7164" i="1" s="1"/>
  <c r="I7167" i="1"/>
  <c r="K7167" i="1" s="1"/>
  <c r="I7166" i="1"/>
  <c r="K7166" i="1" s="1"/>
  <c r="H7166" i="1"/>
  <c r="G7166" i="1"/>
  <c r="G7165" i="1" s="1"/>
  <c r="G7164" i="1" s="1"/>
  <c r="F7166" i="1"/>
  <c r="E7166" i="1"/>
  <c r="E7165" i="1" s="1"/>
  <c r="E7164" i="1" s="1"/>
  <c r="D7166" i="1"/>
  <c r="C7166" i="1"/>
  <c r="C7165" i="1" s="1"/>
  <c r="C7164" i="1" s="1"/>
  <c r="H7165" i="1"/>
  <c r="H7164" i="1" s="1"/>
  <c r="F7165" i="1"/>
  <c r="F7164" i="1" s="1"/>
  <c r="D7165" i="1"/>
  <c r="D7164" i="1" s="1"/>
  <c r="J7163" i="1"/>
  <c r="I7163" i="1"/>
  <c r="K7163" i="1" s="1"/>
  <c r="I7162" i="1"/>
  <c r="K7162" i="1" s="1"/>
  <c r="I7161" i="1"/>
  <c r="J7161" i="1" s="1"/>
  <c r="H7160" i="1"/>
  <c r="G7160" i="1"/>
  <c r="F7160" i="1"/>
  <c r="E7160" i="1"/>
  <c r="D7160" i="1"/>
  <c r="C7160" i="1"/>
  <c r="I7158" i="1"/>
  <c r="K7158" i="1" s="1"/>
  <c r="H7157" i="1"/>
  <c r="H7156" i="1" s="1"/>
  <c r="H7155" i="1" s="1"/>
  <c r="H7154" i="1" s="1"/>
  <c r="G7157" i="1"/>
  <c r="F7157" i="1"/>
  <c r="F7156" i="1" s="1"/>
  <c r="F7155" i="1" s="1"/>
  <c r="E7157" i="1"/>
  <c r="D7157" i="1"/>
  <c r="D7156" i="1" s="1"/>
  <c r="D7155" i="1" s="1"/>
  <c r="D7154" i="1" s="1"/>
  <c r="C7157" i="1"/>
  <c r="G7156" i="1"/>
  <c r="G7155" i="1" s="1"/>
  <c r="G7154" i="1" s="1"/>
  <c r="E7156" i="1"/>
  <c r="E7155" i="1" s="1"/>
  <c r="C7156" i="1"/>
  <c r="C7155" i="1" s="1"/>
  <c r="C7154" i="1" s="1"/>
  <c r="I7153" i="1"/>
  <c r="K7153" i="1" s="1"/>
  <c r="I7152" i="1"/>
  <c r="K7152" i="1" s="1"/>
  <c r="H7152" i="1"/>
  <c r="G7152" i="1"/>
  <c r="G7151" i="1" s="1"/>
  <c r="G7150" i="1" s="1"/>
  <c r="F7152" i="1"/>
  <c r="E7152" i="1"/>
  <c r="E7151" i="1" s="1"/>
  <c r="E7150" i="1" s="1"/>
  <c r="D7152" i="1"/>
  <c r="C7152" i="1"/>
  <c r="C7151" i="1" s="1"/>
  <c r="C7150" i="1" s="1"/>
  <c r="H7151" i="1"/>
  <c r="H7150" i="1" s="1"/>
  <c r="F7151" i="1"/>
  <c r="F7150" i="1" s="1"/>
  <c r="D7151" i="1"/>
  <c r="D7150" i="1" s="1"/>
  <c r="I7149" i="1"/>
  <c r="K7149" i="1" s="1"/>
  <c r="I7148" i="1"/>
  <c r="K7148" i="1" s="1"/>
  <c r="H7148" i="1"/>
  <c r="G7148" i="1"/>
  <c r="G7147" i="1" s="1"/>
  <c r="G7146" i="1" s="1"/>
  <c r="F7148" i="1"/>
  <c r="E7148" i="1"/>
  <c r="E7147" i="1" s="1"/>
  <c r="E7146" i="1" s="1"/>
  <c r="D7148" i="1"/>
  <c r="C7148" i="1"/>
  <c r="C7147" i="1" s="1"/>
  <c r="C7146" i="1" s="1"/>
  <c r="H7147" i="1"/>
  <c r="H7146" i="1" s="1"/>
  <c r="F7147" i="1"/>
  <c r="F7146" i="1" s="1"/>
  <c r="D7147" i="1"/>
  <c r="D7146" i="1" s="1"/>
  <c r="J7145" i="1"/>
  <c r="J7144" i="1" s="1"/>
  <c r="J7143" i="1" s="1"/>
  <c r="J7142" i="1" s="1"/>
  <c r="I7145" i="1"/>
  <c r="K7145" i="1" s="1"/>
  <c r="I7144" i="1"/>
  <c r="I7143" i="1" s="1"/>
  <c r="I7142" i="1" s="1"/>
  <c r="H7144" i="1"/>
  <c r="G7144" i="1"/>
  <c r="G7143" i="1" s="1"/>
  <c r="G7142" i="1" s="1"/>
  <c r="F7144" i="1"/>
  <c r="E7144" i="1"/>
  <c r="E7143" i="1" s="1"/>
  <c r="D7144" i="1"/>
  <c r="C7144" i="1"/>
  <c r="C7143" i="1" s="1"/>
  <c r="C7142" i="1" s="1"/>
  <c r="H7143" i="1"/>
  <c r="H7142" i="1" s="1"/>
  <c r="F7143" i="1"/>
  <c r="F7142" i="1" s="1"/>
  <c r="D7143" i="1"/>
  <c r="D7142" i="1" s="1"/>
  <c r="E7142" i="1"/>
  <c r="J7136" i="1"/>
  <c r="I7136" i="1"/>
  <c r="K7136" i="1" s="1"/>
  <c r="K7135" i="1"/>
  <c r="I7135" i="1"/>
  <c r="H7134" i="1"/>
  <c r="H7133" i="1" s="1"/>
  <c r="H7132" i="1" s="1"/>
  <c r="G7134" i="1"/>
  <c r="F7134" i="1"/>
  <c r="F7133" i="1" s="1"/>
  <c r="E7134" i="1"/>
  <c r="D7134" i="1"/>
  <c r="D7133" i="1" s="1"/>
  <c r="C7134" i="1"/>
  <c r="G7133" i="1"/>
  <c r="G7132" i="1" s="1"/>
  <c r="E7133" i="1"/>
  <c r="E7132" i="1" s="1"/>
  <c r="C7133" i="1"/>
  <c r="C7132" i="1" s="1"/>
  <c r="F7132" i="1"/>
  <c r="D7132" i="1"/>
  <c r="K7131" i="1"/>
  <c r="I7131" i="1"/>
  <c r="H7130" i="1"/>
  <c r="H7129" i="1" s="1"/>
  <c r="G7130" i="1"/>
  <c r="F7130" i="1"/>
  <c r="F7129" i="1" s="1"/>
  <c r="E7130" i="1"/>
  <c r="D7130" i="1"/>
  <c r="D7129" i="1" s="1"/>
  <c r="C7130" i="1"/>
  <c r="G7129" i="1"/>
  <c r="G7128" i="1" s="1"/>
  <c r="E7129" i="1"/>
  <c r="E7128" i="1" s="1"/>
  <c r="C7129" i="1"/>
  <c r="C7128" i="1" s="1"/>
  <c r="H7128" i="1"/>
  <c r="F7128" i="1"/>
  <c r="D7128" i="1"/>
  <c r="K7127" i="1"/>
  <c r="I7127" i="1"/>
  <c r="H7126" i="1"/>
  <c r="H7125" i="1" s="1"/>
  <c r="H7124" i="1" s="1"/>
  <c r="G7126" i="1"/>
  <c r="F7126" i="1"/>
  <c r="F7125" i="1" s="1"/>
  <c r="E7126" i="1"/>
  <c r="D7126" i="1"/>
  <c r="D7125" i="1" s="1"/>
  <c r="C7126" i="1"/>
  <c r="G7125" i="1"/>
  <c r="G7124" i="1" s="1"/>
  <c r="E7125" i="1"/>
  <c r="E7124" i="1" s="1"/>
  <c r="C7125" i="1"/>
  <c r="C7124" i="1" s="1"/>
  <c r="F7124" i="1"/>
  <c r="D7124" i="1"/>
  <c r="I7123" i="1"/>
  <c r="J7123" i="1" s="1"/>
  <c r="I7122" i="1"/>
  <c r="K7122" i="1" s="1"/>
  <c r="I7121" i="1"/>
  <c r="I7120" i="1" s="1"/>
  <c r="H7121" i="1"/>
  <c r="G7121" i="1"/>
  <c r="G7120" i="1" s="1"/>
  <c r="F7121" i="1"/>
  <c r="E7121" i="1"/>
  <c r="E7120" i="1" s="1"/>
  <c r="D7121" i="1"/>
  <c r="C7121" i="1"/>
  <c r="C7120" i="1" s="1"/>
  <c r="H7120" i="1"/>
  <c r="H7119" i="1" s="1"/>
  <c r="F7120" i="1"/>
  <c r="F7119" i="1" s="1"/>
  <c r="D7120" i="1"/>
  <c r="D7119" i="1" s="1"/>
  <c r="I7119" i="1"/>
  <c r="G7119" i="1"/>
  <c r="E7119" i="1"/>
  <c r="C7119" i="1"/>
  <c r="J7118" i="1"/>
  <c r="I7118" i="1"/>
  <c r="K7118" i="1" s="1"/>
  <c r="I7117" i="1"/>
  <c r="K7117" i="1" s="1"/>
  <c r="H7116" i="1"/>
  <c r="H7115" i="1" s="1"/>
  <c r="G7116" i="1"/>
  <c r="F7116" i="1"/>
  <c r="F7115" i="1" s="1"/>
  <c r="F7114" i="1" s="1"/>
  <c r="E7116" i="1"/>
  <c r="D7116" i="1"/>
  <c r="D7115" i="1" s="1"/>
  <c r="C7116" i="1"/>
  <c r="G7115" i="1"/>
  <c r="G7114" i="1" s="1"/>
  <c r="E7115" i="1"/>
  <c r="E7114" i="1" s="1"/>
  <c r="C7115" i="1"/>
  <c r="C7114" i="1" s="1"/>
  <c r="H7114" i="1"/>
  <c r="D7114" i="1"/>
  <c r="I7113" i="1"/>
  <c r="K7113" i="1" s="1"/>
  <c r="H7112" i="1"/>
  <c r="H7111" i="1" s="1"/>
  <c r="G7112" i="1"/>
  <c r="F7112" i="1"/>
  <c r="F7111" i="1" s="1"/>
  <c r="E7112" i="1"/>
  <c r="D7112" i="1"/>
  <c r="D7111" i="1" s="1"/>
  <c r="C7112" i="1"/>
  <c r="G7111" i="1"/>
  <c r="E7111" i="1"/>
  <c r="C7111" i="1"/>
  <c r="I7110" i="1"/>
  <c r="K7110" i="1" s="1"/>
  <c r="H7109" i="1"/>
  <c r="G7109" i="1"/>
  <c r="G7108" i="1" s="1"/>
  <c r="G7107" i="1" s="1"/>
  <c r="F7109" i="1"/>
  <c r="E7109" i="1"/>
  <c r="E7108" i="1" s="1"/>
  <c r="E7107" i="1" s="1"/>
  <c r="D7109" i="1"/>
  <c r="C7109" i="1"/>
  <c r="C7108" i="1" s="1"/>
  <c r="C7107" i="1" s="1"/>
  <c r="H7108" i="1"/>
  <c r="H7107" i="1" s="1"/>
  <c r="F7108" i="1"/>
  <c r="F7107" i="1" s="1"/>
  <c r="D7108" i="1"/>
  <c r="D7107" i="1" s="1"/>
  <c r="I7106" i="1"/>
  <c r="K7106" i="1" s="1"/>
  <c r="I7105" i="1"/>
  <c r="K7105" i="1" s="1"/>
  <c r="H7104" i="1"/>
  <c r="H7103" i="1" s="1"/>
  <c r="H7102" i="1" s="1"/>
  <c r="G7104" i="1"/>
  <c r="G7103" i="1" s="1"/>
  <c r="G7102" i="1" s="1"/>
  <c r="G7101" i="1" s="1"/>
  <c r="F7104" i="1"/>
  <c r="F7103" i="1" s="1"/>
  <c r="F7102" i="1" s="1"/>
  <c r="F7101" i="1" s="1"/>
  <c r="E7104" i="1"/>
  <c r="D7104" i="1"/>
  <c r="D7103" i="1" s="1"/>
  <c r="D7102" i="1" s="1"/>
  <c r="D7101" i="1" s="1"/>
  <c r="C7104" i="1"/>
  <c r="E7103" i="1"/>
  <c r="E7102" i="1" s="1"/>
  <c r="E7101" i="1" s="1"/>
  <c r="C7103" i="1"/>
  <c r="C7102" i="1" s="1"/>
  <c r="C7101" i="1" s="1"/>
  <c r="J7097" i="1"/>
  <c r="I7097" i="1"/>
  <c r="K7097" i="1" s="1"/>
  <c r="I7096" i="1"/>
  <c r="K7096" i="1" s="1"/>
  <c r="H7095" i="1"/>
  <c r="G7095" i="1"/>
  <c r="F7095" i="1"/>
  <c r="E7095" i="1"/>
  <c r="D7095" i="1"/>
  <c r="C7095" i="1"/>
  <c r="I7094" i="1"/>
  <c r="K7094" i="1" s="1"/>
  <c r="H7093" i="1"/>
  <c r="G7093" i="1"/>
  <c r="F7093" i="1"/>
  <c r="E7093" i="1"/>
  <c r="D7093" i="1"/>
  <c r="C7093" i="1"/>
  <c r="I7092" i="1"/>
  <c r="K7092" i="1" s="1"/>
  <c r="H7091" i="1"/>
  <c r="G7091" i="1"/>
  <c r="F7091" i="1"/>
  <c r="E7091" i="1"/>
  <c r="D7091" i="1"/>
  <c r="C7091" i="1"/>
  <c r="I7090" i="1"/>
  <c r="K7090" i="1" s="1"/>
  <c r="H7089" i="1"/>
  <c r="H7088" i="1" s="1"/>
  <c r="G7089" i="1"/>
  <c r="F7089" i="1"/>
  <c r="F7088" i="1" s="1"/>
  <c r="E7089" i="1"/>
  <c r="D7089" i="1"/>
  <c r="D7088" i="1" s="1"/>
  <c r="C7089" i="1"/>
  <c r="G7088" i="1"/>
  <c r="E7088" i="1"/>
  <c r="C7088" i="1"/>
  <c r="J7087" i="1"/>
  <c r="J7086" i="1" s="1"/>
  <c r="J7085" i="1" s="1"/>
  <c r="I7087" i="1"/>
  <c r="K7087" i="1" s="1"/>
  <c r="I7086" i="1"/>
  <c r="K7086" i="1" s="1"/>
  <c r="H7086" i="1"/>
  <c r="G7086" i="1"/>
  <c r="G7085" i="1" s="1"/>
  <c r="G7084" i="1" s="1"/>
  <c r="F7086" i="1"/>
  <c r="E7086" i="1"/>
  <c r="E7085" i="1" s="1"/>
  <c r="E7084" i="1" s="1"/>
  <c r="D7086" i="1"/>
  <c r="C7086" i="1"/>
  <c r="C7085" i="1" s="1"/>
  <c r="C7084" i="1" s="1"/>
  <c r="H7085" i="1"/>
  <c r="H7084" i="1" s="1"/>
  <c r="F7085" i="1"/>
  <c r="F7084" i="1" s="1"/>
  <c r="D7085" i="1"/>
  <c r="D7084" i="1" s="1"/>
  <c r="J7083" i="1"/>
  <c r="J7082" i="1"/>
  <c r="I7082" i="1"/>
  <c r="H7082" i="1"/>
  <c r="G7082" i="1"/>
  <c r="F7082" i="1"/>
  <c r="E7082" i="1"/>
  <c r="D7082" i="1"/>
  <c r="C7082" i="1"/>
  <c r="J7081" i="1"/>
  <c r="I7081" i="1"/>
  <c r="J7080" i="1"/>
  <c r="I7080" i="1"/>
  <c r="H7080" i="1"/>
  <c r="H7077" i="1" s="1"/>
  <c r="H7071" i="1" s="1"/>
  <c r="H7070" i="1" s="1"/>
  <c r="G7080" i="1"/>
  <c r="F7080" i="1"/>
  <c r="F7077" i="1" s="1"/>
  <c r="F7071" i="1" s="1"/>
  <c r="E7080" i="1"/>
  <c r="D7080" i="1"/>
  <c r="D7077" i="1" s="1"/>
  <c r="D7071" i="1" s="1"/>
  <c r="D7070" i="1" s="1"/>
  <c r="C7080" i="1"/>
  <c r="J7079" i="1"/>
  <c r="J7078" i="1" s="1"/>
  <c r="J7077" i="1" s="1"/>
  <c r="I7078" i="1"/>
  <c r="H7078" i="1"/>
  <c r="G7078" i="1"/>
  <c r="F7078" i="1"/>
  <c r="E7078" i="1"/>
  <c r="D7078" i="1"/>
  <c r="C7078" i="1"/>
  <c r="I7077" i="1"/>
  <c r="G7077" i="1"/>
  <c r="E7077" i="1"/>
  <c r="C7077" i="1"/>
  <c r="I7076" i="1"/>
  <c r="J7076" i="1" s="1"/>
  <c r="J7075" i="1" s="1"/>
  <c r="I7075" i="1"/>
  <c r="H7075" i="1"/>
  <c r="G7075" i="1"/>
  <c r="F7075" i="1"/>
  <c r="E7075" i="1"/>
  <c r="D7075" i="1"/>
  <c r="C7075" i="1"/>
  <c r="I7074" i="1"/>
  <c r="J7074" i="1" s="1"/>
  <c r="J7073" i="1" s="1"/>
  <c r="J7072" i="1" s="1"/>
  <c r="J7071" i="1" s="1"/>
  <c r="I7073" i="1"/>
  <c r="H7073" i="1"/>
  <c r="G7073" i="1"/>
  <c r="F7073" i="1"/>
  <c r="E7073" i="1"/>
  <c r="D7073" i="1"/>
  <c r="C7073" i="1"/>
  <c r="I7072" i="1"/>
  <c r="H7072" i="1"/>
  <c r="G7072" i="1"/>
  <c r="F7072" i="1"/>
  <c r="E7072" i="1"/>
  <c r="D7072" i="1"/>
  <c r="C7072" i="1"/>
  <c r="I7071" i="1"/>
  <c r="G7071" i="1"/>
  <c r="G7070" i="1" s="1"/>
  <c r="E7071" i="1"/>
  <c r="E7070" i="1" s="1"/>
  <c r="C7071" i="1"/>
  <c r="C7070" i="1" s="1"/>
  <c r="I7069" i="1"/>
  <c r="K7069" i="1" s="1"/>
  <c r="H7068" i="1"/>
  <c r="G7068" i="1"/>
  <c r="F7068" i="1"/>
  <c r="E7068" i="1"/>
  <c r="D7068" i="1"/>
  <c r="C7068" i="1"/>
  <c r="J7067" i="1"/>
  <c r="I7067" i="1"/>
  <c r="I7066" i="1"/>
  <c r="K7066" i="1" s="1"/>
  <c r="H7065" i="1"/>
  <c r="G7065" i="1"/>
  <c r="F7065" i="1"/>
  <c r="E7065" i="1"/>
  <c r="D7065" i="1"/>
  <c r="C7065" i="1"/>
  <c r="J7064" i="1"/>
  <c r="J7063" i="1" s="1"/>
  <c r="I7063" i="1"/>
  <c r="H7063" i="1"/>
  <c r="G7063" i="1"/>
  <c r="F7063" i="1"/>
  <c r="E7063" i="1"/>
  <c r="D7063" i="1"/>
  <c r="C7063" i="1"/>
  <c r="J7062" i="1"/>
  <c r="J7061" i="1" s="1"/>
  <c r="I7062" i="1"/>
  <c r="K7062" i="1" s="1"/>
  <c r="I7061" i="1"/>
  <c r="K7061" i="1" s="1"/>
  <c r="H7061" i="1"/>
  <c r="G7061" i="1"/>
  <c r="G7060" i="1" s="1"/>
  <c r="F7061" i="1"/>
  <c r="E7061" i="1"/>
  <c r="E7060" i="1" s="1"/>
  <c r="D7061" i="1"/>
  <c r="C7061" i="1"/>
  <c r="C7060" i="1" s="1"/>
  <c r="H7060" i="1"/>
  <c r="F7060" i="1"/>
  <c r="D7060" i="1"/>
  <c r="I7053" i="1"/>
  <c r="K7053" i="1" s="1"/>
  <c r="H7052" i="1"/>
  <c r="H7051" i="1" s="1"/>
  <c r="H7050" i="1" s="1"/>
  <c r="G7052" i="1"/>
  <c r="F7052" i="1"/>
  <c r="F7051" i="1" s="1"/>
  <c r="F7050" i="1" s="1"/>
  <c r="E7052" i="1"/>
  <c r="D7052" i="1"/>
  <c r="D7051" i="1" s="1"/>
  <c r="D7050" i="1" s="1"/>
  <c r="C7052" i="1"/>
  <c r="G7051" i="1"/>
  <c r="G7050" i="1" s="1"/>
  <c r="E7051" i="1"/>
  <c r="E7050" i="1" s="1"/>
  <c r="C7051" i="1"/>
  <c r="C7050" i="1" s="1"/>
  <c r="I7049" i="1"/>
  <c r="K7049" i="1" s="1"/>
  <c r="H7048" i="1"/>
  <c r="G7048" i="1"/>
  <c r="F7048" i="1"/>
  <c r="E7048" i="1"/>
  <c r="D7048" i="1"/>
  <c r="C7048" i="1"/>
  <c r="J7047" i="1"/>
  <c r="I7047" i="1"/>
  <c r="I7046" i="1"/>
  <c r="K7046" i="1" s="1"/>
  <c r="H7045" i="1"/>
  <c r="H7040" i="1" s="1"/>
  <c r="H7039" i="1" s="1"/>
  <c r="H7038" i="1" s="1"/>
  <c r="G7045" i="1"/>
  <c r="F7045" i="1"/>
  <c r="E7045" i="1"/>
  <c r="D7045" i="1"/>
  <c r="C7045" i="1"/>
  <c r="J7044" i="1"/>
  <c r="J7043" i="1" s="1"/>
  <c r="I7043" i="1"/>
  <c r="H7043" i="1"/>
  <c r="G7043" i="1"/>
  <c r="F7043" i="1"/>
  <c r="E7043" i="1"/>
  <c r="D7043" i="1"/>
  <c r="C7043" i="1"/>
  <c r="J7042" i="1"/>
  <c r="J7041" i="1" s="1"/>
  <c r="I7042" i="1"/>
  <c r="K7042" i="1" s="1"/>
  <c r="I7041" i="1"/>
  <c r="K7041" i="1" s="1"/>
  <c r="H7041" i="1"/>
  <c r="G7041" i="1"/>
  <c r="G7040" i="1" s="1"/>
  <c r="G7039" i="1" s="1"/>
  <c r="G7038" i="1" s="1"/>
  <c r="F7041" i="1"/>
  <c r="E7041" i="1"/>
  <c r="E7040" i="1" s="1"/>
  <c r="E7039" i="1" s="1"/>
  <c r="E7038" i="1" s="1"/>
  <c r="D7041" i="1"/>
  <c r="C7041" i="1"/>
  <c r="C7040" i="1" s="1"/>
  <c r="C7039" i="1" s="1"/>
  <c r="C7038" i="1" s="1"/>
  <c r="F7040" i="1"/>
  <c r="F7039" i="1" s="1"/>
  <c r="F7038" i="1" s="1"/>
  <c r="D7040" i="1"/>
  <c r="D7039" i="1" s="1"/>
  <c r="D7038" i="1" s="1"/>
  <c r="I7037" i="1"/>
  <c r="K7037" i="1" s="1"/>
  <c r="H7036" i="1"/>
  <c r="G7036" i="1"/>
  <c r="F7036" i="1"/>
  <c r="E7036" i="1"/>
  <c r="D7036" i="1"/>
  <c r="C7036" i="1"/>
  <c r="I7035" i="1"/>
  <c r="K7035" i="1" s="1"/>
  <c r="H7034" i="1"/>
  <c r="H7033" i="1" s="1"/>
  <c r="H7032" i="1" s="1"/>
  <c r="H7031" i="1" s="1"/>
  <c r="G7034" i="1"/>
  <c r="F7034" i="1"/>
  <c r="F7033" i="1" s="1"/>
  <c r="F7032" i="1" s="1"/>
  <c r="F7031" i="1" s="1"/>
  <c r="E7034" i="1"/>
  <c r="D7034" i="1"/>
  <c r="D7033" i="1" s="1"/>
  <c r="D7032" i="1" s="1"/>
  <c r="D7031" i="1" s="1"/>
  <c r="C7034" i="1"/>
  <c r="G7033" i="1"/>
  <c r="G7032" i="1" s="1"/>
  <c r="G7031" i="1" s="1"/>
  <c r="E7033" i="1"/>
  <c r="E7032" i="1" s="1"/>
  <c r="E7031" i="1" s="1"/>
  <c r="C7033" i="1"/>
  <c r="C7032" i="1" s="1"/>
  <c r="C7031" i="1" s="1"/>
  <c r="I7030" i="1"/>
  <c r="K7030" i="1" s="1"/>
  <c r="H7029" i="1"/>
  <c r="H7021" i="1" s="1"/>
  <c r="H7020" i="1" s="1"/>
  <c r="H7019" i="1" s="1"/>
  <c r="G7029" i="1"/>
  <c r="F7029" i="1"/>
  <c r="E7029" i="1"/>
  <c r="D7029" i="1"/>
  <c r="C7029" i="1"/>
  <c r="J7028" i="1"/>
  <c r="I7027" i="1"/>
  <c r="K7027" i="1" s="1"/>
  <c r="H7026" i="1"/>
  <c r="G7026" i="1"/>
  <c r="F7026" i="1"/>
  <c r="E7026" i="1"/>
  <c r="D7026" i="1"/>
  <c r="C7026" i="1"/>
  <c r="J7025" i="1"/>
  <c r="J7024" i="1" s="1"/>
  <c r="I7024" i="1"/>
  <c r="H7024" i="1"/>
  <c r="G7024" i="1"/>
  <c r="F7024" i="1"/>
  <c r="E7024" i="1"/>
  <c r="D7024" i="1"/>
  <c r="C7024" i="1"/>
  <c r="J7023" i="1"/>
  <c r="J7022" i="1" s="1"/>
  <c r="I7023" i="1"/>
  <c r="K7023" i="1" s="1"/>
  <c r="I7022" i="1"/>
  <c r="K7022" i="1" s="1"/>
  <c r="H7022" i="1"/>
  <c r="G7022" i="1"/>
  <c r="G7021" i="1" s="1"/>
  <c r="G7020" i="1" s="1"/>
  <c r="G7019" i="1" s="1"/>
  <c r="F7022" i="1"/>
  <c r="E7022" i="1"/>
  <c r="E7021" i="1" s="1"/>
  <c r="E7020" i="1" s="1"/>
  <c r="E7019" i="1" s="1"/>
  <c r="D7022" i="1"/>
  <c r="C7022" i="1"/>
  <c r="C7021" i="1" s="1"/>
  <c r="C7020" i="1" s="1"/>
  <c r="C7019" i="1" s="1"/>
  <c r="F7021" i="1"/>
  <c r="F7020" i="1" s="1"/>
  <c r="F7019" i="1" s="1"/>
  <c r="D7021" i="1"/>
  <c r="D7020" i="1" s="1"/>
  <c r="D7019" i="1" s="1"/>
  <c r="I7012" i="1"/>
  <c r="J7012" i="1" s="1"/>
  <c r="H7011" i="1"/>
  <c r="G7011" i="1"/>
  <c r="F7011" i="1"/>
  <c r="E7011" i="1"/>
  <c r="D7011" i="1"/>
  <c r="C7011" i="1"/>
  <c r="J7010" i="1"/>
  <c r="I7010" i="1"/>
  <c r="I7009" i="1"/>
  <c r="K7009" i="1" s="1"/>
  <c r="H7008" i="1"/>
  <c r="I7008" i="1" s="1"/>
  <c r="G7008" i="1"/>
  <c r="F7008" i="1"/>
  <c r="E7008" i="1"/>
  <c r="D7008" i="1"/>
  <c r="C7008" i="1"/>
  <c r="I7007" i="1"/>
  <c r="K7007" i="1" s="1"/>
  <c r="H7006" i="1"/>
  <c r="H7005" i="1" s="1"/>
  <c r="H7004" i="1" s="1"/>
  <c r="H7003" i="1" s="1"/>
  <c r="G7006" i="1"/>
  <c r="F7006" i="1"/>
  <c r="F7005" i="1" s="1"/>
  <c r="F7004" i="1" s="1"/>
  <c r="F7003" i="1" s="1"/>
  <c r="E7006" i="1"/>
  <c r="D7006" i="1"/>
  <c r="D7005" i="1" s="1"/>
  <c r="D7004" i="1" s="1"/>
  <c r="D7003" i="1" s="1"/>
  <c r="C7006" i="1"/>
  <c r="G7005" i="1"/>
  <c r="G7004" i="1" s="1"/>
  <c r="G7003" i="1" s="1"/>
  <c r="E7005" i="1"/>
  <c r="E7004" i="1" s="1"/>
  <c r="E7003" i="1" s="1"/>
  <c r="C7005" i="1"/>
  <c r="C7004" i="1" s="1"/>
  <c r="C7003" i="1" s="1"/>
  <c r="I7002" i="1"/>
  <c r="K7002" i="1" s="1"/>
  <c r="H7001" i="1"/>
  <c r="H6998" i="1" s="1"/>
  <c r="H6997" i="1" s="1"/>
  <c r="H6996" i="1" s="1"/>
  <c r="G7001" i="1"/>
  <c r="F7001" i="1"/>
  <c r="E7001" i="1"/>
  <c r="D7001" i="1"/>
  <c r="C7001" i="1"/>
  <c r="J7000" i="1"/>
  <c r="J6999" i="1" s="1"/>
  <c r="I7000" i="1"/>
  <c r="K7000" i="1" s="1"/>
  <c r="I6999" i="1"/>
  <c r="K6999" i="1" s="1"/>
  <c r="H6999" i="1"/>
  <c r="G6999" i="1"/>
  <c r="G6998" i="1" s="1"/>
  <c r="G6997" i="1" s="1"/>
  <c r="G6996" i="1" s="1"/>
  <c r="F6999" i="1"/>
  <c r="E6999" i="1"/>
  <c r="E6998" i="1" s="1"/>
  <c r="E6997" i="1" s="1"/>
  <c r="E6996" i="1" s="1"/>
  <c r="D6999" i="1"/>
  <c r="C6999" i="1"/>
  <c r="C6998" i="1" s="1"/>
  <c r="C6997" i="1" s="1"/>
  <c r="C6996" i="1" s="1"/>
  <c r="F6998" i="1"/>
  <c r="F6997" i="1" s="1"/>
  <c r="F6996" i="1" s="1"/>
  <c r="D6998" i="1"/>
  <c r="D6997" i="1" s="1"/>
  <c r="D6996" i="1" s="1"/>
  <c r="I6995" i="1"/>
  <c r="K6995" i="1" s="1"/>
  <c r="H6994" i="1"/>
  <c r="G6994" i="1"/>
  <c r="F6994" i="1"/>
  <c r="E6994" i="1"/>
  <c r="D6994" i="1"/>
  <c r="C6994" i="1"/>
  <c r="I6993" i="1"/>
  <c r="K6993" i="1" s="1"/>
  <c r="H6992" i="1"/>
  <c r="H6991" i="1" s="1"/>
  <c r="H6990" i="1" s="1"/>
  <c r="H6989" i="1" s="1"/>
  <c r="G6992" i="1"/>
  <c r="F6992" i="1"/>
  <c r="F6991" i="1" s="1"/>
  <c r="F6990" i="1" s="1"/>
  <c r="F6989" i="1" s="1"/>
  <c r="E6992" i="1"/>
  <c r="D6992" i="1"/>
  <c r="D6991" i="1" s="1"/>
  <c r="D6990" i="1" s="1"/>
  <c r="D6989" i="1" s="1"/>
  <c r="C6992" i="1"/>
  <c r="G6991" i="1"/>
  <c r="G6990" i="1" s="1"/>
  <c r="G6989" i="1" s="1"/>
  <c r="E6991" i="1"/>
  <c r="E6990" i="1" s="1"/>
  <c r="E6989" i="1" s="1"/>
  <c r="C6991" i="1"/>
  <c r="C6990" i="1" s="1"/>
  <c r="C6989" i="1" s="1"/>
  <c r="I6988" i="1"/>
  <c r="K6988" i="1" s="1"/>
  <c r="H6987" i="1"/>
  <c r="G6987" i="1"/>
  <c r="F6987" i="1"/>
  <c r="E6987" i="1"/>
  <c r="D6987" i="1"/>
  <c r="C6987" i="1"/>
  <c r="I6986" i="1"/>
  <c r="J6986" i="1" s="1"/>
  <c r="I6985" i="1"/>
  <c r="K6985" i="1" s="1"/>
  <c r="I6984" i="1"/>
  <c r="K6984" i="1" s="1"/>
  <c r="H6984" i="1"/>
  <c r="G6984" i="1"/>
  <c r="F6984" i="1"/>
  <c r="E6984" i="1"/>
  <c r="D6984" i="1"/>
  <c r="C6984" i="1"/>
  <c r="J6983" i="1"/>
  <c r="J6982" i="1"/>
  <c r="I6982" i="1"/>
  <c r="H6982" i="1"/>
  <c r="G6982" i="1"/>
  <c r="F6982" i="1"/>
  <c r="E6982" i="1"/>
  <c r="D6982" i="1"/>
  <c r="C6982" i="1"/>
  <c r="I6981" i="1"/>
  <c r="K6981" i="1" s="1"/>
  <c r="H6980" i="1"/>
  <c r="H6979" i="1" s="1"/>
  <c r="G6980" i="1"/>
  <c r="F6980" i="1"/>
  <c r="F6979" i="1" s="1"/>
  <c r="E6980" i="1"/>
  <c r="D6980" i="1"/>
  <c r="D6979" i="1" s="1"/>
  <c r="C6980" i="1"/>
  <c r="G6979" i="1"/>
  <c r="E6979" i="1"/>
  <c r="C6979" i="1"/>
  <c r="I6978" i="1"/>
  <c r="K6978" i="1" s="1"/>
  <c r="H6977" i="1"/>
  <c r="G6977" i="1"/>
  <c r="G6976" i="1" s="1"/>
  <c r="F6977" i="1"/>
  <c r="E6977" i="1"/>
  <c r="E6976" i="1" s="1"/>
  <c r="D6977" i="1"/>
  <c r="C6977" i="1"/>
  <c r="C6976" i="1" s="1"/>
  <c r="H6976" i="1"/>
  <c r="H6975" i="1" s="1"/>
  <c r="F6976" i="1"/>
  <c r="F6975" i="1" s="1"/>
  <c r="D6976" i="1"/>
  <c r="D6975" i="1" s="1"/>
  <c r="G6975" i="1"/>
  <c r="G6974" i="1" s="1"/>
  <c r="E6975" i="1"/>
  <c r="E6974" i="1" s="1"/>
  <c r="C6975" i="1"/>
  <c r="C6974" i="1" s="1"/>
  <c r="H6974" i="1"/>
  <c r="F6974" i="1"/>
  <c r="D6974" i="1"/>
  <c r="I6969" i="1"/>
  <c r="K6969" i="1" s="1"/>
  <c r="H6968" i="1"/>
  <c r="G6968" i="1"/>
  <c r="F6968" i="1"/>
  <c r="E6968" i="1"/>
  <c r="D6968" i="1"/>
  <c r="C6968" i="1"/>
  <c r="J6967" i="1"/>
  <c r="I6967" i="1"/>
  <c r="I6966" i="1"/>
  <c r="K6966" i="1" s="1"/>
  <c r="H6965" i="1"/>
  <c r="G6965" i="1"/>
  <c r="F6965" i="1"/>
  <c r="E6965" i="1"/>
  <c r="D6965" i="1"/>
  <c r="C6965" i="1"/>
  <c r="J6964" i="1"/>
  <c r="J6963" i="1" s="1"/>
  <c r="I6963" i="1"/>
  <c r="H6963" i="1"/>
  <c r="G6963" i="1"/>
  <c r="F6963" i="1"/>
  <c r="E6963" i="1"/>
  <c r="D6963" i="1"/>
  <c r="C6963" i="1"/>
  <c r="I6962" i="1"/>
  <c r="K6962" i="1" s="1"/>
  <c r="I6961" i="1"/>
  <c r="K6961" i="1" s="1"/>
  <c r="H6961" i="1"/>
  <c r="G6961" i="1"/>
  <c r="G6960" i="1" s="1"/>
  <c r="F6961" i="1"/>
  <c r="E6961" i="1"/>
  <c r="E6960" i="1" s="1"/>
  <c r="D6961" i="1"/>
  <c r="C6961" i="1"/>
  <c r="C6960" i="1" s="1"/>
  <c r="C6959" i="1" s="1"/>
  <c r="C6958" i="1" s="1"/>
  <c r="F6960" i="1"/>
  <c r="F6959" i="1" s="1"/>
  <c r="D6960" i="1"/>
  <c r="D6959" i="1" s="1"/>
  <c r="D6958" i="1" s="1"/>
  <c r="G6959" i="1"/>
  <c r="G6958" i="1" s="1"/>
  <c r="E6959" i="1"/>
  <c r="E6958" i="1" s="1"/>
  <c r="F6958" i="1"/>
  <c r="J6956" i="1"/>
  <c r="J6955" i="1" s="1"/>
  <c r="I6956" i="1"/>
  <c r="K6956" i="1" s="1"/>
  <c r="I6955" i="1"/>
  <c r="K6955" i="1" s="1"/>
  <c r="H6955" i="1"/>
  <c r="G6955" i="1"/>
  <c r="F6955" i="1"/>
  <c r="E6955" i="1"/>
  <c r="E6945" i="1" s="1"/>
  <c r="E6944" i="1" s="1"/>
  <c r="D6955" i="1"/>
  <c r="C6955" i="1"/>
  <c r="J6954" i="1"/>
  <c r="I6954" i="1"/>
  <c r="K6954" i="1" s="1"/>
  <c r="I6953" i="1"/>
  <c r="J6953" i="1" s="1"/>
  <c r="J6952" i="1"/>
  <c r="I6952" i="1"/>
  <c r="K6952" i="1" s="1"/>
  <c r="I6951" i="1"/>
  <c r="J6951" i="1" s="1"/>
  <c r="J6950" i="1"/>
  <c r="I6950" i="1"/>
  <c r="K6950" i="1" s="1"/>
  <c r="I6949" i="1"/>
  <c r="J6949" i="1" s="1"/>
  <c r="J6948" i="1"/>
  <c r="I6948" i="1"/>
  <c r="K6948" i="1" s="1"/>
  <c r="I6947" i="1"/>
  <c r="K6947" i="1" s="1"/>
  <c r="H6946" i="1"/>
  <c r="H6945" i="1" s="1"/>
  <c r="G6946" i="1"/>
  <c r="F6946" i="1"/>
  <c r="F6945" i="1" s="1"/>
  <c r="F6944" i="1" s="1"/>
  <c r="E6946" i="1"/>
  <c r="D6946" i="1"/>
  <c r="D6945" i="1" s="1"/>
  <c r="C6946" i="1"/>
  <c r="G6945" i="1"/>
  <c r="G6944" i="1" s="1"/>
  <c r="C6945" i="1"/>
  <c r="C6944" i="1" s="1"/>
  <c r="H6944" i="1"/>
  <c r="D6944" i="1"/>
  <c r="F6940" i="1"/>
  <c r="F6939" i="1"/>
  <c r="E6938" i="1"/>
  <c r="D6938" i="1"/>
  <c r="D7429" i="1" s="1"/>
  <c r="G6912" i="1"/>
  <c r="F6912" i="1"/>
  <c r="C6912" i="1"/>
  <c r="B6902" i="1"/>
  <c r="J6895" i="1"/>
  <c r="J6894" i="1" s="1"/>
  <c r="I6895" i="1"/>
  <c r="K6895" i="1" s="1"/>
  <c r="I6894" i="1"/>
  <c r="K6894" i="1" s="1"/>
  <c r="H6894" i="1"/>
  <c r="G6894" i="1"/>
  <c r="F6894" i="1"/>
  <c r="E6894" i="1"/>
  <c r="D6894" i="1"/>
  <c r="C6894" i="1"/>
  <c r="I6893" i="1"/>
  <c r="K6893" i="1" s="1"/>
  <c r="H6892" i="1"/>
  <c r="G6892" i="1"/>
  <c r="F6892" i="1"/>
  <c r="E6892" i="1"/>
  <c r="D6892" i="1"/>
  <c r="C6892" i="1"/>
  <c r="I6891" i="1"/>
  <c r="H6890" i="1"/>
  <c r="G6890" i="1"/>
  <c r="F6890" i="1"/>
  <c r="F6889" i="1" s="1"/>
  <c r="F6888" i="1" s="1"/>
  <c r="E6890" i="1"/>
  <c r="D6890" i="1"/>
  <c r="D6889" i="1" s="1"/>
  <c r="D6888" i="1" s="1"/>
  <c r="C6890" i="1"/>
  <c r="G6889" i="1"/>
  <c r="G6888" i="1" s="1"/>
  <c r="E6889" i="1"/>
  <c r="E6888" i="1" s="1"/>
  <c r="C6889" i="1"/>
  <c r="C6888" i="1" s="1"/>
  <c r="I6887" i="1"/>
  <c r="K6887" i="1" s="1"/>
  <c r="H6886" i="1"/>
  <c r="G6886" i="1"/>
  <c r="F6886" i="1"/>
  <c r="E6886" i="1"/>
  <c r="D6886" i="1"/>
  <c r="C6886" i="1"/>
  <c r="J6885" i="1"/>
  <c r="I6884" i="1"/>
  <c r="H6883" i="1"/>
  <c r="G6883" i="1"/>
  <c r="F6883" i="1"/>
  <c r="E6883" i="1"/>
  <c r="D6883" i="1"/>
  <c r="C6883" i="1"/>
  <c r="I6882" i="1"/>
  <c r="J6882" i="1" s="1"/>
  <c r="J6881" i="1" s="1"/>
  <c r="H6881" i="1"/>
  <c r="G6881" i="1"/>
  <c r="G6880" i="1" s="1"/>
  <c r="F6881" i="1"/>
  <c r="E6881" i="1"/>
  <c r="E6880" i="1" s="1"/>
  <c r="D6881" i="1"/>
  <c r="C6881" i="1"/>
  <c r="C6880" i="1" s="1"/>
  <c r="H6880" i="1"/>
  <c r="H6879" i="1" s="1"/>
  <c r="F6880" i="1"/>
  <c r="F6879" i="1" s="1"/>
  <c r="F6878" i="1" s="1"/>
  <c r="D6880" i="1"/>
  <c r="D6879" i="1" s="1"/>
  <c r="G6879" i="1"/>
  <c r="G6878" i="1" s="1"/>
  <c r="E6879" i="1"/>
  <c r="C6879" i="1"/>
  <c r="C6878" i="1" s="1"/>
  <c r="D6878" i="1"/>
  <c r="I6877" i="1"/>
  <c r="K6877" i="1" s="1"/>
  <c r="H6876" i="1"/>
  <c r="G6876" i="1"/>
  <c r="F6876" i="1"/>
  <c r="E6876" i="1"/>
  <c r="D6876" i="1"/>
  <c r="C6876" i="1"/>
  <c r="K6875" i="1"/>
  <c r="I6875" i="1"/>
  <c r="J6875" i="1" s="1"/>
  <c r="J6874" i="1"/>
  <c r="J6873" i="1" s="1"/>
  <c r="I6874" i="1"/>
  <c r="K6874" i="1" s="1"/>
  <c r="K6873" i="1"/>
  <c r="I6873" i="1"/>
  <c r="H6873" i="1"/>
  <c r="G6873" i="1"/>
  <c r="F6873" i="1"/>
  <c r="E6873" i="1"/>
  <c r="D6873" i="1"/>
  <c r="C6873" i="1"/>
  <c r="J6872" i="1"/>
  <c r="I6872" i="1"/>
  <c r="K6872" i="1" s="1"/>
  <c r="K6871" i="1"/>
  <c r="I6871" i="1"/>
  <c r="H6870" i="1"/>
  <c r="G6870" i="1"/>
  <c r="F6870" i="1"/>
  <c r="E6870" i="1"/>
  <c r="D6870" i="1"/>
  <c r="C6870" i="1"/>
  <c r="I6869" i="1"/>
  <c r="K6869" i="1" s="1"/>
  <c r="H6868" i="1"/>
  <c r="G6868" i="1"/>
  <c r="F6868" i="1"/>
  <c r="E6868" i="1"/>
  <c r="D6868" i="1"/>
  <c r="C6868" i="1"/>
  <c r="K6867" i="1"/>
  <c r="I6867" i="1"/>
  <c r="H6866" i="1"/>
  <c r="G6866" i="1"/>
  <c r="F6866" i="1"/>
  <c r="E6866" i="1"/>
  <c r="D6866" i="1"/>
  <c r="C6866" i="1"/>
  <c r="G6865" i="1"/>
  <c r="F6865" i="1"/>
  <c r="E6865" i="1"/>
  <c r="D6865" i="1"/>
  <c r="C6865" i="1"/>
  <c r="I6864" i="1"/>
  <c r="K6864" i="1" s="1"/>
  <c r="H6863" i="1"/>
  <c r="H6862" i="1" s="1"/>
  <c r="G6863" i="1"/>
  <c r="F6863" i="1"/>
  <c r="F6862" i="1" s="1"/>
  <c r="E6863" i="1"/>
  <c r="D6863" i="1"/>
  <c r="D6862" i="1" s="1"/>
  <c r="C6863" i="1"/>
  <c r="G6862" i="1"/>
  <c r="G6861" i="1" s="1"/>
  <c r="E6862" i="1"/>
  <c r="E6861" i="1" s="1"/>
  <c r="C6862" i="1"/>
  <c r="C6861" i="1" s="1"/>
  <c r="I6855" i="1"/>
  <c r="K6855" i="1" s="1"/>
  <c r="H6854" i="1"/>
  <c r="G6854" i="1"/>
  <c r="F6854" i="1"/>
  <c r="E6854" i="1"/>
  <c r="D6854" i="1"/>
  <c r="C6854" i="1"/>
  <c r="I6853" i="1"/>
  <c r="K6853" i="1" s="1"/>
  <c r="H6852" i="1"/>
  <c r="G6852" i="1"/>
  <c r="F6852" i="1"/>
  <c r="E6852" i="1"/>
  <c r="D6852" i="1"/>
  <c r="C6852" i="1"/>
  <c r="I6851" i="1"/>
  <c r="K6851" i="1" s="1"/>
  <c r="H6850" i="1"/>
  <c r="H6849" i="1" s="1"/>
  <c r="H6848" i="1" s="1"/>
  <c r="G6850" i="1"/>
  <c r="F6850" i="1"/>
  <c r="F6849" i="1" s="1"/>
  <c r="F6848" i="1" s="1"/>
  <c r="E6850" i="1"/>
  <c r="D6850" i="1"/>
  <c r="D6849" i="1" s="1"/>
  <c r="D6848" i="1" s="1"/>
  <c r="C6850" i="1"/>
  <c r="G6849" i="1"/>
  <c r="G6848" i="1" s="1"/>
  <c r="G6847" i="1" s="1"/>
  <c r="E6849" i="1"/>
  <c r="E6848" i="1" s="1"/>
  <c r="E6847" i="1" s="1"/>
  <c r="C6849" i="1"/>
  <c r="C6848" i="1" s="1"/>
  <c r="C6847" i="1" s="1"/>
  <c r="J6846" i="1"/>
  <c r="J6845" i="1" s="1"/>
  <c r="I6846" i="1"/>
  <c r="K6846" i="1" s="1"/>
  <c r="I6845" i="1"/>
  <c r="K6845" i="1" s="1"/>
  <c r="H6845" i="1"/>
  <c r="G6845" i="1"/>
  <c r="F6845" i="1"/>
  <c r="E6845" i="1"/>
  <c r="D6845" i="1"/>
  <c r="C6845" i="1"/>
  <c r="J6844" i="1"/>
  <c r="I6843" i="1"/>
  <c r="K6843" i="1" s="1"/>
  <c r="H6842" i="1"/>
  <c r="G6842" i="1"/>
  <c r="F6842" i="1"/>
  <c r="E6842" i="1"/>
  <c r="D6842" i="1"/>
  <c r="C6842" i="1"/>
  <c r="I6841" i="1"/>
  <c r="K6841" i="1" s="1"/>
  <c r="H6840" i="1"/>
  <c r="G6840" i="1"/>
  <c r="G6839" i="1" s="1"/>
  <c r="F6840" i="1"/>
  <c r="E6840" i="1"/>
  <c r="E6839" i="1" s="1"/>
  <c r="D6840" i="1"/>
  <c r="C6840" i="1"/>
  <c r="C6839" i="1" s="1"/>
  <c r="F6839" i="1"/>
  <c r="D6839" i="1"/>
  <c r="I6838" i="1"/>
  <c r="K6838" i="1" s="1"/>
  <c r="H6837" i="1"/>
  <c r="H6836" i="1" s="1"/>
  <c r="G6837" i="1"/>
  <c r="F6837" i="1"/>
  <c r="F6836" i="1" s="1"/>
  <c r="F6835" i="1" s="1"/>
  <c r="E6837" i="1"/>
  <c r="D6837" i="1"/>
  <c r="D6836" i="1" s="1"/>
  <c r="D6835" i="1" s="1"/>
  <c r="C6837" i="1"/>
  <c r="G6836" i="1"/>
  <c r="G6835" i="1" s="1"/>
  <c r="E6836" i="1"/>
  <c r="E6835" i="1" s="1"/>
  <c r="C6836" i="1"/>
  <c r="C6835" i="1" s="1"/>
  <c r="J6834" i="1"/>
  <c r="I6834" i="1"/>
  <c r="J6833" i="1"/>
  <c r="I6833" i="1"/>
  <c r="H6833" i="1"/>
  <c r="H6827" i="1" s="1"/>
  <c r="H6823" i="1" s="1"/>
  <c r="G6833" i="1"/>
  <c r="F6833" i="1"/>
  <c r="F6827" i="1" s="1"/>
  <c r="F6823" i="1" s="1"/>
  <c r="E6833" i="1"/>
  <c r="D6833" i="1"/>
  <c r="D6827" i="1" s="1"/>
  <c r="D6823" i="1" s="1"/>
  <c r="C6833" i="1"/>
  <c r="J6832" i="1"/>
  <c r="I6831" i="1"/>
  <c r="J6831" i="1" s="1"/>
  <c r="J6830" i="1" s="1"/>
  <c r="I6830" i="1"/>
  <c r="H6830" i="1"/>
  <c r="G6830" i="1"/>
  <c r="F6830" i="1"/>
  <c r="E6830" i="1"/>
  <c r="D6830" i="1"/>
  <c r="C6830" i="1"/>
  <c r="I6829" i="1"/>
  <c r="J6829" i="1" s="1"/>
  <c r="J6828" i="1" s="1"/>
  <c r="J6827" i="1" s="1"/>
  <c r="I6828" i="1"/>
  <c r="H6828" i="1"/>
  <c r="G6828" i="1"/>
  <c r="F6828" i="1"/>
  <c r="E6828" i="1"/>
  <c r="D6828" i="1"/>
  <c r="C6828" i="1"/>
  <c r="I6827" i="1"/>
  <c r="G6827" i="1"/>
  <c r="E6827" i="1"/>
  <c r="C6827" i="1"/>
  <c r="I6826" i="1"/>
  <c r="J6826" i="1" s="1"/>
  <c r="J6825" i="1" s="1"/>
  <c r="J6824" i="1" s="1"/>
  <c r="J6823" i="1" s="1"/>
  <c r="I6825" i="1"/>
  <c r="H6825" i="1"/>
  <c r="G6825" i="1"/>
  <c r="F6825" i="1"/>
  <c r="E6825" i="1"/>
  <c r="D6825" i="1"/>
  <c r="C6825" i="1"/>
  <c r="I6824" i="1"/>
  <c r="H6824" i="1"/>
  <c r="G6824" i="1"/>
  <c r="F6824" i="1"/>
  <c r="E6824" i="1"/>
  <c r="D6824" i="1"/>
  <c r="C6824" i="1"/>
  <c r="I6823" i="1"/>
  <c r="G6823" i="1"/>
  <c r="E6823" i="1"/>
  <c r="C6823" i="1"/>
  <c r="I6818" i="1"/>
  <c r="K6818" i="1" s="1"/>
  <c r="H6817" i="1"/>
  <c r="G6817" i="1"/>
  <c r="F6817" i="1"/>
  <c r="E6817" i="1"/>
  <c r="D6817" i="1"/>
  <c r="C6817" i="1"/>
  <c r="I6816" i="1"/>
  <c r="H6815" i="1"/>
  <c r="G6815" i="1"/>
  <c r="F6815" i="1"/>
  <c r="E6815" i="1"/>
  <c r="D6815" i="1"/>
  <c r="C6815" i="1"/>
  <c r="I6814" i="1"/>
  <c r="K6814" i="1" s="1"/>
  <c r="H6813" i="1"/>
  <c r="H6812" i="1" s="1"/>
  <c r="H6811" i="1" s="1"/>
  <c r="G6813" i="1"/>
  <c r="F6813" i="1"/>
  <c r="F6812" i="1" s="1"/>
  <c r="F6811" i="1" s="1"/>
  <c r="F6810" i="1" s="1"/>
  <c r="E6813" i="1"/>
  <c r="D6813" i="1"/>
  <c r="D6812" i="1" s="1"/>
  <c r="D6811" i="1" s="1"/>
  <c r="D6810" i="1" s="1"/>
  <c r="C6813" i="1"/>
  <c r="G6812" i="1"/>
  <c r="G6811" i="1" s="1"/>
  <c r="G6810" i="1" s="1"/>
  <c r="E6812" i="1"/>
  <c r="E6811" i="1" s="1"/>
  <c r="E6810" i="1" s="1"/>
  <c r="C6812" i="1"/>
  <c r="C6811" i="1" s="1"/>
  <c r="C6810" i="1" s="1"/>
  <c r="I6809" i="1"/>
  <c r="K6809" i="1" s="1"/>
  <c r="I6808" i="1"/>
  <c r="K6808" i="1" s="1"/>
  <c r="H6808" i="1"/>
  <c r="G6808" i="1"/>
  <c r="F6808" i="1"/>
  <c r="E6808" i="1"/>
  <c r="D6808" i="1"/>
  <c r="C6808" i="1"/>
  <c r="I6807" i="1"/>
  <c r="J6807" i="1" s="1"/>
  <c r="I6806" i="1"/>
  <c r="K6806" i="1" s="1"/>
  <c r="I6805" i="1"/>
  <c r="H6805" i="1"/>
  <c r="G6805" i="1"/>
  <c r="F6805" i="1"/>
  <c r="E6805" i="1"/>
  <c r="D6805" i="1"/>
  <c r="C6805" i="1"/>
  <c r="J6804" i="1"/>
  <c r="J6803" i="1" s="1"/>
  <c r="I6804" i="1"/>
  <c r="K6804" i="1" s="1"/>
  <c r="K6803" i="1"/>
  <c r="I6803" i="1"/>
  <c r="H6803" i="1"/>
  <c r="G6803" i="1"/>
  <c r="G6802" i="1" s="1"/>
  <c r="F6803" i="1"/>
  <c r="E6803" i="1"/>
  <c r="E6802" i="1" s="1"/>
  <c r="D6803" i="1"/>
  <c r="C6803" i="1"/>
  <c r="C6802" i="1" s="1"/>
  <c r="H6802" i="1"/>
  <c r="H6801" i="1" s="1"/>
  <c r="H6800" i="1" s="1"/>
  <c r="F6802" i="1"/>
  <c r="F6801" i="1" s="1"/>
  <c r="F6800" i="1" s="1"/>
  <c r="D6802" i="1"/>
  <c r="D6801" i="1" s="1"/>
  <c r="G6801" i="1"/>
  <c r="G6800" i="1" s="1"/>
  <c r="E6801" i="1"/>
  <c r="E6800" i="1" s="1"/>
  <c r="C6801" i="1"/>
  <c r="C6800" i="1" s="1"/>
  <c r="D6800" i="1"/>
  <c r="J6799" i="1"/>
  <c r="I6799" i="1"/>
  <c r="J6798" i="1"/>
  <c r="I6798" i="1"/>
  <c r="H6798" i="1"/>
  <c r="H6792" i="1" s="1"/>
  <c r="H6791" i="1" s="1"/>
  <c r="G6798" i="1"/>
  <c r="F6798" i="1"/>
  <c r="F6792" i="1" s="1"/>
  <c r="F6791" i="1" s="1"/>
  <c r="E6798" i="1"/>
  <c r="D6798" i="1"/>
  <c r="D6792" i="1" s="1"/>
  <c r="D6791" i="1" s="1"/>
  <c r="C6798" i="1"/>
  <c r="J6797" i="1"/>
  <c r="I6796" i="1"/>
  <c r="J6796" i="1" s="1"/>
  <c r="J6795" i="1" s="1"/>
  <c r="H6795" i="1"/>
  <c r="G6795" i="1"/>
  <c r="F6795" i="1"/>
  <c r="E6795" i="1"/>
  <c r="D6795" i="1"/>
  <c r="C6795" i="1"/>
  <c r="I6794" i="1"/>
  <c r="J6794" i="1" s="1"/>
  <c r="J6793" i="1" s="1"/>
  <c r="J6792" i="1" s="1"/>
  <c r="J6791" i="1" s="1"/>
  <c r="H6793" i="1"/>
  <c r="G6793" i="1"/>
  <c r="F6793" i="1"/>
  <c r="E6793" i="1"/>
  <c r="D6793" i="1"/>
  <c r="C6793" i="1"/>
  <c r="G6792" i="1"/>
  <c r="E6792" i="1"/>
  <c r="C6792" i="1"/>
  <c r="G6791" i="1"/>
  <c r="E6791" i="1"/>
  <c r="C6791" i="1"/>
  <c r="I6790" i="1"/>
  <c r="K6790" i="1" s="1"/>
  <c r="I6789" i="1"/>
  <c r="K6789" i="1" s="1"/>
  <c r="H6789" i="1"/>
  <c r="G6789" i="1"/>
  <c r="F6789" i="1"/>
  <c r="E6789" i="1"/>
  <c r="D6789" i="1"/>
  <c r="C6789" i="1"/>
  <c r="I6788" i="1"/>
  <c r="K6788" i="1" s="1"/>
  <c r="H6787" i="1"/>
  <c r="G6787" i="1"/>
  <c r="F6787" i="1"/>
  <c r="E6787" i="1"/>
  <c r="D6787" i="1"/>
  <c r="C6787" i="1"/>
  <c r="J6786" i="1"/>
  <c r="I6785" i="1"/>
  <c r="K6785" i="1" s="1"/>
  <c r="H6784" i="1"/>
  <c r="G6784" i="1"/>
  <c r="F6784" i="1"/>
  <c r="E6784" i="1"/>
  <c r="D6784" i="1"/>
  <c r="C6784" i="1"/>
  <c r="K6783" i="1"/>
  <c r="I6783" i="1"/>
  <c r="H6782" i="1"/>
  <c r="G6782" i="1"/>
  <c r="F6782" i="1"/>
  <c r="E6782" i="1"/>
  <c r="D6782" i="1"/>
  <c r="C6782" i="1"/>
  <c r="G6781" i="1"/>
  <c r="G6780" i="1" s="1"/>
  <c r="E6781" i="1"/>
  <c r="E6780" i="1" s="1"/>
  <c r="C6781" i="1"/>
  <c r="C6780" i="1" s="1"/>
  <c r="I6776" i="1"/>
  <c r="K6776" i="1" s="1"/>
  <c r="H6775" i="1"/>
  <c r="G6775" i="1"/>
  <c r="F6775" i="1"/>
  <c r="E6775" i="1"/>
  <c r="D6775" i="1"/>
  <c r="C6775" i="1"/>
  <c r="J6774" i="1"/>
  <c r="I6773" i="1"/>
  <c r="J6773" i="1" s="1"/>
  <c r="J6772" i="1" s="1"/>
  <c r="H6772" i="1"/>
  <c r="G6772" i="1"/>
  <c r="F6772" i="1"/>
  <c r="E6772" i="1"/>
  <c r="D6772" i="1"/>
  <c r="C6772" i="1"/>
  <c r="I6771" i="1"/>
  <c r="K6771" i="1" s="1"/>
  <c r="H6770" i="1"/>
  <c r="G6770" i="1"/>
  <c r="F6770" i="1"/>
  <c r="F6769" i="1" s="1"/>
  <c r="F6768" i="1" s="1"/>
  <c r="E6770" i="1"/>
  <c r="D6770" i="1"/>
  <c r="D6769" i="1" s="1"/>
  <c r="D6768" i="1" s="1"/>
  <c r="C6770" i="1"/>
  <c r="G6769" i="1"/>
  <c r="G6768" i="1" s="1"/>
  <c r="E6769" i="1"/>
  <c r="E6768" i="1" s="1"/>
  <c r="C6769" i="1"/>
  <c r="C6768" i="1" s="1"/>
  <c r="I6767" i="1"/>
  <c r="K6767" i="1" s="1"/>
  <c r="H6766" i="1"/>
  <c r="G6766" i="1"/>
  <c r="F6766" i="1"/>
  <c r="E6766" i="1"/>
  <c r="D6766" i="1"/>
  <c r="C6766" i="1"/>
  <c r="I6765" i="1"/>
  <c r="J6765" i="1" s="1"/>
  <c r="I6764" i="1"/>
  <c r="H6763" i="1"/>
  <c r="G6763" i="1"/>
  <c r="F6763" i="1"/>
  <c r="E6763" i="1"/>
  <c r="D6763" i="1"/>
  <c r="C6763" i="1"/>
  <c r="I6762" i="1"/>
  <c r="K6762" i="1" s="1"/>
  <c r="H6761" i="1"/>
  <c r="G6761" i="1"/>
  <c r="G6760" i="1" s="1"/>
  <c r="G6759" i="1" s="1"/>
  <c r="F6761" i="1"/>
  <c r="E6761" i="1"/>
  <c r="E6760" i="1" s="1"/>
  <c r="E6759" i="1" s="1"/>
  <c r="E6758" i="1" s="1"/>
  <c r="D6761" i="1"/>
  <c r="C6761" i="1"/>
  <c r="C6760" i="1" s="1"/>
  <c r="C6759" i="1" s="1"/>
  <c r="H6760" i="1"/>
  <c r="H6759" i="1" s="1"/>
  <c r="F6760" i="1"/>
  <c r="F6759" i="1" s="1"/>
  <c r="D6760" i="1"/>
  <c r="D6759" i="1" s="1"/>
  <c r="I6757" i="1"/>
  <c r="K6757" i="1" s="1"/>
  <c r="H6756" i="1"/>
  <c r="G6756" i="1"/>
  <c r="F6756" i="1"/>
  <c r="E6756" i="1"/>
  <c r="D6756" i="1"/>
  <c r="C6756" i="1"/>
  <c r="I6755" i="1"/>
  <c r="K6755" i="1" s="1"/>
  <c r="H6754" i="1"/>
  <c r="G6754" i="1"/>
  <c r="F6754" i="1"/>
  <c r="E6754" i="1"/>
  <c r="D6754" i="1"/>
  <c r="C6754" i="1"/>
  <c r="I6753" i="1"/>
  <c r="K6753" i="1" s="1"/>
  <c r="H6752" i="1"/>
  <c r="H6751" i="1" s="1"/>
  <c r="H6750" i="1" s="1"/>
  <c r="G6752" i="1"/>
  <c r="F6752" i="1"/>
  <c r="F6751" i="1" s="1"/>
  <c r="F6750" i="1" s="1"/>
  <c r="E6752" i="1"/>
  <c r="D6752" i="1"/>
  <c r="D6751" i="1" s="1"/>
  <c r="D6750" i="1" s="1"/>
  <c r="C6752" i="1"/>
  <c r="G6751" i="1"/>
  <c r="G6750" i="1" s="1"/>
  <c r="E6751" i="1"/>
  <c r="E6750" i="1" s="1"/>
  <c r="C6751" i="1"/>
  <c r="C6750" i="1" s="1"/>
  <c r="I6749" i="1"/>
  <c r="K6749" i="1" s="1"/>
  <c r="I6748" i="1"/>
  <c r="K6748" i="1" s="1"/>
  <c r="H6747" i="1"/>
  <c r="G6747" i="1"/>
  <c r="F6747" i="1"/>
  <c r="E6747" i="1"/>
  <c r="D6747" i="1"/>
  <c r="C6747" i="1"/>
  <c r="I6746" i="1"/>
  <c r="K6746" i="1" s="1"/>
  <c r="I6745" i="1"/>
  <c r="K6745" i="1" s="1"/>
  <c r="H6744" i="1"/>
  <c r="G6744" i="1"/>
  <c r="F6744" i="1"/>
  <c r="E6744" i="1"/>
  <c r="D6744" i="1"/>
  <c r="C6744" i="1"/>
  <c r="J6743" i="1"/>
  <c r="I6742" i="1"/>
  <c r="K6742" i="1" s="1"/>
  <c r="I6741" i="1"/>
  <c r="K6741" i="1" s="1"/>
  <c r="H6740" i="1"/>
  <c r="G6740" i="1"/>
  <c r="F6740" i="1"/>
  <c r="E6740" i="1"/>
  <c r="D6740" i="1"/>
  <c r="C6740" i="1"/>
  <c r="I6739" i="1"/>
  <c r="K6739" i="1" s="1"/>
  <c r="H6738" i="1"/>
  <c r="G6738" i="1"/>
  <c r="F6738" i="1"/>
  <c r="F6737" i="1" s="1"/>
  <c r="F6736" i="1" s="1"/>
  <c r="E6738" i="1"/>
  <c r="D6738" i="1"/>
  <c r="D6737" i="1" s="1"/>
  <c r="D6736" i="1" s="1"/>
  <c r="C6738" i="1"/>
  <c r="G6737" i="1"/>
  <c r="G6736" i="1" s="1"/>
  <c r="E6737" i="1"/>
  <c r="E6736" i="1" s="1"/>
  <c r="E6735" i="1" s="1"/>
  <c r="C6737" i="1"/>
  <c r="C6736" i="1" s="1"/>
  <c r="I6725" i="1"/>
  <c r="K6725" i="1" s="1"/>
  <c r="I6724" i="1"/>
  <c r="K6724" i="1" s="1"/>
  <c r="H6724" i="1"/>
  <c r="G6724" i="1"/>
  <c r="F6724" i="1"/>
  <c r="E6724" i="1"/>
  <c r="D6724" i="1"/>
  <c r="C6724" i="1"/>
  <c r="I6723" i="1"/>
  <c r="H6722" i="1"/>
  <c r="G6722" i="1"/>
  <c r="F6722" i="1"/>
  <c r="E6722" i="1"/>
  <c r="D6722" i="1"/>
  <c r="C6722" i="1"/>
  <c r="I6721" i="1"/>
  <c r="K6721" i="1" s="1"/>
  <c r="H6720" i="1"/>
  <c r="G6720" i="1"/>
  <c r="G6719" i="1" s="1"/>
  <c r="F6720" i="1"/>
  <c r="E6720" i="1"/>
  <c r="E6719" i="1" s="1"/>
  <c r="D6720" i="1"/>
  <c r="C6720" i="1"/>
  <c r="C6719" i="1" s="1"/>
  <c r="H6719" i="1"/>
  <c r="F6719" i="1"/>
  <c r="D6719" i="1"/>
  <c r="I6718" i="1"/>
  <c r="K6718" i="1" s="1"/>
  <c r="H6717" i="1"/>
  <c r="H6716" i="1" s="1"/>
  <c r="H6715" i="1" s="1"/>
  <c r="G6717" i="1"/>
  <c r="F6717" i="1"/>
  <c r="F6716" i="1" s="1"/>
  <c r="F6715" i="1" s="1"/>
  <c r="E6717" i="1"/>
  <c r="D6717" i="1"/>
  <c r="D6716" i="1" s="1"/>
  <c r="D6715" i="1" s="1"/>
  <c r="C6717" i="1"/>
  <c r="G6716" i="1"/>
  <c r="E6716" i="1"/>
  <c r="E6715" i="1" s="1"/>
  <c r="C6716" i="1"/>
  <c r="I6714" i="1"/>
  <c r="K6714" i="1" s="1"/>
  <c r="H6713" i="1"/>
  <c r="G6713" i="1"/>
  <c r="F6713" i="1"/>
  <c r="E6713" i="1"/>
  <c r="D6713" i="1"/>
  <c r="C6713" i="1"/>
  <c r="I6712" i="1"/>
  <c r="K6712" i="1" s="1"/>
  <c r="H6711" i="1"/>
  <c r="G6711" i="1"/>
  <c r="F6711" i="1"/>
  <c r="E6711" i="1"/>
  <c r="D6711" i="1"/>
  <c r="C6711" i="1"/>
  <c r="I6710" i="1"/>
  <c r="K6710" i="1" s="1"/>
  <c r="H6709" i="1"/>
  <c r="H6708" i="1" s="1"/>
  <c r="G6709" i="1"/>
  <c r="F6709" i="1"/>
  <c r="F6708" i="1" s="1"/>
  <c r="E6709" i="1"/>
  <c r="D6709" i="1"/>
  <c r="D6708" i="1" s="1"/>
  <c r="C6709" i="1"/>
  <c r="G6708" i="1"/>
  <c r="G6707" i="1" s="1"/>
  <c r="E6708" i="1"/>
  <c r="E6707" i="1" s="1"/>
  <c r="C6708" i="1"/>
  <c r="C6707" i="1" s="1"/>
  <c r="H6707" i="1"/>
  <c r="F6707" i="1"/>
  <c r="F6706" i="1" s="1"/>
  <c r="D6707" i="1"/>
  <c r="D6706" i="1" s="1"/>
  <c r="E6706" i="1"/>
  <c r="J6705" i="1"/>
  <c r="J6704" i="1" s="1"/>
  <c r="I6705" i="1"/>
  <c r="K6705" i="1" s="1"/>
  <c r="K6704" i="1"/>
  <c r="I6704" i="1"/>
  <c r="H6704" i="1"/>
  <c r="H6701" i="1" s="1"/>
  <c r="G6704" i="1"/>
  <c r="F6704" i="1"/>
  <c r="E6704" i="1"/>
  <c r="D6704" i="1"/>
  <c r="C6704" i="1"/>
  <c r="J6703" i="1"/>
  <c r="J6702" i="1" s="1"/>
  <c r="I6703" i="1"/>
  <c r="K6703" i="1" s="1"/>
  <c r="K6702" i="1"/>
  <c r="I6702" i="1"/>
  <c r="I6701" i="1" s="1"/>
  <c r="H6702" i="1"/>
  <c r="G6702" i="1"/>
  <c r="G6701" i="1" s="1"/>
  <c r="F6702" i="1"/>
  <c r="E6702" i="1"/>
  <c r="E6701" i="1" s="1"/>
  <c r="D6702" i="1"/>
  <c r="C6702" i="1"/>
  <c r="C6701" i="1" s="1"/>
  <c r="J6701" i="1"/>
  <c r="F6701" i="1"/>
  <c r="D6701" i="1"/>
  <c r="K6700" i="1"/>
  <c r="I6700" i="1"/>
  <c r="H6699" i="1"/>
  <c r="G6699" i="1"/>
  <c r="F6699" i="1"/>
  <c r="E6699" i="1"/>
  <c r="D6699" i="1"/>
  <c r="C6699" i="1"/>
  <c r="I6698" i="1"/>
  <c r="K6698" i="1" s="1"/>
  <c r="H6697" i="1"/>
  <c r="G6697" i="1"/>
  <c r="F6697" i="1"/>
  <c r="F6696" i="1" s="1"/>
  <c r="F6695" i="1" s="1"/>
  <c r="F6694" i="1" s="1"/>
  <c r="E6697" i="1"/>
  <c r="D6697" i="1"/>
  <c r="D6696" i="1" s="1"/>
  <c r="C6697" i="1"/>
  <c r="G6696" i="1"/>
  <c r="G6695" i="1" s="1"/>
  <c r="G6694" i="1" s="1"/>
  <c r="E6696" i="1"/>
  <c r="E6695" i="1" s="1"/>
  <c r="C6696" i="1"/>
  <c r="C6695" i="1" s="1"/>
  <c r="C6694" i="1" s="1"/>
  <c r="D6695" i="1"/>
  <c r="D6694" i="1" s="1"/>
  <c r="E6694" i="1"/>
  <c r="J6686" i="1"/>
  <c r="J6685" i="1" s="1"/>
  <c r="I6686" i="1"/>
  <c r="K6686" i="1" s="1"/>
  <c r="K6685" i="1"/>
  <c r="I6685" i="1"/>
  <c r="I6684" i="1" s="1"/>
  <c r="H6685" i="1"/>
  <c r="G6685" i="1"/>
  <c r="G6684" i="1" s="1"/>
  <c r="F6685" i="1"/>
  <c r="E6685" i="1"/>
  <c r="E6684" i="1" s="1"/>
  <c r="D6685" i="1"/>
  <c r="C6685" i="1"/>
  <c r="C6684" i="1" s="1"/>
  <c r="J6684" i="1"/>
  <c r="J6683" i="1" s="1"/>
  <c r="J6682" i="1" s="1"/>
  <c r="H6684" i="1"/>
  <c r="H6683" i="1" s="1"/>
  <c r="F6684" i="1"/>
  <c r="F6683" i="1" s="1"/>
  <c r="F6682" i="1" s="1"/>
  <c r="D6684" i="1"/>
  <c r="D6683" i="1" s="1"/>
  <c r="I6683" i="1"/>
  <c r="I6682" i="1" s="1"/>
  <c r="G6683" i="1"/>
  <c r="G6682" i="1" s="1"/>
  <c r="E6683" i="1"/>
  <c r="E6682" i="1" s="1"/>
  <c r="C6683" i="1"/>
  <c r="C6682" i="1" s="1"/>
  <c r="H6682" i="1"/>
  <c r="D6682" i="1"/>
  <c r="I6681" i="1"/>
  <c r="K6681" i="1" s="1"/>
  <c r="H6680" i="1"/>
  <c r="H6679" i="1" s="1"/>
  <c r="G6680" i="1"/>
  <c r="F6680" i="1"/>
  <c r="F6679" i="1" s="1"/>
  <c r="E6680" i="1"/>
  <c r="D6680" i="1"/>
  <c r="D6679" i="1" s="1"/>
  <c r="C6680" i="1"/>
  <c r="G6679" i="1"/>
  <c r="E6679" i="1"/>
  <c r="C6679" i="1"/>
  <c r="J6678" i="1"/>
  <c r="J6677" i="1" s="1"/>
  <c r="I6678" i="1"/>
  <c r="K6678" i="1" s="1"/>
  <c r="I6677" i="1"/>
  <c r="K6677" i="1" s="1"/>
  <c r="H6677" i="1"/>
  <c r="G6677" i="1"/>
  <c r="F6677" i="1"/>
  <c r="E6677" i="1"/>
  <c r="D6677" i="1"/>
  <c r="C6677" i="1"/>
  <c r="J6676" i="1"/>
  <c r="J6675" i="1" s="1"/>
  <c r="I6676" i="1"/>
  <c r="K6676" i="1" s="1"/>
  <c r="I6675" i="1"/>
  <c r="I6674" i="1" s="1"/>
  <c r="H6675" i="1"/>
  <c r="G6675" i="1"/>
  <c r="G6674" i="1" s="1"/>
  <c r="F6675" i="1"/>
  <c r="E6675" i="1"/>
  <c r="E6674" i="1" s="1"/>
  <c r="D6675" i="1"/>
  <c r="C6675" i="1"/>
  <c r="C6674" i="1" s="1"/>
  <c r="J6674" i="1"/>
  <c r="H6674" i="1"/>
  <c r="F6674" i="1"/>
  <c r="D6674" i="1"/>
  <c r="I6673" i="1"/>
  <c r="J6673" i="1" s="1"/>
  <c r="J6672" i="1"/>
  <c r="I6672" i="1"/>
  <c r="K6672" i="1" s="1"/>
  <c r="I6671" i="1"/>
  <c r="K6671" i="1" s="1"/>
  <c r="H6670" i="1"/>
  <c r="H6669" i="1" s="1"/>
  <c r="G6670" i="1"/>
  <c r="F6670" i="1"/>
  <c r="F6669" i="1" s="1"/>
  <c r="F6668" i="1" s="1"/>
  <c r="E6670" i="1"/>
  <c r="D6670" i="1"/>
  <c r="D6669" i="1" s="1"/>
  <c r="C6670" i="1"/>
  <c r="G6669" i="1"/>
  <c r="G6668" i="1" s="1"/>
  <c r="E6669" i="1"/>
  <c r="C6669" i="1"/>
  <c r="C6668" i="1" s="1"/>
  <c r="H6668" i="1"/>
  <c r="D6668" i="1"/>
  <c r="I6667" i="1"/>
  <c r="K6667" i="1" s="1"/>
  <c r="H6666" i="1"/>
  <c r="H6665" i="1" s="1"/>
  <c r="H6664" i="1" s="1"/>
  <c r="G6666" i="1"/>
  <c r="F6666" i="1"/>
  <c r="F6665" i="1" s="1"/>
  <c r="F6664" i="1" s="1"/>
  <c r="E6666" i="1"/>
  <c r="D6666" i="1"/>
  <c r="D6665" i="1" s="1"/>
  <c r="D6664" i="1" s="1"/>
  <c r="C6666" i="1"/>
  <c r="G6665" i="1"/>
  <c r="E6665" i="1"/>
  <c r="C6665" i="1"/>
  <c r="G6664" i="1"/>
  <c r="E6664" i="1"/>
  <c r="C6664" i="1"/>
  <c r="J6663" i="1"/>
  <c r="J6662" i="1" s="1"/>
  <c r="J6661" i="1" s="1"/>
  <c r="J6660" i="1" s="1"/>
  <c r="I6663" i="1"/>
  <c r="K6663" i="1" s="1"/>
  <c r="I6662" i="1"/>
  <c r="K6662" i="1" s="1"/>
  <c r="H6662" i="1"/>
  <c r="G6662" i="1"/>
  <c r="G6661" i="1" s="1"/>
  <c r="G6660" i="1" s="1"/>
  <c r="F6662" i="1"/>
  <c r="E6662" i="1"/>
  <c r="E6661" i="1" s="1"/>
  <c r="E6660" i="1" s="1"/>
  <c r="D6662" i="1"/>
  <c r="C6662" i="1"/>
  <c r="C6661" i="1" s="1"/>
  <c r="C6660" i="1" s="1"/>
  <c r="H6661" i="1"/>
  <c r="H6660" i="1" s="1"/>
  <c r="F6661" i="1"/>
  <c r="F6660" i="1" s="1"/>
  <c r="D6661" i="1"/>
  <c r="D6660" i="1" s="1"/>
  <c r="I6659" i="1"/>
  <c r="K6659" i="1" s="1"/>
  <c r="I6658" i="1"/>
  <c r="K6658" i="1" s="1"/>
  <c r="I6657" i="1"/>
  <c r="K6657" i="1" s="1"/>
  <c r="I6656" i="1"/>
  <c r="K6656" i="1" s="1"/>
  <c r="H6655" i="1"/>
  <c r="H6654" i="1" s="1"/>
  <c r="H6653" i="1" s="1"/>
  <c r="G6655" i="1"/>
  <c r="F6655" i="1"/>
  <c r="F6654" i="1" s="1"/>
  <c r="F6653" i="1" s="1"/>
  <c r="E6655" i="1"/>
  <c r="D6655" i="1"/>
  <c r="D6654" i="1" s="1"/>
  <c r="D6653" i="1" s="1"/>
  <c r="C6655" i="1"/>
  <c r="G6654" i="1"/>
  <c r="G6653" i="1" s="1"/>
  <c r="E6654" i="1"/>
  <c r="E6653" i="1" s="1"/>
  <c r="C6654" i="1"/>
  <c r="C6653" i="1" s="1"/>
  <c r="I6648" i="1"/>
  <c r="K6648" i="1" s="1"/>
  <c r="H6647" i="1"/>
  <c r="H6646" i="1" s="1"/>
  <c r="G6647" i="1"/>
  <c r="F6647" i="1"/>
  <c r="F6646" i="1" s="1"/>
  <c r="E6647" i="1"/>
  <c r="D6647" i="1"/>
  <c r="D6646" i="1" s="1"/>
  <c r="C6647" i="1"/>
  <c r="G6646" i="1"/>
  <c r="E6646" i="1"/>
  <c r="C6646" i="1"/>
  <c r="J6645" i="1"/>
  <c r="J6644" i="1" s="1"/>
  <c r="J6643" i="1" s="1"/>
  <c r="I6645" i="1"/>
  <c r="K6645" i="1" s="1"/>
  <c r="I6644" i="1"/>
  <c r="K6644" i="1" s="1"/>
  <c r="H6644" i="1"/>
  <c r="G6644" i="1"/>
  <c r="G6643" i="1" s="1"/>
  <c r="G6642" i="1" s="1"/>
  <c r="F6644" i="1"/>
  <c r="E6644" i="1"/>
  <c r="E6643" i="1" s="1"/>
  <c r="E6642" i="1" s="1"/>
  <c r="D6644" i="1"/>
  <c r="C6644" i="1"/>
  <c r="C6643" i="1" s="1"/>
  <c r="C6642" i="1" s="1"/>
  <c r="H6643" i="1"/>
  <c r="H6642" i="1" s="1"/>
  <c r="F6643" i="1"/>
  <c r="F6642" i="1" s="1"/>
  <c r="D6643" i="1"/>
  <c r="D6642" i="1" s="1"/>
  <c r="J6641" i="1"/>
  <c r="J6640" i="1" s="1"/>
  <c r="J6639" i="1" s="1"/>
  <c r="I6641" i="1"/>
  <c r="K6641" i="1" s="1"/>
  <c r="I6640" i="1"/>
  <c r="K6640" i="1" s="1"/>
  <c r="H6640" i="1"/>
  <c r="G6640" i="1"/>
  <c r="G6639" i="1" s="1"/>
  <c r="F6640" i="1"/>
  <c r="E6640" i="1"/>
  <c r="E6639" i="1" s="1"/>
  <c r="D6640" i="1"/>
  <c r="C6640" i="1"/>
  <c r="C6639" i="1" s="1"/>
  <c r="H6639" i="1"/>
  <c r="F6639" i="1"/>
  <c r="D6639" i="1"/>
  <c r="I6638" i="1"/>
  <c r="K6638" i="1" s="1"/>
  <c r="H6637" i="1"/>
  <c r="H6636" i="1" s="1"/>
  <c r="H6635" i="1" s="1"/>
  <c r="G6637" i="1"/>
  <c r="F6637" i="1"/>
  <c r="F6636" i="1" s="1"/>
  <c r="F6635" i="1" s="1"/>
  <c r="E6637" i="1"/>
  <c r="D6637" i="1"/>
  <c r="D6636" i="1" s="1"/>
  <c r="D6635" i="1" s="1"/>
  <c r="C6637" i="1"/>
  <c r="G6636" i="1"/>
  <c r="E6636" i="1"/>
  <c r="E6635" i="1" s="1"/>
  <c r="C6636" i="1"/>
  <c r="I6634" i="1"/>
  <c r="K6634" i="1" s="1"/>
  <c r="H6633" i="1"/>
  <c r="H6632" i="1" s="1"/>
  <c r="H6631" i="1" s="1"/>
  <c r="G6633" i="1"/>
  <c r="F6633" i="1"/>
  <c r="F6632" i="1" s="1"/>
  <c r="F6631" i="1" s="1"/>
  <c r="E6633" i="1"/>
  <c r="D6633" i="1"/>
  <c r="D6632" i="1" s="1"/>
  <c r="D6631" i="1" s="1"/>
  <c r="C6633" i="1"/>
  <c r="G6632" i="1"/>
  <c r="G6631" i="1" s="1"/>
  <c r="E6632" i="1"/>
  <c r="E6631" i="1" s="1"/>
  <c r="C6632" i="1"/>
  <c r="C6631" i="1" s="1"/>
  <c r="I6630" i="1"/>
  <c r="K6630" i="1" s="1"/>
  <c r="J6629" i="1"/>
  <c r="I6629" i="1"/>
  <c r="K6629" i="1" s="1"/>
  <c r="I6628" i="1"/>
  <c r="J6628" i="1" s="1"/>
  <c r="H6627" i="1"/>
  <c r="H6623" i="1" s="1"/>
  <c r="H6622" i="1" s="1"/>
  <c r="G6627" i="1"/>
  <c r="F6627" i="1"/>
  <c r="E6627" i="1"/>
  <c r="D6627" i="1"/>
  <c r="C6627" i="1"/>
  <c r="J6625" i="1"/>
  <c r="J6624" i="1" s="1"/>
  <c r="I6625" i="1"/>
  <c r="K6625" i="1" s="1"/>
  <c r="I6624" i="1"/>
  <c r="K6624" i="1" s="1"/>
  <c r="H6624" i="1"/>
  <c r="G6624" i="1"/>
  <c r="G6623" i="1" s="1"/>
  <c r="F6624" i="1"/>
  <c r="E6624" i="1"/>
  <c r="E6623" i="1" s="1"/>
  <c r="E6622" i="1" s="1"/>
  <c r="D6624" i="1"/>
  <c r="C6624" i="1"/>
  <c r="C6623" i="1" s="1"/>
  <c r="F6623" i="1"/>
  <c r="F6622" i="1" s="1"/>
  <c r="F6621" i="1" s="1"/>
  <c r="D6623" i="1"/>
  <c r="D6622" i="1" s="1"/>
  <c r="I6620" i="1"/>
  <c r="K6620" i="1" s="1"/>
  <c r="H6619" i="1"/>
  <c r="H6618" i="1" s="1"/>
  <c r="H6617" i="1" s="1"/>
  <c r="G6619" i="1"/>
  <c r="F6619" i="1"/>
  <c r="F6618" i="1" s="1"/>
  <c r="F6617" i="1" s="1"/>
  <c r="E6619" i="1"/>
  <c r="D6619" i="1"/>
  <c r="D6618" i="1" s="1"/>
  <c r="D6617" i="1" s="1"/>
  <c r="C6619" i="1"/>
  <c r="G6618" i="1"/>
  <c r="G6617" i="1" s="1"/>
  <c r="E6618" i="1"/>
  <c r="E6617" i="1" s="1"/>
  <c r="C6618" i="1"/>
  <c r="C6617" i="1" s="1"/>
  <c r="I6616" i="1"/>
  <c r="K6616" i="1" s="1"/>
  <c r="H6615" i="1"/>
  <c r="H6614" i="1" s="1"/>
  <c r="H6613" i="1" s="1"/>
  <c r="G6615" i="1"/>
  <c r="F6615" i="1"/>
  <c r="F6614" i="1" s="1"/>
  <c r="F6613" i="1" s="1"/>
  <c r="E6615" i="1"/>
  <c r="D6615" i="1"/>
  <c r="D6614" i="1" s="1"/>
  <c r="D6613" i="1" s="1"/>
  <c r="C6615" i="1"/>
  <c r="G6614" i="1"/>
  <c r="G6613" i="1" s="1"/>
  <c r="E6614" i="1"/>
  <c r="E6613" i="1" s="1"/>
  <c r="C6614" i="1"/>
  <c r="C6613" i="1" s="1"/>
  <c r="I6612" i="1"/>
  <c r="K6612" i="1" s="1"/>
  <c r="H6611" i="1"/>
  <c r="H6610" i="1" s="1"/>
  <c r="H6609" i="1" s="1"/>
  <c r="G6611" i="1"/>
  <c r="F6611" i="1"/>
  <c r="F6610" i="1" s="1"/>
  <c r="F6609" i="1" s="1"/>
  <c r="E6611" i="1"/>
  <c r="D6611" i="1"/>
  <c r="D6610" i="1" s="1"/>
  <c r="D6609" i="1" s="1"/>
  <c r="C6611" i="1"/>
  <c r="G6610" i="1"/>
  <c r="G6609" i="1" s="1"/>
  <c r="E6610" i="1"/>
  <c r="E6609" i="1" s="1"/>
  <c r="C6610" i="1"/>
  <c r="C6609" i="1" s="1"/>
  <c r="I6603" i="1"/>
  <c r="K6603" i="1" s="1"/>
  <c r="I6602" i="1"/>
  <c r="K6602" i="1" s="1"/>
  <c r="H6601" i="1"/>
  <c r="G6601" i="1"/>
  <c r="G6600" i="1" s="1"/>
  <c r="G6599" i="1" s="1"/>
  <c r="F6601" i="1"/>
  <c r="E6601" i="1"/>
  <c r="E6600" i="1" s="1"/>
  <c r="E6599" i="1" s="1"/>
  <c r="D6601" i="1"/>
  <c r="C6601" i="1"/>
  <c r="C6600" i="1" s="1"/>
  <c r="C6599" i="1" s="1"/>
  <c r="H6600" i="1"/>
  <c r="H6599" i="1" s="1"/>
  <c r="F6600" i="1"/>
  <c r="F6599" i="1" s="1"/>
  <c r="D6600" i="1"/>
  <c r="D6599" i="1" s="1"/>
  <c r="J6598" i="1"/>
  <c r="J6597" i="1" s="1"/>
  <c r="J6596" i="1" s="1"/>
  <c r="J6595" i="1" s="1"/>
  <c r="I6598" i="1"/>
  <c r="K6598" i="1" s="1"/>
  <c r="I6597" i="1"/>
  <c r="K6597" i="1" s="1"/>
  <c r="H6597" i="1"/>
  <c r="G6597" i="1"/>
  <c r="G6596" i="1" s="1"/>
  <c r="G6595" i="1" s="1"/>
  <c r="F6597" i="1"/>
  <c r="E6597" i="1"/>
  <c r="E6596" i="1" s="1"/>
  <c r="E6595" i="1" s="1"/>
  <c r="D6597" i="1"/>
  <c r="C6597" i="1"/>
  <c r="C6596" i="1" s="1"/>
  <c r="C6595" i="1" s="1"/>
  <c r="H6596" i="1"/>
  <c r="H6595" i="1" s="1"/>
  <c r="F6596" i="1"/>
  <c r="F6595" i="1" s="1"/>
  <c r="D6596" i="1"/>
  <c r="D6595" i="1" s="1"/>
  <c r="I6594" i="1"/>
  <c r="K6594" i="1" s="1"/>
  <c r="H6593" i="1"/>
  <c r="G6593" i="1"/>
  <c r="G6592" i="1" s="1"/>
  <c r="G6591" i="1" s="1"/>
  <c r="F6593" i="1"/>
  <c r="E6593" i="1"/>
  <c r="E6592" i="1" s="1"/>
  <c r="E6591" i="1" s="1"/>
  <c r="D6593" i="1"/>
  <c r="C6593" i="1"/>
  <c r="C6592" i="1" s="1"/>
  <c r="C6591" i="1" s="1"/>
  <c r="H6592" i="1"/>
  <c r="H6591" i="1" s="1"/>
  <c r="F6592" i="1"/>
  <c r="F6591" i="1" s="1"/>
  <c r="D6592" i="1"/>
  <c r="D6591" i="1" s="1"/>
  <c r="I6590" i="1"/>
  <c r="K6590" i="1" s="1"/>
  <c r="I6589" i="1"/>
  <c r="K6589" i="1" s="1"/>
  <c r="H6588" i="1"/>
  <c r="G6588" i="1"/>
  <c r="G6587" i="1" s="1"/>
  <c r="G6586" i="1" s="1"/>
  <c r="F6588" i="1"/>
  <c r="E6588" i="1"/>
  <c r="E6587" i="1" s="1"/>
  <c r="E6586" i="1" s="1"/>
  <c r="D6588" i="1"/>
  <c r="C6588" i="1"/>
  <c r="C6587" i="1" s="1"/>
  <c r="C6586" i="1" s="1"/>
  <c r="H6587" i="1"/>
  <c r="H6586" i="1" s="1"/>
  <c r="F6587" i="1"/>
  <c r="F6586" i="1" s="1"/>
  <c r="D6587" i="1"/>
  <c r="D6586" i="1" s="1"/>
  <c r="J6585" i="1"/>
  <c r="I6585" i="1"/>
  <c r="K6585" i="1" s="1"/>
  <c r="I6584" i="1"/>
  <c r="K6584" i="1" s="1"/>
  <c r="H6583" i="1"/>
  <c r="H6582" i="1" s="1"/>
  <c r="H6581" i="1" s="1"/>
  <c r="G6583" i="1"/>
  <c r="F6583" i="1"/>
  <c r="F6582" i="1" s="1"/>
  <c r="F6581" i="1" s="1"/>
  <c r="E6583" i="1"/>
  <c r="D6583" i="1"/>
  <c r="D6582" i="1" s="1"/>
  <c r="D6581" i="1" s="1"/>
  <c r="C6583" i="1"/>
  <c r="G6582" i="1"/>
  <c r="G6581" i="1" s="1"/>
  <c r="E6582" i="1"/>
  <c r="E6581" i="1" s="1"/>
  <c r="C6582" i="1"/>
  <c r="C6581" i="1" s="1"/>
  <c r="I6580" i="1"/>
  <c r="K6580" i="1" s="1"/>
  <c r="H6579" i="1"/>
  <c r="H6578" i="1" s="1"/>
  <c r="G6579" i="1"/>
  <c r="F6579" i="1"/>
  <c r="F6578" i="1" s="1"/>
  <c r="E6579" i="1"/>
  <c r="D6579" i="1"/>
  <c r="D6578" i="1" s="1"/>
  <c r="C6579" i="1"/>
  <c r="G6578" i="1"/>
  <c r="E6578" i="1"/>
  <c r="C6578" i="1"/>
  <c r="I6577" i="1"/>
  <c r="K6577" i="1" s="1"/>
  <c r="H6576" i="1"/>
  <c r="G6576" i="1"/>
  <c r="G6575" i="1" s="1"/>
  <c r="G6574" i="1" s="1"/>
  <c r="F6576" i="1"/>
  <c r="E6576" i="1"/>
  <c r="E6575" i="1" s="1"/>
  <c r="E6574" i="1" s="1"/>
  <c r="D6576" i="1"/>
  <c r="C6576" i="1"/>
  <c r="C6575" i="1" s="1"/>
  <c r="C6574" i="1" s="1"/>
  <c r="H6575" i="1"/>
  <c r="H6574" i="1" s="1"/>
  <c r="F6575" i="1"/>
  <c r="D6575" i="1"/>
  <c r="D6574" i="1" s="1"/>
  <c r="I6573" i="1"/>
  <c r="K6573" i="1" s="1"/>
  <c r="I6572" i="1"/>
  <c r="K6572" i="1" s="1"/>
  <c r="H6571" i="1"/>
  <c r="H6570" i="1" s="1"/>
  <c r="H6569" i="1" s="1"/>
  <c r="G6571" i="1"/>
  <c r="F6571" i="1"/>
  <c r="F6570" i="1" s="1"/>
  <c r="F6569" i="1" s="1"/>
  <c r="E6571" i="1"/>
  <c r="D6571" i="1"/>
  <c r="D6570" i="1" s="1"/>
  <c r="D6569" i="1" s="1"/>
  <c r="D6568" i="1" s="1"/>
  <c r="C6571" i="1"/>
  <c r="G6570" i="1"/>
  <c r="G6569" i="1" s="1"/>
  <c r="G6568" i="1" s="1"/>
  <c r="E6570" i="1"/>
  <c r="E6569" i="1" s="1"/>
  <c r="C6570" i="1"/>
  <c r="C6569" i="1" s="1"/>
  <c r="C6568" i="1" s="1"/>
  <c r="J6564" i="1"/>
  <c r="I6564" i="1"/>
  <c r="K6564" i="1" s="1"/>
  <c r="I6563" i="1"/>
  <c r="K6563" i="1" s="1"/>
  <c r="H6562" i="1"/>
  <c r="G6562" i="1"/>
  <c r="F6562" i="1"/>
  <c r="E6562" i="1"/>
  <c r="D6562" i="1"/>
  <c r="C6562" i="1"/>
  <c r="K6561" i="1"/>
  <c r="I6561" i="1"/>
  <c r="H6560" i="1"/>
  <c r="G6560" i="1"/>
  <c r="F6560" i="1"/>
  <c r="E6560" i="1"/>
  <c r="D6560" i="1"/>
  <c r="C6560" i="1"/>
  <c r="I6559" i="1"/>
  <c r="K6559" i="1" s="1"/>
  <c r="H6558" i="1"/>
  <c r="G6558" i="1"/>
  <c r="F6558" i="1"/>
  <c r="E6558" i="1"/>
  <c r="D6558" i="1"/>
  <c r="C6558" i="1"/>
  <c r="K6557" i="1"/>
  <c r="I6557" i="1"/>
  <c r="H6556" i="1"/>
  <c r="G6556" i="1"/>
  <c r="F6556" i="1"/>
  <c r="E6556" i="1"/>
  <c r="D6556" i="1"/>
  <c r="C6556" i="1"/>
  <c r="G6555" i="1"/>
  <c r="E6555" i="1"/>
  <c r="E6551" i="1" s="1"/>
  <c r="C6555" i="1"/>
  <c r="J6554" i="1"/>
  <c r="J6553" i="1" s="1"/>
  <c r="I6554" i="1"/>
  <c r="K6554" i="1" s="1"/>
  <c r="K6553" i="1"/>
  <c r="I6553" i="1"/>
  <c r="I6552" i="1" s="1"/>
  <c r="H6553" i="1"/>
  <c r="G6553" i="1"/>
  <c r="G6552" i="1" s="1"/>
  <c r="F6553" i="1"/>
  <c r="E6553" i="1"/>
  <c r="E6552" i="1" s="1"/>
  <c r="D6553" i="1"/>
  <c r="C6553" i="1"/>
  <c r="C6552" i="1" s="1"/>
  <c r="J6552" i="1"/>
  <c r="H6552" i="1"/>
  <c r="F6552" i="1"/>
  <c r="D6552" i="1"/>
  <c r="G6551" i="1"/>
  <c r="C6551" i="1"/>
  <c r="J6550" i="1"/>
  <c r="J6549" i="1"/>
  <c r="I6549" i="1"/>
  <c r="H6549" i="1"/>
  <c r="G6549" i="1"/>
  <c r="F6549" i="1"/>
  <c r="E6549" i="1"/>
  <c r="D6549" i="1"/>
  <c r="C6549" i="1"/>
  <c r="J6548" i="1"/>
  <c r="I6548" i="1"/>
  <c r="J6547" i="1"/>
  <c r="I6547" i="1"/>
  <c r="H6547" i="1"/>
  <c r="H6544" i="1" s="1"/>
  <c r="H6538" i="1" s="1"/>
  <c r="G6547" i="1"/>
  <c r="F6547" i="1"/>
  <c r="F6544" i="1" s="1"/>
  <c r="F6538" i="1" s="1"/>
  <c r="E6547" i="1"/>
  <c r="D6547" i="1"/>
  <c r="D6544" i="1" s="1"/>
  <c r="D6538" i="1" s="1"/>
  <c r="C6547" i="1"/>
  <c r="J6546" i="1"/>
  <c r="J6545" i="1" s="1"/>
  <c r="J6544" i="1" s="1"/>
  <c r="I6545" i="1"/>
  <c r="H6545" i="1"/>
  <c r="G6545" i="1"/>
  <c r="F6545" i="1"/>
  <c r="E6545" i="1"/>
  <c r="D6545" i="1"/>
  <c r="C6545" i="1"/>
  <c r="I6544" i="1"/>
  <c r="G6544" i="1"/>
  <c r="E6544" i="1"/>
  <c r="C6544" i="1"/>
  <c r="I6543" i="1"/>
  <c r="J6543" i="1" s="1"/>
  <c r="J6542" i="1" s="1"/>
  <c r="H6542" i="1"/>
  <c r="G6542" i="1"/>
  <c r="F6542" i="1"/>
  <c r="E6542" i="1"/>
  <c r="D6542" i="1"/>
  <c r="C6542" i="1"/>
  <c r="I6541" i="1"/>
  <c r="J6541" i="1" s="1"/>
  <c r="J6540" i="1" s="1"/>
  <c r="J6539" i="1" s="1"/>
  <c r="J6538" i="1" s="1"/>
  <c r="H6540" i="1"/>
  <c r="G6540" i="1"/>
  <c r="F6540" i="1"/>
  <c r="E6540" i="1"/>
  <c r="D6540" i="1"/>
  <c r="C6540" i="1"/>
  <c r="H6539" i="1"/>
  <c r="G6539" i="1"/>
  <c r="F6539" i="1"/>
  <c r="E6539" i="1"/>
  <c r="E6538" i="1" s="1"/>
  <c r="E6537" i="1" s="1"/>
  <c r="D6539" i="1"/>
  <c r="C6539" i="1"/>
  <c r="G6538" i="1"/>
  <c r="G6537" i="1" s="1"/>
  <c r="C6538" i="1"/>
  <c r="C6537" i="1" s="1"/>
  <c r="I6536" i="1"/>
  <c r="K6536" i="1" s="1"/>
  <c r="H6535" i="1"/>
  <c r="G6535" i="1"/>
  <c r="F6535" i="1"/>
  <c r="F6527" i="1" s="1"/>
  <c r="E6535" i="1"/>
  <c r="D6535" i="1"/>
  <c r="C6535" i="1"/>
  <c r="J6534" i="1"/>
  <c r="I6534" i="1"/>
  <c r="K6533" i="1"/>
  <c r="I6533" i="1"/>
  <c r="H6532" i="1"/>
  <c r="G6532" i="1"/>
  <c r="F6532" i="1"/>
  <c r="E6532" i="1"/>
  <c r="D6532" i="1"/>
  <c r="C6532" i="1"/>
  <c r="J6531" i="1"/>
  <c r="J6530" i="1" s="1"/>
  <c r="I6530" i="1"/>
  <c r="H6530" i="1"/>
  <c r="G6530" i="1"/>
  <c r="F6530" i="1"/>
  <c r="E6530" i="1"/>
  <c r="D6530" i="1"/>
  <c r="C6530" i="1"/>
  <c r="J6529" i="1"/>
  <c r="J6528" i="1" s="1"/>
  <c r="I6529" i="1"/>
  <c r="K6529" i="1" s="1"/>
  <c r="I6528" i="1"/>
  <c r="K6528" i="1" s="1"/>
  <c r="H6528" i="1"/>
  <c r="G6528" i="1"/>
  <c r="G6527" i="1" s="1"/>
  <c r="F6528" i="1"/>
  <c r="E6528" i="1"/>
  <c r="E6527" i="1" s="1"/>
  <c r="D6528" i="1"/>
  <c r="C6528" i="1"/>
  <c r="C6527" i="1" s="1"/>
  <c r="H6527" i="1"/>
  <c r="D6527" i="1"/>
  <c r="I6520" i="1"/>
  <c r="K6520" i="1" s="1"/>
  <c r="H6519" i="1"/>
  <c r="H6518" i="1" s="1"/>
  <c r="G6519" i="1"/>
  <c r="F6519" i="1"/>
  <c r="F6518" i="1" s="1"/>
  <c r="F6517" i="1" s="1"/>
  <c r="E6519" i="1"/>
  <c r="D6519" i="1"/>
  <c r="D6518" i="1" s="1"/>
  <c r="D6517" i="1" s="1"/>
  <c r="C6519" i="1"/>
  <c r="G6518" i="1"/>
  <c r="G6517" i="1" s="1"/>
  <c r="E6518" i="1"/>
  <c r="C6518" i="1"/>
  <c r="H6517" i="1"/>
  <c r="E6517" i="1"/>
  <c r="C6517" i="1"/>
  <c r="J6516" i="1"/>
  <c r="J6515" i="1" s="1"/>
  <c r="I6516" i="1"/>
  <c r="K6516" i="1" s="1"/>
  <c r="I6515" i="1"/>
  <c r="K6515" i="1" s="1"/>
  <c r="H6515" i="1"/>
  <c r="G6515" i="1"/>
  <c r="F6515" i="1"/>
  <c r="E6515" i="1"/>
  <c r="D6515" i="1"/>
  <c r="C6515" i="1"/>
  <c r="I6514" i="1"/>
  <c r="J6514" i="1" s="1"/>
  <c r="J6513" i="1"/>
  <c r="I6513" i="1"/>
  <c r="K6513" i="1" s="1"/>
  <c r="I6512" i="1"/>
  <c r="K6512" i="1" s="1"/>
  <c r="H6512" i="1"/>
  <c r="G6512" i="1"/>
  <c r="F6512" i="1"/>
  <c r="E6512" i="1"/>
  <c r="D6512" i="1"/>
  <c r="C6512" i="1"/>
  <c r="J6512" i="1" s="1"/>
  <c r="J6511" i="1"/>
  <c r="J6510" i="1"/>
  <c r="I6510" i="1"/>
  <c r="H6510" i="1"/>
  <c r="G6510" i="1"/>
  <c r="F6510" i="1"/>
  <c r="E6510" i="1"/>
  <c r="D6510" i="1"/>
  <c r="C6510" i="1"/>
  <c r="I6509" i="1"/>
  <c r="K6509" i="1" s="1"/>
  <c r="H6508" i="1"/>
  <c r="H6507" i="1" s="1"/>
  <c r="H6506" i="1" s="1"/>
  <c r="H6505" i="1" s="1"/>
  <c r="G6508" i="1"/>
  <c r="F6508" i="1"/>
  <c r="F6507" i="1" s="1"/>
  <c r="F6506" i="1" s="1"/>
  <c r="E6508" i="1"/>
  <c r="D6508" i="1"/>
  <c r="D6507" i="1" s="1"/>
  <c r="D6506" i="1" s="1"/>
  <c r="C6508" i="1"/>
  <c r="G6507" i="1"/>
  <c r="G6506" i="1" s="1"/>
  <c r="G6505" i="1" s="1"/>
  <c r="E6507" i="1"/>
  <c r="E6506" i="1" s="1"/>
  <c r="E6505" i="1" s="1"/>
  <c r="C6507" i="1"/>
  <c r="C6506" i="1" s="1"/>
  <c r="C6505" i="1" s="1"/>
  <c r="I6504" i="1"/>
  <c r="H6503" i="1"/>
  <c r="G6503" i="1"/>
  <c r="F6503" i="1"/>
  <c r="E6503" i="1"/>
  <c r="D6503" i="1"/>
  <c r="C6503" i="1"/>
  <c r="I6502" i="1"/>
  <c r="K6502" i="1" s="1"/>
  <c r="H6501" i="1"/>
  <c r="H6500" i="1" s="1"/>
  <c r="H6499" i="1" s="1"/>
  <c r="H6498" i="1" s="1"/>
  <c r="G6501" i="1"/>
  <c r="F6501" i="1"/>
  <c r="F6500" i="1" s="1"/>
  <c r="F6499" i="1" s="1"/>
  <c r="F6498" i="1" s="1"/>
  <c r="E6501" i="1"/>
  <c r="D6501" i="1"/>
  <c r="D6500" i="1" s="1"/>
  <c r="D6499" i="1" s="1"/>
  <c r="D6498" i="1" s="1"/>
  <c r="C6501" i="1"/>
  <c r="G6500" i="1"/>
  <c r="G6499" i="1" s="1"/>
  <c r="G6498" i="1" s="1"/>
  <c r="E6500" i="1"/>
  <c r="E6499" i="1" s="1"/>
  <c r="E6498" i="1" s="1"/>
  <c r="C6500" i="1"/>
  <c r="C6499" i="1" s="1"/>
  <c r="C6498" i="1" s="1"/>
  <c r="I6497" i="1"/>
  <c r="K6497" i="1" s="1"/>
  <c r="H6496" i="1"/>
  <c r="G6496" i="1"/>
  <c r="F6496" i="1"/>
  <c r="E6496" i="1"/>
  <c r="D6496" i="1"/>
  <c r="C6496" i="1"/>
  <c r="J6495" i="1"/>
  <c r="I6494" i="1"/>
  <c r="K6494" i="1" s="1"/>
  <c r="I6493" i="1"/>
  <c r="K6493" i="1" s="1"/>
  <c r="H6493" i="1"/>
  <c r="G6493" i="1"/>
  <c r="F6493" i="1"/>
  <c r="E6493" i="1"/>
  <c r="D6493" i="1"/>
  <c r="C6493" i="1"/>
  <c r="J6492" i="1"/>
  <c r="J6491" i="1"/>
  <c r="I6491" i="1"/>
  <c r="H6491" i="1"/>
  <c r="G6491" i="1"/>
  <c r="F6491" i="1"/>
  <c r="E6491" i="1"/>
  <c r="D6491" i="1"/>
  <c r="C6491" i="1"/>
  <c r="I6490" i="1"/>
  <c r="K6490" i="1" s="1"/>
  <c r="H6489" i="1"/>
  <c r="G6489" i="1"/>
  <c r="F6489" i="1"/>
  <c r="F6488" i="1" s="1"/>
  <c r="F6487" i="1" s="1"/>
  <c r="F6486" i="1" s="1"/>
  <c r="E6489" i="1"/>
  <c r="D6489" i="1"/>
  <c r="D6488" i="1" s="1"/>
  <c r="D6487" i="1" s="1"/>
  <c r="D6486" i="1" s="1"/>
  <c r="C6489" i="1"/>
  <c r="G6488" i="1"/>
  <c r="G6487" i="1" s="1"/>
  <c r="G6486" i="1" s="1"/>
  <c r="E6488" i="1"/>
  <c r="E6487" i="1" s="1"/>
  <c r="E6486" i="1" s="1"/>
  <c r="C6488" i="1"/>
  <c r="C6487" i="1" s="1"/>
  <c r="C6486" i="1" s="1"/>
  <c r="I6479" i="1"/>
  <c r="J6479" i="1" s="1"/>
  <c r="K6479" i="1" s="1"/>
  <c r="H6478" i="1"/>
  <c r="G6478" i="1"/>
  <c r="F6478" i="1"/>
  <c r="E6478" i="1"/>
  <c r="D6478" i="1"/>
  <c r="C6478" i="1"/>
  <c r="I6477" i="1"/>
  <c r="J6477" i="1" s="1"/>
  <c r="I6476" i="1"/>
  <c r="K6476" i="1" s="1"/>
  <c r="H6475" i="1"/>
  <c r="G6475" i="1"/>
  <c r="I6475" i="1" s="1"/>
  <c r="K6475" i="1" s="1"/>
  <c r="F6475" i="1"/>
  <c r="E6475" i="1"/>
  <c r="D6475" i="1"/>
  <c r="C6475" i="1"/>
  <c r="I6474" i="1"/>
  <c r="K6474" i="1" s="1"/>
  <c r="I6473" i="1"/>
  <c r="K6473" i="1" s="1"/>
  <c r="H6473" i="1"/>
  <c r="G6473" i="1"/>
  <c r="G6472" i="1" s="1"/>
  <c r="G6471" i="1" s="1"/>
  <c r="G6470" i="1" s="1"/>
  <c r="F6473" i="1"/>
  <c r="E6473" i="1"/>
  <c r="E6472" i="1" s="1"/>
  <c r="E6471" i="1" s="1"/>
  <c r="E6470" i="1" s="1"/>
  <c r="D6473" i="1"/>
  <c r="C6473" i="1"/>
  <c r="C6472" i="1" s="1"/>
  <c r="C6471" i="1" s="1"/>
  <c r="C6470" i="1" s="1"/>
  <c r="H6472" i="1"/>
  <c r="H6471" i="1" s="1"/>
  <c r="H6470" i="1" s="1"/>
  <c r="F6472" i="1"/>
  <c r="F6471" i="1" s="1"/>
  <c r="F6470" i="1" s="1"/>
  <c r="D6472" i="1"/>
  <c r="D6471" i="1" s="1"/>
  <c r="D6470" i="1" s="1"/>
  <c r="I6469" i="1"/>
  <c r="K6469" i="1" s="1"/>
  <c r="H6468" i="1"/>
  <c r="G6468" i="1"/>
  <c r="F6468" i="1"/>
  <c r="E6468" i="1"/>
  <c r="D6468" i="1"/>
  <c r="C6468" i="1"/>
  <c r="I6467" i="1"/>
  <c r="K6467" i="1" s="1"/>
  <c r="H6466" i="1"/>
  <c r="G6466" i="1"/>
  <c r="F6466" i="1"/>
  <c r="F6465" i="1" s="1"/>
  <c r="F6464" i="1" s="1"/>
  <c r="F6463" i="1" s="1"/>
  <c r="E6466" i="1"/>
  <c r="D6466" i="1"/>
  <c r="D6465" i="1" s="1"/>
  <c r="D6464" i="1" s="1"/>
  <c r="D6463" i="1" s="1"/>
  <c r="C6466" i="1"/>
  <c r="G6465" i="1"/>
  <c r="G6464" i="1" s="1"/>
  <c r="G6463" i="1" s="1"/>
  <c r="E6465" i="1"/>
  <c r="E6464" i="1" s="1"/>
  <c r="E6463" i="1" s="1"/>
  <c r="C6465" i="1"/>
  <c r="C6464" i="1" s="1"/>
  <c r="C6463" i="1" s="1"/>
  <c r="J6462" i="1"/>
  <c r="J6461" i="1" s="1"/>
  <c r="I6462" i="1"/>
  <c r="K6462" i="1" s="1"/>
  <c r="I6461" i="1"/>
  <c r="K6461" i="1" s="1"/>
  <c r="H6461" i="1"/>
  <c r="G6461" i="1"/>
  <c r="F6461" i="1"/>
  <c r="E6461" i="1"/>
  <c r="D6461" i="1"/>
  <c r="C6461" i="1"/>
  <c r="I6460" i="1"/>
  <c r="K6460" i="1" s="1"/>
  <c r="H6459" i="1"/>
  <c r="G6459" i="1"/>
  <c r="G6458" i="1" s="1"/>
  <c r="G6457" i="1" s="1"/>
  <c r="G6456" i="1" s="1"/>
  <c r="F6459" i="1"/>
  <c r="E6459" i="1"/>
  <c r="E6458" i="1" s="1"/>
  <c r="E6457" i="1" s="1"/>
  <c r="E6456" i="1" s="1"/>
  <c r="D6459" i="1"/>
  <c r="C6459" i="1"/>
  <c r="C6458" i="1" s="1"/>
  <c r="C6457" i="1" s="1"/>
  <c r="C6456" i="1" s="1"/>
  <c r="H6458" i="1"/>
  <c r="H6457" i="1" s="1"/>
  <c r="H6456" i="1" s="1"/>
  <c r="F6458" i="1"/>
  <c r="F6457" i="1" s="1"/>
  <c r="F6456" i="1" s="1"/>
  <c r="D6458" i="1"/>
  <c r="D6457" i="1" s="1"/>
  <c r="D6456" i="1" s="1"/>
  <c r="I6455" i="1"/>
  <c r="K6455" i="1" s="1"/>
  <c r="H6454" i="1"/>
  <c r="G6454" i="1"/>
  <c r="F6454" i="1"/>
  <c r="E6454" i="1"/>
  <c r="D6454" i="1"/>
  <c r="C6454" i="1"/>
  <c r="J6453" i="1"/>
  <c r="I6453" i="1"/>
  <c r="I6452" i="1"/>
  <c r="K6452" i="1" s="1"/>
  <c r="H6451" i="1"/>
  <c r="G6451" i="1"/>
  <c r="F6451" i="1"/>
  <c r="E6451" i="1"/>
  <c r="D6451" i="1"/>
  <c r="C6451" i="1"/>
  <c r="J6450" i="1"/>
  <c r="J6449" i="1" s="1"/>
  <c r="I6449" i="1"/>
  <c r="H6449" i="1"/>
  <c r="G6449" i="1"/>
  <c r="F6449" i="1"/>
  <c r="E6449" i="1"/>
  <c r="D6449" i="1"/>
  <c r="C6449" i="1"/>
  <c r="I6448" i="1"/>
  <c r="K6448" i="1" s="1"/>
  <c r="H6447" i="1"/>
  <c r="G6447" i="1"/>
  <c r="G6446" i="1" s="1"/>
  <c r="F6447" i="1"/>
  <c r="E6447" i="1"/>
  <c r="E6446" i="1" s="1"/>
  <c r="D6447" i="1"/>
  <c r="C6447" i="1"/>
  <c r="C6446" i="1" s="1"/>
  <c r="H6446" i="1"/>
  <c r="F6446" i="1"/>
  <c r="D6446" i="1"/>
  <c r="I6445" i="1"/>
  <c r="K6445" i="1" s="1"/>
  <c r="H6444" i="1"/>
  <c r="H6443" i="1" s="1"/>
  <c r="H6442" i="1" s="1"/>
  <c r="H6441" i="1" s="1"/>
  <c r="G6444" i="1"/>
  <c r="F6444" i="1"/>
  <c r="F6443" i="1" s="1"/>
  <c r="F6442" i="1" s="1"/>
  <c r="F6441" i="1" s="1"/>
  <c r="E6444" i="1"/>
  <c r="D6444" i="1"/>
  <c r="D6443" i="1" s="1"/>
  <c r="D6442" i="1" s="1"/>
  <c r="D6441" i="1" s="1"/>
  <c r="C6444" i="1"/>
  <c r="G6443" i="1"/>
  <c r="G6442" i="1" s="1"/>
  <c r="G6441" i="1" s="1"/>
  <c r="E6443" i="1"/>
  <c r="E6442" i="1" s="1"/>
  <c r="E6441" i="1" s="1"/>
  <c r="C6443" i="1"/>
  <c r="C6442" i="1" s="1"/>
  <c r="C6441" i="1" s="1"/>
  <c r="J6436" i="1"/>
  <c r="J6435" i="1" s="1"/>
  <c r="I6436" i="1"/>
  <c r="K6436" i="1" s="1"/>
  <c r="I6435" i="1"/>
  <c r="K6435" i="1" s="1"/>
  <c r="H6435" i="1"/>
  <c r="G6435" i="1"/>
  <c r="F6435" i="1"/>
  <c r="E6435" i="1"/>
  <c r="D6435" i="1"/>
  <c r="C6435" i="1"/>
  <c r="I6434" i="1"/>
  <c r="J6434" i="1" s="1"/>
  <c r="I6433" i="1"/>
  <c r="K6433" i="1" s="1"/>
  <c r="H6432" i="1"/>
  <c r="G6432" i="1"/>
  <c r="F6432" i="1"/>
  <c r="E6432" i="1"/>
  <c r="D6432" i="1"/>
  <c r="C6432" i="1"/>
  <c r="J6431" i="1"/>
  <c r="J6430" i="1"/>
  <c r="I6430" i="1"/>
  <c r="H6430" i="1"/>
  <c r="G6430" i="1"/>
  <c r="F6430" i="1"/>
  <c r="E6430" i="1"/>
  <c r="D6430" i="1"/>
  <c r="C6430" i="1"/>
  <c r="I6429" i="1"/>
  <c r="K6429" i="1" s="1"/>
  <c r="H6428" i="1"/>
  <c r="H6427" i="1" s="1"/>
  <c r="H6426" i="1" s="1"/>
  <c r="H6425" i="1" s="1"/>
  <c r="G6428" i="1"/>
  <c r="F6428" i="1"/>
  <c r="F6427" i="1" s="1"/>
  <c r="E6428" i="1"/>
  <c r="D6428" i="1"/>
  <c r="D6427" i="1" s="1"/>
  <c r="C6428" i="1"/>
  <c r="G6427" i="1"/>
  <c r="E6427" i="1"/>
  <c r="E6426" i="1" s="1"/>
  <c r="E6425" i="1" s="1"/>
  <c r="C6427" i="1"/>
  <c r="C6426" i="1" s="1"/>
  <c r="C6425" i="1" s="1"/>
  <c r="I6423" i="1"/>
  <c r="J6423" i="1" s="1"/>
  <c r="J6422" i="1" s="1"/>
  <c r="H6422" i="1"/>
  <c r="G6422" i="1"/>
  <c r="F6422" i="1"/>
  <c r="E6422" i="1"/>
  <c r="D6422" i="1"/>
  <c r="C6422" i="1"/>
  <c r="I6421" i="1"/>
  <c r="K6421" i="1" s="1"/>
  <c r="J6420" i="1"/>
  <c r="I6420" i="1"/>
  <c r="K6420" i="1" s="1"/>
  <c r="I6419" i="1"/>
  <c r="J6419" i="1" s="1"/>
  <c r="J6418" i="1"/>
  <c r="I6418" i="1"/>
  <c r="K6418" i="1" s="1"/>
  <c r="I6417" i="1"/>
  <c r="J6417" i="1" s="1"/>
  <c r="J6416" i="1"/>
  <c r="I6416" i="1"/>
  <c r="K6416" i="1" s="1"/>
  <c r="I6415" i="1"/>
  <c r="J6415" i="1" s="1"/>
  <c r="J6414" i="1"/>
  <c r="I6414" i="1"/>
  <c r="K6414" i="1" s="1"/>
  <c r="H6413" i="1"/>
  <c r="G6413" i="1"/>
  <c r="G6911" i="1" s="1"/>
  <c r="F6413" i="1"/>
  <c r="F6911" i="1" s="1"/>
  <c r="E6413" i="1"/>
  <c r="E6412" i="1" s="1"/>
  <c r="E6411" i="1" s="1"/>
  <c r="D6413" i="1"/>
  <c r="D6911" i="1" s="1"/>
  <c r="C6413" i="1"/>
  <c r="C6911" i="1" s="1"/>
  <c r="C6910" i="1" s="1"/>
  <c r="H6412" i="1"/>
  <c r="H6411" i="1" s="1"/>
  <c r="F6412" i="1"/>
  <c r="F6411" i="1" s="1"/>
  <c r="D6412" i="1"/>
  <c r="D6411" i="1" s="1"/>
  <c r="F6407" i="1"/>
  <c r="D6913" i="1" s="1"/>
  <c r="F6406" i="1"/>
  <c r="D6910" i="1" s="1"/>
  <c r="E6405" i="1"/>
  <c r="E6896" i="1" s="1"/>
  <c r="D6405" i="1"/>
  <c r="D6896" i="1" s="1"/>
  <c r="I6413" i="1" l="1"/>
  <c r="E6911" i="1" s="1"/>
  <c r="J6962" i="1"/>
  <c r="J6961" i="1" s="1"/>
  <c r="H6960" i="1"/>
  <c r="H6959" i="1" s="1"/>
  <c r="H6958" i="1" s="1"/>
  <c r="J7106" i="1"/>
  <c r="J7238" i="1"/>
  <c r="J7237" i="1" s="1"/>
  <c r="J7234" i="1" s="1"/>
  <c r="I7427" i="1"/>
  <c r="K7427" i="1" s="1"/>
  <c r="J7428" i="1"/>
  <c r="J7427" i="1" s="1"/>
  <c r="I7423" i="1"/>
  <c r="I7422" i="1" s="1"/>
  <c r="I7421" i="1" s="1"/>
  <c r="K7421" i="1" s="1"/>
  <c r="J7424" i="1"/>
  <c r="J7423" i="1" s="1"/>
  <c r="J7422" i="1" s="1"/>
  <c r="J7421" i="1" s="1"/>
  <c r="J7420" i="1"/>
  <c r="J7419" i="1" s="1"/>
  <c r="H7372" i="1"/>
  <c r="H7368" i="1" s="1"/>
  <c r="H7343" i="1" s="1"/>
  <c r="I7370" i="1"/>
  <c r="I7369" i="1" s="1"/>
  <c r="J7371" i="1"/>
  <c r="J7370" i="1" s="1"/>
  <c r="J7369" i="1" s="1"/>
  <c r="K7349" i="1"/>
  <c r="I7346" i="1"/>
  <c r="K7346" i="1" s="1"/>
  <c r="J7347" i="1"/>
  <c r="J7346" i="1" s="1"/>
  <c r="H7293" i="1"/>
  <c r="H7292" i="1" s="1"/>
  <c r="H7291" i="1" s="1"/>
  <c r="J7290" i="1"/>
  <c r="J7289" i="1" s="1"/>
  <c r="J7288" i="1"/>
  <c r="J7287" i="1" s="1"/>
  <c r="K7283" i="1"/>
  <c r="H7252" i="1"/>
  <c r="H7248" i="1"/>
  <c r="H7239" i="1" s="1"/>
  <c r="I7255" i="1"/>
  <c r="K7255" i="1" s="1"/>
  <c r="J7256" i="1"/>
  <c r="J7255" i="1" s="1"/>
  <c r="H7229" i="1"/>
  <c r="H7228" i="1" s="1"/>
  <c r="H7227" i="1" s="1"/>
  <c r="J7153" i="1"/>
  <c r="J7152" i="1" s="1"/>
  <c r="J7151" i="1" s="1"/>
  <c r="J7150" i="1" s="1"/>
  <c r="K7123" i="1"/>
  <c r="K7121" i="1"/>
  <c r="J7122" i="1"/>
  <c r="J7121" i="1" s="1"/>
  <c r="J7120" i="1" s="1"/>
  <c r="J7119" i="1" s="1"/>
  <c r="K7119" i="1"/>
  <c r="I7109" i="1"/>
  <c r="K7109" i="1" s="1"/>
  <c r="J7110" i="1"/>
  <c r="J7109" i="1" s="1"/>
  <c r="J7108" i="1" s="1"/>
  <c r="I7029" i="1"/>
  <c r="K7029" i="1" s="1"/>
  <c r="J7030" i="1"/>
  <c r="J7029" i="1" s="1"/>
  <c r="J6985" i="1"/>
  <c r="J6984" i="1" s="1"/>
  <c r="I6977" i="1"/>
  <c r="K6977" i="1" s="1"/>
  <c r="J6978" i="1"/>
  <c r="J6977" i="1" s="1"/>
  <c r="J6976" i="1" s="1"/>
  <c r="I7317" i="1"/>
  <c r="K7317" i="1" s="1"/>
  <c r="J7318" i="1"/>
  <c r="J7317" i="1" s="1"/>
  <c r="I7271" i="1"/>
  <c r="K7271" i="1" s="1"/>
  <c r="J7272" i="1"/>
  <c r="J7271" i="1" s="1"/>
  <c r="H7270" i="1"/>
  <c r="H7269" i="1" s="1"/>
  <c r="H7268" i="1" s="1"/>
  <c r="I7273" i="1"/>
  <c r="K7273" i="1" s="1"/>
  <c r="J7277" i="1"/>
  <c r="K7279" i="1"/>
  <c r="J7189" i="1"/>
  <c r="I7188" i="1"/>
  <c r="K7188" i="1" s="1"/>
  <c r="J7149" i="1"/>
  <c r="J7148" i="1" s="1"/>
  <c r="J7147" i="1" s="1"/>
  <c r="J7146" i="1" s="1"/>
  <c r="H7101" i="1"/>
  <c r="I7001" i="1"/>
  <c r="K7001" i="1" s="1"/>
  <c r="J7002" i="1"/>
  <c r="J7001" i="1" s="1"/>
  <c r="I6987" i="1"/>
  <c r="K6987" i="1" s="1"/>
  <c r="J6988" i="1"/>
  <c r="J6987" i="1" s="1"/>
  <c r="K6949" i="1"/>
  <c r="K6951" i="1"/>
  <c r="K6953" i="1"/>
  <c r="J6966" i="1"/>
  <c r="I6965" i="1"/>
  <c r="J7008" i="1"/>
  <c r="K7008" i="1"/>
  <c r="K7012" i="1"/>
  <c r="J7011" i="1"/>
  <c r="K7011" i="1" s="1"/>
  <c r="E7429" i="1"/>
  <c r="F6938" i="1"/>
  <c r="F7429" i="1" s="1"/>
  <c r="J6947" i="1"/>
  <c r="J6946" i="1" s="1"/>
  <c r="J6945" i="1" s="1"/>
  <c r="J6944" i="1" s="1"/>
  <c r="I6946" i="1"/>
  <c r="J6969" i="1"/>
  <c r="J6968" i="1" s="1"/>
  <c r="I6968" i="1"/>
  <c r="K6968" i="1" s="1"/>
  <c r="J6998" i="1"/>
  <c r="J6997" i="1" s="1"/>
  <c r="J6996" i="1" s="1"/>
  <c r="F7070" i="1"/>
  <c r="K7142" i="1"/>
  <c r="I6980" i="1"/>
  <c r="J6981" i="1"/>
  <c r="J6980" i="1" s="1"/>
  <c r="J6979" i="1" s="1"/>
  <c r="J6975" i="1" s="1"/>
  <c r="J6974" i="1" s="1"/>
  <c r="I6992" i="1"/>
  <c r="J6993" i="1"/>
  <c r="J6992" i="1" s="1"/>
  <c r="I6994" i="1"/>
  <c r="K6994" i="1" s="1"/>
  <c r="J6995" i="1"/>
  <c r="J6994" i="1" s="1"/>
  <c r="I7006" i="1"/>
  <c r="J7007" i="1"/>
  <c r="J7006" i="1" s="1"/>
  <c r="J7009" i="1"/>
  <c r="I7011" i="1"/>
  <c r="I7026" i="1"/>
  <c r="K7026" i="1" s="1"/>
  <c r="J7027" i="1"/>
  <c r="J7026" i="1" s="1"/>
  <c r="J7021" i="1" s="1"/>
  <c r="J7020" i="1" s="1"/>
  <c r="J7019" i="1" s="1"/>
  <c r="I7034" i="1"/>
  <c r="J7035" i="1"/>
  <c r="J7034" i="1" s="1"/>
  <c r="I7036" i="1"/>
  <c r="K7036" i="1" s="1"/>
  <c r="J7037" i="1"/>
  <c r="J7036" i="1" s="1"/>
  <c r="I7045" i="1"/>
  <c r="I7040" i="1" s="1"/>
  <c r="J7046" i="1"/>
  <c r="I7048" i="1"/>
  <c r="K7048" i="1" s="1"/>
  <c r="J7049" i="1"/>
  <c r="J7048" i="1" s="1"/>
  <c r="I7052" i="1"/>
  <c r="J7053" i="1"/>
  <c r="J7052" i="1" s="1"/>
  <c r="J7051" i="1" s="1"/>
  <c r="I7060" i="1"/>
  <c r="K7060" i="1" s="1"/>
  <c r="I7065" i="1"/>
  <c r="K7065" i="1" s="1"/>
  <c r="J7066" i="1"/>
  <c r="J7065" i="1" s="1"/>
  <c r="J7060" i="1" s="1"/>
  <c r="I7068" i="1"/>
  <c r="K7068" i="1" s="1"/>
  <c r="J7069" i="1"/>
  <c r="J7068" i="1" s="1"/>
  <c r="I7085" i="1"/>
  <c r="I7089" i="1"/>
  <c r="J7090" i="1"/>
  <c r="J7089" i="1" s="1"/>
  <c r="I7091" i="1"/>
  <c r="K7091" i="1" s="1"/>
  <c r="J7092" i="1"/>
  <c r="J7091" i="1" s="1"/>
  <c r="I7093" i="1"/>
  <c r="K7093" i="1" s="1"/>
  <c r="J7094" i="1"/>
  <c r="J7093" i="1" s="1"/>
  <c r="I7095" i="1"/>
  <c r="K7095" i="1" s="1"/>
  <c r="J7096" i="1"/>
  <c r="J7095" i="1" s="1"/>
  <c r="I7104" i="1"/>
  <c r="J7105" i="1"/>
  <c r="J7104" i="1" s="1"/>
  <c r="J7103" i="1" s="1"/>
  <c r="J7102" i="1" s="1"/>
  <c r="I7108" i="1"/>
  <c r="I7112" i="1"/>
  <c r="J7113" i="1"/>
  <c r="J7112" i="1" s="1"/>
  <c r="J7111" i="1" s="1"/>
  <c r="J7107" i="1" s="1"/>
  <c r="K7120" i="1"/>
  <c r="J7127" i="1"/>
  <c r="J7126" i="1" s="1"/>
  <c r="J7125" i="1" s="1"/>
  <c r="J7124" i="1" s="1"/>
  <c r="I7126" i="1"/>
  <c r="J7131" i="1"/>
  <c r="J7130" i="1" s="1"/>
  <c r="J7129" i="1" s="1"/>
  <c r="J7128" i="1" s="1"/>
  <c r="I7130" i="1"/>
  <c r="J7135" i="1"/>
  <c r="J7134" i="1" s="1"/>
  <c r="J7133" i="1" s="1"/>
  <c r="J7132" i="1" s="1"/>
  <c r="I7134" i="1"/>
  <c r="K7144" i="1"/>
  <c r="F7168" i="1"/>
  <c r="F7154" i="1" s="1"/>
  <c r="E7201" i="1"/>
  <c r="E7154" i="1" s="1"/>
  <c r="E7228" i="1"/>
  <c r="E7227" i="1" s="1"/>
  <c r="J7117" i="1"/>
  <c r="J7116" i="1" s="1"/>
  <c r="J7115" i="1" s="1"/>
  <c r="J7114" i="1" s="1"/>
  <c r="I7116" i="1"/>
  <c r="K7143" i="1"/>
  <c r="I7147" i="1"/>
  <c r="I7151" i="1"/>
  <c r="I7157" i="1"/>
  <c r="J7158" i="1"/>
  <c r="J7157" i="1" s="1"/>
  <c r="I7160" i="1"/>
  <c r="K7160" i="1" s="1"/>
  <c r="J7162" i="1"/>
  <c r="J7160" i="1" s="1"/>
  <c r="I7165" i="1"/>
  <c r="I7169" i="1"/>
  <c r="I7173" i="1"/>
  <c r="J7174" i="1"/>
  <c r="J7173" i="1" s="1"/>
  <c r="J7172" i="1" s="1"/>
  <c r="J7168" i="1" s="1"/>
  <c r="I7177" i="1"/>
  <c r="J7178" i="1"/>
  <c r="J7177" i="1" s="1"/>
  <c r="J7176" i="1" s="1"/>
  <c r="J7175" i="1" s="1"/>
  <c r="I7179" i="1"/>
  <c r="K7179" i="1" s="1"/>
  <c r="J7190" i="1"/>
  <c r="J7192" i="1"/>
  <c r="I7195" i="1"/>
  <c r="J7196" i="1"/>
  <c r="J7195" i="1" s="1"/>
  <c r="J7194" i="1" s="1"/>
  <c r="J7193" i="1" s="1"/>
  <c r="I7199" i="1"/>
  <c r="J7200" i="1"/>
  <c r="J7199" i="1" s="1"/>
  <c r="J7198" i="1" s="1"/>
  <c r="J7197" i="1" s="1"/>
  <c r="I7203" i="1"/>
  <c r="J7204" i="1"/>
  <c r="J7203" i="1" s="1"/>
  <c r="J7202" i="1" s="1"/>
  <c r="J7206" i="1"/>
  <c r="I7207" i="1"/>
  <c r="K7207" i="1" s="1"/>
  <c r="I7213" i="1"/>
  <c r="J7214" i="1"/>
  <c r="J7213" i="1" s="1"/>
  <c r="J7212" i="1" s="1"/>
  <c r="I7217" i="1"/>
  <c r="I7230" i="1"/>
  <c r="J7231" i="1"/>
  <c r="J7230" i="1" s="1"/>
  <c r="I7232" i="1"/>
  <c r="K7232" i="1" s="1"/>
  <c r="J7233" i="1"/>
  <c r="J7232" i="1" s="1"/>
  <c r="I7234" i="1"/>
  <c r="K7234" i="1" s="1"/>
  <c r="I7242" i="1"/>
  <c r="J7243" i="1"/>
  <c r="J7242" i="1" s="1"/>
  <c r="I7244" i="1"/>
  <c r="K7244" i="1" s="1"/>
  <c r="J7245" i="1"/>
  <c r="J7244" i="1" s="1"/>
  <c r="I7246" i="1"/>
  <c r="K7246" i="1" s="1"/>
  <c r="J7247" i="1"/>
  <c r="J7246" i="1" s="1"/>
  <c r="I7250" i="1"/>
  <c r="J7251" i="1"/>
  <c r="J7250" i="1" s="1"/>
  <c r="J7249" i="1" s="1"/>
  <c r="J7258" i="1"/>
  <c r="J7257" i="1" s="1"/>
  <c r="J7252" i="1" s="1"/>
  <c r="I7257" i="1"/>
  <c r="K7257" i="1" s="1"/>
  <c r="J7273" i="1"/>
  <c r="K7275" i="1"/>
  <c r="K7284" i="1"/>
  <c r="E7343" i="1"/>
  <c r="J7281" i="1"/>
  <c r="J7280" i="1" s="1"/>
  <c r="I7280" i="1"/>
  <c r="K7280" i="1" s="1"/>
  <c r="I7294" i="1"/>
  <c r="J7295" i="1"/>
  <c r="J7294" i="1" s="1"/>
  <c r="I7296" i="1"/>
  <c r="K7296" i="1" s="1"/>
  <c r="J7297" i="1"/>
  <c r="J7296" i="1" s="1"/>
  <c r="I7299" i="1"/>
  <c r="K7299" i="1" s="1"/>
  <c r="J7300" i="1"/>
  <c r="J7299" i="1" s="1"/>
  <c r="I7303" i="1"/>
  <c r="J7304" i="1"/>
  <c r="J7303" i="1" s="1"/>
  <c r="I7305" i="1"/>
  <c r="K7305" i="1" s="1"/>
  <c r="J7306" i="1"/>
  <c r="J7305" i="1" s="1"/>
  <c r="I7320" i="1"/>
  <c r="K7320" i="1" s="1"/>
  <c r="J7321" i="1"/>
  <c r="J7320" i="1" s="1"/>
  <c r="I7322" i="1"/>
  <c r="K7322" i="1" s="1"/>
  <c r="J7323" i="1"/>
  <c r="J7322" i="1" s="1"/>
  <c r="I7336" i="1"/>
  <c r="J7337" i="1"/>
  <c r="J7336" i="1" s="1"/>
  <c r="I7338" i="1"/>
  <c r="K7338" i="1" s="1"/>
  <c r="J7339" i="1"/>
  <c r="J7338" i="1" s="1"/>
  <c r="I7341" i="1"/>
  <c r="K7341" i="1" s="1"/>
  <c r="J7342" i="1"/>
  <c r="J7341" i="1" s="1"/>
  <c r="I7366" i="1"/>
  <c r="I7360" i="1" s="1"/>
  <c r="I7356" i="1" s="1"/>
  <c r="F7368" i="1"/>
  <c r="F7343" i="1" s="1"/>
  <c r="K7370" i="1"/>
  <c r="J7376" i="1"/>
  <c r="J7375" i="1" s="1"/>
  <c r="I7375" i="1"/>
  <c r="K7375" i="1" s="1"/>
  <c r="J7351" i="1"/>
  <c r="J7350" i="1" s="1"/>
  <c r="J7345" i="1" s="1"/>
  <c r="J7344" i="1" s="1"/>
  <c r="I7350" i="1"/>
  <c r="K7350" i="1" s="1"/>
  <c r="K7369" i="1"/>
  <c r="J7374" i="1"/>
  <c r="J7373" i="1" s="1"/>
  <c r="I7373" i="1"/>
  <c r="F7382" i="1"/>
  <c r="F7381" i="1" s="1"/>
  <c r="F7380" i="1" s="1"/>
  <c r="H7382" i="1"/>
  <c r="H7381" i="1" s="1"/>
  <c r="H7380" i="1" s="1"/>
  <c r="J7384" i="1"/>
  <c r="J7383" i="1" s="1"/>
  <c r="I7383" i="1"/>
  <c r="J7388" i="1"/>
  <c r="J7387" i="1" s="1"/>
  <c r="I7387" i="1"/>
  <c r="K7387" i="1" s="1"/>
  <c r="G7394" i="1"/>
  <c r="G7380" i="1" s="1"/>
  <c r="G6957" i="1" s="1"/>
  <c r="G6942" i="1" s="1"/>
  <c r="G7429" i="1" s="1"/>
  <c r="J7397" i="1"/>
  <c r="J7396" i="1" s="1"/>
  <c r="J7395" i="1" s="1"/>
  <c r="I7396" i="1"/>
  <c r="C7398" i="1"/>
  <c r="C7394" i="1" s="1"/>
  <c r="C7380" i="1" s="1"/>
  <c r="C6957" i="1" s="1"/>
  <c r="C6942" i="1" s="1"/>
  <c r="C7429" i="1" s="1"/>
  <c r="E7398" i="1"/>
  <c r="E7394" i="1" s="1"/>
  <c r="E7380" i="1" s="1"/>
  <c r="G7398" i="1"/>
  <c r="I7398" i="1"/>
  <c r="K7398" i="1" s="1"/>
  <c r="D7413" i="1"/>
  <c r="D7412" i="1" s="1"/>
  <c r="D7411" i="1" s="1"/>
  <c r="D6957" i="1" s="1"/>
  <c r="D6942" i="1" s="1"/>
  <c r="F7413" i="1"/>
  <c r="F7412" i="1" s="1"/>
  <c r="F7411" i="1" s="1"/>
  <c r="H7413" i="1"/>
  <c r="H7412" i="1" s="1"/>
  <c r="H7411" i="1" s="1"/>
  <c r="J7415" i="1"/>
  <c r="J7414" i="1" s="1"/>
  <c r="I7414" i="1"/>
  <c r="K7423" i="1"/>
  <c r="J7386" i="1"/>
  <c r="J7385" i="1" s="1"/>
  <c r="I7385" i="1"/>
  <c r="K7385" i="1" s="1"/>
  <c r="J7407" i="1"/>
  <c r="J7406" i="1" s="1"/>
  <c r="J7398" i="1" s="1"/>
  <c r="I7406" i="1"/>
  <c r="K7406" i="1" s="1"/>
  <c r="J7417" i="1"/>
  <c r="J7416" i="1" s="1"/>
  <c r="I7416" i="1"/>
  <c r="K7416" i="1" s="1"/>
  <c r="I6802" i="1"/>
  <c r="I6801" i="1" s="1"/>
  <c r="I6800" i="1" s="1"/>
  <c r="J6806" i="1"/>
  <c r="I6787" i="1"/>
  <c r="K6787" i="1" s="1"/>
  <c r="J6788" i="1"/>
  <c r="J6787" i="1" s="1"/>
  <c r="I6747" i="1"/>
  <c r="K6747" i="1" s="1"/>
  <c r="J6748" i="1"/>
  <c r="I6593" i="1"/>
  <c r="K6593" i="1" s="1"/>
  <c r="H6889" i="1"/>
  <c r="H6888" i="1" s="1"/>
  <c r="H6878" i="1" s="1"/>
  <c r="I6892" i="1"/>
  <c r="K6892" i="1" s="1"/>
  <c r="J6893" i="1"/>
  <c r="J6892" i="1" s="1"/>
  <c r="I6840" i="1"/>
  <c r="K6840" i="1" s="1"/>
  <c r="J6841" i="1"/>
  <c r="J6840" i="1" s="1"/>
  <c r="H6839" i="1"/>
  <c r="H6835" i="1"/>
  <c r="H6810" i="1" s="1"/>
  <c r="I6842" i="1"/>
  <c r="K6842" i="1" s="1"/>
  <c r="I6817" i="1"/>
  <c r="K6817" i="1" s="1"/>
  <c r="J6818" i="1"/>
  <c r="J6817" i="1" s="1"/>
  <c r="J6809" i="1"/>
  <c r="J6808" i="1" s="1"/>
  <c r="J6790" i="1"/>
  <c r="J6789" i="1" s="1"/>
  <c r="H6769" i="1"/>
  <c r="H6768" i="1" s="1"/>
  <c r="I6761" i="1"/>
  <c r="K6761" i="1" s="1"/>
  <c r="J6746" i="1"/>
  <c r="H6737" i="1"/>
  <c r="H6736" i="1" s="1"/>
  <c r="H6735" i="1" s="1"/>
  <c r="J6742" i="1"/>
  <c r="J6725" i="1"/>
  <c r="J6724" i="1" s="1"/>
  <c r="H6706" i="1"/>
  <c r="I6720" i="1"/>
  <c r="K6720" i="1" s="1"/>
  <c r="H6696" i="1"/>
  <c r="H6695" i="1" s="1"/>
  <c r="H6694" i="1" s="1"/>
  <c r="J6657" i="1"/>
  <c r="J6659" i="1"/>
  <c r="I6627" i="1"/>
  <c r="K6627" i="1" s="1"/>
  <c r="I6601" i="1"/>
  <c r="K6601" i="1" s="1"/>
  <c r="J6602" i="1"/>
  <c r="J6594" i="1"/>
  <c r="J6593" i="1" s="1"/>
  <c r="J6592" i="1" s="1"/>
  <c r="J6591" i="1" s="1"/>
  <c r="I6588" i="1"/>
  <c r="K6588" i="1" s="1"/>
  <c r="J6590" i="1"/>
  <c r="H6568" i="1"/>
  <c r="I6576" i="1"/>
  <c r="K6576" i="1" s="1"/>
  <c r="J6577" i="1"/>
  <c r="J6576" i="1" s="1"/>
  <c r="J6575" i="1" s="1"/>
  <c r="J6573" i="1"/>
  <c r="H6488" i="1"/>
  <c r="H6487" i="1" s="1"/>
  <c r="H6486" i="1" s="1"/>
  <c r="I6496" i="1"/>
  <c r="K6496" i="1" s="1"/>
  <c r="J6497" i="1"/>
  <c r="J6496" i="1" s="1"/>
  <c r="I6478" i="1"/>
  <c r="I6472" i="1" s="1"/>
  <c r="J6474" i="1"/>
  <c r="J6473" i="1" s="1"/>
  <c r="J6476" i="1"/>
  <c r="H6465" i="1"/>
  <c r="H6464" i="1" s="1"/>
  <c r="H6463" i="1" s="1"/>
  <c r="I6459" i="1"/>
  <c r="K6459" i="1" s="1"/>
  <c r="J6460" i="1"/>
  <c r="J6459" i="1" s="1"/>
  <c r="I6447" i="1"/>
  <c r="K6447" i="1" s="1"/>
  <c r="J6448" i="1"/>
  <c r="J6447" i="1" s="1"/>
  <c r="I6432" i="1"/>
  <c r="K6432" i="1" s="1"/>
  <c r="J6433" i="1"/>
  <c r="J6458" i="1"/>
  <c r="J6457" i="1" s="1"/>
  <c r="J6456" i="1" s="1"/>
  <c r="D6505" i="1"/>
  <c r="F6505" i="1"/>
  <c r="D6426" i="1"/>
  <c r="D6425" i="1" s="1"/>
  <c r="F6426" i="1"/>
  <c r="F6425" i="1" s="1"/>
  <c r="J6475" i="1"/>
  <c r="J6504" i="1"/>
  <c r="J6503" i="1" s="1"/>
  <c r="K6504" i="1"/>
  <c r="I6503" i="1"/>
  <c r="K6503" i="1" s="1"/>
  <c r="F6405" i="1"/>
  <c r="F6896" i="1" s="1"/>
  <c r="K6415" i="1"/>
  <c r="K6417" i="1"/>
  <c r="K6419" i="1"/>
  <c r="K6423" i="1"/>
  <c r="G6915" i="1"/>
  <c r="D6908" i="1"/>
  <c r="C6412" i="1"/>
  <c r="C6411" i="1" s="1"/>
  <c r="G6412" i="1"/>
  <c r="G6411" i="1" s="1"/>
  <c r="J6421" i="1"/>
  <c r="J6413" i="1" s="1"/>
  <c r="J6412" i="1" s="1"/>
  <c r="J6411" i="1" s="1"/>
  <c r="I6422" i="1"/>
  <c r="G6426" i="1"/>
  <c r="G6425" i="1" s="1"/>
  <c r="I6428" i="1"/>
  <c r="J6429" i="1"/>
  <c r="J6428" i="1" s="1"/>
  <c r="I6444" i="1"/>
  <c r="J6445" i="1"/>
  <c r="J6444" i="1" s="1"/>
  <c r="J6443" i="1" s="1"/>
  <c r="I6451" i="1"/>
  <c r="K6451" i="1" s="1"/>
  <c r="J6452" i="1"/>
  <c r="J6451" i="1" s="1"/>
  <c r="I6454" i="1"/>
  <c r="K6454" i="1" s="1"/>
  <c r="J6455" i="1"/>
  <c r="J6454" i="1" s="1"/>
  <c r="I6466" i="1"/>
  <c r="J6467" i="1"/>
  <c r="J6466" i="1" s="1"/>
  <c r="I6468" i="1"/>
  <c r="K6468" i="1" s="1"/>
  <c r="J6469" i="1"/>
  <c r="J6468" i="1" s="1"/>
  <c r="J6478" i="1"/>
  <c r="K6478" i="1" s="1"/>
  <c r="I6489" i="1"/>
  <c r="J6490" i="1"/>
  <c r="J6489" i="1" s="1"/>
  <c r="J6494" i="1"/>
  <c r="J6493" i="1" s="1"/>
  <c r="I6501" i="1"/>
  <c r="J6502" i="1"/>
  <c r="J6501" i="1" s="1"/>
  <c r="I6508" i="1"/>
  <c r="J6509" i="1"/>
  <c r="J6508" i="1" s="1"/>
  <c r="J6507" i="1" s="1"/>
  <c r="J6506" i="1" s="1"/>
  <c r="J6533" i="1"/>
  <c r="J6532" i="1" s="1"/>
  <c r="I6532" i="1"/>
  <c r="K6532" i="1" s="1"/>
  <c r="I6540" i="1"/>
  <c r="I6542" i="1"/>
  <c r="K6552" i="1"/>
  <c r="D6555" i="1"/>
  <c r="D6915" i="1" s="1"/>
  <c r="F6555" i="1"/>
  <c r="H6555" i="1"/>
  <c r="H6551" i="1" s="1"/>
  <c r="H6537" i="1" s="1"/>
  <c r="J6557" i="1"/>
  <c r="J6556" i="1" s="1"/>
  <c r="I6556" i="1"/>
  <c r="J6561" i="1"/>
  <c r="J6560" i="1" s="1"/>
  <c r="I6560" i="1"/>
  <c r="K6560" i="1" s="1"/>
  <c r="E6568" i="1"/>
  <c r="F6574" i="1"/>
  <c r="D6621" i="1"/>
  <c r="H6621" i="1"/>
  <c r="C6635" i="1"/>
  <c r="G6635" i="1"/>
  <c r="C6915" i="1"/>
  <c r="J6520" i="1"/>
  <c r="J6519" i="1" s="1"/>
  <c r="J6518" i="1" s="1"/>
  <c r="I6519" i="1"/>
  <c r="J6536" i="1"/>
  <c r="J6535" i="1" s="1"/>
  <c r="I6535" i="1"/>
  <c r="K6535" i="1" s="1"/>
  <c r="F6551" i="1"/>
  <c r="F6537" i="1" s="1"/>
  <c r="J6559" i="1"/>
  <c r="J6558" i="1" s="1"/>
  <c r="I6558" i="1"/>
  <c r="K6558" i="1" s="1"/>
  <c r="J6563" i="1"/>
  <c r="J6562" i="1" s="1"/>
  <c r="I6562" i="1"/>
  <c r="K6562" i="1" s="1"/>
  <c r="F6568" i="1"/>
  <c r="C6916" i="1"/>
  <c r="C6622" i="1"/>
  <c r="C6621" i="1" s="1"/>
  <c r="C6424" i="1" s="1"/>
  <c r="I6910" i="1" s="1"/>
  <c r="G6916" i="1"/>
  <c r="G6622" i="1"/>
  <c r="G6621" i="1" s="1"/>
  <c r="I6571" i="1"/>
  <c r="J6572" i="1"/>
  <c r="J6571" i="1" s="1"/>
  <c r="J6570" i="1" s="1"/>
  <c r="J6569" i="1" s="1"/>
  <c r="I6575" i="1"/>
  <c r="I6579" i="1"/>
  <c r="J6580" i="1"/>
  <c r="J6579" i="1" s="1"/>
  <c r="J6578" i="1" s="1"/>
  <c r="I6583" i="1"/>
  <c r="J6584" i="1"/>
  <c r="J6583" i="1" s="1"/>
  <c r="J6582" i="1" s="1"/>
  <c r="J6581" i="1" s="1"/>
  <c r="I6587" i="1"/>
  <c r="J6589" i="1"/>
  <c r="J6588" i="1" s="1"/>
  <c r="J6587" i="1" s="1"/>
  <c r="J6586" i="1" s="1"/>
  <c r="I6592" i="1"/>
  <c r="I6596" i="1"/>
  <c r="J6603" i="1"/>
  <c r="J6601" i="1" s="1"/>
  <c r="J6600" i="1" s="1"/>
  <c r="J6599" i="1" s="1"/>
  <c r="I6611" i="1"/>
  <c r="J6612" i="1"/>
  <c r="J6611" i="1" s="1"/>
  <c r="J6610" i="1" s="1"/>
  <c r="J6609" i="1" s="1"/>
  <c r="I6615" i="1"/>
  <c r="J6616" i="1"/>
  <c r="J6615" i="1" s="1"/>
  <c r="J6614" i="1" s="1"/>
  <c r="J6613" i="1" s="1"/>
  <c r="I6619" i="1"/>
  <c r="J6620" i="1"/>
  <c r="J6619" i="1" s="1"/>
  <c r="J6618" i="1" s="1"/>
  <c r="J6617" i="1" s="1"/>
  <c r="J6630" i="1"/>
  <c r="J6627" i="1" s="1"/>
  <c r="J6623" i="1" s="1"/>
  <c r="J6622" i="1" s="1"/>
  <c r="I6633" i="1"/>
  <c r="J6634" i="1"/>
  <c r="J6633" i="1" s="1"/>
  <c r="J6632" i="1" s="1"/>
  <c r="J6631" i="1" s="1"/>
  <c r="I6637" i="1"/>
  <c r="J6638" i="1"/>
  <c r="J6637" i="1" s="1"/>
  <c r="J6636" i="1" s="1"/>
  <c r="J6635" i="1" s="1"/>
  <c r="I6639" i="1"/>
  <c r="K6639" i="1" s="1"/>
  <c r="I6643" i="1"/>
  <c r="I6647" i="1"/>
  <c r="J6648" i="1"/>
  <c r="J6647" i="1" s="1"/>
  <c r="J6646" i="1" s="1"/>
  <c r="J6642" i="1" s="1"/>
  <c r="I6655" i="1"/>
  <c r="J6656" i="1"/>
  <c r="J6655" i="1" s="1"/>
  <c r="J6654" i="1" s="1"/>
  <c r="J6653" i="1" s="1"/>
  <c r="J6658" i="1"/>
  <c r="I6661" i="1"/>
  <c r="E6668" i="1"/>
  <c r="E6621" i="1" s="1"/>
  <c r="K6673" i="1"/>
  <c r="K6675" i="1"/>
  <c r="K6682" i="1"/>
  <c r="K6684" i="1"/>
  <c r="J6700" i="1"/>
  <c r="J6699" i="1" s="1"/>
  <c r="I6699" i="1"/>
  <c r="K6699" i="1" s="1"/>
  <c r="K6701" i="1"/>
  <c r="C6715" i="1"/>
  <c r="C6706" i="1" s="1"/>
  <c r="G6715" i="1"/>
  <c r="G6706" i="1" s="1"/>
  <c r="J6723" i="1"/>
  <c r="J6722" i="1" s="1"/>
  <c r="K6723" i="1"/>
  <c r="I6722" i="1"/>
  <c r="K6722" i="1" s="1"/>
  <c r="C6735" i="1"/>
  <c r="G6735" i="1"/>
  <c r="D6735" i="1"/>
  <c r="F6735" i="1"/>
  <c r="C6758" i="1"/>
  <c r="G6758" i="1"/>
  <c r="D6916" i="1"/>
  <c r="F6916" i="1"/>
  <c r="J6667" i="1"/>
  <c r="J6666" i="1" s="1"/>
  <c r="J6665" i="1" s="1"/>
  <c r="J6664" i="1" s="1"/>
  <c r="I6666" i="1"/>
  <c r="J6671" i="1"/>
  <c r="J6670" i="1" s="1"/>
  <c r="J6669" i="1" s="1"/>
  <c r="J6668" i="1" s="1"/>
  <c r="I6670" i="1"/>
  <c r="K6674" i="1"/>
  <c r="J6681" i="1"/>
  <c r="J6680" i="1" s="1"/>
  <c r="J6679" i="1" s="1"/>
  <c r="I6680" i="1"/>
  <c r="K6683" i="1"/>
  <c r="J6698" i="1"/>
  <c r="J6697" i="1" s="1"/>
  <c r="I6697" i="1"/>
  <c r="J6764" i="1"/>
  <c r="J6763" i="1" s="1"/>
  <c r="K6764" i="1"/>
  <c r="I6763" i="1"/>
  <c r="K6763" i="1" s="1"/>
  <c r="I6709" i="1"/>
  <c r="J6710" i="1"/>
  <c r="J6709" i="1" s="1"/>
  <c r="I6711" i="1"/>
  <c r="K6711" i="1" s="1"/>
  <c r="J6712" i="1"/>
  <c r="J6711" i="1" s="1"/>
  <c r="I6713" i="1"/>
  <c r="K6713" i="1" s="1"/>
  <c r="J6714" i="1"/>
  <c r="J6713" i="1" s="1"/>
  <c r="I6717" i="1"/>
  <c r="J6718" i="1"/>
  <c r="J6717" i="1" s="1"/>
  <c r="J6716" i="1" s="1"/>
  <c r="I6719" i="1"/>
  <c r="K6719" i="1" s="1"/>
  <c r="J6721" i="1"/>
  <c r="J6720" i="1" s="1"/>
  <c r="I6738" i="1"/>
  <c r="J6739" i="1"/>
  <c r="J6738" i="1" s="1"/>
  <c r="I6740" i="1"/>
  <c r="K6740" i="1" s="1"/>
  <c r="J6741" i="1"/>
  <c r="J6740" i="1" s="1"/>
  <c r="I6744" i="1"/>
  <c r="K6744" i="1" s="1"/>
  <c r="J6745" i="1"/>
  <c r="J6749" i="1"/>
  <c r="J6747" i="1" s="1"/>
  <c r="I6752" i="1"/>
  <c r="J6753" i="1"/>
  <c r="J6752" i="1" s="1"/>
  <c r="I6754" i="1"/>
  <c r="K6754" i="1" s="1"/>
  <c r="J6755" i="1"/>
  <c r="J6754" i="1" s="1"/>
  <c r="I6756" i="1"/>
  <c r="K6756" i="1" s="1"/>
  <c r="J6757" i="1"/>
  <c r="J6756" i="1" s="1"/>
  <c r="J6762" i="1"/>
  <c r="J6761" i="1" s="1"/>
  <c r="I6766" i="1"/>
  <c r="K6766" i="1" s="1"/>
  <c r="J6767" i="1"/>
  <c r="J6766" i="1" s="1"/>
  <c r="K6773" i="1"/>
  <c r="I6772" i="1"/>
  <c r="K6772" i="1" s="1"/>
  <c r="J6776" i="1"/>
  <c r="J6775" i="1" s="1"/>
  <c r="I6775" i="1"/>
  <c r="K6775" i="1" s="1"/>
  <c r="D6781" i="1"/>
  <c r="D6780" i="1" s="1"/>
  <c r="D6758" i="1" s="1"/>
  <c r="F6781" i="1"/>
  <c r="F6780" i="1" s="1"/>
  <c r="F6758" i="1" s="1"/>
  <c r="H6781" i="1"/>
  <c r="H6780" i="1" s="1"/>
  <c r="H6758" i="1" s="1"/>
  <c r="J6783" i="1"/>
  <c r="J6782" i="1" s="1"/>
  <c r="I6782" i="1"/>
  <c r="I6793" i="1"/>
  <c r="I6792" i="1" s="1"/>
  <c r="I6791" i="1" s="1"/>
  <c r="I6795" i="1"/>
  <c r="K6800" i="1"/>
  <c r="K6802" i="1"/>
  <c r="K6805" i="1"/>
  <c r="J6805" i="1"/>
  <c r="F6847" i="1"/>
  <c r="D6914" i="1"/>
  <c r="D6861" i="1"/>
  <c r="D6847" i="1" s="1"/>
  <c r="F6914" i="1"/>
  <c r="F6861" i="1"/>
  <c r="H6861" i="1"/>
  <c r="H6847" i="1" s="1"/>
  <c r="J6771" i="1"/>
  <c r="J6770" i="1" s="1"/>
  <c r="J6769" i="1" s="1"/>
  <c r="J6768" i="1" s="1"/>
  <c r="I6770" i="1"/>
  <c r="J6785" i="1"/>
  <c r="J6784" i="1" s="1"/>
  <c r="I6784" i="1"/>
  <c r="K6784" i="1" s="1"/>
  <c r="K6801" i="1"/>
  <c r="J6816" i="1"/>
  <c r="J6815" i="1" s="1"/>
  <c r="K6816" i="1"/>
  <c r="I6815" i="1"/>
  <c r="K6815" i="1" s="1"/>
  <c r="I6813" i="1"/>
  <c r="J6814" i="1"/>
  <c r="J6813" i="1" s="1"/>
  <c r="J6812" i="1" s="1"/>
  <c r="J6811" i="1" s="1"/>
  <c r="I6837" i="1"/>
  <c r="J6838" i="1"/>
  <c r="J6837" i="1" s="1"/>
  <c r="J6836" i="1" s="1"/>
  <c r="J6843" i="1"/>
  <c r="J6842" i="1" s="1"/>
  <c r="J6839" i="1" s="1"/>
  <c r="I6850" i="1"/>
  <c r="J6851" i="1"/>
  <c r="J6850" i="1" s="1"/>
  <c r="I6852" i="1"/>
  <c r="K6852" i="1" s="1"/>
  <c r="J6853" i="1"/>
  <c r="J6852" i="1" s="1"/>
  <c r="I6854" i="1"/>
  <c r="K6854" i="1" s="1"/>
  <c r="J6855" i="1"/>
  <c r="J6854" i="1" s="1"/>
  <c r="I6863" i="1"/>
  <c r="J6864" i="1"/>
  <c r="J6863" i="1" s="1"/>
  <c r="J6862" i="1" s="1"/>
  <c r="H6865" i="1"/>
  <c r="J6867" i="1"/>
  <c r="J6866" i="1" s="1"/>
  <c r="I6866" i="1"/>
  <c r="J6871" i="1"/>
  <c r="J6870" i="1" s="1"/>
  <c r="I6870" i="1"/>
  <c r="K6870" i="1" s="1"/>
  <c r="E6878" i="1"/>
  <c r="I6881" i="1"/>
  <c r="K6882" i="1"/>
  <c r="C6914" i="1"/>
  <c r="C6913" i="1" s="1"/>
  <c r="H6913" i="1" s="1"/>
  <c r="G6914" i="1"/>
  <c r="G6913" i="1" s="1"/>
  <c r="G6908" i="1" s="1"/>
  <c r="J6869" i="1"/>
  <c r="J6868" i="1" s="1"/>
  <c r="I6868" i="1"/>
  <c r="K6868" i="1" s="1"/>
  <c r="J6877" i="1"/>
  <c r="J6876" i="1" s="1"/>
  <c r="I6876" i="1"/>
  <c r="K6876" i="1" s="1"/>
  <c r="J6884" i="1"/>
  <c r="J6883" i="1" s="1"/>
  <c r="K6884" i="1"/>
  <c r="I6883" i="1"/>
  <c r="K6883" i="1" s="1"/>
  <c r="J6891" i="1"/>
  <c r="J6890" i="1" s="1"/>
  <c r="J6889" i="1" s="1"/>
  <c r="J6888" i="1" s="1"/>
  <c r="K6891" i="1"/>
  <c r="I6890" i="1"/>
  <c r="I6886" i="1"/>
  <c r="K6886" i="1" s="1"/>
  <c r="J6887" i="1"/>
  <c r="J6886" i="1" s="1"/>
  <c r="I351" i="1"/>
  <c r="I353" i="1"/>
  <c r="I354" i="1"/>
  <c r="K6413" i="1" l="1"/>
  <c r="K7422" i="1"/>
  <c r="I7187" i="1"/>
  <c r="K7187" i="1" s="1"/>
  <c r="J7284" i="1"/>
  <c r="J7283" i="1" s="1"/>
  <c r="I7021" i="1"/>
  <c r="I7020" i="1" s="1"/>
  <c r="J7005" i="1"/>
  <c r="J7004" i="1" s="1"/>
  <c r="J7003" i="1" s="1"/>
  <c r="I6976" i="1"/>
  <c r="J7314" i="1"/>
  <c r="J7313" i="1" s="1"/>
  <c r="I7314" i="1"/>
  <c r="H6957" i="1"/>
  <c r="J7270" i="1"/>
  <c r="J7269" i="1" s="1"/>
  <c r="J7188" i="1"/>
  <c r="J7187" i="1" s="1"/>
  <c r="J7186" i="1" s="1"/>
  <c r="I6998" i="1"/>
  <c r="K6998" i="1" s="1"/>
  <c r="F6957" i="1"/>
  <c r="F6942" i="1" s="1"/>
  <c r="E6957" i="1"/>
  <c r="E6942" i="1" s="1"/>
  <c r="I7039" i="1"/>
  <c r="K7040" i="1"/>
  <c r="J7413" i="1"/>
  <c r="J7412" i="1" s="1"/>
  <c r="J7411" i="1" s="1"/>
  <c r="K7396" i="1"/>
  <c r="I7395" i="1"/>
  <c r="K7414" i="1"/>
  <c r="I7413" i="1"/>
  <c r="J7394" i="1"/>
  <c r="J7382" i="1"/>
  <c r="J7381" i="1" s="1"/>
  <c r="J7372" i="1"/>
  <c r="J7368" i="1" s="1"/>
  <c r="J7343" i="1" s="1"/>
  <c r="I7345" i="1"/>
  <c r="I7335" i="1"/>
  <c r="K7336" i="1"/>
  <c r="J7302" i="1"/>
  <c r="J7301" i="1" s="1"/>
  <c r="J7293" i="1"/>
  <c r="J7292" i="1" s="1"/>
  <c r="I7252" i="1"/>
  <c r="K7252" i="1" s="1"/>
  <c r="I7249" i="1"/>
  <c r="K7250" i="1"/>
  <c r="I7241" i="1"/>
  <c r="K7242" i="1"/>
  <c r="J7229" i="1"/>
  <c r="J7228" i="1" s="1"/>
  <c r="J7227" i="1" s="1"/>
  <c r="I7216" i="1"/>
  <c r="K7217" i="1"/>
  <c r="I7212" i="1"/>
  <c r="K7212" i="1" s="1"/>
  <c r="K7213" i="1"/>
  <c r="I7202" i="1"/>
  <c r="K7203" i="1"/>
  <c r="I7198" i="1"/>
  <c r="K7199" i="1"/>
  <c r="I7194" i="1"/>
  <c r="K7195" i="1"/>
  <c r="I7176" i="1"/>
  <c r="K7177" i="1"/>
  <c r="I7172" i="1"/>
  <c r="K7172" i="1" s="1"/>
  <c r="K7173" i="1"/>
  <c r="I7164" i="1"/>
  <c r="K7164" i="1" s="1"/>
  <c r="K7165" i="1"/>
  <c r="I7156" i="1"/>
  <c r="K7157" i="1"/>
  <c r="I7146" i="1"/>
  <c r="K7146" i="1" s="1"/>
  <c r="K7147" i="1"/>
  <c r="K7116" i="1"/>
  <c r="I7115" i="1"/>
  <c r="K7134" i="1"/>
  <c r="I7133" i="1"/>
  <c r="K7130" i="1"/>
  <c r="I7129" i="1"/>
  <c r="K7126" i="1"/>
  <c r="I7125" i="1"/>
  <c r="I7111" i="1"/>
  <c r="K7111" i="1" s="1"/>
  <c r="K7112" i="1"/>
  <c r="J7101" i="1"/>
  <c r="J7088" i="1"/>
  <c r="J7084" i="1" s="1"/>
  <c r="J7070" i="1" s="1"/>
  <c r="K7085" i="1"/>
  <c r="J7050" i="1"/>
  <c r="I7033" i="1"/>
  <c r="K7034" i="1"/>
  <c r="I6997" i="1"/>
  <c r="I6991" i="1"/>
  <c r="K6992" i="1"/>
  <c r="I6979" i="1"/>
  <c r="K6979" i="1" s="1"/>
  <c r="K6980" i="1"/>
  <c r="K7383" i="1"/>
  <c r="I7382" i="1"/>
  <c r="K7373" i="1"/>
  <c r="I7372" i="1"/>
  <c r="J7335" i="1"/>
  <c r="J7334" i="1" s="1"/>
  <c r="J7333" i="1" s="1"/>
  <c r="I7313" i="1"/>
  <c r="K7313" i="1" s="1"/>
  <c r="K7314" i="1"/>
  <c r="I7302" i="1"/>
  <c r="K7303" i="1"/>
  <c r="K7294" i="1"/>
  <c r="I7293" i="1"/>
  <c r="I7270" i="1"/>
  <c r="J7248" i="1"/>
  <c r="J7241" i="1"/>
  <c r="J7240" i="1" s="1"/>
  <c r="I7229" i="1"/>
  <c r="K7230" i="1"/>
  <c r="J7201" i="1"/>
  <c r="I7186" i="1"/>
  <c r="K7186" i="1" s="1"/>
  <c r="K7169" i="1"/>
  <c r="J7156" i="1"/>
  <c r="J7155" i="1" s="1"/>
  <c r="I7150" i="1"/>
  <c r="K7150" i="1" s="1"/>
  <c r="K7151" i="1"/>
  <c r="I7107" i="1"/>
  <c r="K7107" i="1" s="1"/>
  <c r="K7108" i="1"/>
  <c r="I7103" i="1"/>
  <c r="K7104" i="1"/>
  <c r="I7088" i="1"/>
  <c r="K7088" i="1" s="1"/>
  <c r="K7089" i="1"/>
  <c r="I7051" i="1"/>
  <c r="K7052" i="1"/>
  <c r="J7045" i="1"/>
  <c r="J7040" i="1" s="1"/>
  <c r="J7039" i="1" s="1"/>
  <c r="J7038" i="1" s="1"/>
  <c r="K7045" i="1"/>
  <c r="J7033" i="1"/>
  <c r="J7032" i="1" s="1"/>
  <c r="J7031" i="1" s="1"/>
  <c r="K7021" i="1"/>
  <c r="I7005" i="1"/>
  <c r="K7006" i="1"/>
  <c r="J6991" i="1"/>
  <c r="J6990" i="1" s="1"/>
  <c r="J6989" i="1" s="1"/>
  <c r="K6976" i="1"/>
  <c r="I6975" i="1"/>
  <c r="I6960" i="1"/>
  <c r="K6946" i="1"/>
  <c r="I6945" i="1"/>
  <c r="K6965" i="1"/>
  <c r="J6965" i="1"/>
  <c r="J6960" i="1" s="1"/>
  <c r="J6959" i="1" s="1"/>
  <c r="J6958" i="1" s="1"/>
  <c r="J6427" i="1"/>
  <c r="J6426" i="1" s="1"/>
  <c r="J6425" i="1" s="1"/>
  <c r="J6432" i="1"/>
  <c r="I6839" i="1"/>
  <c r="K6839" i="1" s="1"/>
  <c r="J6802" i="1"/>
  <c r="J6801" i="1" s="1"/>
  <c r="J6800" i="1" s="1"/>
  <c r="J6781" i="1"/>
  <c r="J6780" i="1" s="1"/>
  <c r="J6758" i="1" s="1"/>
  <c r="J6760" i="1"/>
  <c r="J6759" i="1" s="1"/>
  <c r="J6744" i="1"/>
  <c r="J6719" i="1"/>
  <c r="J6696" i="1"/>
  <c r="J6695" i="1" s="1"/>
  <c r="J6694" i="1" s="1"/>
  <c r="I6623" i="1"/>
  <c r="K6623" i="1" s="1"/>
  <c r="I6600" i="1"/>
  <c r="I6599" i="1" s="1"/>
  <c r="K6599" i="1" s="1"/>
  <c r="J6574" i="1"/>
  <c r="J6500" i="1"/>
  <c r="J6499" i="1" s="1"/>
  <c r="J6498" i="1" s="1"/>
  <c r="H6424" i="1"/>
  <c r="H6409" i="1" s="1"/>
  <c r="H6896" i="1" s="1"/>
  <c r="J6472" i="1"/>
  <c r="J6471" i="1" s="1"/>
  <c r="J6470" i="1" s="1"/>
  <c r="I6458" i="1"/>
  <c r="I6457" i="1" s="1"/>
  <c r="J6446" i="1"/>
  <c r="I6446" i="1"/>
  <c r="K6446" i="1" s="1"/>
  <c r="J6621" i="1"/>
  <c r="E6424" i="1"/>
  <c r="E6409" i="1" s="1"/>
  <c r="I6889" i="1"/>
  <c r="K6890" i="1"/>
  <c r="J6835" i="1"/>
  <c r="K6770" i="1"/>
  <c r="I6769" i="1"/>
  <c r="J6751" i="1"/>
  <c r="J6750" i="1" s="1"/>
  <c r="I6737" i="1"/>
  <c r="K6738" i="1"/>
  <c r="K6680" i="1"/>
  <c r="I6679" i="1"/>
  <c r="J6880" i="1"/>
  <c r="J6879" i="1" s="1"/>
  <c r="J6878" i="1" s="1"/>
  <c r="I6880" i="1"/>
  <c r="K6881" i="1"/>
  <c r="K6866" i="1"/>
  <c r="I6865" i="1"/>
  <c r="K6865" i="1" s="1"/>
  <c r="I6862" i="1"/>
  <c r="K6863" i="1"/>
  <c r="I6849" i="1"/>
  <c r="K6850" i="1"/>
  <c r="I6836" i="1"/>
  <c r="K6837" i="1"/>
  <c r="I6812" i="1"/>
  <c r="K6813" i="1"/>
  <c r="K6782" i="1"/>
  <c r="I6781" i="1"/>
  <c r="I6760" i="1"/>
  <c r="I6751" i="1"/>
  <c r="K6752" i="1"/>
  <c r="J6737" i="1"/>
  <c r="J6736" i="1" s="1"/>
  <c r="J6715" i="1"/>
  <c r="J6708" i="1"/>
  <c r="J6707" i="1" s="1"/>
  <c r="K6697" i="1"/>
  <c r="I6696" i="1"/>
  <c r="K6670" i="1"/>
  <c r="I6669" i="1"/>
  <c r="K6666" i="1"/>
  <c r="I6665" i="1"/>
  <c r="I6654" i="1"/>
  <c r="K6655" i="1"/>
  <c r="I6646" i="1"/>
  <c r="K6646" i="1" s="1"/>
  <c r="K6647" i="1"/>
  <c r="I6636" i="1"/>
  <c r="K6637" i="1"/>
  <c r="I6632" i="1"/>
  <c r="K6633" i="1"/>
  <c r="I6622" i="1"/>
  <c r="I6618" i="1"/>
  <c r="K6619" i="1"/>
  <c r="I6614" i="1"/>
  <c r="K6615" i="1"/>
  <c r="I6610" i="1"/>
  <c r="K6611" i="1"/>
  <c r="K6600" i="1"/>
  <c r="I6591" i="1"/>
  <c r="K6591" i="1" s="1"/>
  <c r="K6592" i="1"/>
  <c r="I6586" i="1"/>
  <c r="K6586" i="1" s="1"/>
  <c r="K6587" i="1"/>
  <c r="I6582" i="1"/>
  <c r="K6583" i="1"/>
  <c r="I6578" i="1"/>
  <c r="K6578" i="1" s="1"/>
  <c r="K6579" i="1"/>
  <c r="J6568" i="1"/>
  <c r="I6527" i="1"/>
  <c r="K6527" i="1" s="1"/>
  <c r="J6555" i="1"/>
  <c r="J6551" i="1" s="1"/>
  <c r="J6537" i="1" s="1"/>
  <c r="D6551" i="1"/>
  <c r="D6537" i="1" s="1"/>
  <c r="D6424" i="1" s="1"/>
  <c r="D6409" i="1" s="1"/>
  <c r="I6539" i="1"/>
  <c r="I6538" i="1" s="1"/>
  <c r="J6527" i="1"/>
  <c r="J6517" i="1" s="1"/>
  <c r="J6505" i="1" s="1"/>
  <c r="I6507" i="1"/>
  <c r="K6508" i="1"/>
  <c r="I6500" i="1"/>
  <c r="K6501" i="1"/>
  <c r="J6488" i="1"/>
  <c r="J6487" i="1" s="1"/>
  <c r="J6486" i="1" s="1"/>
  <c r="J6465" i="1"/>
  <c r="J6464" i="1" s="1"/>
  <c r="J6463" i="1" s="1"/>
  <c r="K6458" i="1"/>
  <c r="J6442" i="1"/>
  <c r="J6441" i="1" s="1"/>
  <c r="G6424" i="1"/>
  <c r="G6409" i="1"/>
  <c r="G6896" i="1" s="1"/>
  <c r="F6424" i="1"/>
  <c r="F6409" i="1" s="1"/>
  <c r="J6865" i="1"/>
  <c r="J6861" i="1" s="1"/>
  <c r="J6849" i="1"/>
  <c r="J6848" i="1" s="1"/>
  <c r="J6810" i="1"/>
  <c r="I6716" i="1"/>
  <c r="K6717" i="1"/>
  <c r="I6708" i="1"/>
  <c r="K6709" i="1"/>
  <c r="I6660" i="1"/>
  <c r="K6660" i="1" s="1"/>
  <c r="K6661" i="1"/>
  <c r="I6642" i="1"/>
  <c r="K6642" i="1" s="1"/>
  <c r="K6643" i="1"/>
  <c r="I6595" i="1"/>
  <c r="K6595" i="1" s="1"/>
  <c r="K6596" i="1"/>
  <c r="K6575" i="1"/>
  <c r="I6570" i="1"/>
  <c r="K6571" i="1"/>
  <c r="K6519" i="1"/>
  <c r="I6518" i="1"/>
  <c r="K6556" i="1"/>
  <c r="I6555" i="1"/>
  <c r="I6488" i="1"/>
  <c r="K6489" i="1"/>
  <c r="I6471" i="1"/>
  <c r="K6472" i="1"/>
  <c r="K6466" i="1"/>
  <c r="I6465" i="1"/>
  <c r="K6444" i="1"/>
  <c r="I6443" i="1"/>
  <c r="I6427" i="1"/>
  <c r="K6428" i="1"/>
  <c r="D6912" i="1"/>
  <c r="I6911" i="1" s="1"/>
  <c r="E6912" i="1"/>
  <c r="E6910" i="1" s="1"/>
  <c r="K6422" i="1"/>
  <c r="I6412" i="1"/>
  <c r="C6409" i="1"/>
  <c r="C6896" i="1" s="1"/>
  <c r="C6908" i="1"/>
  <c r="F6915" i="1"/>
  <c r="F6913" i="1" s="1"/>
  <c r="O116" i="1"/>
  <c r="O118" i="1"/>
  <c r="O114" i="1"/>
  <c r="H496" i="1"/>
  <c r="H487" i="1"/>
  <c r="H489" i="1"/>
  <c r="H448" i="1"/>
  <c r="H421" i="1"/>
  <c r="H378" i="1"/>
  <c r="H370" i="1"/>
  <c r="I370" i="1" s="1"/>
  <c r="H369" i="1"/>
  <c r="H367" i="1"/>
  <c r="H328" i="1"/>
  <c r="H326" i="1"/>
  <c r="O308" i="1"/>
  <c r="H194" i="1"/>
  <c r="H109" i="1"/>
  <c r="O95" i="1"/>
  <c r="H99" i="1"/>
  <c r="O93" i="1"/>
  <c r="N92" i="1"/>
  <c r="H6942" i="1" l="1"/>
  <c r="H7429" i="1" s="1"/>
  <c r="O7429" i="1" s="1"/>
  <c r="N6957" i="1"/>
  <c r="J7268" i="1"/>
  <c r="I6944" i="1"/>
  <c r="K6945" i="1"/>
  <c r="I7084" i="1"/>
  <c r="K7156" i="1"/>
  <c r="I7155" i="1"/>
  <c r="K6975" i="1"/>
  <c r="I6974" i="1"/>
  <c r="K6974" i="1" s="1"/>
  <c r="K7005" i="1"/>
  <c r="I7004" i="1"/>
  <c r="K7020" i="1"/>
  <c r="I7019" i="1"/>
  <c r="K7019" i="1" s="1"/>
  <c r="J7154" i="1"/>
  <c r="I7168" i="1"/>
  <c r="K7168" i="1" s="1"/>
  <c r="J7239" i="1"/>
  <c r="K7270" i="1"/>
  <c r="I7269" i="1"/>
  <c r="K7302" i="1"/>
  <c r="I7301" i="1"/>
  <c r="K7301" i="1" s="1"/>
  <c r="K7372" i="1"/>
  <c r="I7368" i="1"/>
  <c r="K7368" i="1" s="1"/>
  <c r="K7382" i="1"/>
  <c r="I7381" i="1"/>
  <c r="K6991" i="1"/>
  <c r="I6990" i="1"/>
  <c r="K6997" i="1"/>
  <c r="I6996" i="1"/>
  <c r="K6996" i="1" s="1"/>
  <c r="K7033" i="1"/>
  <c r="I7032" i="1"/>
  <c r="I7124" i="1"/>
  <c r="K7124" i="1" s="1"/>
  <c r="K7125" i="1"/>
  <c r="I7128" i="1"/>
  <c r="K7128" i="1" s="1"/>
  <c r="K7129" i="1"/>
  <c r="I7132" i="1"/>
  <c r="K7132" i="1" s="1"/>
  <c r="K7133" i="1"/>
  <c r="I7114" i="1"/>
  <c r="K7114" i="1" s="1"/>
  <c r="K7115" i="1"/>
  <c r="K7241" i="1"/>
  <c r="I7240" i="1"/>
  <c r="K7249" i="1"/>
  <c r="I7248" i="1"/>
  <c r="K7248" i="1" s="1"/>
  <c r="J7291" i="1"/>
  <c r="I7344" i="1"/>
  <c r="K7345" i="1"/>
  <c r="J7380" i="1"/>
  <c r="I7412" i="1"/>
  <c r="K7413" i="1"/>
  <c r="I7394" i="1"/>
  <c r="K7394" i="1" s="1"/>
  <c r="K7395" i="1"/>
  <c r="K7039" i="1"/>
  <c r="K6960" i="1"/>
  <c r="I6959" i="1"/>
  <c r="K7051" i="1"/>
  <c r="I7050" i="1"/>
  <c r="K7050" i="1" s="1"/>
  <c r="K7103" i="1"/>
  <c r="I7102" i="1"/>
  <c r="K7229" i="1"/>
  <c r="I7228" i="1"/>
  <c r="I7292" i="1"/>
  <c r="K7293" i="1"/>
  <c r="K7176" i="1"/>
  <c r="I7175" i="1"/>
  <c r="K7175" i="1" s="1"/>
  <c r="K7194" i="1"/>
  <c r="I7193" i="1"/>
  <c r="K7193" i="1" s="1"/>
  <c r="K7198" i="1"/>
  <c r="I7197" i="1"/>
  <c r="K7197" i="1" s="1"/>
  <c r="K7202" i="1"/>
  <c r="I7201" i="1"/>
  <c r="K7201" i="1" s="1"/>
  <c r="K7216" i="1"/>
  <c r="I7215" i="1"/>
  <c r="K7215" i="1" s="1"/>
  <c r="K7335" i="1"/>
  <c r="I7334" i="1"/>
  <c r="I6574" i="1"/>
  <c r="K6574" i="1" s="1"/>
  <c r="F6910" i="1"/>
  <c r="F6908" i="1" s="1"/>
  <c r="I6442" i="1"/>
  <c r="K6443" i="1"/>
  <c r="K6570" i="1"/>
  <c r="I6569" i="1"/>
  <c r="K6614" i="1"/>
  <c r="I6613" i="1"/>
  <c r="K6613" i="1" s="1"/>
  <c r="K6622" i="1"/>
  <c r="K6632" i="1"/>
  <c r="I6631" i="1"/>
  <c r="K6631" i="1" s="1"/>
  <c r="K6849" i="1"/>
  <c r="I6848" i="1"/>
  <c r="I6426" i="1"/>
  <c r="K6427" i="1"/>
  <c r="K6471" i="1"/>
  <c r="I6470" i="1"/>
  <c r="K6470" i="1" s="1"/>
  <c r="K6488" i="1"/>
  <c r="I6487" i="1"/>
  <c r="K6555" i="1"/>
  <c r="I6551" i="1"/>
  <c r="K6551" i="1" s="1"/>
  <c r="I6517" i="1"/>
  <c r="K6517" i="1" s="1"/>
  <c r="K6518" i="1"/>
  <c r="J6847" i="1"/>
  <c r="K6500" i="1"/>
  <c r="I6499" i="1"/>
  <c r="K6507" i="1"/>
  <c r="I6506" i="1"/>
  <c r="I6537" i="1"/>
  <c r="K6537" i="1" s="1"/>
  <c r="K6665" i="1"/>
  <c r="I6664" i="1"/>
  <c r="K6664" i="1" s="1"/>
  <c r="I6668" i="1"/>
  <c r="K6668" i="1" s="1"/>
  <c r="K6669" i="1"/>
  <c r="I6695" i="1"/>
  <c r="K6696" i="1"/>
  <c r="J6706" i="1"/>
  <c r="J6735" i="1"/>
  <c r="K6751" i="1"/>
  <c r="I6750" i="1"/>
  <c r="K6750" i="1" s="1"/>
  <c r="I6780" i="1"/>
  <c r="K6780" i="1" s="1"/>
  <c r="K6781" i="1"/>
  <c r="K6737" i="1"/>
  <c r="I6736" i="1"/>
  <c r="K6889" i="1"/>
  <c r="E6915" i="1"/>
  <c r="I6888" i="1"/>
  <c r="K6888" i="1" s="1"/>
  <c r="I6411" i="1"/>
  <c r="K6412" i="1"/>
  <c r="K6465" i="1"/>
  <c r="I6464" i="1"/>
  <c r="K6708" i="1"/>
  <c r="I6707" i="1"/>
  <c r="K6716" i="1"/>
  <c r="I6715" i="1"/>
  <c r="K6715" i="1" s="1"/>
  <c r="I6456" i="1"/>
  <c r="K6456" i="1" s="1"/>
  <c r="K6457" i="1"/>
  <c r="K6582" i="1"/>
  <c r="I6581" i="1"/>
  <c r="K6581" i="1" s="1"/>
  <c r="K6610" i="1"/>
  <c r="I6609" i="1"/>
  <c r="K6609" i="1" s="1"/>
  <c r="K6618" i="1"/>
  <c r="I6617" i="1"/>
  <c r="K6617" i="1" s="1"/>
  <c r="K6636" i="1"/>
  <c r="I6635" i="1"/>
  <c r="K6635" i="1" s="1"/>
  <c r="K6654" i="1"/>
  <c r="I6653" i="1"/>
  <c r="K6653" i="1" s="1"/>
  <c r="I6759" i="1"/>
  <c r="K6760" i="1"/>
  <c r="K6812" i="1"/>
  <c r="I6811" i="1"/>
  <c r="K6836" i="1"/>
  <c r="I6835" i="1"/>
  <c r="K6835" i="1" s="1"/>
  <c r="E6914" i="1"/>
  <c r="E6913" i="1" s="1"/>
  <c r="E6908" i="1" s="1"/>
  <c r="K6862" i="1"/>
  <c r="I6861" i="1"/>
  <c r="K6861" i="1" s="1"/>
  <c r="K6880" i="1"/>
  <c r="I6879" i="1"/>
  <c r="E6916" i="1"/>
  <c r="K6679" i="1"/>
  <c r="K6769" i="1"/>
  <c r="I6768" i="1"/>
  <c r="K6768" i="1" s="1"/>
  <c r="G410" i="1"/>
  <c r="G6363" i="1"/>
  <c r="F6363" i="1"/>
  <c r="C6363" i="1"/>
  <c r="I6346" i="1"/>
  <c r="K6346" i="1" s="1"/>
  <c r="I6345" i="1"/>
  <c r="K6345" i="1" s="1"/>
  <c r="H6345" i="1"/>
  <c r="G6345" i="1"/>
  <c r="F6345" i="1"/>
  <c r="E6345" i="1"/>
  <c r="D6345" i="1"/>
  <c r="C6345" i="1"/>
  <c r="I6344" i="1"/>
  <c r="K6344" i="1" s="1"/>
  <c r="I6343" i="1"/>
  <c r="K6343" i="1" s="1"/>
  <c r="H6343" i="1"/>
  <c r="G6343" i="1"/>
  <c r="F6343" i="1"/>
  <c r="E6343" i="1"/>
  <c r="D6343" i="1"/>
  <c r="C6343" i="1"/>
  <c r="I6342" i="1"/>
  <c r="K6342" i="1" s="1"/>
  <c r="I6341" i="1"/>
  <c r="I6340" i="1" s="1"/>
  <c r="H6341" i="1"/>
  <c r="H6340" i="1" s="1"/>
  <c r="H6339" i="1" s="1"/>
  <c r="G6341" i="1"/>
  <c r="G6340" i="1" s="1"/>
  <c r="G6339" i="1" s="1"/>
  <c r="F6341" i="1"/>
  <c r="F6340" i="1" s="1"/>
  <c r="F6339" i="1" s="1"/>
  <c r="E6341" i="1"/>
  <c r="E6340" i="1" s="1"/>
  <c r="D6341" i="1"/>
  <c r="D6340" i="1" s="1"/>
  <c r="D6339" i="1" s="1"/>
  <c r="C6341" i="1"/>
  <c r="C6340" i="1" s="1"/>
  <c r="C6339" i="1" s="1"/>
  <c r="I6339" i="1"/>
  <c r="E6339" i="1"/>
  <c r="I6338" i="1"/>
  <c r="K6338" i="1" s="1"/>
  <c r="H6337" i="1"/>
  <c r="G6337" i="1"/>
  <c r="F6337" i="1"/>
  <c r="E6337" i="1"/>
  <c r="D6337" i="1"/>
  <c r="C6337" i="1"/>
  <c r="J6336" i="1"/>
  <c r="I6335" i="1"/>
  <c r="K6335" i="1" s="1"/>
  <c r="H6334" i="1"/>
  <c r="G6334" i="1"/>
  <c r="F6334" i="1"/>
  <c r="E6334" i="1"/>
  <c r="D6334" i="1"/>
  <c r="C6334" i="1"/>
  <c r="I6333" i="1"/>
  <c r="K6333" i="1" s="1"/>
  <c r="H6332" i="1"/>
  <c r="G6332" i="1"/>
  <c r="F6332" i="1"/>
  <c r="E6332" i="1"/>
  <c r="D6332" i="1"/>
  <c r="C6332" i="1"/>
  <c r="I6328" i="1"/>
  <c r="K6328" i="1" s="1"/>
  <c r="H6327" i="1"/>
  <c r="G6327" i="1"/>
  <c r="F6327" i="1"/>
  <c r="E6327" i="1"/>
  <c r="D6327" i="1"/>
  <c r="C6327" i="1"/>
  <c r="I6326" i="1"/>
  <c r="K6326" i="1" s="1"/>
  <c r="I6325" i="1"/>
  <c r="K6325" i="1" s="1"/>
  <c r="H6324" i="1"/>
  <c r="G6324" i="1"/>
  <c r="F6324" i="1"/>
  <c r="E6324" i="1"/>
  <c r="D6324" i="1"/>
  <c r="C6324" i="1"/>
  <c r="I6323" i="1"/>
  <c r="J6323" i="1" s="1"/>
  <c r="I6322" i="1"/>
  <c r="K6322" i="1" s="1"/>
  <c r="H6321" i="1"/>
  <c r="G6321" i="1"/>
  <c r="F6321" i="1"/>
  <c r="E6321" i="1"/>
  <c r="D6321" i="1"/>
  <c r="C6321" i="1"/>
  <c r="I6320" i="1"/>
  <c r="K6320" i="1" s="1"/>
  <c r="H6319" i="1"/>
  <c r="G6319" i="1"/>
  <c r="F6319" i="1"/>
  <c r="F6316" i="1" s="1"/>
  <c r="E6319" i="1"/>
  <c r="D6319" i="1"/>
  <c r="C6319" i="1"/>
  <c r="I6318" i="1"/>
  <c r="K6318" i="1" s="1"/>
  <c r="H6317" i="1"/>
  <c r="G6317" i="1"/>
  <c r="F6317" i="1"/>
  <c r="E6317" i="1"/>
  <c r="D6317" i="1"/>
  <c r="C6317" i="1"/>
  <c r="I6315" i="1"/>
  <c r="K6315" i="1" s="1"/>
  <c r="H6314" i="1"/>
  <c r="G6314" i="1"/>
  <c r="F6314" i="1"/>
  <c r="E6314" i="1"/>
  <c r="D6314" i="1"/>
  <c r="C6314" i="1"/>
  <c r="H6313" i="1"/>
  <c r="G6313" i="1"/>
  <c r="F6313" i="1"/>
  <c r="E6313" i="1"/>
  <c r="D6313" i="1"/>
  <c r="C6313" i="1"/>
  <c r="I6301" i="1"/>
  <c r="K6301" i="1" s="1"/>
  <c r="H6300" i="1"/>
  <c r="G6300" i="1"/>
  <c r="F6300" i="1"/>
  <c r="E6300" i="1"/>
  <c r="D6300" i="1"/>
  <c r="C6300" i="1"/>
  <c r="I6299" i="1"/>
  <c r="K6299" i="1" s="1"/>
  <c r="H6298" i="1"/>
  <c r="G6298" i="1"/>
  <c r="F6298" i="1"/>
  <c r="F6295" i="1" s="1"/>
  <c r="F6294" i="1" s="1"/>
  <c r="E6298" i="1"/>
  <c r="D6298" i="1"/>
  <c r="C6298" i="1"/>
  <c r="I6297" i="1"/>
  <c r="K6297" i="1" s="1"/>
  <c r="H6296" i="1"/>
  <c r="G6296" i="1"/>
  <c r="F6296" i="1"/>
  <c r="E6296" i="1"/>
  <c r="D6296" i="1"/>
  <c r="C6296" i="1"/>
  <c r="I6292" i="1"/>
  <c r="K6292" i="1" s="1"/>
  <c r="H6291" i="1"/>
  <c r="G6291" i="1"/>
  <c r="F6291" i="1"/>
  <c r="E6291" i="1"/>
  <c r="D6291" i="1"/>
  <c r="C6291" i="1"/>
  <c r="J6290" i="1"/>
  <c r="I6289" i="1"/>
  <c r="K6289" i="1" s="1"/>
  <c r="H6288" i="1"/>
  <c r="G6288" i="1"/>
  <c r="F6288" i="1"/>
  <c r="E6288" i="1"/>
  <c r="D6288" i="1"/>
  <c r="C6288" i="1"/>
  <c r="I6287" i="1"/>
  <c r="K6287" i="1" s="1"/>
  <c r="H6286" i="1"/>
  <c r="G6286" i="1"/>
  <c r="F6286" i="1"/>
  <c r="E6286" i="1"/>
  <c r="D6286" i="1"/>
  <c r="C6286" i="1"/>
  <c r="I6284" i="1"/>
  <c r="K6284" i="1" s="1"/>
  <c r="H6283" i="1"/>
  <c r="H6282" i="1" s="1"/>
  <c r="G6283" i="1"/>
  <c r="G6282" i="1" s="1"/>
  <c r="F6283" i="1"/>
  <c r="F6282" i="1" s="1"/>
  <c r="E6283" i="1"/>
  <c r="E6282" i="1" s="1"/>
  <c r="D6283" i="1"/>
  <c r="D6282" i="1" s="1"/>
  <c r="C6283" i="1"/>
  <c r="C6282" i="1" s="1"/>
  <c r="I6280" i="1"/>
  <c r="J6280" i="1" s="1"/>
  <c r="J6279" i="1" s="1"/>
  <c r="H6279" i="1"/>
  <c r="G6279" i="1"/>
  <c r="F6279" i="1"/>
  <c r="E6279" i="1"/>
  <c r="D6279" i="1"/>
  <c r="C6279" i="1"/>
  <c r="J6278" i="1"/>
  <c r="I6277" i="1"/>
  <c r="J6277" i="1" s="1"/>
  <c r="H6276" i="1"/>
  <c r="G6276" i="1"/>
  <c r="F6276" i="1"/>
  <c r="E6276" i="1"/>
  <c r="D6276" i="1"/>
  <c r="C6276" i="1"/>
  <c r="I6275" i="1"/>
  <c r="J6275" i="1" s="1"/>
  <c r="J6274" i="1" s="1"/>
  <c r="H6274" i="1"/>
  <c r="G6274" i="1"/>
  <c r="F6274" i="1"/>
  <c r="E6274" i="1"/>
  <c r="E6273" i="1" s="1"/>
  <c r="D6274" i="1"/>
  <c r="C6274" i="1"/>
  <c r="I6272" i="1"/>
  <c r="J6272" i="1" s="1"/>
  <c r="J6271" i="1" s="1"/>
  <c r="J6270" i="1" s="1"/>
  <c r="H6271" i="1"/>
  <c r="H6270" i="1" s="1"/>
  <c r="G6271" i="1"/>
  <c r="G6270" i="1" s="1"/>
  <c r="F6271" i="1"/>
  <c r="F6270" i="1" s="1"/>
  <c r="E6271" i="1"/>
  <c r="E6270" i="1" s="1"/>
  <c r="E6269" i="1" s="1"/>
  <c r="D6271" i="1"/>
  <c r="D6270" i="1" s="1"/>
  <c r="C6271" i="1"/>
  <c r="C6270" i="1" s="1"/>
  <c r="I6264" i="1"/>
  <c r="K6264" i="1" s="1"/>
  <c r="H6263" i="1"/>
  <c r="G6263" i="1"/>
  <c r="F6263" i="1"/>
  <c r="E6263" i="1"/>
  <c r="D6263" i="1"/>
  <c r="C6263" i="1"/>
  <c r="I6262" i="1"/>
  <c r="K6262" i="1" s="1"/>
  <c r="H6261" i="1"/>
  <c r="G6261" i="1"/>
  <c r="F6261" i="1"/>
  <c r="E6261" i="1"/>
  <c r="D6261" i="1"/>
  <c r="C6261" i="1"/>
  <c r="I6260" i="1"/>
  <c r="K6260" i="1" s="1"/>
  <c r="H6259" i="1"/>
  <c r="G6259" i="1"/>
  <c r="F6259" i="1"/>
  <c r="F6258" i="1" s="1"/>
  <c r="F6257" i="1" s="1"/>
  <c r="E6259" i="1"/>
  <c r="D6259" i="1"/>
  <c r="C6259" i="1"/>
  <c r="H6258" i="1"/>
  <c r="H6257" i="1" s="1"/>
  <c r="D6258" i="1"/>
  <c r="D6257" i="1" s="1"/>
  <c r="I6255" i="1"/>
  <c r="K6255" i="1" s="1"/>
  <c r="H6254" i="1"/>
  <c r="G6254" i="1"/>
  <c r="F6254" i="1"/>
  <c r="E6254" i="1"/>
  <c r="D6254" i="1"/>
  <c r="C6254" i="1"/>
  <c r="I6253" i="1"/>
  <c r="J6253" i="1" s="1"/>
  <c r="I6252" i="1"/>
  <c r="K6252" i="1" s="1"/>
  <c r="H6251" i="1"/>
  <c r="G6251" i="1"/>
  <c r="F6251" i="1"/>
  <c r="E6251" i="1"/>
  <c r="D6251" i="1"/>
  <c r="C6251" i="1"/>
  <c r="I6250" i="1"/>
  <c r="K6250" i="1" s="1"/>
  <c r="H6249" i="1"/>
  <c r="G6249" i="1"/>
  <c r="F6249" i="1"/>
  <c r="E6249" i="1"/>
  <c r="D6249" i="1"/>
  <c r="C6249" i="1"/>
  <c r="I6245" i="1"/>
  <c r="J6245" i="1" s="1"/>
  <c r="J6244" i="1" s="1"/>
  <c r="H6244" i="1"/>
  <c r="G6244" i="1"/>
  <c r="F6244" i="1"/>
  <c r="E6244" i="1"/>
  <c r="D6244" i="1"/>
  <c r="C6244" i="1"/>
  <c r="J6243" i="1"/>
  <c r="I6242" i="1"/>
  <c r="J6242" i="1" s="1"/>
  <c r="H6241" i="1"/>
  <c r="G6241" i="1"/>
  <c r="F6241" i="1"/>
  <c r="E6241" i="1"/>
  <c r="D6241" i="1"/>
  <c r="C6241" i="1"/>
  <c r="I6240" i="1"/>
  <c r="J6240" i="1" s="1"/>
  <c r="J6239" i="1" s="1"/>
  <c r="H6239" i="1"/>
  <c r="G6239" i="1"/>
  <c r="F6239" i="1"/>
  <c r="E6239" i="1"/>
  <c r="D6239" i="1"/>
  <c r="C6239" i="1"/>
  <c r="I6236" i="1"/>
  <c r="K6236" i="1" s="1"/>
  <c r="H6235" i="1"/>
  <c r="G6235" i="1"/>
  <c r="F6235" i="1"/>
  <c r="E6235" i="1"/>
  <c r="D6235" i="1"/>
  <c r="C6235" i="1"/>
  <c r="I6234" i="1"/>
  <c r="K6234" i="1" s="1"/>
  <c r="H6233" i="1"/>
  <c r="G6233" i="1"/>
  <c r="F6233" i="1"/>
  <c r="E6233" i="1"/>
  <c r="D6233" i="1"/>
  <c r="C6233" i="1"/>
  <c r="J6232" i="1"/>
  <c r="I6231" i="1"/>
  <c r="I6230" i="1" s="1"/>
  <c r="H6230" i="1"/>
  <c r="G6230" i="1"/>
  <c r="F6230" i="1"/>
  <c r="E6230" i="1"/>
  <c r="D6230" i="1"/>
  <c r="C6230" i="1"/>
  <c r="I6229" i="1"/>
  <c r="I6228" i="1" s="1"/>
  <c r="H6228" i="1"/>
  <c r="G6228" i="1"/>
  <c r="G6227" i="1" s="1"/>
  <c r="G6226" i="1" s="1"/>
  <c r="F6228" i="1"/>
  <c r="E6228" i="1"/>
  <c r="E6227" i="1" s="1"/>
  <c r="E6226" i="1" s="1"/>
  <c r="D6228" i="1"/>
  <c r="C6228" i="1"/>
  <c r="C6227" i="1" s="1"/>
  <c r="C6226" i="1" s="1"/>
  <c r="I6222" i="1"/>
  <c r="H6221" i="1"/>
  <c r="G6221" i="1"/>
  <c r="F6221" i="1"/>
  <c r="E6221" i="1"/>
  <c r="D6221" i="1"/>
  <c r="C6221" i="1"/>
  <c r="J6220" i="1"/>
  <c r="I6219" i="1"/>
  <c r="K6219" i="1" s="1"/>
  <c r="H6218" i="1"/>
  <c r="G6218" i="1"/>
  <c r="F6218" i="1"/>
  <c r="E6218" i="1"/>
  <c r="D6218" i="1"/>
  <c r="C6218" i="1"/>
  <c r="I6217" i="1"/>
  <c r="K6217" i="1" s="1"/>
  <c r="H6216" i="1"/>
  <c r="G6216" i="1"/>
  <c r="G6215" i="1" s="1"/>
  <c r="G6214" i="1" s="1"/>
  <c r="F6216" i="1"/>
  <c r="E6216" i="1"/>
  <c r="D6216" i="1"/>
  <c r="C6216" i="1"/>
  <c r="I6213" i="1"/>
  <c r="K6213" i="1" s="1"/>
  <c r="H6212" i="1"/>
  <c r="G6212" i="1"/>
  <c r="F6212" i="1"/>
  <c r="E6212" i="1"/>
  <c r="D6212" i="1"/>
  <c r="C6212" i="1"/>
  <c r="J6211" i="1"/>
  <c r="I6210" i="1"/>
  <c r="K6210" i="1" s="1"/>
  <c r="H6209" i="1"/>
  <c r="G6209" i="1"/>
  <c r="F6209" i="1"/>
  <c r="E6209" i="1"/>
  <c r="D6209" i="1"/>
  <c r="C6209" i="1"/>
  <c r="I6208" i="1"/>
  <c r="K6208" i="1" s="1"/>
  <c r="H6207" i="1"/>
  <c r="G6207" i="1"/>
  <c r="G6206" i="1" s="1"/>
  <c r="G6205" i="1" s="1"/>
  <c r="F6207" i="1"/>
  <c r="E6207" i="1"/>
  <c r="D6207" i="1"/>
  <c r="C6207" i="1"/>
  <c r="C6206" i="1" s="1"/>
  <c r="C6205" i="1" s="1"/>
  <c r="I6203" i="1"/>
  <c r="K6203" i="1" s="1"/>
  <c r="H6202" i="1"/>
  <c r="G6202" i="1"/>
  <c r="F6202" i="1"/>
  <c r="E6202" i="1"/>
  <c r="D6202" i="1"/>
  <c r="C6202" i="1"/>
  <c r="I6201" i="1"/>
  <c r="K6201" i="1" s="1"/>
  <c r="H6200" i="1"/>
  <c r="G6200" i="1"/>
  <c r="F6200" i="1"/>
  <c r="E6200" i="1"/>
  <c r="D6200" i="1"/>
  <c r="C6200" i="1"/>
  <c r="I6199" i="1"/>
  <c r="K6199" i="1" s="1"/>
  <c r="H6198" i="1"/>
  <c r="G6198" i="1"/>
  <c r="F6198" i="1"/>
  <c r="F6197" i="1" s="1"/>
  <c r="F6196" i="1" s="1"/>
  <c r="E6198" i="1"/>
  <c r="D6198" i="1"/>
  <c r="D6197" i="1" s="1"/>
  <c r="D6196" i="1" s="1"/>
  <c r="C6198" i="1"/>
  <c r="H6197" i="1"/>
  <c r="H6196" i="1" s="1"/>
  <c r="K6195" i="1"/>
  <c r="J6195" i="1"/>
  <c r="K6194" i="1"/>
  <c r="J6194" i="1"/>
  <c r="J6193" i="1" s="1"/>
  <c r="I6193" i="1"/>
  <c r="H6193" i="1"/>
  <c r="G6193" i="1"/>
  <c r="F6193" i="1"/>
  <c r="E6193" i="1"/>
  <c r="D6193" i="1"/>
  <c r="C6193" i="1"/>
  <c r="K6192" i="1"/>
  <c r="J6192" i="1"/>
  <c r="I6191" i="1"/>
  <c r="K6191" i="1" s="1"/>
  <c r="H6190" i="1"/>
  <c r="G6190" i="1"/>
  <c r="F6190" i="1"/>
  <c r="E6190" i="1"/>
  <c r="D6190" i="1"/>
  <c r="C6190" i="1"/>
  <c r="J6189" i="1"/>
  <c r="I6188" i="1"/>
  <c r="K6188" i="1" s="1"/>
  <c r="I6187" i="1"/>
  <c r="K6187" i="1" s="1"/>
  <c r="H6186" i="1"/>
  <c r="G6186" i="1"/>
  <c r="F6186" i="1"/>
  <c r="E6186" i="1"/>
  <c r="D6186" i="1"/>
  <c r="C6186" i="1"/>
  <c r="I6185" i="1"/>
  <c r="K6185" i="1" s="1"/>
  <c r="H6184" i="1"/>
  <c r="G6184" i="1"/>
  <c r="G6183" i="1" s="1"/>
  <c r="G6182" i="1" s="1"/>
  <c r="F6184" i="1"/>
  <c r="E6184" i="1"/>
  <c r="E6183" i="1" s="1"/>
  <c r="E6182" i="1" s="1"/>
  <c r="D6184" i="1"/>
  <c r="C6184" i="1"/>
  <c r="C6183" i="1" s="1"/>
  <c r="C6182" i="1" s="1"/>
  <c r="I6169" i="1"/>
  <c r="K6169" i="1" s="1"/>
  <c r="H6168" i="1"/>
  <c r="G6168" i="1"/>
  <c r="F6168" i="1"/>
  <c r="E6168" i="1"/>
  <c r="D6168" i="1"/>
  <c r="C6168" i="1"/>
  <c r="I6167" i="1"/>
  <c r="K6167" i="1" s="1"/>
  <c r="H6166" i="1"/>
  <c r="G6166" i="1"/>
  <c r="F6166" i="1"/>
  <c r="E6166" i="1"/>
  <c r="D6166" i="1"/>
  <c r="C6166" i="1"/>
  <c r="I6165" i="1"/>
  <c r="K6165" i="1" s="1"/>
  <c r="H6164" i="1"/>
  <c r="G6164" i="1"/>
  <c r="F6164" i="1"/>
  <c r="E6164" i="1"/>
  <c r="D6164" i="1"/>
  <c r="C6164" i="1"/>
  <c r="I6162" i="1"/>
  <c r="K6162" i="1" s="1"/>
  <c r="H6161" i="1"/>
  <c r="H6160" i="1" s="1"/>
  <c r="G6161" i="1"/>
  <c r="G6160" i="1" s="1"/>
  <c r="F6161" i="1"/>
  <c r="F6160" i="1" s="1"/>
  <c r="E6161" i="1"/>
  <c r="E6160" i="1" s="1"/>
  <c r="D6161" i="1"/>
  <c r="D6160" i="1" s="1"/>
  <c r="C6161" i="1"/>
  <c r="C6160" i="1" s="1"/>
  <c r="I6158" i="1"/>
  <c r="K6158" i="1" s="1"/>
  <c r="H6157" i="1"/>
  <c r="G6157" i="1"/>
  <c r="F6157" i="1"/>
  <c r="E6157" i="1"/>
  <c r="D6157" i="1"/>
  <c r="C6157" i="1"/>
  <c r="I6156" i="1"/>
  <c r="K6156" i="1" s="1"/>
  <c r="H6155" i="1"/>
  <c r="G6155" i="1"/>
  <c r="F6155" i="1"/>
  <c r="E6155" i="1"/>
  <c r="D6155" i="1"/>
  <c r="C6155" i="1"/>
  <c r="I6154" i="1"/>
  <c r="K6154" i="1" s="1"/>
  <c r="H6153" i="1"/>
  <c r="G6153" i="1"/>
  <c r="F6153" i="1"/>
  <c r="E6153" i="1"/>
  <c r="D6153" i="1"/>
  <c r="C6153" i="1"/>
  <c r="I6149" i="1"/>
  <c r="K6149" i="1" s="1"/>
  <c r="H6148" i="1"/>
  <c r="G6148" i="1"/>
  <c r="F6148" i="1"/>
  <c r="E6148" i="1"/>
  <c r="D6148" i="1"/>
  <c r="C6148" i="1"/>
  <c r="I6147" i="1"/>
  <c r="K6147" i="1" s="1"/>
  <c r="H6146" i="1"/>
  <c r="H6145" i="1" s="1"/>
  <c r="G6146" i="1"/>
  <c r="G6145" i="1" s="1"/>
  <c r="F6146" i="1"/>
  <c r="F6145" i="1" s="1"/>
  <c r="E6146" i="1"/>
  <c r="E6145" i="1" s="1"/>
  <c r="D6146" i="1"/>
  <c r="D6145" i="1" s="1"/>
  <c r="C6146" i="1"/>
  <c r="C6145" i="1" s="1"/>
  <c r="K6144" i="1"/>
  <c r="I6144" i="1"/>
  <c r="H6143" i="1"/>
  <c r="G6143" i="1"/>
  <c r="F6143" i="1"/>
  <c r="E6143" i="1"/>
  <c r="D6143" i="1"/>
  <c r="C6143" i="1"/>
  <c r="I6142" i="1"/>
  <c r="K6142" i="1" s="1"/>
  <c r="H6141" i="1"/>
  <c r="G6141" i="1"/>
  <c r="G6140" i="1" s="1"/>
  <c r="G6139" i="1" s="1"/>
  <c r="G6138" i="1" s="1"/>
  <c r="F6141" i="1"/>
  <c r="E6141" i="1"/>
  <c r="E6140" i="1" s="1"/>
  <c r="E6139" i="1" s="1"/>
  <c r="E6138" i="1" s="1"/>
  <c r="D6141" i="1"/>
  <c r="C6141" i="1"/>
  <c r="C6140" i="1" s="1"/>
  <c r="C6139" i="1" s="1"/>
  <c r="C6138" i="1" s="1"/>
  <c r="I6129" i="1"/>
  <c r="K6129" i="1" s="1"/>
  <c r="I6128" i="1"/>
  <c r="I6127" i="1" s="1"/>
  <c r="I6126" i="1" s="1"/>
  <c r="I6125" i="1" s="1"/>
  <c r="H6128" i="1"/>
  <c r="G6128" i="1"/>
  <c r="G6127" i="1" s="1"/>
  <c r="G6126" i="1" s="1"/>
  <c r="G6125" i="1" s="1"/>
  <c r="F6128" i="1"/>
  <c r="F6127" i="1" s="1"/>
  <c r="F6126" i="1" s="1"/>
  <c r="F6125" i="1" s="1"/>
  <c r="E6128" i="1"/>
  <c r="E6127" i="1" s="1"/>
  <c r="E6126" i="1" s="1"/>
  <c r="E6125" i="1" s="1"/>
  <c r="D6128" i="1"/>
  <c r="D6127" i="1" s="1"/>
  <c r="D6126" i="1" s="1"/>
  <c r="D6125" i="1" s="1"/>
  <c r="C6128" i="1"/>
  <c r="C6127" i="1" s="1"/>
  <c r="C6126" i="1" s="1"/>
  <c r="C6125" i="1" s="1"/>
  <c r="H6127" i="1"/>
  <c r="H6126" i="1" s="1"/>
  <c r="H6125" i="1" s="1"/>
  <c r="I6124" i="1"/>
  <c r="K6124" i="1" s="1"/>
  <c r="H6123" i="1"/>
  <c r="H6122" i="1" s="1"/>
  <c r="G6123" i="1"/>
  <c r="G6122" i="1" s="1"/>
  <c r="F6123" i="1"/>
  <c r="F6122" i="1" s="1"/>
  <c r="E6123" i="1"/>
  <c r="E6122" i="1" s="1"/>
  <c r="D6123" i="1"/>
  <c r="D6122" i="1" s="1"/>
  <c r="C6123" i="1"/>
  <c r="C6122" i="1" s="1"/>
  <c r="I6121" i="1"/>
  <c r="K6121" i="1" s="1"/>
  <c r="H6120" i="1"/>
  <c r="G6120" i="1"/>
  <c r="F6120" i="1"/>
  <c r="E6120" i="1"/>
  <c r="D6120" i="1"/>
  <c r="C6120" i="1"/>
  <c r="I6119" i="1"/>
  <c r="K6119" i="1" s="1"/>
  <c r="H6118" i="1"/>
  <c r="G6118" i="1"/>
  <c r="F6118" i="1"/>
  <c r="E6118" i="1"/>
  <c r="E6117" i="1" s="1"/>
  <c r="D6118" i="1"/>
  <c r="C6118" i="1"/>
  <c r="C6117" i="1" s="1"/>
  <c r="I6116" i="1"/>
  <c r="K6116" i="1" s="1"/>
  <c r="I6115" i="1"/>
  <c r="K6115" i="1" s="1"/>
  <c r="I6114" i="1"/>
  <c r="K6114" i="1" s="1"/>
  <c r="H6113" i="1"/>
  <c r="H6112" i="1" s="1"/>
  <c r="G6113" i="1"/>
  <c r="G6112" i="1" s="1"/>
  <c r="F6113" i="1"/>
  <c r="F6112" i="1" s="1"/>
  <c r="E6113" i="1"/>
  <c r="E6112" i="1" s="1"/>
  <c r="D6113" i="1"/>
  <c r="D6112" i="1" s="1"/>
  <c r="C6113" i="1"/>
  <c r="C6112" i="1" s="1"/>
  <c r="I6110" i="1"/>
  <c r="K6110" i="1" s="1"/>
  <c r="H6109" i="1"/>
  <c r="H6108" i="1" s="1"/>
  <c r="H6107" i="1" s="1"/>
  <c r="G6109" i="1"/>
  <c r="G6108" i="1" s="1"/>
  <c r="G6107" i="1" s="1"/>
  <c r="F6109" i="1"/>
  <c r="F6108" i="1" s="1"/>
  <c r="F6107" i="1" s="1"/>
  <c r="E6109" i="1"/>
  <c r="E6108" i="1" s="1"/>
  <c r="E6107" i="1" s="1"/>
  <c r="D6109" i="1"/>
  <c r="D6108" i="1" s="1"/>
  <c r="D6107" i="1" s="1"/>
  <c r="C6109" i="1"/>
  <c r="C6108" i="1" s="1"/>
  <c r="C6107" i="1" s="1"/>
  <c r="I6106" i="1"/>
  <c r="K6106" i="1" s="1"/>
  <c r="H6105" i="1"/>
  <c r="H6104" i="1" s="1"/>
  <c r="H6103" i="1" s="1"/>
  <c r="G6105" i="1"/>
  <c r="G6104" i="1" s="1"/>
  <c r="G6103" i="1" s="1"/>
  <c r="F6105" i="1"/>
  <c r="F6104" i="1" s="1"/>
  <c r="F6103" i="1" s="1"/>
  <c r="E6105" i="1"/>
  <c r="E6104" i="1" s="1"/>
  <c r="E6103" i="1" s="1"/>
  <c r="D6105" i="1"/>
  <c r="D6104" i="1" s="1"/>
  <c r="D6103" i="1" s="1"/>
  <c r="C6105" i="1"/>
  <c r="C6104" i="1" s="1"/>
  <c r="C6103" i="1" s="1"/>
  <c r="I6102" i="1"/>
  <c r="K6102" i="1" s="1"/>
  <c r="I6100" i="1"/>
  <c r="K6100" i="1" s="1"/>
  <c r="H6098" i="1"/>
  <c r="F6098" i="1"/>
  <c r="F6097" i="1" s="1"/>
  <c r="F6096" i="1" s="1"/>
  <c r="E6098" i="1"/>
  <c r="E6097" i="1" s="1"/>
  <c r="E6096" i="1" s="1"/>
  <c r="D6098" i="1"/>
  <c r="C6098" i="1"/>
  <c r="C6097" i="1" s="1"/>
  <c r="C6096" i="1" s="1"/>
  <c r="H6097" i="1"/>
  <c r="H6096" i="1" s="1"/>
  <c r="D6097" i="1"/>
  <c r="D6096" i="1" s="1"/>
  <c r="I6091" i="1"/>
  <c r="K6091" i="1" s="1"/>
  <c r="H6090" i="1"/>
  <c r="G6090" i="1"/>
  <c r="G6089" i="1" s="1"/>
  <c r="F6090" i="1"/>
  <c r="F6089" i="1" s="1"/>
  <c r="E6090" i="1"/>
  <c r="E6089" i="1" s="1"/>
  <c r="D6090" i="1"/>
  <c r="D6089" i="1" s="1"/>
  <c r="C6090" i="1"/>
  <c r="C6089" i="1" s="1"/>
  <c r="H6089" i="1"/>
  <c r="I6088" i="1"/>
  <c r="K6088" i="1" s="1"/>
  <c r="H6087" i="1"/>
  <c r="H6086" i="1" s="1"/>
  <c r="G6087" i="1"/>
  <c r="G6086" i="1" s="1"/>
  <c r="G6085" i="1" s="1"/>
  <c r="F6087" i="1"/>
  <c r="F6086" i="1" s="1"/>
  <c r="E6087" i="1"/>
  <c r="E6086" i="1" s="1"/>
  <c r="E6085" i="1" s="1"/>
  <c r="D6087" i="1"/>
  <c r="D6086" i="1" s="1"/>
  <c r="C6087" i="1"/>
  <c r="C6086" i="1"/>
  <c r="C6085" i="1" s="1"/>
  <c r="I6084" i="1"/>
  <c r="K6084" i="1" s="1"/>
  <c r="H6083" i="1"/>
  <c r="H6082" i="1" s="1"/>
  <c r="G6083" i="1"/>
  <c r="G6082" i="1" s="1"/>
  <c r="F6083" i="1"/>
  <c r="F6082" i="1" s="1"/>
  <c r="E6083" i="1"/>
  <c r="E6082" i="1" s="1"/>
  <c r="D6083" i="1"/>
  <c r="D6082" i="1" s="1"/>
  <c r="C6083" i="1"/>
  <c r="C6082" i="1"/>
  <c r="I6081" i="1"/>
  <c r="K6081" i="1" s="1"/>
  <c r="H6080" i="1"/>
  <c r="G6080" i="1"/>
  <c r="G6079" i="1" s="1"/>
  <c r="F6080" i="1"/>
  <c r="F6079" i="1" s="1"/>
  <c r="E6080" i="1"/>
  <c r="E6079" i="1" s="1"/>
  <c r="D6080" i="1"/>
  <c r="D6079" i="1" s="1"/>
  <c r="D6078" i="1" s="1"/>
  <c r="C6080" i="1"/>
  <c r="C6079" i="1" s="1"/>
  <c r="H6079" i="1"/>
  <c r="H6078" i="1" s="1"/>
  <c r="I6077" i="1"/>
  <c r="K6077" i="1" s="1"/>
  <c r="H6076" i="1"/>
  <c r="G6076" i="1"/>
  <c r="G6075" i="1" s="1"/>
  <c r="G6074" i="1" s="1"/>
  <c r="F6076" i="1"/>
  <c r="F6075" i="1" s="1"/>
  <c r="F6074" i="1" s="1"/>
  <c r="E6076" i="1"/>
  <c r="E6075" i="1" s="1"/>
  <c r="E6074" i="1" s="1"/>
  <c r="D6076" i="1"/>
  <c r="D6075" i="1" s="1"/>
  <c r="D6074" i="1" s="1"/>
  <c r="C6076" i="1"/>
  <c r="C6075" i="1" s="1"/>
  <c r="C6074" i="1" s="1"/>
  <c r="H6075" i="1"/>
  <c r="H6074" i="1" s="1"/>
  <c r="I6073" i="1"/>
  <c r="K6073" i="1" s="1"/>
  <c r="I6072" i="1"/>
  <c r="K6072" i="1" s="1"/>
  <c r="I6071" i="1"/>
  <c r="J6071" i="1" s="1"/>
  <c r="H6070" i="1"/>
  <c r="G6070" i="1"/>
  <c r="F6070" i="1"/>
  <c r="E6070" i="1"/>
  <c r="D6070" i="1"/>
  <c r="C6070" i="1"/>
  <c r="I6068" i="1"/>
  <c r="K6068" i="1" s="1"/>
  <c r="H6067" i="1"/>
  <c r="G6067" i="1"/>
  <c r="G6066" i="1" s="1"/>
  <c r="G6065" i="1" s="1"/>
  <c r="F6067" i="1"/>
  <c r="E6067" i="1"/>
  <c r="D6067" i="1"/>
  <c r="C6067" i="1"/>
  <c r="C6066" i="1"/>
  <c r="C6065" i="1" s="1"/>
  <c r="I6063" i="1"/>
  <c r="K6063" i="1" s="1"/>
  <c r="H6062" i="1"/>
  <c r="G6062" i="1"/>
  <c r="G6061" i="1" s="1"/>
  <c r="G6060" i="1" s="1"/>
  <c r="F6062" i="1"/>
  <c r="F6061" i="1" s="1"/>
  <c r="F6060" i="1" s="1"/>
  <c r="E6062" i="1"/>
  <c r="E6061" i="1" s="1"/>
  <c r="E6060" i="1" s="1"/>
  <c r="D6062" i="1"/>
  <c r="D6061" i="1" s="1"/>
  <c r="D6060" i="1" s="1"/>
  <c r="C6062" i="1"/>
  <c r="C6061" i="1" s="1"/>
  <c r="C6060" i="1" s="1"/>
  <c r="H6061" i="1"/>
  <c r="H6060" i="1" s="1"/>
  <c r="I6059" i="1"/>
  <c r="K6059" i="1" s="1"/>
  <c r="H6058" i="1"/>
  <c r="G6058" i="1"/>
  <c r="G6057" i="1" s="1"/>
  <c r="G6056" i="1" s="1"/>
  <c r="F6058" i="1"/>
  <c r="F6057" i="1" s="1"/>
  <c r="F6056" i="1" s="1"/>
  <c r="E6058" i="1"/>
  <c r="E6057" i="1" s="1"/>
  <c r="E6056" i="1" s="1"/>
  <c r="D6058" i="1"/>
  <c r="D6057" i="1" s="1"/>
  <c r="D6056" i="1" s="1"/>
  <c r="C6058" i="1"/>
  <c r="C6057" i="1" s="1"/>
  <c r="C6056" i="1" s="1"/>
  <c r="H6057" i="1"/>
  <c r="H6056" i="1" s="1"/>
  <c r="H6055" i="1"/>
  <c r="I6055" i="1" s="1"/>
  <c r="G6054" i="1"/>
  <c r="G6053" i="1" s="1"/>
  <c r="G6052" i="1" s="1"/>
  <c r="F6054" i="1"/>
  <c r="F6053" i="1" s="1"/>
  <c r="F6052" i="1" s="1"/>
  <c r="E6054" i="1"/>
  <c r="E6053" i="1" s="1"/>
  <c r="E6052" i="1" s="1"/>
  <c r="D6054" i="1"/>
  <c r="D6053" i="1" s="1"/>
  <c r="D6052" i="1" s="1"/>
  <c r="C6054" i="1"/>
  <c r="C6053" i="1" s="1"/>
  <c r="C6052" i="1" s="1"/>
  <c r="I6044" i="1"/>
  <c r="K6044" i="1" s="1"/>
  <c r="I6043" i="1"/>
  <c r="K6043" i="1" s="1"/>
  <c r="H6042" i="1"/>
  <c r="G6042" i="1"/>
  <c r="G6041" i="1" s="1"/>
  <c r="G6040" i="1" s="1"/>
  <c r="F6042" i="1"/>
  <c r="F6041" i="1" s="1"/>
  <c r="F6040" i="1" s="1"/>
  <c r="E6042" i="1"/>
  <c r="E6041" i="1" s="1"/>
  <c r="E6040" i="1" s="1"/>
  <c r="D6042" i="1"/>
  <c r="C6042" i="1"/>
  <c r="C6041" i="1" s="1"/>
  <c r="C6040" i="1" s="1"/>
  <c r="H6041" i="1"/>
  <c r="H6040" i="1" s="1"/>
  <c r="D6041" i="1"/>
  <c r="D6040" i="1" s="1"/>
  <c r="I6039" i="1"/>
  <c r="K6039" i="1" s="1"/>
  <c r="H6038" i="1"/>
  <c r="G6038" i="1"/>
  <c r="G6037" i="1" s="1"/>
  <c r="G6036" i="1" s="1"/>
  <c r="F6038" i="1"/>
  <c r="F6037" i="1" s="1"/>
  <c r="F6036" i="1" s="1"/>
  <c r="E6038" i="1"/>
  <c r="E6037" i="1" s="1"/>
  <c r="E6036" i="1" s="1"/>
  <c r="D6038" i="1"/>
  <c r="D6037" i="1" s="1"/>
  <c r="D6036" i="1" s="1"/>
  <c r="C6038" i="1"/>
  <c r="C6037" i="1" s="1"/>
  <c r="C6036" i="1" s="1"/>
  <c r="H6037" i="1"/>
  <c r="H6036" i="1" s="1"/>
  <c r="I6035" i="1"/>
  <c r="K6035" i="1" s="1"/>
  <c r="H6034" i="1"/>
  <c r="G6034" i="1"/>
  <c r="G6033" i="1" s="1"/>
  <c r="G6032" i="1" s="1"/>
  <c r="F6034" i="1"/>
  <c r="F6033" i="1" s="1"/>
  <c r="F6032" i="1" s="1"/>
  <c r="E6034" i="1"/>
  <c r="E6033" i="1" s="1"/>
  <c r="E6032" i="1" s="1"/>
  <c r="D6034" i="1"/>
  <c r="D6033" i="1" s="1"/>
  <c r="D6032" i="1" s="1"/>
  <c r="C6034" i="1"/>
  <c r="C6033" i="1" s="1"/>
  <c r="C6032" i="1" s="1"/>
  <c r="H6033" i="1"/>
  <c r="H6032" i="1" s="1"/>
  <c r="I6031" i="1"/>
  <c r="K6031" i="1" s="1"/>
  <c r="I6030" i="1"/>
  <c r="K6030" i="1" s="1"/>
  <c r="H6029" i="1"/>
  <c r="H6028" i="1" s="1"/>
  <c r="H6027" i="1" s="1"/>
  <c r="G6029" i="1"/>
  <c r="G6028" i="1" s="1"/>
  <c r="G6027" i="1" s="1"/>
  <c r="F6029" i="1"/>
  <c r="F6028" i="1" s="1"/>
  <c r="F6027" i="1" s="1"/>
  <c r="E6029" i="1"/>
  <c r="E6028" i="1" s="1"/>
  <c r="E6027" i="1" s="1"/>
  <c r="D6029" i="1"/>
  <c r="D6028" i="1" s="1"/>
  <c r="D6027" i="1" s="1"/>
  <c r="C6029" i="1"/>
  <c r="C6028" i="1" s="1"/>
  <c r="C6027" i="1" s="1"/>
  <c r="I6026" i="1"/>
  <c r="K6026" i="1" s="1"/>
  <c r="I6025" i="1"/>
  <c r="K6025" i="1" s="1"/>
  <c r="H6024" i="1"/>
  <c r="G6024" i="1"/>
  <c r="G6023" i="1" s="1"/>
  <c r="G6022" i="1" s="1"/>
  <c r="F6024" i="1"/>
  <c r="F6023" i="1" s="1"/>
  <c r="F6022" i="1" s="1"/>
  <c r="E6024" i="1"/>
  <c r="E6023" i="1" s="1"/>
  <c r="E6022" i="1" s="1"/>
  <c r="D6024" i="1"/>
  <c r="D6023" i="1" s="1"/>
  <c r="D6022" i="1" s="1"/>
  <c r="C6024" i="1"/>
  <c r="C6023" i="1" s="1"/>
  <c r="C6022" i="1" s="1"/>
  <c r="H6023" i="1"/>
  <c r="H6022" i="1" s="1"/>
  <c r="I6021" i="1"/>
  <c r="K6021" i="1" s="1"/>
  <c r="H6020" i="1"/>
  <c r="G6020" i="1"/>
  <c r="G6019" i="1" s="1"/>
  <c r="F6020" i="1"/>
  <c r="F6019" i="1" s="1"/>
  <c r="E6020" i="1"/>
  <c r="E6019" i="1" s="1"/>
  <c r="D6020" i="1"/>
  <c r="D6019" i="1" s="1"/>
  <c r="C6020" i="1"/>
  <c r="C6019" i="1" s="1"/>
  <c r="H6019" i="1"/>
  <c r="I6018" i="1"/>
  <c r="K6018" i="1" s="1"/>
  <c r="H6017" i="1"/>
  <c r="H6016" i="1" s="1"/>
  <c r="G6017" i="1"/>
  <c r="G6016" i="1" s="1"/>
  <c r="G6015" i="1" s="1"/>
  <c r="F6017" i="1"/>
  <c r="F6016" i="1" s="1"/>
  <c r="E6017" i="1"/>
  <c r="E6016" i="1" s="1"/>
  <c r="E6015" i="1" s="1"/>
  <c r="D6017" i="1"/>
  <c r="D6016" i="1" s="1"/>
  <c r="C6017" i="1"/>
  <c r="C6016" i="1" s="1"/>
  <c r="C6015" i="1" s="1"/>
  <c r="I6014" i="1"/>
  <c r="K6014" i="1" s="1"/>
  <c r="I6013" i="1"/>
  <c r="K6013" i="1" s="1"/>
  <c r="H6012" i="1"/>
  <c r="G6012" i="1"/>
  <c r="G6011" i="1" s="1"/>
  <c r="G6010" i="1" s="1"/>
  <c r="F6012" i="1"/>
  <c r="F6011" i="1" s="1"/>
  <c r="F6010" i="1" s="1"/>
  <c r="E6012" i="1"/>
  <c r="E6011" i="1" s="1"/>
  <c r="E6010" i="1" s="1"/>
  <c r="D6012" i="1"/>
  <c r="C6012" i="1"/>
  <c r="C6011" i="1" s="1"/>
  <c r="C6010" i="1" s="1"/>
  <c r="H6011" i="1"/>
  <c r="H6010" i="1" s="1"/>
  <c r="D6011" i="1"/>
  <c r="D6010" i="1" s="1"/>
  <c r="I6003" i="1"/>
  <c r="J6003" i="1" s="1"/>
  <c r="I6002" i="1"/>
  <c r="K6002" i="1" s="1"/>
  <c r="H6001" i="1"/>
  <c r="G6001" i="1"/>
  <c r="F6001" i="1"/>
  <c r="E6001" i="1"/>
  <c r="D6001" i="1"/>
  <c r="C6001" i="1"/>
  <c r="I6000" i="1"/>
  <c r="K6000" i="1" s="1"/>
  <c r="H5999" i="1"/>
  <c r="G5999" i="1"/>
  <c r="F5999" i="1"/>
  <c r="E5999" i="1"/>
  <c r="D5999" i="1"/>
  <c r="C5999" i="1"/>
  <c r="I5998" i="1"/>
  <c r="K5998" i="1" s="1"/>
  <c r="H5997" i="1"/>
  <c r="G5997" i="1"/>
  <c r="F5997" i="1"/>
  <c r="E5997" i="1"/>
  <c r="D5997" i="1"/>
  <c r="C5997" i="1"/>
  <c r="I5996" i="1"/>
  <c r="K5996" i="1" s="1"/>
  <c r="H5995" i="1"/>
  <c r="G5995" i="1"/>
  <c r="F5995" i="1"/>
  <c r="E5995" i="1"/>
  <c r="D5995" i="1"/>
  <c r="D5994" i="1" s="1"/>
  <c r="C5995" i="1"/>
  <c r="H5994" i="1"/>
  <c r="I5993" i="1"/>
  <c r="H5992" i="1"/>
  <c r="H5991" i="1" s="1"/>
  <c r="G5992" i="1"/>
  <c r="G5991" i="1" s="1"/>
  <c r="F5992" i="1"/>
  <c r="F5991" i="1" s="1"/>
  <c r="E5992" i="1"/>
  <c r="E5991" i="1" s="1"/>
  <c r="D5992" i="1"/>
  <c r="D5991" i="1" s="1"/>
  <c r="C5992" i="1"/>
  <c r="C5991" i="1"/>
  <c r="J5989" i="1"/>
  <c r="J5988" i="1" s="1"/>
  <c r="I5988" i="1"/>
  <c r="H5988" i="1"/>
  <c r="G5988" i="1"/>
  <c r="F5988" i="1"/>
  <c r="E5988" i="1"/>
  <c r="D5988" i="1"/>
  <c r="C5988" i="1"/>
  <c r="I5987" i="1"/>
  <c r="J5987" i="1" s="1"/>
  <c r="J5986" i="1" s="1"/>
  <c r="H5986" i="1"/>
  <c r="G5986" i="1"/>
  <c r="F5986" i="1"/>
  <c r="E5986" i="1"/>
  <c r="D5986" i="1"/>
  <c r="C5986" i="1"/>
  <c r="J5985" i="1"/>
  <c r="J5984" i="1" s="1"/>
  <c r="J5983" i="1" s="1"/>
  <c r="I5984" i="1"/>
  <c r="H5984" i="1"/>
  <c r="G5984" i="1"/>
  <c r="F5984" i="1"/>
  <c r="E5984" i="1"/>
  <c r="D5984" i="1"/>
  <c r="C5984" i="1"/>
  <c r="I5982" i="1"/>
  <c r="J5982" i="1" s="1"/>
  <c r="J5981" i="1" s="1"/>
  <c r="H5981" i="1"/>
  <c r="G5981" i="1"/>
  <c r="F5981" i="1"/>
  <c r="E5981" i="1"/>
  <c r="D5981" i="1"/>
  <c r="C5981" i="1"/>
  <c r="I5980" i="1"/>
  <c r="J5980" i="1" s="1"/>
  <c r="J5979" i="1" s="1"/>
  <c r="J5978" i="1" s="1"/>
  <c r="H5979" i="1"/>
  <c r="H5978" i="1" s="1"/>
  <c r="G5979" i="1"/>
  <c r="F5979" i="1"/>
  <c r="F5978" i="1" s="1"/>
  <c r="E5979" i="1"/>
  <c r="D5979" i="1"/>
  <c r="D5978" i="1" s="1"/>
  <c r="C5979" i="1"/>
  <c r="G5978" i="1"/>
  <c r="E5978" i="1"/>
  <c r="C5978" i="1"/>
  <c r="I5975" i="1"/>
  <c r="K5975" i="1" s="1"/>
  <c r="I5974" i="1"/>
  <c r="H5974" i="1"/>
  <c r="G5974" i="1"/>
  <c r="F5974" i="1"/>
  <c r="E5974" i="1"/>
  <c r="D5974" i="1"/>
  <c r="C5974" i="1"/>
  <c r="I5973" i="1"/>
  <c r="J5973" i="1" s="1"/>
  <c r="I5972" i="1"/>
  <c r="K5972" i="1" s="1"/>
  <c r="H5971" i="1"/>
  <c r="G5971" i="1"/>
  <c r="F5971" i="1"/>
  <c r="E5971" i="1"/>
  <c r="D5971" i="1"/>
  <c r="C5971" i="1"/>
  <c r="J5970" i="1"/>
  <c r="J5969" i="1" s="1"/>
  <c r="I5969" i="1"/>
  <c r="H5969" i="1"/>
  <c r="G5969" i="1"/>
  <c r="F5969" i="1"/>
  <c r="E5969" i="1"/>
  <c r="D5969" i="1"/>
  <c r="C5969" i="1"/>
  <c r="I5968" i="1"/>
  <c r="H5967" i="1"/>
  <c r="H5966" i="1" s="1"/>
  <c r="G5967" i="1"/>
  <c r="F5967" i="1"/>
  <c r="F5966" i="1" s="1"/>
  <c r="E5967" i="1"/>
  <c r="D5967" i="1"/>
  <c r="D5966" i="1" s="1"/>
  <c r="C5967" i="1"/>
  <c r="G5966" i="1"/>
  <c r="I5957" i="1"/>
  <c r="K5957" i="1" s="1"/>
  <c r="H5956" i="1"/>
  <c r="G5956" i="1"/>
  <c r="G5955" i="1" s="1"/>
  <c r="F5956" i="1"/>
  <c r="F5955" i="1" s="1"/>
  <c r="E5956" i="1"/>
  <c r="E5955" i="1" s="1"/>
  <c r="D5956" i="1"/>
  <c r="D5955" i="1" s="1"/>
  <c r="D5954" i="1" s="1"/>
  <c r="C5956" i="1"/>
  <c r="C5955" i="1" s="1"/>
  <c r="H5955" i="1"/>
  <c r="H5954" i="1" s="1"/>
  <c r="I5953" i="1"/>
  <c r="K5953" i="1" s="1"/>
  <c r="H5952" i="1"/>
  <c r="G5952" i="1"/>
  <c r="F5952" i="1"/>
  <c r="E5952" i="1"/>
  <c r="D5952" i="1"/>
  <c r="C5952" i="1"/>
  <c r="I5951" i="1"/>
  <c r="J5951" i="1" s="1"/>
  <c r="I5950" i="1"/>
  <c r="K5950" i="1" s="1"/>
  <c r="H5949" i="1"/>
  <c r="G5949" i="1"/>
  <c r="F5949" i="1"/>
  <c r="E5949" i="1"/>
  <c r="D5949" i="1"/>
  <c r="C5949" i="1"/>
  <c r="J5948" i="1"/>
  <c r="J5947" i="1" s="1"/>
  <c r="I5947" i="1"/>
  <c r="H5947" i="1"/>
  <c r="G5947" i="1"/>
  <c r="F5947" i="1"/>
  <c r="E5947" i="1"/>
  <c r="D5947" i="1"/>
  <c r="C5947" i="1"/>
  <c r="I5946" i="1"/>
  <c r="K5946" i="1" s="1"/>
  <c r="H5945" i="1"/>
  <c r="G5945" i="1"/>
  <c r="F5945" i="1"/>
  <c r="F5944" i="1" s="1"/>
  <c r="F5943" i="1" s="1"/>
  <c r="E5945" i="1"/>
  <c r="D5945" i="1"/>
  <c r="D5944" i="1" s="1"/>
  <c r="D5943" i="1" s="1"/>
  <c r="C5945" i="1"/>
  <c r="G5944" i="1"/>
  <c r="G5943" i="1" s="1"/>
  <c r="I5941" i="1"/>
  <c r="K5941" i="1" s="1"/>
  <c r="I5940" i="1"/>
  <c r="H5940" i="1"/>
  <c r="G5940" i="1"/>
  <c r="F5940" i="1"/>
  <c r="E5940" i="1"/>
  <c r="D5940" i="1"/>
  <c r="C5940" i="1"/>
  <c r="I5939" i="1"/>
  <c r="K5939" i="1" s="1"/>
  <c r="I5938" i="1"/>
  <c r="I5937" i="1" s="1"/>
  <c r="I5936" i="1" s="1"/>
  <c r="I5935" i="1" s="1"/>
  <c r="H5938" i="1"/>
  <c r="H5937" i="1" s="1"/>
  <c r="H5936" i="1" s="1"/>
  <c r="H5935" i="1" s="1"/>
  <c r="G5938" i="1"/>
  <c r="G5937" i="1" s="1"/>
  <c r="F5938" i="1"/>
  <c r="F5937" i="1" s="1"/>
  <c r="F5936" i="1" s="1"/>
  <c r="F5935" i="1" s="1"/>
  <c r="E5938" i="1"/>
  <c r="E5937" i="1" s="1"/>
  <c r="E5936" i="1" s="1"/>
  <c r="E5935" i="1" s="1"/>
  <c r="D5938" i="1"/>
  <c r="D5937" i="1" s="1"/>
  <c r="D5936" i="1" s="1"/>
  <c r="D5935" i="1" s="1"/>
  <c r="C5938" i="1"/>
  <c r="C5937" i="1" s="1"/>
  <c r="G5936" i="1"/>
  <c r="G5935" i="1" s="1"/>
  <c r="C5936" i="1"/>
  <c r="C5935" i="1" s="1"/>
  <c r="H5934" i="1"/>
  <c r="I5934" i="1" s="1"/>
  <c r="J5934" i="1" s="1"/>
  <c r="J5933" i="1" s="1"/>
  <c r="H5933" i="1"/>
  <c r="G5933" i="1"/>
  <c r="F5933" i="1"/>
  <c r="E5933" i="1"/>
  <c r="D5933" i="1"/>
  <c r="C5933" i="1"/>
  <c r="J5932" i="1"/>
  <c r="I5931" i="1"/>
  <c r="K5931" i="1" s="1"/>
  <c r="H5930" i="1"/>
  <c r="G5930" i="1"/>
  <c r="F5930" i="1"/>
  <c r="E5930" i="1"/>
  <c r="D5930" i="1"/>
  <c r="C5930" i="1"/>
  <c r="J5929" i="1"/>
  <c r="J5928" i="1" s="1"/>
  <c r="I5928" i="1"/>
  <c r="H5928" i="1"/>
  <c r="G5928" i="1"/>
  <c r="F5928" i="1"/>
  <c r="E5928" i="1"/>
  <c r="D5928" i="1"/>
  <c r="C5928" i="1"/>
  <c r="I5927" i="1"/>
  <c r="K5927" i="1" s="1"/>
  <c r="H5926" i="1"/>
  <c r="G5926" i="1"/>
  <c r="G5925" i="1" s="1"/>
  <c r="F5926" i="1"/>
  <c r="E5926" i="1"/>
  <c r="E5925" i="1" s="1"/>
  <c r="D5926" i="1"/>
  <c r="C5926" i="1"/>
  <c r="C5925" i="1" s="1"/>
  <c r="F5925" i="1"/>
  <c r="F5924" i="1" s="1"/>
  <c r="F5923" i="1" s="1"/>
  <c r="G5924" i="1"/>
  <c r="G5923" i="1" s="1"/>
  <c r="E5924" i="1"/>
  <c r="E5923" i="1" s="1"/>
  <c r="C5924" i="1"/>
  <c r="C5923" i="1" s="1"/>
  <c r="I5918" i="1"/>
  <c r="H5917" i="1"/>
  <c r="G5917" i="1"/>
  <c r="F5917" i="1"/>
  <c r="E5917" i="1"/>
  <c r="D5917" i="1"/>
  <c r="C5917" i="1"/>
  <c r="I5916" i="1"/>
  <c r="J5916" i="1" s="1"/>
  <c r="I5915" i="1"/>
  <c r="J5915" i="1" s="1"/>
  <c r="H5914" i="1"/>
  <c r="G5914" i="1"/>
  <c r="F5914" i="1"/>
  <c r="E5914" i="1"/>
  <c r="D5914" i="1"/>
  <c r="C5914" i="1"/>
  <c r="I5913" i="1"/>
  <c r="K5913" i="1" s="1"/>
  <c r="H5912" i="1"/>
  <c r="G5912" i="1"/>
  <c r="F5912" i="1"/>
  <c r="E5912" i="1"/>
  <c r="D5912" i="1"/>
  <c r="C5912" i="1"/>
  <c r="I5908" i="1"/>
  <c r="K5908" i="1" s="1"/>
  <c r="H5907" i="1"/>
  <c r="G5907" i="1"/>
  <c r="F5907" i="1"/>
  <c r="E5907" i="1"/>
  <c r="D5907" i="1"/>
  <c r="C5907" i="1"/>
  <c r="I5906" i="1"/>
  <c r="K5906" i="1" s="1"/>
  <c r="H5905" i="1"/>
  <c r="G5905" i="1"/>
  <c r="G5904" i="1" s="1"/>
  <c r="F5905" i="1"/>
  <c r="F5904" i="1" s="1"/>
  <c r="F5903" i="1" s="1"/>
  <c r="F5902" i="1" s="1"/>
  <c r="E5905" i="1"/>
  <c r="E5904" i="1" s="1"/>
  <c r="E5903" i="1" s="1"/>
  <c r="E5902" i="1" s="1"/>
  <c r="D5905" i="1"/>
  <c r="C5905" i="1"/>
  <c r="C5904" i="1" s="1"/>
  <c r="C5903" i="1" s="1"/>
  <c r="C5902" i="1" s="1"/>
  <c r="H5904" i="1"/>
  <c r="H5903" i="1" s="1"/>
  <c r="H5902" i="1" s="1"/>
  <c r="D5904" i="1"/>
  <c r="D5903" i="1" s="1"/>
  <c r="D5902" i="1" s="1"/>
  <c r="G5903" i="1"/>
  <c r="G5902" i="1" s="1"/>
  <c r="I5901" i="1"/>
  <c r="K5901" i="1" s="1"/>
  <c r="H5900" i="1"/>
  <c r="G5900" i="1"/>
  <c r="F5900" i="1"/>
  <c r="E5900" i="1"/>
  <c r="D5900" i="1"/>
  <c r="C5900" i="1"/>
  <c r="I5899" i="1"/>
  <c r="K5899" i="1" s="1"/>
  <c r="H5898" i="1"/>
  <c r="G5898" i="1"/>
  <c r="G5897" i="1" s="1"/>
  <c r="G5896" i="1" s="1"/>
  <c r="G5895" i="1" s="1"/>
  <c r="F5898" i="1"/>
  <c r="E5898" i="1"/>
  <c r="D5898" i="1"/>
  <c r="C5898" i="1"/>
  <c r="C5897" i="1" s="1"/>
  <c r="C5896" i="1" s="1"/>
  <c r="C5895" i="1" s="1"/>
  <c r="E5897" i="1"/>
  <c r="E5896" i="1" s="1"/>
  <c r="E5895" i="1" s="1"/>
  <c r="H5894" i="1"/>
  <c r="I5894" i="1" s="1"/>
  <c r="J5894" i="1" s="1"/>
  <c r="J5893" i="1" s="1"/>
  <c r="G5893" i="1"/>
  <c r="F5893" i="1"/>
  <c r="E5893" i="1"/>
  <c r="D5893" i="1"/>
  <c r="C5893" i="1"/>
  <c r="I5892" i="1"/>
  <c r="J5892" i="1" s="1"/>
  <c r="I5891" i="1"/>
  <c r="K5891" i="1" s="1"/>
  <c r="H5890" i="1"/>
  <c r="G5890" i="1"/>
  <c r="F5890" i="1"/>
  <c r="E5890" i="1"/>
  <c r="D5890" i="1"/>
  <c r="C5890" i="1"/>
  <c r="J5889" i="1"/>
  <c r="J5888" i="1" s="1"/>
  <c r="I5888" i="1"/>
  <c r="H5888" i="1"/>
  <c r="G5888" i="1"/>
  <c r="F5888" i="1"/>
  <c r="E5888" i="1"/>
  <c r="D5888" i="1"/>
  <c r="C5888" i="1"/>
  <c r="I5887" i="1"/>
  <c r="K5887" i="1" s="1"/>
  <c r="H5886" i="1"/>
  <c r="G5886" i="1"/>
  <c r="G5885" i="1" s="1"/>
  <c r="F5886" i="1"/>
  <c r="E5886" i="1"/>
  <c r="E5885" i="1" s="1"/>
  <c r="D5886" i="1"/>
  <c r="C5886" i="1"/>
  <c r="C5885" i="1" s="1"/>
  <c r="I5884" i="1"/>
  <c r="K5884" i="1" s="1"/>
  <c r="H5883" i="1"/>
  <c r="G5883" i="1"/>
  <c r="G5882" i="1" s="1"/>
  <c r="F5883" i="1"/>
  <c r="F5882" i="1" s="1"/>
  <c r="E5883" i="1"/>
  <c r="E5882" i="1" s="1"/>
  <c r="D5883" i="1"/>
  <c r="D5882" i="1" s="1"/>
  <c r="C5883" i="1"/>
  <c r="C5882" i="1" s="1"/>
  <c r="H5882" i="1"/>
  <c r="I5875" i="1"/>
  <c r="K5875" i="1" s="1"/>
  <c r="H5874" i="1"/>
  <c r="G5874" i="1"/>
  <c r="F5874" i="1"/>
  <c r="E5874" i="1"/>
  <c r="D5874" i="1"/>
  <c r="C5874" i="1"/>
  <c r="I5873" i="1"/>
  <c r="J5873" i="1" s="1"/>
  <c r="I5872" i="1"/>
  <c r="K5872" i="1" s="1"/>
  <c r="H5871" i="1"/>
  <c r="G5871" i="1"/>
  <c r="F5871" i="1"/>
  <c r="E5871" i="1"/>
  <c r="D5871" i="1"/>
  <c r="C5871" i="1"/>
  <c r="J5870" i="1"/>
  <c r="J5869" i="1" s="1"/>
  <c r="I5869" i="1"/>
  <c r="H5869" i="1"/>
  <c r="G5869" i="1"/>
  <c r="F5869" i="1"/>
  <c r="E5869" i="1"/>
  <c r="D5869" i="1"/>
  <c r="C5869" i="1"/>
  <c r="I5868" i="1"/>
  <c r="K5868" i="1" s="1"/>
  <c r="H5867" i="1"/>
  <c r="G5867" i="1"/>
  <c r="G5866" i="1" s="1"/>
  <c r="F5867" i="1"/>
  <c r="E5867" i="1"/>
  <c r="E5866" i="1" s="1"/>
  <c r="E5865" i="1" s="1"/>
  <c r="E5864" i="1" s="1"/>
  <c r="D5867" i="1"/>
  <c r="C5867" i="1"/>
  <c r="C5866" i="1" s="1"/>
  <c r="F5866" i="1"/>
  <c r="F5865" i="1" s="1"/>
  <c r="F5864" i="1" s="1"/>
  <c r="I5862" i="1"/>
  <c r="J5862" i="1" s="1"/>
  <c r="J5861" i="1" s="1"/>
  <c r="H5861" i="1"/>
  <c r="G5861" i="1"/>
  <c r="F5861" i="1"/>
  <c r="E5861" i="1"/>
  <c r="D5861" i="1"/>
  <c r="C5861" i="1"/>
  <c r="I5860" i="1"/>
  <c r="J5860" i="1" s="1"/>
  <c r="I5859" i="1"/>
  <c r="K5859" i="1" s="1"/>
  <c r="I5858" i="1"/>
  <c r="J5858" i="1" s="1"/>
  <c r="I5857" i="1"/>
  <c r="K5857" i="1" s="1"/>
  <c r="I5856" i="1"/>
  <c r="J5856" i="1" s="1"/>
  <c r="I5855" i="1"/>
  <c r="K5855" i="1" s="1"/>
  <c r="H5854" i="1"/>
  <c r="I5854" i="1" s="1"/>
  <c r="I5853" i="1"/>
  <c r="J5853" i="1" s="1"/>
  <c r="H5852" i="1"/>
  <c r="G5852" i="1"/>
  <c r="G6362" i="1" s="1"/>
  <c r="F5852" i="1"/>
  <c r="F6362" i="1" s="1"/>
  <c r="E5852" i="1"/>
  <c r="D5852" i="1"/>
  <c r="D6362" i="1" s="1"/>
  <c r="C5852" i="1"/>
  <c r="C6362" i="1" s="1"/>
  <c r="C6361" i="1" s="1"/>
  <c r="H5851" i="1"/>
  <c r="H5850" i="1" s="1"/>
  <c r="G5851" i="1"/>
  <c r="G5850" i="1" s="1"/>
  <c r="F5851" i="1"/>
  <c r="E5851" i="1"/>
  <c r="E5850" i="1" s="1"/>
  <c r="D5851" i="1"/>
  <c r="D5850" i="1" s="1"/>
  <c r="F5850" i="1"/>
  <c r="F5846" i="1"/>
  <c r="D6364" i="1" s="1"/>
  <c r="F5845" i="1"/>
  <c r="E5844" i="1"/>
  <c r="E6347" i="1" s="1"/>
  <c r="D5844" i="1"/>
  <c r="D6361" i="1" l="1"/>
  <c r="M5851" i="1"/>
  <c r="J6957" i="1"/>
  <c r="J6942" i="1" s="1"/>
  <c r="J7429" i="1" s="1"/>
  <c r="K7292" i="1"/>
  <c r="I7291" i="1"/>
  <c r="K7291" i="1" s="1"/>
  <c r="K7412" i="1"/>
  <c r="I7411" i="1"/>
  <c r="K7411" i="1" s="1"/>
  <c r="I7003" i="1"/>
  <c r="K7003" i="1" s="1"/>
  <c r="K7004" i="1"/>
  <c r="I7333" i="1"/>
  <c r="K7333" i="1" s="1"/>
  <c r="K7334" i="1"/>
  <c r="I7227" i="1"/>
  <c r="K7227" i="1" s="1"/>
  <c r="K7228" i="1"/>
  <c r="I7101" i="1"/>
  <c r="K7101" i="1" s="1"/>
  <c r="K7102" i="1"/>
  <c r="I6958" i="1"/>
  <c r="K6959" i="1"/>
  <c r="I7038" i="1"/>
  <c r="K7038" i="1" s="1"/>
  <c r="K7344" i="1"/>
  <c r="I7343" i="1"/>
  <c r="K7343" i="1" s="1"/>
  <c r="I7239" i="1"/>
  <c r="K7239" i="1" s="1"/>
  <c r="K7240" i="1"/>
  <c r="I7031" i="1"/>
  <c r="K7031" i="1" s="1"/>
  <c r="K7032" i="1"/>
  <c r="I6989" i="1"/>
  <c r="K6989" i="1" s="1"/>
  <c r="K6990" i="1"/>
  <c r="K7381" i="1"/>
  <c r="I7380" i="1"/>
  <c r="K7380" i="1" s="1"/>
  <c r="I7268" i="1"/>
  <c r="K7268" i="1" s="1"/>
  <c r="K7269" i="1"/>
  <c r="I7154" i="1"/>
  <c r="K7154" i="1" s="1"/>
  <c r="K7155" i="1"/>
  <c r="K7084" i="1"/>
  <c r="I7070" i="1"/>
  <c r="K7070" i="1" s="1"/>
  <c r="K6944" i="1"/>
  <c r="J6424" i="1"/>
  <c r="J6409" i="1" s="1"/>
  <c r="J6896" i="1" s="1"/>
  <c r="I6810" i="1"/>
  <c r="K6810" i="1" s="1"/>
  <c r="K6811" i="1"/>
  <c r="K6707" i="1"/>
  <c r="I6706" i="1"/>
  <c r="K6706" i="1" s="1"/>
  <c r="I6463" i="1"/>
  <c r="K6463" i="1" s="1"/>
  <c r="K6464" i="1"/>
  <c r="K6695" i="1"/>
  <c r="I6694" i="1"/>
  <c r="K6694" i="1" s="1"/>
  <c r="I6505" i="1"/>
  <c r="K6505" i="1" s="1"/>
  <c r="K6506" i="1"/>
  <c r="I6498" i="1"/>
  <c r="K6498" i="1" s="1"/>
  <c r="K6499" i="1"/>
  <c r="K6426" i="1"/>
  <c r="I6425" i="1"/>
  <c r="I6441" i="1"/>
  <c r="K6441" i="1" s="1"/>
  <c r="K6442" i="1"/>
  <c r="I6878" i="1"/>
  <c r="K6878" i="1" s="1"/>
  <c r="K6879" i="1"/>
  <c r="H6906" i="1"/>
  <c r="I6913" i="1"/>
  <c r="K6759" i="1"/>
  <c r="I6758" i="1"/>
  <c r="K6758" i="1" s="1"/>
  <c r="K6411" i="1"/>
  <c r="I6735" i="1"/>
  <c r="K6735" i="1" s="1"/>
  <c r="K6736" i="1"/>
  <c r="I6486" i="1"/>
  <c r="K6486" i="1" s="1"/>
  <c r="K6487" i="1"/>
  <c r="I6847" i="1"/>
  <c r="K6847" i="1" s="1"/>
  <c r="K6848" i="1"/>
  <c r="I6621" i="1"/>
  <c r="K6621" i="1" s="1"/>
  <c r="I6568" i="1"/>
  <c r="K6568" i="1" s="1"/>
  <c r="K6569" i="1"/>
  <c r="K5940" i="1"/>
  <c r="D5942" i="1"/>
  <c r="J5977" i="1"/>
  <c r="D6347" i="1"/>
  <c r="M5842" i="1"/>
  <c r="I5867" i="1"/>
  <c r="G5881" i="1"/>
  <c r="G5880" i="1" s="1"/>
  <c r="I5883" i="1"/>
  <c r="J5884" i="1"/>
  <c r="J5883" i="1" s="1"/>
  <c r="J5882" i="1" s="1"/>
  <c r="I5905" i="1"/>
  <c r="I5904" i="1" s="1"/>
  <c r="I5903" i="1" s="1"/>
  <c r="I5902" i="1" s="1"/>
  <c r="I5907" i="1"/>
  <c r="C5911" i="1"/>
  <c r="C5910" i="1" s="1"/>
  <c r="C5909" i="1" s="1"/>
  <c r="E5911" i="1"/>
  <c r="E5910" i="1" s="1"/>
  <c r="E5909" i="1" s="1"/>
  <c r="G5911" i="1"/>
  <c r="G5910" i="1" s="1"/>
  <c r="G5909" i="1" s="1"/>
  <c r="I5914" i="1"/>
  <c r="K5914" i="1" s="1"/>
  <c r="I5926" i="1"/>
  <c r="G5954" i="1"/>
  <c r="G5942" i="1" s="1"/>
  <c r="I5979" i="1"/>
  <c r="I5978" i="1" s="1"/>
  <c r="I5981" i="1"/>
  <c r="D5983" i="1"/>
  <c r="D5977" i="1" s="1"/>
  <c r="D5976" i="1" s="1"/>
  <c r="F5983" i="1"/>
  <c r="H5983" i="1"/>
  <c r="H5977" i="1" s="1"/>
  <c r="J6031" i="1"/>
  <c r="I6034" i="1"/>
  <c r="J6035" i="1"/>
  <c r="J6034" i="1" s="1"/>
  <c r="J6033" i="1" s="1"/>
  <c r="J6032" i="1" s="1"/>
  <c r="I6038" i="1"/>
  <c r="J6039" i="1"/>
  <c r="J6038" i="1" s="1"/>
  <c r="J6037" i="1" s="1"/>
  <c r="J6036" i="1" s="1"/>
  <c r="D6066" i="1"/>
  <c r="F6066" i="1"/>
  <c r="H6066" i="1"/>
  <c r="H6065" i="1" s="1"/>
  <c r="I6146" i="1"/>
  <c r="I6145" i="1" s="1"/>
  <c r="I6148" i="1"/>
  <c r="K6148" i="1" s="1"/>
  <c r="C6152" i="1"/>
  <c r="C6151" i="1" s="1"/>
  <c r="E6152" i="1"/>
  <c r="E6151" i="1" s="1"/>
  <c r="G6152" i="1"/>
  <c r="G6151" i="1" s="1"/>
  <c r="C6163" i="1"/>
  <c r="C6159" i="1" s="1"/>
  <c r="E6163" i="1"/>
  <c r="E6159" i="1" s="1"/>
  <c r="E6150" i="1" s="1"/>
  <c r="G6163" i="1"/>
  <c r="G6159" i="1" s="1"/>
  <c r="G6150" i="1" s="1"/>
  <c r="E6248" i="1"/>
  <c r="E6247" i="1" s="1"/>
  <c r="E6246" i="1" s="1"/>
  <c r="C6258" i="1"/>
  <c r="C6257" i="1" s="1"/>
  <c r="E6258" i="1"/>
  <c r="E6257" i="1" s="1"/>
  <c r="G6258" i="1"/>
  <c r="G6257" i="1" s="1"/>
  <c r="I6263" i="1"/>
  <c r="D6285" i="1"/>
  <c r="H6285" i="1"/>
  <c r="K6341" i="1"/>
  <c r="J6342" i="1"/>
  <c r="J6341" i="1" s="1"/>
  <c r="J6344" i="1"/>
  <c r="J6343" i="1" s="1"/>
  <c r="J6346" i="1"/>
  <c r="J6345" i="1" s="1"/>
  <c r="H5944" i="1"/>
  <c r="H5943" i="1" s="1"/>
  <c r="H5942" i="1" s="1"/>
  <c r="I5949" i="1"/>
  <c r="J5949" i="1" s="1"/>
  <c r="E6078" i="1"/>
  <c r="D6085" i="1"/>
  <c r="H6085" i="1"/>
  <c r="J5868" i="1"/>
  <c r="J5867" i="1" s="1"/>
  <c r="D5866" i="1"/>
  <c r="D5865" i="1" s="1"/>
  <c r="D5864" i="1" s="1"/>
  <c r="E5881" i="1"/>
  <c r="E5880" i="1" s="1"/>
  <c r="K5938" i="1"/>
  <c r="J5939" i="1"/>
  <c r="J5938" i="1" s="1"/>
  <c r="J5941" i="1"/>
  <c r="J5940" i="1" s="1"/>
  <c r="I5971" i="1"/>
  <c r="K5971" i="1" s="1"/>
  <c r="J5972" i="1"/>
  <c r="J5971" i="1" s="1"/>
  <c r="J5975" i="1"/>
  <c r="J5974" i="1" s="1"/>
  <c r="I6012" i="1"/>
  <c r="J6013" i="1"/>
  <c r="C6111" i="1"/>
  <c r="I6164" i="1"/>
  <c r="J6165" i="1"/>
  <c r="J6164" i="1" s="1"/>
  <c r="D6163" i="1"/>
  <c r="F6163" i="1"/>
  <c r="H6163" i="1"/>
  <c r="I6168" i="1"/>
  <c r="J6169" i="1"/>
  <c r="J6168" i="1" s="1"/>
  <c r="I6259" i="1"/>
  <c r="I6261" i="1"/>
  <c r="J6276" i="1"/>
  <c r="I6279" i="1"/>
  <c r="D6281" i="1"/>
  <c r="C6331" i="1"/>
  <c r="C6330" i="1" s="1"/>
  <c r="C6329" i="1" s="1"/>
  <c r="G6331" i="1"/>
  <c r="G6330" i="1" s="1"/>
  <c r="G6329" i="1" s="1"/>
  <c r="I6337" i="1"/>
  <c r="J6338" i="1"/>
  <c r="J6337" i="1" s="1"/>
  <c r="J5927" i="1"/>
  <c r="J5926" i="1" s="1"/>
  <c r="K5949" i="1"/>
  <c r="F5994" i="1"/>
  <c r="I5997" i="1"/>
  <c r="J5998" i="1"/>
  <c r="J5997" i="1" s="1"/>
  <c r="I6001" i="1"/>
  <c r="J6002" i="1"/>
  <c r="I6042" i="1"/>
  <c r="J6043" i="1"/>
  <c r="H6054" i="1"/>
  <c r="H6053" i="1" s="1"/>
  <c r="H6052" i="1" s="1"/>
  <c r="G6117" i="1"/>
  <c r="G6111" i="1" s="1"/>
  <c r="I6118" i="1"/>
  <c r="J6119" i="1"/>
  <c r="J6118" i="1" s="1"/>
  <c r="D6117" i="1"/>
  <c r="F6117" i="1"/>
  <c r="F6111" i="1" s="1"/>
  <c r="H6117" i="1"/>
  <c r="K6146" i="1"/>
  <c r="J6147" i="1"/>
  <c r="J6146" i="1" s="1"/>
  <c r="J6149" i="1"/>
  <c r="J6148" i="1" s="1"/>
  <c r="I6200" i="1"/>
  <c r="J6201" i="1"/>
  <c r="J6200" i="1" s="1"/>
  <c r="D6015" i="1"/>
  <c r="D6009" i="1" s="1"/>
  <c r="H6015" i="1"/>
  <c r="D5990" i="1"/>
  <c r="I5886" i="1"/>
  <c r="J5887" i="1"/>
  <c r="J5886" i="1" s="1"/>
  <c r="H5893" i="1"/>
  <c r="H5885" i="1" s="1"/>
  <c r="H5881" i="1" s="1"/>
  <c r="H5880" i="1" s="1"/>
  <c r="K5926" i="1"/>
  <c r="C5944" i="1"/>
  <c r="C5943" i="1" s="1"/>
  <c r="C5966" i="1"/>
  <c r="H5990" i="1"/>
  <c r="E6066" i="1"/>
  <c r="E6065" i="1" s="1"/>
  <c r="D6206" i="1"/>
  <c r="D6205" i="1" s="1"/>
  <c r="F6206" i="1"/>
  <c r="F6205" i="1" s="1"/>
  <c r="H6206" i="1"/>
  <c r="H6205" i="1" s="1"/>
  <c r="E6206" i="1"/>
  <c r="E6205" i="1" s="1"/>
  <c r="I6212" i="1"/>
  <c r="J6213" i="1"/>
  <c r="J6212" i="1" s="1"/>
  <c r="D6215" i="1"/>
  <c r="D6214" i="1" s="1"/>
  <c r="F6215" i="1"/>
  <c r="F6214" i="1" s="1"/>
  <c r="H6215" i="1"/>
  <c r="H6214" i="1" s="1"/>
  <c r="C6215" i="1"/>
  <c r="C6214" i="1" s="1"/>
  <c r="K6230" i="1"/>
  <c r="I6239" i="1"/>
  <c r="I6241" i="1"/>
  <c r="D6238" i="1"/>
  <c r="D6237" i="1" s="1"/>
  <c r="F6238" i="1"/>
  <c r="F6237" i="1" s="1"/>
  <c r="H6238" i="1"/>
  <c r="H6237" i="1" s="1"/>
  <c r="C6248" i="1"/>
  <c r="C6247" i="1" s="1"/>
  <c r="C6246" i="1" s="1"/>
  <c r="G6248" i="1"/>
  <c r="G6247" i="1" s="1"/>
  <c r="G6246" i="1" s="1"/>
  <c r="F6285" i="1"/>
  <c r="I6288" i="1"/>
  <c r="J6289" i="1"/>
  <c r="J6288" i="1" s="1"/>
  <c r="C6295" i="1"/>
  <c r="C6294" i="1" s="1"/>
  <c r="E6295" i="1"/>
  <c r="E6294" i="1" s="1"/>
  <c r="G6295" i="1"/>
  <c r="G6294" i="1" s="1"/>
  <c r="I6296" i="1"/>
  <c r="J6297" i="1"/>
  <c r="J6296" i="1" s="1"/>
  <c r="D6295" i="1"/>
  <c r="D6294" i="1" s="1"/>
  <c r="H6295" i="1"/>
  <c r="H6294" i="1" s="1"/>
  <c r="I6300" i="1"/>
  <c r="J6301" i="1"/>
  <c r="J6300" i="1" s="1"/>
  <c r="C6316" i="1"/>
  <c r="C6312" i="1" s="1"/>
  <c r="C6293" i="1" s="1"/>
  <c r="E6316" i="1"/>
  <c r="E6312" i="1" s="1"/>
  <c r="G6316" i="1"/>
  <c r="G6312" i="1" s="1"/>
  <c r="G6293" i="1" s="1"/>
  <c r="I6317" i="1"/>
  <c r="J6318" i="1"/>
  <c r="J6317" i="1" s="1"/>
  <c r="D6316" i="1"/>
  <c r="H6316" i="1"/>
  <c r="I6321" i="1"/>
  <c r="J6322" i="1"/>
  <c r="I6327" i="1"/>
  <c r="K6327" i="1" s="1"/>
  <c r="H5866" i="1"/>
  <c r="H5865" i="1" s="1"/>
  <c r="H5864" i="1" s="1"/>
  <c r="K5907" i="1"/>
  <c r="J5950" i="1"/>
  <c r="I5952" i="1"/>
  <c r="J5953" i="1"/>
  <c r="J5952" i="1" s="1"/>
  <c r="C5954" i="1"/>
  <c r="I5956" i="1"/>
  <c r="I5955" i="1" s="1"/>
  <c r="J5957" i="1"/>
  <c r="J5956" i="1" s="1"/>
  <c r="J5955" i="1" s="1"/>
  <c r="C5983" i="1"/>
  <c r="C5977" i="1" s="1"/>
  <c r="E5983" i="1"/>
  <c r="E5977" i="1" s="1"/>
  <c r="G5983" i="1"/>
  <c r="G5977" i="1" s="1"/>
  <c r="I5986" i="1"/>
  <c r="I5983" i="1" s="1"/>
  <c r="I5977" i="1" s="1"/>
  <c r="E6009" i="1"/>
  <c r="K6228" i="1"/>
  <c r="F6227" i="1"/>
  <c r="F6226" i="1" s="1"/>
  <c r="K6261" i="1"/>
  <c r="K6263" i="1"/>
  <c r="C6273" i="1"/>
  <c r="G6273" i="1"/>
  <c r="G6269" i="1" s="1"/>
  <c r="H6281" i="1"/>
  <c r="F5977" i="1"/>
  <c r="C5851" i="1"/>
  <c r="C5850" i="1" s="1"/>
  <c r="C5881" i="1"/>
  <c r="C5880" i="1" s="1"/>
  <c r="K5886" i="1"/>
  <c r="D5885" i="1"/>
  <c r="D5881" i="1" s="1"/>
  <c r="D5880" i="1" s="1"/>
  <c r="K5905" i="1"/>
  <c r="J5906" i="1"/>
  <c r="J5905" i="1" s="1"/>
  <c r="J5908" i="1"/>
  <c r="J5907" i="1" s="1"/>
  <c r="D5911" i="1"/>
  <c r="D5910" i="1" s="1"/>
  <c r="D5909" i="1" s="1"/>
  <c r="F5911" i="1"/>
  <c r="F5910" i="1" s="1"/>
  <c r="F5909" i="1" s="1"/>
  <c r="H5911" i="1"/>
  <c r="H5910" i="1" s="1"/>
  <c r="H5909" i="1" s="1"/>
  <c r="K5915" i="1"/>
  <c r="C5994" i="1"/>
  <c r="E5994" i="1"/>
  <c r="G5994" i="1"/>
  <c r="G5990" i="1" s="1"/>
  <c r="I5995" i="1"/>
  <c r="J5996" i="1"/>
  <c r="J5995" i="1" s="1"/>
  <c r="I5999" i="1"/>
  <c r="K5999" i="1" s="1"/>
  <c r="J6000" i="1"/>
  <c r="J5999" i="1" s="1"/>
  <c r="I6020" i="1"/>
  <c r="K6020" i="1" s="1"/>
  <c r="J6021" i="1"/>
  <c r="J6020" i="1" s="1"/>
  <c r="J6019" i="1" s="1"/>
  <c r="I6024" i="1"/>
  <c r="K6024" i="1" s="1"/>
  <c r="J6025" i="1"/>
  <c r="I6058" i="1"/>
  <c r="K6058" i="1" s="1"/>
  <c r="J6059" i="1"/>
  <c r="J6058" i="1" s="1"/>
  <c r="J6057" i="1" s="1"/>
  <c r="J6056" i="1" s="1"/>
  <c r="I6062" i="1"/>
  <c r="K6062" i="1" s="1"/>
  <c r="J6063" i="1"/>
  <c r="J6062" i="1" s="1"/>
  <c r="J6061" i="1" s="1"/>
  <c r="J6060" i="1" s="1"/>
  <c r="J6073" i="1"/>
  <c r="I6076" i="1"/>
  <c r="K6076" i="1" s="1"/>
  <c r="J6077" i="1"/>
  <c r="J6076" i="1" s="1"/>
  <c r="J6075" i="1" s="1"/>
  <c r="J6074" i="1" s="1"/>
  <c r="C6078" i="1"/>
  <c r="G6078" i="1"/>
  <c r="I6080" i="1"/>
  <c r="K6080" i="1" s="1"/>
  <c r="J6081" i="1"/>
  <c r="J6080" i="1" s="1"/>
  <c r="J6079" i="1" s="1"/>
  <c r="I6090" i="1"/>
  <c r="K6090" i="1" s="1"/>
  <c r="J6091" i="1"/>
  <c r="J6090" i="1" s="1"/>
  <c r="J6089" i="1" s="1"/>
  <c r="J6115" i="1"/>
  <c r="I6120" i="1"/>
  <c r="K6120" i="1" s="1"/>
  <c r="J6121" i="1"/>
  <c r="J6120" i="1" s="1"/>
  <c r="J6117" i="1" s="1"/>
  <c r="K6128" i="1"/>
  <c r="J6129" i="1"/>
  <c r="J6128" i="1" s="1"/>
  <c r="J6127" i="1" s="1"/>
  <c r="J6126" i="1" s="1"/>
  <c r="J6125" i="1" s="1"/>
  <c r="D6140" i="1"/>
  <c r="D6139" i="1" s="1"/>
  <c r="D6138" i="1" s="1"/>
  <c r="F6140" i="1"/>
  <c r="F6139" i="1" s="1"/>
  <c r="F6138" i="1" s="1"/>
  <c r="H6140" i="1"/>
  <c r="H6139" i="1" s="1"/>
  <c r="H6138" i="1" s="1"/>
  <c r="D6152" i="1"/>
  <c r="D6151" i="1" s="1"/>
  <c r="F6152" i="1"/>
  <c r="F6151" i="1" s="1"/>
  <c r="H6152" i="1"/>
  <c r="H6151" i="1" s="1"/>
  <c r="D6159" i="1"/>
  <c r="F6159" i="1"/>
  <c r="H6159" i="1"/>
  <c r="I6166" i="1"/>
  <c r="K6166" i="1" s="1"/>
  <c r="J6167" i="1"/>
  <c r="J6166" i="1" s="1"/>
  <c r="D6183" i="1"/>
  <c r="D6182" i="1" s="1"/>
  <c r="D6181" i="1" s="1"/>
  <c r="F6183" i="1"/>
  <c r="F6182" i="1" s="1"/>
  <c r="F6181" i="1" s="1"/>
  <c r="H6183" i="1"/>
  <c r="H6182" i="1" s="1"/>
  <c r="H6181" i="1" s="1"/>
  <c r="J6188" i="1"/>
  <c r="C6197" i="1"/>
  <c r="C6196" i="1" s="1"/>
  <c r="C6181" i="1" s="1"/>
  <c r="E6197" i="1"/>
  <c r="E6196" i="1" s="1"/>
  <c r="G6197" i="1"/>
  <c r="G6196" i="1" s="1"/>
  <c r="G6181" i="1" s="1"/>
  <c r="I6198" i="1"/>
  <c r="K6198" i="1" s="1"/>
  <c r="J6199" i="1"/>
  <c r="J6198" i="1" s="1"/>
  <c r="I6202" i="1"/>
  <c r="K6202" i="1" s="1"/>
  <c r="J6203" i="1"/>
  <c r="J6202" i="1" s="1"/>
  <c r="D6227" i="1"/>
  <c r="D6226" i="1" s="1"/>
  <c r="H6227" i="1"/>
  <c r="H6226" i="1" s="1"/>
  <c r="J6241" i="1"/>
  <c r="K5867" i="1"/>
  <c r="K5883" i="1"/>
  <c r="F5885" i="1"/>
  <c r="F5881" i="1" s="1"/>
  <c r="F5880" i="1" s="1"/>
  <c r="D5925" i="1"/>
  <c r="D5924" i="1" s="1"/>
  <c r="D5923" i="1" s="1"/>
  <c r="H5925" i="1"/>
  <c r="H5924" i="1" s="1"/>
  <c r="H5923" i="1" s="1"/>
  <c r="E5944" i="1"/>
  <c r="E5943" i="1" s="1"/>
  <c r="K5952" i="1"/>
  <c r="E5966" i="1"/>
  <c r="E5954" i="1" s="1"/>
  <c r="K5974" i="1"/>
  <c r="C5990" i="1"/>
  <c r="C5976" i="1" s="1"/>
  <c r="F5990" i="1"/>
  <c r="F5976" i="1" s="1"/>
  <c r="K5997" i="1"/>
  <c r="K6001" i="1"/>
  <c r="C6009" i="1"/>
  <c r="G6009" i="1"/>
  <c r="K6012" i="1"/>
  <c r="F6015" i="1"/>
  <c r="F6009" i="1" s="1"/>
  <c r="K6034" i="1"/>
  <c r="K6038" i="1"/>
  <c r="K6042" i="1"/>
  <c r="C6064" i="1"/>
  <c r="F6085" i="1"/>
  <c r="D6111" i="1"/>
  <c r="H6111" i="1"/>
  <c r="H6064" i="1" s="1"/>
  <c r="K6118" i="1"/>
  <c r="K6164" i="1"/>
  <c r="K6168" i="1"/>
  <c r="K6193" i="1"/>
  <c r="K6200" i="1"/>
  <c r="D6204" i="1"/>
  <c r="H6204" i="1"/>
  <c r="K6212" i="1"/>
  <c r="K6222" i="1"/>
  <c r="J6222" i="1"/>
  <c r="J6221" i="1" s="1"/>
  <c r="I6221" i="1"/>
  <c r="K6221" i="1" s="1"/>
  <c r="K6229" i="1"/>
  <c r="J6229" i="1"/>
  <c r="J6228" i="1" s="1"/>
  <c r="K6231" i="1"/>
  <c r="J6231" i="1"/>
  <c r="J6230" i="1" s="1"/>
  <c r="E6215" i="1"/>
  <c r="E6214" i="1" s="1"/>
  <c r="C6238" i="1"/>
  <c r="C6237" i="1" s="1"/>
  <c r="C6204" i="1" s="1"/>
  <c r="E6238" i="1"/>
  <c r="E6237" i="1" s="1"/>
  <c r="G6238" i="1"/>
  <c r="G6237" i="1" s="1"/>
  <c r="G6204" i="1" s="1"/>
  <c r="J6238" i="1"/>
  <c r="J6237" i="1" s="1"/>
  <c r="D6248" i="1"/>
  <c r="D6247" i="1" s="1"/>
  <c r="D6246" i="1" s="1"/>
  <c r="F6248" i="1"/>
  <c r="F6247" i="1" s="1"/>
  <c r="F6246" i="1" s="1"/>
  <c r="H6248" i="1"/>
  <c r="H6247" i="1" s="1"/>
  <c r="H6246" i="1" s="1"/>
  <c r="K6259" i="1"/>
  <c r="J6260" i="1"/>
  <c r="J6259" i="1" s="1"/>
  <c r="J6262" i="1"/>
  <c r="J6261" i="1" s="1"/>
  <c r="J6264" i="1"/>
  <c r="J6263" i="1" s="1"/>
  <c r="C6269" i="1"/>
  <c r="I6271" i="1"/>
  <c r="I6270" i="1" s="1"/>
  <c r="I6274" i="1"/>
  <c r="I6276" i="1"/>
  <c r="D6273" i="1"/>
  <c r="D6269" i="1" s="1"/>
  <c r="D6256" i="1" s="1"/>
  <c r="F6273" i="1"/>
  <c r="F6269" i="1" s="1"/>
  <c r="H6273" i="1"/>
  <c r="H6269" i="1" s="1"/>
  <c r="H6256" i="1" s="1"/>
  <c r="C6285" i="1"/>
  <c r="C6366" i="1" s="1"/>
  <c r="E6285" i="1"/>
  <c r="E6281" i="1" s="1"/>
  <c r="E6256" i="1" s="1"/>
  <c r="G6285" i="1"/>
  <c r="I6286" i="1"/>
  <c r="K6286" i="1" s="1"/>
  <c r="J6287" i="1"/>
  <c r="J6286" i="1" s="1"/>
  <c r="I6298" i="1"/>
  <c r="K6298" i="1" s="1"/>
  <c r="J6299" i="1"/>
  <c r="J6298" i="1" s="1"/>
  <c r="D6312" i="1"/>
  <c r="D6293" i="1" s="1"/>
  <c r="F6312" i="1"/>
  <c r="H6312" i="1"/>
  <c r="H6293" i="1" s="1"/>
  <c r="I6319" i="1"/>
  <c r="K6319" i="1" s="1"/>
  <c r="J6320" i="1"/>
  <c r="J6319" i="1" s="1"/>
  <c r="J6326" i="1"/>
  <c r="J6328" i="1"/>
  <c r="J6327" i="1" s="1"/>
  <c r="D6331" i="1"/>
  <c r="D6330" i="1" s="1"/>
  <c r="D6329" i="1" s="1"/>
  <c r="F6331" i="1"/>
  <c r="F6330" i="1" s="1"/>
  <c r="F6329" i="1" s="1"/>
  <c r="H6331" i="1"/>
  <c r="H6330" i="1" s="1"/>
  <c r="H6329" i="1" s="1"/>
  <c r="K6339" i="1"/>
  <c r="J6273" i="1"/>
  <c r="J6269" i="1" s="1"/>
  <c r="F6281" i="1"/>
  <c r="K6288" i="1"/>
  <c r="K6296" i="1"/>
  <c r="K6300" i="1"/>
  <c r="K6317" i="1"/>
  <c r="K6321" i="1"/>
  <c r="E6331" i="1"/>
  <c r="E6330" i="1" s="1"/>
  <c r="E6329" i="1" s="1"/>
  <c r="K6337" i="1"/>
  <c r="C5865" i="1"/>
  <c r="C5864" i="1" s="1"/>
  <c r="G5865" i="1"/>
  <c r="G5864" i="1" s="1"/>
  <c r="J5854" i="1"/>
  <c r="I5852" i="1"/>
  <c r="K5854" i="1"/>
  <c r="F5844" i="1"/>
  <c r="F6347" i="1" s="1"/>
  <c r="D6359" i="1"/>
  <c r="K5853" i="1"/>
  <c r="J5855" i="1"/>
  <c r="K5856" i="1"/>
  <c r="J5857" i="1"/>
  <c r="K5858" i="1"/>
  <c r="J5859" i="1"/>
  <c r="K5860" i="1"/>
  <c r="K5862" i="1"/>
  <c r="I5871" i="1"/>
  <c r="J5872" i="1"/>
  <c r="I5874" i="1"/>
  <c r="K5874" i="1" s="1"/>
  <c r="J5875" i="1"/>
  <c r="J5874" i="1" s="1"/>
  <c r="I5882" i="1"/>
  <c r="J5891" i="1"/>
  <c r="J5890" i="1" s="1"/>
  <c r="J5885" i="1" s="1"/>
  <c r="J5881" i="1" s="1"/>
  <c r="J5880" i="1" s="1"/>
  <c r="I5890" i="1"/>
  <c r="K5890" i="1" s="1"/>
  <c r="D5897" i="1"/>
  <c r="D5896" i="1" s="1"/>
  <c r="D5895" i="1" s="1"/>
  <c r="F5897" i="1"/>
  <c r="F5896" i="1" s="1"/>
  <c r="F5895" i="1" s="1"/>
  <c r="H5897" i="1"/>
  <c r="H5896" i="1" s="1"/>
  <c r="H5895" i="1" s="1"/>
  <c r="J5899" i="1"/>
  <c r="J5898" i="1" s="1"/>
  <c r="I5898" i="1"/>
  <c r="K5902" i="1"/>
  <c r="K5904" i="1"/>
  <c r="I5933" i="1"/>
  <c r="K5933" i="1" s="1"/>
  <c r="K5934" i="1"/>
  <c r="K5935" i="1"/>
  <c r="K5937" i="1"/>
  <c r="I5861" i="1"/>
  <c r="K5894" i="1"/>
  <c r="I5893" i="1"/>
  <c r="K5893" i="1" s="1"/>
  <c r="J5901" i="1"/>
  <c r="J5900" i="1" s="1"/>
  <c r="I5900" i="1"/>
  <c r="K5900" i="1" s="1"/>
  <c r="K5903" i="1"/>
  <c r="J5913" i="1"/>
  <c r="J5912" i="1" s="1"/>
  <c r="I5912" i="1"/>
  <c r="J5918" i="1"/>
  <c r="I5917" i="1"/>
  <c r="J5931" i="1"/>
  <c r="J5930" i="1" s="1"/>
  <c r="J5925" i="1" s="1"/>
  <c r="J5924" i="1" s="1"/>
  <c r="J5923" i="1" s="1"/>
  <c r="I5930" i="1"/>
  <c r="K5930" i="1" s="1"/>
  <c r="K5936" i="1"/>
  <c r="J5946" i="1"/>
  <c r="J5945" i="1" s="1"/>
  <c r="I5945" i="1"/>
  <c r="K5955" i="1"/>
  <c r="J5968" i="1"/>
  <c r="J5967" i="1" s="1"/>
  <c r="J5966" i="1" s="1"/>
  <c r="I5967" i="1"/>
  <c r="J5993" i="1"/>
  <c r="J5992" i="1" s="1"/>
  <c r="J5991" i="1" s="1"/>
  <c r="I5992" i="1"/>
  <c r="D6367" i="1"/>
  <c r="D6065" i="1"/>
  <c r="F6367" i="1"/>
  <c r="F6065" i="1"/>
  <c r="F5954" i="1"/>
  <c r="F5942" i="1" s="1"/>
  <c r="K5956" i="1"/>
  <c r="K5968" i="1"/>
  <c r="E5990" i="1"/>
  <c r="E5976" i="1" s="1"/>
  <c r="K5993" i="1"/>
  <c r="K5995" i="1"/>
  <c r="J6001" i="1"/>
  <c r="J5994" i="1" s="1"/>
  <c r="K6003" i="1"/>
  <c r="J6055" i="1"/>
  <c r="J6054" i="1" s="1"/>
  <c r="J6053" i="1" s="1"/>
  <c r="J6052" i="1" s="1"/>
  <c r="K6055" i="1"/>
  <c r="I6054" i="1"/>
  <c r="F6078" i="1"/>
  <c r="E6111" i="1"/>
  <c r="E6064" i="1" s="1"/>
  <c r="I6011" i="1"/>
  <c r="J6014" i="1"/>
  <c r="J6012" i="1" s="1"/>
  <c r="J6011" i="1" s="1"/>
  <c r="J6010" i="1" s="1"/>
  <c r="I6017" i="1"/>
  <c r="J6018" i="1"/>
  <c r="J6017" i="1" s="1"/>
  <c r="J6016" i="1" s="1"/>
  <c r="J6015" i="1" s="1"/>
  <c r="I6023" i="1"/>
  <c r="J6026" i="1"/>
  <c r="J6024" i="1" s="1"/>
  <c r="J6023" i="1" s="1"/>
  <c r="J6022" i="1" s="1"/>
  <c r="I6029" i="1"/>
  <c r="J6030" i="1"/>
  <c r="J6029" i="1" s="1"/>
  <c r="J6028" i="1" s="1"/>
  <c r="J6027" i="1" s="1"/>
  <c r="I6033" i="1"/>
  <c r="I6037" i="1"/>
  <c r="I6041" i="1"/>
  <c r="J6044" i="1"/>
  <c r="J6042" i="1" s="1"/>
  <c r="J6041" i="1" s="1"/>
  <c r="J6040" i="1" s="1"/>
  <c r="I6057" i="1"/>
  <c r="I6067" i="1"/>
  <c r="J6068" i="1"/>
  <c r="J6067" i="1" s="1"/>
  <c r="I6070" i="1"/>
  <c r="K6070" i="1" s="1"/>
  <c r="J6072" i="1"/>
  <c r="J6070" i="1" s="1"/>
  <c r="I6075" i="1"/>
  <c r="I6079" i="1"/>
  <c r="I6083" i="1"/>
  <c r="J6084" i="1"/>
  <c r="J6083" i="1" s="1"/>
  <c r="J6082" i="1" s="1"/>
  <c r="I6087" i="1"/>
  <c r="J6088" i="1"/>
  <c r="J6087" i="1" s="1"/>
  <c r="J6086" i="1" s="1"/>
  <c r="I6089" i="1"/>
  <c r="K6089" i="1" s="1"/>
  <c r="J6100" i="1"/>
  <c r="J6102" i="1"/>
  <c r="I6105" i="1"/>
  <c r="J6106" i="1"/>
  <c r="J6105" i="1" s="1"/>
  <c r="J6104" i="1" s="1"/>
  <c r="J6103" i="1" s="1"/>
  <c r="I6109" i="1"/>
  <c r="J6110" i="1"/>
  <c r="J6109" i="1" s="1"/>
  <c r="J6108" i="1" s="1"/>
  <c r="J6107" i="1" s="1"/>
  <c r="I6113" i="1"/>
  <c r="J6114" i="1"/>
  <c r="J6116" i="1"/>
  <c r="I6117" i="1"/>
  <c r="K6117" i="1" s="1"/>
  <c r="K6125" i="1"/>
  <c r="K6127" i="1"/>
  <c r="J6144" i="1"/>
  <c r="J6143" i="1" s="1"/>
  <c r="I6143" i="1"/>
  <c r="K6143" i="1" s="1"/>
  <c r="K6145" i="1"/>
  <c r="J6163" i="1"/>
  <c r="E6181" i="1"/>
  <c r="C6367" i="1"/>
  <c r="G6367" i="1"/>
  <c r="J6124" i="1"/>
  <c r="J6123" i="1" s="1"/>
  <c r="J6122" i="1" s="1"/>
  <c r="I6123" i="1"/>
  <c r="K6126" i="1"/>
  <c r="J6142" i="1"/>
  <c r="J6141" i="1" s="1"/>
  <c r="J6140" i="1" s="1"/>
  <c r="J6139" i="1" s="1"/>
  <c r="I6141" i="1"/>
  <c r="I6153" i="1"/>
  <c r="J6154" i="1"/>
  <c r="J6153" i="1" s="1"/>
  <c r="I6155" i="1"/>
  <c r="K6155" i="1" s="1"/>
  <c r="J6156" i="1"/>
  <c r="J6155" i="1" s="1"/>
  <c r="I6157" i="1"/>
  <c r="K6157" i="1" s="1"/>
  <c r="J6158" i="1"/>
  <c r="J6157" i="1" s="1"/>
  <c r="I6161" i="1"/>
  <c r="J6162" i="1"/>
  <c r="J6161" i="1" s="1"/>
  <c r="J6160" i="1" s="1"/>
  <c r="J6159" i="1" s="1"/>
  <c r="I6163" i="1"/>
  <c r="K6163" i="1" s="1"/>
  <c r="I6184" i="1"/>
  <c r="J6185" i="1"/>
  <c r="J6184" i="1" s="1"/>
  <c r="I6186" i="1"/>
  <c r="K6186" i="1" s="1"/>
  <c r="J6187" i="1"/>
  <c r="J6186" i="1" s="1"/>
  <c r="I6190" i="1"/>
  <c r="K6190" i="1" s="1"/>
  <c r="J6191" i="1"/>
  <c r="J6190" i="1" s="1"/>
  <c r="I6197" i="1"/>
  <c r="I6207" i="1"/>
  <c r="J6208" i="1"/>
  <c r="J6207" i="1" s="1"/>
  <c r="I6209" i="1"/>
  <c r="K6209" i="1" s="1"/>
  <c r="J6210" i="1"/>
  <c r="J6209" i="1" s="1"/>
  <c r="J6219" i="1"/>
  <c r="J6218" i="1" s="1"/>
  <c r="I6218" i="1"/>
  <c r="K6218" i="1" s="1"/>
  <c r="J6234" i="1"/>
  <c r="J6233" i="1" s="1"/>
  <c r="I6233" i="1"/>
  <c r="K6233" i="1" s="1"/>
  <c r="I6244" i="1"/>
  <c r="I6238" i="1" s="1"/>
  <c r="I6237" i="1" s="1"/>
  <c r="J6252" i="1"/>
  <c r="J6251" i="1" s="1"/>
  <c r="I6251" i="1"/>
  <c r="K6251" i="1" s="1"/>
  <c r="C6281" i="1"/>
  <c r="G6281" i="1"/>
  <c r="F6293" i="1"/>
  <c r="J6295" i="1"/>
  <c r="J6294" i="1" s="1"/>
  <c r="J6217" i="1"/>
  <c r="J6216" i="1" s="1"/>
  <c r="I6216" i="1"/>
  <c r="J6236" i="1"/>
  <c r="J6235" i="1" s="1"/>
  <c r="I6235" i="1"/>
  <c r="K6235" i="1" s="1"/>
  <c r="J6250" i="1"/>
  <c r="J6249" i="1" s="1"/>
  <c r="I6249" i="1"/>
  <c r="J6255" i="1"/>
  <c r="J6254" i="1" s="1"/>
  <c r="I6254" i="1"/>
  <c r="K6254" i="1" s="1"/>
  <c r="C6256" i="1"/>
  <c r="I6283" i="1"/>
  <c r="J6284" i="1"/>
  <c r="J6283" i="1" s="1"/>
  <c r="J6282" i="1" s="1"/>
  <c r="I6291" i="1"/>
  <c r="K6291" i="1" s="1"/>
  <c r="J6292" i="1"/>
  <c r="J6291" i="1" s="1"/>
  <c r="J6285" i="1" s="1"/>
  <c r="I6295" i="1"/>
  <c r="C6365" i="1"/>
  <c r="G6365" i="1"/>
  <c r="J6321" i="1"/>
  <c r="K6323" i="1"/>
  <c r="J6325" i="1"/>
  <c r="J6324" i="1" s="1"/>
  <c r="I6324" i="1"/>
  <c r="K6324" i="1" s="1"/>
  <c r="J6335" i="1"/>
  <c r="J6334" i="1" s="1"/>
  <c r="I6334" i="1"/>
  <c r="K6334" i="1" s="1"/>
  <c r="K6340" i="1"/>
  <c r="D6365" i="1"/>
  <c r="F6365" i="1"/>
  <c r="J6315" i="1"/>
  <c r="J6314" i="1" s="1"/>
  <c r="J6313" i="1" s="1"/>
  <c r="I6314" i="1"/>
  <c r="I6316" i="1"/>
  <c r="K6316" i="1" s="1"/>
  <c r="J6333" i="1"/>
  <c r="J6332" i="1" s="1"/>
  <c r="I6332" i="1"/>
  <c r="T18" i="1"/>
  <c r="T19" i="1" s="1"/>
  <c r="T13" i="1"/>
  <c r="K58" i="3"/>
  <c r="P26" i="1"/>
  <c r="P28" i="1"/>
  <c r="K6958" i="1" l="1"/>
  <c r="I6957" i="1"/>
  <c r="K6425" i="1"/>
  <c r="I6424" i="1"/>
  <c r="J6215" i="1"/>
  <c r="J6214" i="1" s="1"/>
  <c r="C5942" i="1"/>
  <c r="J5937" i="1"/>
  <c r="J5936" i="1" s="1"/>
  <c r="J5935" i="1" s="1"/>
  <c r="H5976" i="1"/>
  <c r="J6340" i="1"/>
  <c r="J6339" i="1" s="1"/>
  <c r="C6150" i="1"/>
  <c r="J5914" i="1"/>
  <c r="H6009" i="1"/>
  <c r="J5944" i="1"/>
  <c r="J5943" i="1" s="1"/>
  <c r="J6085" i="1"/>
  <c r="J6078" i="1"/>
  <c r="I6061" i="1"/>
  <c r="I6060" i="1" s="1"/>
  <c r="K6060" i="1" s="1"/>
  <c r="I6019" i="1"/>
  <c r="K6019" i="1" s="1"/>
  <c r="G5976" i="1"/>
  <c r="G6256" i="1"/>
  <c r="F6204" i="1"/>
  <c r="J6145" i="1"/>
  <c r="J6138" i="1" s="1"/>
  <c r="I6258" i="1"/>
  <c r="J5954" i="1"/>
  <c r="D6064" i="1"/>
  <c r="I6273" i="1"/>
  <c r="E6204" i="1"/>
  <c r="F6150" i="1"/>
  <c r="E6293" i="1"/>
  <c r="F6256" i="1"/>
  <c r="C6364" i="1"/>
  <c r="H6364" i="1" s="1"/>
  <c r="I6285" i="1"/>
  <c r="K6285" i="1" s="1"/>
  <c r="J6009" i="1"/>
  <c r="F6064" i="1"/>
  <c r="D6366" i="1"/>
  <c r="I5925" i="1"/>
  <c r="I5924" i="1" s="1"/>
  <c r="J5897" i="1"/>
  <c r="J5896" i="1" s="1"/>
  <c r="J5895" i="1" s="1"/>
  <c r="I5866" i="1"/>
  <c r="K5866" i="1" s="1"/>
  <c r="I6269" i="1"/>
  <c r="J6258" i="1"/>
  <c r="J6257" i="1" s="1"/>
  <c r="J6197" i="1"/>
  <c r="J6196" i="1" s="1"/>
  <c r="H6150" i="1"/>
  <c r="H5863" i="1" s="1"/>
  <c r="H5848" i="1" s="1"/>
  <c r="H6347" i="1" s="1"/>
  <c r="D6150" i="1"/>
  <c r="J5904" i="1"/>
  <c r="J5903" i="1" s="1"/>
  <c r="J5902" i="1" s="1"/>
  <c r="J5990" i="1"/>
  <c r="J5976" i="1" s="1"/>
  <c r="J5852" i="1"/>
  <c r="J5851" i="1" s="1"/>
  <c r="J5850" i="1" s="1"/>
  <c r="E5942" i="1"/>
  <c r="I5994" i="1"/>
  <c r="K5994" i="1" s="1"/>
  <c r="E5863" i="1"/>
  <c r="E5848" i="1" s="1"/>
  <c r="I5865" i="1"/>
  <c r="K6332" i="1"/>
  <c r="I6331" i="1"/>
  <c r="I6196" i="1"/>
  <c r="K6196" i="1" s="1"/>
  <c r="K6197" i="1"/>
  <c r="K6123" i="1"/>
  <c r="I6122" i="1"/>
  <c r="I6112" i="1"/>
  <c r="K6113" i="1"/>
  <c r="I6104" i="1"/>
  <c r="K6105" i="1"/>
  <c r="I6056" i="1"/>
  <c r="K6056" i="1" s="1"/>
  <c r="K6057" i="1"/>
  <c r="I6032" i="1"/>
  <c r="K6032" i="1" s="1"/>
  <c r="K6033" i="1"/>
  <c r="J6331" i="1"/>
  <c r="J6330" i="1" s="1"/>
  <c r="J6329" i="1" s="1"/>
  <c r="K6314" i="1"/>
  <c r="I6313" i="1"/>
  <c r="I6294" i="1"/>
  <c r="K6295" i="1"/>
  <c r="J6281" i="1"/>
  <c r="J6256" i="1" s="1"/>
  <c r="K6249" i="1"/>
  <c r="I6248" i="1"/>
  <c r="K6216" i="1"/>
  <c r="I6215" i="1"/>
  <c r="I6227" i="1"/>
  <c r="I6206" i="1"/>
  <c r="K6207" i="1"/>
  <c r="J6183" i="1"/>
  <c r="J6182" i="1" s="1"/>
  <c r="J6181" i="1" s="1"/>
  <c r="I6160" i="1"/>
  <c r="K6161" i="1"/>
  <c r="I6152" i="1"/>
  <c r="K6153" i="1"/>
  <c r="K6141" i="1"/>
  <c r="I6140" i="1"/>
  <c r="J6113" i="1"/>
  <c r="J6112" i="1" s="1"/>
  <c r="J6111" i="1" s="1"/>
  <c r="K6079" i="1"/>
  <c r="J6066" i="1"/>
  <c r="J6065" i="1" s="1"/>
  <c r="I6036" i="1"/>
  <c r="K6036" i="1" s="1"/>
  <c r="K6037" i="1"/>
  <c r="I6016" i="1"/>
  <c r="K6017" i="1"/>
  <c r="I6010" i="1"/>
  <c r="K6011" i="1"/>
  <c r="I6053" i="1"/>
  <c r="K6054" i="1"/>
  <c r="K5992" i="1"/>
  <c r="I5991" i="1"/>
  <c r="K5967" i="1"/>
  <c r="I5966" i="1"/>
  <c r="K5912" i="1"/>
  <c r="I5911" i="1"/>
  <c r="F6366" i="1"/>
  <c r="F6364" i="1" s="1"/>
  <c r="D6363" i="1"/>
  <c r="I6362" i="1" s="1"/>
  <c r="E6363" i="1"/>
  <c r="K5861" i="1"/>
  <c r="K5898" i="1"/>
  <c r="I5897" i="1"/>
  <c r="J6316" i="1"/>
  <c r="J6312" i="1" s="1"/>
  <c r="J6293" i="1" s="1"/>
  <c r="I6282" i="1"/>
  <c r="K6283" i="1"/>
  <c r="J6248" i="1"/>
  <c r="J6247" i="1" s="1"/>
  <c r="J6246" i="1" s="1"/>
  <c r="J6227" i="1"/>
  <c r="J6226" i="1" s="1"/>
  <c r="J6206" i="1"/>
  <c r="J6205" i="1" s="1"/>
  <c r="I6183" i="1"/>
  <c r="K6184" i="1"/>
  <c r="J6152" i="1"/>
  <c r="J6151" i="1" s="1"/>
  <c r="J6150" i="1" s="1"/>
  <c r="I6108" i="1"/>
  <c r="K6109" i="1"/>
  <c r="I6086" i="1"/>
  <c r="K6087" i="1"/>
  <c r="I6082" i="1"/>
  <c r="K6082" i="1" s="1"/>
  <c r="K6083" i="1"/>
  <c r="I6074" i="1"/>
  <c r="K6074" i="1" s="1"/>
  <c r="K6075" i="1"/>
  <c r="I6066" i="1"/>
  <c r="K6067" i="1"/>
  <c r="I6040" i="1"/>
  <c r="K6041" i="1"/>
  <c r="I6028" i="1"/>
  <c r="K6029" i="1"/>
  <c r="I6022" i="1"/>
  <c r="K6022" i="1" s="1"/>
  <c r="K6023" i="1"/>
  <c r="K5945" i="1"/>
  <c r="I5944" i="1"/>
  <c r="K5918" i="1"/>
  <c r="J5917" i="1"/>
  <c r="K5917" i="1" s="1"/>
  <c r="I5885" i="1"/>
  <c r="K5885" i="1" s="1"/>
  <c r="K5925" i="1"/>
  <c r="I5881" i="1"/>
  <c r="K5882" i="1"/>
  <c r="J5871" i="1"/>
  <c r="J5866" i="1" s="1"/>
  <c r="J5865" i="1" s="1"/>
  <c r="J5864" i="1" s="1"/>
  <c r="K5871" i="1"/>
  <c r="E6362" i="1"/>
  <c r="K5852" i="1"/>
  <c r="I5851" i="1"/>
  <c r="C5863" i="1"/>
  <c r="K6957" i="1" l="1"/>
  <c r="I6942" i="1"/>
  <c r="I6914" i="1"/>
  <c r="I6908" i="1"/>
  <c r="K6424" i="1"/>
  <c r="I6409" i="1"/>
  <c r="E6361" i="1"/>
  <c r="F6361" i="1" s="1"/>
  <c r="F6359" i="1" s="1"/>
  <c r="K6040" i="1"/>
  <c r="N6040" i="1"/>
  <c r="F5863" i="1"/>
  <c r="F5848" i="1" s="1"/>
  <c r="J5942" i="1"/>
  <c r="K6061" i="1"/>
  <c r="C6359" i="1"/>
  <c r="D5863" i="1"/>
  <c r="D5848" i="1" s="1"/>
  <c r="I6257" i="1"/>
  <c r="K6257" i="1" s="1"/>
  <c r="K6258" i="1"/>
  <c r="I5943" i="1"/>
  <c r="K5944" i="1"/>
  <c r="K6183" i="1"/>
  <c r="I6182" i="1"/>
  <c r="I5896" i="1"/>
  <c r="K5897" i="1"/>
  <c r="I5910" i="1"/>
  <c r="K5911" i="1"/>
  <c r="K6053" i="1"/>
  <c r="I6052" i="1"/>
  <c r="K6052" i="1" s="1"/>
  <c r="K6010" i="1"/>
  <c r="K6152" i="1"/>
  <c r="I6151" i="1"/>
  <c r="K6160" i="1"/>
  <c r="I6159" i="1"/>
  <c r="K6159" i="1" s="1"/>
  <c r="K6227" i="1"/>
  <c r="I6226" i="1"/>
  <c r="K6226" i="1" s="1"/>
  <c r="K6215" i="1"/>
  <c r="I6214" i="1"/>
  <c r="K6214" i="1" s="1"/>
  <c r="I6247" i="1"/>
  <c r="K6248" i="1"/>
  <c r="I6361" i="1"/>
  <c r="C5848" i="1"/>
  <c r="C6347" i="1" s="1"/>
  <c r="I5923" i="1"/>
  <c r="K5923" i="1" s="1"/>
  <c r="K5924" i="1"/>
  <c r="J5911" i="1"/>
  <c r="J5910" i="1" s="1"/>
  <c r="J5909" i="1" s="1"/>
  <c r="K6028" i="1"/>
  <c r="I6027" i="1"/>
  <c r="K6027" i="1" s="1"/>
  <c r="K6066" i="1"/>
  <c r="I6065" i="1"/>
  <c r="K6086" i="1"/>
  <c r="I6085" i="1"/>
  <c r="K6085" i="1" s="1"/>
  <c r="K6108" i="1"/>
  <c r="I6107" i="1"/>
  <c r="K6107" i="1" s="1"/>
  <c r="J6204" i="1"/>
  <c r="K6282" i="1"/>
  <c r="I6281" i="1"/>
  <c r="K5966" i="1"/>
  <c r="I5954" i="1"/>
  <c r="K5954" i="1" s="1"/>
  <c r="I5990" i="1"/>
  <c r="K5991" i="1"/>
  <c r="I6078" i="1"/>
  <c r="K6078" i="1" s="1"/>
  <c r="I6139" i="1"/>
  <c r="K6140" i="1"/>
  <c r="K6206" i="1"/>
  <c r="I6205" i="1"/>
  <c r="E6365" i="1"/>
  <c r="K6313" i="1"/>
  <c r="I6312" i="1"/>
  <c r="K6312" i="1" s="1"/>
  <c r="K6104" i="1"/>
  <c r="I6103" i="1"/>
  <c r="K6103" i="1" s="1"/>
  <c r="K6112" i="1"/>
  <c r="I6111" i="1"/>
  <c r="K6111" i="1" s="1"/>
  <c r="K5865" i="1"/>
  <c r="I5864" i="1"/>
  <c r="I5850" i="1"/>
  <c r="K5851" i="1"/>
  <c r="K5881" i="1"/>
  <c r="I5880" i="1"/>
  <c r="K5880" i="1" s="1"/>
  <c r="K6016" i="1"/>
  <c r="I6015" i="1"/>
  <c r="K6015" i="1" s="1"/>
  <c r="K6294" i="1"/>
  <c r="E6367" i="1"/>
  <c r="K6122" i="1"/>
  <c r="I6330" i="1"/>
  <c r="K6331" i="1"/>
  <c r="M375" i="1"/>
  <c r="I7429" i="1" l="1"/>
  <c r="J7430" i="1" s="1"/>
  <c r="E7431" i="1" s="1"/>
  <c r="E7433" i="1" s="1"/>
  <c r="E7434" i="1" s="1"/>
  <c r="K6942" i="1"/>
  <c r="K7429" i="1" s="1"/>
  <c r="I6896" i="1"/>
  <c r="J6897" i="1" s="1"/>
  <c r="E6898" i="1" s="1"/>
  <c r="E6900" i="1" s="1"/>
  <c r="K6409" i="1"/>
  <c r="K6896" i="1" s="1"/>
  <c r="I6293" i="1"/>
  <c r="K6293" i="1" s="1"/>
  <c r="I6009" i="1"/>
  <c r="I6204" i="1"/>
  <c r="K6204" i="1" s="1"/>
  <c r="K6205" i="1"/>
  <c r="I6181" i="1"/>
  <c r="K6181" i="1" s="1"/>
  <c r="K6182" i="1"/>
  <c r="K5864" i="1"/>
  <c r="K6139" i="1"/>
  <c r="I6138" i="1"/>
  <c r="K6138" i="1" s="1"/>
  <c r="K5990" i="1"/>
  <c r="I5976" i="1"/>
  <c r="K5976" i="1" s="1"/>
  <c r="K6065" i="1"/>
  <c r="K6247" i="1"/>
  <c r="I6246" i="1"/>
  <c r="K6246" i="1" s="1"/>
  <c r="K5910" i="1"/>
  <c r="I5909" i="1"/>
  <c r="K5909" i="1" s="1"/>
  <c r="K5896" i="1"/>
  <c r="I5895" i="1"/>
  <c r="K5895" i="1" s="1"/>
  <c r="K5943" i="1"/>
  <c r="I5942" i="1"/>
  <c r="K5942" i="1" s="1"/>
  <c r="K6330" i="1"/>
  <c r="I6329" i="1"/>
  <c r="K6329" i="1" s="1"/>
  <c r="K5850" i="1"/>
  <c r="K6281" i="1"/>
  <c r="I6256" i="1"/>
  <c r="K6256" i="1" s="1"/>
  <c r="I6150" i="1"/>
  <c r="K6150" i="1" s="1"/>
  <c r="K6151" i="1"/>
  <c r="I277" i="1"/>
  <c r="I278" i="1"/>
  <c r="I276" i="1"/>
  <c r="M208" i="1"/>
  <c r="M207" i="1"/>
  <c r="I125" i="1"/>
  <c r="I395" i="1"/>
  <c r="N375" i="1"/>
  <c r="N386" i="1"/>
  <c r="N374" i="1"/>
  <c r="N224" i="1"/>
  <c r="M193" i="1"/>
  <c r="N179" i="1"/>
  <c r="M179" i="1"/>
  <c r="I72" i="1"/>
  <c r="K72" i="1" s="1"/>
  <c r="E6901" i="1" l="1"/>
  <c r="N6900" i="1"/>
  <c r="N505" i="1" s="1"/>
  <c r="E7436" i="1"/>
  <c r="C7435" i="1"/>
  <c r="C6902" i="1"/>
  <c r="K6009" i="1"/>
  <c r="N6009" i="1"/>
  <c r="B507" i="1" l="1"/>
  <c r="B506" i="1"/>
  <c r="E6903" i="1"/>
  <c r="C5513" i="1"/>
  <c r="I5514" i="1"/>
  <c r="J5514" i="1" s="1"/>
  <c r="O224" i="1" l="1"/>
  <c r="P224" i="1" s="1"/>
  <c r="K5514" i="1"/>
  <c r="C460" i="2"/>
  <c r="C221" i="2"/>
  <c r="C214" i="2"/>
  <c r="C206" i="2"/>
  <c r="C202" i="2"/>
  <c r="C22" i="2"/>
  <c r="I233" i="1" l="1"/>
  <c r="D222" i="2" s="1"/>
  <c r="E222" i="2" s="1"/>
  <c r="D232" i="1"/>
  <c r="E232" i="1"/>
  <c r="F232" i="1"/>
  <c r="G232" i="1"/>
  <c r="H232" i="1"/>
  <c r="C232" i="1"/>
  <c r="J233" i="1" l="1"/>
  <c r="I5786" i="1"/>
  <c r="K5786" i="1" s="1"/>
  <c r="H5785" i="1"/>
  <c r="G5785" i="1"/>
  <c r="F5785" i="1"/>
  <c r="E5785" i="1"/>
  <c r="D5785" i="1"/>
  <c r="C5785" i="1"/>
  <c r="J5784" i="1"/>
  <c r="J5783" i="1" s="1"/>
  <c r="I5784" i="1"/>
  <c r="K5784" i="1" s="1"/>
  <c r="I5783" i="1"/>
  <c r="H5783" i="1"/>
  <c r="G5783" i="1"/>
  <c r="F5783" i="1"/>
  <c r="E5783" i="1"/>
  <c r="D5783" i="1"/>
  <c r="C5783" i="1"/>
  <c r="I5782" i="1"/>
  <c r="K5782" i="1" s="1"/>
  <c r="H5781" i="1"/>
  <c r="G5781" i="1"/>
  <c r="F5781" i="1"/>
  <c r="F5780" i="1" s="1"/>
  <c r="F5779" i="1" s="1"/>
  <c r="E5781" i="1"/>
  <c r="D5781" i="1"/>
  <c r="D5780" i="1" s="1"/>
  <c r="D5779" i="1" s="1"/>
  <c r="C5781" i="1"/>
  <c r="H5780" i="1"/>
  <c r="H5779" i="1" s="1"/>
  <c r="I5778" i="1"/>
  <c r="K5778" i="1" s="1"/>
  <c r="H5777" i="1"/>
  <c r="G5777" i="1"/>
  <c r="F5777" i="1"/>
  <c r="E5777" i="1"/>
  <c r="D5777" i="1"/>
  <c r="C5777" i="1"/>
  <c r="J5776" i="1"/>
  <c r="I5775" i="1"/>
  <c r="K5775" i="1" s="1"/>
  <c r="H5774" i="1"/>
  <c r="G5774" i="1"/>
  <c r="F5774" i="1"/>
  <c r="E5774" i="1"/>
  <c r="D5774" i="1"/>
  <c r="C5774" i="1"/>
  <c r="I5773" i="1"/>
  <c r="K5773" i="1" s="1"/>
  <c r="H5772" i="1"/>
  <c r="G5772" i="1"/>
  <c r="F5772" i="1"/>
  <c r="E5772" i="1"/>
  <c r="E5771" i="1" s="1"/>
  <c r="E5770" i="1" s="1"/>
  <c r="D5772" i="1"/>
  <c r="C5772" i="1"/>
  <c r="I5768" i="1"/>
  <c r="H5767" i="1"/>
  <c r="G5767" i="1"/>
  <c r="F5767" i="1"/>
  <c r="E5767" i="1"/>
  <c r="D5767" i="1"/>
  <c r="C5767" i="1"/>
  <c r="I5766" i="1"/>
  <c r="K5766" i="1" s="1"/>
  <c r="I5765" i="1"/>
  <c r="K5765" i="1" s="1"/>
  <c r="H5764" i="1"/>
  <c r="G5764" i="1"/>
  <c r="F5764" i="1"/>
  <c r="E5764" i="1"/>
  <c r="D5764" i="1"/>
  <c r="C5764" i="1"/>
  <c r="I5763" i="1"/>
  <c r="J5763" i="1" s="1"/>
  <c r="I5762" i="1"/>
  <c r="K5762" i="1" s="1"/>
  <c r="H5761" i="1"/>
  <c r="G5761" i="1"/>
  <c r="F5761" i="1"/>
  <c r="E5761" i="1"/>
  <c r="D5761" i="1"/>
  <c r="C5761" i="1"/>
  <c r="I5760" i="1"/>
  <c r="K5760" i="1" s="1"/>
  <c r="H5759" i="1"/>
  <c r="G5759" i="1"/>
  <c r="F5759" i="1"/>
  <c r="E5759" i="1"/>
  <c r="D5759" i="1"/>
  <c r="C5759" i="1"/>
  <c r="I5758" i="1"/>
  <c r="K5758" i="1" s="1"/>
  <c r="H5757" i="1"/>
  <c r="G5757" i="1"/>
  <c r="F5757" i="1"/>
  <c r="E5757" i="1"/>
  <c r="D5757" i="1"/>
  <c r="C5757" i="1"/>
  <c r="I5755" i="1"/>
  <c r="K5755" i="1" s="1"/>
  <c r="H5754" i="1"/>
  <c r="H5753" i="1" s="1"/>
  <c r="G5754" i="1"/>
  <c r="G5753" i="1" s="1"/>
  <c r="F5754" i="1"/>
  <c r="F5753" i="1" s="1"/>
  <c r="E5754" i="1"/>
  <c r="E5753" i="1" s="1"/>
  <c r="D5754" i="1"/>
  <c r="D5753" i="1" s="1"/>
  <c r="C5754" i="1"/>
  <c r="C5753" i="1" s="1"/>
  <c r="I5742" i="1"/>
  <c r="K5742" i="1" s="1"/>
  <c r="H5741" i="1"/>
  <c r="G5741" i="1"/>
  <c r="F5741" i="1"/>
  <c r="E5741" i="1"/>
  <c r="D5741" i="1"/>
  <c r="C5741" i="1"/>
  <c r="I5740" i="1"/>
  <c r="K5740" i="1" s="1"/>
  <c r="H5739" i="1"/>
  <c r="G5739" i="1"/>
  <c r="F5739" i="1"/>
  <c r="E5739" i="1"/>
  <c r="D5739" i="1"/>
  <c r="C5739" i="1"/>
  <c r="I5738" i="1"/>
  <c r="K5738" i="1" s="1"/>
  <c r="H5737" i="1"/>
  <c r="G5737" i="1"/>
  <c r="F5737" i="1"/>
  <c r="E5737" i="1"/>
  <c r="D5737" i="1"/>
  <c r="C5737" i="1"/>
  <c r="I5733" i="1"/>
  <c r="H5732" i="1"/>
  <c r="G5732" i="1"/>
  <c r="F5732" i="1"/>
  <c r="E5732" i="1"/>
  <c r="D5732" i="1"/>
  <c r="C5732" i="1"/>
  <c r="J5731" i="1"/>
  <c r="I5730" i="1"/>
  <c r="K5730" i="1" s="1"/>
  <c r="H5729" i="1"/>
  <c r="G5729" i="1"/>
  <c r="F5729" i="1"/>
  <c r="E5729" i="1"/>
  <c r="D5729" i="1"/>
  <c r="C5729" i="1"/>
  <c r="I5728" i="1"/>
  <c r="K5728" i="1" s="1"/>
  <c r="H5727" i="1"/>
  <c r="G5727" i="1"/>
  <c r="F5727" i="1"/>
  <c r="E5727" i="1"/>
  <c r="D5727" i="1"/>
  <c r="C5727" i="1"/>
  <c r="C5726" i="1"/>
  <c r="I5725" i="1"/>
  <c r="K5725" i="1" s="1"/>
  <c r="H5724" i="1"/>
  <c r="G5724" i="1"/>
  <c r="G5723" i="1" s="1"/>
  <c r="F5724" i="1"/>
  <c r="F5723" i="1" s="1"/>
  <c r="E5724" i="1"/>
  <c r="E5723" i="1" s="1"/>
  <c r="D5724" i="1"/>
  <c r="D5723" i="1" s="1"/>
  <c r="C5724" i="1"/>
  <c r="C5723" i="1" s="1"/>
  <c r="H5723" i="1"/>
  <c r="I5721" i="1"/>
  <c r="K5721" i="1" s="1"/>
  <c r="H5720" i="1"/>
  <c r="G5720" i="1"/>
  <c r="F5720" i="1"/>
  <c r="E5720" i="1"/>
  <c r="D5720" i="1"/>
  <c r="C5720" i="1"/>
  <c r="J5719" i="1"/>
  <c r="I5718" i="1"/>
  <c r="K5718" i="1" s="1"/>
  <c r="H5717" i="1"/>
  <c r="G5717" i="1"/>
  <c r="F5717" i="1"/>
  <c r="E5717" i="1"/>
  <c r="D5717" i="1"/>
  <c r="C5717" i="1"/>
  <c r="I5716" i="1"/>
  <c r="K5716" i="1" s="1"/>
  <c r="H5715" i="1"/>
  <c r="G5715" i="1"/>
  <c r="F5715" i="1"/>
  <c r="E5715" i="1"/>
  <c r="E5714" i="1" s="1"/>
  <c r="D5715" i="1"/>
  <c r="C5715" i="1"/>
  <c r="I5713" i="1"/>
  <c r="H5712" i="1"/>
  <c r="G5712" i="1"/>
  <c r="G5711" i="1" s="1"/>
  <c r="F5712" i="1"/>
  <c r="F5711" i="1" s="1"/>
  <c r="E5712" i="1"/>
  <c r="E5711" i="1" s="1"/>
  <c r="D5712" i="1"/>
  <c r="D5711" i="1" s="1"/>
  <c r="C5712" i="1"/>
  <c r="C5711" i="1" s="1"/>
  <c r="H5711" i="1"/>
  <c r="I5705" i="1"/>
  <c r="H5704" i="1"/>
  <c r="G5704" i="1"/>
  <c r="F5704" i="1"/>
  <c r="E5704" i="1"/>
  <c r="D5704" i="1"/>
  <c r="C5704" i="1"/>
  <c r="I5703" i="1"/>
  <c r="K5703" i="1" s="1"/>
  <c r="H5702" i="1"/>
  <c r="G5702" i="1"/>
  <c r="F5702" i="1"/>
  <c r="E5702" i="1"/>
  <c r="D5702" i="1"/>
  <c r="C5702" i="1"/>
  <c r="I5701" i="1"/>
  <c r="H5700" i="1"/>
  <c r="G5700" i="1"/>
  <c r="F5700" i="1"/>
  <c r="E5700" i="1"/>
  <c r="D5700" i="1"/>
  <c r="C5700" i="1"/>
  <c r="I5696" i="1"/>
  <c r="K5696" i="1" s="1"/>
  <c r="H5695" i="1"/>
  <c r="G5695" i="1"/>
  <c r="F5695" i="1"/>
  <c r="E5695" i="1"/>
  <c r="D5695" i="1"/>
  <c r="C5695" i="1"/>
  <c r="I5694" i="1"/>
  <c r="J5694" i="1" s="1"/>
  <c r="I5693" i="1"/>
  <c r="K5693" i="1" s="1"/>
  <c r="H5692" i="1"/>
  <c r="G5692" i="1"/>
  <c r="F5692" i="1"/>
  <c r="E5692" i="1"/>
  <c r="D5692" i="1"/>
  <c r="C5692" i="1"/>
  <c r="I5691" i="1"/>
  <c r="K5691" i="1" s="1"/>
  <c r="H5690" i="1"/>
  <c r="G5690" i="1"/>
  <c r="F5690" i="1"/>
  <c r="E5690" i="1"/>
  <c r="D5690" i="1"/>
  <c r="C5690" i="1"/>
  <c r="C5689" i="1"/>
  <c r="C5688" i="1" s="1"/>
  <c r="C5687" i="1" s="1"/>
  <c r="I5686" i="1"/>
  <c r="K5686" i="1" s="1"/>
  <c r="H5685" i="1"/>
  <c r="G5685" i="1"/>
  <c r="F5685" i="1"/>
  <c r="E5685" i="1"/>
  <c r="D5685" i="1"/>
  <c r="C5685" i="1"/>
  <c r="J5684" i="1"/>
  <c r="I5683" i="1"/>
  <c r="K5683" i="1" s="1"/>
  <c r="H5682" i="1"/>
  <c r="G5682" i="1"/>
  <c r="F5682" i="1"/>
  <c r="E5682" i="1"/>
  <c r="D5682" i="1"/>
  <c r="C5682" i="1"/>
  <c r="I5681" i="1"/>
  <c r="K5681" i="1" s="1"/>
  <c r="H5680" i="1"/>
  <c r="G5680" i="1"/>
  <c r="F5680" i="1"/>
  <c r="E5680" i="1"/>
  <c r="D5680" i="1"/>
  <c r="C5680" i="1"/>
  <c r="K5677" i="1"/>
  <c r="J5677" i="1"/>
  <c r="J5676" i="1" s="1"/>
  <c r="I5676" i="1"/>
  <c r="H5676" i="1"/>
  <c r="G5676" i="1"/>
  <c r="F5676" i="1"/>
  <c r="E5676" i="1"/>
  <c r="D5676" i="1"/>
  <c r="C5676" i="1"/>
  <c r="I5675" i="1"/>
  <c r="H5674" i="1"/>
  <c r="G5674" i="1"/>
  <c r="F5674" i="1"/>
  <c r="E5674" i="1"/>
  <c r="D5674" i="1"/>
  <c r="C5674" i="1"/>
  <c r="J5673" i="1"/>
  <c r="I5672" i="1"/>
  <c r="K5672" i="1" s="1"/>
  <c r="H5671" i="1"/>
  <c r="G5671" i="1"/>
  <c r="F5671" i="1"/>
  <c r="E5671" i="1"/>
  <c r="D5671" i="1"/>
  <c r="C5671" i="1"/>
  <c r="I5670" i="1"/>
  <c r="K5670" i="1" s="1"/>
  <c r="H5669" i="1"/>
  <c r="G5669" i="1"/>
  <c r="F5669" i="1"/>
  <c r="E5669" i="1"/>
  <c r="D5669" i="1"/>
  <c r="C5669" i="1"/>
  <c r="I5662" i="1"/>
  <c r="K5662" i="1" s="1"/>
  <c r="H5661" i="1"/>
  <c r="G5661" i="1"/>
  <c r="F5661" i="1"/>
  <c r="E5661" i="1"/>
  <c r="D5661" i="1"/>
  <c r="C5661" i="1"/>
  <c r="J5660" i="1"/>
  <c r="I5659" i="1"/>
  <c r="K5659" i="1" s="1"/>
  <c r="H5658" i="1"/>
  <c r="G5658" i="1"/>
  <c r="F5658" i="1"/>
  <c r="E5658" i="1"/>
  <c r="D5658" i="1"/>
  <c r="C5658" i="1"/>
  <c r="I5657" i="1"/>
  <c r="K5657" i="1" s="1"/>
  <c r="H5656" i="1"/>
  <c r="G5656" i="1"/>
  <c r="F5656" i="1"/>
  <c r="E5656" i="1"/>
  <c r="D5656" i="1"/>
  <c r="C5656" i="1"/>
  <c r="I5653" i="1"/>
  <c r="H5652" i="1"/>
  <c r="G5652" i="1"/>
  <c r="F5652" i="1"/>
  <c r="E5652" i="1"/>
  <c r="D5652" i="1"/>
  <c r="C5652" i="1"/>
  <c r="J5651" i="1"/>
  <c r="I5650" i="1"/>
  <c r="K5650" i="1" s="1"/>
  <c r="H5649" i="1"/>
  <c r="G5649" i="1"/>
  <c r="F5649" i="1"/>
  <c r="E5649" i="1"/>
  <c r="D5649" i="1"/>
  <c r="C5649" i="1"/>
  <c r="I5648" i="1"/>
  <c r="J5648" i="1" s="1"/>
  <c r="J5647" i="1" s="1"/>
  <c r="H5647" i="1"/>
  <c r="G5647" i="1"/>
  <c r="F5647" i="1"/>
  <c r="E5647" i="1"/>
  <c r="D5647" i="1"/>
  <c r="C5647" i="1"/>
  <c r="I5643" i="1"/>
  <c r="H5642" i="1"/>
  <c r="G5642" i="1"/>
  <c r="F5642" i="1"/>
  <c r="E5642" i="1"/>
  <c r="D5642" i="1"/>
  <c r="C5642" i="1"/>
  <c r="I5641" i="1"/>
  <c r="H5640" i="1"/>
  <c r="H5637" i="1" s="1"/>
  <c r="H5636" i="1" s="1"/>
  <c r="G5640" i="1"/>
  <c r="F5640" i="1"/>
  <c r="E5640" i="1"/>
  <c r="D5640" i="1"/>
  <c r="D5637" i="1" s="1"/>
  <c r="D5636" i="1" s="1"/>
  <c r="C5640" i="1"/>
  <c r="I5639" i="1"/>
  <c r="H5638" i="1"/>
  <c r="G5638" i="1"/>
  <c r="F5638" i="1"/>
  <c r="E5638" i="1"/>
  <c r="D5638" i="1"/>
  <c r="C5638" i="1"/>
  <c r="K5635" i="1"/>
  <c r="J5635" i="1"/>
  <c r="K5634" i="1"/>
  <c r="J5634" i="1"/>
  <c r="J5633" i="1" s="1"/>
  <c r="I5633" i="1"/>
  <c r="H5633" i="1"/>
  <c r="G5633" i="1"/>
  <c r="F5633" i="1"/>
  <c r="E5633" i="1"/>
  <c r="D5633" i="1"/>
  <c r="C5633" i="1"/>
  <c r="K5632" i="1"/>
  <c r="J5632" i="1"/>
  <c r="I5631" i="1"/>
  <c r="K5631" i="1" s="1"/>
  <c r="H5630" i="1"/>
  <c r="G5630" i="1"/>
  <c r="F5630" i="1"/>
  <c r="E5630" i="1"/>
  <c r="D5630" i="1"/>
  <c r="C5630" i="1"/>
  <c r="J5629" i="1"/>
  <c r="I5628" i="1"/>
  <c r="I5627" i="1"/>
  <c r="K5627" i="1" s="1"/>
  <c r="H5626" i="1"/>
  <c r="G5626" i="1"/>
  <c r="F5626" i="1"/>
  <c r="E5626" i="1"/>
  <c r="D5626" i="1"/>
  <c r="C5626" i="1"/>
  <c r="I5625" i="1"/>
  <c r="K5625" i="1" s="1"/>
  <c r="H5624" i="1"/>
  <c r="G5624" i="1"/>
  <c r="G5623" i="1" s="1"/>
  <c r="G5622" i="1" s="1"/>
  <c r="F5624" i="1"/>
  <c r="E5624" i="1"/>
  <c r="E5623" i="1" s="1"/>
  <c r="E5622" i="1" s="1"/>
  <c r="D5624" i="1"/>
  <c r="C5624" i="1"/>
  <c r="C5623" i="1" s="1"/>
  <c r="C5622" i="1" s="1"/>
  <c r="I5611" i="1"/>
  <c r="K5611" i="1" s="1"/>
  <c r="H5610" i="1"/>
  <c r="G5610" i="1"/>
  <c r="F5610" i="1"/>
  <c r="E5610" i="1"/>
  <c r="D5610" i="1"/>
  <c r="C5610" i="1"/>
  <c r="I5609" i="1"/>
  <c r="K5609" i="1" s="1"/>
  <c r="H5608" i="1"/>
  <c r="G5608" i="1"/>
  <c r="F5608" i="1"/>
  <c r="E5608" i="1"/>
  <c r="D5608" i="1"/>
  <c r="C5608" i="1"/>
  <c r="I5607" i="1"/>
  <c r="K5607" i="1" s="1"/>
  <c r="H5606" i="1"/>
  <c r="G5606" i="1"/>
  <c r="F5606" i="1"/>
  <c r="E5606" i="1"/>
  <c r="D5606" i="1"/>
  <c r="C5606" i="1"/>
  <c r="I5604" i="1"/>
  <c r="K5604" i="1" s="1"/>
  <c r="H5603" i="1"/>
  <c r="H5602" i="1" s="1"/>
  <c r="G5603" i="1"/>
  <c r="G5602" i="1" s="1"/>
  <c r="F5603" i="1"/>
  <c r="F5602" i="1" s="1"/>
  <c r="E5603" i="1"/>
  <c r="E5602" i="1" s="1"/>
  <c r="D5603" i="1"/>
  <c r="D5602" i="1" s="1"/>
  <c r="C5603" i="1"/>
  <c r="C5602" i="1" s="1"/>
  <c r="I5600" i="1"/>
  <c r="K5600" i="1" s="1"/>
  <c r="H5599" i="1"/>
  <c r="G5599" i="1"/>
  <c r="F5599" i="1"/>
  <c r="E5599" i="1"/>
  <c r="D5599" i="1"/>
  <c r="C5599" i="1"/>
  <c r="I5598" i="1"/>
  <c r="K5598" i="1" s="1"/>
  <c r="H5597" i="1"/>
  <c r="G5597" i="1"/>
  <c r="F5597" i="1"/>
  <c r="E5597" i="1"/>
  <c r="D5597" i="1"/>
  <c r="C5597" i="1"/>
  <c r="I5596" i="1"/>
  <c r="K5596" i="1" s="1"/>
  <c r="H5595" i="1"/>
  <c r="G5595" i="1"/>
  <c r="F5595" i="1"/>
  <c r="E5595" i="1"/>
  <c r="D5595" i="1"/>
  <c r="C5595" i="1"/>
  <c r="I5591" i="1"/>
  <c r="K5591" i="1" s="1"/>
  <c r="H5590" i="1"/>
  <c r="G5590" i="1"/>
  <c r="F5590" i="1"/>
  <c r="E5590" i="1"/>
  <c r="D5590" i="1"/>
  <c r="C5590" i="1"/>
  <c r="I5589" i="1"/>
  <c r="K5589" i="1" s="1"/>
  <c r="H5588" i="1"/>
  <c r="G5588" i="1"/>
  <c r="F5588" i="1"/>
  <c r="F5587" i="1" s="1"/>
  <c r="E5588" i="1"/>
  <c r="D5588" i="1"/>
  <c r="D5587" i="1" s="1"/>
  <c r="C5588" i="1"/>
  <c r="H5587" i="1"/>
  <c r="I5586" i="1"/>
  <c r="K5586" i="1" s="1"/>
  <c r="H5585" i="1"/>
  <c r="G5585" i="1"/>
  <c r="F5585" i="1"/>
  <c r="E5585" i="1"/>
  <c r="D5585" i="1"/>
  <c r="C5585" i="1"/>
  <c r="I5584" i="1"/>
  <c r="K5584" i="1" s="1"/>
  <c r="H5583" i="1"/>
  <c r="G5583" i="1"/>
  <c r="F5583" i="1"/>
  <c r="E5583" i="1"/>
  <c r="D5583" i="1"/>
  <c r="C5583" i="1"/>
  <c r="I5572" i="1"/>
  <c r="I5571" i="1" s="1"/>
  <c r="H5571" i="1"/>
  <c r="H5570" i="1" s="1"/>
  <c r="H5569" i="1" s="1"/>
  <c r="H5568" i="1" s="1"/>
  <c r="G5571" i="1"/>
  <c r="G5570" i="1" s="1"/>
  <c r="F5571" i="1"/>
  <c r="E5571" i="1"/>
  <c r="E5570" i="1" s="1"/>
  <c r="E5569" i="1" s="1"/>
  <c r="E5568" i="1" s="1"/>
  <c r="D5571" i="1"/>
  <c r="D5570" i="1" s="1"/>
  <c r="D5569" i="1" s="1"/>
  <c r="D5568" i="1" s="1"/>
  <c r="C5571" i="1"/>
  <c r="C5570" i="1" s="1"/>
  <c r="C5569" i="1" s="1"/>
  <c r="C5568" i="1" s="1"/>
  <c r="F5570" i="1"/>
  <c r="F5569" i="1" s="1"/>
  <c r="F5568" i="1" s="1"/>
  <c r="G5569" i="1"/>
  <c r="G5568" i="1" s="1"/>
  <c r="I5567" i="1"/>
  <c r="K5567" i="1" s="1"/>
  <c r="H5566" i="1"/>
  <c r="H5565" i="1" s="1"/>
  <c r="G5566" i="1"/>
  <c r="G5565" i="1" s="1"/>
  <c r="F5566" i="1"/>
  <c r="F5565" i="1" s="1"/>
  <c r="E5566" i="1"/>
  <c r="E5565" i="1" s="1"/>
  <c r="D5566" i="1"/>
  <c r="D5565" i="1" s="1"/>
  <c r="C5566" i="1"/>
  <c r="C5565" i="1" s="1"/>
  <c r="I5564" i="1"/>
  <c r="H5563" i="1"/>
  <c r="G5563" i="1"/>
  <c r="F5563" i="1"/>
  <c r="E5563" i="1"/>
  <c r="D5563" i="1"/>
  <c r="C5563" i="1"/>
  <c r="I5562" i="1"/>
  <c r="K5562" i="1" s="1"/>
  <c r="H5561" i="1"/>
  <c r="G5561" i="1"/>
  <c r="F5561" i="1"/>
  <c r="E5561" i="1"/>
  <c r="D5561" i="1"/>
  <c r="C5561" i="1"/>
  <c r="K5559" i="1"/>
  <c r="J5559" i="1"/>
  <c r="K5558" i="1"/>
  <c r="J5558" i="1"/>
  <c r="K5557" i="1"/>
  <c r="J5557" i="1"/>
  <c r="J5556" i="1" s="1"/>
  <c r="J5555" i="1" s="1"/>
  <c r="I5556" i="1"/>
  <c r="I5555" i="1" s="1"/>
  <c r="H5556" i="1"/>
  <c r="H5555" i="1" s="1"/>
  <c r="G5556" i="1"/>
  <c r="G5555" i="1" s="1"/>
  <c r="F5556" i="1"/>
  <c r="F5555" i="1" s="1"/>
  <c r="E5556" i="1"/>
  <c r="E5555" i="1" s="1"/>
  <c r="D5556" i="1"/>
  <c r="D5555" i="1" s="1"/>
  <c r="C5556" i="1"/>
  <c r="C5555" i="1" s="1"/>
  <c r="I5553" i="1"/>
  <c r="K5553" i="1" s="1"/>
  <c r="H5552" i="1"/>
  <c r="G5552" i="1"/>
  <c r="G5551" i="1" s="1"/>
  <c r="G5550" i="1" s="1"/>
  <c r="F5552" i="1"/>
  <c r="F5551" i="1" s="1"/>
  <c r="F5550" i="1" s="1"/>
  <c r="E5552" i="1"/>
  <c r="E5551" i="1" s="1"/>
  <c r="D5552" i="1"/>
  <c r="D5551" i="1" s="1"/>
  <c r="D5550" i="1" s="1"/>
  <c r="C5552" i="1"/>
  <c r="C5551" i="1" s="1"/>
  <c r="C5550" i="1" s="1"/>
  <c r="H5551" i="1"/>
  <c r="H5550" i="1" s="1"/>
  <c r="E5550" i="1"/>
  <c r="I5549" i="1"/>
  <c r="K5549" i="1" s="1"/>
  <c r="H5548" i="1"/>
  <c r="G5548" i="1"/>
  <c r="G5547" i="1" s="1"/>
  <c r="G5546" i="1" s="1"/>
  <c r="F5548" i="1"/>
  <c r="F5547" i="1" s="1"/>
  <c r="F5546" i="1" s="1"/>
  <c r="E5548" i="1"/>
  <c r="E5547" i="1" s="1"/>
  <c r="E5546" i="1" s="1"/>
  <c r="D5548" i="1"/>
  <c r="D5547" i="1" s="1"/>
  <c r="D5546" i="1" s="1"/>
  <c r="C5548" i="1"/>
  <c r="C5547" i="1" s="1"/>
  <c r="C5546" i="1" s="1"/>
  <c r="H5547" i="1"/>
  <c r="H5546" i="1" s="1"/>
  <c r="I5545" i="1"/>
  <c r="K5545" i="1" s="1"/>
  <c r="I5543" i="1"/>
  <c r="K5543" i="1" s="1"/>
  <c r="H5541" i="1"/>
  <c r="H5540" i="1" s="1"/>
  <c r="H5539" i="1" s="1"/>
  <c r="F5541" i="1"/>
  <c r="F5540" i="1" s="1"/>
  <c r="F5539" i="1" s="1"/>
  <c r="E5541" i="1"/>
  <c r="E5540" i="1" s="1"/>
  <c r="E5539" i="1" s="1"/>
  <c r="D5541" i="1"/>
  <c r="D5540" i="1" s="1"/>
  <c r="D5539" i="1" s="1"/>
  <c r="C5541" i="1"/>
  <c r="C5540" i="1" s="1"/>
  <c r="C5539" i="1" s="1"/>
  <c r="I5534" i="1"/>
  <c r="K5534" i="1" s="1"/>
  <c r="H5533" i="1"/>
  <c r="H5532" i="1" s="1"/>
  <c r="G5533" i="1"/>
  <c r="G5532" i="1" s="1"/>
  <c r="F5533" i="1"/>
  <c r="F5532" i="1" s="1"/>
  <c r="E5533" i="1"/>
  <c r="E5532" i="1" s="1"/>
  <c r="D5533" i="1"/>
  <c r="D5532" i="1" s="1"/>
  <c r="C5533" i="1"/>
  <c r="C5532" i="1" s="1"/>
  <c r="I5531" i="1"/>
  <c r="K5531" i="1" s="1"/>
  <c r="H5530" i="1"/>
  <c r="G5530" i="1"/>
  <c r="G5529" i="1" s="1"/>
  <c r="F5530" i="1"/>
  <c r="F5529" i="1" s="1"/>
  <c r="E5530" i="1"/>
  <c r="E5529" i="1" s="1"/>
  <c r="D5530" i="1"/>
  <c r="C5530" i="1"/>
  <c r="C5529" i="1" s="1"/>
  <c r="H5529" i="1"/>
  <c r="D5529" i="1"/>
  <c r="I5527" i="1"/>
  <c r="K5527" i="1" s="1"/>
  <c r="H5526" i="1"/>
  <c r="G5526" i="1"/>
  <c r="G5525" i="1" s="1"/>
  <c r="F5526" i="1"/>
  <c r="F5525" i="1" s="1"/>
  <c r="E5526" i="1"/>
  <c r="E5525" i="1" s="1"/>
  <c r="D5526" i="1"/>
  <c r="D5525" i="1" s="1"/>
  <c r="C5526" i="1"/>
  <c r="C5525" i="1" s="1"/>
  <c r="H5525" i="1"/>
  <c r="I5524" i="1"/>
  <c r="K5524" i="1" s="1"/>
  <c r="H5523" i="1"/>
  <c r="H5522" i="1" s="1"/>
  <c r="G5523" i="1"/>
  <c r="G5522" i="1" s="1"/>
  <c r="G5521" i="1" s="1"/>
  <c r="F5523" i="1"/>
  <c r="F5522" i="1" s="1"/>
  <c r="E5523" i="1"/>
  <c r="E5522" i="1" s="1"/>
  <c r="E5521" i="1" s="1"/>
  <c r="D5523" i="1"/>
  <c r="D5522" i="1" s="1"/>
  <c r="C5523" i="1"/>
  <c r="C5522" i="1" s="1"/>
  <c r="C5521" i="1" s="1"/>
  <c r="I5520" i="1"/>
  <c r="K5520" i="1" s="1"/>
  <c r="H5519" i="1"/>
  <c r="H5518" i="1" s="1"/>
  <c r="H5517" i="1" s="1"/>
  <c r="G5519" i="1"/>
  <c r="G5518" i="1" s="1"/>
  <c r="G5517" i="1" s="1"/>
  <c r="F5519" i="1"/>
  <c r="F5518" i="1" s="1"/>
  <c r="F5517" i="1" s="1"/>
  <c r="E5519" i="1"/>
  <c r="E5518" i="1" s="1"/>
  <c r="E5517" i="1" s="1"/>
  <c r="D5519" i="1"/>
  <c r="D5518" i="1" s="1"/>
  <c r="D5517" i="1" s="1"/>
  <c r="C5519" i="1"/>
  <c r="C5518" i="1" s="1"/>
  <c r="C5517" i="1" s="1"/>
  <c r="I5516" i="1"/>
  <c r="K5516" i="1" s="1"/>
  <c r="I5515" i="1"/>
  <c r="K5515" i="1" s="1"/>
  <c r="H5513" i="1"/>
  <c r="G5513" i="1"/>
  <c r="F5513" i="1"/>
  <c r="E5513" i="1"/>
  <c r="D5513" i="1"/>
  <c r="I5511" i="1"/>
  <c r="K5511" i="1" s="1"/>
  <c r="H5510" i="1"/>
  <c r="G5510" i="1"/>
  <c r="G5509" i="1" s="1"/>
  <c r="G5508" i="1" s="1"/>
  <c r="F5510" i="1"/>
  <c r="E5510" i="1"/>
  <c r="E5509" i="1" s="1"/>
  <c r="E5508" i="1" s="1"/>
  <c r="D5510" i="1"/>
  <c r="C5510" i="1"/>
  <c r="C5509" i="1" s="1"/>
  <c r="C5508" i="1" s="1"/>
  <c r="I5506" i="1"/>
  <c r="K5506" i="1" s="1"/>
  <c r="H5505" i="1"/>
  <c r="H5504" i="1" s="1"/>
  <c r="H5503" i="1" s="1"/>
  <c r="G5505" i="1"/>
  <c r="G5504" i="1" s="1"/>
  <c r="G5503" i="1" s="1"/>
  <c r="F5505" i="1"/>
  <c r="F5504" i="1" s="1"/>
  <c r="F5503" i="1" s="1"/>
  <c r="E5505" i="1"/>
  <c r="E5504" i="1" s="1"/>
  <c r="E5503" i="1" s="1"/>
  <c r="D5505" i="1"/>
  <c r="D5504" i="1" s="1"/>
  <c r="D5503" i="1" s="1"/>
  <c r="C5505" i="1"/>
  <c r="C5504" i="1" s="1"/>
  <c r="C5503" i="1" s="1"/>
  <c r="I5502" i="1"/>
  <c r="K5502" i="1" s="1"/>
  <c r="H5501" i="1"/>
  <c r="H5500" i="1" s="1"/>
  <c r="H5499" i="1" s="1"/>
  <c r="G5501" i="1"/>
  <c r="G5500" i="1" s="1"/>
  <c r="G5499" i="1" s="1"/>
  <c r="F5501" i="1"/>
  <c r="F5500" i="1" s="1"/>
  <c r="F5499" i="1" s="1"/>
  <c r="E5501" i="1"/>
  <c r="E5500" i="1" s="1"/>
  <c r="E5499" i="1" s="1"/>
  <c r="D5501" i="1"/>
  <c r="D5500" i="1" s="1"/>
  <c r="D5499" i="1" s="1"/>
  <c r="C5501" i="1"/>
  <c r="C5500" i="1" s="1"/>
  <c r="C5499" i="1" s="1"/>
  <c r="I5498" i="1"/>
  <c r="K5498" i="1" s="1"/>
  <c r="H5497" i="1"/>
  <c r="H5496" i="1" s="1"/>
  <c r="H5495" i="1" s="1"/>
  <c r="G5497" i="1"/>
  <c r="G5496" i="1" s="1"/>
  <c r="G5495" i="1" s="1"/>
  <c r="F5497" i="1"/>
  <c r="F5496" i="1" s="1"/>
  <c r="F5495" i="1" s="1"/>
  <c r="E5497" i="1"/>
  <c r="E5496" i="1" s="1"/>
  <c r="E5495" i="1" s="1"/>
  <c r="D5497" i="1"/>
  <c r="D5496" i="1" s="1"/>
  <c r="D5495" i="1" s="1"/>
  <c r="C5497" i="1"/>
  <c r="C5496" i="1" s="1"/>
  <c r="C5495" i="1" s="1"/>
  <c r="I5489" i="1"/>
  <c r="K5489" i="1" s="1"/>
  <c r="I5488" i="1"/>
  <c r="K5488" i="1" s="1"/>
  <c r="H5487" i="1"/>
  <c r="G5487" i="1"/>
  <c r="G5486" i="1" s="1"/>
  <c r="G5485" i="1" s="1"/>
  <c r="F5487" i="1"/>
  <c r="F5486" i="1" s="1"/>
  <c r="F5485" i="1" s="1"/>
  <c r="E5487" i="1"/>
  <c r="E5486" i="1" s="1"/>
  <c r="E5485" i="1" s="1"/>
  <c r="D5487" i="1"/>
  <c r="D5486" i="1" s="1"/>
  <c r="D5485" i="1" s="1"/>
  <c r="C5487" i="1"/>
  <c r="C5486" i="1" s="1"/>
  <c r="C5485" i="1" s="1"/>
  <c r="H5486" i="1"/>
  <c r="H5485" i="1" s="1"/>
  <c r="I5484" i="1"/>
  <c r="K5484" i="1" s="1"/>
  <c r="H5483" i="1"/>
  <c r="G5483" i="1"/>
  <c r="G5482" i="1" s="1"/>
  <c r="G5481" i="1" s="1"/>
  <c r="F5483" i="1"/>
  <c r="F5482" i="1" s="1"/>
  <c r="F5481" i="1" s="1"/>
  <c r="E5483" i="1"/>
  <c r="E5482" i="1" s="1"/>
  <c r="E5481" i="1" s="1"/>
  <c r="D5483" i="1"/>
  <c r="D5482" i="1" s="1"/>
  <c r="D5481" i="1" s="1"/>
  <c r="C5483" i="1"/>
  <c r="C5482" i="1" s="1"/>
  <c r="C5481" i="1" s="1"/>
  <c r="H5482" i="1"/>
  <c r="H5481" i="1" s="1"/>
  <c r="I5480" i="1"/>
  <c r="K5480" i="1" s="1"/>
  <c r="H5479" i="1"/>
  <c r="G5479" i="1"/>
  <c r="G5478" i="1" s="1"/>
  <c r="G5477" i="1" s="1"/>
  <c r="F5479" i="1"/>
  <c r="F5478" i="1" s="1"/>
  <c r="F5477" i="1" s="1"/>
  <c r="E5479" i="1"/>
  <c r="E5478" i="1" s="1"/>
  <c r="E5477" i="1" s="1"/>
  <c r="D5479" i="1"/>
  <c r="D5478" i="1" s="1"/>
  <c r="D5477" i="1" s="1"/>
  <c r="C5479" i="1"/>
  <c r="C5478" i="1" s="1"/>
  <c r="C5477" i="1" s="1"/>
  <c r="H5478" i="1"/>
  <c r="H5477" i="1" s="1"/>
  <c r="I5476" i="1"/>
  <c r="K5476" i="1" s="1"/>
  <c r="I5475" i="1"/>
  <c r="K5475" i="1" s="1"/>
  <c r="H5474" i="1"/>
  <c r="H5473" i="1" s="1"/>
  <c r="H5472" i="1" s="1"/>
  <c r="G5474" i="1"/>
  <c r="G5473" i="1" s="1"/>
  <c r="G5472" i="1" s="1"/>
  <c r="F5474" i="1"/>
  <c r="F5473" i="1" s="1"/>
  <c r="F5472" i="1" s="1"/>
  <c r="E5474" i="1"/>
  <c r="E5473" i="1" s="1"/>
  <c r="E5472" i="1" s="1"/>
  <c r="D5474" i="1"/>
  <c r="D5473" i="1" s="1"/>
  <c r="D5472" i="1" s="1"/>
  <c r="C5474" i="1"/>
  <c r="C5473" i="1" s="1"/>
  <c r="C5472" i="1" s="1"/>
  <c r="I5471" i="1"/>
  <c r="K5471" i="1" s="1"/>
  <c r="I5470" i="1"/>
  <c r="K5470" i="1" s="1"/>
  <c r="H5469" i="1"/>
  <c r="G5469" i="1"/>
  <c r="G5468" i="1" s="1"/>
  <c r="G5467" i="1" s="1"/>
  <c r="F5469" i="1"/>
  <c r="F5468" i="1" s="1"/>
  <c r="F5467" i="1" s="1"/>
  <c r="E5469" i="1"/>
  <c r="E5468" i="1" s="1"/>
  <c r="E5467" i="1" s="1"/>
  <c r="D5469" i="1"/>
  <c r="D5468" i="1" s="1"/>
  <c r="D5467" i="1" s="1"/>
  <c r="C5469" i="1"/>
  <c r="C5468" i="1" s="1"/>
  <c r="C5467" i="1" s="1"/>
  <c r="H5468" i="1"/>
  <c r="H5467" i="1" s="1"/>
  <c r="I5466" i="1"/>
  <c r="K5466" i="1" s="1"/>
  <c r="H5465" i="1"/>
  <c r="G5465" i="1"/>
  <c r="G5464" i="1" s="1"/>
  <c r="F5465" i="1"/>
  <c r="F5464" i="1" s="1"/>
  <c r="E5465" i="1"/>
  <c r="E5464" i="1" s="1"/>
  <c r="D5465" i="1"/>
  <c r="C5465" i="1"/>
  <c r="C5464" i="1" s="1"/>
  <c r="H5464" i="1"/>
  <c r="D5464" i="1"/>
  <c r="I5463" i="1"/>
  <c r="K5463" i="1" s="1"/>
  <c r="H5462" i="1"/>
  <c r="H5461" i="1" s="1"/>
  <c r="H5460" i="1" s="1"/>
  <c r="G5462" i="1"/>
  <c r="G5461" i="1" s="1"/>
  <c r="F5462" i="1"/>
  <c r="F5461" i="1" s="1"/>
  <c r="E5462" i="1"/>
  <c r="E5461" i="1" s="1"/>
  <c r="D5462" i="1"/>
  <c r="D5461" i="1" s="1"/>
  <c r="D5460" i="1" s="1"/>
  <c r="C5462" i="1"/>
  <c r="C5461" i="1" s="1"/>
  <c r="I5459" i="1"/>
  <c r="K5459" i="1" s="1"/>
  <c r="I5458" i="1"/>
  <c r="K5458" i="1" s="1"/>
  <c r="H5457" i="1"/>
  <c r="G5457" i="1"/>
  <c r="G5456" i="1" s="1"/>
  <c r="G5455" i="1" s="1"/>
  <c r="F5457" i="1"/>
  <c r="F5456" i="1" s="1"/>
  <c r="F5455" i="1" s="1"/>
  <c r="E5457" i="1"/>
  <c r="E5456" i="1" s="1"/>
  <c r="E5455" i="1" s="1"/>
  <c r="D5457" i="1"/>
  <c r="D5456" i="1" s="1"/>
  <c r="D5455" i="1" s="1"/>
  <c r="C5457" i="1"/>
  <c r="C5456" i="1" s="1"/>
  <c r="C5455" i="1" s="1"/>
  <c r="H5456" i="1"/>
  <c r="H5455" i="1" s="1"/>
  <c r="I5450" i="1"/>
  <c r="K5450" i="1" s="1"/>
  <c r="I5449" i="1"/>
  <c r="H5448" i="1"/>
  <c r="G5448" i="1"/>
  <c r="F5448" i="1"/>
  <c r="E5448" i="1"/>
  <c r="D5448" i="1"/>
  <c r="C5448" i="1"/>
  <c r="I5447" i="1"/>
  <c r="K5447" i="1" s="1"/>
  <c r="H5446" i="1"/>
  <c r="G5446" i="1"/>
  <c r="F5446" i="1"/>
  <c r="E5446" i="1"/>
  <c r="D5446" i="1"/>
  <c r="C5446" i="1"/>
  <c r="I5445" i="1"/>
  <c r="K5445" i="1" s="1"/>
  <c r="H5444" i="1"/>
  <c r="G5444" i="1"/>
  <c r="F5444" i="1"/>
  <c r="E5444" i="1"/>
  <c r="D5444" i="1"/>
  <c r="C5444" i="1"/>
  <c r="I5443" i="1"/>
  <c r="K5443" i="1" s="1"/>
  <c r="H5442" i="1"/>
  <c r="G5442" i="1"/>
  <c r="F5442" i="1"/>
  <c r="E5442" i="1"/>
  <c r="D5442" i="1"/>
  <c r="C5442" i="1"/>
  <c r="I5440" i="1"/>
  <c r="K5440" i="1" s="1"/>
  <c r="H5439" i="1"/>
  <c r="H5438" i="1" s="1"/>
  <c r="G5439" i="1"/>
  <c r="G5438" i="1" s="1"/>
  <c r="F5439" i="1"/>
  <c r="F5438" i="1" s="1"/>
  <c r="E5439" i="1"/>
  <c r="E5438" i="1" s="1"/>
  <c r="D5439" i="1"/>
  <c r="D5438" i="1" s="1"/>
  <c r="C5439" i="1"/>
  <c r="C5438" i="1" s="1"/>
  <c r="J5436" i="1"/>
  <c r="J5435" i="1" s="1"/>
  <c r="I5435" i="1"/>
  <c r="H5435" i="1"/>
  <c r="G5435" i="1"/>
  <c r="F5435" i="1"/>
  <c r="E5435" i="1"/>
  <c r="D5435" i="1"/>
  <c r="C5435" i="1"/>
  <c r="I5434" i="1"/>
  <c r="K5434" i="1" s="1"/>
  <c r="H5433" i="1"/>
  <c r="G5433" i="1"/>
  <c r="F5433" i="1"/>
  <c r="E5433" i="1"/>
  <c r="D5433" i="1"/>
  <c r="C5433" i="1"/>
  <c r="J5432" i="1"/>
  <c r="J5431" i="1" s="1"/>
  <c r="I5431" i="1"/>
  <c r="H5431" i="1"/>
  <c r="G5431" i="1"/>
  <c r="F5431" i="1"/>
  <c r="F5430" i="1" s="1"/>
  <c r="E5431" i="1"/>
  <c r="D5431" i="1"/>
  <c r="D5430" i="1" s="1"/>
  <c r="C5431" i="1"/>
  <c r="I5429" i="1"/>
  <c r="K5429" i="1" s="1"/>
  <c r="H5428" i="1"/>
  <c r="G5428" i="1"/>
  <c r="F5428" i="1"/>
  <c r="E5428" i="1"/>
  <c r="D5428" i="1"/>
  <c r="C5428" i="1"/>
  <c r="I5427" i="1"/>
  <c r="K5427" i="1" s="1"/>
  <c r="H5426" i="1"/>
  <c r="G5426" i="1"/>
  <c r="F5426" i="1"/>
  <c r="E5426" i="1"/>
  <c r="D5426" i="1"/>
  <c r="C5426" i="1"/>
  <c r="I5422" i="1"/>
  <c r="K5422" i="1" s="1"/>
  <c r="H5421" i="1"/>
  <c r="G5421" i="1"/>
  <c r="F5421" i="1"/>
  <c r="E5421" i="1"/>
  <c r="D5421" i="1"/>
  <c r="C5421" i="1"/>
  <c r="I5420" i="1"/>
  <c r="J5420" i="1" s="1"/>
  <c r="I5419" i="1"/>
  <c r="K5419" i="1" s="1"/>
  <c r="H5418" i="1"/>
  <c r="G5418" i="1"/>
  <c r="F5418" i="1"/>
  <c r="E5418" i="1"/>
  <c r="D5418" i="1"/>
  <c r="C5418" i="1"/>
  <c r="J5417" i="1"/>
  <c r="J5416" i="1" s="1"/>
  <c r="I5416" i="1"/>
  <c r="H5416" i="1"/>
  <c r="G5416" i="1"/>
  <c r="F5416" i="1"/>
  <c r="E5416" i="1"/>
  <c r="D5416" i="1"/>
  <c r="C5416" i="1"/>
  <c r="I5415" i="1"/>
  <c r="K5415" i="1" s="1"/>
  <c r="H5414" i="1"/>
  <c r="G5414" i="1"/>
  <c r="F5414" i="1"/>
  <c r="E5414" i="1"/>
  <c r="D5414" i="1"/>
  <c r="C5414" i="1"/>
  <c r="K5406" i="1"/>
  <c r="J5406" i="1"/>
  <c r="J5405" i="1" s="1"/>
  <c r="J5404" i="1" s="1"/>
  <c r="I5405" i="1"/>
  <c r="I5404" i="1" s="1"/>
  <c r="H5405" i="1"/>
  <c r="H5404" i="1" s="1"/>
  <c r="G5405" i="1"/>
  <c r="G5404" i="1" s="1"/>
  <c r="F5405" i="1"/>
  <c r="E5405" i="1"/>
  <c r="E5404" i="1" s="1"/>
  <c r="D5405" i="1"/>
  <c r="D5404" i="1" s="1"/>
  <c r="C5405" i="1"/>
  <c r="C5404" i="1" s="1"/>
  <c r="F5404" i="1"/>
  <c r="I5402" i="1"/>
  <c r="K5402" i="1" s="1"/>
  <c r="H5401" i="1"/>
  <c r="G5401" i="1"/>
  <c r="F5401" i="1"/>
  <c r="E5401" i="1"/>
  <c r="D5401" i="1"/>
  <c r="C5401" i="1"/>
  <c r="I5400" i="1"/>
  <c r="J5400" i="1" s="1"/>
  <c r="I5399" i="1"/>
  <c r="K5399" i="1" s="1"/>
  <c r="H5398" i="1"/>
  <c r="G5398" i="1"/>
  <c r="F5398" i="1"/>
  <c r="E5398" i="1"/>
  <c r="D5398" i="1"/>
  <c r="C5398" i="1"/>
  <c r="J5397" i="1"/>
  <c r="J5396" i="1" s="1"/>
  <c r="I5396" i="1"/>
  <c r="H5396" i="1"/>
  <c r="G5396" i="1"/>
  <c r="F5396" i="1"/>
  <c r="E5396" i="1"/>
  <c r="D5396" i="1"/>
  <c r="C5396" i="1"/>
  <c r="I5395" i="1"/>
  <c r="K5395" i="1" s="1"/>
  <c r="H5394" i="1"/>
  <c r="H5393" i="1" s="1"/>
  <c r="H5392" i="1" s="1"/>
  <c r="G5394" i="1"/>
  <c r="F5394" i="1"/>
  <c r="F5393" i="1" s="1"/>
  <c r="F5392" i="1" s="1"/>
  <c r="E5394" i="1"/>
  <c r="D5394" i="1"/>
  <c r="D5393" i="1" s="1"/>
  <c r="D5392" i="1" s="1"/>
  <c r="C5394" i="1"/>
  <c r="G5393" i="1"/>
  <c r="G5392" i="1" s="1"/>
  <c r="I5390" i="1"/>
  <c r="K5390" i="1" s="1"/>
  <c r="H5389" i="1"/>
  <c r="G5389" i="1"/>
  <c r="F5389" i="1"/>
  <c r="E5389" i="1"/>
  <c r="D5389" i="1"/>
  <c r="C5389" i="1"/>
  <c r="I5388" i="1"/>
  <c r="K5388" i="1" s="1"/>
  <c r="H5387" i="1"/>
  <c r="G5387" i="1"/>
  <c r="F5387" i="1"/>
  <c r="E5387" i="1"/>
  <c r="D5387" i="1"/>
  <c r="C5387" i="1"/>
  <c r="I5383" i="1"/>
  <c r="K5383" i="1" s="1"/>
  <c r="H5382" i="1"/>
  <c r="G5382" i="1"/>
  <c r="F5382" i="1"/>
  <c r="E5382" i="1"/>
  <c r="D5382" i="1"/>
  <c r="C5382" i="1"/>
  <c r="J5381" i="1"/>
  <c r="I5380" i="1"/>
  <c r="K5380" i="1" s="1"/>
  <c r="H5379" i="1"/>
  <c r="G5379" i="1"/>
  <c r="F5379" i="1"/>
  <c r="E5379" i="1"/>
  <c r="D5379" i="1"/>
  <c r="C5379" i="1"/>
  <c r="J5378" i="1"/>
  <c r="J5377" i="1" s="1"/>
  <c r="I5377" i="1"/>
  <c r="H5377" i="1"/>
  <c r="G5377" i="1"/>
  <c r="F5377" i="1"/>
  <c r="E5377" i="1"/>
  <c r="D5377" i="1"/>
  <c r="C5377" i="1"/>
  <c r="I5376" i="1"/>
  <c r="K5376" i="1" s="1"/>
  <c r="H5375" i="1"/>
  <c r="G5375" i="1"/>
  <c r="F5375" i="1"/>
  <c r="E5375" i="1"/>
  <c r="E5374" i="1" s="1"/>
  <c r="E5373" i="1" s="1"/>
  <c r="E5372" i="1" s="1"/>
  <c r="D5375" i="1"/>
  <c r="C5375" i="1"/>
  <c r="I5367" i="1"/>
  <c r="J5367" i="1" s="1"/>
  <c r="K5367" i="1" s="1"/>
  <c r="H5366" i="1"/>
  <c r="G5366" i="1"/>
  <c r="F5366" i="1"/>
  <c r="E5366" i="1"/>
  <c r="D5366" i="1"/>
  <c r="C5366" i="1"/>
  <c r="I5365" i="1"/>
  <c r="J5365" i="1" s="1"/>
  <c r="I5364" i="1"/>
  <c r="K5364" i="1" s="1"/>
  <c r="H5363" i="1"/>
  <c r="G5363" i="1"/>
  <c r="F5363" i="1"/>
  <c r="E5363" i="1"/>
  <c r="D5363" i="1"/>
  <c r="C5363" i="1"/>
  <c r="I5362" i="1"/>
  <c r="K5362" i="1" s="1"/>
  <c r="H5361" i="1"/>
  <c r="G5361" i="1"/>
  <c r="F5361" i="1"/>
  <c r="E5361" i="1"/>
  <c r="D5361" i="1"/>
  <c r="C5361" i="1"/>
  <c r="I5357" i="1"/>
  <c r="K5357" i="1" s="1"/>
  <c r="H5356" i="1"/>
  <c r="G5356" i="1"/>
  <c r="F5356" i="1"/>
  <c r="E5356" i="1"/>
  <c r="D5356" i="1"/>
  <c r="C5356" i="1"/>
  <c r="J5355" i="1"/>
  <c r="J5354" i="1" s="1"/>
  <c r="I5354" i="1"/>
  <c r="H5354" i="1"/>
  <c r="G5354" i="1"/>
  <c r="G5353" i="1" s="1"/>
  <c r="G5352" i="1" s="1"/>
  <c r="G5351" i="1" s="1"/>
  <c r="F5354" i="1"/>
  <c r="F5353" i="1" s="1"/>
  <c r="F5352" i="1" s="1"/>
  <c r="F5351" i="1" s="1"/>
  <c r="E5354" i="1"/>
  <c r="E5353" i="1" s="1"/>
  <c r="E5352" i="1" s="1"/>
  <c r="E5351" i="1" s="1"/>
  <c r="D5354" i="1"/>
  <c r="C5354" i="1"/>
  <c r="C5353" i="1" s="1"/>
  <c r="C5352" i="1" s="1"/>
  <c r="C5351" i="1" s="1"/>
  <c r="H5353" i="1"/>
  <c r="H5352" i="1" s="1"/>
  <c r="H5351" i="1" s="1"/>
  <c r="D5353" i="1"/>
  <c r="D5352" i="1" s="1"/>
  <c r="D5351" i="1" s="1"/>
  <c r="I5350" i="1"/>
  <c r="K5350" i="1" s="1"/>
  <c r="H5349" i="1"/>
  <c r="G5349" i="1"/>
  <c r="F5349" i="1"/>
  <c r="E5349" i="1"/>
  <c r="D5349" i="1"/>
  <c r="C5349" i="1"/>
  <c r="I5348" i="1"/>
  <c r="K5348" i="1" s="1"/>
  <c r="H5347" i="1"/>
  <c r="G5347" i="1"/>
  <c r="G5346" i="1" s="1"/>
  <c r="G5345" i="1" s="1"/>
  <c r="G5344" i="1" s="1"/>
  <c r="F5347" i="1"/>
  <c r="E5347" i="1"/>
  <c r="D5347" i="1"/>
  <c r="C5347" i="1"/>
  <c r="C5346" i="1" s="1"/>
  <c r="C5345" i="1" s="1"/>
  <c r="C5344" i="1" s="1"/>
  <c r="I5343" i="1"/>
  <c r="K5343" i="1" s="1"/>
  <c r="H5342" i="1"/>
  <c r="G5342" i="1"/>
  <c r="F5342" i="1"/>
  <c r="E5342" i="1"/>
  <c r="D5342" i="1"/>
  <c r="C5342" i="1"/>
  <c r="I5341" i="1"/>
  <c r="J5341" i="1" s="1"/>
  <c r="I5340" i="1"/>
  <c r="K5340" i="1" s="1"/>
  <c r="H5339" i="1"/>
  <c r="G5339" i="1"/>
  <c r="F5339" i="1"/>
  <c r="E5339" i="1"/>
  <c r="D5339" i="1"/>
  <c r="C5339" i="1"/>
  <c r="J5338" i="1"/>
  <c r="J5337" i="1" s="1"/>
  <c r="I5337" i="1"/>
  <c r="H5337" i="1"/>
  <c r="G5337" i="1"/>
  <c r="F5337" i="1"/>
  <c r="E5337" i="1"/>
  <c r="D5337" i="1"/>
  <c r="C5337" i="1"/>
  <c r="I5336" i="1"/>
  <c r="K5336" i="1" s="1"/>
  <c r="H5335" i="1"/>
  <c r="G5335" i="1"/>
  <c r="F5335" i="1"/>
  <c r="E5335" i="1"/>
  <c r="D5335" i="1"/>
  <c r="C5335" i="1"/>
  <c r="C5334" i="1" s="1"/>
  <c r="I5333" i="1"/>
  <c r="K5333" i="1" s="1"/>
  <c r="H5332" i="1"/>
  <c r="G5332" i="1"/>
  <c r="G5331" i="1" s="1"/>
  <c r="F5332" i="1"/>
  <c r="F5331" i="1" s="1"/>
  <c r="E5332" i="1"/>
  <c r="E5331" i="1" s="1"/>
  <c r="D5332" i="1"/>
  <c r="D5331" i="1" s="1"/>
  <c r="C5332" i="1"/>
  <c r="C5331" i="1" s="1"/>
  <c r="H5331" i="1"/>
  <c r="I5323" i="1"/>
  <c r="J5323" i="1" s="1"/>
  <c r="J5322" i="1" s="1"/>
  <c r="H5322" i="1"/>
  <c r="G5322" i="1"/>
  <c r="F5322" i="1"/>
  <c r="E5322" i="1"/>
  <c r="D5322" i="1"/>
  <c r="C5322" i="1"/>
  <c r="I5321" i="1"/>
  <c r="J5321" i="1" s="1"/>
  <c r="I5320" i="1"/>
  <c r="K5320" i="1" s="1"/>
  <c r="H5319" i="1"/>
  <c r="G5319" i="1"/>
  <c r="F5319" i="1"/>
  <c r="E5319" i="1"/>
  <c r="D5319" i="1"/>
  <c r="C5319" i="1"/>
  <c r="J5318" i="1"/>
  <c r="J5317" i="1" s="1"/>
  <c r="I5317" i="1"/>
  <c r="H5317" i="1"/>
  <c r="G5317" i="1"/>
  <c r="F5317" i="1"/>
  <c r="E5317" i="1"/>
  <c r="D5317" i="1"/>
  <c r="C5317" i="1"/>
  <c r="I5316" i="1"/>
  <c r="K5316" i="1" s="1"/>
  <c r="H5315" i="1"/>
  <c r="G5315" i="1"/>
  <c r="F5315" i="1"/>
  <c r="E5315" i="1"/>
  <c r="D5315" i="1"/>
  <c r="C5315" i="1"/>
  <c r="I5310" i="1"/>
  <c r="K5310" i="1" s="1"/>
  <c r="H5309" i="1"/>
  <c r="G5309" i="1"/>
  <c r="F5309" i="1"/>
  <c r="E5309" i="1"/>
  <c r="D5309" i="1"/>
  <c r="C5309" i="1"/>
  <c r="I5308" i="1"/>
  <c r="K5308" i="1" s="1"/>
  <c r="I5307" i="1"/>
  <c r="J5307" i="1" s="1"/>
  <c r="I5306" i="1"/>
  <c r="K5306" i="1" s="1"/>
  <c r="I5305" i="1"/>
  <c r="K5305" i="1" s="1"/>
  <c r="I5304" i="1"/>
  <c r="K5304" i="1" s="1"/>
  <c r="I5303" i="1"/>
  <c r="J5303" i="1" s="1"/>
  <c r="H5302" i="1"/>
  <c r="I5302" i="1" s="1"/>
  <c r="I5301" i="1"/>
  <c r="K5301" i="1" s="1"/>
  <c r="G5300" i="1"/>
  <c r="F5300" i="1"/>
  <c r="E5300" i="1"/>
  <c r="D5300" i="1"/>
  <c r="C5300" i="1"/>
  <c r="F5294" i="1"/>
  <c r="F5293" i="1"/>
  <c r="M5299" i="1" s="1"/>
  <c r="E5292" i="1"/>
  <c r="E5787" i="1" s="1"/>
  <c r="D5292" i="1"/>
  <c r="D5787" i="1" s="1"/>
  <c r="D5314" i="1" l="1"/>
  <c r="D5313" i="1" s="1"/>
  <c r="D5312" i="1" s="1"/>
  <c r="I5510" i="1"/>
  <c r="J5511" i="1"/>
  <c r="J5510" i="1" s="1"/>
  <c r="I5530" i="1"/>
  <c r="J5531" i="1"/>
  <c r="J5530" i="1" s="1"/>
  <c r="J5529" i="1" s="1"/>
  <c r="C5299" i="1"/>
  <c r="C5298" i="1" s="1"/>
  <c r="E5299" i="1"/>
  <c r="E5298" i="1" s="1"/>
  <c r="G5299" i="1"/>
  <c r="G5298" i="1" s="1"/>
  <c r="H5413" i="1"/>
  <c r="C5425" i="1"/>
  <c r="E5425" i="1"/>
  <c r="G5425" i="1"/>
  <c r="C5460" i="1"/>
  <c r="E5460" i="1"/>
  <c r="G5460" i="1"/>
  <c r="F5386" i="1"/>
  <c r="F5385" i="1" s="1"/>
  <c r="F5384" i="1" s="1"/>
  <c r="C5393" i="1"/>
  <c r="C5392" i="1" s="1"/>
  <c r="I5398" i="1"/>
  <c r="J5398" i="1" s="1"/>
  <c r="D5413" i="1"/>
  <c r="D5425" i="1"/>
  <c r="D5424" i="1" s="1"/>
  <c r="F5425" i="1"/>
  <c r="F5424" i="1" s="1"/>
  <c r="H5425" i="1"/>
  <c r="I5428" i="1"/>
  <c r="K5428" i="1" s="1"/>
  <c r="D5441" i="1"/>
  <c r="D5437" i="1" s="1"/>
  <c r="D5423" i="1" s="1"/>
  <c r="H5441" i="1"/>
  <c r="H5437" i="1" s="1"/>
  <c r="I5465" i="1"/>
  <c r="J5466" i="1"/>
  <c r="J5465" i="1" s="1"/>
  <c r="J5464" i="1" s="1"/>
  <c r="I5656" i="1"/>
  <c r="K5656" i="1" s="1"/>
  <c r="I5658" i="1"/>
  <c r="K5658" i="1" s="1"/>
  <c r="H5655" i="1"/>
  <c r="H5654" i="1" s="1"/>
  <c r="G5689" i="1"/>
  <c r="G5688" i="1" s="1"/>
  <c r="G5687" i="1" s="1"/>
  <c r="H5699" i="1"/>
  <c r="H5698" i="1" s="1"/>
  <c r="F5360" i="1"/>
  <c r="F5359" i="1" s="1"/>
  <c r="F5358" i="1" s="1"/>
  <c r="I5426" i="1"/>
  <c r="D5509" i="1"/>
  <c r="D5508" i="1" s="1"/>
  <c r="F5509" i="1"/>
  <c r="F5508" i="1" s="1"/>
  <c r="H5509" i="1"/>
  <c r="H5508" i="1" s="1"/>
  <c r="G5582" i="1"/>
  <c r="G5581" i="1" s="1"/>
  <c r="C5587" i="1"/>
  <c r="E5587" i="1"/>
  <c r="G5587" i="1"/>
  <c r="G5646" i="1"/>
  <c r="G5645" i="1" s="1"/>
  <c r="D5655" i="1"/>
  <c r="D5654" i="1" s="1"/>
  <c r="F5655" i="1"/>
  <c r="F5654" i="1" s="1"/>
  <c r="J5657" i="1"/>
  <c r="J5656" i="1" s="1"/>
  <c r="J5659" i="1"/>
  <c r="J5658" i="1" s="1"/>
  <c r="G5679" i="1"/>
  <c r="G5678" i="1" s="1"/>
  <c r="D5699" i="1"/>
  <c r="D5698" i="1" s="1"/>
  <c r="H5756" i="1"/>
  <c r="H5752" i="1" s="1"/>
  <c r="E5393" i="1"/>
  <c r="E5392" i="1" s="1"/>
  <c r="H5430" i="1"/>
  <c r="G5334" i="1"/>
  <c r="J5427" i="1"/>
  <c r="J5426" i="1" s="1"/>
  <c r="J5429" i="1"/>
  <c r="J5428" i="1" s="1"/>
  <c r="I5469" i="1"/>
  <c r="J5470" i="1"/>
  <c r="D5521" i="1"/>
  <c r="H5521" i="1"/>
  <c r="I5526" i="1"/>
  <c r="J5527" i="1"/>
  <c r="J5526" i="1" s="1"/>
  <c r="J5525" i="1" s="1"/>
  <c r="I5552" i="1"/>
  <c r="I5551" i="1" s="1"/>
  <c r="I5550" i="1" s="1"/>
  <c r="J5553" i="1"/>
  <c r="J5552" i="1" s="1"/>
  <c r="J5551" i="1" s="1"/>
  <c r="J5550" i="1" s="1"/>
  <c r="F5560" i="1"/>
  <c r="F5554" i="1" s="1"/>
  <c r="D5582" i="1"/>
  <c r="D5581" i="1" s="1"/>
  <c r="D5580" i="1" s="1"/>
  <c r="F5582" i="1"/>
  <c r="F5581" i="1" s="1"/>
  <c r="F5580" i="1" s="1"/>
  <c r="H5582" i="1"/>
  <c r="H5581" i="1" s="1"/>
  <c r="H5580" i="1" s="1"/>
  <c r="C5582" i="1"/>
  <c r="C5581" i="1" s="1"/>
  <c r="E5582" i="1"/>
  <c r="E5581" i="1" s="1"/>
  <c r="I5588" i="1"/>
  <c r="I5590" i="1"/>
  <c r="K5590" i="1" s="1"/>
  <c r="C5594" i="1"/>
  <c r="C5593" i="1" s="1"/>
  <c r="E5594" i="1"/>
  <c r="E5593" i="1" s="1"/>
  <c r="G5594" i="1"/>
  <c r="G5593" i="1" s="1"/>
  <c r="C5605" i="1"/>
  <c r="C5601" i="1" s="1"/>
  <c r="E5605" i="1"/>
  <c r="E5601" i="1" s="1"/>
  <c r="G5605" i="1"/>
  <c r="I5606" i="1"/>
  <c r="J5607" i="1"/>
  <c r="J5606" i="1" s="1"/>
  <c r="D5605" i="1"/>
  <c r="F5605" i="1"/>
  <c r="H5605" i="1"/>
  <c r="I5610" i="1"/>
  <c r="J5611" i="1"/>
  <c r="J5610" i="1" s="1"/>
  <c r="C5646" i="1"/>
  <c r="C5645" i="1" s="1"/>
  <c r="C5668" i="1"/>
  <c r="C5667" i="1" s="1"/>
  <c r="E5668" i="1"/>
  <c r="E5667" i="1" s="1"/>
  <c r="G5668" i="1"/>
  <c r="G5667" i="1" s="1"/>
  <c r="G5726" i="1"/>
  <c r="C5736" i="1"/>
  <c r="C5735" i="1" s="1"/>
  <c r="E5736" i="1"/>
  <c r="E5735" i="1" s="1"/>
  <c r="G5736" i="1"/>
  <c r="G5735" i="1" s="1"/>
  <c r="D5756" i="1"/>
  <c r="D5752" i="1" s="1"/>
  <c r="F5756" i="1"/>
  <c r="I5759" i="1"/>
  <c r="J5760" i="1"/>
  <c r="J5759" i="1" s="1"/>
  <c r="H5314" i="1"/>
  <c r="H5313" i="1" s="1"/>
  <c r="H5312" i="1" s="1"/>
  <c r="K5398" i="1"/>
  <c r="C5430" i="1"/>
  <c r="C5424" i="1" s="1"/>
  <c r="E5430" i="1"/>
  <c r="G5430" i="1"/>
  <c r="G5424" i="1" s="1"/>
  <c r="I5433" i="1"/>
  <c r="I5430" i="1" s="1"/>
  <c r="E5528" i="1"/>
  <c r="D5528" i="1"/>
  <c r="H5528" i="1"/>
  <c r="J5543" i="1"/>
  <c r="K5564" i="1"/>
  <c r="J5564" i="1"/>
  <c r="J5563" i="1" s="1"/>
  <c r="I5563" i="1"/>
  <c r="I5570" i="1"/>
  <c r="K5571" i="1"/>
  <c r="K5675" i="1"/>
  <c r="J5675" i="1"/>
  <c r="J5674" i="1" s="1"/>
  <c r="K5713" i="1"/>
  <c r="J5713" i="1"/>
  <c r="J5712" i="1" s="1"/>
  <c r="J5711" i="1" s="1"/>
  <c r="I5712" i="1"/>
  <c r="I5711" i="1" s="1"/>
  <c r="K5733" i="1"/>
  <c r="J5733" i="1"/>
  <c r="J5732" i="1" s="1"/>
  <c r="I5732" i="1"/>
  <c r="K5732" i="1" s="1"/>
  <c r="K5768" i="1"/>
  <c r="J5768" i="1"/>
  <c r="J5767" i="1" s="1"/>
  <c r="I5767" i="1"/>
  <c r="D5299" i="1"/>
  <c r="D5298" i="1" s="1"/>
  <c r="F5299" i="1"/>
  <c r="F5298" i="1" s="1"/>
  <c r="F5314" i="1"/>
  <c r="F5313" i="1" s="1"/>
  <c r="F5312" i="1" s="1"/>
  <c r="D5334" i="1"/>
  <c r="D5330" i="1" s="1"/>
  <c r="D5329" i="1" s="1"/>
  <c r="F5334" i="1"/>
  <c r="F5330" i="1" s="1"/>
  <c r="F5329" i="1" s="1"/>
  <c r="H5334" i="1"/>
  <c r="H5330" i="1" s="1"/>
  <c r="H5329" i="1" s="1"/>
  <c r="E5334" i="1"/>
  <c r="E5330" i="1" s="1"/>
  <c r="E5329" i="1" s="1"/>
  <c r="D5346" i="1"/>
  <c r="D5345" i="1" s="1"/>
  <c r="D5344" i="1" s="1"/>
  <c r="F5346" i="1"/>
  <c r="F5345" i="1" s="1"/>
  <c r="F5344" i="1" s="1"/>
  <c r="H5346" i="1"/>
  <c r="H5345" i="1" s="1"/>
  <c r="H5344" i="1" s="1"/>
  <c r="E5346" i="1"/>
  <c r="E5345" i="1" s="1"/>
  <c r="E5344" i="1" s="1"/>
  <c r="C5360" i="1"/>
  <c r="C5359" i="1" s="1"/>
  <c r="C5358" i="1" s="1"/>
  <c r="E5360" i="1"/>
  <c r="E5359" i="1" s="1"/>
  <c r="E5358" i="1" s="1"/>
  <c r="G5360" i="1"/>
  <c r="G5359" i="1" s="1"/>
  <c r="G5358" i="1" s="1"/>
  <c r="I5361" i="1"/>
  <c r="J5362" i="1"/>
  <c r="J5361" i="1" s="1"/>
  <c r="D5360" i="1"/>
  <c r="D5359" i="1" s="1"/>
  <c r="D5358" i="1" s="1"/>
  <c r="H5360" i="1"/>
  <c r="H5359" i="1" s="1"/>
  <c r="H5358" i="1" s="1"/>
  <c r="J5364" i="1"/>
  <c r="I5366" i="1"/>
  <c r="C5374" i="1"/>
  <c r="C5373" i="1" s="1"/>
  <c r="C5372" i="1" s="1"/>
  <c r="G5374" i="1"/>
  <c r="G5373" i="1" s="1"/>
  <c r="G5372" i="1" s="1"/>
  <c r="I5379" i="1"/>
  <c r="K5379" i="1" s="1"/>
  <c r="J5380" i="1"/>
  <c r="J5379" i="1" s="1"/>
  <c r="C5386" i="1"/>
  <c r="C5385" i="1" s="1"/>
  <c r="C5384" i="1" s="1"/>
  <c r="E5386" i="1"/>
  <c r="E5385" i="1" s="1"/>
  <c r="E5384" i="1" s="1"/>
  <c r="G5386" i="1"/>
  <c r="G5385" i="1" s="1"/>
  <c r="G5384" i="1" s="1"/>
  <c r="I5387" i="1"/>
  <c r="J5388" i="1"/>
  <c r="J5387" i="1" s="1"/>
  <c r="D5386" i="1"/>
  <c r="D5385" i="1" s="1"/>
  <c r="D5384" i="1" s="1"/>
  <c r="H5386" i="1"/>
  <c r="H5385" i="1" s="1"/>
  <c r="H5384" i="1" s="1"/>
  <c r="J5399" i="1"/>
  <c r="I5401" i="1"/>
  <c r="J5402" i="1"/>
  <c r="J5401" i="1" s="1"/>
  <c r="F5441" i="1"/>
  <c r="I5444" i="1"/>
  <c r="J5445" i="1"/>
  <c r="J5444" i="1" s="1"/>
  <c r="K5449" i="1"/>
  <c r="J5449" i="1"/>
  <c r="I5448" i="1"/>
  <c r="K5448" i="1" s="1"/>
  <c r="K5550" i="1"/>
  <c r="K5572" i="1"/>
  <c r="J5572" i="1"/>
  <c r="J5571" i="1" s="1"/>
  <c r="J5570" i="1" s="1"/>
  <c r="J5569" i="1" s="1"/>
  <c r="J5568" i="1" s="1"/>
  <c r="G5601" i="1"/>
  <c r="G5592" i="1" s="1"/>
  <c r="K5641" i="1"/>
  <c r="J5641" i="1"/>
  <c r="J5640" i="1" s="1"/>
  <c r="I5640" i="1"/>
  <c r="D5646" i="1"/>
  <c r="D5645" i="1" s="1"/>
  <c r="F5646" i="1"/>
  <c r="F5645" i="1" s="1"/>
  <c r="H5646" i="1"/>
  <c r="H5645" i="1" s="1"/>
  <c r="K5653" i="1"/>
  <c r="J5653" i="1"/>
  <c r="J5652" i="1" s="1"/>
  <c r="I5652" i="1"/>
  <c r="I5674" i="1"/>
  <c r="K5674" i="1" s="1"/>
  <c r="K5701" i="1"/>
  <c r="J5701" i="1"/>
  <c r="J5700" i="1" s="1"/>
  <c r="I5700" i="1"/>
  <c r="K5705" i="1"/>
  <c r="J5705" i="1"/>
  <c r="J5704" i="1" s="1"/>
  <c r="I5704" i="1"/>
  <c r="K5704" i="1" s="1"/>
  <c r="D5560" i="1"/>
  <c r="H5560" i="1"/>
  <c r="F5637" i="1"/>
  <c r="F5636" i="1" s="1"/>
  <c r="E5646" i="1"/>
  <c r="E5645" i="1" s="1"/>
  <c r="D5679" i="1"/>
  <c r="D5678" i="1" s="1"/>
  <c r="F5679" i="1"/>
  <c r="F5678" i="1" s="1"/>
  <c r="H5679" i="1"/>
  <c r="H5678" i="1" s="1"/>
  <c r="C5679" i="1"/>
  <c r="C5678" i="1" s="1"/>
  <c r="E5689" i="1"/>
  <c r="E5688" i="1" s="1"/>
  <c r="E5687" i="1" s="1"/>
  <c r="C5699" i="1"/>
  <c r="C5698" i="1" s="1"/>
  <c r="E5699" i="1"/>
  <c r="E5698" i="1" s="1"/>
  <c r="G5699" i="1"/>
  <c r="G5698" i="1" s="1"/>
  <c r="F5699" i="1"/>
  <c r="F5698" i="1" s="1"/>
  <c r="E5710" i="1"/>
  <c r="C5714" i="1"/>
  <c r="G5714" i="1"/>
  <c r="G5710" i="1" s="1"/>
  <c r="D5726" i="1"/>
  <c r="D5722" i="1" s="1"/>
  <c r="F5726" i="1"/>
  <c r="F5722" i="1" s="1"/>
  <c r="H5726" i="1"/>
  <c r="H5722" i="1" s="1"/>
  <c r="E5726" i="1"/>
  <c r="E5722" i="1" s="1"/>
  <c r="C5771" i="1"/>
  <c r="C5770" i="1" s="1"/>
  <c r="G5771" i="1"/>
  <c r="G5770" i="1" s="1"/>
  <c r="J5301" i="1"/>
  <c r="I5309" i="1"/>
  <c r="K5309" i="1" s="1"/>
  <c r="J5310" i="1"/>
  <c r="J5309" i="1" s="1"/>
  <c r="C5314" i="1"/>
  <c r="C5313" i="1" s="1"/>
  <c r="C5312" i="1" s="1"/>
  <c r="E5314" i="1"/>
  <c r="E5313" i="1" s="1"/>
  <c r="E5312" i="1" s="1"/>
  <c r="G5314" i="1"/>
  <c r="G5313" i="1" s="1"/>
  <c r="G5312" i="1" s="1"/>
  <c r="I5315" i="1"/>
  <c r="K5315" i="1" s="1"/>
  <c r="J5316" i="1"/>
  <c r="J5315" i="1" s="1"/>
  <c r="C5330" i="1"/>
  <c r="C5329" i="1" s="1"/>
  <c r="G5330" i="1"/>
  <c r="G5329" i="1" s="1"/>
  <c r="I5332" i="1"/>
  <c r="K5332" i="1" s="1"/>
  <c r="J5333" i="1"/>
  <c r="J5332" i="1" s="1"/>
  <c r="J5331" i="1" s="1"/>
  <c r="I5339" i="1"/>
  <c r="K5339" i="1" s="1"/>
  <c r="J5340" i="1"/>
  <c r="J5339" i="1" s="1"/>
  <c r="I5342" i="1"/>
  <c r="K5342" i="1" s="1"/>
  <c r="J5343" i="1"/>
  <c r="J5342" i="1" s="1"/>
  <c r="I5363" i="1"/>
  <c r="K5363" i="1" s="1"/>
  <c r="D5374" i="1"/>
  <c r="D5373" i="1" s="1"/>
  <c r="D5372" i="1" s="1"/>
  <c r="F5374" i="1"/>
  <c r="F5373" i="1" s="1"/>
  <c r="F5372" i="1" s="1"/>
  <c r="H5374" i="1"/>
  <c r="H5373" i="1" s="1"/>
  <c r="H5372" i="1" s="1"/>
  <c r="I5389" i="1"/>
  <c r="J5390" i="1"/>
  <c r="J5389" i="1" s="1"/>
  <c r="J5386" i="1" s="1"/>
  <c r="J5385" i="1" s="1"/>
  <c r="J5384" i="1" s="1"/>
  <c r="C5413" i="1"/>
  <c r="C5403" i="1" s="1"/>
  <c r="C5391" i="1" s="1"/>
  <c r="E5413" i="1"/>
  <c r="E5403" i="1" s="1"/>
  <c r="E5391" i="1" s="1"/>
  <c r="G5413" i="1"/>
  <c r="G5403" i="1" s="1"/>
  <c r="G5391" i="1" s="1"/>
  <c r="I5414" i="1"/>
  <c r="K5414" i="1" s="1"/>
  <c r="J5415" i="1"/>
  <c r="J5414" i="1" s="1"/>
  <c r="F5413" i="1"/>
  <c r="J5434" i="1"/>
  <c r="J5433" i="1" s="1"/>
  <c r="J5430" i="1" s="1"/>
  <c r="C5441" i="1"/>
  <c r="C5437" i="1" s="1"/>
  <c r="E5441" i="1"/>
  <c r="E5437" i="1" s="1"/>
  <c r="G5441" i="1"/>
  <c r="G5437" i="1" s="1"/>
  <c r="G5423" i="1" s="1"/>
  <c r="I5442" i="1"/>
  <c r="J5443" i="1"/>
  <c r="J5442" i="1" s="1"/>
  <c r="I5446" i="1"/>
  <c r="K5446" i="1" s="1"/>
  <c r="J5447" i="1"/>
  <c r="J5446" i="1" s="1"/>
  <c r="C5454" i="1"/>
  <c r="E5454" i="1"/>
  <c r="G5454" i="1"/>
  <c r="I5457" i="1"/>
  <c r="K5457" i="1" s="1"/>
  <c r="J5458" i="1"/>
  <c r="F5460" i="1"/>
  <c r="F5454" i="1" s="1"/>
  <c r="J5476" i="1"/>
  <c r="I5479" i="1"/>
  <c r="K5479" i="1" s="1"/>
  <c r="J5480" i="1"/>
  <c r="J5479" i="1" s="1"/>
  <c r="J5478" i="1" s="1"/>
  <c r="J5477" i="1" s="1"/>
  <c r="I5483" i="1"/>
  <c r="K5483" i="1" s="1"/>
  <c r="J5484" i="1"/>
  <c r="J5483" i="1" s="1"/>
  <c r="J5482" i="1" s="1"/>
  <c r="J5481" i="1" s="1"/>
  <c r="I5487" i="1"/>
  <c r="K5487" i="1" s="1"/>
  <c r="J5488" i="1"/>
  <c r="I5513" i="1"/>
  <c r="K5513" i="1" s="1"/>
  <c r="J5515" i="1"/>
  <c r="F5521" i="1"/>
  <c r="J5545" i="1"/>
  <c r="I5548" i="1"/>
  <c r="K5548" i="1" s="1"/>
  <c r="J5549" i="1"/>
  <c r="J5548" i="1" s="1"/>
  <c r="J5547" i="1" s="1"/>
  <c r="J5546" i="1" s="1"/>
  <c r="C5560" i="1"/>
  <c r="C5554" i="1" s="1"/>
  <c r="E5560" i="1"/>
  <c r="E5554" i="1" s="1"/>
  <c r="G5560" i="1"/>
  <c r="G5554" i="1" s="1"/>
  <c r="I5561" i="1"/>
  <c r="J5562" i="1"/>
  <c r="J5561" i="1" s="1"/>
  <c r="K5588" i="1"/>
  <c r="J5589" i="1"/>
  <c r="J5588" i="1" s="1"/>
  <c r="J5591" i="1"/>
  <c r="J5590" i="1" s="1"/>
  <c r="D5594" i="1"/>
  <c r="D5593" i="1" s="1"/>
  <c r="F5594" i="1"/>
  <c r="F5593" i="1" s="1"/>
  <c r="H5594" i="1"/>
  <c r="H5593" i="1" s="1"/>
  <c r="D5601" i="1"/>
  <c r="F5601" i="1"/>
  <c r="H5601" i="1"/>
  <c r="I5608" i="1"/>
  <c r="K5608" i="1" s="1"/>
  <c r="J5609" i="1"/>
  <c r="J5608" i="1" s="1"/>
  <c r="J5605" i="1" s="1"/>
  <c r="D5623" i="1"/>
  <c r="D5622" i="1" s="1"/>
  <c r="D5621" i="1" s="1"/>
  <c r="K5633" i="1"/>
  <c r="K5640" i="1"/>
  <c r="K5652" i="1"/>
  <c r="K5361" i="1"/>
  <c r="K5387" i="1"/>
  <c r="K5401" i="1"/>
  <c r="K5430" i="1"/>
  <c r="F5437" i="1"/>
  <c r="F5423" i="1" s="1"/>
  <c r="K5444" i="1"/>
  <c r="K5465" i="1"/>
  <c r="K5469" i="1"/>
  <c r="K5510" i="1"/>
  <c r="K5526" i="1"/>
  <c r="C5528" i="1"/>
  <c r="G5528" i="1"/>
  <c r="K5530" i="1"/>
  <c r="K5563" i="1"/>
  <c r="K5606" i="1"/>
  <c r="K5610" i="1"/>
  <c r="K5628" i="1"/>
  <c r="J5628" i="1"/>
  <c r="K5639" i="1"/>
  <c r="J5639" i="1"/>
  <c r="J5638" i="1" s="1"/>
  <c r="I5638" i="1"/>
  <c r="K5638" i="1" s="1"/>
  <c r="K5643" i="1"/>
  <c r="J5643" i="1"/>
  <c r="J5642" i="1" s="1"/>
  <c r="I5642" i="1"/>
  <c r="F5623" i="1"/>
  <c r="F5622" i="1" s="1"/>
  <c r="F5621" i="1" s="1"/>
  <c r="H5623" i="1"/>
  <c r="H5622" i="1" s="1"/>
  <c r="H5621" i="1" s="1"/>
  <c r="C5637" i="1"/>
  <c r="C5636" i="1" s="1"/>
  <c r="C5621" i="1" s="1"/>
  <c r="E5637" i="1"/>
  <c r="E5636" i="1" s="1"/>
  <c r="G5637" i="1"/>
  <c r="G5636" i="1" s="1"/>
  <c r="G5621" i="1" s="1"/>
  <c r="C5655" i="1"/>
  <c r="C5654" i="1" s="1"/>
  <c r="E5655" i="1"/>
  <c r="E5654" i="1" s="1"/>
  <c r="G5655" i="1"/>
  <c r="G5654" i="1" s="1"/>
  <c r="G5644" i="1" s="1"/>
  <c r="K5676" i="1"/>
  <c r="E5679" i="1"/>
  <c r="E5678" i="1" s="1"/>
  <c r="I5685" i="1"/>
  <c r="K5685" i="1" s="1"/>
  <c r="J5686" i="1"/>
  <c r="J5685" i="1" s="1"/>
  <c r="I5702" i="1"/>
  <c r="K5702" i="1" s="1"/>
  <c r="J5703" i="1"/>
  <c r="J5702" i="1" s="1"/>
  <c r="D5714" i="1"/>
  <c r="D5710" i="1" s="1"/>
  <c r="F5714" i="1"/>
  <c r="F5710" i="1" s="1"/>
  <c r="H5714" i="1"/>
  <c r="H5710" i="1" s="1"/>
  <c r="I5720" i="1"/>
  <c r="K5720" i="1" s="1"/>
  <c r="J5721" i="1"/>
  <c r="J5720" i="1" s="1"/>
  <c r="C5722" i="1"/>
  <c r="G5722" i="1"/>
  <c r="I5724" i="1"/>
  <c r="K5724" i="1" s="1"/>
  <c r="J5725" i="1"/>
  <c r="J5724" i="1" s="1"/>
  <c r="J5723" i="1" s="1"/>
  <c r="D5736" i="1"/>
  <c r="D5735" i="1" s="1"/>
  <c r="D5734" i="1" s="1"/>
  <c r="F5736" i="1"/>
  <c r="F5735" i="1" s="1"/>
  <c r="H5736" i="1"/>
  <c r="H5735" i="1" s="1"/>
  <c r="C5756" i="1"/>
  <c r="C5752" i="1" s="1"/>
  <c r="C5734" i="1" s="1"/>
  <c r="E5756" i="1"/>
  <c r="G5756" i="1"/>
  <c r="G5752" i="1" s="1"/>
  <c r="G5734" i="1" s="1"/>
  <c r="I5757" i="1"/>
  <c r="K5757" i="1" s="1"/>
  <c r="J5758" i="1"/>
  <c r="J5757" i="1" s="1"/>
  <c r="I5761" i="1"/>
  <c r="K5761" i="1" s="1"/>
  <c r="J5762" i="1"/>
  <c r="J5761" i="1" s="1"/>
  <c r="J5766" i="1"/>
  <c r="D5771" i="1"/>
  <c r="D5770" i="1" s="1"/>
  <c r="D5769" i="1" s="1"/>
  <c r="F5771" i="1"/>
  <c r="F5770" i="1" s="1"/>
  <c r="F5769" i="1" s="1"/>
  <c r="H5771" i="1"/>
  <c r="H5770" i="1" s="1"/>
  <c r="H5769" i="1" s="1"/>
  <c r="I5777" i="1"/>
  <c r="K5777" i="1" s="1"/>
  <c r="J5778" i="1"/>
  <c r="J5777" i="1" s="1"/>
  <c r="C5780" i="1"/>
  <c r="C5779" i="1" s="1"/>
  <c r="E5780" i="1"/>
  <c r="E5779" i="1" s="1"/>
  <c r="E5769" i="1" s="1"/>
  <c r="G5780" i="1"/>
  <c r="G5779" i="1" s="1"/>
  <c r="I5781" i="1"/>
  <c r="J5782" i="1"/>
  <c r="J5781" i="1" s="1"/>
  <c r="I5785" i="1"/>
  <c r="K5785" i="1" s="1"/>
  <c r="J5786" i="1"/>
  <c r="J5785" i="1" s="1"/>
  <c r="C5710" i="1"/>
  <c r="F5752" i="1"/>
  <c r="K5759" i="1"/>
  <c r="K5767" i="1"/>
  <c r="K5783" i="1"/>
  <c r="J5304" i="1"/>
  <c r="J5308" i="1"/>
  <c r="J5306" i="1"/>
  <c r="J5302" i="1"/>
  <c r="K5302" i="1"/>
  <c r="I5300" i="1"/>
  <c r="K5303" i="1"/>
  <c r="K5307" i="1"/>
  <c r="K5323" i="1"/>
  <c r="H5300" i="1"/>
  <c r="H5299" i="1" s="1"/>
  <c r="H5298" i="1" s="1"/>
  <c r="J5305" i="1"/>
  <c r="I5319" i="1"/>
  <c r="J5320" i="1"/>
  <c r="I5322" i="1"/>
  <c r="K5322" i="1" s="1"/>
  <c r="I5335" i="1"/>
  <c r="J5336" i="1"/>
  <c r="J5335" i="1" s="1"/>
  <c r="I5347" i="1"/>
  <c r="J5348" i="1"/>
  <c r="J5347" i="1" s="1"/>
  <c r="I5349" i="1"/>
  <c r="K5349" i="1" s="1"/>
  <c r="J5350" i="1"/>
  <c r="J5349" i="1" s="1"/>
  <c r="I5356" i="1"/>
  <c r="K5356" i="1" s="1"/>
  <c r="J5357" i="1"/>
  <c r="J5356" i="1" s="1"/>
  <c r="J5353" i="1" s="1"/>
  <c r="J5352" i="1" s="1"/>
  <c r="J5351" i="1" s="1"/>
  <c r="J5366" i="1"/>
  <c r="K5366" i="1" s="1"/>
  <c r="I5375" i="1"/>
  <c r="J5376" i="1"/>
  <c r="J5375" i="1" s="1"/>
  <c r="I5382" i="1"/>
  <c r="K5382" i="1" s="1"/>
  <c r="J5383" i="1"/>
  <c r="J5382" i="1" s="1"/>
  <c r="D5403" i="1"/>
  <c r="D5391" i="1" s="1"/>
  <c r="H5403" i="1"/>
  <c r="H5391" i="1" s="1"/>
  <c r="K5404" i="1"/>
  <c r="K5405" i="1"/>
  <c r="J5419" i="1"/>
  <c r="J5418" i="1" s="1"/>
  <c r="I5418" i="1"/>
  <c r="K5418" i="1" s="1"/>
  <c r="D5454" i="1"/>
  <c r="H5454" i="1"/>
  <c r="F5528" i="1"/>
  <c r="F5292" i="1"/>
  <c r="F5787" i="1" s="1"/>
  <c r="J5395" i="1"/>
  <c r="J5394" i="1" s="1"/>
  <c r="I5394" i="1"/>
  <c r="F5403" i="1"/>
  <c r="F5391" i="1" s="1"/>
  <c r="J5422" i="1"/>
  <c r="J5421" i="1" s="1"/>
  <c r="I5421" i="1"/>
  <c r="K5421" i="1" s="1"/>
  <c r="I5439" i="1"/>
  <c r="J5440" i="1"/>
  <c r="J5439" i="1" s="1"/>
  <c r="J5438" i="1" s="1"/>
  <c r="J5450" i="1"/>
  <c r="J5448" i="1" s="1"/>
  <c r="I5456" i="1"/>
  <c r="J5459" i="1"/>
  <c r="J5457" i="1" s="1"/>
  <c r="J5456" i="1" s="1"/>
  <c r="J5455" i="1" s="1"/>
  <c r="I5462" i="1"/>
  <c r="J5463" i="1"/>
  <c r="J5462" i="1" s="1"/>
  <c r="J5461" i="1" s="1"/>
  <c r="J5460" i="1" s="1"/>
  <c r="I5464" i="1"/>
  <c r="K5464" i="1" s="1"/>
  <c r="I5468" i="1"/>
  <c r="J5471" i="1"/>
  <c r="J5469" i="1" s="1"/>
  <c r="J5468" i="1" s="1"/>
  <c r="J5467" i="1" s="1"/>
  <c r="I5474" i="1"/>
  <c r="J5475" i="1"/>
  <c r="J5489" i="1"/>
  <c r="I5497" i="1"/>
  <c r="J5498" i="1"/>
  <c r="J5497" i="1" s="1"/>
  <c r="J5496" i="1" s="1"/>
  <c r="J5495" i="1" s="1"/>
  <c r="I5501" i="1"/>
  <c r="J5502" i="1"/>
  <c r="J5501" i="1" s="1"/>
  <c r="J5500" i="1" s="1"/>
  <c r="J5499" i="1" s="1"/>
  <c r="I5505" i="1"/>
  <c r="J5506" i="1"/>
  <c r="J5505" i="1" s="1"/>
  <c r="J5504" i="1" s="1"/>
  <c r="J5503" i="1" s="1"/>
  <c r="J5516" i="1"/>
  <c r="I5519" i="1"/>
  <c r="J5520" i="1"/>
  <c r="J5519" i="1" s="1"/>
  <c r="J5518" i="1" s="1"/>
  <c r="J5517" i="1" s="1"/>
  <c r="I5523" i="1"/>
  <c r="J5524" i="1"/>
  <c r="J5523" i="1" s="1"/>
  <c r="J5522" i="1" s="1"/>
  <c r="J5521" i="1" s="1"/>
  <c r="I5525" i="1"/>
  <c r="K5525" i="1" s="1"/>
  <c r="I5529" i="1"/>
  <c r="I5533" i="1"/>
  <c r="J5534" i="1"/>
  <c r="J5533" i="1" s="1"/>
  <c r="J5532" i="1" s="1"/>
  <c r="J5528" i="1" s="1"/>
  <c r="K5552" i="1"/>
  <c r="D5554" i="1"/>
  <c r="D5507" i="1" s="1"/>
  <c r="H5554" i="1"/>
  <c r="K5555" i="1"/>
  <c r="K5556" i="1"/>
  <c r="J5586" i="1"/>
  <c r="J5585" i="1" s="1"/>
  <c r="I5585" i="1"/>
  <c r="K5585" i="1" s="1"/>
  <c r="E5621" i="1"/>
  <c r="K5551" i="1"/>
  <c r="J5567" i="1"/>
  <c r="J5566" i="1" s="1"/>
  <c r="J5565" i="1" s="1"/>
  <c r="I5566" i="1"/>
  <c r="J5584" i="1"/>
  <c r="J5583" i="1" s="1"/>
  <c r="J5582" i="1" s="1"/>
  <c r="J5581" i="1" s="1"/>
  <c r="I5583" i="1"/>
  <c r="I5595" i="1"/>
  <c r="J5596" i="1"/>
  <c r="J5595" i="1" s="1"/>
  <c r="I5597" i="1"/>
  <c r="K5597" i="1" s="1"/>
  <c r="J5598" i="1"/>
  <c r="J5597" i="1" s="1"/>
  <c r="I5599" i="1"/>
  <c r="K5599" i="1" s="1"/>
  <c r="J5600" i="1"/>
  <c r="J5599" i="1" s="1"/>
  <c r="I5603" i="1"/>
  <c r="J5604" i="1"/>
  <c r="J5603" i="1" s="1"/>
  <c r="J5602" i="1" s="1"/>
  <c r="I5605" i="1"/>
  <c r="K5605" i="1" s="1"/>
  <c r="I5624" i="1"/>
  <c r="J5625" i="1"/>
  <c r="J5624" i="1" s="1"/>
  <c r="I5626" i="1"/>
  <c r="K5626" i="1" s="1"/>
  <c r="J5627" i="1"/>
  <c r="I5630" i="1"/>
  <c r="K5630" i="1" s="1"/>
  <c r="J5631" i="1"/>
  <c r="J5630" i="1" s="1"/>
  <c r="I5647" i="1"/>
  <c r="K5648" i="1"/>
  <c r="J5650" i="1"/>
  <c r="J5649" i="1" s="1"/>
  <c r="J5646" i="1" s="1"/>
  <c r="J5645" i="1" s="1"/>
  <c r="I5649" i="1"/>
  <c r="K5649" i="1" s="1"/>
  <c r="J5662" i="1"/>
  <c r="J5661" i="1" s="1"/>
  <c r="J5655" i="1" s="1"/>
  <c r="J5654" i="1" s="1"/>
  <c r="I5661" i="1"/>
  <c r="K5661" i="1" s="1"/>
  <c r="D5668" i="1"/>
  <c r="D5667" i="1" s="1"/>
  <c r="D5644" i="1" s="1"/>
  <c r="F5668" i="1"/>
  <c r="F5667" i="1" s="1"/>
  <c r="H5668" i="1"/>
  <c r="H5667" i="1" s="1"/>
  <c r="H5644" i="1" s="1"/>
  <c r="J5670" i="1"/>
  <c r="J5669" i="1" s="1"/>
  <c r="I5669" i="1"/>
  <c r="J5683" i="1"/>
  <c r="J5682" i="1" s="1"/>
  <c r="I5682" i="1"/>
  <c r="K5682" i="1" s="1"/>
  <c r="D5689" i="1"/>
  <c r="D5688" i="1" s="1"/>
  <c r="D5687" i="1" s="1"/>
  <c r="F5689" i="1"/>
  <c r="F5688" i="1" s="1"/>
  <c r="F5687" i="1" s="1"/>
  <c r="H5689" i="1"/>
  <c r="H5688" i="1" s="1"/>
  <c r="H5687" i="1" s="1"/>
  <c r="J5691" i="1"/>
  <c r="J5690" i="1" s="1"/>
  <c r="I5690" i="1"/>
  <c r="J5696" i="1"/>
  <c r="J5695" i="1" s="1"/>
  <c r="I5695" i="1"/>
  <c r="K5695" i="1" s="1"/>
  <c r="K5700" i="1"/>
  <c r="J5672" i="1"/>
  <c r="J5671" i="1" s="1"/>
  <c r="I5671" i="1"/>
  <c r="K5671" i="1" s="1"/>
  <c r="J5681" i="1"/>
  <c r="J5680" i="1" s="1"/>
  <c r="I5680" i="1"/>
  <c r="J5693" i="1"/>
  <c r="J5692" i="1" s="1"/>
  <c r="I5692" i="1"/>
  <c r="K5692" i="1" s="1"/>
  <c r="I5715" i="1"/>
  <c r="J5716" i="1"/>
  <c r="J5715" i="1" s="1"/>
  <c r="I5717" i="1"/>
  <c r="K5717" i="1" s="1"/>
  <c r="J5718" i="1"/>
  <c r="J5717" i="1" s="1"/>
  <c r="I5727" i="1"/>
  <c r="J5728" i="1"/>
  <c r="J5727" i="1" s="1"/>
  <c r="I5729" i="1"/>
  <c r="K5729" i="1" s="1"/>
  <c r="J5730" i="1"/>
  <c r="J5729" i="1" s="1"/>
  <c r="J5740" i="1"/>
  <c r="J5739" i="1" s="1"/>
  <c r="I5739" i="1"/>
  <c r="K5739" i="1" s="1"/>
  <c r="E5752" i="1"/>
  <c r="E5734" i="1" s="1"/>
  <c r="K5763" i="1"/>
  <c r="J5738" i="1"/>
  <c r="J5737" i="1" s="1"/>
  <c r="I5737" i="1"/>
  <c r="J5742" i="1"/>
  <c r="J5741" i="1" s="1"/>
  <c r="I5741" i="1"/>
  <c r="K5741" i="1" s="1"/>
  <c r="J5755" i="1"/>
  <c r="J5754" i="1" s="1"/>
  <c r="J5753" i="1" s="1"/>
  <c r="I5754" i="1"/>
  <c r="I5764" i="1"/>
  <c r="K5764" i="1" s="1"/>
  <c r="J5765" i="1"/>
  <c r="I5772" i="1"/>
  <c r="J5773" i="1"/>
  <c r="J5772" i="1" s="1"/>
  <c r="I5774" i="1"/>
  <c r="K5774" i="1" s="1"/>
  <c r="J5775" i="1"/>
  <c r="J5774" i="1" s="1"/>
  <c r="H27" i="1"/>
  <c r="T9" i="1"/>
  <c r="T11" i="1" s="1"/>
  <c r="K130" i="3"/>
  <c r="K132" i="3" s="1"/>
  <c r="G5270" i="1"/>
  <c r="F5270" i="1"/>
  <c r="C5270" i="1"/>
  <c r="I5253" i="1"/>
  <c r="K5253" i="1" s="1"/>
  <c r="H5252" i="1"/>
  <c r="G5252" i="1"/>
  <c r="F5252" i="1"/>
  <c r="E5252" i="1"/>
  <c r="D5252" i="1"/>
  <c r="C5252" i="1"/>
  <c r="I5251" i="1"/>
  <c r="K5251" i="1" s="1"/>
  <c r="H5250" i="1"/>
  <c r="G5250" i="1"/>
  <c r="F5250" i="1"/>
  <c r="E5250" i="1"/>
  <c r="D5250" i="1"/>
  <c r="C5250" i="1"/>
  <c r="I5249" i="1"/>
  <c r="K5249" i="1" s="1"/>
  <c r="H5248" i="1"/>
  <c r="G5248" i="1"/>
  <c r="F5248" i="1"/>
  <c r="E5248" i="1"/>
  <c r="D5248" i="1"/>
  <c r="C5248" i="1"/>
  <c r="I5245" i="1"/>
  <c r="H5244" i="1"/>
  <c r="G5244" i="1"/>
  <c r="F5244" i="1"/>
  <c r="E5244" i="1"/>
  <c r="D5244" i="1"/>
  <c r="C5244" i="1"/>
  <c r="J5243" i="1"/>
  <c r="I5242" i="1"/>
  <c r="K5242" i="1" s="1"/>
  <c r="H5241" i="1"/>
  <c r="G5241" i="1"/>
  <c r="F5241" i="1"/>
  <c r="E5241" i="1"/>
  <c r="D5241" i="1"/>
  <c r="C5241" i="1"/>
  <c r="I5240" i="1"/>
  <c r="K5240" i="1" s="1"/>
  <c r="H5239" i="1"/>
  <c r="G5239" i="1"/>
  <c r="F5239" i="1"/>
  <c r="E5239" i="1"/>
  <c r="D5239" i="1"/>
  <c r="C5239" i="1"/>
  <c r="I5235" i="1"/>
  <c r="K5235" i="1" s="1"/>
  <c r="H5234" i="1"/>
  <c r="G5234" i="1"/>
  <c r="F5234" i="1"/>
  <c r="E5234" i="1"/>
  <c r="D5234" i="1"/>
  <c r="C5234" i="1"/>
  <c r="I5233" i="1"/>
  <c r="I5232" i="1"/>
  <c r="K5232" i="1" s="1"/>
  <c r="H5231" i="1"/>
  <c r="G5231" i="1"/>
  <c r="F5231" i="1"/>
  <c r="E5231" i="1"/>
  <c r="D5231" i="1"/>
  <c r="C5231" i="1"/>
  <c r="I5230" i="1"/>
  <c r="J5230" i="1" s="1"/>
  <c r="I5229" i="1"/>
  <c r="K5229" i="1" s="1"/>
  <c r="H5228" i="1"/>
  <c r="G5228" i="1"/>
  <c r="F5228" i="1"/>
  <c r="E5228" i="1"/>
  <c r="D5228" i="1"/>
  <c r="C5228" i="1"/>
  <c r="I5227" i="1"/>
  <c r="K5227" i="1" s="1"/>
  <c r="H5226" i="1"/>
  <c r="G5226" i="1"/>
  <c r="F5226" i="1"/>
  <c r="E5226" i="1"/>
  <c r="D5226" i="1"/>
  <c r="C5226" i="1"/>
  <c r="I5225" i="1"/>
  <c r="K5225" i="1" s="1"/>
  <c r="H5224" i="1"/>
  <c r="G5224" i="1"/>
  <c r="F5224" i="1"/>
  <c r="E5224" i="1"/>
  <c r="D5224" i="1"/>
  <c r="C5224" i="1"/>
  <c r="I5222" i="1"/>
  <c r="K5222" i="1" s="1"/>
  <c r="H5221" i="1"/>
  <c r="G5221" i="1"/>
  <c r="F5221" i="1"/>
  <c r="E5221" i="1"/>
  <c r="D5221" i="1"/>
  <c r="C5221" i="1"/>
  <c r="H5220" i="1"/>
  <c r="G5220" i="1"/>
  <c r="F5220" i="1"/>
  <c r="E5220" i="1"/>
  <c r="D5220" i="1"/>
  <c r="C5220" i="1"/>
  <c r="I5213" i="1"/>
  <c r="K5213" i="1" s="1"/>
  <c r="H5212" i="1"/>
  <c r="G5212" i="1"/>
  <c r="F5212" i="1"/>
  <c r="E5212" i="1"/>
  <c r="D5212" i="1"/>
  <c r="C5212" i="1"/>
  <c r="I5211" i="1"/>
  <c r="K5211" i="1" s="1"/>
  <c r="H5210" i="1"/>
  <c r="G5210" i="1"/>
  <c r="F5210" i="1"/>
  <c r="E5210" i="1"/>
  <c r="D5210" i="1"/>
  <c r="C5210" i="1"/>
  <c r="I5209" i="1"/>
  <c r="K5209" i="1" s="1"/>
  <c r="H5208" i="1"/>
  <c r="G5208" i="1"/>
  <c r="F5208" i="1"/>
  <c r="E5208" i="1"/>
  <c r="D5208" i="1"/>
  <c r="C5208" i="1"/>
  <c r="I5204" i="1"/>
  <c r="K5204" i="1" s="1"/>
  <c r="H5203" i="1"/>
  <c r="G5203" i="1"/>
  <c r="F5203" i="1"/>
  <c r="E5203" i="1"/>
  <c r="D5203" i="1"/>
  <c r="C5203" i="1"/>
  <c r="J5202" i="1"/>
  <c r="I5201" i="1"/>
  <c r="K5201" i="1" s="1"/>
  <c r="H5200" i="1"/>
  <c r="G5200" i="1"/>
  <c r="F5200" i="1"/>
  <c r="E5200" i="1"/>
  <c r="D5200" i="1"/>
  <c r="C5200" i="1"/>
  <c r="I5199" i="1"/>
  <c r="K5199" i="1" s="1"/>
  <c r="H5198" i="1"/>
  <c r="G5198" i="1"/>
  <c r="F5198" i="1"/>
  <c r="E5198" i="1"/>
  <c r="D5198" i="1"/>
  <c r="C5198" i="1"/>
  <c r="I5196" i="1"/>
  <c r="H5195" i="1"/>
  <c r="G5195" i="1"/>
  <c r="G5194" i="1" s="1"/>
  <c r="F5195" i="1"/>
  <c r="F5194" i="1" s="1"/>
  <c r="E5195" i="1"/>
  <c r="E5194" i="1" s="1"/>
  <c r="D5195" i="1"/>
  <c r="D5194" i="1" s="1"/>
  <c r="C5195" i="1"/>
  <c r="C5194" i="1" s="1"/>
  <c r="H5194" i="1"/>
  <c r="I5192" i="1"/>
  <c r="K5192" i="1" s="1"/>
  <c r="H5191" i="1"/>
  <c r="G5191" i="1"/>
  <c r="F5191" i="1"/>
  <c r="E5191" i="1"/>
  <c r="D5191" i="1"/>
  <c r="C5191" i="1"/>
  <c r="J5190" i="1"/>
  <c r="I5189" i="1"/>
  <c r="K5189" i="1" s="1"/>
  <c r="H5188" i="1"/>
  <c r="G5188" i="1"/>
  <c r="F5188" i="1"/>
  <c r="E5188" i="1"/>
  <c r="D5188" i="1"/>
  <c r="C5188" i="1"/>
  <c r="I5187" i="1"/>
  <c r="K5187" i="1" s="1"/>
  <c r="H5186" i="1"/>
  <c r="G5186" i="1"/>
  <c r="F5186" i="1"/>
  <c r="E5186" i="1"/>
  <c r="D5186" i="1"/>
  <c r="C5186" i="1"/>
  <c r="I5184" i="1"/>
  <c r="H5183" i="1"/>
  <c r="H5182" i="1" s="1"/>
  <c r="G5183" i="1"/>
  <c r="G5182" i="1" s="1"/>
  <c r="F5183" i="1"/>
  <c r="E5183" i="1"/>
  <c r="E5182" i="1" s="1"/>
  <c r="D5183" i="1"/>
  <c r="D5182" i="1" s="1"/>
  <c r="C5183" i="1"/>
  <c r="C5182" i="1" s="1"/>
  <c r="F5182" i="1"/>
  <c r="I5176" i="1"/>
  <c r="I5175" i="1" s="1"/>
  <c r="H5175" i="1"/>
  <c r="G5175" i="1"/>
  <c r="F5175" i="1"/>
  <c r="E5175" i="1"/>
  <c r="D5175" i="1"/>
  <c r="C5175" i="1"/>
  <c r="I5174" i="1"/>
  <c r="I5173" i="1" s="1"/>
  <c r="H5173" i="1"/>
  <c r="G5173" i="1"/>
  <c r="F5173" i="1"/>
  <c r="E5173" i="1"/>
  <c r="D5173" i="1"/>
  <c r="C5173" i="1"/>
  <c r="I5172" i="1"/>
  <c r="I5171" i="1" s="1"/>
  <c r="H5171" i="1"/>
  <c r="G5171" i="1"/>
  <c r="F5171" i="1"/>
  <c r="E5171" i="1"/>
  <c r="D5171" i="1"/>
  <c r="C5171" i="1"/>
  <c r="I5167" i="1"/>
  <c r="K5167" i="1" s="1"/>
  <c r="H5166" i="1"/>
  <c r="G5166" i="1"/>
  <c r="F5166" i="1"/>
  <c r="E5166" i="1"/>
  <c r="D5166" i="1"/>
  <c r="C5166" i="1"/>
  <c r="I5165" i="1"/>
  <c r="J5165" i="1" s="1"/>
  <c r="I5164" i="1"/>
  <c r="K5164" i="1" s="1"/>
  <c r="H5163" i="1"/>
  <c r="G5163" i="1"/>
  <c r="F5163" i="1"/>
  <c r="E5163" i="1"/>
  <c r="D5163" i="1"/>
  <c r="C5163" i="1"/>
  <c r="I5162" i="1"/>
  <c r="K5162" i="1" s="1"/>
  <c r="H5161" i="1"/>
  <c r="G5161" i="1"/>
  <c r="F5161" i="1"/>
  <c r="E5161" i="1"/>
  <c r="D5161" i="1"/>
  <c r="C5161" i="1"/>
  <c r="I5157" i="1"/>
  <c r="K5157" i="1" s="1"/>
  <c r="H5156" i="1"/>
  <c r="G5156" i="1"/>
  <c r="F5156" i="1"/>
  <c r="E5156" i="1"/>
  <c r="D5156" i="1"/>
  <c r="C5156" i="1"/>
  <c r="J5155" i="1"/>
  <c r="I5154" i="1"/>
  <c r="K5154" i="1" s="1"/>
  <c r="H5153" i="1"/>
  <c r="G5153" i="1"/>
  <c r="F5153" i="1"/>
  <c r="E5153" i="1"/>
  <c r="D5153" i="1"/>
  <c r="C5153" i="1"/>
  <c r="I5152" i="1"/>
  <c r="K5152" i="1" s="1"/>
  <c r="H5151" i="1"/>
  <c r="G5151" i="1"/>
  <c r="F5151" i="1"/>
  <c r="E5151" i="1"/>
  <c r="D5151" i="1"/>
  <c r="C5151" i="1"/>
  <c r="K5148" i="1"/>
  <c r="J5148" i="1"/>
  <c r="J5147" i="1" s="1"/>
  <c r="I5147" i="1"/>
  <c r="H5147" i="1"/>
  <c r="G5147" i="1"/>
  <c r="F5147" i="1"/>
  <c r="E5147" i="1"/>
  <c r="D5147" i="1"/>
  <c r="C5147" i="1"/>
  <c r="I5146" i="1"/>
  <c r="K5146" i="1" s="1"/>
  <c r="H5145" i="1"/>
  <c r="G5145" i="1"/>
  <c r="F5145" i="1"/>
  <c r="E5145" i="1"/>
  <c r="D5145" i="1"/>
  <c r="C5145" i="1"/>
  <c r="J5144" i="1"/>
  <c r="I5143" i="1"/>
  <c r="K5143" i="1" s="1"/>
  <c r="H5142" i="1"/>
  <c r="G5142" i="1"/>
  <c r="F5142" i="1"/>
  <c r="E5142" i="1"/>
  <c r="D5142" i="1"/>
  <c r="C5142" i="1"/>
  <c r="I5141" i="1"/>
  <c r="K5141" i="1" s="1"/>
  <c r="H5140" i="1"/>
  <c r="G5140" i="1"/>
  <c r="F5140" i="1"/>
  <c r="E5140" i="1"/>
  <c r="D5140" i="1"/>
  <c r="C5140" i="1"/>
  <c r="I5134" i="1"/>
  <c r="K5134" i="1" s="1"/>
  <c r="H5133" i="1"/>
  <c r="G5133" i="1"/>
  <c r="F5133" i="1"/>
  <c r="E5133" i="1"/>
  <c r="D5133" i="1"/>
  <c r="C5133" i="1"/>
  <c r="J5132" i="1"/>
  <c r="I5131" i="1"/>
  <c r="K5131" i="1" s="1"/>
  <c r="H5130" i="1"/>
  <c r="G5130" i="1"/>
  <c r="F5130" i="1"/>
  <c r="E5130" i="1"/>
  <c r="D5130" i="1"/>
  <c r="C5130" i="1"/>
  <c r="I5129" i="1"/>
  <c r="K5129" i="1" s="1"/>
  <c r="H5128" i="1"/>
  <c r="G5128" i="1"/>
  <c r="F5128" i="1"/>
  <c r="E5128" i="1"/>
  <c r="D5128" i="1"/>
  <c r="C5128" i="1"/>
  <c r="I5125" i="1"/>
  <c r="K5125" i="1" s="1"/>
  <c r="H5124" i="1"/>
  <c r="G5124" i="1"/>
  <c r="F5124" i="1"/>
  <c r="E5124" i="1"/>
  <c r="D5124" i="1"/>
  <c r="C5124" i="1"/>
  <c r="J5123" i="1"/>
  <c r="I5122" i="1"/>
  <c r="K5122" i="1" s="1"/>
  <c r="H5121" i="1"/>
  <c r="G5121" i="1"/>
  <c r="F5121" i="1"/>
  <c r="E5121" i="1"/>
  <c r="D5121" i="1"/>
  <c r="C5121" i="1"/>
  <c r="I5120" i="1"/>
  <c r="K5120" i="1" s="1"/>
  <c r="H5119" i="1"/>
  <c r="G5119" i="1"/>
  <c r="F5119" i="1"/>
  <c r="E5119" i="1"/>
  <c r="D5119" i="1"/>
  <c r="C5119" i="1"/>
  <c r="I5115" i="1"/>
  <c r="H5114" i="1"/>
  <c r="G5114" i="1"/>
  <c r="F5114" i="1"/>
  <c r="E5114" i="1"/>
  <c r="D5114" i="1"/>
  <c r="C5114" i="1"/>
  <c r="I5113" i="1"/>
  <c r="K5113" i="1" s="1"/>
  <c r="H5112" i="1"/>
  <c r="G5112" i="1"/>
  <c r="F5112" i="1"/>
  <c r="E5112" i="1"/>
  <c r="D5112" i="1"/>
  <c r="C5112" i="1"/>
  <c r="I5111" i="1"/>
  <c r="H5110" i="1"/>
  <c r="G5110" i="1"/>
  <c r="F5110" i="1"/>
  <c r="E5110" i="1"/>
  <c r="D5110" i="1"/>
  <c r="C5110" i="1"/>
  <c r="K5107" i="1"/>
  <c r="J5107" i="1"/>
  <c r="K5106" i="1"/>
  <c r="J5106" i="1"/>
  <c r="J5105" i="1" s="1"/>
  <c r="I5105" i="1"/>
  <c r="H5105" i="1"/>
  <c r="G5105" i="1"/>
  <c r="F5105" i="1"/>
  <c r="E5105" i="1"/>
  <c r="D5105" i="1"/>
  <c r="C5105" i="1"/>
  <c r="K5104" i="1"/>
  <c r="J5104" i="1"/>
  <c r="I5103" i="1"/>
  <c r="K5103" i="1" s="1"/>
  <c r="H5102" i="1"/>
  <c r="G5102" i="1"/>
  <c r="F5102" i="1"/>
  <c r="E5102" i="1"/>
  <c r="D5102" i="1"/>
  <c r="C5102" i="1"/>
  <c r="J5101" i="1"/>
  <c r="I5100" i="1"/>
  <c r="I5099" i="1"/>
  <c r="K5099" i="1" s="1"/>
  <c r="H5098" i="1"/>
  <c r="G5098" i="1"/>
  <c r="F5098" i="1"/>
  <c r="E5098" i="1"/>
  <c r="D5098" i="1"/>
  <c r="C5098" i="1"/>
  <c r="I5097" i="1"/>
  <c r="K5097" i="1" s="1"/>
  <c r="H5096" i="1"/>
  <c r="G5096" i="1"/>
  <c r="F5096" i="1"/>
  <c r="E5096" i="1"/>
  <c r="D5096" i="1"/>
  <c r="C5096" i="1"/>
  <c r="I5082" i="1"/>
  <c r="K5082" i="1" s="1"/>
  <c r="H5081" i="1"/>
  <c r="G5081" i="1"/>
  <c r="F5081" i="1"/>
  <c r="E5081" i="1"/>
  <c r="D5081" i="1"/>
  <c r="C5081" i="1"/>
  <c r="I5080" i="1"/>
  <c r="K5080" i="1" s="1"/>
  <c r="H5079" i="1"/>
  <c r="G5079" i="1"/>
  <c r="F5079" i="1"/>
  <c r="E5079" i="1"/>
  <c r="D5079" i="1"/>
  <c r="C5079" i="1"/>
  <c r="I5078" i="1"/>
  <c r="K5078" i="1" s="1"/>
  <c r="H5077" i="1"/>
  <c r="G5077" i="1"/>
  <c r="F5077" i="1"/>
  <c r="E5077" i="1"/>
  <c r="D5077" i="1"/>
  <c r="C5077" i="1"/>
  <c r="I5075" i="1"/>
  <c r="K5075" i="1" s="1"/>
  <c r="H5074" i="1"/>
  <c r="H5073" i="1" s="1"/>
  <c r="G5074" i="1"/>
  <c r="G5073" i="1" s="1"/>
  <c r="F5074" i="1"/>
  <c r="F5073" i="1" s="1"/>
  <c r="E5074" i="1"/>
  <c r="E5073" i="1" s="1"/>
  <c r="D5074" i="1"/>
  <c r="D5073" i="1" s="1"/>
  <c r="C5074" i="1"/>
  <c r="C5073" i="1" s="1"/>
  <c r="I5071" i="1"/>
  <c r="K5071" i="1" s="1"/>
  <c r="H5070" i="1"/>
  <c r="G5070" i="1"/>
  <c r="F5070" i="1"/>
  <c r="E5070" i="1"/>
  <c r="D5070" i="1"/>
  <c r="C5070" i="1"/>
  <c r="I5069" i="1"/>
  <c r="K5069" i="1" s="1"/>
  <c r="H5068" i="1"/>
  <c r="G5068" i="1"/>
  <c r="F5068" i="1"/>
  <c r="E5068" i="1"/>
  <c r="D5068" i="1"/>
  <c r="C5068" i="1"/>
  <c r="I5067" i="1"/>
  <c r="K5067" i="1" s="1"/>
  <c r="H5066" i="1"/>
  <c r="G5066" i="1"/>
  <c r="F5066" i="1"/>
  <c r="E5066" i="1"/>
  <c r="D5066" i="1"/>
  <c r="C5066" i="1"/>
  <c r="I5062" i="1"/>
  <c r="K5062" i="1" s="1"/>
  <c r="H5061" i="1"/>
  <c r="G5061" i="1"/>
  <c r="F5061" i="1"/>
  <c r="E5061" i="1"/>
  <c r="D5061" i="1"/>
  <c r="C5061" i="1"/>
  <c r="I5060" i="1"/>
  <c r="H5059" i="1"/>
  <c r="G5059" i="1"/>
  <c r="F5059" i="1"/>
  <c r="E5059" i="1"/>
  <c r="D5059" i="1"/>
  <c r="C5059" i="1"/>
  <c r="I5057" i="1"/>
  <c r="K5057" i="1" s="1"/>
  <c r="H5056" i="1"/>
  <c r="G5056" i="1"/>
  <c r="F5056" i="1"/>
  <c r="E5056" i="1"/>
  <c r="D5056" i="1"/>
  <c r="C5056" i="1"/>
  <c r="I5055" i="1"/>
  <c r="K5055" i="1" s="1"/>
  <c r="H5054" i="1"/>
  <c r="G5054" i="1"/>
  <c r="F5054" i="1"/>
  <c r="E5054" i="1"/>
  <c r="D5054" i="1"/>
  <c r="C5054" i="1"/>
  <c r="I5043" i="1"/>
  <c r="K5043" i="1" s="1"/>
  <c r="H5042" i="1"/>
  <c r="G5042" i="1"/>
  <c r="G5041" i="1" s="1"/>
  <c r="G5040" i="1" s="1"/>
  <c r="G5039" i="1" s="1"/>
  <c r="F5042" i="1"/>
  <c r="F5041" i="1" s="1"/>
  <c r="F5040" i="1" s="1"/>
  <c r="F5039" i="1" s="1"/>
  <c r="E5042" i="1"/>
  <c r="E5041" i="1" s="1"/>
  <c r="D5042" i="1"/>
  <c r="D5041" i="1" s="1"/>
  <c r="D5040" i="1" s="1"/>
  <c r="D5039" i="1" s="1"/>
  <c r="C5042" i="1"/>
  <c r="C5041" i="1" s="1"/>
  <c r="C5040" i="1" s="1"/>
  <c r="C5039" i="1" s="1"/>
  <c r="H5041" i="1"/>
  <c r="H5040" i="1" s="1"/>
  <c r="H5039" i="1" s="1"/>
  <c r="E5040" i="1"/>
  <c r="E5039" i="1" s="1"/>
  <c r="I5038" i="1"/>
  <c r="K5038" i="1" s="1"/>
  <c r="H5037" i="1"/>
  <c r="H5036" i="1" s="1"/>
  <c r="G5037" i="1"/>
  <c r="G5036" i="1" s="1"/>
  <c r="F5037" i="1"/>
  <c r="F5036" i="1" s="1"/>
  <c r="E5037" i="1"/>
  <c r="E5036" i="1" s="1"/>
  <c r="D5037" i="1"/>
  <c r="D5036" i="1" s="1"/>
  <c r="C5037" i="1"/>
  <c r="C5036" i="1" s="1"/>
  <c r="I5035" i="1"/>
  <c r="H5034" i="1"/>
  <c r="G5034" i="1"/>
  <c r="F5034" i="1"/>
  <c r="E5034" i="1"/>
  <c r="D5034" i="1"/>
  <c r="C5034" i="1"/>
  <c r="I5033" i="1"/>
  <c r="H5032" i="1"/>
  <c r="G5032" i="1"/>
  <c r="F5032" i="1"/>
  <c r="E5032" i="1"/>
  <c r="D5032" i="1"/>
  <c r="C5032" i="1"/>
  <c r="K5030" i="1"/>
  <c r="J5030" i="1"/>
  <c r="K5029" i="1"/>
  <c r="J5029" i="1"/>
  <c r="K5028" i="1"/>
  <c r="J5028" i="1"/>
  <c r="J5027" i="1" s="1"/>
  <c r="J5026" i="1" s="1"/>
  <c r="I5027" i="1"/>
  <c r="I5026" i="1" s="1"/>
  <c r="H5027" i="1"/>
  <c r="H5026" i="1" s="1"/>
  <c r="G5027" i="1"/>
  <c r="G5026" i="1" s="1"/>
  <c r="F5027" i="1"/>
  <c r="E5027" i="1"/>
  <c r="E5026" i="1" s="1"/>
  <c r="D5027" i="1"/>
  <c r="D5026" i="1" s="1"/>
  <c r="C5027" i="1"/>
  <c r="C5026" i="1" s="1"/>
  <c r="F5026" i="1"/>
  <c r="I5024" i="1"/>
  <c r="K5024" i="1" s="1"/>
  <c r="H5023" i="1"/>
  <c r="H5022" i="1" s="1"/>
  <c r="H5021" i="1" s="1"/>
  <c r="G5023" i="1"/>
  <c r="G5022" i="1" s="1"/>
  <c r="F5023" i="1"/>
  <c r="E5023" i="1"/>
  <c r="E5022" i="1" s="1"/>
  <c r="E5021" i="1" s="1"/>
  <c r="D5023" i="1"/>
  <c r="D5022" i="1" s="1"/>
  <c r="D5021" i="1" s="1"/>
  <c r="C5023" i="1"/>
  <c r="C5022" i="1" s="1"/>
  <c r="C5021" i="1" s="1"/>
  <c r="F5022" i="1"/>
  <c r="F5021" i="1" s="1"/>
  <c r="G5021" i="1"/>
  <c r="I5020" i="1"/>
  <c r="K5020" i="1" s="1"/>
  <c r="H5019" i="1"/>
  <c r="H5018" i="1" s="1"/>
  <c r="H5017" i="1" s="1"/>
  <c r="G5019" i="1"/>
  <c r="G5018" i="1" s="1"/>
  <c r="G5017" i="1" s="1"/>
  <c r="F5019" i="1"/>
  <c r="E5019" i="1"/>
  <c r="E5018" i="1" s="1"/>
  <c r="D5019" i="1"/>
  <c r="D5018" i="1" s="1"/>
  <c r="D5017" i="1" s="1"/>
  <c r="C5019" i="1"/>
  <c r="C5018" i="1" s="1"/>
  <c r="C5017" i="1" s="1"/>
  <c r="F5018" i="1"/>
  <c r="F5017" i="1" s="1"/>
  <c r="E5017" i="1"/>
  <c r="I5016" i="1"/>
  <c r="K5016" i="1" s="1"/>
  <c r="H5014" i="1"/>
  <c r="I5014" i="1" s="1"/>
  <c r="K5014" i="1" s="1"/>
  <c r="H5013" i="1"/>
  <c r="F5012" i="1"/>
  <c r="F5011" i="1" s="1"/>
  <c r="F5010" i="1" s="1"/>
  <c r="E5012" i="1"/>
  <c r="E5011" i="1" s="1"/>
  <c r="E5010" i="1" s="1"/>
  <c r="D5012" i="1"/>
  <c r="D5011" i="1" s="1"/>
  <c r="D5010" i="1" s="1"/>
  <c r="C5012" i="1"/>
  <c r="C5011" i="1" s="1"/>
  <c r="C5010" i="1" s="1"/>
  <c r="I5005" i="1"/>
  <c r="K5005" i="1" s="1"/>
  <c r="H5004" i="1"/>
  <c r="H5003" i="1" s="1"/>
  <c r="G5004" i="1"/>
  <c r="G5003" i="1" s="1"/>
  <c r="F5004" i="1"/>
  <c r="F5003" i="1" s="1"/>
  <c r="E5004" i="1"/>
  <c r="E5003" i="1" s="1"/>
  <c r="D5004" i="1"/>
  <c r="D5003" i="1" s="1"/>
  <c r="C5004" i="1"/>
  <c r="C5003" i="1" s="1"/>
  <c r="I5002" i="1"/>
  <c r="K5002" i="1" s="1"/>
  <c r="H5001" i="1"/>
  <c r="H5000" i="1" s="1"/>
  <c r="G5001" i="1"/>
  <c r="G5000" i="1" s="1"/>
  <c r="F5001" i="1"/>
  <c r="F5000" i="1" s="1"/>
  <c r="E5001" i="1"/>
  <c r="E5000" i="1" s="1"/>
  <c r="D5001" i="1"/>
  <c r="D5000" i="1" s="1"/>
  <c r="C5001" i="1"/>
  <c r="C5000" i="1" s="1"/>
  <c r="I4998" i="1"/>
  <c r="K4998" i="1" s="1"/>
  <c r="H4997" i="1"/>
  <c r="H4996" i="1" s="1"/>
  <c r="G4997" i="1"/>
  <c r="G4996" i="1" s="1"/>
  <c r="F4997" i="1"/>
  <c r="F4996" i="1" s="1"/>
  <c r="E4997" i="1"/>
  <c r="E4996" i="1" s="1"/>
  <c r="D4997" i="1"/>
  <c r="D4996" i="1" s="1"/>
  <c r="C4997" i="1"/>
  <c r="C4996" i="1" s="1"/>
  <c r="I4995" i="1"/>
  <c r="H4994" i="1"/>
  <c r="G4994" i="1"/>
  <c r="G4993" i="1" s="1"/>
  <c r="F4994" i="1"/>
  <c r="F4993" i="1" s="1"/>
  <c r="E4994" i="1"/>
  <c r="E4993" i="1" s="1"/>
  <c r="D4994" i="1"/>
  <c r="D4993" i="1" s="1"/>
  <c r="C4994" i="1"/>
  <c r="C4993" i="1" s="1"/>
  <c r="H4993" i="1"/>
  <c r="I4991" i="1"/>
  <c r="H4990" i="1"/>
  <c r="G4990" i="1"/>
  <c r="G4989" i="1" s="1"/>
  <c r="G4988" i="1" s="1"/>
  <c r="F4990" i="1"/>
  <c r="F4989" i="1" s="1"/>
  <c r="F4988" i="1" s="1"/>
  <c r="E4990" i="1"/>
  <c r="E4989" i="1" s="1"/>
  <c r="E4988" i="1" s="1"/>
  <c r="D4990" i="1"/>
  <c r="D4989" i="1" s="1"/>
  <c r="D4988" i="1" s="1"/>
  <c r="C4990" i="1"/>
  <c r="C4989" i="1" s="1"/>
  <c r="C4988" i="1" s="1"/>
  <c r="H4989" i="1"/>
  <c r="H4988" i="1" s="1"/>
  <c r="I4987" i="1"/>
  <c r="K4987" i="1" s="1"/>
  <c r="I4986" i="1"/>
  <c r="K4986" i="1" s="1"/>
  <c r="H4985" i="1"/>
  <c r="G4985" i="1"/>
  <c r="F4985" i="1"/>
  <c r="E4985" i="1"/>
  <c r="D4985" i="1"/>
  <c r="C4985" i="1"/>
  <c r="I4983" i="1"/>
  <c r="K4983" i="1" s="1"/>
  <c r="H4982" i="1"/>
  <c r="G4982" i="1"/>
  <c r="F4982" i="1"/>
  <c r="E4982" i="1"/>
  <c r="D4982" i="1"/>
  <c r="C4982" i="1"/>
  <c r="I4978" i="1"/>
  <c r="K4978" i="1" s="1"/>
  <c r="H4977" i="1"/>
  <c r="G4977" i="1"/>
  <c r="G4976" i="1" s="1"/>
  <c r="G4975" i="1" s="1"/>
  <c r="F4977" i="1"/>
  <c r="F4976" i="1" s="1"/>
  <c r="F4975" i="1" s="1"/>
  <c r="E4977" i="1"/>
  <c r="E4976" i="1" s="1"/>
  <c r="E4975" i="1" s="1"/>
  <c r="D4977" i="1"/>
  <c r="D4976" i="1" s="1"/>
  <c r="D4975" i="1" s="1"/>
  <c r="C4977" i="1"/>
  <c r="C4976" i="1" s="1"/>
  <c r="C4975" i="1" s="1"/>
  <c r="H4976" i="1"/>
  <c r="H4975" i="1" s="1"/>
  <c r="I4974" i="1"/>
  <c r="K4974" i="1" s="1"/>
  <c r="H4973" i="1"/>
  <c r="G4973" i="1"/>
  <c r="G4972" i="1" s="1"/>
  <c r="G4971" i="1" s="1"/>
  <c r="F4973" i="1"/>
  <c r="F4972" i="1" s="1"/>
  <c r="F4971" i="1" s="1"/>
  <c r="E4973" i="1"/>
  <c r="E4972" i="1" s="1"/>
  <c r="E4971" i="1" s="1"/>
  <c r="D4973" i="1"/>
  <c r="D4972" i="1" s="1"/>
  <c r="D4971" i="1" s="1"/>
  <c r="C4973" i="1"/>
  <c r="C4972" i="1" s="1"/>
  <c r="C4971" i="1" s="1"/>
  <c r="H4972" i="1"/>
  <c r="H4971" i="1" s="1"/>
  <c r="I4970" i="1"/>
  <c r="K4970" i="1" s="1"/>
  <c r="H4969" i="1"/>
  <c r="G4969" i="1"/>
  <c r="G4968" i="1" s="1"/>
  <c r="G4967" i="1" s="1"/>
  <c r="F4969" i="1"/>
  <c r="F4968" i="1" s="1"/>
  <c r="F4967" i="1" s="1"/>
  <c r="E4969" i="1"/>
  <c r="E4968" i="1" s="1"/>
  <c r="E4967" i="1" s="1"/>
  <c r="D4969" i="1"/>
  <c r="D4968" i="1" s="1"/>
  <c r="D4967" i="1" s="1"/>
  <c r="C4969" i="1"/>
  <c r="C4968" i="1" s="1"/>
  <c r="C4967" i="1" s="1"/>
  <c r="H4968" i="1"/>
  <c r="H4967" i="1" s="1"/>
  <c r="H4961" i="1"/>
  <c r="I4961" i="1" s="1"/>
  <c r="H4960" i="1"/>
  <c r="I4960" i="1" s="1"/>
  <c r="G4959" i="1"/>
  <c r="G4958" i="1" s="1"/>
  <c r="G4957" i="1" s="1"/>
  <c r="F4959" i="1"/>
  <c r="F4958" i="1" s="1"/>
  <c r="F4957" i="1" s="1"/>
  <c r="E4959" i="1"/>
  <c r="E4958" i="1" s="1"/>
  <c r="E4957" i="1" s="1"/>
  <c r="D4959" i="1"/>
  <c r="D4958" i="1" s="1"/>
  <c r="D4957" i="1" s="1"/>
  <c r="C4959" i="1"/>
  <c r="C4958" i="1" s="1"/>
  <c r="C4957" i="1" s="1"/>
  <c r="H4956" i="1"/>
  <c r="I4956" i="1" s="1"/>
  <c r="G4955" i="1"/>
  <c r="G4954" i="1" s="1"/>
  <c r="G4953" i="1" s="1"/>
  <c r="F4955" i="1"/>
  <c r="F4954" i="1" s="1"/>
  <c r="F4953" i="1" s="1"/>
  <c r="E4955" i="1"/>
  <c r="E4954" i="1" s="1"/>
  <c r="E4953" i="1" s="1"/>
  <c r="D4955" i="1"/>
  <c r="D4954" i="1" s="1"/>
  <c r="D4953" i="1" s="1"/>
  <c r="C4955" i="1"/>
  <c r="C4954" i="1" s="1"/>
  <c r="C4953" i="1" s="1"/>
  <c r="I4952" i="1"/>
  <c r="H4951" i="1"/>
  <c r="G4951" i="1"/>
  <c r="G4950" i="1" s="1"/>
  <c r="G4949" i="1" s="1"/>
  <c r="F4951" i="1"/>
  <c r="F4950" i="1" s="1"/>
  <c r="F4949" i="1" s="1"/>
  <c r="E4951" i="1"/>
  <c r="E4950" i="1" s="1"/>
  <c r="E4949" i="1" s="1"/>
  <c r="D4951" i="1"/>
  <c r="D4950" i="1" s="1"/>
  <c r="D4949" i="1" s="1"/>
  <c r="C4951" i="1"/>
  <c r="C4950" i="1" s="1"/>
  <c r="C4949" i="1" s="1"/>
  <c r="H4950" i="1"/>
  <c r="H4949" i="1" s="1"/>
  <c r="H4948" i="1"/>
  <c r="I4948" i="1" s="1"/>
  <c r="I4947" i="1"/>
  <c r="G4946" i="1"/>
  <c r="G4945" i="1" s="1"/>
  <c r="G4944" i="1" s="1"/>
  <c r="F4946" i="1"/>
  <c r="E4946" i="1"/>
  <c r="E4945" i="1" s="1"/>
  <c r="E4944" i="1" s="1"/>
  <c r="D4946" i="1"/>
  <c r="D4945" i="1" s="1"/>
  <c r="D4944" i="1" s="1"/>
  <c r="C4946" i="1"/>
  <c r="C4945" i="1" s="1"/>
  <c r="C4944" i="1" s="1"/>
  <c r="F4945" i="1"/>
  <c r="F4944" i="1" s="1"/>
  <c r="I4943" i="1"/>
  <c r="I4942" i="1"/>
  <c r="K4942" i="1" s="1"/>
  <c r="H4941" i="1"/>
  <c r="H4940" i="1" s="1"/>
  <c r="H4939" i="1" s="1"/>
  <c r="G4941" i="1"/>
  <c r="G4940" i="1" s="1"/>
  <c r="G4939" i="1" s="1"/>
  <c r="F4941" i="1"/>
  <c r="F4940" i="1" s="1"/>
  <c r="F4939" i="1" s="1"/>
  <c r="E4941" i="1"/>
  <c r="E4940" i="1" s="1"/>
  <c r="E4939" i="1" s="1"/>
  <c r="D4941" i="1"/>
  <c r="D4940" i="1" s="1"/>
  <c r="D4939" i="1" s="1"/>
  <c r="C4941" i="1"/>
  <c r="C4940" i="1" s="1"/>
  <c r="C4939" i="1" s="1"/>
  <c r="I4938" i="1"/>
  <c r="K4938" i="1" s="1"/>
  <c r="H4937" i="1"/>
  <c r="H4936" i="1" s="1"/>
  <c r="G4937" i="1"/>
  <c r="G4936" i="1" s="1"/>
  <c r="F4937" i="1"/>
  <c r="F4936" i="1" s="1"/>
  <c r="E4937" i="1"/>
  <c r="E4936" i="1" s="1"/>
  <c r="D4937" i="1"/>
  <c r="D4936" i="1" s="1"/>
  <c r="C4937" i="1"/>
  <c r="C4936" i="1" s="1"/>
  <c r="H4935" i="1"/>
  <c r="G4934" i="1"/>
  <c r="G4933" i="1" s="1"/>
  <c r="F4934" i="1"/>
  <c r="F4933" i="1" s="1"/>
  <c r="E4934" i="1"/>
  <c r="E4933" i="1" s="1"/>
  <c r="D4934" i="1"/>
  <c r="D4933" i="1" s="1"/>
  <c r="C4934" i="1"/>
  <c r="C4933" i="1" s="1"/>
  <c r="I4931" i="1"/>
  <c r="K4931" i="1" s="1"/>
  <c r="I4930" i="1"/>
  <c r="H4929" i="1"/>
  <c r="G4929" i="1"/>
  <c r="G4928" i="1" s="1"/>
  <c r="G4927" i="1" s="1"/>
  <c r="F4929" i="1"/>
  <c r="F4928" i="1" s="1"/>
  <c r="F4927" i="1" s="1"/>
  <c r="E4929" i="1"/>
  <c r="E4928" i="1" s="1"/>
  <c r="E4927" i="1" s="1"/>
  <c r="D4929" i="1"/>
  <c r="D4928" i="1" s="1"/>
  <c r="D4927" i="1" s="1"/>
  <c r="C4929" i="1"/>
  <c r="C4928" i="1" s="1"/>
  <c r="C4927" i="1" s="1"/>
  <c r="H4928" i="1"/>
  <c r="H4927" i="1" s="1"/>
  <c r="I4922" i="1"/>
  <c r="K4922" i="1" s="1"/>
  <c r="I4921" i="1"/>
  <c r="H4920" i="1"/>
  <c r="G4920" i="1"/>
  <c r="F4920" i="1"/>
  <c r="E4920" i="1"/>
  <c r="D4920" i="1"/>
  <c r="C4920" i="1"/>
  <c r="I4919" i="1"/>
  <c r="H4918" i="1"/>
  <c r="G4918" i="1"/>
  <c r="F4918" i="1"/>
  <c r="E4918" i="1"/>
  <c r="D4918" i="1"/>
  <c r="C4918" i="1"/>
  <c r="I4917" i="1"/>
  <c r="H4916" i="1"/>
  <c r="G4916" i="1"/>
  <c r="F4916" i="1"/>
  <c r="E4916" i="1"/>
  <c r="D4916" i="1"/>
  <c r="C4916" i="1"/>
  <c r="I4915" i="1"/>
  <c r="H4914" i="1"/>
  <c r="G4914" i="1"/>
  <c r="F4914" i="1"/>
  <c r="E4914" i="1"/>
  <c r="D4914" i="1"/>
  <c r="C4914" i="1"/>
  <c r="I4912" i="1"/>
  <c r="K4912" i="1" s="1"/>
  <c r="H4911" i="1"/>
  <c r="H4910" i="1" s="1"/>
  <c r="G4911" i="1"/>
  <c r="G4910" i="1" s="1"/>
  <c r="F4911" i="1"/>
  <c r="F4910" i="1" s="1"/>
  <c r="E4911" i="1"/>
  <c r="E4910" i="1" s="1"/>
  <c r="D4911" i="1"/>
  <c r="D4910" i="1" s="1"/>
  <c r="C4911" i="1"/>
  <c r="C4910" i="1" s="1"/>
  <c r="J4908" i="1"/>
  <c r="J4907" i="1" s="1"/>
  <c r="I4907" i="1"/>
  <c r="H4907" i="1"/>
  <c r="G4907" i="1"/>
  <c r="F4907" i="1"/>
  <c r="E4907" i="1"/>
  <c r="D4907" i="1"/>
  <c r="C4907" i="1"/>
  <c r="I4906" i="1"/>
  <c r="H4905" i="1"/>
  <c r="G4905" i="1"/>
  <c r="F4905" i="1"/>
  <c r="E4905" i="1"/>
  <c r="D4905" i="1"/>
  <c r="C4905" i="1"/>
  <c r="J4904" i="1"/>
  <c r="J4903" i="1" s="1"/>
  <c r="I4903" i="1"/>
  <c r="H4903" i="1"/>
  <c r="G4903" i="1"/>
  <c r="F4903" i="1"/>
  <c r="E4903" i="1"/>
  <c r="D4903" i="1"/>
  <c r="C4903" i="1"/>
  <c r="C4902" i="1" s="1"/>
  <c r="I4901" i="1"/>
  <c r="K4901" i="1" s="1"/>
  <c r="H4900" i="1"/>
  <c r="G4900" i="1"/>
  <c r="F4900" i="1"/>
  <c r="E4900" i="1"/>
  <c r="D4900" i="1"/>
  <c r="C4900" i="1"/>
  <c r="I4899" i="1"/>
  <c r="K4899" i="1" s="1"/>
  <c r="H4898" i="1"/>
  <c r="G4898" i="1"/>
  <c r="G4897" i="1" s="1"/>
  <c r="F4898" i="1"/>
  <c r="F4897" i="1" s="1"/>
  <c r="E4898" i="1"/>
  <c r="E4897" i="1" s="1"/>
  <c r="D4898" i="1"/>
  <c r="C4898" i="1"/>
  <c r="C4897" i="1" s="1"/>
  <c r="H4897" i="1"/>
  <c r="D4897" i="1"/>
  <c r="I4894" i="1"/>
  <c r="K4894" i="1" s="1"/>
  <c r="H4893" i="1"/>
  <c r="G4893" i="1"/>
  <c r="F4893" i="1"/>
  <c r="E4893" i="1"/>
  <c r="D4893" i="1"/>
  <c r="C4893" i="1"/>
  <c r="I4892" i="1"/>
  <c r="J4892" i="1" s="1"/>
  <c r="I4891" i="1"/>
  <c r="K4891" i="1" s="1"/>
  <c r="H4890" i="1"/>
  <c r="G4890" i="1"/>
  <c r="F4890" i="1"/>
  <c r="E4890" i="1"/>
  <c r="D4890" i="1"/>
  <c r="C4890" i="1"/>
  <c r="J4889" i="1"/>
  <c r="J4888" i="1" s="1"/>
  <c r="I4888" i="1"/>
  <c r="H4888" i="1"/>
  <c r="G4888" i="1"/>
  <c r="F4888" i="1"/>
  <c r="E4888" i="1"/>
  <c r="D4888" i="1"/>
  <c r="C4888" i="1"/>
  <c r="I4887" i="1"/>
  <c r="K4887" i="1" s="1"/>
  <c r="H4886" i="1"/>
  <c r="G4886" i="1"/>
  <c r="F4886" i="1"/>
  <c r="E4886" i="1"/>
  <c r="D4886" i="1"/>
  <c r="C4886" i="1"/>
  <c r="K4878" i="1"/>
  <c r="J4878" i="1"/>
  <c r="J4877" i="1" s="1"/>
  <c r="J4876" i="1" s="1"/>
  <c r="I4877" i="1"/>
  <c r="I4876" i="1" s="1"/>
  <c r="H4877" i="1"/>
  <c r="G4877" i="1"/>
  <c r="G4876" i="1" s="1"/>
  <c r="F4877" i="1"/>
  <c r="F4876" i="1" s="1"/>
  <c r="E4877" i="1"/>
  <c r="E4876" i="1" s="1"/>
  <c r="D4877" i="1"/>
  <c r="D4876" i="1" s="1"/>
  <c r="C4877" i="1"/>
  <c r="C4876" i="1" s="1"/>
  <c r="H4876" i="1"/>
  <c r="I4874" i="1"/>
  <c r="H4873" i="1"/>
  <c r="G4873" i="1"/>
  <c r="F4873" i="1"/>
  <c r="E4873" i="1"/>
  <c r="D4873" i="1"/>
  <c r="C4873" i="1"/>
  <c r="I4872" i="1"/>
  <c r="J4872" i="1" s="1"/>
  <c r="I4871" i="1"/>
  <c r="H4870" i="1"/>
  <c r="G4870" i="1"/>
  <c r="F4870" i="1"/>
  <c r="E4870" i="1"/>
  <c r="D4870" i="1"/>
  <c r="C4870" i="1"/>
  <c r="J4869" i="1"/>
  <c r="J4868" i="1" s="1"/>
  <c r="I4868" i="1"/>
  <c r="H4868" i="1"/>
  <c r="G4868" i="1"/>
  <c r="F4868" i="1"/>
  <c r="E4868" i="1"/>
  <c r="D4868" i="1"/>
  <c r="C4868" i="1"/>
  <c r="I4867" i="1"/>
  <c r="K4867" i="1" s="1"/>
  <c r="H4866" i="1"/>
  <c r="G4866" i="1"/>
  <c r="F4866" i="1"/>
  <c r="E4866" i="1"/>
  <c r="D4866" i="1"/>
  <c r="C4866" i="1"/>
  <c r="H4862" i="1"/>
  <c r="I4862" i="1" s="1"/>
  <c r="G4861" i="1"/>
  <c r="F4861" i="1"/>
  <c r="E4861" i="1"/>
  <c r="D4861" i="1"/>
  <c r="C4861" i="1"/>
  <c r="I4860" i="1"/>
  <c r="K4860" i="1" s="1"/>
  <c r="H4859" i="1"/>
  <c r="G4859" i="1"/>
  <c r="F4859" i="1"/>
  <c r="E4859" i="1"/>
  <c r="D4859" i="1"/>
  <c r="C4859" i="1"/>
  <c r="H4855" i="1"/>
  <c r="I4855" i="1" s="1"/>
  <c r="G4854" i="1"/>
  <c r="F4854" i="1"/>
  <c r="E4854" i="1"/>
  <c r="D4854" i="1"/>
  <c r="C4854" i="1"/>
  <c r="J4853" i="1"/>
  <c r="I4852" i="1"/>
  <c r="H4851" i="1"/>
  <c r="G4851" i="1"/>
  <c r="F4851" i="1"/>
  <c r="E4851" i="1"/>
  <c r="D4851" i="1"/>
  <c r="C4851" i="1"/>
  <c r="J4850" i="1"/>
  <c r="J4849" i="1" s="1"/>
  <c r="I4849" i="1"/>
  <c r="H4849" i="1"/>
  <c r="G4849" i="1"/>
  <c r="F4849" i="1"/>
  <c r="E4849" i="1"/>
  <c r="D4849" i="1"/>
  <c r="C4849" i="1"/>
  <c r="I4848" i="1"/>
  <c r="K4848" i="1" s="1"/>
  <c r="H4847" i="1"/>
  <c r="G4847" i="1"/>
  <c r="F4847" i="1"/>
  <c r="E4847" i="1"/>
  <c r="D4847" i="1"/>
  <c r="C4847" i="1"/>
  <c r="I4837" i="1"/>
  <c r="H4836" i="1"/>
  <c r="G4836" i="1"/>
  <c r="F4836" i="1"/>
  <c r="E4836" i="1"/>
  <c r="D4836" i="1"/>
  <c r="C4836" i="1"/>
  <c r="I4835" i="1"/>
  <c r="J4835" i="1" s="1"/>
  <c r="I4834" i="1"/>
  <c r="K4834" i="1" s="1"/>
  <c r="H4833" i="1"/>
  <c r="G4833" i="1"/>
  <c r="F4833" i="1"/>
  <c r="E4833" i="1"/>
  <c r="D4833" i="1"/>
  <c r="C4833" i="1"/>
  <c r="I4832" i="1"/>
  <c r="K4832" i="1" s="1"/>
  <c r="H4831" i="1"/>
  <c r="G4831" i="1"/>
  <c r="F4831" i="1"/>
  <c r="E4831" i="1"/>
  <c r="D4831" i="1"/>
  <c r="C4831" i="1"/>
  <c r="I4827" i="1"/>
  <c r="K4827" i="1" s="1"/>
  <c r="H4826" i="1"/>
  <c r="G4826" i="1"/>
  <c r="F4826" i="1"/>
  <c r="E4826" i="1"/>
  <c r="D4826" i="1"/>
  <c r="C4826" i="1"/>
  <c r="J4825" i="1"/>
  <c r="J4824" i="1" s="1"/>
  <c r="I4824" i="1"/>
  <c r="H4824" i="1"/>
  <c r="G4824" i="1"/>
  <c r="G4823" i="1" s="1"/>
  <c r="G4822" i="1" s="1"/>
  <c r="G4821" i="1" s="1"/>
  <c r="F4824" i="1"/>
  <c r="F4823" i="1" s="1"/>
  <c r="F4822" i="1" s="1"/>
  <c r="F4821" i="1" s="1"/>
  <c r="E4824" i="1"/>
  <c r="E4823" i="1" s="1"/>
  <c r="E4822" i="1" s="1"/>
  <c r="E4821" i="1" s="1"/>
  <c r="D4824" i="1"/>
  <c r="D4823" i="1" s="1"/>
  <c r="D4822" i="1" s="1"/>
  <c r="D4821" i="1" s="1"/>
  <c r="C4824" i="1"/>
  <c r="C4823" i="1" s="1"/>
  <c r="C4822" i="1" s="1"/>
  <c r="C4821" i="1" s="1"/>
  <c r="H4823" i="1"/>
  <c r="H4822" i="1" s="1"/>
  <c r="H4821" i="1" s="1"/>
  <c r="I4820" i="1"/>
  <c r="K4820" i="1" s="1"/>
  <c r="H4819" i="1"/>
  <c r="G4819" i="1"/>
  <c r="F4819" i="1"/>
  <c r="E4819" i="1"/>
  <c r="D4819" i="1"/>
  <c r="C4819" i="1"/>
  <c r="I4818" i="1"/>
  <c r="K4818" i="1" s="1"/>
  <c r="H4817" i="1"/>
  <c r="G4817" i="1"/>
  <c r="F4817" i="1"/>
  <c r="E4817" i="1"/>
  <c r="D4817" i="1"/>
  <c r="C4817" i="1"/>
  <c r="I4813" i="1"/>
  <c r="H4812" i="1"/>
  <c r="G4812" i="1"/>
  <c r="F4812" i="1"/>
  <c r="E4812" i="1"/>
  <c r="D4812" i="1"/>
  <c r="C4812" i="1"/>
  <c r="I4811" i="1"/>
  <c r="I4810" i="1"/>
  <c r="H4809" i="1"/>
  <c r="G4809" i="1"/>
  <c r="F4809" i="1"/>
  <c r="E4809" i="1"/>
  <c r="D4809" i="1"/>
  <c r="C4809" i="1"/>
  <c r="J4808" i="1"/>
  <c r="J4807" i="1" s="1"/>
  <c r="I4807" i="1"/>
  <c r="H4807" i="1"/>
  <c r="G4807" i="1"/>
  <c r="F4807" i="1"/>
  <c r="E4807" i="1"/>
  <c r="D4807" i="1"/>
  <c r="C4807" i="1"/>
  <c r="I4806" i="1"/>
  <c r="J4806" i="1" s="1"/>
  <c r="J4805" i="1" s="1"/>
  <c r="H4805" i="1"/>
  <c r="G4805" i="1"/>
  <c r="F4805" i="1"/>
  <c r="E4805" i="1"/>
  <c r="D4805" i="1"/>
  <c r="C4805" i="1"/>
  <c r="I4803" i="1"/>
  <c r="K4803" i="1" s="1"/>
  <c r="H4802" i="1"/>
  <c r="G4802" i="1"/>
  <c r="G4801" i="1" s="1"/>
  <c r="F4802" i="1"/>
  <c r="F4801" i="1" s="1"/>
  <c r="E4802" i="1"/>
  <c r="E4801" i="1" s="1"/>
  <c r="D4802" i="1"/>
  <c r="D4801" i="1" s="1"/>
  <c r="C4802" i="1"/>
  <c r="C4801" i="1" s="1"/>
  <c r="H4801" i="1"/>
  <c r="I4794" i="1"/>
  <c r="K4794" i="1" s="1"/>
  <c r="H4793" i="1"/>
  <c r="G4793" i="1"/>
  <c r="F4793" i="1"/>
  <c r="E4793" i="1"/>
  <c r="D4793" i="1"/>
  <c r="C4793" i="1"/>
  <c r="I4792" i="1"/>
  <c r="J4792" i="1" s="1"/>
  <c r="I4791" i="1"/>
  <c r="K4791" i="1" s="1"/>
  <c r="H4790" i="1"/>
  <c r="G4790" i="1"/>
  <c r="F4790" i="1"/>
  <c r="E4790" i="1"/>
  <c r="D4790" i="1"/>
  <c r="C4790" i="1"/>
  <c r="J4789" i="1"/>
  <c r="J4788" i="1" s="1"/>
  <c r="I4788" i="1"/>
  <c r="H4788" i="1"/>
  <c r="G4788" i="1"/>
  <c r="F4788" i="1"/>
  <c r="E4788" i="1"/>
  <c r="D4788" i="1"/>
  <c r="C4788" i="1"/>
  <c r="I4787" i="1"/>
  <c r="K4787" i="1" s="1"/>
  <c r="H4786" i="1"/>
  <c r="G4786" i="1"/>
  <c r="F4786" i="1"/>
  <c r="E4786" i="1"/>
  <c r="D4786" i="1"/>
  <c r="C4786" i="1"/>
  <c r="I4781" i="1"/>
  <c r="K4781" i="1" s="1"/>
  <c r="H4780" i="1"/>
  <c r="G4780" i="1"/>
  <c r="F4780" i="1"/>
  <c r="E4780" i="1"/>
  <c r="D4780" i="1"/>
  <c r="C4780" i="1"/>
  <c r="I4779" i="1"/>
  <c r="K4779" i="1" s="1"/>
  <c r="I4778" i="1"/>
  <c r="J4778" i="1" s="1"/>
  <c r="I4777" i="1"/>
  <c r="K4777" i="1" s="1"/>
  <c r="I4776" i="1"/>
  <c r="J4776" i="1" s="1"/>
  <c r="I4775" i="1"/>
  <c r="K4775" i="1" s="1"/>
  <c r="I4774" i="1"/>
  <c r="K4774" i="1" s="1"/>
  <c r="H4773" i="1"/>
  <c r="I4773" i="1" s="1"/>
  <c r="I4772" i="1"/>
  <c r="K4772" i="1" s="1"/>
  <c r="G4771" i="1"/>
  <c r="G5269" i="1" s="1"/>
  <c r="F4771" i="1"/>
  <c r="F5269" i="1" s="1"/>
  <c r="E4771" i="1"/>
  <c r="D4771" i="1"/>
  <c r="D5269" i="1" s="1"/>
  <c r="C4771" i="1"/>
  <c r="C5269" i="1" s="1"/>
  <c r="C5268" i="1" s="1"/>
  <c r="F4765" i="1"/>
  <c r="D5271" i="1" s="1"/>
  <c r="F4764" i="1"/>
  <c r="E4763" i="1"/>
  <c r="E5254" i="1" s="1"/>
  <c r="D4763" i="1"/>
  <c r="D5254" i="1" s="1"/>
  <c r="D5268" i="1" l="1"/>
  <c r="M4770" i="1"/>
  <c r="C5170" i="1"/>
  <c r="C5169" i="1" s="1"/>
  <c r="E5170" i="1"/>
  <c r="E5169" i="1" s="1"/>
  <c r="G5170" i="1"/>
  <c r="G5169" i="1" s="1"/>
  <c r="F5247" i="1"/>
  <c r="F5246" i="1" s="1"/>
  <c r="F5507" i="1"/>
  <c r="C5697" i="1"/>
  <c r="C4896" i="1"/>
  <c r="F5170" i="1"/>
  <c r="F5169" i="1" s="1"/>
  <c r="E5697" i="1"/>
  <c r="C5592" i="1"/>
  <c r="E4816" i="1"/>
  <c r="E4815" i="1" s="1"/>
  <c r="E4814" i="1" s="1"/>
  <c r="E4846" i="1"/>
  <c r="E4845" i="1" s="1"/>
  <c r="E4844" i="1" s="1"/>
  <c r="C4885" i="1"/>
  <c r="E4885" i="1"/>
  <c r="G4885" i="1"/>
  <c r="I4886" i="1"/>
  <c r="J4887" i="1"/>
  <c r="J4886" i="1" s="1"/>
  <c r="D4885" i="1"/>
  <c r="H4885" i="1"/>
  <c r="I4898" i="1"/>
  <c r="I4900" i="1"/>
  <c r="K4900" i="1" s="1"/>
  <c r="H4955" i="1"/>
  <c r="H4954" i="1" s="1"/>
  <c r="H4953" i="1" s="1"/>
  <c r="H4959" i="1"/>
  <c r="H4958" i="1" s="1"/>
  <c r="H4957" i="1" s="1"/>
  <c r="F5031" i="1"/>
  <c r="G5065" i="1"/>
  <c r="G5064" i="1" s="1"/>
  <c r="H5076" i="1"/>
  <c r="H5127" i="1"/>
  <c r="H5126" i="1" s="1"/>
  <c r="G5139" i="1"/>
  <c r="G5138" i="1" s="1"/>
  <c r="I5509" i="1"/>
  <c r="I5486" i="1"/>
  <c r="J5334" i="1"/>
  <c r="J5330" i="1" s="1"/>
  <c r="J5329" i="1" s="1"/>
  <c r="G5769" i="1"/>
  <c r="E5424" i="1"/>
  <c r="E5423" i="1" s="1"/>
  <c r="I5425" i="1"/>
  <c r="H5424" i="1"/>
  <c r="H5423" i="1" s="1"/>
  <c r="I4870" i="1"/>
  <c r="J4870" i="1" s="1"/>
  <c r="C4981" i="1"/>
  <c r="C4980" i="1" s="1"/>
  <c r="E4981" i="1"/>
  <c r="E4980" i="1" s="1"/>
  <c r="G4981" i="1"/>
  <c r="G4980" i="1" s="1"/>
  <c r="C4999" i="1"/>
  <c r="E4999" i="1"/>
  <c r="G4999" i="1"/>
  <c r="I5019" i="1"/>
  <c r="I5018" i="1" s="1"/>
  <c r="I5017" i="1" s="1"/>
  <c r="K5017" i="1" s="1"/>
  <c r="J5020" i="1"/>
  <c r="J5019" i="1" s="1"/>
  <c r="J5018" i="1" s="1"/>
  <c r="J5017" i="1" s="1"/>
  <c r="D5031" i="1"/>
  <c r="D5025" i="1" s="1"/>
  <c r="H5031" i="1"/>
  <c r="H5025" i="1" s="1"/>
  <c r="C5095" i="1"/>
  <c r="C5094" i="1" s="1"/>
  <c r="F5109" i="1"/>
  <c r="F5108" i="1" s="1"/>
  <c r="C5150" i="1"/>
  <c r="C5149" i="1" s="1"/>
  <c r="E5150" i="1"/>
  <c r="E5149" i="1" s="1"/>
  <c r="G5150" i="1"/>
  <c r="G5149" i="1" s="1"/>
  <c r="C5160" i="1"/>
  <c r="C5159" i="1" s="1"/>
  <c r="C5158" i="1" s="1"/>
  <c r="E5197" i="1"/>
  <c r="G5207" i="1"/>
  <c r="G5206" i="1" s="1"/>
  <c r="I5224" i="1"/>
  <c r="I5226" i="1"/>
  <c r="I5228" i="1"/>
  <c r="C5238" i="1"/>
  <c r="C5237" i="1" s="1"/>
  <c r="E5238" i="1"/>
  <c r="E5237" i="1" s="1"/>
  <c r="G5238" i="1"/>
  <c r="G5237" i="1" s="1"/>
  <c r="D5247" i="1"/>
  <c r="D5246" i="1" s="1"/>
  <c r="H5247" i="1"/>
  <c r="H5246" i="1" s="1"/>
  <c r="I5250" i="1"/>
  <c r="J5251" i="1"/>
  <c r="J5250" i="1" s="1"/>
  <c r="K5433" i="1"/>
  <c r="E5580" i="1"/>
  <c r="K5426" i="1"/>
  <c r="J5393" i="1"/>
  <c r="J5392" i="1" s="1"/>
  <c r="H4785" i="1"/>
  <c r="H4784" i="1" s="1"/>
  <c r="H4783" i="1" s="1"/>
  <c r="G4804" i="1"/>
  <c r="I4973" i="1"/>
  <c r="J4974" i="1"/>
  <c r="J4973" i="1" s="1"/>
  <c r="J4972" i="1" s="1"/>
  <c r="J4971" i="1" s="1"/>
  <c r="H5058" i="1"/>
  <c r="C5065" i="1"/>
  <c r="C5064" i="1" s="1"/>
  <c r="E5065" i="1"/>
  <c r="E5064" i="1" s="1"/>
  <c r="D5076" i="1"/>
  <c r="F5076" i="1"/>
  <c r="I5079" i="1"/>
  <c r="J5080" i="1"/>
  <c r="J5079" i="1" s="1"/>
  <c r="E5118" i="1"/>
  <c r="E5117" i="1" s="1"/>
  <c r="D5127" i="1"/>
  <c r="D5126" i="1" s="1"/>
  <c r="F5127" i="1"/>
  <c r="F5126" i="1" s="1"/>
  <c r="I5130" i="1"/>
  <c r="J5131" i="1"/>
  <c r="J5130" i="1" s="1"/>
  <c r="I5156" i="1"/>
  <c r="K5156" i="1" s="1"/>
  <c r="D5170" i="1"/>
  <c r="D5169" i="1" s="1"/>
  <c r="H5170" i="1"/>
  <c r="H5169" i="1" s="1"/>
  <c r="G5185" i="1"/>
  <c r="I5331" i="1"/>
  <c r="H5734" i="1"/>
  <c r="F5697" i="1"/>
  <c r="C5644" i="1"/>
  <c r="J5637" i="1"/>
  <c r="J5636" i="1" s="1"/>
  <c r="C5507" i="1"/>
  <c r="C5423" i="1"/>
  <c r="C5580" i="1"/>
  <c r="G5580" i="1"/>
  <c r="E5507" i="1"/>
  <c r="D4785" i="1"/>
  <c r="D4784" i="1" s="1"/>
  <c r="D4783" i="1" s="1"/>
  <c r="F4785" i="1"/>
  <c r="C4804" i="1"/>
  <c r="E4804" i="1"/>
  <c r="D4830" i="1"/>
  <c r="D4829" i="1" s="1"/>
  <c r="D4828" i="1" s="1"/>
  <c r="H4830" i="1"/>
  <c r="H4829" i="1" s="1"/>
  <c r="H4828" i="1" s="1"/>
  <c r="C4858" i="1"/>
  <c r="C4857" i="1" s="1"/>
  <c r="C4856" i="1" s="1"/>
  <c r="E4858" i="1"/>
  <c r="E4857" i="1" s="1"/>
  <c r="E4856" i="1" s="1"/>
  <c r="G4858" i="1"/>
  <c r="G4857" i="1" s="1"/>
  <c r="G4856" i="1" s="1"/>
  <c r="H4861" i="1"/>
  <c r="K4871" i="1"/>
  <c r="J4871" i="1"/>
  <c r="K4874" i="1"/>
  <c r="J4874" i="1"/>
  <c r="J4873" i="1" s="1"/>
  <c r="I4873" i="1"/>
  <c r="D4770" i="1"/>
  <c r="D4769" i="1" s="1"/>
  <c r="G4865" i="1"/>
  <c r="G4864" i="1" s="1"/>
  <c r="E4902" i="1"/>
  <c r="E4896" i="1" s="1"/>
  <c r="G4902" i="1"/>
  <c r="C4913" i="1"/>
  <c r="E4913" i="1"/>
  <c r="E4909" i="1" s="1"/>
  <c r="D4913" i="1"/>
  <c r="D4909" i="1" s="1"/>
  <c r="F4913" i="1"/>
  <c r="F4909" i="1" s="1"/>
  <c r="H4913" i="1"/>
  <c r="C4932" i="1"/>
  <c r="E4932" i="1"/>
  <c r="G4932" i="1"/>
  <c r="I4969" i="1"/>
  <c r="J4970" i="1"/>
  <c r="J4969" i="1" s="1"/>
  <c r="J4968" i="1" s="1"/>
  <c r="J4967" i="1" s="1"/>
  <c r="I4977" i="1"/>
  <c r="J4978" i="1"/>
  <c r="J4977" i="1" s="1"/>
  <c r="J4976" i="1" s="1"/>
  <c r="J4975" i="1" s="1"/>
  <c r="H4992" i="1"/>
  <c r="D4992" i="1"/>
  <c r="D4999" i="1"/>
  <c r="F4999" i="1"/>
  <c r="H4999" i="1"/>
  <c r="C5031" i="1"/>
  <c r="C5025" i="1" s="1"/>
  <c r="E5031" i="1"/>
  <c r="E5025" i="1" s="1"/>
  <c r="G5031" i="1"/>
  <c r="C5053" i="1"/>
  <c r="C5052" i="1" s="1"/>
  <c r="E5053" i="1"/>
  <c r="E5052" i="1" s="1"/>
  <c r="G5053" i="1"/>
  <c r="G5052" i="1" s="1"/>
  <c r="D5058" i="1"/>
  <c r="D5139" i="1"/>
  <c r="D5138" i="1" s="1"/>
  <c r="F5139" i="1"/>
  <c r="F5138" i="1" s="1"/>
  <c r="H5139" i="1"/>
  <c r="H5138" i="1" s="1"/>
  <c r="C5139" i="1"/>
  <c r="C5138" i="1" s="1"/>
  <c r="E5139" i="1"/>
  <c r="E5138" i="1" s="1"/>
  <c r="J5157" i="1"/>
  <c r="J5156" i="1" s="1"/>
  <c r="G5160" i="1"/>
  <c r="G5159" i="1" s="1"/>
  <c r="G5158" i="1" s="1"/>
  <c r="D5185" i="1"/>
  <c r="F5185" i="1"/>
  <c r="H5185" i="1"/>
  <c r="C5185" i="1"/>
  <c r="D5207" i="1"/>
  <c r="D5206" i="1" s="1"/>
  <c r="F5207" i="1"/>
  <c r="F5206" i="1" s="1"/>
  <c r="H5207" i="1"/>
  <c r="H5206" i="1" s="1"/>
  <c r="C5207" i="1"/>
  <c r="C5206" i="1" s="1"/>
  <c r="E5207" i="1"/>
  <c r="E5206" i="1" s="1"/>
  <c r="J5764" i="1"/>
  <c r="I5723" i="1"/>
  <c r="I5547" i="1"/>
  <c r="I5482" i="1"/>
  <c r="J5441" i="1"/>
  <c r="I5699" i="1"/>
  <c r="E5592" i="1"/>
  <c r="I5587" i="1"/>
  <c r="K5587" i="1" s="1"/>
  <c r="J5425" i="1"/>
  <c r="J5424" i="1" s="1"/>
  <c r="G4896" i="1"/>
  <c r="H5507" i="1"/>
  <c r="I5478" i="1"/>
  <c r="K5712" i="1"/>
  <c r="K4852" i="1"/>
  <c r="J4852" i="1"/>
  <c r="J4851" i="1" s="1"/>
  <c r="I4851" i="1"/>
  <c r="K4906" i="1"/>
  <c r="J4906" i="1"/>
  <c r="J4905" i="1" s="1"/>
  <c r="J4902" i="1" s="1"/>
  <c r="K4943" i="1"/>
  <c r="J4943" i="1"/>
  <c r="K4991" i="1"/>
  <c r="J4991" i="1"/>
  <c r="J4990" i="1" s="1"/>
  <c r="J4989" i="1" s="1"/>
  <c r="J4988" i="1" s="1"/>
  <c r="I4990" i="1"/>
  <c r="K4995" i="1"/>
  <c r="J4995" i="1"/>
  <c r="J4994" i="1" s="1"/>
  <c r="J4993" i="1" s="1"/>
  <c r="I4994" i="1"/>
  <c r="I4993" i="1" s="1"/>
  <c r="K5033" i="1"/>
  <c r="J5033" i="1"/>
  <c r="J5032" i="1" s="1"/>
  <c r="K5035" i="1"/>
  <c r="J5035" i="1"/>
  <c r="J5034" i="1" s="1"/>
  <c r="K5111" i="1"/>
  <c r="J5111" i="1"/>
  <c r="J5110" i="1" s="1"/>
  <c r="I5110" i="1"/>
  <c r="K5110" i="1" s="1"/>
  <c r="K5115" i="1"/>
  <c r="J5115" i="1"/>
  <c r="J5114" i="1" s="1"/>
  <c r="I5114" i="1"/>
  <c r="I5170" i="1"/>
  <c r="I5169" i="1" s="1"/>
  <c r="K5171" i="1"/>
  <c r="K5173" i="1"/>
  <c r="K5175" i="1"/>
  <c r="K5196" i="1"/>
  <c r="J5196" i="1"/>
  <c r="J5195" i="1" s="1"/>
  <c r="J5194" i="1" s="1"/>
  <c r="I5195" i="1"/>
  <c r="K5195" i="1" s="1"/>
  <c r="K5245" i="1"/>
  <c r="J5245" i="1"/>
  <c r="J5244" i="1" s="1"/>
  <c r="K5642" i="1"/>
  <c r="I5637" i="1"/>
  <c r="I5636" i="1" s="1"/>
  <c r="K5636" i="1" s="1"/>
  <c r="I5569" i="1"/>
  <c r="K5570" i="1"/>
  <c r="E4770" i="1"/>
  <c r="E4769" i="1" s="1"/>
  <c r="J4772" i="1"/>
  <c r="J4777" i="1"/>
  <c r="F4770" i="1"/>
  <c r="F4769" i="1" s="1"/>
  <c r="D4804" i="1"/>
  <c r="D4800" i="1" s="1"/>
  <c r="D4799" i="1" s="1"/>
  <c r="F4804" i="1"/>
  <c r="F4800" i="1" s="1"/>
  <c r="F4799" i="1" s="1"/>
  <c r="H4804" i="1"/>
  <c r="H4800" i="1" s="1"/>
  <c r="H4799" i="1" s="1"/>
  <c r="K4810" i="1"/>
  <c r="J4810" i="1"/>
  <c r="K4813" i="1"/>
  <c r="J4813" i="1"/>
  <c r="J4812" i="1" s="1"/>
  <c r="I4812" i="1"/>
  <c r="K4812" i="1" s="1"/>
  <c r="J4837" i="1"/>
  <c r="K4837" i="1" s="1"/>
  <c r="I4836" i="1"/>
  <c r="C4875" i="1"/>
  <c r="G4875" i="1"/>
  <c r="I4905" i="1"/>
  <c r="K4905" i="1" s="1"/>
  <c r="K4917" i="1"/>
  <c r="J4917" i="1"/>
  <c r="J4916" i="1" s="1"/>
  <c r="I4916" i="1"/>
  <c r="K4916" i="1" s="1"/>
  <c r="K4921" i="1"/>
  <c r="J4921" i="1"/>
  <c r="I4920" i="1"/>
  <c r="K4920" i="1" s="1"/>
  <c r="I5032" i="1"/>
  <c r="I5034" i="1"/>
  <c r="K5034" i="1" s="1"/>
  <c r="K5060" i="1"/>
  <c r="J5060" i="1"/>
  <c r="J5059" i="1" s="1"/>
  <c r="I5059" i="1"/>
  <c r="K5059" i="1" s="1"/>
  <c r="G5095" i="1"/>
  <c r="G5094" i="1" s="1"/>
  <c r="K5100" i="1"/>
  <c r="J5100" i="1"/>
  <c r="K5172" i="1"/>
  <c r="J5172" i="1"/>
  <c r="J5171" i="1" s="1"/>
  <c r="K5174" i="1"/>
  <c r="J5174" i="1"/>
  <c r="J5173" i="1" s="1"/>
  <c r="K5176" i="1"/>
  <c r="J5176" i="1"/>
  <c r="J5175" i="1" s="1"/>
  <c r="K5184" i="1"/>
  <c r="J5184" i="1"/>
  <c r="J5183" i="1" s="1"/>
  <c r="J5182" i="1" s="1"/>
  <c r="I5183" i="1"/>
  <c r="I5182" i="1" s="1"/>
  <c r="K5182" i="1" s="1"/>
  <c r="K5224" i="1"/>
  <c r="K5226" i="1"/>
  <c r="K5228" i="1"/>
  <c r="K5233" i="1"/>
  <c r="J5233" i="1"/>
  <c r="I5244" i="1"/>
  <c r="K5244" i="1" s="1"/>
  <c r="J5679" i="1"/>
  <c r="J5678" i="1" s="1"/>
  <c r="J5626" i="1"/>
  <c r="J5623" i="1" s="1"/>
  <c r="J5622" i="1" s="1"/>
  <c r="J5621" i="1" s="1"/>
  <c r="K5781" i="1"/>
  <c r="I5780" i="1"/>
  <c r="I5560" i="1"/>
  <c r="K5560" i="1" s="1"/>
  <c r="K5561" i="1"/>
  <c r="K5442" i="1"/>
  <c r="I5441" i="1"/>
  <c r="K5441" i="1" s="1"/>
  <c r="K5389" i="1"/>
  <c r="I5386" i="1"/>
  <c r="G5697" i="1"/>
  <c r="J5699" i="1"/>
  <c r="J5698" i="1" s="1"/>
  <c r="I5360" i="1"/>
  <c r="I5359" i="1" s="1"/>
  <c r="C4816" i="1"/>
  <c r="C4815" i="1" s="1"/>
  <c r="C4814" i="1" s="1"/>
  <c r="G4816" i="1"/>
  <c r="G4815" i="1" s="1"/>
  <c r="G4814" i="1" s="1"/>
  <c r="F4830" i="1"/>
  <c r="F4829" i="1" s="1"/>
  <c r="F4828" i="1" s="1"/>
  <c r="I4833" i="1"/>
  <c r="J4833" i="1" s="1"/>
  <c r="C4846" i="1"/>
  <c r="C4845" i="1" s="1"/>
  <c r="C4844" i="1" s="1"/>
  <c r="G4846" i="1"/>
  <c r="G4845" i="1" s="1"/>
  <c r="G4844" i="1" s="1"/>
  <c r="D4865" i="1"/>
  <c r="D4864" i="1" s="1"/>
  <c r="F4865" i="1"/>
  <c r="F4864" i="1" s="1"/>
  <c r="H4865" i="1"/>
  <c r="H4864" i="1" s="1"/>
  <c r="C4865" i="1"/>
  <c r="C4864" i="1" s="1"/>
  <c r="H4909" i="1"/>
  <c r="D4932" i="1"/>
  <c r="D4926" i="1" s="1"/>
  <c r="F4932" i="1"/>
  <c r="F4926" i="1" s="1"/>
  <c r="E4992" i="1"/>
  <c r="C5058" i="1"/>
  <c r="C5051" i="1" s="1"/>
  <c r="E5058" i="1"/>
  <c r="G5058" i="1"/>
  <c r="G5051" i="1" s="1"/>
  <c r="F5058" i="1"/>
  <c r="D5072" i="1"/>
  <c r="H5072" i="1"/>
  <c r="D5095" i="1"/>
  <c r="D5094" i="1" s="1"/>
  <c r="F5095" i="1"/>
  <c r="F5094" i="1" s="1"/>
  <c r="F5093" i="1" s="1"/>
  <c r="H5095" i="1"/>
  <c r="H5094" i="1" s="1"/>
  <c r="E5095" i="1"/>
  <c r="E5094" i="1" s="1"/>
  <c r="C5109" i="1"/>
  <c r="C5108" i="1" s="1"/>
  <c r="C5093" i="1" s="1"/>
  <c r="E5109" i="1"/>
  <c r="E5108" i="1" s="1"/>
  <c r="G5109" i="1"/>
  <c r="G5108" i="1" s="1"/>
  <c r="D5109" i="1"/>
  <c r="D5108" i="1" s="1"/>
  <c r="H5109" i="1"/>
  <c r="H5108" i="1" s="1"/>
  <c r="C5118" i="1"/>
  <c r="C5117" i="1" s="1"/>
  <c r="G5118" i="1"/>
  <c r="G5117" i="1" s="1"/>
  <c r="D5160" i="1"/>
  <c r="D5159" i="1" s="1"/>
  <c r="D5158" i="1" s="1"/>
  <c r="F5160" i="1"/>
  <c r="F5159" i="1" s="1"/>
  <c r="F5158" i="1" s="1"/>
  <c r="H5160" i="1"/>
  <c r="H5159" i="1" s="1"/>
  <c r="H5158" i="1" s="1"/>
  <c r="E5160" i="1"/>
  <c r="E5159" i="1" s="1"/>
  <c r="E5158" i="1" s="1"/>
  <c r="G5181" i="1"/>
  <c r="E5193" i="1"/>
  <c r="C5197" i="1"/>
  <c r="C5193" i="1" s="1"/>
  <c r="G5197" i="1"/>
  <c r="G5193" i="1" s="1"/>
  <c r="F5223" i="1"/>
  <c r="F5219" i="1" s="1"/>
  <c r="F5644" i="1"/>
  <c r="J5513" i="1"/>
  <c r="J5509" i="1" s="1"/>
  <c r="J5508" i="1" s="1"/>
  <c r="J5487" i="1"/>
  <c r="J5486" i="1" s="1"/>
  <c r="J5485" i="1" s="1"/>
  <c r="J5474" i="1"/>
  <c r="J5473" i="1" s="1"/>
  <c r="J5472" i="1" s="1"/>
  <c r="I5314" i="1"/>
  <c r="K5314" i="1" s="1"/>
  <c r="C5769" i="1"/>
  <c r="C5311" i="1" s="1"/>
  <c r="C5296" i="1" s="1"/>
  <c r="C5787" i="1" s="1"/>
  <c r="H5697" i="1"/>
  <c r="D5697" i="1"/>
  <c r="E5644" i="1"/>
  <c r="H5592" i="1"/>
  <c r="D5592" i="1"/>
  <c r="J5587" i="1"/>
  <c r="J5580" i="1" s="1"/>
  <c r="J5560" i="1"/>
  <c r="J5554" i="1" s="1"/>
  <c r="I4780" i="1"/>
  <c r="D5270" i="1" s="1"/>
  <c r="I5269" i="1" s="1"/>
  <c r="J4781" i="1"/>
  <c r="J4780" i="1" s="1"/>
  <c r="C4785" i="1"/>
  <c r="C4784" i="1" s="1"/>
  <c r="C4783" i="1" s="1"/>
  <c r="E4785" i="1"/>
  <c r="E4784" i="1" s="1"/>
  <c r="E4783" i="1" s="1"/>
  <c r="G4785" i="1"/>
  <c r="I4786" i="1"/>
  <c r="J4787" i="1"/>
  <c r="J4786" i="1" s="1"/>
  <c r="C4800" i="1"/>
  <c r="C4799" i="1" s="1"/>
  <c r="E4800" i="1"/>
  <c r="E4799" i="1" s="1"/>
  <c r="G4800" i="1"/>
  <c r="G4799" i="1" s="1"/>
  <c r="I4802" i="1"/>
  <c r="K4802" i="1" s="1"/>
  <c r="J4803" i="1"/>
  <c r="J4802" i="1" s="1"/>
  <c r="J4801" i="1" s="1"/>
  <c r="I4809" i="1"/>
  <c r="K4809" i="1" s="1"/>
  <c r="D4816" i="1"/>
  <c r="D4815" i="1" s="1"/>
  <c r="D4814" i="1" s="1"/>
  <c r="F4816" i="1"/>
  <c r="F4815" i="1" s="1"/>
  <c r="F4814" i="1" s="1"/>
  <c r="H4816" i="1"/>
  <c r="H4815" i="1" s="1"/>
  <c r="H4814" i="1" s="1"/>
  <c r="C4830" i="1"/>
  <c r="C4829" i="1" s="1"/>
  <c r="C4828" i="1" s="1"/>
  <c r="E4830" i="1"/>
  <c r="E4829" i="1" s="1"/>
  <c r="E4828" i="1" s="1"/>
  <c r="G4830" i="1"/>
  <c r="G4829" i="1" s="1"/>
  <c r="G4828" i="1" s="1"/>
  <c r="I4831" i="1"/>
  <c r="K4831" i="1" s="1"/>
  <c r="J4832" i="1"/>
  <c r="J4831" i="1" s="1"/>
  <c r="D4846" i="1"/>
  <c r="D4845" i="1" s="1"/>
  <c r="D4844" i="1" s="1"/>
  <c r="F4846" i="1"/>
  <c r="F4845" i="1" s="1"/>
  <c r="F4844" i="1" s="1"/>
  <c r="H4854" i="1"/>
  <c r="H4846" i="1" s="1"/>
  <c r="H4845" i="1" s="1"/>
  <c r="H4844" i="1" s="1"/>
  <c r="D4858" i="1"/>
  <c r="D4857" i="1" s="1"/>
  <c r="D4856" i="1" s="1"/>
  <c r="F4858" i="1"/>
  <c r="F4857" i="1" s="1"/>
  <c r="F4856" i="1" s="1"/>
  <c r="H4858" i="1"/>
  <c r="H4857" i="1" s="1"/>
  <c r="H4856" i="1" s="1"/>
  <c r="K4898" i="1"/>
  <c r="J4899" i="1"/>
  <c r="J4898" i="1" s="1"/>
  <c r="J4897" i="1" s="1"/>
  <c r="J4901" i="1"/>
  <c r="J4900" i="1" s="1"/>
  <c r="D4902" i="1"/>
  <c r="D4896" i="1" s="1"/>
  <c r="F4902" i="1"/>
  <c r="F4896" i="1" s="1"/>
  <c r="H4902" i="1"/>
  <c r="H4896" i="1" s="1"/>
  <c r="K4930" i="1"/>
  <c r="J4930" i="1"/>
  <c r="I4929" i="1"/>
  <c r="K4929" i="1" s="1"/>
  <c r="I4935" i="1"/>
  <c r="J4935" i="1" s="1"/>
  <c r="J4934" i="1" s="1"/>
  <c r="J4933" i="1" s="1"/>
  <c r="H4934" i="1"/>
  <c r="H4933" i="1" s="1"/>
  <c r="H4932" i="1" s="1"/>
  <c r="K4952" i="1"/>
  <c r="J4952" i="1"/>
  <c r="J4951" i="1" s="1"/>
  <c r="J4950" i="1" s="1"/>
  <c r="J4949" i="1" s="1"/>
  <c r="I4951" i="1"/>
  <c r="K4951" i="1" s="1"/>
  <c r="K4956" i="1"/>
  <c r="I4955" i="1"/>
  <c r="K4955" i="1" s="1"/>
  <c r="K4851" i="1"/>
  <c r="E4865" i="1"/>
  <c r="E4864" i="1" s="1"/>
  <c r="K4873" i="1"/>
  <c r="K4886" i="1"/>
  <c r="F4885" i="1"/>
  <c r="K4915" i="1"/>
  <c r="J4915" i="1"/>
  <c r="J4914" i="1" s="1"/>
  <c r="I4914" i="1"/>
  <c r="K4914" i="1" s="1"/>
  <c r="K4919" i="1"/>
  <c r="J4919" i="1"/>
  <c r="J4918" i="1" s="1"/>
  <c r="I4918" i="1"/>
  <c r="K4918" i="1" s="1"/>
  <c r="K4947" i="1"/>
  <c r="J4947" i="1"/>
  <c r="G4913" i="1"/>
  <c r="C4926" i="1"/>
  <c r="E4926" i="1"/>
  <c r="G4926" i="1"/>
  <c r="D4981" i="1"/>
  <c r="D5274" i="1" s="1"/>
  <c r="F4981" i="1"/>
  <c r="F5274" i="1" s="1"/>
  <c r="H4981" i="1"/>
  <c r="H4980" i="1" s="1"/>
  <c r="J4987" i="1"/>
  <c r="H5012" i="1"/>
  <c r="H5011" i="1" s="1"/>
  <c r="H5010" i="1" s="1"/>
  <c r="J5016" i="1"/>
  <c r="I5023" i="1"/>
  <c r="I5022" i="1" s="1"/>
  <c r="I5021" i="1" s="1"/>
  <c r="K5021" i="1" s="1"/>
  <c r="J5024" i="1"/>
  <c r="J5023" i="1" s="1"/>
  <c r="J5022" i="1" s="1"/>
  <c r="J5021" i="1" s="1"/>
  <c r="I5042" i="1"/>
  <c r="I5041" i="1" s="1"/>
  <c r="I5040" i="1" s="1"/>
  <c r="I5039" i="1" s="1"/>
  <c r="K5039" i="1" s="1"/>
  <c r="J5043" i="1"/>
  <c r="J5042" i="1" s="1"/>
  <c r="J5041" i="1" s="1"/>
  <c r="J5040" i="1" s="1"/>
  <c r="J5039" i="1" s="1"/>
  <c r="E5051" i="1"/>
  <c r="I5061" i="1"/>
  <c r="K5061" i="1" s="1"/>
  <c r="J5062" i="1"/>
  <c r="J5061" i="1" s="1"/>
  <c r="J5058" i="1" s="1"/>
  <c r="C5076" i="1"/>
  <c r="C5072" i="1" s="1"/>
  <c r="C5063" i="1" s="1"/>
  <c r="E5076" i="1"/>
  <c r="E5072" i="1" s="1"/>
  <c r="E5063" i="1" s="1"/>
  <c r="G5076" i="1"/>
  <c r="I5077" i="1"/>
  <c r="K5077" i="1" s="1"/>
  <c r="J5078" i="1"/>
  <c r="J5077" i="1" s="1"/>
  <c r="I5081" i="1"/>
  <c r="K5081" i="1" s="1"/>
  <c r="J5082" i="1"/>
  <c r="J5081" i="1" s="1"/>
  <c r="K5105" i="1"/>
  <c r="I5112" i="1"/>
  <c r="K5112" i="1" s="1"/>
  <c r="J5113" i="1"/>
  <c r="J5112" i="1" s="1"/>
  <c r="D5118" i="1"/>
  <c r="D5117" i="1" s="1"/>
  <c r="F5118" i="1"/>
  <c r="F5117" i="1" s="1"/>
  <c r="H5118" i="1"/>
  <c r="H5117" i="1" s="1"/>
  <c r="I5124" i="1"/>
  <c r="K5124" i="1" s="1"/>
  <c r="J5125" i="1"/>
  <c r="J5124" i="1" s="1"/>
  <c r="C5127" i="1"/>
  <c r="C5126" i="1" s="1"/>
  <c r="C5116" i="1" s="1"/>
  <c r="E5127" i="1"/>
  <c r="E5126" i="1" s="1"/>
  <c r="E5116" i="1" s="1"/>
  <c r="G5127" i="1"/>
  <c r="G5126" i="1" s="1"/>
  <c r="I5128" i="1"/>
  <c r="K5128" i="1" s="1"/>
  <c r="J5129" i="1"/>
  <c r="J5128" i="1" s="1"/>
  <c r="I5145" i="1"/>
  <c r="K5145" i="1" s="1"/>
  <c r="J5146" i="1"/>
  <c r="J5145" i="1" s="1"/>
  <c r="D5181" i="1"/>
  <c r="H5181" i="1"/>
  <c r="E5185" i="1"/>
  <c r="E5181" i="1" s="1"/>
  <c r="E5168" i="1" s="1"/>
  <c r="I5191" i="1"/>
  <c r="K5191" i="1" s="1"/>
  <c r="J5192" i="1"/>
  <c r="J5191" i="1" s="1"/>
  <c r="D5197" i="1"/>
  <c r="D5193" i="1" s="1"/>
  <c r="F5197" i="1"/>
  <c r="F5193" i="1" s="1"/>
  <c r="H5197" i="1"/>
  <c r="H5193" i="1" s="1"/>
  <c r="I5203" i="1"/>
  <c r="K5203" i="1" s="1"/>
  <c r="J5204" i="1"/>
  <c r="J5203" i="1" s="1"/>
  <c r="J5225" i="1"/>
  <c r="J5224" i="1" s="1"/>
  <c r="J5227" i="1"/>
  <c r="J5226" i="1" s="1"/>
  <c r="J5229" i="1"/>
  <c r="J5228" i="1" s="1"/>
  <c r="K5230" i="1"/>
  <c r="D5223" i="1"/>
  <c r="H5223" i="1"/>
  <c r="H5219" i="1" s="1"/>
  <c r="H5205" i="1" s="1"/>
  <c r="I5234" i="1"/>
  <c r="K5234" i="1" s="1"/>
  <c r="J5235" i="1"/>
  <c r="J5234" i="1" s="1"/>
  <c r="C5247" i="1"/>
  <c r="C5246" i="1" s="1"/>
  <c r="C5236" i="1" s="1"/>
  <c r="E5247" i="1"/>
  <c r="E5246" i="1" s="1"/>
  <c r="E5236" i="1" s="1"/>
  <c r="G5247" i="1"/>
  <c r="G5246" i="1" s="1"/>
  <c r="G5236" i="1" s="1"/>
  <c r="I5248" i="1"/>
  <c r="J5249" i="1"/>
  <c r="J5248" i="1" s="1"/>
  <c r="I5252" i="1"/>
  <c r="K5252" i="1" s="1"/>
  <c r="J5253" i="1"/>
  <c r="J5252" i="1" s="1"/>
  <c r="J5300" i="1"/>
  <c r="J5299" i="1" s="1"/>
  <c r="J5298" i="1" s="1"/>
  <c r="I5353" i="1"/>
  <c r="K5353" i="1" s="1"/>
  <c r="F5734" i="1"/>
  <c r="F5592" i="1"/>
  <c r="J5363" i="1"/>
  <c r="J5360" i="1" s="1"/>
  <c r="J5359" i="1" s="1"/>
  <c r="J5358" i="1" s="1"/>
  <c r="K4969" i="1"/>
  <c r="K4973" i="1"/>
  <c r="K4977" i="1"/>
  <c r="K4990" i="1"/>
  <c r="C4992" i="1"/>
  <c r="K4994" i="1"/>
  <c r="G5072" i="1"/>
  <c r="G5063" i="1" s="1"/>
  <c r="F5072" i="1"/>
  <c r="K5079" i="1"/>
  <c r="K5114" i="1"/>
  <c r="K5130" i="1"/>
  <c r="K5147" i="1"/>
  <c r="C5181" i="1"/>
  <c r="C5168" i="1" s="1"/>
  <c r="K5250" i="1"/>
  <c r="J5756" i="1"/>
  <c r="J5752" i="1" s="1"/>
  <c r="J5780" i="1"/>
  <c r="J5779" i="1" s="1"/>
  <c r="J5014" i="1"/>
  <c r="J4834" i="1"/>
  <c r="J4775" i="1"/>
  <c r="J4779" i="1"/>
  <c r="G4992" i="1"/>
  <c r="G5025" i="1"/>
  <c r="D5219" i="1"/>
  <c r="E4875" i="1"/>
  <c r="D5205" i="1"/>
  <c r="J5771" i="1"/>
  <c r="J5770" i="1" s="1"/>
  <c r="I5756" i="1"/>
  <c r="K5756" i="1" s="1"/>
  <c r="J5736" i="1"/>
  <c r="J5735" i="1" s="1"/>
  <c r="I5726" i="1"/>
  <c r="K5726" i="1" s="1"/>
  <c r="K5727" i="1"/>
  <c r="J5714" i="1"/>
  <c r="J5710" i="1" s="1"/>
  <c r="K5711" i="1"/>
  <c r="K5680" i="1"/>
  <c r="I5679" i="1"/>
  <c r="J5689" i="1"/>
  <c r="J5688" i="1" s="1"/>
  <c r="J5687" i="1" s="1"/>
  <c r="K5669" i="1"/>
  <c r="I5668" i="1"/>
  <c r="K5637" i="1"/>
  <c r="I5623" i="1"/>
  <c r="K5624" i="1"/>
  <c r="J5601" i="1"/>
  <c r="J5594" i="1"/>
  <c r="J5593" i="1" s="1"/>
  <c r="K5566" i="1"/>
  <c r="I5565" i="1"/>
  <c r="I5532" i="1"/>
  <c r="K5532" i="1" s="1"/>
  <c r="K5533" i="1"/>
  <c r="I5522" i="1"/>
  <c r="K5523" i="1"/>
  <c r="I5518" i="1"/>
  <c r="K5519" i="1"/>
  <c r="I5508" i="1"/>
  <c r="K5509" i="1"/>
  <c r="I5504" i="1"/>
  <c r="K5505" i="1"/>
  <c r="I5500" i="1"/>
  <c r="K5501" i="1"/>
  <c r="I5496" i="1"/>
  <c r="K5497" i="1"/>
  <c r="I5485" i="1"/>
  <c r="K5485" i="1" s="1"/>
  <c r="K5486" i="1"/>
  <c r="I5477" i="1"/>
  <c r="K5477" i="1" s="1"/>
  <c r="K5478" i="1"/>
  <c r="I5473" i="1"/>
  <c r="K5474" i="1"/>
  <c r="I5467" i="1"/>
  <c r="K5467" i="1" s="1"/>
  <c r="K5468" i="1"/>
  <c r="J5437" i="1"/>
  <c r="I5413" i="1"/>
  <c r="I5385" i="1"/>
  <c r="K5386" i="1"/>
  <c r="I5374" i="1"/>
  <c r="K5375" i="1"/>
  <c r="I5346" i="1"/>
  <c r="K5347" i="1"/>
  <c r="I5334" i="1"/>
  <c r="K5334" i="1" s="1"/>
  <c r="K5335" i="1"/>
  <c r="J5319" i="1"/>
  <c r="J5314" i="1" s="1"/>
  <c r="J5313" i="1" s="1"/>
  <c r="J5312" i="1" s="1"/>
  <c r="K5319" i="1"/>
  <c r="I5299" i="1"/>
  <c r="K5300" i="1"/>
  <c r="I5779" i="1"/>
  <c r="K5779" i="1" s="1"/>
  <c r="K5780" i="1"/>
  <c r="I5771" i="1"/>
  <c r="K5772" i="1"/>
  <c r="K5754" i="1"/>
  <c r="I5753" i="1"/>
  <c r="K5737" i="1"/>
  <c r="I5736" i="1"/>
  <c r="J5726" i="1"/>
  <c r="J5722" i="1" s="1"/>
  <c r="K5723" i="1"/>
  <c r="I5714" i="1"/>
  <c r="K5714" i="1" s="1"/>
  <c r="K5715" i="1"/>
  <c r="K5690" i="1"/>
  <c r="I5689" i="1"/>
  <c r="J5668" i="1"/>
  <c r="J5667" i="1" s="1"/>
  <c r="J5644" i="1" s="1"/>
  <c r="I5655" i="1"/>
  <c r="I5646" i="1"/>
  <c r="K5647" i="1"/>
  <c r="I5602" i="1"/>
  <c r="K5603" i="1"/>
  <c r="I5594" i="1"/>
  <c r="K5595" i="1"/>
  <c r="K5583" i="1"/>
  <c r="I5582" i="1"/>
  <c r="I5546" i="1"/>
  <c r="K5546" i="1" s="1"/>
  <c r="K5547" i="1"/>
  <c r="K5529" i="1"/>
  <c r="I5481" i="1"/>
  <c r="K5481" i="1" s="1"/>
  <c r="K5482" i="1"/>
  <c r="I5461" i="1"/>
  <c r="K5462" i="1"/>
  <c r="I5455" i="1"/>
  <c r="K5456" i="1"/>
  <c r="I5438" i="1"/>
  <c r="K5439" i="1"/>
  <c r="J5423" i="1"/>
  <c r="K5394" i="1"/>
  <c r="I5393" i="1"/>
  <c r="J5413" i="1"/>
  <c r="J5403" i="1" s="1"/>
  <c r="J5391" i="1" s="1"/>
  <c r="J5374" i="1"/>
  <c r="J5373" i="1" s="1"/>
  <c r="J5372" i="1" s="1"/>
  <c r="J5346" i="1"/>
  <c r="J5345" i="1" s="1"/>
  <c r="J5344" i="1" s="1"/>
  <c r="K5331" i="1"/>
  <c r="I5313" i="1"/>
  <c r="J4773" i="1"/>
  <c r="K4773" i="1"/>
  <c r="I4771" i="1"/>
  <c r="G4784" i="1"/>
  <c r="G4783" i="1" s="1"/>
  <c r="J4855" i="1"/>
  <c r="J4854" i="1" s="1"/>
  <c r="K4855" i="1"/>
  <c r="I4854" i="1"/>
  <c r="K4854" i="1" s="1"/>
  <c r="J4862" i="1"/>
  <c r="J4861" i="1" s="1"/>
  <c r="K4862" i="1"/>
  <c r="I4861" i="1"/>
  <c r="K4861" i="1" s="1"/>
  <c r="K4776" i="1"/>
  <c r="K4778" i="1"/>
  <c r="E5270" i="1"/>
  <c r="K4786" i="1"/>
  <c r="K4806" i="1"/>
  <c r="D5266" i="1"/>
  <c r="C4770" i="1"/>
  <c r="C4769" i="1" s="1"/>
  <c r="G4770" i="1"/>
  <c r="G4769" i="1" s="1"/>
  <c r="H4771" i="1"/>
  <c r="H4770" i="1" s="1"/>
  <c r="H4769" i="1" s="1"/>
  <c r="J4774" i="1"/>
  <c r="F4784" i="1"/>
  <c r="F4783" i="1" s="1"/>
  <c r="I4790" i="1"/>
  <c r="J4791" i="1"/>
  <c r="I4793" i="1"/>
  <c r="K4793" i="1" s="1"/>
  <c r="J4794" i="1"/>
  <c r="J4793" i="1" s="1"/>
  <c r="I4805" i="1"/>
  <c r="J4811" i="1"/>
  <c r="J4809" i="1" s="1"/>
  <c r="J4804" i="1" s="1"/>
  <c r="J4800" i="1" s="1"/>
  <c r="J4799" i="1" s="1"/>
  <c r="I4817" i="1"/>
  <c r="J4818" i="1"/>
  <c r="J4817" i="1" s="1"/>
  <c r="I4819" i="1"/>
  <c r="K4819" i="1" s="1"/>
  <c r="J4820" i="1"/>
  <c r="J4819" i="1" s="1"/>
  <c r="I4826" i="1"/>
  <c r="K4826" i="1" s="1"/>
  <c r="J4827" i="1"/>
  <c r="J4826" i="1" s="1"/>
  <c r="J4823" i="1" s="1"/>
  <c r="J4822" i="1" s="1"/>
  <c r="J4821" i="1" s="1"/>
  <c r="J4836" i="1"/>
  <c r="K4836" i="1" s="1"/>
  <c r="I4847" i="1"/>
  <c r="J4848" i="1"/>
  <c r="J4847" i="1" s="1"/>
  <c r="J4846" i="1" s="1"/>
  <c r="J4845" i="1" s="1"/>
  <c r="J4844" i="1" s="1"/>
  <c r="I4859" i="1"/>
  <c r="J4860" i="1"/>
  <c r="J4859" i="1" s="1"/>
  <c r="D4875" i="1"/>
  <c r="H4875" i="1"/>
  <c r="H4863" i="1" s="1"/>
  <c r="K4876" i="1"/>
  <c r="K4877" i="1"/>
  <c r="J4891" i="1"/>
  <c r="J4890" i="1" s="1"/>
  <c r="I4890" i="1"/>
  <c r="K4890" i="1" s="1"/>
  <c r="C4909" i="1"/>
  <c r="C4895" i="1" s="1"/>
  <c r="G4909" i="1"/>
  <c r="G4895" i="1" s="1"/>
  <c r="K4935" i="1"/>
  <c r="J4948" i="1"/>
  <c r="J4946" i="1" s="1"/>
  <c r="J4945" i="1" s="1"/>
  <c r="J4944" i="1" s="1"/>
  <c r="I4946" i="1"/>
  <c r="K4948" i="1"/>
  <c r="J4960" i="1"/>
  <c r="K4960" i="1"/>
  <c r="I4959" i="1"/>
  <c r="D4980" i="1"/>
  <c r="F4980" i="1"/>
  <c r="F4992" i="1"/>
  <c r="F4763" i="1"/>
  <c r="F5254" i="1" s="1"/>
  <c r="J4867" i="1"/>
  <c r="J4866" i="1" s="1"/>
  <c r="I4866" i="1"/>
  <c r="F4875" i="1"/>
  <c r="F4863" i="1" s="1"/>
  <c r="J4894" i="1"/>
  <c r="J4893" i="1" s="1"/>
  <c r="I4893" i="1"/>
  <c r="K4893" i="1" s="1"/>
  <c r="J4961" i="1"/>
  <c r="K4961" i="1"/>
  <c r="I4911" i="1"/>
  <c r="J4912" i="1"/>
  <c r="J4911" i="1" s="1"/>
  <c r="J4910" i="1" s="1"/>
  <c r="J4922" i="1"/>
  <c r="J4920" i="1" s="1"/>
  <c r="I4928" i="1"/>
  <c r="J4931" i="1"/>
  <c r="I4937" i="1"/>
  <c r="J4938" i="1"/>
  <c r="J4937" i="1" s="1"/>
  <c r="J4936" i="1" s="1"/>
  <c r="I4941" i="1"/>
  <c r="J4942" i="1"/>
  <c r="J4941" i="1" s="1"/>
  <c r="J4940" i="1" s="1"/>
  <c r="J4939" i="1" s="1"/>
  <c r="H4946" i="1"/>
  <c r="H4945" i="1" s="1"/>
  <c r="H4944" i="1" s="1"/>
  <c r="H4926" i="1" s="1"/>
  <c r="J4956" i="1"/>
  <c r="J4955" i="1" s="1"/>
  <c r="J4954" i="1" s="1"/>
  <c r="J4953" i="1" s="1"/>
  <c r="I4968" i="1"/>
  <c r="I4972" i="1"/>
  <c r="I4976" i="1"/>
  <c r="I4982" i="1"/>
  <c r="J4983" i="1"/>
  <c r="J4982" i="1" s="1"/>
  <c r="I4985" i="1"/>
  <c r="K4985" i="1" s="1"/>
  <c r="J4986" i="1"/>
  <c r="I4989" i="1"/>
  <c r="I4997" i="1"/>
  <c r="J4998" i="1"/>
  <c r="J4997" i="1" s="1"/>
  <c r="J4996" i="1" s="1"/>
  <c r="J4992" i="1" s="1"/>
  <c r="I5001" i="1"/>
  <c r="J5002" i="1"/>
  <c r="J5001" i="1" s="1"/>
  <c r="J5000" i="1" s="1"/>
  <c r="J5005" i="1"/>
  <c r="J5004" i="1" s="1"/>
  <c r="J5003" i="1" s="1"/>
  <c r="I5004" i="1"/>
  <c r="K5019" i="1"/>
  <c r="F5025" i="1"/>
  <c r="J5038" i="1"/>
  <c r="J5037" i="1" s="1"/>
  <c r="J5036" i="1" s="1"/>
  <c r="I5037" i="1"/>
  <c r="D5053" i="1"/>
  <c r="D5052" i="1" s="1"/>
  <c r="D5051" i="1" s="1"/>
  <c r="F5053" i="1"/>
  <c r="F5052" i="1" s="1"/>
  <c r="F5051" i="1" s="1"/>
  <c r="H5053" i="1"/>
  <c r="H5052" i="1" s="1"/>
  <c r="H5051" i="1" s="1"/>
  <c r="J5055" i="1"/>
  <c r="J5054" i="1" s="1"/>
  <c r="I5054" i="1"/>
  <c r="D5065" i="1"/>
  <c r="D5064" i="1" s="1"/>
  <c r="D5063" i="1" s="1"/>
  <c r="F5065" i="1"/>
  <c r="F5064" i="1" s="1"/>
  <c r="H5065" i="1"/>
  <c r="H5064" i="1" s="1"/>
  <c r="H5063" i="1" s="1"/>
  <c r="J5067" i="1"/>
  <c r="J5066" i="1" s="1"/>
  <c r="I5066" i="1"/>
  <c r="J5071" i="1"/>
  <c r="J5070" i="1" s="1"/>
  <c r="I5070" i="1"/>
  <c r="K5070" i="1" s="1"/>
  <c r="E5093" i="1"/>
  <c r="G5116" i="1"/>
  <c r="C5274" i="1"/>
  <c r="G5274" i="1"/>
  <c r="K5018" i="1"/>
  <c r="K5026" i="1"/>
  <c r="K5027" i="1"/>
  <c r="K5041" i="1"/>
  <c r="J5057" i="1"/>
  <c r="J5056" i="1" s="1"/>
  <c r="I5056" i="1"/>
  <c r="K5056" i="1" s="1"/>
  <c r="J5069" i="1"/>
  <c r="J5068" i="1" s="1"/>
  <c r="I5068" i="1"/>
  <c r="K5068" i="1" s="1"/>
  <c r="I5074" i="1"/>
  <c r="J5075" i="1"/>
  <c r="J5074" i="1" s="1"/>
  <c r="J5073" i="1" s="1"/>
  <c r="I5096" i="1"/>
  <c r="J5097" i="1"/>
  <c r="J5096" i="1" s="1"/>
  <c r="I5098" i="1"/>
  <c r="K5098" i="1" s="1"/>
  <c r="J5099" i="1"/>
  <c r="J5098" i="1" s="1"/>
  <c r="I5102" i="1"/>
  <c r="K5102" i="1" s="1"/>
  <c r="J5103" i="1"/>
  <c r="J5102" i="1" s="1"/>
  <c r="I5119" i="1"/>
  <c r="J5120" i="1"/>
  <c r="J5119" i="1" s="1"/>
  <c r="I5121" i="1"/>
  <c r="K5121" i="1" s="1"/>
  <c r="J5122" i="1"/>
  <c r="J5121" i="1" s="1"/>
  <c r="I5133" i="1"/>
  <c r="K5133" i="1" s="1"/>
  <c r="J5134" i="1"/>
  <c r="J5133" i="1" s="1"/>
  <c r="J5143" i="1"/>
  <c r="J5142" i="1" s="1"/>
  <c r="I5142" i="1"/>
  <c r="K5142" i="1" s="1"/>
  <c r="D5150" i="1"/>
  <c r="D5149" i="1" s="1"/>
  <c r="D5116" i="1" s="1"/>
  <c r="F5150" i="1"/>
  <c r="F5149" i="1" s="1"/>
  <c r="H5150" i="1"/>
  <c r="H5149" i="1" s="1"/>
  <c r="H5116" i="1" s="1"/>
  <c r="J5152" i="1"/>
  <c r="J5151" i="1" s="1"/>
  <c r="I5151" i="1"/>
  <c r="J5164" i="1"/>
  <c r="J5163" i="1" s="1"/>
  <c r="I5163" i="1"/>
  <c r="K5163" i="1" s="1"/>
  <c r="K5170" i="1"/>
  <c r="F5181" i="1"/>
  <c r="J5189" i="1"/>
  <c r="J5188" i="1" s="1"/>
  <c r="I5188" i="1"/>
  <c r="K5188" i="1" s="1"/>
  <c r="J5141" i="1"/>
  <c r="J5140" i="1" s="1"/>
  <c r="I5140" i="1"/>
  <c r="J5154" i="1"/>
  <c r="J5153" i="1" s="1"/>
  <c r="I5153" i="1"/>
  <c r="K5153" i="1" s="1"/>
  <c r="J5162" i="1"/>
  <c r="J5161" i="1" s="1"/>
  <c r="I5161" i="1"/>
  <c r="J5167" i="1"/>
  <c r="J5166" i="1" s="1"/>
  <c r="I5166" i="1"/>
  <c r="K5166" i="1" s="1"/>
  <c r="K5169" i="1"/>
  <c r="J5187" i="1"/>
  <c r="J5186" i="1" s="1"/>
  <c r="J5185" i="1" s="1"/>
  <c r="J5181" i="1" s="1"/>
  <c r="I5186" i="1"/>
  <c r="I5198" i="1"/>
  <c r="J5199" i="1"/>
  <c r="J5198" i="1" s="1"/>
  <c r="I5200" i="1"/>
  <c r="K5200" i="1" s="1"/>
  <c r="J5201" i="1"/>
  <c r="J5200" i="1" s="1"/>
  <c r="I5208" i="1"/>
  <c r="J5209" i="1"/>
  <c r="J5208" i="1" s="1"/>
  <c r="I5210" i="1"/>
  <c r="K5210" i="1" s="1"/>
  <c r="J5211" i="1"/>
  <c r="J5210" i="1" s="1"/>
  <c r="I5212" i="1"/>
  <c r="K5212" i="1" s="1"/>
  <c r="J5213" i="1"/>
  <c r="J5212" i="1" s="1"/>
  <c r="F5272" i="1"/>
  <c r="J5222" i="1"/>
  <c r="J5221" i="1" s="1"/>
  <c r="J5220" i="1" s="1"/>
  <c r="I5221" i="1"/>
  <c r="C5223" i="1"/>
  <c r="E5223" i="1"/>
  <c r="E5219" i="1" s="1"/>
  <c r="E5205" i="1" s="1"/>
  <c r="G5223" i="1"/>
  <c r="D5238" i="1"/>
  <c r="D5237" i="1" s="1"/>
  <c r="D5236" i="1" s="1"/>
  <c r="F5238" i="1"/>
  <c r="F5237" i="1" s="1"/>
  <c r="F5236" i="1" s="1"/>
  <c r="H5238" i="1"/>
  <c r="H5237" i="1" s="1"/>
  <c r="H5236" i="1" s="1"/>
  <c r="J5240" i="1"/>
  <c r="J5239" i="1" s="1"/>
  <c r="I5239" i="1"/>
  <c r="K5248" i="1"/>
  <c r="C5272" i="1"/>
  <c r="G5272" i="1"/>
  <c r="J5232" i="1"/>
  <c r="J5231" i="1" s="1"/>
  <c r="I5231" i="1"/>
  <c r="K5231" i="1" s="1"/>
  <c r="J5242" i="1"/>
  <c r="J5241" i="1" s="1"/>
  <c r="I5241" i="1"/>
  <c r="K5241" i="1" s="1"/>
  <c r="K171" i="3"/>
  <c r="K117" i="3"/>
  <c r="J5223" i="1" l="1"/>
  <c r="F5116" i="1"/>
  <c r="J5127" i="1"/>
  <c r="J5126" i="1" s="1"/>
  <c r="I5076" i="1"/>
  <c r="K5076" i="1" s="1"/>
  <c r="K5042" i="1"/>
  <c r="I4950" i="1"/>
  <c r="J4929" i="1"/>
  <c r="J4928" i="1" s="1"/>
  <c r="J4927" i="1" s="1"/>
  <c r="J4913" i="1"/>
  <c r="K4780" i="1"/>
  <c r="I5352" i="1"/>
  <c r="K5360" i="1"/>
  <c r="J5769" i="1"/>
  <c r="E4863" i="1"/>
  <c r="E5311" i="1"/>
  <c r="E5296" i="1" s="1"/>
  <c r="H4895" i="1"/>
  <c r="J4858" i="1"/>
  <c r="J4857" i="1" s="1"/>
  <c r="J4856" i="1" s="1"/>
  <c r="F4895" i="1"/>
  <c r="G4863" i="1"/>
  <c r="E4979" i="1"/>
  <c r="K4870" i="1"/>
  <c r="I4897" i="1"/>
  <c r="K4897" i="1" s="1"/>
  <c r="H4979" i="1"/>
  <c r="K5425" i="1"/>
  <c r="I5424" i="1"/>
  <c r="K5424" i="1" s="1"/>
  <c r="J4865" i="1"/>
  <c r="J4864" i="1" s="1"/>
  <c r="C4979" i="1"/>
  <c r="E4895" i="1"/>
  <c r="D4979" i="1"/>
  <c r="K4833" i="1"/>
  <c r="H5093" i="1"/>
  <c r="D5093" i="1"/>
  <c r="C4863" i="1"/>
  <c r="I5330" i="1"/>
  <c r="I5329" i="1" s="1"/>
  <c r="K5329" i="1" s="1"/>
  <c r="D5311" i="1"/>
  <c r="D5296" i="1" s="1"/>
  <c r="F5205" i="1"/>
  <c r="I4902" i="1"/>
  <c r="K4902" i="1" s="1"/>
  <c r="J4896" i="1"/>
  <c r="I5698" i="1"/>
  <c r="K5698" i="1" s="1"/>
  <c r="K5699" i="1"/>
  <c r="J5076" i="1"/>
  <c r="K5183" i="1"/>
  <c r="F5063" i="1"/>
  <c r="K5040" i="1"/>
  <c r="K5022" i="1"/>
  <c r="I4801" i="1"/>
  <c r="K5023" i="1"/>
  <c r="D4895" i="1"/>
  <c r="F5311" i="1"/>
  <c r="F5296" i="1" s="1"/>
  <c r="H5311" i="1"/>
  <c r="H5296" i="1" s="1"/>
  <c r="H5787" i="1" s="1"/>
  <c r="J5454" i="1"/>
  <c r="G5168" i="1"/>
  <c r="I5031" i="1"/>
  <c r="K5031" i="1" s="1"/>
  <c r="K5032" i="1"/>
  <c r="C5273" i="1"/>
  <c r="C5271" i="1" s="1"/>
  <c r="I5194" i="1"/>
  <c r="C5219" i="1"/>
  <c r="C5205" i="1" s="1"/>
  <c r="I5109" i="1"/>
  <c r="K5109" i="1" s="1"/>
  <c r="J5072" i="1"/>
  <c r="J4985" i="1"/>
  <c r="I4954" i="1"/>
  <c r="K4954" i="1" s="1"/>
  <c r="I4913" i="1"/>
  <c r="K4913" i="1" s="1"/>
  <c r="I4934" i="1"/>
  <c r="I4933" i="1" s="1"/>
  <c r="D4863" i="1"/>
  <c r="D4782" i="1" s="1"/>
  <c r="D4767" i="1" s="1"/>
  <c r="I4830" i="1"/>
  <c r="I5722" i="1"/>
  <c r="K5722" i="1" s="1"/>
  <c r="D5168" i="1"/>
  <c r="J5109" i="1"/>
  <c r="J5108" i="1" s="1"/>
  <c r="J5170" i="1"/>
  <c r="J5169" i="1" s="1"/>
  <c r="G5093" i="1"/>
  <c r="I5568" i="1"/>
  <c r="K5568" i="1" s="1"/>
  <c r="K5569" i="1"/>
  <c r="J5031" i="1"/>
  <c r="J5025" i="1" s="1"/>
  <c r="H5168" i="1"/>
  <c r="F5168" i="1"/>
  <c r="J5238" i="1"/>
  <c r="J5237" i="1" s="1"/>
  <c r="G5219" i="1"/>
  <c r="G5205" i="1" s="1"/>
  <c r="J4999" i="1"/>
  <c r="I4823" i="1"/>
  <c r="I4822" i="1" s="1"/>
  <c r="J5697" i="1"/>
  <c r="I5058" i="1"/>
  <c r="K5058" i="1" s="1"/>
  <c r="I5247" i="1"/>
  <c r="I4785" i="1"/>
  <c r="I4784" i="1" s="1"/>
  <c r="J5247" i="1"/>
  <c r="J5246" i="1" s="1"/>
  <c r="J4771" i="1"/>
  <c r="J4770" i="1" s="1"/>
  <c r="J4769" i="1" s="1"/>
  <c r="K5352" i="1"/>
  <c r="I5351" i="1"/>
  <c r="K5351" i="1" s="1"/>
  <c r="K5330" i="1"/>
  <c r="K5646" i="1"/>
  <c r="I5645" i="1"/>
  <c r="K5736" i="1"/>
  <c r="I5735" i="1"/>
  <c r="K5473" i="1"/>
  <c r="I5472" i="1"/>
  <c r="K5472" i="1" s="1"/>
  <c r="K5522" i="1"/>
  <c r="I5521" i="1"/>
  <c r="K5521" i="1" s="1"/>
  <c r="K5438" i="1"/>
  <c r="I5437" i="1"/>
  <c r="K5455" i="1"/>
  <c r="K5461" i="1"/>
  <c r="I5460" i="1"/>
  <c r="K5460" i="1" s="1"/>
  <c r="I5528" i="1"/>
  <c r="K5528" i="1" s="1"/>
  <c r="K5594" i="1"/>
  <c r="I5593" i="1"/>
  <c r="K5602" i="1"/>
  <c r="I5601" i="1"/>
  <c r="K5601" i="1" s="1"/>
  <c r="K5655" i="1"/>
  <c r="I5654" i="1"/>
  <c r="K5654" i="1" s="1"/>
  <c r="I5688" i="1"/>
  <c r="K5689" i="1"/>
  <c r="K5771" i="1"/>
  <c r="I5770" i="1"/>
  <c r="I5298" i="1"/>
  <c r="K5299" i="1"/>
  <c r="I5345" i="1"/>
  <c r="K5346" i="1"/>
  <c r="K5359" i="1"/>
  <c r="I5358" i="1"/>
  <c r="K5358" i="1" s="1"/>
  <c r="K5374" i="1"/>
  <c r="I5373" i="1"/>
  <c r="K5385" i="1"/>
  <c r="I5384" i="1"/>
  <c r="K5384" i="1" s="1"/>
  <c r="K5413" i="1"/>
  <c r="I5403" i="1"/>
  <c r="K5403" i="1" s="1"/>
  <c r="K5565" i="1"/>
  <c r="I5554" i="1"/>
  <c r="K5554" i="1" s="1"/>
  <c r="J5592" i="1"/>
  <c r="I5667" i="1"/>
  <c r="K5667" i="1" s="1"/>
  <c r="K5668" i="1"/>
  <c r="I5710" i="1"/>
  <c r="J5734" i="1"/>
  <c r="K5313" i="1"/>
  <c r="I5312" i="1"/>
  <c r="K5393" i="1"/>
  <c r="I5392" i="1"/>
  <c r="I5581" i="1"/>
  <c r="K5582" i="1"/>
  <c r="I5752" i="1"/>
  <c r="K5752" i="1" s="1"/>
  <c r="K5753" i="1"/>
  <c r="K5496" i="1"/>
  <c r="I5495" i="1"/>
  <c r="K5495" i="1" s="1"/>
  <c r="K5500" i="1"/>
  <c r="I5499" i="1"/>
  <c r="K5499" i="1" s="1"/>
  <c r="K5504" i="1"/>
  <c r="I5503" i="1"/>
  <c r="K5503" i="1" s="1"/>
  <c r="K5508" i="1"/>
  <c r="K5518" i="1"/>
  <c r="I5517" i="1"/>
  <c r="K5517" i="1" s="1"/>
  <c r="K5623" i="1"/>
  <c r="I5622" i="1"/>
  <c r="I5678" i="1"/>
  <c r="K5678" i="1" s="1"/>
  <c r="K5679" i="1"/>
  <c r="E4782" i="1"/>
  <c r="E4767" i="1" s="1"/>
  <c r="K4785" i="1"/>
  <c r="J5207" i="1"/>
  <c r="J5206" i="1" s="1"/>
  <c r="K5151" i="1"/>
  <c r="I5150" i="1"/>
  <c r="J5118" i="1"/>
  <c r="J5117" i="1" s="1"/>
  <c r="I5108" i="1"/>
  <c r="K5108" i="1" s="1"/>
  <c r="I5095" i="1"/>
  <c r="K5096" i="1"/>
  <c r="K5239" i="1"/>
  <c r="I5238" i="1"/>
  <c r="J5219" i="1"/>
  <c r="D5272" i="1"/>
  <c r="I5207" i="1"/>
  <c r="K5208" i="1"/>
  <c r="I5197" i="1"/>
  <c r="K5197" i="1" s="1"/>
  <c r="K5198" i="1"/>
  <c r="J5160" i="1"/>
  <c r="J5159" i="1" s="1"/>
  <c r="J5158" i="1" s="1"/>
  <c r="J5139" i="1"/>
  <c r="J5138" i="1" s="1"/>
  <c r="J5150" i="1"/>
  <c r="J5149" i="1" s="1"/>
  <c r="I5127" i="1"/>
  <c r="I5118" i="1"/>
  <c r="K5119" i="1"/>
  <c r="J5095" i="1"/>
  <c r="J5094" i="1" s="1"/>
  <c r="J5093" i="1" s="1"/>
  <c r="K5074" i="1"/>
  <c r="I5073" i="1"/>
  <c r="J5065" i="1"/>
  <c r="J5064" i="1" s="1"/>
  <c r="J5053" i="1"/>
  <c r="J5052" i="1" s="1"/>
  <c r="J5051" i="1" s="1"/>
  <c r="K5037" i="1"/>
  <c r="I5036" i="1"/>
  <c r="I5000" i="1"/>
  <c r="K5001" i="1"/>
  <c r="I4996" i="1"/>
  <c r="K4996" i="1" s="1"/>
  <c r="K4997" i="1"/>
  <c r="I4988" i="1"/>
  <c r="K4988" i="1" s="1"/>
  <c r="K4989" i="1"/>
  <c r="I4981" i="1"/>
  <c r="K4982" i="1"/>
  <c r="I4971" i="1"/>
  <c r="K4971" i="1" s="1"/>
  <c r="K4972" i="1"/>
  <c r="I4949" i="1"/>
  <c r="K4949" i="1" s="1"/>
  <c r="K4950" i="1"/>
  <c r="J4909" i="1"/>
  <c r="J4895" i="1" s="1"/>
  <c r="I4885" i="1"/>
  <c r="F4979" i="1"/>
  <c r="I4958" i="1"/>
  <c r="K4959" i="1"/>
  <c r="J4959" i="1"/>
  <c r="J4958" i="1" s="1"/>
  <c r="J4957" i="1" s="1"/>
  <c r="K4946" i="1"/>
  <c r="I4945" i="1"/>
  <c r="K4934" i="1"/>
  <c r="J4932" i="1"/>
  <c r="J4885" i="1"/>
  <c r="J4875" i="1" s="1"/>
  <c r="J4863" i="1" s="1"/>
  <c r="I4858" i="1"/>
  <c r="K4859" i="1"/>
  <c r="I4846" i="1"/>
  <c r="K4847" i="1"/>
  <c r="I4829" i="1"/>
  <c r="K4830" i="1"/>
  <c r="I4816" i="1"/>
  <c r="K4817" i="1"/>
  <c r="I4804" i="1"/>
  <c r="K4804" i="1" s="1"/>
  <c r="K4805" i="1"/>
  <c r="F5273" i="1"/>
  <c r="F5271" i="1" s="1"/>
  <c r="J4830" i="1"/>
  <c r="J4829" i="1" s="1"/>
  <c r="J4828" i="1" s="1"/>
  <c r="I5223" i="1"/>
  <c r="K5223" i="1" s="1"/>
  <c r="K5221" i="1"/>
  <c r="I5220" i="1"/>
  <c r="J5197" i="1"/>
  <c r="J5193" i="1" s="1"/>
  <c r="J5168" i="1" s="1"/>
  <c r="K5194" i="1"/>
  <c r="K5186" i="1"/>
  <c r="I5185" i="1"/>
  <c r="K5161" i="1"/>
  <c r="I5160" i="1"/>
  <c r="K5140" i="1"/>
  <c r="I5139" i="1"/>
  <c r="K5066" i="1"/>
  <c r="I5065" i="1"/>
  <c r="K5054" i="1"/>
  <c r="I5053" i="1"/>
  <c r="K5004" i="1"/>
  <c r="I5003" i="1"/>
  <c r="K5003" i="1" s="1"/>
  <c r="K4993" i="1"/>
  <c r="J4981" i="1"/>
  <c r="J4980" i="1" s="1"/>
  <c r="I4975" i="1"/>
  <c r="K4975" i="1" s="1"/>
  <c r="K4976" i="1"/>
  <c r="I4967" i="1"/>
  <c r="K4967" i="1" s="1"/>
  <c r="K4968" i="1"/>
  <c r="I4953" i="1"/>
  <c r="K4953" i="1" s="1"/>
  <c r="I4940" i="1"/>
  <c r="K4941" i="1"/>
  <c r="I4936" i="1"/>
  <c r="K4936" i="1" s="1"/>
  <c r="K4937" i="1"/>
  <c r="I4927" i="1"/>
  <c r="K4928" i="1"/>
  <c r="I4910" i="1"/>
  <c r="K4911" i="1"/>
  <c r="K4866" i="1"/>
  <c r="I4865" i="1"/>
  <c r="D5273" i="1"/>
  <c r="J4816" i="1"/>
  <c r="J4815" i="1" s="1"/>
  <c r="J4814" i="1" s="1"/>
  <c r="K4801" i="1"/>
  <c r="J4790" i="1"/>
  <c r="J4785" i="1" s="1"/>
  <c r="J4784" i="1" s="1"/>
  <c r="J4783" i="1" s="1"/>
  <c r="K4790" i="1"/>
  <c r="K4823" i="1"/>
  <c r="C4782" i="1"/>
  <c r="E5269" i="1"/>
  <c r="E5268" i="1" s="1"/>
  <c r="I4770" i="1"/>
  <c r="M4771" i="1" s="1"/>
  <c r="K4771" i="1"/>
  <c r="P302" i="1"/>
  <c r="R302" i="1" s="1"/>
  <c r="P303" i="1"/>
  <c r="R303" i="1" s="1"/>
  <c r="P304" i="1"/>
  <c r="R304" i="1" s="1"/>
  <c r="P301" i="1"/>
  <c r="R301" i="1" s="1"/>
  <c r="H4782" i="1" l="1"/>
  <c r="H4767" i="1" s="1"/>
  <c r="H5254" i="1" s="1"/>
  <c r="J5063" i="1"/>
  <c r="I4896" i="1"/>
  <c r="K4896" i="1" s="1"/>
  <c r="I5268" i="1"/>
  <c r="J4926" i="1"/>
  <c r="I4800" i="1"/>
  <c r="K4800" i="1" s="1"/>
  <c r="F4782" i="1"/>
  <c r="F4767" i="1" s="1"/>
  <c r="I5246" i="1"/>
  <c r="K5246" i="1" s="1"/>
  <c r="K5247" i="1"/>
  <c r="J5236" i="1"/>
  <c r="I4992" i="1"/>
  <c r="K4992" i="1" s="1"/>
  <c r="I5621" i="1"/>
  <c r="K5621" i="1" s="1"/>
  <c r="K5622" i="1"/>
  <c r="I5391" i="1"/>
  <c r="K5391" i="1" s="1"/>
  <c r="K5392" i="1"/>
  <c r="K5312" i="1"/>
  <c r="I5344" i="1"/>
  <c r="K5344" i="1" s="1"/>
  <c r="K5345" i="1"/>
  <c r="I5769" i="1"/>
  <c r="K5769" i="1" s="1"/>
  <c r="K5770" i="1"/>
  <c r="I5592" i="1"/>
  <c r="K5592" i="1" s="1"/>
  <c r="K5593" i="1"/>
  <c r="K5581" i="1"/>
  <c r="I5580" i="1"/>
  <c r="K5580" i="1" s="1"/>
  <c r="K5710" i="1"/>
  <c r="I5697" i="1"/>
  <c r="K5697" i="1" s="1"/>
  <c r="I5372" i="1"/>
  <c r="K5372" i="1" s="1"/>
  <c r="K5373" i="1"/>
  <c r="K5298" i="1"/>
  <c r="K5688" i="1"/>
  <c r="I5687" i="1"/>
  <c r="K5687" i="1" s="1"/>
  <c r="I5454" i="1"/>
  <c r="K5454" i="1" s="1"/>
  <c r="K5437" i="1"/>
  <c r="I5423" i="1"/>
  <c r="K5423" i="1" s="1"/>
  <c r="I5734" i="1"/>
  <c r="K5734" i="1" s="1"/>
  <c r="K5735" i="1"/>
  <c r="I5644" i="1"/>
  <c r="K5644" i="1" s="1"/>
  <c r="K5645" i="1"/>
  <c r="K4910" i="1"/>
  <c r="I4909" i="1"/>
  <c r="K4940" i="1"/>
  <c r="I4939" i="1"/>
  <c r="K4939" i="1" s="1"/>
  <c r="I5064" i="1"/>
  <c r="K5065" i="1"/>
  <c r="I5159" i="1"/>
  <c r="K5160" i="1"/>
  <c r="K4885" i="1"/>
  <c r="I4875" i="1"/>
  <c r="K4875" i="1" s="1"/>
  <c r="F5268" i="1"/>
  <c r="F5266" i="1" s="1"/>
  <c r="K4822" i="1"/>
  <c r="I4821" i="1"/>
  <c r="K4821" i="1" s="1"/>
  <c r="I4799" i="1"/>
  <c r="K4799" i="1" s="1"/>
  <c r="I4864" i="1"/>
  <c r="K4865" i="1"/>
  <c r="I5193" i="1"/>
  <c r="K5193" i="1" s="1"/>
  <c r="E5272" i="1"/>
  <c r="K5220" i="1"/>
  <c r="I5219" i="1"/>
  <c r="K5219" i="1" s="1"/>
  <c r="C4767" i="1"/>
  <c r="C5254" i="1" s="1"/>
  <c r="K4816" i="1"/>
  <c r="I4815" i="1"/>
  <c r="K4829" i="1"/>
  <c r="I4828" i="1"/>
  <c r="K4828" i="1" s="1"/>
  <c r="K4846" i="1"/>
  <c r="I4845" i="1"/>
  <c r="K4858" i="1"/>
  <c r="I4857" i="1"/>
  <c r="K4933" i="1"/>
  <c r="I4932" i="1"/>
  <c r="K4932" i="1" s="1"/>
  <c r="K4981" i="1"/>
  <c r="I4980" i="1"/>
  <c r="K5000" i="1"/>
  <c r="I4999" i="1"/>
  <c r="K4999" i="1" s="1"/>
  <c r="I5126" i="1"/>
  <c r="K5126" i="1" s="1"/>
  <c r="K5127" i="1"/>
  <c r="I5237" i="1"/>
  <c r="K5238" i="1"/>
  <c r="H5271" i="1"/>
  <c r="C5266" i="1"/>
  <c r="K5095" i="1"/>
  <c r="I5094" i="1"/>
  <c r="I5149" i="1"/>
  <c r="K5149" i="1" s="1"/>
  <c r="K5150" i="1"/>
  <c r="J5205" i="1"/>
  <c r="I4783" i="1"/>
  <c r="K4784" i="1"/>
  <c r="K4770" i="1"/>
  <c r="I4769" i="1"/>
  <c r="K4927" i="1"/>
  <c r="I5052" i="1"/>
  <c r="K5053" i="1"/>
  <c r="K5139" i="1"/>
  <c r="I5138" i="1"/>
  <c r="K5138" i="1" s="1"/>
  <c r="K5185" i="1"/>
  <c r="I5181" i="1"/>
  <c r="I4944" i="1"/>
  <c r="K4944" i="1" s="1"/>
  <c r="K4945" i="1"/>
  <c r="K4958" i="1"/>
  <c r="I4957" i="1"/>
  <c r="K4957" i="1" s="1"/>
  <c r="E5274" i="1"/>
  <c r="I5025" i="1"/>
  <c r="K5025" i="1" s="1"/>
  <c r="K5036" i="1"/>
  <c r="K5073" i="1"/>
  <c r="I5072" i="1"/>
  <c r="K5072" i="1" s="1"/>
  <c r="K5118" i="1"/>
  <c r="I5117" i="1"/>
  <c r="K5207" i="1"/>
  <c r="I5206" i="1"/>
  <c r="J5116" i="1"/>
  <c r="I283" i="1"/>
  <c r="N191" i="1"/>
  <c r="N282" i="1"/>
  <c r="D6" i="17"/>
  <c r="D3" i="17"/>
  <c r="D4" i="17"/>
  <c r="D5" i="17"/>
  <c r="D2" i="17"/>
  <c r="O194" i="1" l="1"/>
  <c r="N193" i="1"/>
  <c r="I5205" i="1"/>
  <c r="K5205" i="1" s="1"/>
  <c r="K5206" i="1"/>
  <c r="K4909" i="1"/>
  <c r="I4895" i="1"/>
  <c r="K4895" i="1" s="1"/>
  <c r="K5181" i="1"/>
  <c r="I5168" i="1"/>
  <c r="K5168" i="1" s="1"/>
  <c r="I4926" i="1"/>
  <c r="K4926" i="1" s="1"/>
  <c r="K4769" i="1"/>
  <c r="K4980" i="1"/>
  <c r="I4856" i="1"/>
  <c r="K4856" i="1" s="1"/>
  <c r="K4857" i="1"/>
  <c r="I4844" i="1"/>
  <c r="K4844" i="1" s="1"/>
  <c r="K4845" i="1"/>
  <c r="I4814" i="1"/>
  <c r="K4814" i="1" s="1"/>
  <c r="K4815" i="1"/>
  <c r="K4864" i="1"/>
  <c r="I4863" i="1"/>
  <c r="K4863" i="1" s="1"/>
  <c r="K5159" i="1"/>
  <c r="I5158" i="1"/>
  <c r="K5158" i="1" s="1"/>
  <c r="K5064" i="1"/>
  <c r="I5063" i="1"/>
  <c r="K5063" i="1" s="1"/>
  <c r="I5116" i="1"/>
  <c r="K5116" i="1" s="1"/>
  <c r="K5117" i="1"/>
  <c r="K5052" i="1"/>
  <c r="I5051" i="1"/>
  <c r="K5051" i="1" s="1"/>
  <c r="K4783" i="1"/>
  <c r="I5093" i="1"/>
  <c r="K5093" i="1" s="1"/>
  <c r="K5094" i="1"/>
  <c r="K5237" i="1"/>
  <c r="I5236" i="1"/>
  <c r="K5236" i="1" s="1"/>
  <c r="D8" i="17"/>
  <c r="S34" i="1" l="1"/>
  <c r="H184" i="1"/>
  <c r="O187" i="1"/>
  <c r="N305" i="1" l="1"/>
  <c r="I4742" i="1"/>
  <c r="K4742" i="1" s="1"/>
  <c r="H4741" i="1"/>
  <c r="G4741" i="1"/>
  <c r="F4741" i="1"/>
  <c r="E4741" i="1"/>
  <c r="D4741" i="1"/>
  <c r="C4741" i="1"/>
  <c r="I4740" i="1"/>
  <c r="K4740" i="1" s="1"/>
  <c r="H4739" i="1"/>
  <c r="G4739" i="1"/>
  <c r="F4739" i="1"/>
  <c r="E4739" i="1"/>
  <c r="D4739" i="1"/>
  <c r="C4739" i="1"/>
  <c r="I4738" i="1"/>
  <c r="K4738" i="1" s="1"/>
  <c r="H4737" i="1"/>
  <c r="G4737" i="1"/>
  <c r="F4737" i="1"/>
  <c r="E4737" i="1"/>
  <c r="D4737" i="1"/>
  <c r="C4737" i="1"/>
  <c r="I4734" i="1"/>
  <c r="K4734" i="1" s="1"/>
  <c r="H4733" i="1"/>
  <c r="G4733" i="1"/>
  <c r="F4733" i="1"/>
  <c r="E4733" i="1"/>
  <c r="D4733" i="1"/>
  <c r="C4733" i="1"/>
  <c r="J4732" i="1"/>
  <c r="I4731" i="1"/>
  <c r="K4731" i="1" s="1"/>
  <c r="H4730" i="1"/>
  <c r="G4730" i="1"/>
  <c r="F4730" i="1"/>
  <c r="E4730" i="1"/>
  <c r="D4730" i="1"/>
  <c r="C4730" i="1"/>
  <c r="I4729" i="1"/>
  <c r="K4729" i="1" s="1"/>
  <c r="H4728" i="1"/>
  <c r="G4728" i="1"/>
  <c r="F4728" i="1"/>
  <c r="E4728" i="1"/>
  <c r="D4728" i="1"/>
  <c r="C4728" i="1"/>
  <c r="I4724" i="1"/>
  <c r="K4724" i="1" s="1"/>
  <c r="H4723" i="1"/>
  <c r="G4723" i="1"/>
  <c r="F4723" i="1"/>
  <c r="E4723" i="1"/>
  <c r="D4723" i="1"/>
  <c r="C4723" i="1"/>
  <c r="I4722" i="1"/>
  <c r="K4722" i="1" s="1"/>
  <c r="I4721" i="1"/>
  <c r="K4721" i="1" s="1"/>
  <c r="H4720" i="1"/>
  <c r="G4720" i="1"/>
  <c r="F4720" i="1"/>
  <c r="E4720" i="1"/>
  <c r="D4720" i="1"/>
  <c r="C4720" i="1"/>
  <c r="I4719" i="1"/>
  <c r="J4719" i="1" s="1"/>
  <c r="I4718" i="1"/>
  <c r="K4718" i="1" s="1"/>
  <c r="H4717" i="1"/>
  <c r="G4717" i="1"/>
  <c r="F4717" i="1"/>
  <c r="E4717" i="1"/>
  <c r="D4717" i="1"/>
  <c r="C4717" i="1"/>
  <c r="I4716" i="1"/>
  <c r="K4716" i="1" s="1"/>
  <c r="H4715" i="1"/>
  <c r="G4715" i="1"/>
  <c r="F4715" i="1"/>
  <c r="E4715" i="1"/>
  <c r="D4715" i="1"/>
  <c r="C4715" i="1"/>
  <c r="I4714" i="1"/>
  <c r="K4714" i="1" s="1"/>
  <c r="H4713" i="1"/>
  <c r="G4713" i="1"/>
  <c r="F4713" i="1"/>
  <c r="E4713" i="1"/>
  <c r="D4713" i="1"/>
  <c r="C4713" i="1"/>
  <c r="I4711" i="1"/>
  <c r="K4711" i="1" s="1"/>
  <c r="H4710" i="1"/>
  <c r="H4709" i="1" s="1"/>
  <c r="G4710" i="1"/>
  <c r="G4709" i="1" s="1"/>
  <c r="F4710" i="1"/>
  <c r="F4709" i="1" s="1"/>
  <c r="E4710" i="1"/>
  <c r="E4709" i="1" s="1"/>
  <c r="D4710" i="1"/>
  <c r="D4709" i="1" s="1"/>
  <c r="C4710" i="1"/>
  <c r="C4709" i="1" s="1"/>
  <c r="I4702" i="1"/>
  <c r="K4702" i="1" s="1"/>
  <c r="H4701" i="1"/>
  <c r="G4701" i="1"/>
  <c r="F4701" i="1"/>
  <c r="E4701" i="1"/>
  <c r="D4701" i="1"/>
  <c r="C4701" i="1"/>
  <c r="I4700" i="1"/>
  <c r="K4700" i="1" s="1"/>
  <c r="H4699" i="1"/>
  <c r="G4699" i="1"/>
  <c r="F4699" i="1"/>
  <c r="E4699" i="1"/>
  <c r="D4699" i="1"/>
  <c r="C4699" i="1"/>
  <c r="I4698" i="1"/>
  <c r="K4698" i="1" s="1"/>
  <c r="H4697" i="1"/>
  <c r="G4697" i="1"/>
  <c r="G4696" i="1" s="1"/>
  <c r="G4695" i="1" s="1"/>
  <c r="F4697" i="1"/>
  <c r="E4697" i="1"/>
  <c r="E4696" i="1" s="1"/>
  <c r="E4695" i="1" s="1"/>
  <c r="D4697" i="1"/>
  <c r="C4697" i="1"/>
  <c r="C4696" i="1" s="1"/>
  <c r="C4695" i="1" s="1"/>
  <c r="I4693" i="1"/>
  <c r="K4693" i="1" s="1"/>
  <c r="H4692" i="1"/>
  <c r="G4692" i="1"/>
  <c r="F4692" i="1"/>
  <c r="E4692" i="1"/>
  <c r="D4692" i="1"/>
  <c r="C4692" i="1"/>
  <c r="J4691" i="1"/>
  <c r="I4690" i="1"/>
  <c r="K4690" i="1" s="1"/>
  <c r="H4689" i="1"/>
  <c r="G4689" i="1"/>
  <c r="F4689" i="1"/>
  <c r="E4689" i="1"/>
  <c r="D4689" i="1"/>
  <c r="C4689" i="1"/>
  <c r="I4688" i="1"/>
  <c r="K4688" i="1" s="1"/>
  <c r="H4687" i="1"/>
  <c r="G4687" i="1"/>
  <c r="G4686" i="1" s="1"/>
  <c r="F4687" i="1"/>
  <c r="E4687" i="1"/>
  <c r="D4687" i="1"/>
  <c r="C4687" i="1"/>
  <c r="C4686" i="1" s="1"/>
  <c r="I4685" i="1"/>
  <c r="K4685" i="1" s="1"/>
  <c r="H4684" i="1"/>
  <c r="H4683" i="1" s="1"/>
  <c r="G4684" i="1"/>
  <c r="G4683" i="1" s="1"/>
  <c r="F4684" i="1"/>
  <c r="E4684" i="1"/>
  <c r="E4683" i="1" s="1"/>
  <c r="D4684" i="1"/>
  <c r="D4683" i="1" s="1"/>
  <c r="C4684" i="1"/>
  <c r="C4683" i="1" s="1"/>
  <c r="F4683" i="1"/>
  <c r="I4681" i="1"/>
  <c r="K4681" i="1" s="1"/>
  <c r="H4680" i="1"/>
  <c r="G4680" i="1"/>
  <c r="F4680" i="1"/>
  <c r="E4680" i="1"/>
  <c r="D4680" i="1"/>
  <c r="C4680" i="1"/>
  <c r="J4679" i="1"/>
  <c r="I4678" i="1"/>
  <c r="K4678" i="1" s="1"/>
  <c r="H4677" i="1"/>
  <c r="G4677" i="1"/>
  <c r="F4677" i="1"/>
  <c r="E4677" i="1"/>
  <c r="D4677" i="1"/>
  <c r="C4677" i="1"/>
  <c r="I4676" i="1"/>
  <c r="K4676" i="1" s="1"/>
  <c r="H4675" i="1"/>
  <c r="G4675" i="1"/>
  <c r="G4674" i="1" s="1"/>
  <c r="F4675" i="1"/>
  <c r="E4675" i="1"/>
  <c r="E4674" i="1" s="1"/>
  <c r="D4675" i="1"/>
  <c r="C4675" i="1"/>
  <c r="C4674" i="1" s="1"/>
  <c r="I4673" i="1"/>
  <c r="K4673" i="1" s="1"/>
  <c r="H4672" i="1"/>
  <c r="H4671" i="1" s="1"/>
  <c r="G4672" i="1"/>
  <c r="G4671" i="1" s="1"/>
  <c r="F4672" i="1"/>
  <c r="E4672" i="1"/>
  <c r="E4671" i="1" s="1"/>
  <c r="D4672" i="1"/>
  <c r="D4671" i="1" s="1"/>
  <c r="C4672" i="1"/>
  <c r="C4671" i="1" s="1"/>
  <c r="F4671" i="1"/>
  <c r="I4665" i="1"/>
  <c r="K4665" i="1" s="1"/>
  <c r="H4664" i="1"/>
  <c r="G4664" i="1"/>
  <c r="F4664" i="1"/>
  <c r="E4664" i="1"/>
  <c r="D4664" i="1"/>
  <c r="C4664" i="1"/>
  <c r="I4663" i="1"/>
  <c r="K4663" i="1" s="1"/>
  <c r="H4662" i="1"/>
  <c r="G4662" i="1"/>
  <c r="F4662" i="1"/>
  <c r="E4662" i="1"/>
  <c r="D4662" i="1"/>
  <c r="C4662" i="1"/>
  <c r="I4661" i="1"/>
  <c r="K4661" i="1" s="1"/>
  <c r="H4660" i="1"/>
  <c r="G4660" i="1"/>
  <c r="F4660" i="1"/>
  <c r="E4660" i="1"/>
  <c r="D4660" i="1"/>
  <c r="C4660" i="1"/>
  <c r="I4656" i="1"/>
  <c r="K4656" i="1" s="1"/>
  <c r="H4655" i="1"/>
  <c r="G4655" i="1"/>
  <c r="F4655" i="1"/>
  <c r="E4655" i="1"/>
  <c r="D4655" i="1"/>
  <c r="C4655" i="1"/>
  <c r="I4654" i="1"/>
  <c r="J4654" i="1" s="1"/>
  <c r="I4653" i="1"/>
  <c r="K4653" i="1" s="1"/>
  <c r="H4652" i="1"/>
  <c r="G4652" i="1"/>
  <c r="F4652" i="1"/>
  <c r="E4652" i="1"/>
  <c r="D4652" i="1"/>
  <c r="C4652" i="1"/>
  <c r="I4651" i="1"/>
  <c r="K4651" i="1" s="1"/>
  <c r="H4650" i="1"/>
  <c r="G4650" i="1"/>
  <c r="F4650" i="1"/>
  <c r="E4650" i="1"/>
  <c r="D4650" i="1"/>
  <c r="C4650" i="1"/>
  <c r="I4646" i="1"/>
  <c r="K4646" i="1" s="1"/>
  <c r="H4645" i="1"/>
  <c r="G4645" i="1"/>
  <c r="F4645" i="1"/>
  <c r="E4645" i="1"/>
  <c r="D4645" i="1"/>
  <c r="C4645" i="1"/>
  <c r="J4644" i="1"/>
  <c r="I4643" i="1"/>
  <c r="K4643" i="1" s="1"/>
  <c r="H4642" i="1"/>
  <c r="G4642" i="1"/>
  <c r="F4642" i="1"/>
  <c r="E4642" i="1"/>
  <c r="D4642" i="1"/>
  <c r="C4642" i="1"/>
  <c r="I4641" i="1"/>
  <c r="K4641" i="1" s="1"/>
  <c r="H4640" i="1"/>
  <c r="G4640" i="1"/>
  <c r="F4640" i="1"/>
  <c r="E4640" i="1"/>
  <c r="D4640" i="1"/>
  <c r="C4640" i="1"/>
  <c r="C4639" i="1"/>
  <c r="C4638" i="1" s="1"/>
  <c r="K4637" i="1"/>
  <c r="J4637" i="1"/>
  <c r="J4636" i="1" s="1"/>
  <c r="I4636" i="1"/>
  <c r="H4636" i="1"/>
  <c r="G4636" i="1"/>
  <c r="F4636" i="1"/>
  <c r="E4636" i="1"/>
  <c r="D4636" i="1"/>
  <c r="C4636" i="1"/>
  <c r="I4635" i="1"/>
  <c r="K4635" i="1" s="1"/>
  <c r="H4634" i="1"/>
  <c r="G4634" i="1"/>
  <c r="F4634" i="1"/>
  <c r="E4634" i="1"/>
  <c r="D4634" i="1"/>
  <c r="C4634" i="1"/>
  <c r="J4633" i="1"/>
  <c r="I4632" i="1"/>
  <c r="K4632" i="1" s="1"/>
  <c r="H4631" i="1"/>
  <c r="G4631" i="1"/>
  <c r="F4631" i="1"/>
  <c r="E4631" i="1"/>
  <c r="D4631" i="1"/>
  <c r="C4631" i="1"/>
  <c r="I4630" i="1"/>
  <c r="K4630" i="1" s="1"/>
  <c r="H4629" i="1"/>
  <c r="G4629" i="1"/>
  <c r="F4629" i="1"/>
  <c r="E4629" i="1"/>
  <c r="D4629" i="1"/>
  <c r="C4629" i="1"/>
  <c r="I4623" i="1"/>
  <c r="K4623" i="1" s="1"/>
  <c r="H4622" i="1"/>
  <c r="G4622" i="1"/>
  <c r="F4622" i="1"/>
  <c r="E4622" i="1"/>
  <c r="D4622" i="1"/>
  <c r="C4622" i="1"/>
  <c r="J4621" i="1"/>
  <c r="I4620" i="1"/>
  <c r="K4620" i="1" s="1"/>
  <c r="H4619" i="1"/>
  <c r="G4619" i="1"/>
  <c r="F4619" i="1"/>
  <c r="E4619" i="1"/>
  <c r="D4619" i="1"/>
  <c r="C4619" i="1"/>
  <c r="I4618" i="1"/>
  <c r="K4618" i="1" s="1"/>
  <c r="H4617" i="1"/>
  <c r="G4617" i="1"/>
  <c r="G4616" i="1" s="1"/>
  <c r="G4615" i="1" s="1"/>
  <c r="F4617" i="1"/>
  <c r="E4617" i="1"/>
  <c r="E4616" i="1" s="1"/>
  <c r="E4615" i="1" s="1"/>
  <c r="D4617" i="1"/>
  <c r="C4617" i="1"/>
  <c r="C4616" i="1" s="1"/>
  <c r="C4615" i="1" s="1"/>
  <c r="I4614" i="1"/>
  <c r="K4614" i="1" s="1"/>
  <c r="H4613" i="1"/>
  <c r="G4613" i="1"/>
  <c r="F4613" i="1"/>
  <c r="E4613" i="1"/>
  <c r="D4613" i="1"/>
  <c r="C4613" i="1"/>
  <c r="J4612" i="1"/>
  <c r="I4611" i="1"/>
  <c r="K4611" i="1" s="1"/>
  <c r="H4610" i="1"/>
  <c r="G4610" i="1"/>
  <c r="F4610" i="1"/>
  <c r="F4607" i="1" s="1"/>
  <c r="F4606" i="1" s="1"/>
  <c r="E4610" i="1"/>
  <c r="D4610" i="1"/>
  <c r="C4610" i="1"/>
  <c r="I4609" i="1"/>
  <c r="K4609" i="1" s="1"/>
  <c r="H4608" i="1"/>
  <c r="G4608" i="1"/>
  <c r="F4608" i="1"/>
  <c r="E4608" i="1"/>
  <c r="D4608" i="1"/>
  <c r="C4608" i="1"/>
  <c r="I4604" i="1"/>
  <c r="K4604" i="1" s="1"/>
  <c r="H4603" i="1"/>
  <c r="G4603" i="1"/>
  <c r="F4603" i="1"/>
  <c r="E4603" i="1"/>
  <c r="D4603" i="1"/>
  <c r="C4603" i="1"/>
  <c r="I4602" i="1"/>
  <c r="K4602" i="1" s="1"/>
  <c r="H4601" i="1"/>
  <c r="G4601" i="1"/>
  <c r="F4601" i="1"/>
  <c r="E4601" i="1"/>
  <c r="D4601" i="1"/>
  <c r="C4601" i="1"/>
  <c r="I4600" i="1"/>
  <c r="K4600" i="1" s="1"/>
  <c r="H4599" i="1"/>
  <c r="G4599" i="1"/>
  <c r="F4599" i="1"/>
  <c r="E4599" i="1"/>
  <c r="D4599" i="1"/>
  <c r="C4599" i="1"/>
  <c r="K4596" i="1"/>
  <c r="J4596" i="1"/>
  <c r="K4595" i="1"/>
  <c r="J4595" i="1"/>
  <c r="J4594" i="1" s="1"/>
  <c r="I4594" i="1"/>
  <c r="H4594" i="1"/>
  <c r="G4594" i="1"/>
  <c r="F4594" i="1"/>
  <c r="E4594" i="1"/>
  <c r="D4594" i="1"/>
  <c r="C4594" i="1"/>
  <c r="K4593" i="1"/>
  <c r="J4593" i="1"/>
  <c r="I4592" i="1"/>
  <c r="K4592" i="1" s="1"/>
  <c r="H4591" i="1"/>
  <c r="G4591" i="1"/>
  <c r="F4591" i="1"/>
  <c r="E4591" i="1"/>
  <c r="D4591" i="1"/>
  <c r="C4591" i="1"/>
  <c r="J4590" i="1"/>
  <c r="I4589" i="1"/>
  <c r="K4589" i="1" s="1"/>
  <c r="I4588" i="1"/>
  <c r="K4588" i="1" s="1"/>
  <c r="H4587" i="1"/>
  <c r="G4587" i="1"/>
  <c r="F4587" i="1"/>
  <c r="E4587" i="1"/>
  <c r="D4587" i="1"/>
  <c r="C4587" i="1"/>
  <c r="I4586" i="1"/>
  <c r="K4586" i="1" s="1"/>
  <c r="H4585" i="1"/>
  <c r="G4585" i="1"/>
  <c r="F4585" i="1"/>
  <c r="E4585" i="1"/>
  <c r="D4585" i="1"/>
  <c r="C4585" i="1"/>
  <c r="I4571" i="1"/>
  <c r="K4571" i="1" s="1"/>
  <c r="H4570" i="1"/>
  <c r="G4570" i="1"/>
  <c r="F4570" i="1"/>
  <c r="E4570" i="1"/>
  <c r="D4570" i="1"/>
  <c r="C4570" i="1"/>
  <c r="I4569" i="1"/>
  <c r="K4569" i="1" s="1"/>
  <c r="H4568" i="1"/>
  <c r="G4568" i="1"/>
  <c r="F4568" i="1"/>
  <c r="E4568" i="1"/>
  <c r="D4568" i="1"/>
  <c r="C4568" i="1"/>
  <c r="I4567" i="1"/>
  <c r="K4567" i="1" s="1"/>
  <c r="H4566" i="1"/>
  <c r="G4566" i="1"/>
  <c r="F4566" i="1"/>
  <c r="E4566" i="1"/>
  <c r="E4565" i="1" s="1"/>
  <c r="D4566" i="1"/>
  <c r="C4566" i="1"/>
  <c r="I4564" i="1"/>
  <c r="K4564" i="1" s="1"/>
  <c r="H4563" i="1"/>
  <c r="G4563" i="1"/>
  <c r="G4562" i="1" s="1"/>
  <c r="F4563" i="1"/>
  <c r="F4562" i="1" s="1"/>
  <c r="E4563" i="1"/>
  <c r="E4562" i="1" s="1"/>
  <c r="D4563" i="1"/>
  <c r="D4562" i="1" s="1"/>
  <c r="C4563" i="1"/>
  <c r="C4562" i="1" s="1"/>
  <c r="H4562" i="1"/>
  <c r="I4560" i="1"/>
  <c r="K4560" i="1" s="1"/>
  <c r="H4559" i="1"/>
  <c r="G4559" i="1"/>
  <c r="F4559" i="1"/>
  <c r="E4559" i="1"/>
  <c r="D4559" i="1"/>
  <c r="C4559" i="1"/>
  <c r="I4558" i="1"/>
  <c r="K4558" i="1" s="1"/>
  <c r="H4557" i="1"/>
  <c r="G4557" i="1"/>
  <c r="F4557" i="1"/>
  <c r="E4557" i="1"/>
  <c r="D4557" i="1"/>
  <c r="C4557" i="1"/>
  <c r="I4556" i="1"/>
  <c r="K4556" i="1" s="1"/>
  <c r="H4555" i="1"/>
  <c r="G4555" i="1"/>
  <c r="F4555" i="1"/>
  <c r="E4555" i="1"/>
  <c r="D4555" i="1"/>
  <c r="C4555" i="1"/>
  <c r="I4551" i="1"/>
  <c r="K4551" i="1" s="1"/>
  <c r="H4550" i="1"/>
  <c r="G4550" i="1"/>
  <c r="F4550" i="1"/>
  <c r="E4550" i="1"/>
  <c r="D4550" i="1"/>
  <c r="C4550" i="1"/>
  <c r="I4549" i="1"/>
  <c r="K4549" i="1" s="1"/>
  <c r="H4548" i="1"/>
  <c r="G4548" i="1"/>
  <c r="F4548" i="1"/>
  <c r="E4548" i="1"/>
  <c r="E4547" i="1" s="1"/>
  <c r="D4548" i="1"/>
  <c r="C4548" i="1"/>
  <c r="I4546" i="1"/>
  <c r="K4546" i="1" s="1"/>
  <c r="H4545" i="1"/>
  <c r="G4545" i="1"/>
  <c r="F4545" i="1"/>
  <c r="E4545" i="1"/>
  <c r="D4545" i="1"/>
  <c r="C4545" i="1"/>
  <c r="I4544" i="1"/>
  <c r="K4544" i="1" s="1"/>
  <c r="H4543" i="1"/>
  <c r="G4543" i="1"/>
  <c r="F4543" i="1"/>
  <c r="E4543" i="1"/>
  <c r="D4543" i="1"/>
  <c r="C4543" i="1"/>
  <c r="D4542" i="1"/>
  <c r="D4541" i="1" s="1"/>
  <c r="I4532" i="1"/>
  <c r="K4532" i="1" s="1"/>
  <c r="H4531" i="1"/>
  <c r="H4530" i="1" s="1"/>
  <c r="H4529" i="1" s="1"/>
  <c r="H4528" i="1" s="1"/>
  <c r="G4531" i="1"/>
  <c r="G4530" i="1" s="1"/>
  <c r="G4529" i="1" s="1"/>
  <c r="G4528" i="1" s="1"/>
  <c r="F4531" i="1"/>
  <c r="F4530" i="1" s="1"/>
  <c r="F4529" i="1" s="1"/>
  <c r="F4528" i="1" s="1"/>
  <c r="E4531" i="1"/>
  <c r="E4530" i="1" s="1"/>
  <c r="E4529" i="1" s="1"/>
  <c r="E4528" i="1" s="1"/>
  <c r="D4531" i="1"/>
  <c r="D4530" i="1" s="1"/>
  <c r="C4531" i="1"/>
  <c r="C4530" i="1" s="1"/>
  <c r="C4529" i="1" s="1"/>
  <c r="C4528" i="1" s="1"/>
  <c r="D4529" i="1"/>
  <c r="D4528" i="1" s="1"/>
  <c r="I4527" i="1"/>
  <c r="K4527" i="1" s="1"/>
  <c r="H4526" i="1"/>
  <c r="G4526" i="1"/>
  <c r="G4525" i="1" s="1"/>
  <c r="F4526" i="1"/>
  <c r="F4525" i="1" s="1"/>
  <c r="E4526" i="1"/>
  <c r="E4525" i="1" s="1"/>
  <c r="D4526" i="1"/>
  <c r="C4526" i="1"/>
  <c r="C4525" i="1" s="1"/>
  <c r="H4525" i="1"/>
  <c r="D4525" i="1"/>
  <c r="K4524" i="1"/>
  <c r="J4524" i="1"/>
  <c r="J4523" i="1" s="1"/>
  <c r="I4523" i="1"/>
  <c r="H4523" i="1"/>
  <c r="G4523" i="1"/>
  <c r="F4523" i="1"/>
  <c r="E4523" i="1"/>
  <c r="D4523" i="1"/>
  <c r="C4523" i="1"/>
  <c r="I4522" i="1"/>
  <c r="K4522" i="1" s="1"/>
  <c r="H4521" i="1"/>
  <c r="G4521" i="1"/>
  <c r="F4521" i="1"/>
  <c r="E4521" i="1"/>
  <c r="D4521" i="1"/>
  <c r="C4521" i="1"/>
  <c r="K4519" i="1"/>
  <c r="J4519" i="1"/>
  <c r="K4518" i="1"/>
  <c r="J4518" i="1"/>
  <c r="K4517" i="1"/>
  <c r="J4517" i="1"/>
  <c r="J4516" i="1" s="1"/>
  <c r="J4515" i="1" s="1"/>
  <c r="I4516" i="1"/>
  <c r="I4515" i="1" s="1"/>
  <c r="H4516" i="1"/>
  <c r="H4515" i="1" s="1"/>
  <c r="G4516" i="1"/>
  <c r="G4515" i="1" s="1"/>
  <c r="F4516" i="1"/>
  <c r="F4515" i="1" s="1"/>
  <c r="E4516" i="1"/>
  <c r="E4515" i="1" s="1"/>
  <c r="D4516" i="1"/>
  <c r="D4515" i="1" s="1"/>
  <c r="C4516" i="1"/>
  <c r="C4515" i="1" s="1"/>
  <c r="I4513" i="1"/>
  <c r="K4513" i="1" s="1"/>
  <c r="H4512" i="1"/>
  <c r="G4512" i="1"/>
  <c r="G4511" i="1" s="1"/>
  <c r="G4510" i="1" s="1"/>
  <c r="F4512" i="1"/>
  <c r="E4512" i="1"/>
  <c r="E4511" i="1" s="1"/>
  <c r="D4512" i="1"/>
  <c r="C4512" i="1"/>
  <c r="C4511" i="1" s="1"/>
  <c r="C4510" i="1" s="1"/>
  <c r="H4511" i="1"/>
  <c r="H4510" i="1" s="1"/>
  <c r="F4511" i="1"/>
  <c r="F4510" i="1" s="1"/>
  <c r="D4511" i="1"/>
  <c r="D4510" i="1" s="1"/>
  <c r="E4510" i="1"/>
  <c r="I4509" i="1"/>
  <c r="K4509" i="1" s="1"/>
  <c r="H4508" i="1"/>
  <c r="H4507" i="1" s="1"/>
  <c r="H4506" i="1" s="1"/>
  <c r="G4508" i="1"/>
  <c r="G4507" i="1" s="1"/>
  <c r="F4508" i="1"/>
  <c r="F4507" i="1" s="1"/>
  <c r="F4506" i="1" s="1"/>
  <c r="E4508" i="1"/>
  <c r="E4507" i="1" s="1"/>
  <c r="E4506" i="1" s="1"/>
  <c r="D4508" i="1"/>
  <c r="C4508" i="1"/>
  <c r="C4507" i="1" s="1"/>
  <c r="D4507" i="1"/>
  <c r="D4506" i="1" s="1"/>
  <c r="G4506" i="1"/>
  <c r="C4506" i="1"/>
  <c r="I4505" i="1"/>
  <c r="K4505" i="1" s="1"/>
  <c r="I4503" i="1"/>
  <c r="K4503" i="1" s="1"/>
  <c r="H4501" i="1"/>
  <c r="H4500" i="1" s="1"/>
  <c r="H4499" i="1" s="1"/>
  <c r="F4501" i="1"/>
  <c r="F4500" i="1" s="1"/>
  <c r="F4499" i="1" s="1"/>
  <c r="E4501" i="1"/>
  <c r="E4500" i="1" s="1"/>
  <c r="E4499" i="1" s="1"/>
  <c r="D4501" i="1"/>
  <c r="D4500" i="1" s="1"/>
  <c r="D4499" i="1" s="1"/>
  <c r="C4501" i="1"/>
  <c r="C4500" i="1" s="1"/>
  <c r="C4499" i="1" s="1"/>
  <c r="I4494" i="1"/>
  <c r="K4494" i="1" s="1"/>
  <c r="H4493" i="1"/>
  <c r="G4493" i="1"/>
  <c r="G4492" i="1" s="1"/>
  <c r="F4493" i="1"/>
  <c r="F4492" i="1" s="1"/>
  <c r="E4493" i="1"/>
  <c r="E4492" i="1" s="1"/>
  <c r="D4493" i="1"/>
  <c r="D4492" i="1" s="1"/>
  <c r="C4493" i="1"/>
  <c r="C4492" i="1" s="1"/>
  <c r="H4492" i="1"/>
  <c r="I4491" i="1"/>
  <c r="K4491" i="1" s="1"/>
  <c r="H4490" i="1"/>
  <c r="H4489" i="1" s="1"/>
  <c r="H4488" i="1" s="1"/>
  <c r="G4490" i="1"/>
  <c r="G4489" i="1" s="1"/>
  <c r="G4488" i="1" s="1"/>
  <c r="F4490" i="1"/>
  <c r="F4489" i="1" s="1"/>
  <c r="E4490" i="1"/>
  <c r="E4489" i="1" s="1"/>
  <c r="E4488" i="1" s="1"/>
  <c r="D4490" i="1"/>
  <c r="D4489" i="1" s="1"/>
  <c r="C4490" i="1"/>
  <c r="C4489" i="1" s="1"/>
  <c r="C4488" i="1" s="1"/>
  <c r="I4487" i="1"/>
  <c r="K4487" i="1" s="1"/>
  <c r="H4486" i="1"/>
  <c r="H4485" i="1" s="1"/>
  <c r="G4486" i="1"/>
  <c r="G4485" i="1" s="1"/>
  <c r="F4486" i="1"/>
  <c r="F4485" i="1" s="1"/>
  <c r="E4486" i="1"/>
  <c r="E4485" i="1" s="1"/>
  <c r="D4486" i="1"/>
  <c r="D4485" i="1" s="1"/>
  <c r="C4486" i="1"/>
  <c r="C4485" i="1" s="1"/>
  <c r="I4484" i="1"/>
  <c r="K4484" i="1" s="1"/>
  <c r="H4483" i="1"/>
  <c r="G4483" i="1"/>
  <c r="G4482" i="1" s="1"/>
  <c r="F4483" i="1"/>
  <c r="F4482" i="1" s="1"/>
  <c r="E4483" i="1"/>
  <c r="E4482" i="1" s="1"/>
  <c r="D4483" i="1"/>
  <c r="D4482" i="1" s="1"/>
  <c r="C4483" i="1"/>
  <c r="C4482" i="1" s="1"/>
  <c r="H4482" i="1"/>
  <c r="I4480" i="1"/>
  <c r="K4480" i="1" s="1"/>
  <c r="H4479" i="1"/>
  <c r="G4479" i="1"/>
  <c r="G4478" i="1" s="1"/>
  <c r="G4477" i="1" s="1"/>
  <c r="F4479" i="1"/>
  <c r="F4478" i="1" s="1"/>
  <c r="F4477" i="1" s="1"/>
  <c r="E4479" i="1"/>
  <c r="E4478" i="1" s="1"/>
  <c r="E4477" i="1" s="1"/>
  <c r="D4479" i="1"/>
  <c r="C4479" i="1"/>
  <c r="C4478" i="1" s="1"/>
  <c r="C4477" i="1" s="1"/>
  <c r="H4478" i="1"/>
  <c r="H4477" i="1" s="1"/>
  <c r="D4478" i="1"/>
  <c r="D4477" i="1" s="1"/>
  <c r="I4476" i="1"/>
  <c r="K4476" i="1" s="1"/>
  <c r="I4475" i="1"/>
  <c r="K4475" i="1" s="1"/>
  <c r="H4474" i="1"/>
  <c r="G4474" i="1"/>
  <c r="F4474" i="1"/>
  <c r="E4474" i="1"/>
  <c r="D4474" i="1"/>
  <c r="C4474" i="1"/>
  <c r="I4472" i="1"/>
  <c r="K4472" i="1" s="1"/>
  <c r="H4471" i="1"/>
  <c r="G4471" i="1"/>
  <c r="G4470" i="1" s="1"/>
  <c r="G4469" i="1" s="1"/>
  <c r="F4471" i="1"/>
  <c r="E4471" i="1"/>
  <c r="D4471" i="1"/>
  <c r="C4471" i="1"/>
  <c r="I4467" i="1"/>
  <c r="K4467" i="1" s="1"/>
  <c r="H4466" i="1"/>
  <c r="G4466" i="1"/>
  <c r="G4465" i="1" s="1"/>
  <c r="G4464" i="1" s="1"/>
  <c r="F4466" i="1"/>
  <c r="F4465" i="1" s="1"/>
  <c r="F4464" i="1" s="1"/>
  <c r="E4466" i="1"/>
  <c r="E4465" i="1" s="1"/>
  <c r="E4464" i="1" s="1"/>
  <c r="D4466" i="1"/>
  <c r="D4465" i="1" s="1"/>
  <c r="D4464" i="1" s="1"/>
  <c r="C4466" i="1"/>
  <c r="C4465" i="1" s="1"/>
  <c r="C4464" i="1" s="1"/>
  <c r="H4465" i="1"/>
  <c r="H4464" i="1" s="1"/>
  <c r="I4463" i="1"/>
  <c r="K4463" i="1" s="1"/>
  <c r="H4462" i="1"/>
  <c r="G4462" i="1"/>
  <c r="G4461" i="1" s="1"/>
  <c r="G4460" i="1" s="1"/>
  <c r="F4462" i="1"/>
  <c r="F4461" i="1" s="1"/>
  <c r="F4460" i="1" s="1"/>
  <c r="E4462" i="1"/>
  <c r="E4461" i="1" s="1"/>
  <c r="E4460" i="1" s="1"/>
  <c r="D4462" i="1"/>
  <c r="D4461" i="1" s="1"/>
  <c r="D4460" i="1" s="1"/>
  <c r="C4462" i="1"/>
  <c r="C4461" i="1" s="1"/>
  <c r="C4460" i="1" s="1"/>
  <c r="H4461" i="1"/>
  <c r="H4460" i="1" s="1"/>
  <c r="I4459" i="1"/>
  <c r="K4459" i="1" s="1"/>
  <c r="H4458" i="1"/>
  <c r="G4458" i="1"/>
  <c r="G4457" i="1" s="1"/>
  <c r="G4456" i="1" s="1"/>
  <c r="F4458" i="1"/>
  <c r="F4457" i="1" s="1"/>
  <c r="F4456" i="1" s="1"/>
  <c r="E4458" i="1"/>
  <c r="E4457" i="1" s="1"/>
  <c r="E4456" i="1" s="1"/>
  <c r="D4458" i="1"/>
  <c r="D4457" i="1" s="1"/>
  <c r="D4456" i="1" s="1"/>
  <c r="C4458" i="1"/>
  <c r="C4457" i="1" s="1"/>
  <c r="C4456" i="1" s="1"/>
  <c r="H4457" i="1"/>
  <c r="H4456" i="1" s="1"/>
  <c r="I4450" i="1"/>
  <c r="I4449" i="1"/>
  <c r="H4448" i="1"/>
  <c r="H4447" i="1" s="1"/>
  <c r="H4446" i="1" s="1"/>
  <c r="G4448" i="1"/>
  <c r="G4447" i="1" s="1"/>
  <c r="G4446" i="1" s="1"/>
  <c r="F4448" i="1"/>
  <c r="F4447" i="1" s="1"/>
  <c r="F4446" i="1" s="1"/>
  <c r="E4448" i="1"/>
  <c r="E4447" i="1" s="1"/>
  <c r="E4446" i="1" s="1"/>
  <c r="D4448" i="1"/>
  <c r="D4447" i="1" s="1"/>
  <c r="D4446" i="1" s="1"/>
  <c r="C4448" i="1"/>
  <c r="C4447" i="1" s="1"/>
  <c r="C4446" i="1" s="1"/>
  <c r="I4445" i="1"/>
  <c r="K4445" i="1" s="1"/>
  <c r="H4444" i="1"/>
  <c r="G4444" i="1"/>
  <c r="G4443" i="1" s="1"/>
  <c r="G4442" i="1" s="1"/>
  <c r="F4444" i="1"/>
  <c r="F4443" i="1" s="1"/>
  <c r="F4442" i="1" s="1"/>
  <c r="E4444" i="1"/>
  <c r="E4443" i="1" s="1"/>
  <c r="E4442" i="1" s="1"/>
  <c r="D4444" i="1"/>
  <c r="D4443" i="1" s="1"/>
  <c r="D4442" i="1" s="1"/>
  <c r="C4444" i="1"/>
  <c r="C4443" i="1" s="1"/>
  <c r="C4442" i="1" s="1"/>
  <c r="H4443" i="1"/>
  <c r="H4442" i="1" s="1"/>
  <c r="J4441" i="1"/>
  <c r="J4440" i="1" s="1"/>
  <c r="J4439" i="1" s="1"/>
  <c r="J4438" i="1" s="1"/>
  <c r="I4441" i="1"/>
  <c r="K4441" i="1" s="1"/>
  <c r="I4440" i="1"/>
  <c r="H4440" i="1"/>
  <c r="G4440" i="1"/>
  <c r="G4439" i="1" s="1"/>
  <c r="G4438" i="1" s="1"/>
  <c r="F4440" i="1"/>
  <c r="F4439" i="1" s="1"/>
  <c r="F4438" i="1" s="1"/>
  <c r="E4440" i="1"/>
  <c r="E4439" i="1" s="1"/>
  <c r="E4438" i="1" s="1"/>
  <c r="D4440" i="1"/>
  <c r="D4439" i="1" s="1"/>
  <c r="D4438" i="1" s="1"/>
  <c r="C4440" i="1"/>
  <c r="C4439" i="1" s="1"/>
  <c r="C4438" i="1" s="1"/>
  <c r="H4439" i="1"/>
  <c r="H4438" i="1" s="1"/>
  <c r="I4437" i="1"/>
  <c r="I4436" i="1"/>
  <c r="K4436" i="1" s="1"/>
  <c r="G4435" i="1"/>
  <c r="G4434" i="1" s="1"/>
  <c r="G4433" i="1" s="1"/>
  <c r="F4435" i="1"/>
  <c r="E4435" i="1"/>
  <c r="E4434" i="1" s="1"/>
  <c r="E4433" i="1" s="1"/>
  <c r="D4435" i="1"/>
  <c r="D4434" i="1" s="1"/>
  <c r="D4433" i="1" s="1"/>
  <c r="C4435" i="1"/>
  <c r="C4434" i="1" s="1"/>
  <c r="C4433" i="1" s="1"/>
  <c r="F4434" i="1"/>
  <c r="F4433" i="1" s="1"/>
  <c r="I4432" i="1"/>
  <c r="K4432" i="1" s="1"/>
  <c r="I4431" i="1"/>
  <c r="K4431" i="1" s="1"/>
  <c r="H4430" i="1"/>
  <c r="H4429" i="1" s="1"/>
  <c r="H4428" i="1" s="1"/>
  <c r="G4430" i="1"/>
  <c r="F4430" i="1"/>
  <c r="F4429" i="1" s="1"/>
  <c r="F4428" i="1" s="1"/>
  <c r="E4430" i="1"/>
  <c r="D4430" i="1"/>
  <c r="D4429" i="1" s="1"/>
  <c r="D4428" i="1" s="1"/>
  <c r="C4430" i="1"/>
  <c r="G4429" i="1"/>
  <c r="G4428" i="1" s="1"/>
  <c r="E4429" i="1"/>
  <c r="E4428" i="1" s="1"/>
  <c r="C4429" i="1"/>
  <c r="C4428" i="1" s="1"/>
  <c r="I4427" i="1"/>
  <c r="K4427" i="1" s="1"/>
  <c r="H4426" i="1"/>
  <c r="H4425" i="1" s="1"/>
  <c r="G4426" i="1"/>
  <c r="F4426" i="1"/>
  <c r="F4425" i="1" s="1"/>
  <c r="E4426" i="1"/>
  <c r="D4426" i="1"/>
  <c r="D4425" i="1" s="1"/>
  <c r="C4426" i="1"/>
  <c r="G4425" i="1"/>
  <c r="E4425" i="1"/>
  <c r="C4425" i="1"/>
  <c r="I4424" i="1"/>
  <c r="J4424" i="1" s="1"/>
  <c r="J4423" i="1" s="1"/>
  <c r="J4422" i="1" s="1"/>
  <c r="H4423" i="1"/>
  <c r="H4422" i="1" s="1"/>
  <c r="H4421" i="1" s="1"/>
  <c r="G4423" i="1"/>
  <c r="F4423" i="1"/>
  <c r="F4422" i="1" s="1"/>
  <c r="F4421" i="1" s="1"/>
  <c r="E4423" i="1"/>
  <c r="D4423" i="1"/>
  <c r="D4422" i="1" s="1"/>
  <c r="D4421" i="1" s="1"/>
  <c r="C4423" i="1"/>
  <c r="G4422" i="1"/>
  <c r="G4421" i="1" s="1"/>
  <c r="E4422" i="1"/>
  <c r="E4421" i="1" s="1"/>
  <c r="C4422" i="1"/>
  <c r="C4421" i="1" s="1"/>
  <c r="I4420" i="1"/>
  <c r="J4420" i="1" s="1"/>
  <c r="I4419" i="1"/>
  <c r="K4419" i="1" s="1"/>
  <c r="H4418" i="1"/>
  <c r="G4418" i="1"/>
  <c r="G4417" i="1" s="1"/>
  <c r="G4416" i="1" s="1"/>
  <c r="F4418" i="1"/>
  <c r="E4418" i="1"/>
  <c r="E4417" i="1" s="1"/>
  <c r="D4418" i="1"/>
  <c r="C4418" i="1"/>
  <c r="C4417" i="1" s="1"/>
  <c r="C4416" i="1" s="1"/>
  <c r="H4417" i="1"/>
  <c r="H4416" i="1" s="1"/>
  <c r="F4417" i="1"/>
  <c r="F4416" i="1" s="1"/>
  <c r="D4417" i="1"/>
  <c r="D4416" i="1" s="1"/>
  <c r="E4416" i="1"/>
  <c r="I4411" i="1"/>
  <c r="J4411" i="1" s="1"/>
  <c r="I4410" i="1"/>
  <c r="K4410" i="1" s="1"/>
  <c r="H4409" i="1"/>
  <c r="G4409" i="1"/>
  <c r="F4409" i="1"/>
  <c r="E4409" i="1"/>
  <c r="D4409" i="1"/>
  <c r="C4409" i="1"/>
  <c r="I4408" i="1"/>
  <c r="K4408" i="1" s="1"/>
  <c r="H4407" i="1"/>
  <c r="G4407" i="1"/>
  <c r="F4407" i="1"/>
  <c r="E4407" i="1"/>
  <c r="D4407" i="1"/>
  <c r="C4407" i="1"/>
  <c r="I4406" i="1"/>
  <c r="K4406" i="1" s="1"/>
  <c r="H4405" i="1"/>
  <c r="G4405" i="1"/>
  <c r="F4405" i="1"/>
  <c r="E4405" i="1"/>
  <c r="D4405" i="1"/>
  <c r="C4405" i="1"/>
  <c r="I4404" i="1"/>
  <c r="K4404" i="1" s="1"/>
  <c r="H4403" i="1"/>
  <c r="G4403" i="1"/>
  <c r="F4403" i="1"/>
  <c r="F4402" i="1" s="1"/>
  <c r="E4403" i="1"/>
  <c r="D4403" i="1"/>
  <c r="D4402" i="1" s="1"/>
  <c r="C4403" i="1"/>
  <c r="H4402" i="1"/>
  <c r="I4401" i="1"/>
  <c r="K4401" i="1" s="1"/>
  <c r="H4400" i="1"/>
  <c r="H4399" i="1" s="1"/>
  <c r="G4400" i="1"/>
  <c r="G4399" i="1" s="1"/>
  <c r="F4400" i="1"/>
  <c r="F4399" i="1" s="1"/>
  <c r="E4400" i="1"/>
  <c r="E4399" i="1" s="1"/>
  <c r="D4400" i="1"/>
  <c r="D4399" i="1" s="1"/>
  <c r="C4400" i="1"/>
  <c r="C4399" i="1" s="1"/>
  <c r="J4397" i="1"/>
  <c r="J4396" i="1" s="1"/>
  <c r="I4396" i="1"/>
  <c r="H4396" i="1"/>
  <c r="G4396" i="1"/>
  <c r="F4396" i="1"/>
  <c r="E4396" i="1"/>
  <c r="D4396" i="1"/>
  <c r="C4396" i="1"/>
  <c r="J4395" i="1"/>
  <c r="J4394" i="1" s="1"/>
  <c r="I4395" i="1"/>
  <c r="K4395" i="1" s="1"/>
  <c r="I4394" i="1"/>
  <c r="H4394" i="1"/>
  <c r="G4394" i="1"/>
  <c r="F4394" i="1"/>
  <c r="E4394" i="1"/>
  <c r="D4394" i="1"/>
  <c r="C4394" i="1"/>
  <c r="K4394" i="1" s="1"/>
  <c r="J4393" i="1"/>
  <c r="J4392" i="1" s="1"/>
  <c r="I4392" i="1"/>
  <c r="I4391" i="1" s="1"/>
  <c r="H4392" i="1"/>
  <c r="G4392" i="1"/>
  <c r="G4391" i="1" s="1"/>
  <c r="F4392" i="1"/>
  <c r="E4392" i="1"/>
  <c r="E4391" i="1" s="1"/>
  <c r="D4392" i="1"/>
  <c r="C4392" i="1"/>
  <c r="C4391" i="1" s="1"/>
  <c r="I4390" i="1"/>
  <c r="K4390" i="1" s="1"/>
  <c r="H4389" i="1"/>
  <c r="G4389" i="1"/>
  <c r="F4389" i="1"/>
  <c r="E4389" i="1"/>
  <c r="D4389" i="1"/>
  <c r="C4389" i="1"/>
  <c r="I4388" i="1"/>
  <c r="K4388" i="1" s="1"/>
  <c r="H4387" i="1"/>
  <c r="G4387" i="1"/>
  <c r="F4387" i="1"/>
  <c r="F4386" i="1" s="1"/>
  <c r="E4387" i="1"/>
  <c r="D4387" i="1"/>
  <c r="D4386" i="1" s="1"/>
  <c r="C4387" i="1"/>
  <c r="H4386" i="1"/>
  <c r="I4383" i="1"/>
  <c r="K4383" i="1" s="1"/>
  <c r="H4382" i="1"/>
  <c r="G4382" i="1"/>
  <c r="F4382" i="1"/>
  <c r="E4382" i="1"/>
  <c r="D4382" i="1"/>
  <c r="C4382" i="1"/>
  <c r="I4381" i="1"/>
  <c r="J4381" i="1" s="1"/>
  <c r="I4380" i="1"/>
  <c r="K4380" i="1" s="1"/>
  <c r="H4379" i="1"/>
  <c r="G4379" i="1"/>
  <c r="F4379" i="1"/>
  <c r="E4379" i="1"/>
  <c r="D4379" i="1"/>
  <c r="C4379" i="1"/>
  <c r="J4378" i="1"/>
  <c r="J4377" i="1" s="1"/>
  <c r="I4377" i="1"/>
  <c r="H4377" i="1"/>
  <c r="G4377" i="1"/>
  <c r="F4377" i="1"/>
  <c r="E4377" i="1"/>
  <c r="D4377" i="1"/>
  <c r="C4377" i="1"/>
  <c r="I4376" i="1"/>
  <c r="K4376" i="1" s="1"/>
  <c r="H4375" i="1"/>
  <c r="G4375" i="1"/>
  <c r="G4374" i="1" s="1"/>
  <c r="F4375" i="1"/>
  <c r="E4375" i="1"/>
  <c r="E4374" i="1" s="1"/>
  <c r="D4375" i="1"/>
  <c r="C4375" i="1"/>
  <c r="C4374" i="1" s="1"/>
  <c r="K4367" i="1"/>
  <c r="J4367" i="1"/>
  <c r="J4366" i="1" s="1"/>
  <c r="J4365" i="1" s="1"/>
  <c r="I4366" i="1"/>
  <c r="I4365" i="1" s="1"/>
  <c r="H4366" i="1"/>
  <c r="H4365" i="1" s="1"/>
  <c r="G4366" i="1"/>
  <c r="G4365" i="1" s="1"/>
  <c r="F4366" i="1"/>
  <c r="E4366" i="1"/>
  <c r="E4365" i="1" s="1"/>
  <c r="D4366" i="1"/>
  <c r="D4365" i="1" s="1"/>
  <c r="C4366" i="1"/>
  <c r="C4365" i="1" s="1"/>
  <c r="F4365" i="1"/>
  <c r="I4363" i="1"/>
  <c r="K4363" i="1" s="1"/>
  <c r="H4362" i="1"/>
  <c r="G4362" i="1"/>
  <c r="F4362" i="1"/>
  <c r="E4362" i="1"/>
  <c r="D4362" i="1"/>
  <c r="C4362" i="1"/>
  <c r="I4361" i="1"/>
  <c r="J4361" i="1" s="1"/>
  <c r="I4360" i="1"/>
  <c r="K4360" i="1" s="1"/>
  <c r="H4359" i="1"/>
  <c r="G4359" i="1"/>
  <c r="F4359" i="1"/>
  <c r="E4359" i="1"/>
  <c r="D4359" i="1"/>
  <c r="C4359" i="1"/>
  <c r="J4358" i="1"/>
  <c r="J4357" i="1" s="1"/>
  <c r="I4357" i="1"/>
  <c r="H4357" i="1"/>
  <c r="G4357" i="1"/>
  <c r="F4357" i="1"/>
  <c r="E4357" i="1"/>
  <c r="D4357" i="1"/>
  <c r="C4357" i="1"/>
  <c r="I4356" i="1"/>
  <c r="K4356" i="1" s="1"/>
  <c r="H4355" i="1"/>
  <c r="G4355" i="1"/>
  <c r="G4354" i="1" s="1"/>
  <c r="G4353" i="1" s="1"/>
  <c r="F4355" i="1"/>
  <c r="E4355" i="1"/>
  <c r="E4354" i="1" s="1"/>
  <c r="E4353" i="1" s="1"/>
  <c r="D4355" i="1"/>
  <c r="C4355" i="1"/>
  <c r="C4354" i="1" s="1"/>
  <c r="C4353" i="1" s="1"/>
  <c r="I4351" i="1"/>
  <c r="H4350" i="1"/>
  <c r="G4350" i="1"/>
  <c r="F4350" i="1"/>
  <c r="E4350" i="1"/>
  <c r="D4350" i="1"/>
  <c r="C4350" i="1"/>
  <c r="I4349" i="1"/>
  <c r="K4349" i="1" s="1"/>
  <c r="H4348" i="1"/>
  <c r="G4348" i="1"/>
  <c r="G4347" i="1" s="1"/>
  <c r="G4346" i="1" s="1"/>
  <c r="G4345" i="1" s="1"/>
  <c r="F4348" i="1"/>
  <c r="E4348" i="1"/>
  <c r="D4348" i="1"/>
  <c r="C4348" i="1"/>
  <c r="C4347" i="1" s="1"/>
  <c r="C4346" i="1" s="1"/>
  <c r="C4345" i="1" s="1"/>
  <c r="I4344" i="1"/>
  <c r="H4343" i="1"/>
  <c r="G4343" i="1"/>
  <c r="F4343" i="1"/>
  <c r="E4343" i="1"/>
  <c r="D4343" i="1"/>
  <c r="C4343" i="1"/>
  <c r="J4342" i="1"/>
  <c r="I4341" i="1"/>
  <c r="K4341" i="1" s="1"/>
  <c r="H4340" i="1"/>
  <c r="G4340" i="1"/>
  <c r="F4340" i="1"/>
  <c r="E4340" i="1"/>
  <c r="D4340" i="1"/>
  <c r="C4340" i="1"/>
  <c r="J4339" i="1"/>
  <c r="J4338" i="1" s="1"/>
  <c r="I4338" i="1"/>
  <c r="H4338" i="1"/>
  <c r="G4338" i="1"/>
  <c r="F4338" i="1"/>
  <c r="E4338" i="1"/>
  <c r="D4338" i="1"/>
  <c r="C4338" i="1"/>
  <c r="I4337" i="1"/>
  <c r="K4337" i="1" s="1"/>
  <c r="H4336" i="1"/>
  <c r="G4336" i="1"/>
  <c r="G4335" i="1" s="1"/>
  <c r="G4334" i="1" s="1"/>
  <c r="G4333" i="1" s="1"/>
  <c r="F4336" i="1"/>
  <c r="E4336" i="1"/>
  <c r="D4336" i="1"/>
  <c r="C4336" i="1"/>
  <c r="I4326" i="1"/>
  <c r="J4326" i="1" s="1"/>
  <c r="K4326" i="1" s="1"/>
  <c r="H4325" i="1"/>
  <c r="G4325" i="1"/>
  <c r="F4325" i="1"/>
  <c r="E4325" i="1"/>
  <c r="D4325" i="1"/>
  <c r="C4325" i="1"/>
  <c r="I4324" i="1"/>
  <c r="J4324" i="1" s="1"/>
  <c r="I4323" i="1"/>
  <c r="K4323" i="1" s="1"/>
  <c r="H4322" i="1"/>
  <c r="G4322" i="1"/>
  <c r="F4322" i="1"/>
  <c r="F4319" i="1" s="1"/>
  <c r="F4318" i="1" s="1"/>
  <c r="F4317" i="1" s="1"/>
  <c r="E4322" i="1"/>
  <c r="D4322" i="1"/>
  <c r="C4322" i="1"/>
  <c r="I4321" i="1"/>
  <c r="K4321" i="1" s="1"/>
  <c r="H4320" i="1"/>
  <c r="G4320" i="1"/>
  <c r="F4320" i="1"/>
  <c r="E4320" i="1"/>
  <c r="D4320" i="1"/>
  <c r="C4320" i="1"/>
  <c r="I4316" i="1"/>
  <c r="K4316" i="1" s="1"/>
  <c r="H4315" i="1"/>
  <c r="G4315" i="1"/>
  <c r="F4315" i="1"/>
  <c r="E4315" i="1"/>
  <c r="D4315" i="1"/>
  <c r="C4315" i="1"/>
  <c r="J4314" i="1"/>
  <c r="J4313" i="1" s="1"/>
  <c r="I4313" i="1"/>
  <c r="H4313" i="1"/>
  <c r="G4313" i="1"/>
  <c r="G4312" i="1" s="1"/>
  <c r="G4311" i="1" s="1"/>
  <c r="G4310" i="1" s="1"/>
  <c r="F4313" i="1"/>
  <c r="F4312" i="1" s="1"/>
  <c r="F4311" i="1" s="1"/>
  <c r="F4310" i="1" s="1"/>
  <c r="E4313" i="1"/>
  <c r="E4312" i="1" s="1"/>
  <c r="E4311" i="1" s="1"/>
  <c r="E4310" i="1" s="1"/>
  <c r="D4313" i="1"/>
  <c r="D4312" i="1" s="1"/>
  <c r="D4311" i="1" s="1"/>
  <c r="D4310" i="1" s="1"/>
  <c r="C4313" i="1"/>
  <c r="C4312" i="1" s="1"/>
  <c r="C4311" i="1" s="1"/>
  <c r="C4310" i="1" s="1"/>
  <c r="H4312" i="1"/>
  <c r="H4311" i="1" s="1"/>
  <c r="H4310" i="1" s="1"/>
  <c r="I4309" i="1"/>
  <c r="J4309" i="1" s="1"/>
  <c r="J4308" i="1" s="1"/>
  <c r="H4308" i="1"/>
  <c r="G4308" i="1"/>
  <c r="F4308" i="1"/>
  <c r="E4308" i="1"/>
  <c r="D4308" i="1"/>
  <c r="C4308" i="1"/>
  <c r="I4307" i="1"/>
  <c r="J4307" i="1" s="1"/>
  <c r="J4306" i="1" s="1"/>
  <c r="H4306" i="1"/>
  <c r="G4306" i="1"/>
  <c r="F4306" i="1"/>
  <c r="E4306" i="1"/>
  <c r="D4306" i="1"/>
  <c r="C4306" i="1"/>
  <c r="I4302" i="1"/>
  <c r="K4302" i="1" s="1"/>
  <c r="H4301" i="1"/>
  <c r="G4301" i="1"/>
  <c r="F4301" i="1"/>
  <c r="E4301" i="1"/>
  <c r="D4301" i="1"/>
  <c r="C4301" i="1"/>
  <c r="I4300" i="1"/>
  <c r="J4300" i="1" s="1"/>
  <c r="I4299" i="1"/>
  <c r="K4299" i="1" s="1"/>
  <c r="H4298" i="1"/>
  <c r="G4298" i="1"/>
  <c r="F4298" i="1"/>
  <c r="E4298" i="1"/>
  <c r="D4298" i="1"/>
  <c r="C4298" i="1"/>
  <c r="J4297" i="1"/>
  <c r="J4296" i="1" s="1"/>
  <c r="I4296" i="1"/>
  <c r="H4296" i="1"/>
  <c r="G4296" i="1"/>
  <c r="F4296" i="1"/>
  <c r="E4296" i="1"/>
  <c r="D4296" i="1"/>
  <c r="C4296" i="1"/>
  <c r="I4295" i="1"/>
  <c r="J4295" i="1" s="1"/>
  <c r="J4294" i="1" s="1"/>
  <c r="H4294" i="1"/>
  <c r="G4294" i="1"/>
  <c r="F4294" i="1"/>
  <c r="E4294" i="1"/>
  <c r="D4294" i="1"/>
  <c r="C4294" i="1"/>
  <c r="I4292" i="1"/>
  <c r="K4292" i="1" s="1"/>
  <c r="H4291" i="1"/>
  <c r="G4291" i="1"/>
  <c r="G4290" i="1" s="1"/>
  <c r="F4291" i="1"/>
  <c r="F4290" i="1" s="1"/>
  <c r="E4291" i="1"/>
  <c r="E4290" i="1" s="1"/>
  <c r="D4291" i="1"/>
  <c r="D4290" i="1" s="1"/>
  <c r="C4291" i="1"/>
  <c r="C4290" i="1" s="1"/>
  <c r="H4290" i="1"/>
  <c r="I4283" i="1"/>
  <c r="K4283" i="1" s="1"/>
  <c r="H4282" i="1"/>
  <c r="G4282" i="1"/>
  <c r="F4282" i="1"/>
  <c r="E4282" i="1"/>
  <c r="D4282" i="1"/>
  <c r="C4282" i="1"/>
  <c r="I4281" i="1"/>
  <c r="J4281" i="1" s="1"/>
  <c r="I4280" i="1"/>
  <c r="K4280" i="1" s="1"/>
  <c r="H4279" i="1"/>
  <c r="G4279" i="1"/>
  <c r="F4279" i="1"/>
  <c r="E4279" i="1"/>
  <c r="D4279" i="1"/>
  <c r="C4279" i="1"/>
  <c r="J4278" i="1"/>
  <c r="J4277" i="1" s="1"/>
  <c r="I4277" i="1"/>
  <c r="H4277" i="1"/>
  <c r="G4277" i="1"/>
  <c r="F4277" i="1"/>
  <c r="E4277" i="1"/>
  <c r="D4277" i="1"/>
  <c r="C4277" i="1"/>
  <c r="I4276" i="1"/>
  <c r="K4276" i="1" s="1"/>
  <c r="H4275" i="1"/>
  <c r="G4275" i="1"/>
  <c r="F4275" i="1"/>
  <c r="E4275" i="1"/>
  <c r="D4275" i="1"/>
  <c r="C4275" i="1"/>
  <c r="H4274" i="1"/>
  <c r="H4273" i="1" s="1"/>
  <c r="H4272" i="1" s="1"/>
  <c r="I4270" i="1"/>
  <c r="K4270" i="1" s="1"/>
  <c r="H4269" i="1"/>
  <c r="G4269" i="1"/>
  <c r="F4269" i="1"/>
  <c r="E4269" i="1"/>
  <c r="D4269" i="1"/>
  <c r="C4269" i="1"/>
  <c r="I4268" i="1"/>
  <c r="K4268" i="1" s="1"/>
  <c r="I4267" i="1"/>
  <c r="J4267" i="1" s="1"/>
  <c r="I4266" i="1"/>
  <c r="K4266" i="1" s="1"/>
  <c r="I4265" i="1"/>
  <c r="J4265" i="1" s="1"/>
  <c r="I4264" i="1"/>
  <c r="K4264" i="1" s="1"/>
  <c r="I4263" i="1"/>
  <c r="K4263" i="1" s="1"/>
  <c r="H4262" i="1"/>
  <c r="I4262" i="1" s="1"/>
  <c r="I4261" i="1"/>
  <c r="K4261" i="1" s="1"/>
  <c r="G4260" i="1"/>
  <c r="G4259" i="1" s="1"/>
  <c r="G4258" i="1" s="1"/>
  <c r="F4260" i="1"/>
  <c r="E4260" i="1"/>
  <c r="E4259" i="1" s="1"/>
  <c r="E4258" i="1" s="1"/>
  <c r="D4260" i="1"/>
  <c r="D4259" i="1" s="1"/>
  <c r="D4258" i="1" s="1"/>
  <c r="C4260" i="1"/>
  <c r="C4259" i="1" s="1"/>
  <c r="C4258" i="1" s="1"/>
  <c r="F4259" i="1"/>
  <c r="F4258" i="1" s="1"/>
  <c r="F4254" i="1"/>
  <c r="F4253" i="1"/>
  <c r="M4259" i="1" s="1"/>
  <c r="E4252" i="1"/>
  <c r="E4743" i="1" s="1"/>
  <c r="D4252" i="1"/>
  <c r="D4743" i="1" s="1"/>
  <c r="N61" i="1"/>
  <c r="I138" i="1"/>
  <c r="J138" i="1" s="1"/>
  <c r="I4418" i="1" l="1"/>
  <c r="I4417" i="1" s="1"/>
  <c r="I4416" i="1" s="1"/>
  <c r="J4419" i="1"/>
  <c r="D4274" i="1"/>
  <c r="D4273" i="1" s="1"/>
  <c r="D4272" i="1" s="1"/>
  <c r="F4274" i="1"/>
  <c r="F4273" i="1" s="1"/>
  <c r="F4272" i="1" s="1"/>
  <c r="I4526" i="1"/>
  <c r="I4525" i="1" s="1"/>
  <c r="I4617" i="1"/>
  <c r="I4619" i="1"/>
  <c r="G4305" i="1"/>
  <c r="G4304" i="1" s="1"/>
  <c r="G4303" i="1" s="1"/>
  <c r="D4335" i="1"/>
  <c r="D4334" i="1" s="1"/>
  <c r="D4333" i="1" s="1"/>
  <c r="F4335" i="1"/>
  <c r="F4334" i="1" s="1"/>
  <c r="F4333" i="1" s="1"/>
  <c r="H4335" i="1"/>
  <c r="H4334" i="1" s="1"/>
  <c r="H4333" i="1" s="1"/>
  <c r="C4335" i="1"/>
  <c r="C4334" i="1" s="1"/>
  <c r="C4333" i="1" s="1"/>
  <c r="F4520" i="1"/>
  <c r="H4554" i="1"/>
  <c r="H4553" i="1" s="1"/>
  <c r="E4598" i="1"/>
  <c r="E4597" i="1" s="1"/>
  <c r="H4712" i="1"/>
  <c r="I4723" i="1"/>
  <c r="K4723" i="1" s="1"/>
  <c r="D4736" i="1"/>
  <c r="D4735" i="1" s="1"/>
  <c r="H4736" i="1"/>
  <c r="H4735" i="1" s="1"/>
  <c r="H4542" i="1"/>
  <c r="H4541" i="1" s="1"/>
  <c r="D4616" i="1"/>
  <c r="D4615" i="1" s="1"/>
  <c r="F4616" i="1"/>
  <c r="F4615" i="1" s="1"/>
  <c r="H4616" i="1"/>
  <c r="H4615" i="1" s="1"/>
  <c r="G4293" i="1"/>
  <c r="D4305" i="1"/>
  <c r="D4304" i="1" s="1"/>
  <c r="D4303" i="1" s="1"/>
  <c r="F4305" i="1"/>
  <c r="F4304" i="1" s="1"/>
  <c r="F4303" i="1" s="1"/>
  <c r="H4305" i="1"/>
  <c r="H4304" i="1" s="1"/>
  <c r="H4303" i="1" s="1"/>
  <c r="C4364" i="1"/>
  <c r="C4386" i="1"/>
  <c r="C4385" i="1" s="1"/>
  <c r="E4386" i="1"/>
  <c r="G4386" i="1"/>
  <c r="D4470" i="1"/>
  <c r="D4469" i="1" s="1"/>
  <c r="F4470" i="1"/>
  <c r="F4469" i="1" s="1"/>
  <c r="H4470" i="1"/>
  <c r="H4469" i="1" s="1"/>
  <c r="C4470" i="1"/>
  <c r="C4469" i="1" s="1"/>
  <c r="E4470" i="1"/>
  <c r="E4469" i="1" s="1"/>
  <c r="J4476" i="1"/>
  <c r="I4479" i="1"/>
  <c r="H4481" i="1"/>
  <c r="D4481" i="1"/>
  <c r="F4542" i="1"/>
  <c r="F4541" i="1" s="1"/>
  <c r="C4547" i="1"/>
  <c r="G4547" i="1"/>
  <c r="D4554" i="1"/>
  <c r="D4553" i="1" s="1"/>
  <c r="F4554" i="1"/>
  <c r="F4553" i="1" s="1"/>
  <c r="F4584" i="1"/>
  <c r="F4583" i="1" s="1"/>
  <c r="E4649" i="1"/>
  <c r="E4648" i="1" s="1"/>
  <c r="E4647" i="1" s="1"/>
  <c r="H4659" i="1"/>
  <c r="H4658" i="1" s="1"/>
  <c r="D4712" i="1"/>
  <c r="F4712" i="1"/>
  <c r="I4715" i="1"/>
  <c r="J4716" i="1"/>
  <c r="J4715" i="1" s="1"/>
  <c r="J4722" i="1"/>
  <c r="J4724" i="1"/>
  <c r="J4723" i="1" s="1"/>
  <c r="C4305" i="1"/>
  <c r="C4304" i="1" s="1"/>
  <c r="C4303" i="1" s="1"/>
  <c r="E4305" i="1"/>
  <c r="E4304" i="1" s="1"/>
  <c r="E4303" i="1" s="1"/>
  <c r="C4319" i="1"/>
  <c r="C4318" i="1" s="1"/>
  <c r="C4317" i="1" s="1"/>
  <c r="I4375" i="1"/>
  <c r="J4376" i="1"/>
  <c r="J4375" i="1" s="1"/>
  <c r="G4385" i="1"/>
  <c r="I4387" i="1"/>
  <c r="I4389" i="1"/>
  <c r="F4398" i="1"/>
  <c r="C4402" i="1"/>
  <c r="C4398" i="1" s="1"/>
  <c r="C4384" i="1" s="1"/>
  <c r="E4402" i="1"/>
  <c r="G4402" i="1"/>
  <c r="J4436" i="1"/>
  <c r="I4483" i="1"/>
  <c r="J4484" i="1"/>
  <c r="J4483" i="1" s="1"/>
  <c r="J4482" i="1" s="1"/>
  <c r="I4493" i="1"/>
  <c r="J4494" i="1"/>
  <c r="J4493" i="1" s="1"/>
  <c r="J4492" i="1" s="1"/>
  <c r="D4520" i="1"/>
  <c r="H4520" i="1"/>
  <c r="C4542" i="1"/>
  <c r="C4541" i="1" s="1"/>
  <c r="C4540" i="1" s="1"/>
  <c r="E4542" i="1"/>
  <c r="E4541" i="1" s="1"/>
  <c r="G4542" i="1"/>
  <c r="G4541" i="1" s="1"/>
  <c r="G4540" i="1" s="1"/>
  <c r="C4554" i="1"/>
  <c r="C4553" i="1" s="1"/>
  <c r="E4554" i="1"/>
  <c r="E4553" i="1" s="1"/>
  <c r="G4554" i="1"/>
  <c r="G4553" i="1" s="1"/>
  <c r="C4628" i="1"/>
  <c r="C4627" i="1" s="1"/>
  <c r="E4628" i="1"/>
  <c r="E4627" i="1" s="1"/>
  <c r="G4628" i="1"/>
  <c r="G4627" i="1" s="1"/>
  <c r="D4659" i="1"/>
  <c r="D4658" i="1" s="1"/>
  <c r="I4680" i="1"/>
  <c r="K4680" i="1" s="1"/>
  <c r="C4727" i="1"/>
  <c r="C4726" i="1" s="1"/>
  <c r="E4727" i="1"/>
  <c r="E4726" i="1" s="1"/>
  <c r="G4727" i="1"/>
  <c r="G4726" i="1" s="1"/>
  <c r="D4293" i="1"/>
  <c r="D4289" i="1" s="1"/>
  <c r="D4288" i="1" s="1"/>
  <c r="F4293" i="1"/>
  <c r="C4293" i="1"/>
  <c r="C4289" i="1" s="1"/>
  <c r="C4288" i="1" s="1"/>
  <c r="E4293" i="1"/>
  <c r="D4347" i="1"/>
  <c r="D4346" i="1" s="1"/>
  <c r="D4345" i="1" s="1"/>
  <c r="F4347" i="1"/>
  <c r="F4346" i="1" s="1"/>
  <c r="F4345" i="1" s="1"/>
  <c r="E4398" i="1"/>
  <c r="G4398" i="1"/>
  <c r="C4670" i="1"/>
  <c r="F4514" i="1"/>
  <c r="G4670" i="1"/>
  <c r="D4708" i="1"/>
  <c r="E4335" i="1"/>
  <c r="E4334" i="1" s="1"/>
  <c r="E4333" i="1" s="1"/>
  <c r="E4347" i="1"/>
  <c r="E4346" i="1" s="1"/>
  <c r="E4345" i="1" s="1"/>
  <c r="C4352" i="1"/>
  <c r="I4359" i="1"/>
  <c r="J4359" i="1" s="1"/>
  <c r="D4398" i="1"/>
  <c r="H4398" i="1"/>
  <c r="E4415" i="1"/>
  <c r="I4512" i="1"/>
  <c r="I4511" i="1" s="1"/>
  <c r="I4510" i="1" s="1"/>
  <c r="J4513" i="1"/>
  <c r="J4512" i="1" s="1"/>
  <c r="J4511" i="1" s="1"/>
  <c r="J4510" i="1" s="1"/>
  <c r="I4555" i="1"/>
  <c r="K4555" i="1" s="1"/>
  <c r="I4557" i="1"/>
  <c r="K4557" i="1" s="1"/>
  <c r="I4559" i="1"/>
  <c r="J4560" i="1"/>
  <c r="J4559" i="1" s="1"/>
  <c r="E4561" i="1"/>
  <c r="E4552" i="1" s="1"/>
  <c r="I4563" i="1"/>
  <c r="K4563" i="1" s="1"/>
  <c r="J4564" i="1"/>
  <c r="J4563" i="1" s="1"/>
  <c r="J4562" i="1" s="1"/>
  <c r="C4565" i="1"/>
  <c r="G4565" i="1"/>
  <c r="C4584" i="1"/>
  <c r="C4583" i="1" s="1"/>
  <c r="E4584" i="1"/>
  <c r="E4583" i="1" s="1"/>
  <c r="E4582" i="1" s="1"/>
  <c r="G4584" i="1"/>
  <c r="G4583" i="1" s="1"/>
  <c r="I4585" i="1"/>
  <c r="J4586" i="1"/>
  <c r="J4585" i="1" s="1"/>
  <c r="D4584" i="1"/>
  <c r="D4583" i="1" s="1"/>
  <c r="H4584" i="1"/>
  <c r="H4583" i="1" s="1"/>
  <c r="I4591" i="1"/>
  <c r="J4592" i="1"/>
  <c r="J4591" i="1" s="1"/>
  <c r="C4598" i="1"/>
  <c r="C4597" i="1" s="1"/>
  <c r="G4598" i="1"/>
  <c r="G4597" i="1" s="1"/>
  <c r="C4607" i="1"/>
  <c r="C4606" i="1" s="1"/>
  <c r="E4607" i="1"/>
  <c r="E4606" i="1" s="1"/>
  <c r="G4607" i="1"/>
  <c r="G4606" i="1" s="1"/>
  <c r="I4608" i="1"/>
  <c r="J4609" i="1"/>
  <c r="J4608" i="1" s="1"/>
  <c r="D4607" i="1"/>
  <c r="D4606" i="1" s="1"/>
  <c r="H4607" i="1"/>
  <c r="H4606" i="1" s="1"/>
  <c r="I4634" i="1"/>
  <c r="K4634" i="1" s="1"/>
  <c r="G4639" i="1"/>
  <c r="G4638" i="1" s="1"/>
  <c r="I4645" i="1"/>
  <c r="J4646" i="1"/>
  <c r="J4645" i="1" s="1"/>
  <c r="C4649" i="1"/>
  <c r="C4648" i="1" s="1"/>
  <c r="C4647" i="1" s="1"/>
  <c r="G4649" i="1"/>
  <c r="G4648" i="1" s="1"/>
  <c r="G4647" i="1" s="1"/>
  <c r="C4659" i="1"/>
  <c r="C4658" i="1" s="1"/>
  <c r="E4659" i="1"/>
  <c r="E4658" i="1" s="1"/>
  <c r="G4659" i="1"/>
  <c r="G4658" i="1" s="1"/>
  <c r="I4660" i="1"/>
  <c r="J4661" i="1"/>
  <c r="J4660" i="1" s="1"/>
  <c r="F4659" i="1"/>
  <c r="F4658" i="1" s="1"/>
  <c r="I4664" i="1"/>
  <c r="J4665" i="1"/>
  <c r="J4664" i="1" s="1"/>
  <c r="J4681" i="1"/>
  <c r="J4680" i="1" s="1"/>
  <c r="D4686" i="1"/>
  <c r="F4686" i="1"/>
  <c r="H4686" i="1"/>
  <c r="E4686" i="1"/>
  <c r="I4692" i="1"/>
  <c r="J4693" i="1"/>
  <c r="J4692" i="1" s="1"/>
  <c r="H4708" i="1"/>
  <c r="F4736" i="1"/>
  <c r="F4735" i="1" s="1"/>
  <c r="I4739" i="1"/>
  <c r="J4740" i="1"/>
  <c r="J4739" i="1" s="1"/>
  <c r="E4319" i="1"/>
  <c r="E4318" i="1" s="1"/>
  <c r="E4317" i="1" s="1"/>
  <c r="G4319" i="1"/>
  <c r="G4318" i="1" s="1"/>
  <c r="G4317" i="1" s="1"/>
  <c r="I4320" i="1"/>
  <c r="J4321" i="1"/>
  <c r="J4320" i="1" s="1"/>
  <c r="D4319" i="1"/>
  <c r="D4318" i="1" s="1"/>
  <c r="D4317" i="1" s="1"/>
  <c r="H4319" i="1"/>
  <c r="H4318" i="1" s="1"/>
  <c r="H4317" i="1" s="1"/>
  <c r="D4374" i="1"/>
  <c r="K4389" i="1"/>
  <c r="E4385" i="1"/>
  <c r="K4391" i="1"/>
  <c r="I4403" i="1"/>
  <c r="I4405" i="1"/>
  <c r="K4405" i="1" s="1"/>
  <c r="I4407" i="1"/>
  <c r="K4407" i="1" s="1"/>
  <c r="I4409" i="1"/>
  <c r="K4409" i="1" s="1"/>
  <c r="J4480" i="1"/>
  <c r="J4479" i="1" s="1"/>
  <c r="J4478" i="1" s="1"/>
  <c r="J4477" i="1" s="1"/>
  <c r="E4481" i="1"/>
  <c r="J4527" i="1"/>
  <c r="J4526" i="1" s="1"/>
  <c r="J4525" i="1" s="1"/>
  <c r="I4543" i="1"/>
  <c r="I4545" i="1"/>
  <c r="K4545" i="1" s="1"/>
  <c r="K4617" i="1"/>
  <c r="K4619" i="1"/>
  <c r="D4682" i="1"/>
  <c r="J4261" i="1"/>
  <c r="I4269" i="1"/>
  <c r="K4269" i="1" s="1"/>
  <c r="J4270" i="1"/>
  <c r="J4269" i="1" s="1"/>
  <c r="C4274" i="1"/>
  <c r="C4273" i="1" s="1"/>
  <c r="C4272" i="1" s="1"/>
  <c r="E4274" i="1"/>
  <c r="E4273" i="1" s="1"/>
  <c r="E4272" i="1" s="1"/>
  <c r="G4274" i="1"/>
  <c r="G4273" i="1" s="1"/>
  <c r="G4272" i="1" s="1"/>
  <c r="I4275" i="1"/>
  <c r="K4275" i="1" s="1"/>
  <c r="J4276" i="1"/>
  <c r="J4275" i="1" s="1"/>
  <c r="E4289" i="1"/>
  <c r="E4288" i="1" s="1"/>
  <c r="G4289" i="1"/>
  <c r="G4288" i="1" s="1"/>
  <c r="I4291" i="1"/>
  <c r="K4291" i="1" s="1"/>
  <c r="J4292" i="1"/>
  <c r="J4291" i="1" s="1"/>
  <c r="J4290" i="1" s="1"/>
  <c r="I4325" i="1"/>
  <c r="I4340" i="1"/>
  <c r="K4340" i="1" s="1"/>
  <c r="J4341" i="1"/>
  <c r="J4340" i="1" s="1"/>
  <c r="D4354" i="1"/>
  <c r="D4353" i="1" s="1"/>
  <c r="F4354" i="1"/>
  <c r="F4353" i="1" s="1"/>
  <c r="G4364" i="1"/>
  <c r="K4387" i="1"/>
  <c r="J4388" i="1"/>
  <c r="J4387" i="1" s="1"/>
  <c r="J4386" i="1" s="1"/>
  <c r="J4390" i="1"/>
  <c r="J4389" i="1" s="1"/>
  <c r="D4391" i="1"/>
  <c r="D4385" i="1" s="1"/>
  <c r="D4384" i="1" s="1"/>
  <c r="F4391" i="1"/>
  <c r="F4385" i="1" s="1"/>
  <c r="H4391" i="1"/>
  <c r="K4403" i="1"/>
  <c r="J4404" i="1"/>
  <c r="J4403" i="1" s="1"/>
  <c r="J4406" i="1"/>
  <c r="J4405" i="1" s="1"/>
  <c r="J4408" i="1"/>
  <c r="J4407" i="1" s="1"/>
  <c r="J4410" i="1"/>
  <c r="J4409" i="1" s="1"/>
  <c r="K4411" i="1"/>
  <c r="J4432" i="1"/>
  <c r="I4458" i="1"/>
  <c r="K4458" i="1" s="1"/>
  <c r="J4459" i="1"/>
  <c r="J4458" i="1" s="1"/>
  <c r="J4457" i="1" s="1"/>
  <c r="J4456" i="1" s="1"/>
  <c r="I4462" i="1"/>
  <c r="K4462" i="1" s="1"/>
  <c r="J4463" i="1"/>
  <c r="J4462" i="1" s="1"/>
  <c r="J4461" i="1" s="1"/>
  <c r="J4460" i="1" s="1"/>
  <c r="I4466" i="1"/>
  <c r="K4466" i="1" s="1"/>
  <c r="J4467" i="1"/>
  <c r="J4466" i="1" s="1"/>
  <c r="J4465" i="1" s="1"/>
  <c r="J4464" i="1" s="1"/>
  <c r="I4508" i="1"/>
  <c r="I4507" i="1" s="1"/>
  <c r="I4506" i="1" s="1"/>
  <c r="J4509" i="1"/>
  <c r="J4508" i="1" s="1"/>
  <c r="J4507" i="1" s="1"/>
  <c r="J4506" i="1" s="1"/>
  <c r="C4520" i="1"/>
  <c r="C4514" i="1" s="1"/>
  <c r="E4520" i="1"/>
  <c r="E4514" i="1" s="1"/>
  <c r="E4468" i="1" s="1"/>
  <c r="G4520" i="1"/>
  <c r="G4514" i="1" s="1"/>
  <c r="I4521" i="1"/>
  <c r="I4520" i="1" s="1"/>
  <c r="I4514" i="1" s="1"/>
  <c r="J4522" i="1"/>
  <c r="J4521" i="1" s="1"/>
  <c r="J4520" i="1" s="1"/>
  <c r="J4544" i="1"/>
  <c r="J4543" i="1" s="1"/>
  <c r="J4546" i="1"/>
  <c r="J4545" i="1" s="1"/>
  <c r="J4556" i="1"/>
  <c r="J4555" i="1" s="1"/>
  <c r="J4558" i="1"/>
  <c r="J4557" i="1" s="1"/>
  <c r="D4565" i="1"/>
  <c r="D4561" i="1" s="1"/>
  <c r="D4552" i="1" s="1"/>
  <c r="F4565" i="1"/>
  <c r="H4565" i="1"/>
  <c r="H4561" i="1" s="1"/>
  <c r="H4552" i="1" s="1"/>
  <c r="I4587" i="1"/>
  <c r="K4587" i="1" s="1"/>
  <c r="J4588" i="1"/>
  <c r="K4594" i="1"/>
  <c r="D4598" i="1"/>
  <c r="D4597" i="1" s="1"/>
  <c r="D4582" i="1" s="1"/>
  <c r="F4598" i="1"/>
  <c r="F4597" i="1" s="1"/>
  <c r="H4598" i="1"/>
  <c r="H4597" i="1" s="1"/>
  <c r="H4582" i="1" s="1"/>
  <c r="I4610" i="1"/>
  <c r="K4610" i="1" s="1"/>
  <c r="J4611" i="1"/>
  <c r="J4610" i="1" s="1"/>
  <c r="J4618" i="1"/>
  <c r="J4617" i="1" s="1"/>
  <c r="J4620" i="1"/>
  <c r="J4619" i="1" s="1"/>
  <c r="J4635" i="1"/>
  <c r="J4634" i="1" s="1"/>
  <c r="D4639" i="1"/>
  <c r="D4638" i="1" s="1"/>
  <c r="F4639" i="1"/>
  <c r="F4638" i="1" s="1"/>
  <c r="H4639" i="1"/>
  <c r="H4638" i="1" s="1"/>
  <c r="I4662" i="1"/>
  <c r="K4662" i="1" s="1"/>
  <c r="J4663" i="1"/>
  <c r="J4662" i="1" s="1"/>
  <c r="J4659" i="1" s="1"/>
  <c r="J4658" i="1" s="1"/>
  <c r="I4672" i="1"/>
  <c r="I4671" i="1" s="1"/>
  <c r="K4671" i="1" s="1"/>
  <c r="J4673" i="1"/>
  <c r="J4672" i="1" s="1"/>
  <c r="J4671" i="1" s="1"/>
  <c r="C4682" i="1"/>
  <c r="C4657" i="1" s="1"/>
  <c r="E4682" i="1"/>
  <c r="G4682" i="1"/>
  <c r="D4696" i="1"/>
  <c r="D4695" i="1" s="1"/>
  <c r="F4696" i="1"/>
  <c r="F4695" i="1" s="1"/>
  <c r="H4696" i="1"/>
  <c r="H4695" i="1" s="1"/>
  <c r="H4694" i="1" s="1"/>
  <c r="C4712" i="1"/>
  <c r="E4712" i="1"/>
  <c r="G4712" i="1"/>
  <c r="G4708" i="1" s="1"/>
  <c r="G4694" i="1" s="1"/>
  <c r="I4713" i="1"/>
  <c r="K4713" i="1" s="1"/>
  <c r="J4714" i="1"/>
  <c r="J4713" i="1" s="1"/>
  <c r="I4717" i="1"/>
  <c r="K4717" i="1" s="1"/>
  <c r="J4718" i="1"/>
  <c r="D4727" i="1"/>
  <c r="D4726" i="1" s="1"/>
  <c r="D4725" i="1" s="1"/>
  <c r="F4727" i="1"/>
  <c r="F4726" i="1" s="1"/>
  <c r="F4725" i="1" s="1"/>
  <c r="H4727" i="1"/>
  <c r="H4726" i="1" s="1"/>
  <c r="H4725" i="1" s="1"/>
  <c r="I4733" i="1"/>
  <c r="K4733" i="1" s="1"/>
  <c r="J4734" i="1"/>
  <c r="J4733" i="1" s="1"/>
  <c r="C4736" i="1"/>
  <c r="C4735" i="1" s="1"/>
  <c r="C4725" i="1" s="1"/>
  <c r="E4736" i="1"/>
  <c r="E4735" i="1" s="1"/>
  <c r="E4725" i="1" s="1"/>
  <c r="G4736" i="1"/>
  <c r="G4735" i="1" s="1"/>
  <c r="G4725" i="1" s="1"/>
  <c r="I4737" i="1"/>
  <c r="K4737" i="1" s="1"/>
  <c r="J4738" i="1"/>
  <c r="J4737" i="1" s="1"/>
  <c r="I4741" i="1"/>
  <c r="K4741" i="1" s="1"/>
  <c r="J4742" i="1"/>
  <c r="J4741" i="1" s="1"/>
  <c r="K4320" i="1"/>
  <c r="K4359" i="1"/>
  <c r="K4375" i="1"/>
  <c r="H4374" i="1"/>
  <c r="F4374" i="1"/>
  <c r="F4364" i="1" s="1"/>
  <c r="F4352" i="1" s="1"/>
  <c r="H4385" i="1"/>
  <c r="H4384" i="1" s="1"/>
  <c r="C4415" i="1"/>
  <c r="K4416" i="1"/>
  <c r="K4440" i="1"/>
  <c r="K4479" i="1"/>
  <c r="C4481" i="1"/>
  <c r="K4483" i="1"/>
  <c r="K4493" i="1"/>
  <c r="K4523" i="1"/>
  <c r="C4561" i="1"/>
  <c r="C4552" i="1" s="1"/>
  <c r="G4561" i="1"/>
  <c r="G4552" i="1" s="1"/>
  <c r="K4585" i="1"/>
  <c r="K4591" i="1"/>
  <c r="C4605" i="1"/>
  <c r="G4605" i="1"/>
  <c r="K4608" i="1"/>
  <c r="K4636" i="1"/>
  <c r="E4639" i="1"/>
  <c r="E4638" i="1" s="1"/>
  <c r="E4605" i="1" s="1"/>
  <c r="K4645" i="1"/>
  <c r="G4657" i="1"/>
  <c r="K4664" i="1"/>
  <c r="K4692" i="1"/>
  <c r="C4708" i="1"/>
  <c r="C4694" i="1" s="1"/>
  <c r="F4708" i="1"/>
  <c r="F4694" i="1" s="1"/>
  <c r="K4715" i="1"/>
  <c r="K4739" i="1"/>
  <c r="G4415" i="1"/>
  <c r="D4488" i="1"/>
  <c r="J4264" i="1"/>
  <c r="J4268" i="1"/>
  <c r="G4384" i="1"/>
  <c r="F4415" i="1"/>
  <c r="F4488" i="1"/>
  <c r="K4506" i="1"/>
  <c r="J4266" i="1"/>
  <c r="G4352" i="1"/>
  <c r="E4364" i="1"/>
  <c r="E4352" i="1" s="1"/>
  <c r="D4415" i="1"/>
  <c r="G4481" i="1"/>
  <c r="J4505" i="1"/>
  <c r="K4526" i="1"/>
  <c r="E4670" i="1"/>
  <c r="I4684" i="1"/>
  <c r="I4683" i="1" s="1"/>
  <c r="K4683" i="1" s="1"/>
  <c r="J4685" i="1"/>
  <c r="J4684" i="1" s="1"/>
  <c r="J4683" i="1" s="1"/>
  <c r="H4682" i="1"/>
  <c r="I4444" i="1"/>
  <c r="K4444" i="1" s="1"/>
  <c r="J4360" i="1"/>
  <c r="H4354" i="1"/>
  <c r="H4353" i="1" s="1"/>
  <c r="I4362" i="1"/>
  <c r="K4362" i="1" s="1"/>
  <c r="J4363" i="1"/>
  <c r="J4362" i="1" s="1"/>
  <c r="H4347" i="1"/>
  <c r="H4346" i="1" s="1"/>
  <c r="H4345" i="1" s="1"/>
  <c r="I4322" i="1"/>
  <c r="K4322" i="1" s="1"/>
  <c r="J4323" i="1"/>
  <c r="I4301" i="1"/>
  <c r="K4301" i="1" s="1"/>
  <c r="J4302" i="1"/>
  <c r="J4301" i="1" s="1"/>
  <c r="H4293" i="1"/>
  <c r="H4289" i="1" s="1"/>
  <c r="H4288" i="1" s="1"/>
  <c r="I4298" i="1"/>
  <c r="K4298" i="1" s="1"/>
  <c r="J4299" i="1"/>
  <c r="J4344" i="1"/>
  <c r="J4343" i="1" s="1"/>
  <c r="K4344" i="1"/>
  <c r="I4343" i="1"/>
  <c r="K4343" i="1" s="1"/>
  <c r="J4262" i="1"/>
  <c r="K4262" i="1"/>
  <c r="I4260" i="1"/>
  <c r="F4289" i="1"/>
  <c r="F4288" i="1" s="1"/>
  <c r="J4298" i="1"/>
  <c r="J4305" i="1"/>
  <c r="J4304" i="1" s="1"/>
  <c r="J4303" i="1" s="1"/>
  <c r="J4351" i="1"/>
  <c r="J4350" i="1" s="1"/>
  <c r="K4351" i="1"/>
  <c r="I4350" i="1"/>
  <c r="K4350" i="1" s="1"/>
  <c r="F4252" i="1"/>
  <c r="F4743" i="1" s="1"/>
  <c r="K4265" i="1"/>
  <c r="K4267" i="1"/>
  <c r="K4295" i="1"/>
  <c r="K4307" i="1"/>
  <c r="K4309" i="1"/>
  <c r="H4260" i="1"/>
  <c r="H4259" i="1" s="1"/>
  <c r="H4258" i="1" s="1"/>
  <c r="J4263" i="1"/>
  <c r="I4279" i="1"/>
  <c r="J4280" i="1"/>
  <c r="I4282" i="1"/>
  <c r="K4282" i="1" s="1"/>
  <c r="J4283" i="1"/>
  <c r="J4282" i="1" s="1"/>
  <c r="I4290" i="1"/>
  <c r="I4294" i="1"/>
  <c r="I4306" i="1"/>
  <c r="I4308" i="1"/>
  <c r="K4308" i="1" s="1"/>
  <c r="I4315" i="1"/>
  <c r="K4315" i="1" s="1"/>
  <c r="J4316" i="1"/>
  <c r="J4315" i="1" s="1"/>
  <c r="J4312" i="1" s="1"/>
  <c r="J4311" i="1" s="1"/>
  <c r="J4310" i="1" s="1"/>
  <c r="J4325" i="1"/>
  <c r="K4325" i="1" s="1"/>
  <c r="I4336" i="1"/>
  <c r="J4337" i="1"/>
  <c r="J4336" i="1" s="1"/>
  <c r="I4348" i="1"/>
  <c r="J4349" i="1"/>
  <c r="J4348" i="1" s="1"/>
  <c r="D4364" i="1"/>
  <c r="D4352" i="1" s="1"/>
  <c r="H4364" i="1"/>
  <c r="H4352" i="1" s="1"/>
  <c r="K4365" i="1"/>
  <c r="K4366" i="1"/>
  <c r="J4380" i="1"/>
  <c r="J4379" i="1" s="1"/>
  <c r="I4379" i="1"/>
  <c r="K4379" i="1" s="1"/>
  <c r="J4391" i="1"/>
  <c r="J4385" i="1" s="1"/>
  <c r="J4401" i="1"/>
  <c r="J4400" i="1" s="1"/>
  <c r="J4399" i="1" s="1"/>
  <c r="I4400" i="1"/>
  <c r="K4418" i="1"/>
  <c r="J4418" i="1"/>
  <c r="J4417" i="1" s="1"/>
  <c r="J4416" i="1" s="1"/>
  <c r="K4420" i="1"/>
  <c r="J4437" i="1"/>
  <c r="J4435" i="1" s="1"/>
  <c r="J4434" i="1" s="1"/>
  <c r="J4433" i="1" s="1"/>
  <c r="I4435" i="1"/>
  <c r="K4437" i="1"/>
  <c r="J4449" i="1"/>
  <c r="K4449" i="1"/>
  <c r="I4448" i="1"/>
  <c r="C4468" i="1"/>
  <c r="F4481" i="1"/>
  <c r="K4510" i="1"/>
  <c r="J4356" i="1"/>
  <c r="J4355" i="1" s="1"/>
  <c r="I4355" i="1"/>
  <c r="J4383" i="1"/>
  <c r="J4382" i="1" s="1"/>
  <c r="I4382" i="1"/>
  <c r="K4382" i="1" s="1"/>
  <c r="K4417" i="1"/>
  <c r="K4424" i="1"/>
  <c r="I4423" i="1"/>
  <c r="J4450" i="1"/>
  <c r="K4450" i="1"/>
  <c r="I4426" i="1"/>
  <c r="J4427" i="1"/>
  <c r="J4426" i="1" s="1"/>
  <c r="J4425" i="1" s="1"/>
  <c r="J4421" i="1" s="1"/>
  <c r="I4430" i="1"/>
  <c r="J4431" i="1"/>
  <c r="J4430" i="1" s="1"/>
  <c r="J4429" i="1" s="1"/>
  <c r="J4428" i="1" s="1"/>
  <c r="H4435" i="1"/>
  <c r="H4434" i="1" s="1"/>
  <c r="H4433" i="1" s="1"/>
  <c r="H4415" i="1" s="1"/>
  <c r="I4439" i="1"/>
  <c r="J4445" i="1"/>
  <c r="J4444" i="1" s="1"/>
  <c r="J4443" i="1" s="1"/>
  <c r="J4442" i="1" s="1"/>
  <c r="I4457" i="1"/>
  <c r="I4461" i="1"/>
  <c r="I4465" i="1"/>
  <c r="I4471" i="1"/>
  <c r="J4472" i="1"/>
  <c r="J4471" i="1" s="1"/>
  <c r="I4474" i="1"/>
  <c r="K4474" i="1" s="1"/>
  <c r="J4475" i="1"/>
  <c r="J4474" i="1" s="1"/>
  <c r="I4478" i="1"/>
  <c r="I4482" i="1"/>
  <c r="I4486" i="1"/>
  <c r="J4487" i="1"/>
  <c r="J4486" i="1" s="1"/>
  <c r="J4485" i="1" s="1"/>
  <c r="J4481" i="1" s="1"/>
  <c r="I4490" i="1"/>
  <c r="J4491" i="1"/>
  <c r="J4490" i="1" s="1"/>
  <c r="J4489" i="1" s="1"/>
  <c r="J4488" i="1" s="1"/>
  <c r="I4492" i="1"/>
  <c r="K4492" i="1" s="1"/>
  <c r="J4503" i="1"/>
  <c r="K4507" i="1"/>
  <c r="K4512" i="1"/>
  <c r="D4514" i="1"/>
  <c r="D4468" i="1" s="1"/>
  <c r="H4514" i="1"/>
  <c r="H4468" i="1" s="1"/>
  <c r="K4515" i="1"/>
  <c r="K4516" i="1"/>
  <c r="K4521" i="1"/>
  <c r="K4525" i="1"/>
  <c r="E4540" i="1"/>
  <c r="D4547" i="1"/>
  <c r="D4540" i="1" s="1"/>
  <c r="F4547" i="1"/>
  <c r="F4540" i="1" s="1"/>
  <c r="H4547" i="1"/>
  <c r="H4540" i="1" s="1"/>
  <c r="J4549" i="1"/>
  <c r="J4548" i="1" s="1"/>
  <c r="I4548" i="1"/>
  <c r="K4559" i="1"/>
  <c r="F4561" i="1"/>
  <c r="F4552" i="1" s="1"/>
  <c r="F4582" i="1"/>
  <c r="C4582" i="1"/>
  <c r="G4582" i="1"/>
  <c r="K4511" i="1"/>
  <c r="K4520" i="1"/>
  <c r="J4532" i="1"/>
  <c r="J4531" i="1" s="1"/>
  <c r="J4530" i="1" s="1"/>
  <c r="J4529" i="1" s="1"/>
  <c r="J4528" i="1" s="1"/>
  <c r="I4531" i="1"/>
  <c r="J4551" i="1"/>
  <c r="J4550" i="1" s="1"/>
  <c r="I4550" i="1"/>
  <c r="K4550" i="1" s="1"/>
  <c r="I4566" i="1"/>
  <c r="J4567" i="1"/>
  <c r="J4566" i="1" s="1"/>
  <c r="I4568" i="1"/>
  <c r="K4568" i="1" s="1"/>
  <c r="J4569" i="1"/>
  <c r="J4568" i="1" s="1"/>
  <c r="I4570" i="1"/>
  <c r="K4570" i="1" s="1"/>
  <c r="J4571" i="1"/>
  <c r="J4570" i="1" s="1"/>
  <c r="I4584" i="1"/>
  <c r="J4589" i="1"/>
  <c r="J4587" i="1" s="1"/>
  <c r="J4584" i="1" s="1"/>
  <c r="J4583" i="1" s="1"/>
  <c r="I4599" i="1"/>
  <c r="J4600" i="1"/>
  <c r="J4599" i="1" s="1"/>
  <c r="I4601" i="1"/>
  <c r="K4601" i="1" s="1"/>
  <c r="J4602" i="1"/>
  <c r="J4601" i="1" s="1"/>
  <c r="I4603" i="1"/>
  <c r="K4603" i="1" s="1"/>
  <c r="J4604" i="1"/>
  <c r="J4603" i="1" s="1"/>
  <c r="I4613" i="1"/>
  <c r="K4613" i="1" s="1"/>
  <c r="J4614" i="1"/>
  <c r="J4613" i="1" s="1"/>
  <c r="J4607" i="1" s="1"/>
  <c r="J4606" i="1" s="1"/>
  <c r="J4623" i="1"/>
  <c r="J4622" i="1" s="1"/>
  <c r="J4616" i="1" s="1"/>
  <c r="J4615" i="1" s="1"/>
  <c r="I4622" i="1"/>
  <c r="K4622" i="1" s="1"/>
  <c r="D4628" i="1"/>
  <c r="D4627" i="1" s="1"/>
  <c r="D4605" i="1" s="1"/>
  <c r="F4628" i="1"/>
  <c r="F4627" i="1" s="1"/>
  <c r="F4605" i="1" s="1"/>
  <c r="H4628" i="1"/>
  <c r="H4627" i="1" s="1"/>
  <c r="H4605" i="1" s="1"/>
  <c r="J4630" i="1"/>
  <c r="J4629" i="1" s="1"/>
  <c r="I4629" i="1"/>
  <c r="J4643" i="1"/>
  <c r="J4642" i="1" s="1"/>
  <c r="I4642" i="1"/>
  <c r="K4642" i="1" s="1"/>
  <c r="D4649" i="1"/>
  <c r="D4648" i="1" s="1"/>
  <c r="D4647" i="1" s="1"/>
  <c r="F4649" i="1"/>
  <c r="F4648" i="1" s="1"/>
  <c r="F4647" i="1" s="1"/>
  <c r="H4649" i="1"/>
  <c r="H4648" i="1" s="1"/>
  <c r="H4647" i="1" s="1"/>
  <c r="J4651" i="1"/>
  <c r="J4650" i="1" s="1"/>
  <c r="I4650" i="1"/>
  <c r="J4656" i="1"/>
  <c r="J4655" i="1" s="1"/>
  <c r="I4655" i="1"/>
  <c r="K4655" i="1" s="1"/>
  <c r="K4660" i="1"/>
  <c r="D4674" i="1"/>
  <c r="D4670" i="1" s="1"/>
  <c r="D4657" i="1" s="1"/>
  <c r="F4674" i="1"/>
  <c r="F4670" i="1" s="1"/>
  <c r="H4674" i="1"/>
  <c r="H4670" i="1" s="1"/>
  <c r="H4657" i="1" s="1"/>
  <c r="J4676" i="1"/>
  <c r="J4675" i="1" s="1"/>
  <c r="I4675" i="1"/>
  <c r="F4682" i="1"/>
  <c r="K4684" i="1"/>
  <c r="J4632" i="1"/>
  <c r="J4631" i="1" s="1"/>
  <c r="I4631" i="1"/>
  <c r="K4631" i="1" s="1"/>
  <c r="J4641" i="1"/>
  <c r="J4640" i="1" s="1"/>
  <c r="I4640" i="1"/>
  <c r="J4653" i="1"/>
  <c r="J4652" i="1" s="1"/>
  <c r="I4652" i="1"/>
  <c r="K4652" i="1" s="1"/>
  <c r="E4657" i="1"/>
  <c r="J4678" i="1"/>
  <c r="J4677" i="1" s="1"/>
  <c r="I4677" i="1"/>
  <c r="K4677" i="1" s="1"/>
  <c r="I4687" i="1"/>
  <c r="J4688" i="1"/>
  <c r="J4687" i="1" s="1"/>
  <c r="I4689" i="1"/>
  <c r="K4689" i="1" s="1"/>
  <c r="J4690" i="1"/>
  <c r="J4689" i="1" s="1"/>
  <c r="J4700" i="1"/>
  <c r="J4699" i="1" s="1"/>
  <c r="I4699" i="1"/>
  <c r="K4699" i="1" s="1"/>
  <c r="E4708" i="1"/>
  <c r="E4694" i="1" s="1"/>
  <c r="J4717" i="1"/>
  <c r="K4719" i="1"/>
  <c r="J4721" i="1"/>
  <c r="J4720" i="1" s="1"/>
  <c r="I4720" i="1"/>
  <c r="K4720" i="1" s="1"/>
  <c r="J4698" i="1"/>
  <c r="J4697" i="1" s="1"/>
  <c r="I4697" i="1"/>
  <c r="J4702" i="1"/>
  <c r="J4701" i="1" s="1"/>
  <c r="I4701" i="1"/>
  <c r="K4701" i="1" s="1"/>
  <c r="J4711" i="1"/>
  <c r="J4710" i="1" s="1"/>
  <c r="J4709" i="1" s="1"/>
  <c r="I4710" i="1"/>
  <c r="I4728" i="1"/>
  <c r="J4729" i="1"/>
  <c r="J4728" i="1" s="1"/>
  <c r="I4730" i="1"/>
  <c r="K4730" i="1" s="1"/>
  <c r="J4731" i="1"/>
  <c r="J4730" i="1" s="1"/>
  <c r="I4736" i="1"/>
  <c r="I4443" i="1" l="1"/>
  <c r="K4443" i="1" s="1"/>
  <c r="I4542" i="1"/>
  <c r="I4386" i="1"/>
  <c r="F4384" i="1"/>
  <c r="J4293" i="1"/>
  <c r="K4508" i="1"/>
  <c r="J4542" i="1"/>
  <c r="J4541" i="1" s="1"/>
  <c r="J4514" i="1"/>
  <c r="E4384" i="1"/>
  <c r="I4562" i="1"/>
  <c r="K4562" i="1" s="1"/>
  <c r="F4468" i="1"/>
  <c r="J4260" i="1"/>
  <c r="J4259" i="1" s="1"/>
  <c r="J4258" i="1" s="1"/>
  <c r="J4289" i="1"/>
  <c r="J4288" i="1" s="1"/>
  <c r="K4672" i="1"/>
  <c r="D4694" i="1"/>
  <c r="D4271" i="1" s="1"/>
  <c r="D4256" i="1" s="1"/>
  <c r="I4554" i="1"/>
  <c r="J4639" i="1"/>
  <c r="J4638" i="1" s="1"/>
  <c r="I4319" i="1"/>
  <c r="K4319" i="1" s="1"/>
  <c r="K4543" i="1"/>
  <c r="I4402" i="1"/>
  <c r="K4402" i="1" s="1"/>
  <c r="J4674" i="1"/>
  <c r="J4670" i="1" s="1"/>
  <c r="J4448" i="1"/>
  <c r="J4447" i="1" s="1"/>
  <c r="J4446" i="1" s="1"/>
  <c r="J4374" i="1"/>
  <c r="J4364" i="1" s="1"/>
  <c r="I4274" i="1"/>
  <c r="I4659" i="1"/>
  <c r="J4554" i="1"/>
  <c r="J4553" i="1" s="1"/>
  <c r="K4514" i="1"/>
  <c r="C4271" i="1"/>
  <c r="C4256" i="1" s="1"/>
  <c r="C4743" i="1" s="1"/>
  <c r="J4736" i="1"/>
  <c r="J4735" i="1" s="1"/>
  <c r="J4402" i="1"/>
  <c r="J4398" i="1" s="1"/>
  <c r="J4384" i="1" s="1"/>
  <c r="F4657" i="1"/>
  <c r="E4271" i="1"/>
  <c r="E4256" i="1" s="1"/>
  <c r="J4565" i="1"/>
  <c r="J4561" i="1" s="1"/>
  <c r="J4354" i="1"/>
  <c r="J4353" i="1" s="1"/>
  <c r="J4347" i="1"/>
  <c r="J4346" i="1" s="1"/>
  <c r="J4345" i="1" s="1"/>
  <c r="J4322" i="1"/>
  <c r="K4274" i="1"/>
  <c r="I4273" i="1"/>
  <c r="H4271" i="1"/>
  <c r="K4710" i="1"/>
  <c r="I4709" i="1"/>
  <c r="K4650" i="1"/>
  <c r="I4649" i="1"/>
  <c r="J4628" i="1"/>
  <c r="J4627" i="1" s="1"/>
  <c r="J4605" i="1" s="1"/>
  <c r="J4727" i="1"/>
  <c r="J4726" i="1" s="1"/>
  <c r="I4712" i="1"/>
  <c r="K4712" i="1" s="1"/>
  <c r="J4696" i="1"/>
  <c r="J4695" i="1" s="1"/>
  <c r="J4712" i="1"/>
  <c r="J4708" i="1" s="1"/>
  <c r="J4686" i="1"/>
  <c r="J4682" i="1" s="1"/>
  <c r="K4640" i="1"/>
  <c r="I4639" i="1"/>
  <c r="K4675" i="1"/>
  <c r="I4674" i="1"/>
  <c r="J4649" i="1"/>
  <c r="J4648" i="1" s="1"/>
  <c r="J4647" i="1" s="1"/>
  <c r="K4629" i="1"/>
  <c r="I4628" i="1"/>
  <c r="I4607" i="1"/>
  <c r="I4598" i="1"/>
  <c r="K4599" i="1"/>
  <c r="I4583" i="1"/>
  <c r="K4584" i="1"/>
  <c r="I4565" i="1"/>
  <c r="K4565" i="1" s="1"/>
  <c r="K4566" i="1"/>
  <c r="J4547" i="1"/>
  <c r="J4540" i="1" s="1"/>
  <c r="K4482" i="1"/>
  <c r="J4470" i="1"/>
  <c r="J4469" i="1" s="1"/>
  <c r="I4464" i="1"/>
  <c r="K4464" i="1" s="1"/>
  <c r="K4465" i="1"/>
  <c r="I4456" i="1"/>
  <c r="K4456" i="1" s="1"/>
  <c r="K4457" i="1"/>
  <c r="I4442" i="1"/>
  <c r="K4442" i="1" s="1"/>
  <c r="I4429" i="1"/>
  <c r="K4430" i="1"/>
  <c r="I4425" i="1"/>
  <c r="K4425" i="1" s="1"/>
  <c r="K4426" i="1"/>
  <c r="K4423" i="1"/>
  <c r="I4422" i="1"/>
  <c r="K4355" i="1"/>
  <c r="I4354" i="1"/>
  <c r="J4415" i="1"/>
  <c r="J4335" i="1"/>
  <c r="J4334" i="1" s="1"/>
  <c r="J4333" i="1" s="1"/>
  <c r="K4294" i="1"/>
  <c r="I4293" i="1"/>
  <c r="K4293" i="1" s="1"/>
  <c r="I4259" i="1"/>
  <c r="K4260" i="1"/>
  <c r="J4319" i="1"/>
  <c r="J4318" i="1" s="1"/>
  <c r="J4317" i="1" s="1"/>
  <c r="I4735" i="1"/>
  <c r="K4735" i="1" s="1"/>
  <c r="K4736" i="1"/>
  <c r="K4728" i="1"/>
  <c r="I4727" i="1"/>
  <c r="K4697" i="1"/>
  <c r="I4696" i="1"/>
  <c r="K4687" i="1"/>
  <c r="I4686" i="1"/>
  <c r="I4616" i="1"/>
  <c r="J4598" i="1"/>
  <c r="J4597" i="1" s="1"/>
  <c r="J4582" i="1" s="1"/>
  <c r="K4531" i="1"/>
  <c r="I4530" i="1"/>
  <c r="K4548" i="1"/>
  <c r="I4547" i="1"/>
  <c r="I4489" i="1"/>
  <c r="K4490" i="1"/>
  <c r="I4485" i="1"/>
  <c r="K4485" i="1" s="1"/>
  <c r="K4486" i="1"/>
  <c r="I4477" i="1"/>
  <c r="K4477" i="1" s="1"/>
  <c r="K4478" i="1"/>
  <c r="I4470" i="1"/>
  <c r="K4471" i="1"/>
  <c r="I4460" i="1"/>
  <c r="K4460" i="1" s="1"/>
  <c r="K4461" i="1"/>
  <c r="I4438" i="1"/>
  <c r="K4438" i="1" s="1"/>
  <c r="K4439" i="1"/>
  <c r="I4374" i="1"/>
  <c r="I4447" i="1"/>
  <c r="K4448" i="1"/>
  <c r="K4435" i="1"/>
  <c r="I4434" i="1"/>
  <c r="K4400" i="1"/>
  <c r="I4399" i="1"/>
  <c r="I4347" i="1"/>
  <c r="K4348" i="1"/>
  <c r="I4335" i="1"/>
  <c r="K4336" i="1"/>
  <c r="I4318" i="1"/>
  <c r="K4306" i="1"/>
  <c r="I4305" i="1"/>
  <c r="K4290" i="1"/>
  <c r="J4279" i="1"/>
  <c r="J4274" i="1" s="1"/>
  <c r="J4273" i="1" s="1"/>
  <c r="J4272" i="1" s="1"/>
  <c r="K4279" i="1"/>
  <c r="I4312" i="1"/>
  <c r="J4552" i="1" l="1"/>
  <c r="J4657" i="1"/>
  <c r="H4256" i="1"/>
  <c r="H4743" i="1" s="1"/>
  <c r="M4272" i="1"/>
  <c r="F4271" i="1"/>
  <c r="F4256" i="1" s="1"/>
  <c r="K4386" i="1"/>
  <c r="I4385" i="1"/>
  <c r="K4385" i="1" s="1"/>
  <c r="I4541" i="1"/>
  <c r="K4541" i="1" s="1"/>
  <c r="K4542" i="1"/>
  <c r="J4352" i="1"/>
  <c r="I4553" i="1"/>
  <c r="K4553" i="1" s="1"/>
  <c r="K4554" i="1"/>
  <c r="I4561" i="1"/>
  <c r="K4561" i="1" s="1"/>
  <c r="J4725" i="1"/>
  <c r="I4658" i="1"/>
  <c r="K4658" i="1" s="1"/>
  <c r="K4659" i="1"/>
  <c r="I4481" i="1"/>
  <c r="K4481" i="1" s="1"/>
  <c r="I4398" i="1"/>
  <c r="K4399" i="1"/>
  <c r="K4547" i="1"/>
  <c r="I4529" i="1"/>
  <c r="K4530" i="1"/>
  <c r="I4421" i="1"/>
  <c r="K4422" i="1"/>
  <c r="I4638" i="1"/>
  <c r="K4638" i="1" s="1"/>
  <c r="K4639" i="1"/>
  <c r="K4312" i="1"/>
  <c r="I4311" i="1"/>
  <c r="I4289" i="1"/>
  <c r="K4318" i="1"/>
  <c r="I4317" i="1"/>
  <c r="K4317" i="1" s="1"/>
  <c r="K4335" i="1"/>
  <c r="I4334" i="1"/>
  <c r="K4347" i="1"/>
  <c r="I4346" i="1"/>
  <c r="K4447" i="1"/>
  <c r="I4446" i="1"/>
  <c r="K4446" i="1" s="1"/>
  <c r="K4374" i="1"/>
  <c r="I4364" i="1"/>
  <c r="K4364" i="1" s="1"/>
  <c r="K4470" i="1"/>
  <c r="I4469" i="1"/>
  <c r="K4489" i="1"/>
  <c r="I4488" i="1"/>
  <c r="K4488" i="1" s="1"/>
  <c r="K4616" i="1"/>
  <c r="I4615" i="1"/>
  <c r="K4615" i="1" s="1"/>
  <c r="K4686" i="1"/>
  <c r="I4682" i="1"/>
  <c r="K4682" i="1" s="1"/>
  <c r="K4696" i="1"/>
  <c r="I4695" i="1"/>
  <c r="I4726" i="1"/>
  <c r="K4727" i="1"/>
  <c r="I4258" i="1"/>
  <c r="K4259" i="1"/>
  <c r="K4429" i="1"/>
  <c r="I4428" i="1"/>
  <c r="K4428" i="1" s="1"/>
  <c r="K4583" i="1"/>
  <c r="K4598" i="1"/>
  <c r="I4597" i="1"/>
  <c r="K4597" i="1" s="1"/>
  <c r="I4627" i="1"/>
  <c r="K4627" i="1" s="1"/>
  <c r="K4628" i="1"/>
  <c r="I4648" i="1"/>
  <c r="K4649" i="1"/>
  <c r="I4708" i="1"/>
  <c r="K4708" i="1" s="1"/>
  <c r="K4709" i="1"/>
  <c r="K4305" i="1"/>
  <c r="I4304" i="1"/>
  <c r="I4433" i="1"/>
  <c r="K4433" i="1" s="1"/>
  <c r="K4434" i="1"/>
  <c r="K4354" i="1"/>
  <c r="I4353" i="1"/>
  <c r="I4606" i="1"/>
  <c r="K4607" i="1"/>
  <c r="K4674" i="1"/>
  <c r="I4670" i="1"/>
  <c r="J4694" i="1"/>
  <c r="I4272" i="1"/>
  <c r="K4273" i="1"/>
  <c r="I4540" i="1" l="1"/>
  <c r="K4540" i="1" s="1"/>
  <c r="I4552" i="1"/>
  <c r="K4552" i="1" s="1"/>
  <c r="K4606" i="1"/>
  <c r="I4605" i="1"/>
  <c r="K4605" i="1" s="1"/>
  <c r="K4648" i="1"/>
  <c r="I4647" i="1"/>
  <c r="K4647" i="1" s="1"/>
  <c r="K4258" i="1"/>
  <c r="K4726" i="1"/>
  <c r="I4725" i="1"/>
  <c r="K4725" i="1" s="1"/>
  <c r="K4421" i="1"/>
  <c r="I4415" i="1"/>
  <c r="K4415" i="1" s="1"/>
  <c r="K4529" i="1"/>
  <c r="I4528" i="1"/>
  <c r="K4528" i="1" s="1"/>
  <c r="K4398" i="1"/>
  <c r="I4384" i="1"/>
  <c r="K4384" i="1" s="1"/>
  <c r="K4272" i="1"/>
  <c r="K4670" i="1"/>
  <c r="I4657" i="1"/>
  <c r="K4657" i="1" s="1"/>
  <c r="I4352" i="1"/>
  <c r="K4352" i="1" s="1"/>
  <c r="K4353" i="1"/>
  <c r="K4304" i="1"/>
  <c r="I4303" i="1"/>
  <c r="K4303" i="1" s="1"/>
  <c r="I4582" i="1"/>
  <c r="K4582" i="1" s="1"/>
  <c r="I4694" i="1"/>
  <c r="K4694" i="1" s="1"/>
  <c r="K4695" i="1"/>
  <c r="K4469" i="1"/>
  <c r="I4345" i="1"/>
  <c r="K4345" i="1" s="1"/>
  <c r="K4346" i="1"/>
  <c r="I4333" i="1"/>
  <c r="K4333" i="1" s="1"/>
  <c r="K4334" i="1"/>
  <c r="I4288" i="1"/>
  <c r="K4288" i="1" s="1"/>
  <c r="K4289" i="1"/>
  <c r="K4311" i="1"/>
  <c r="I4310" i="1"/>
  <c r="K4310" i="1" s="1"/>
  <c r="I286" i="1" l="1"/>
  <c r="H285" i="1"/>
  <c r="D18" i="19" l="1"/>
  <c r="B4234" i="1" l="1"/>
  <c r="G4225" i="1"/>
  <c r="F4225" i="1"/>
  <c r="C4225" i="1"/>
  <c r="I4208" i="1"/>
  <c r="K4208" i="1" s="1"/>
  <c r="H4207" i="1"/>
  <c r="G4207" i="1"/>
  <c r="F4207" i="1"/>
  <c r="E4207" i="1"/>
  <c r="D4207" i="1"/>
  <c r="C4207" i="1"/>
  <c r="I4206" i="1"/>
  <c r="K4206" i="1" s="1"/>
  <c r="H4205" i="1"/>
  <c r="G4205" i="1"/>
  <c r="F4205" i="1"/>
  <c r="E4205" i="1"/>
  <c r="D4205" i="1"/>
  <c r="C4205" i="1"/>
  <c r="I4204" i="1"/>
  <c r="K4204" i="1" s="1"/>
  <c r="H4203" i="1"/>
  <c r="G4203" i="1"/>
  <c r="F4203" i="1"/>
  <c r="E4203" i="1"/>
  <c r="D4203" i="1"/>
  <c r="C4203" i="1"/>
  <c r="I4200" i="1"/>
  <c r="K4200" i="1" s="1"/>
  <c r="H4199" i="1"/>
  <c r="G4199" i="1"/>
  <c r="F4199" i="1"/>
  <c r="E4199" i="1"/>
  <c r="D4199" i="1"/>
  <c r="C4199" i="1"/>
  <c r="J4198" i="1"/>
  <c r="I4197" i="1"/>
  <c r="K4197" i="1" s="1"/>
  <c r="H4196" i="1"/>
  <c r="G4196" i="1"/>
  <c r="F4196" i="1"/>
  <c r="E4196" i="1"/>
  <c r="D4196" i="1"/>
  <c r="C4196" i="1"/>
  <c r="I4195" i="1"/>
  <c r="H4194" i="1"/>
  <c r="G4194" i="1"/>
  <c r="F4194" i="1"/>
  <c r="E4194" i="1"/>
  <c r="D4194" i="1"/>
  <c r="C4194" i="1"/>
  <c r="I4190" i="1"/>
  <c r="K4190" i="1" s="1"/>
  <c r="H4189" i="1"/>
  <c r="G4189" i="1"/>
  <c r="F4189" i="1"/>
  <c r="E4189" i="1"/>
  <c r="D4189" i="1"/>
  <c r="C4189" i="1"/>
  <c r="I4188" i="1"/>
  <c r="J4188" i="1" s="1"/>
  <c r="I4187" i="1"/>
  <c r="K4187" i="1" s="1"/>
  <c r="H4186" i="1"/>
  <c r="G4186" i="1"/>
  <c r="F4186" i="1"/>
  <c r="E4186" i="1"/>
  <c r="D4186" i="1"/>
  <c r="C4186" i="1"/>
  <c r="I4185" i="1"/>
  <c r="I4184" i="1"/>
  <c r="H4183" i="1"/>
  <c r="G4183" i="1"/>
  <c r="F4183" i="1"/>
  <c r="E4183" i="1"/>
  <c r="D4183" i="1"/>
  <c r="C4183" i="1"/>
  <c r="I4182" i="1"/>
  <c r="K4182" i="1" s="1"/>
  <c r="H4181" i="1"/>
  <c r="G4181" i="1"/>
  <c r="F4181" i="1"/>
  <c r="E4181" i="1"/>
  <c r="D4181" i="1"/>
  <c r="C4181" i="1"/>
  <c r="I4180" i="1"/>
  <c r="H4179" i="1"/>
  <c r="G4179" i="1"/>
  <c r="F4179" i="1"/>
  <c r="E4179" i="1"/>
  <c r="D4179" i="1"/>
  <c r="C4179" i="1"/>
  <c r="I4177" i="1"/>
  <c r="K4177" i="1" s="1"/>
  <c r="H4176" i="1"/>
  <c r="H4175" i="1" s="1"/>
  <c r="G4176" i="1"/>
  <c r="G4175" i="1" s="1"/>
  <c r="F4176" i="1"/>
  <c r="F4175" i="1" s="1"/>
  <c r="E4176" i="1"/>
  <c r="E4175" i="1" s="1"/>
  <c r="D4176" i="1"/>
  <c r="D4175" i="1" s="1"/>
  <c r="C4176" i="1"/>
  <c r="C4175" i="1" s="1"/>
  <c r="I4165" i="1"/>
  <c r="K4165" i="1" s="1"/>
  <c r="H4164" i="1"/>
  <c r="G4164" i="1"/>
  <c r="F4164" i="1"/>
  <c r="E4164" i="1"/>
  <c r="D4164" i="1"/>
  <c r="C4164" i="1"/>
  <c r="I4163" i="1"/>
  <c r="K4163" i="1" s="1"/>
  <c r="H4162" i="1"/>
  <c r="G4162" i="1"/>
  <c r="F4162" i="1"/>
  <c r="E4162" i="1"/>
  <c r="D4162" i="1"/>
  <c r="C4162" i="1"/>
  <c r="I4161" i="1"/>
  <c r="K4161" i="1" s="1"/>
  <c r="H4160" i="1"/>
  <c r="G4160" i="1"/>
  <c r="F4160" i="1"/>
  <c r="E4160" i="1"/>
  <c r="D4160" i="1"/>
  <c r="C4160" i="1"/>
  <c r="I4156" i="1"/>
  <c r="K4156" i="1" s="1"/>
  <c r="H4155" i="1"/>
  <c r="G4155" i="1"/>
  <c r="F4155" i="1"/>
  <c r="E4155" i="1"/>
  <c r="D4155" i="1"/>
  <c r="C4155" i="1"/>
  <c r="J4154" i="1"/>
  <c r="I4153" i="1"/>
  <c r="K4153" i="1" s="1"/>
  <c r="H4152" i="1"/>
  <c r="G4152" i="1"/>
  <c r="F4152" i="1"/>
  <c r="E4152" i="1"/>
  <c r="D4152" i="1"/>
  <c r="C4152" i="1"/>
  <c r="I4151" i="1"/>
  <c r="K4151" i="1" s="1"/>
  <c r="H4150" i="1"/>
  <c r="G4150" i="1"/>
  <c r="F4150" i="1"/>
  <c r="E4150" i="1"/>
  <c r="D4150" i="1"/>
  <c r="C4150" i="1"/>
  <c r="I4148" i="1"/>
  <c r="H4147" i="1"/>
  <c r="G4147" i="1"/>
  <c r="G4146" i="1" s="1"/>
  <c r="F4147" i="1"/>
  <c r="F4146" i="1" s="1"/>
  <c r="E4147" i="1"/>
  <c r="E4146" i="1" s="1"/>
  <c r="D4147" i="1"/>
  <c r="D4146" i="1" s="1"/>
  <c r="C4147" i="1"/>
  <c r="C4146" i="1" s="1"/>
  <c r="H4146" i="1"/>
  <c r="I4144" i="1"/>
  <c r="H4143" i="1"/>
  <c r="G4143" i="1"/>
  <c r="F4143" i="1"/>
  <c r="E4143" i="1"/>
  <c r="D4143" i="1"/>
  <c r="C4143" i="1"/>
  <c r="J4142" i="1"/>
  <c r="I4141" i="1"/>
  <c r="K4141" i="1" s="1"/>
  <c r="H4140" i="1"/>
  <c r="G4140" i="1"/>
  <c r="F4140" i="1"/>
  <c r="E4140" i="1"/>
  <c r="D4140" i="1"/>
  <c r="C4140" i="1"/>
  <c r="I4139" i="1"/>
  <c r="K4139" i="1" s="1"/>
  <c r="H4138" i="1"/>
  <c r="H4137" i="1" s="1"/>
  <c r="G4138" i="1"/>
  <c r="F4138" i="1"/>
  <c r="F4137" i="1" s="1"/>
  <c r="E4138" i="1"/>
  <c r="D4138" i="1"/>
  <c r="D4137" i="1" s="1"/>
  <c r="C4138" i="1"/>
  <c r="G4137" i="1"/>
  <c r="I4136" i="1"/>
  <c r="K4136" i="1" s="1"/>
  <c r="H4135" i="1"/>
  <c r="G4135" i="1"/>
  <c r="G4134" i="1" s="1"/>
  <c r="F4135" i="1"/>
  <c r="F4134" i="1" s="1"/>
  <c r="E4135" i="1"/>
  <c r="E4134" i="1" s="1"/>
  <c r="D4135" i="1"/>
  <c r="D4134" i="1" s="1"/>
  <c r="D4133" i="1" s="1"/>
  <c r="C4135" i="1"/>
  <c r="C4134" i="1" s="1"/>
  <c r="H4134" i="1"/>
  <c r="H4133" i="1" s="1"/>
  <c r="I4126" i="1"/>
  <c r="I4125" i="1" s="1"/>
  <c r="H4125" i="1"/>
  <c r="G4125" i="1"/>
  <c r="F4125" i="1"/>
  <c r="E4125" i="1"/>
  <c r="D4125" i="1"/>
  <c r="C4125" i="1"/>
  <c r="I4124" i="1"/>
  <c r="I4123" i="1" s="1"/>
  <c r="H4123" i="1"/>
  <c r="G4123" i="1"/>
  <c r="F4123" i="1"/>
  <c r="E4123" i="1"/>
  <c r="D4123" i="1"/>
  <c r="C4123" i="1"/>
  <c r="I4122" i="1"/>
  <c r="I4121" i="1" s="1"/>
  <c r="H4121" i="1"/>
  <c r="G4121" i="1"/>
  <c r="F4121" i="1"/>
  <c r="F4120" i="1" s="1"/>
  <c r="F4119" i="1" s="1"/>
  <c r="E4121" i="1"/>
  <c r="D4121" i="1"/>
  <c r="D4120" i="1" s="1"/>
  <c r="D4119" i="1" s="1"/>
  <c r="C4121" i="1"/>
  <c r="H4120" i="1"/>
  <c r="H4119" i="1" s="1"/>
  <c r="I4117" i="1"/>
  <c r="K4117" i="1" s="1"/>
  <c r="H4116" i="1"/>
  <c r="G4116" i="1"/>
  <c r="F4116" i="1"/>
  <c r="E4116" i="1"/>
  <c r="D4116" i="1"/>
  <c r="C4116" i="1"/>
  <c r="I4115" i="1"/>
  <c r="J4115" i="1" s="1"/>
  <c r="I4114" i="1"/>
  <c r="K4114" i="1" s="1"/>
  <c r="H4113" i="1"/>
  <c r="G4113" i="1"/>
  <c r="F4113" i="1"/>
  <c r="E4113" i="1"/>
  <c r="D4113" i="1"/>
  <c r="C4113" i="1"/>
  <c r="I4112" i="1"/>
  <c r="K4112" i="1" s="1"/>
  <c r="H4111" i="1"/>
  <c r="G4111" i="1"/>
  <c r="F4111" i="1"/>
  <c r="E4111" i="1"/>
  <c r="D4111" i="1"/>
  <c r="C4111" i="1"/>
  <c r="I4107" i="1"/>
  <c r="I4106" i="1" s="1"/>
  <c r="H4106" i="1"/>
  <c r="G4106" i="1"/>
  <c r="F4106" i="1"/>
  <c r="E4106" i="1"/>
  <c r="D4106" i="1"/>
  <c r="C4106" i="1"/>
  <c r="J4105" i="1"/>
  <c r="I4104" i="1"/>
  <c r="H4103" i="1"/>
  <c r="G4103" i="1"/>
  <c r="F4103" i="1"/>
  <c r="E4103" i="1"/>
  <c r="D4103" i="1"/>
  <c r="C4103" i="1"/>
  <c r="I4102" i="1"/>
  <c r="K4102" i="1" s="1"/>
  <c r="H4101" i="1"/>
  <c r="G4101" i="1"/>
  <c r="F4101" i="1"/>
  <c r="E4101" i="1"/>
  <c r="D4101" i="1"/>
  <c r="C4101" i="1"/>
  <c r="K4098" i="1"/>
  <c r="J4098" i="1"/>
  <c r="J4097" i="1" s="1"/>
  <c r="I4097" i="1"/>
  <c r="H4097" i="1"/>
  <c r="G4097" i="1"/>
  <c r="F4097" i="1"/>
  <c r="E4097" i="1"/>
  <c r="D4097" i="1"/>
  <c r="C4097" i="1"/>
  <c r="I4096" i="1"/>
  <c r="K4096" i="1" s="1"/>
  <c r="H4095" i="1"/>
  <c r="G4095" i="1"/>
  <c r="F4095" i="1"/>
  <c r="E4095" i="1"/>
  <c r="D4095" i="1"/>
  <c r="C4095" i="1"/>
  <c r="J4094" i="1"/>
  <c r="I4093" i="1"/>
  <c r="K4093" i="1" s="1"/>
  <c r="H4092" i="1"/>
  <c r="G4092" i="1"/>
  <c r="F4092" i="1"/>
  <c r="E4092" i="1"/>
  <c r="D4092" i="1"/>
  <c r="C4092" i="1"/>
  <c r="I4091" i="1"/>
  <c r="H4090" i="1"/>
  <c r="G4090" i="1"/>
  <c r="F4090" i="1"/>
  <c r="E4090" i="1"/>
  <c r="D4090" i="1"/>
  <c r="C4090" i="1"/>
  <c r="I4084" i="1"/>
  <c r="H4083" i="1"/>
  <c r="G4083" i="1"/>
  <c r="F4083" i="1"/>
  <c r="E4083" i="1"/>
  <c r="D4083" i="1"/>
  <c r="C4083" i="1"/>
  <c r="J4082" i="1"/>
  <c r="I4081" i="1"/>
  <c r="K4081" i="1" s="1"/>
  <c r="H4080" i="1"/>
  <c r="G4080" i="1"/>
  <c r="F4080" i="1"/>
  <c r="E4080" i="1"/>
  <c r="D4080" i="1"/>
  <c r="C4080" i="1"/>
  <c r="I4079" i="1"/>
  <c r="K4079" i="1" s="1"/>
  <c r="H4078" i="1"/>
  <c r="G4078" i="1"/>
  <c r="F4078" i="1"/>
  <c r="E4078" i="1"/>
  <c r="D4078" i="1"/>
  <c r="C4078" i="1"/>
  <c r="I4075" i="1"/>
  <c r="K4075" i="1" s="1"/>
  <c r="H4074" i="1"/>
  <c r="G4074" i="1"/>
  <c r="F4074" i="1"/>
  <c r="E4074" i="1"/>
  <c r="D4074" i="1"/>
  <c r="C4074" i="1"/>
  <c r="J4073" i="1"/>
  <c r="I4072" i="1"/>
  <c r="K4072" i="1" s="1"/>
  <c r="H4071" i="1"/>
  <c r="G4071" i="1"/>
  <c r="F4071" i="1"/>
  <c r="E4071" i="1"/>
  <c r="D4071" i="1"/>
  <c r="C4071" i="1"/>
  <c r="I4070" i="1"/>
  <c r="H4069" i="1"/>
  <c r="G4069" i="1"/>
  <c r="F4069" i="1"/>
  <c r="E4069" i="1"/>
  <c r="D4069" i="1"/>
  <c r="C4069" i="1"/>
  <c r="I4065" i="1"/>
  <c r="K4065" i="1" s="1"/>
  <c r="H4064" i="1"/>
  <c r="G4064" i="1"/>
  <c r="F4064" i="1"/>
  <c r="E4064" i="1"/>
  <c r="D4064" i="1"/>
  <c r="C4064" i="1"/>
  <c r="I4063" i="1"/>
  <c r="K4063" i="1" s="1"/>
  <c r="H4062" i="1"/>
  <c r="G4062" i="1"/>
  <c r="F4062" i="1"/>
  <c r="E4062" i="1"/>
  <c r="D4062" i="1"/>
  <c r="C4062" i="1"/>
  <c r="I4061" i="1"/>
  <c r="K4061" i="1" s="1"/>
  <c r="H4060" i="1"/>
  <c r="G4060" i="1"/>
  <c r="F4060" i="1"/>
  <c r="E4060" i="1"/>
  <c r="D4060" i="1"/>
  <c r="C4060" i="1"/>
  <c r="K4057" i="1"/>
  <c r="J4057" i="1"/>
  <c r="K4056" i="1"/>
  <c r="J4056" i="1"/>
  <c r="J4055" i="1" s="1"/>
  <c r="I4055" i="1"/>
  <c r="H4055" i="1"/>
  <c r="G4055" i="1"/>
  <c r="F4055" i="1"/>
  <c r="E4055" i="1"/>
  <c r="D4055" i="1"/>
  <c r="C4055" i="1"/>
  <c r="K4054" i="1"/>
  <c r="J4054" i="1"/>
  <c r="I4053" i="1"/>
  <c r="H4052" i="1"/>
  <c r="G4052" i="1"/>
  <c r="F4052" i="1"/>
  <c r="E4052" i="1"/>
  <c r="D4052" i="1"/>
  <c r="C4052" i="1"/>
  <c r="J4051" i="1"/>
  <c r="I4050" i="1"/>
  <c r="I4049" i="1"/>
  <c r="H4048" i="1"/>
  <c r="G4048" i="1"/>
  <c r="F4048" i="1"/>
  <c r="E4048" i="1"/>
  <c r="D4048" i="1"/>
  <c r="C4048" i="1"/>
  <c r="I4047" i="1"/>
  <c r="I4046" i="1" s="1"/>
  <c r="H4046" i="1"/>
  <c r="G4046" i="1"/>
  <c r="F4046" i="1"/>
  <c r="E4046" i="1"/>
  <c r="D4046" i="1"/>
  <c r="C4046" i="1"/>
  <c r="I4032" i="1"/>
  <c r="K4032" i="1" s="1"/>
  <c r="H4031" i="1"/>
  <c r="G4031" i="1"/>
  <c r="F4031" i="1"/>
  <c r="E4031" i="1"/>
  <c r="D4031" i="1"/>
  <c r="C4031" i="1"/>
  <c r="I4030" i="1"/>
  <c r="K4030" i="1" s="1"/>
  <c r="H4029" i="1"/>
  <c r="G4029" i="1"/>
  <c r="F4029" i="1"/>
  <c r="E4029" i="1"/>
  <c r="D4029" i="1"/>
  <c r="C4029" i="1"/>
  <c r="I4028" i="1"/>
  <c r="K4028" i="1" s="1"/>
  <c r="H4027" i="1"/>
  <c r="G4027" i="1"/>
  <c r="F4027" i="1"/>
  <c r="E4027" i="1"/>
  <c r="D4027" i="1"/>
  <c r="C4027" i="1"/>
  <c r="I4025" i="1"/>
  <c r="K4025" i="1" s="1"/>
  <c r="H4024" i="1"/>
  <c r="G4024" i="1"/>
  <c r="G4023" i="1" s="1"/>
  <c r="F4024" i="1"/>
  <c r="F4023" i="1" s="1"/>
  <c r="E4024" i="1"/>
  <c r="E4023" i="1" s="1"/>
  <c r="D4024" i="1"/>
  <c r="D4023" i="1" s="1"/>
  <c r="C4024" i="1"/>
  <c r="C4023" i="1" s="1"/>
  <c r="H4023" i="1"/>
  <c r="I4021" i="1"/>
  <c r="K4021" i="1" s="1"/>
  <c r="H4020" i="1"/>
  <c r="G4020" i="1"/>
  <c r="F4020" i="1"/>
  <c r="E4020" i="1"/>
  <c r="D4020" i="1"/>
  <c r="C4020" i="1"/>
  <c r="I4019" i="1"/>
  <c r="K4019" i="1" s="1"/>
  <c r="H4018" i="1"/>
  <c r="G4018" i="1"/>
  <c r="F4018" i="1"/>
  <c r="E4018" i="1"/>
  <c r="D4018" i="1"/>
  <c r="C4018" i="1"/>
  <c r="I4017" i="1"/>
  <c r="K4017" i="1" s="1"/>
  <c r="H4016" i="1"/>
  <c r="G4016" i="1"/>
  <c r="F4016" i="1"/>
  <c r="E4016" i="1"/>
  <c r="D4016" i="1"/>
  <c r="C4016" i="1"/>
  <c r="I4012" i="1"/>
  <c r="K4012" i="1" s="1"/>
  <c r="H4011" i="1"/>
  <c r="G4011" i="1"/>
  <c r="F4011" i="1"/>
  <c r="E4011" i="1"/>
  <c r="D4011" i="1"/>
  <c r="C4011" i="1"/>
  <c r="I4010" i="1"/>
  <c r="K4010" i="1" s="1"/>
  <c r="H4009" i="1"/>
  <c r="G4009" i="1"/>
  <c r="F4009" i="1"/>
  <c r="E4009" i="1"/>
  <c r="D4009" i="1"/>
  <c r="C4009" i="1"/>
  <c r="I4007" i="1"/>
  <c r="K4007" i="1" s="1"/>
  <c r="H4006" i="1"/>
  <c r="G4006" i="1"/>
  <c r="F4006" i="1"/>
  <c r="E4006" i="1"/>
  <c r="D4006" i="1"/>
  <c r="C4006" i="1"/>
  <c r="I4005" i="1"/>
  <c r="K4005" i="1" s="1"/>
  <c r="H4004" i="1"/>
  <c r="G4004" i="1"/>
  <c r="F4004" i="1"/>
  <c r="E4004" i="1"/>
  <c r="D4004" i="1"/>
  <c r="C4004" i="1"/>
  <c r="I3993" i="1"/>
  <c r="K3993" i="1" s="1"/>
  <c r="H3992" i="1"/>
  <c r="H3991" i="1" s="1"/>
  <c r="H3990" i="1" s="1"/>
  <c r="H3989" i="1" s="1"/>
  <c r="G3992" i="1"/>
  <c r="G3991" i="1" s="1"/>
  <c r="G3990" i="1" s="1"/>
  <c r="G3989" i="1" s="1"/>
  <c r="F3992" i="1"/>
  <c r="F3991" i="1" s="1"/>
  <c r="F3990" i="1" s="1"/>
  <c r="F3989" i="1" s="1"/>
  <c r="E3992" i="1"/>
  <c r="E3991" i="1" s="1"/>
  <c r="E3990" i="1" s="1"/>
  <c r="E3989" i="1" s="1"/>
  <c r="D3992" i="1"/>
  <c r="D3991" i="1" s="1"/>
  <c r="D3990" i="1" s="1"/>
  <c r="D3989" i="1" s="1"/>
  <c r="C3992" i="1"/>
  <c r="C3991" i="1" s="1"/>
  <c r="C3990" i="1" s="1"/>
  <c r="C3989" i="1" s="1"/>
  <c r="K3988" i="1"/>
  <c r="J3988" i="1"/>
  <c r="J3987" i="1" s="1"/>
  <c r="J3986" i="1" s="1"/>
  <c r="I3987" i="1"/>
  <c r="H3987" i="1"/>
  <c r="H3986" i="1" s="1"/>
  <c r="G3987" i="1"/>
  <c r="G3986" i="1" s="1"/>
  <c r="F3987" i="1"/>
  <c r="F3986" i="1" s="1"/>
  <c r="E3987" i="1"/>
  <c r="E3986" i="1" s="1"/>
  <c r="D3987" i="1"/>
  <c r="D3986" i="1" s="1"/>
  <c r="C3987" i="1"/>
  <c r="C3986" i="1" s="1"/>
  <c r="K3985" i="1"/>
  <c r="J3985" i="1"/>
  <c r="J3984" i="1" s="1"/>
  <c r="I3984" i="1"/>
  <c r="H3984" i="1"/>
  <c r="G3984" i="1"/>
  <c r="F3984" i="1"/>
  <c r="E3984" i="1"/>
  <c r="D3984" i="1"/>
  <c r="C3984" i="1"/>
  <c r="I3983" i="1"/>
  <c r="K3983" i="1" s="1"/>
  <c r="H3982" i="1"/>
  <c r="G3982" i="1"/>
  <c r="F3982" i="1"/>
  <c r="E3982" i="1"/>
  <c r="D3982" i="1"/>
  <c r="C3982" i="1"/>
  <c r="K3980" i="1"/>
  <c r="J3980" i="1"/>
  <c r="K3979" i="1"/>
  <c r="J3979" i="1"/>
  <c r="K3978" i="1"/>
  <c r="J3978" i="1"/>
  <c r="J3977" i="1" s="1"/>
  <c r="J3976" i="1" s="1"/>
  <c r="I3977" i="1"/>
  <c r="H3977" i="1"/>
  <c r="H3976" i="1" s="1"/>
  <c r="G3977" i="1"/>
  <c r="G3976" i="1" s="1"/>
  <c r="F3977" i="1"/>
  <c r="F3976" i="1" s="1"/>
  <c r="E3977" i="1"/>
  <c r="E3976" i="1" s="1"/>
  <c r="D3977" i="1"/>
  <c r="D3976" i="1" s="1"/>
  <c r="C3977" i="1"/>
  <c r="C3976" i="1" s="1"/>
  <c r="I3974" i="1"/>
  <c r="K3974" i="1" s="1"/>
  <c r="H3973" i="1"/>
  <c r="G3973" i="1"/>
  <c r="G3972" i="1" s="1"/>
  <c r="G3971" i="1" s="1"/>
  <c r="F3973" i="1"/>
  <c r="F3972" i="1" s="1"/>
  <c r="F3971" i="1" s="1"/>
  <c r="E3973" i="1"/>
  <c r="E3972" i="1" s="1"/>
  <c r="E3971" i="1" s="1"/>
  <c r="D3973" i="1"/>
  <c r="D3972" i="1" s="1"/>
  <c r="D3971" i="1" s="1"/>
  <c r="C3973" i="1"/>
  <c r="C3972" i="1" s="1"/>
  <c r="C3971" i="1" s="1"/>
  <c r="H3972" i="1"/>
  <c r="H3971" i="1" s="1"/>
  <c r="I3970" i="1"/>
  <c r="K3970" i="1" s="1"/>
  <c r="H3969" i="1"/>
  <c r="G3969" i="1"/>
  <c r="G3968" i="1" s="1"/>
  <c r="G3967" i="1" s="1"/>
  <c r="F3969" i="1"/>
  <c r="F3968" i="1" s="1"/>
  <c r="F3967" i="1" s="1"/>
  <c r="E3969" i="1"/>
  <c r="E3968" i="1" s="1"/>
  <c r="E3967" i="1" s="1"/>
  <c r="D3969" i="1"/>
  <c r="D3968" i="1" s="1"/>
  <c r="D3967" i="1" s="1"/>
  <c r="C3969" i="1"/>
  <c r="C3968" i="1" s="1"/>
  <c r="C3967" i="1" s="1"/>
  <c r="H3968" i="1"/>
  <c r="H3967" i="1" s="1"/>
  <c r="I3966" i="1"/>
  <c r="K3966" i="1" s="1"/>
  <c r="I3964" i="1"/>
  <c r="H3962" i="1"/>
  <c r="H3961" i="1" s="1"/>
  <c r="H3960" i="1" s="1"/>
  <c r="F3962" i="1"/>
  <c r="F3961" i="1" s="1"/>
  <c r="F3960" i="1" s="1"/>
  <c r="E3962" i="1"/>
  <c r="E3961" i="1" s="1"/>
  <c r="E3960" i="1" s="1"/>
  <c r="D3962" i="1"/>
  <c r="D3961" i="1" s="1"/>
  <c r="D3960" i="1" s="1"/>
  <c r="C3962" i="1"/>
  <c r="C3961" i="1" s="1"/>
  <c r="C3960" i="1" s="1"/>
  <c r="I3955" i="1"/>
  <c r="K3955" i="1" s="1"/>
  <c r="H3954" i="1"/>
  <c r="H3953" i="1" s="1"/>
  <c r="G3954" i="1"/>
  <c r="G3953" i="1" s="1"/>
  <c r="F3954" i="1"/>
  <c r="F3953" i="1" s="1"/>
  <c r="E3954" i="1"/>
  <c r="E3953" i="1" s="1"/>
  <c r="D3954" i="1"/>
  <c r="D3953" i="1" s="1"/>
  <c r="C3954" i="1"/>
  <c r="C3953" i="1" s="1"/>
  <c r="I3952" i="1"/>
  <c r="H3951" i="1"/>
  <c r="G3951" i="1"/>
  <c r="G3950" i="1" s="1"/>
  <c r="F3951" i="1"/>
  <c r="F3950" i="1" s="1"/>
  <c r="E3951" i="1"/>
  <c r="E3950" i="1" s="1"/>
  <c r="D3951" i="1"/>
  <c r="D3950" i="1" s="1"/>
  <c r="C3951" i="1"/>
  <c r="C3950" i="1" s="1"/>
  <c r="H3950" i="1"/>
  <c r="I3948" i="1"/>
  <c r="H3947" i="1"/>
  <c r="G3947" i="1"/>
  <c r="G3946" i="1" s="1"/>
  <c r="F3947" i="1"/>
  <c r="F3946" i="1" s="1"/>
  <c r="E3947" i="1"/>
  <c r="E3946" i="1" s="1"/>
  <c r="D3947" i="1"/>
  <c r="D3946" i="1" s="1"/>
  <c r="C3947" i="1"/>
  <c r="C3946" i="1" s="1"/>
  <c r="H3946" i="1"/>
  <c r="I3945" i="1"/>
  <c r="K3945" i="1" s="1"/>
  <c r="H3944" i="1"/>
  <c r="H3943" i="1" s="1"/>
  <c r="G3944" i="1"/>
  <c r="G3943" i="1" s="1"/>
  <c r="F3944" i="1"/>
  <c r="F3943" i="1" s="1"/>
  <c r="E3944" i="1"/>
  <c r="E3943" i="1" s="1"/>
  <c r="E3942" i="1" s="1"/>
  <c r="D3944" i="1"/>
  <c r="D3943" i="1" s="1"/>
  <c r="C3944" i="1"/>
  <c r="C3943" i="1" s="1"/>
  <c r="I3941" i="1"/>
  <c r="K3941" i="1" s="1"/>
  <c r="H3940" i="1"/>
  <c r="H3939" i="1" s="1"/>
  <c r="H3938" i="1" s="1"/>
  <c r="G3940" i="1"/>
  <c r="G3939" i="1" s="1"/>
  <c r="G3938" i="1" s="1"/>
  <c r="F3940" i="1"/>
  <c r="F3939" i="1" s="1"/>
  <c r="F3938" i="1" s="1"/>
  <c r="E3940" i="1"/>
  <c r="E3939" i="1" s="1"/>
  <c r="E3938" i="1" s="1"/>
  <c r="D3940" i="1"/>
  <c r="D3939" i="1" s="1"/>
  <c r="D3938" i="1" s="1"/>
  <c r="C3940" i="1"/>
  <c r="C3939" i="1" s="1"/>
  <c r="C3938" i="1" s="1"/>
  <c r="I3937" i="1"/>
  <c r="K3937" i="1" s="1"/>
  <c r="I3936" i="1"/>
  <c r="K3936" i="1" s="1"/>
  <c r="H3935" i="1"/>
  <c r="G3935" i="1"/>
  <c r="F3935" i="1"/>
  <c r="E3935" i="1"/>
  <c r="D3935" i="1"/>
  <c r="C3935" i="1"/>
  <c r="I3933" i="1"/>
  <c r="H3932" i="1"/>
  <c r="G3932" i="1"/>
  <c r="F3932" i="1"/>
  <c r="E3932" i="1"/>
  <c r="D3932" i="1"/>
  <c r="C3932" i="1"/>
  <c r="I3928" i="1"/>
  <c r="K3928" i="1" s="1"/>
  <c r="H3927" i="1"/>
  <c r="H3926" i="1" s="1"/>
  <c r="H3925" i="1" s="1"/>
  <c r="G3927" i="1"/>
  <c r="G3926" i="1" s="1"/>
  <c r="G3925" i="1" s="1"/>
  <c r="F3927" i="1"/>
  <c r="F3926" i="1" s="1"/>
  <c r="F3925" i="1" s="1"/>
  <c r="E3927" i="1"/>
  <c r="E3926" i="1" s="1"/>
  <c r="E3925" i="1" s="1"/>
  <c r="D3927" i="1"/>
  <c r="D3926" i="1" s="1"/>
  <c r="D3925" i="1" s="1"/>
  <c r="C3927" i="1"/>
  <c r="C3926" i="1" s="1"/>
  <c r="C3925" i="1" s="1"/>
  <c r="I3924" i="1"/>
  <c r="K3924" i="1" s="1"/>
  <c r="H3923" i="1"/>
  <c r="H3922" i="1" s="1"/>
  <c r="G3923" i="1"/>
  <c r="G3922" i="1" s="1"/>
  <c r="G3921" i="1" s="1"/>
  <c r="F3923" i="1"/>
  <c r="F3922" i="1" s="1"/>
  <c r="F3921" i="1" s="1"/>
  <c r="E3923" i="1"/>
  <c r="E3922" i="1" s="1"/>
  <c r="E3921" i="1" s="1"/>
  <c r="D3923" i="1"/>
  <c r="D3922" i="1" s="1"/>
  <c r="D3921" i="1" s="1"/>
  <c r="C3923" i="1"/>
  <c r="C3922" i="1" s="1"/>
  <c r="C3921" i="1" s="1"/>
  <c r="H3921" i="1"/>
  <c r="I3920" i="1"/>
  <c r="K3920" i="1" s="1"/>
  <c r="H3919" i="1"/>
  <c r="H3918" i="1" s="1"/>
  <c r="G3919" i="1"/>
  <c r="G3918" i="1" s="1"/>
  <c r="G3917" i="1" s="1"/>
  <c r="F3919" i="1"/>
  <c r="F3918" i="1" s="1"/>
  <c r="F3917" i="1" s="1"/>
  <c r="E3919" i="1"/>
  <c r="E3918" i="1" s="1"/>
  <c r="E3917" i="1" s="1"/>
  <c r="D3919" i="1"/>
  <c r="D3918" i="1" s="1"/>
  <c r="D3917" i="1" s="1"/>
  <c r="C3919" i="1"/>
  <c r="C3918" i="1" s="1"/>
  <c r="C3917" i="1" s="1"/>
  <c r="H3917" i="1"/>
  <c r="I3911" i="1"/>
  <c r="J3911" i="1" s="1"/>
  <c r="I3910" i="1"/>
  <c r="H3909" i="1"/>
  <c r="G3909" i="1"/>
  <c r="G3908" i="1" s="1"/>
  <c r="G3907" i="1" s="1"/>
  <c r="F3909" i="1"/>
  <c r="F3908" i="1" s="1"/>
  <c r="F3907" i="1" s="1"/>
  <c r="E3909" i="1"/>
  <c r="E3908" i="1" s="1"/>
  <c r="D3909" i="1"/>
  <c r="D3908" i="1" s="1"/>
  <c r="D3907" i="1" s="1"/>
  <c r="C3909" i="1"/>
  <c r="C3908" i="1" s="1"/>
  <c r="C3907" i="1" s="1"/>
  <c r="H3908" i="1"/>
  <c r="H3907" i="1" s="1"/>
  <c r="E3907" i="1"/>
  <c r="I3906" i="1"/>
  <c r="I3905" i="1" s="1"/>
  <c r="H3905" i="1"/>
  <c r="G3905" i="1"/>
  <c r="G3904" i="1" s="1"/>
  <c r="F3905" i="1"/>
  <c r="F3904" i="1" s="1"/>
  <c r="F3903" i="1" s="1"/>
  <c r="E3905" i="1"/>
  <c r="E3904" i="1" s="1"/>
  <c r="E3903" i="1" s="1"/>
  <c r="D3905" i="1"/>
  <c r="D3904" i="1" s="1"/>
  <c r="D3903" i="1" s="1"/>
  <c r="C3905" i="1"/>
  <c r="C3904" i="1" s="1"/>
  <c r="C3903" i="1" s="1"/>
  <c r="H3904" i="1"/>
  <c r="H3903" i="1" s="1"/>
  <c r="G3903" i="1"/>
  <c r="I3902" i="1"/>
  <c r="H3901" i="1"/>
  <c r="H3900" i="1" s="1"/>
  <c r="H3899" i="1" s="1"/>
  <c r="G3901" i="1"/>
  <c r="G3900" i="1" s="1"/>
  <c r="G3899" i="1" s="1"/>
  <c r="F3901" i="1"/>
  <c r="E3901" i="1"/>
  <c r="E3900" i="1" s="1"/>
  <c r="D3901" i="1"/>
  <c r="D3900" i="1" s="1"/>
  <c r="D3899" i="1" s="1"/>
  <c r="C3901" i="1"/>
  <c r="C3900" i="1" s="1"/>
  <c r="C3899" i="1" s="1"/>
  <c r="F3900" i="1"/>
  <c r="F3899" i="1" s="1"/>
  <c r="E3899" i="1"/>
  <c r="I3898" i="1"/>
  <c r="K3898" i="1" s="1"/>
  <c r="I3897" i="1"/>
  <c r="K3897" i="1" s="1"/>
  <c r="H3896" i="1"/>
  <c r="H3895" i="1" s="1"/>
  <c r="H3894" i="1" s="1"/>
  <c r="G3896" i="1"/>
  <c r="G3895" i="1" s="1"/>
  <c r="G3894" i="1" s="1"/>
  <c r="F3896" i="1"/>
  <c r="F3895" i="1" s="1"/>
  <c r="F3894" i="1" s="1"/>
  <c r="E3896" i="1"/>
  <c r="E3895" i="1" s="1"/>
  <c r="E3894" i="1" s="1"/>
  <c r="D3896" i="1"/>
  <c r="D3895" i="1" s="1"/>
  <c r="D3894" i="1" s="1"/>
  <c r="C3896" i="1"/>
  <c r="C3895" i="1" s="1"/>
  <c r="C3894" i="1" s="1"/>
  <c r="I3893" i="1"/>
  <c r="J3893" i="1" s="1"/>
  <c r="I3892" i="1"/>
  <c r="K3892" i="1" s="1"/>
  <c r="H3891" i="1"/>
  <c r="H3890" i="1" s="1"/>
  <c r="H3889" i="1" s="1"/>
  <c r="G3891" i="1"/>
  <c r="G3890" i="1" s="1"/>
  <c r="F3891" i="1"/>
  <c r="E3891" i="1"/>
  <c r="E3890" i="1" s="1"/>
  <c r="E3889" i="1" s="1"/>
  <c r="D3891" i="1"/>
  <c r="D3890" i="1" s="1"/>
  <c r="D3889" i="1" s="1"/>
  <c r="C3891" i="1"/>
  <c r="C3890" i="1" s="1"/>
  <c r="C3889" i="1" s="1"/>
  <c r="F3890" i="1"/>
  <c r="F3889" i="1" s="1"/>
  <c r="G3889" i="1"/>
  <c r="I3888" i="1"/>
  <c r="K3888" i="1" s="1"/>
  <c r="H3887" i="1"/>
  <c r="G3887" i="1"/>
  <c r="G3886" i="1" s="1"/>
  <c r="F3887" i="1"/>
  <c r="F3886" i="1" s="1"/>
  <c r="E3887" i="1"/>
  <c r="E3886" i="1" s="1"/>
  <c r="D3887" i="1"/>
  <c r="D3886" i="1" s="1"/>
  <c r="C3887" i="1"/>
  <c r="C3886" i="1" s="1"/>
  <c r="H3886" i="1"/>
  <c r="I3885" i="1"/>
  <c r="K3885" i="1" s="1"/>
  <c r="H3884" i="1"/>
  <c r="H3883" i="1" s="1"/>
  <c r="G3884" i="1"/>
  <c r="G3883" i="1" s="1"/>
  <c r="G3882" i="1" s="1"/>
  <c r="F3884" i="1"/>
  <c r="F3883" i="1" s="1"/>
  <c r="E3884" i="1"/>
  <c r="E3883" i="1" s="1"/>
  <c r="D3884" i="1"/>
  <c r="D3883" i="1" s="1"/>
  <c r="C3884" i="1"/>
  <c r="C3883" i="1" s="1"/>
  <c r="C3882" i="1" s="1"/>
  <c r="I3881" i="1"/>
  <c r="J3881" i="1" s="1"/>
  <c r="I3880" i="1"/>
  <c r="K3880" i="1" s="1"/>
  <c r="H3879" i="1"/>
  <c r="G3879" i="1"/>
  <c r="G3878" i="1" s="1"/>
  <c r="G3877" i="1" s="1"/>
  <c r="F3879" i="1"/>
  <c r="F3878" i="1" s="1"/>
  <c r="F3877" i="1" s="1"/>
  <c r="E3879" i="1"/>
  <c r="E3878" i="1" s="1"/>
  <c r="E3877" i="1" s="1"/>
  <c r="D3879" i="1"/>
  <c r="D3878" i="1" s="1"/>
  <c r="D3877" i="1" s="1"/>
  <c r="C3879" i="1"/>
  <c r="C3878" i="1" s="1"/>
  <c r="C3877" i="1" s="1"/>
  <c r="H3878" i="1"/>
  <c r="H3877" i="1" s="1"/>
  <c r="I3872" i="1"/>
  <c r="I3871" i="1"/>
  <c r="H3870" i="1"/>
  <c r="G3870" i="1"/>
  <c r="F3870" i="1"/>
  <c r="E3870" i="1"/>
  <c r="D3870" i="1"/>
  <c r="C3870" i="1"/>
  <c r="I3869" i="1"/>
  <c r="I3868" i="1" s="1"/>
  <c r="H3868" i="1"/>
  <c r="G3868" i="1"/>
  <c r="F3868" i="1"/>
  <c r="E3868" i="1"/>
  <c r="D3868" i="1"/>
  <c r="C3868" i="1"/>
  <c r="I3867" i="1"/>
  <c r="I3866" i="1" s="1"/>
  <c r="H3866" i="1"/>
  <c r="G3866" i="1"/>
  <c r="F3866" i="1"/>
  <c r="E3866" i="1"/>
  <c r="D3866" i="1"/>
  <c r="C3866" i="1"/>
  <c r="I3865" i="1"/>
  <c r="I3864" i="1" s="1"/>
  <c r="H3864" i="1"/>
  <c r="G3864" i="1"/>
  <c r="F3864" i="1"/>
  <c r="E3864" i="1"/>
  <c r="D3864" i="1"/>
  <c r="C3864" i="1"/>
  <c r="I3862" i="1"/>
  <c r="K3862" i="1" s="1"/>
  <c r="H3861" i="1"/>
  <c r="H3860" i="1" s="1"/>
  <c r="G3861" i="1"/>
  <c r="G3860" i="1" s="1"/>
  <c r="F3861" i="1"/>
  <c r="F3860" i="1" s="1"/>
  <c r="E3861" i="1"/>
  <c r="E3860" i="1" s="1"/>
  <c r="D3861" i="1"/>
  <c r="D3860" i="1" s="1"/>
  <c r="C3861" i="1"/>
  <c r="C3860" i="1" s="1"/>
  <c r="J3858" i="1"/>
  <c r="J3857" i="1" s="1"/>
  <c r="I3857" i="1"/>
  <c r="H3857" i="1"/>
  <c r="G3857" i="1"/>
  <c r="F3857" i="1"/>
  <c r="E3857" i="1"/>
  <c r="D3857" i="1"/>
  <c r="C3857" i="1"/>
  <c r="I3856" i="1"/>
  <c r="I3855" i="1" s="1"/>
  <c r="H3855" i="1"/>
  <c r="G3855" i="1"/>
  <c r="F3855" i="1"/>
  <c r="E3855" i="1"/>
  <c r="D3855" i="1"/>
  <c r="C3855" i="1"/>
  <c r="J3854" i="1"/>
  <c r="J3853" i="1" s="1"/>
  <c r="I3853" i="1"/>
  <c r="H3853" i="1"/>
  <c r="G3853" i="1"/>
  <c r="F3853" i="1"/>
  <c r="E3853" i="1"/>
  <c r="D3853" i="1"/>
  <c r="C3853" i="1"/>
  <c r="I3851" i="1"/>
  <c r="K3851" i="1" s="1"/>
  <c r="H3850" i="1"/>
  <c r="G3850" i="1"/>
  <c r="F3850" i="1"/>
  <c r="E3850" i="1"/>
  <c r="D3850" i="1"/>
  <c r="C3850" i="1"/>
  <c r="I3849" i="1"/>
  <c r="K3849" i="1" s="1"/>
  <c r="H3848" i="1"/>
  <c r="G3848" i="1"/>
  <c r="F3848" i="1"/>
  <c r="E3848" i="1"/>
  <c r="D3848" i="1"/>
  <c r="C3848" i="1"/>
  <c r="I3844" i="1"/>
  <c r="I3843" i="1" s="1"/>
  <c r="H3843" i="1"/>
  <c r="G3843" i="1"/>
  <c r="F3843" i="1"/>
  <c r="E3843" i="1"/>
  <c r="D3843" i="1"/>
  <c r="C3843" i="1"/>
  <c r="I3842" i="1"/>
  <c r="J3842" i="1" s="1"/>
  <c r="J3840" i="1" s="1"/>
  <c r="K3841" i="1"/>
  <c r="I3840" i="1"/>
  <c r="H3840" i="1"/>
  <c r="G3840" i="1"/>
  <c r="F3840" i="1"/>
  <c r="E3840" i="1"/>
  <c r="D3840" i="1"/>
  <c r="C3840" i="1"/>
  <c r="J3839" i="1"/>
  <c r="J3838" i="1" s="1"/>
  <c r="I3838" i="1"/>
  <c r="H3838" i="1"/>
  <c r="G3838" i="1"/>
  <c r="F3838" i="1"/>
  <c r="E3838" i="1"/>
  <c r="D3838" i="1"/>
  <c r="C3838" i="1"/>
  <c r="I3837" i="1"/>
  <c r="K3837" i="1" s="1"/>
  <c r="H3836" i="1"/>
  <c r="G3836" i="1"/>
  <c r="F3836" i="1"/>
  <c r="E3836" i="1"/>
  <c r="D3836" i="1"/>
  <c r="C3836" i="1"/>
  <c r="K3828" i="1"/>
  <c r="J3828" i="1"/>
  <c r="J3827" i="1" s="1"/>
  <c r="J3826" i="1" s="1"/>
  <c r="I3827" i="1"/>
  <c r="H3827" i="1"/>
  <c r="H3826" i="1" s="1"/>
  <c r="G3827" i="1"/>
  <c r="G3826" i="1" s="1"/>
  <c r="F3827" i="1"/>
  <c r="F3826" i="1" s="1"/>
  <c r="E3827" i="1"/>
  <c r="E3826" i="1" s="1"/>
  <c r="D3827" i="1"/>
  <c r="D3826" i="1" s="1"/>
  <c r="C3827" i="1"/>
  <c r="C3826" i="1" s="1"/>
  <c r="I3824" i="1"/>
  <c r="K3824" i="1" s="1"/>
  <c r="H3823" i="1"/>
  <c r="G3823" i="1"/>
  <c r="F3823" i="1"/>
  <c r="E3823" i="1"/>
  <c r="D3823" i="1"/>
  <c r="C3823" i="1"/>
  <c r="I3822" i="1"/>
  <c r="J3822" i="1" s="1"/>
  <c r="I3821" i="1"/>
  <c r="K3821" i="1" s="1"/>
  <c r="H3820" i="1"/>
  <c r="G3820" i="1"/>
  <c r="F3820" i="1"/>
  <c r="E3820" i="1"/>
  <c r="D3820" i="1"/>
  <c r="C3820" i="1"/>
  <c r="J3819" i="1"/>
  <c r="J3818" i="1" s="1"/>
  <c r="I3818" i="1"/>
  <c r="H3818" i="1"/>
  <c r="G3818" i="1"/>
  <c r="F3818" i="1"/>
  <c r="E3818" i="1"/>
  <c r="D3818" i="1"/>
  <c r="C3818" i="1"/>
  <c r="I3817" i="1"/>
  <c r="H3816" i="1"/>
  <c r="G3816" i="1"/>
  <c r="F3816" i="1"/>
  <c r="E3816" i="1"/>
  <c r="D3816" i="1"/>
  <c r="C3816" i="1"/>
  <c r="I3812" i="1"/>
  <c r="K3812" i="1" s="1"/>
  <c r="H3811" i="1"/>
  <c r="G3811" i="1"/>
  <c r="F3811" i="1"/>
  <c r="E3811" i="1"/>
  <c r="D3811" i="1"/>
  <c r="C3811" i="1"/>
  <c r="I3810" i="1"/>
  <c r="K3810" i="1" s="1"/>
  <c r="H3809" i="1"/>
  <c r="G3809" i="1"/>
  <c r="F3809" i="1"/>
  <c r="E3809" i="1"/>
  <c r="D3809" i="1"/>
  <c r="C3809" i="1"/>
  <c r="I3805" i="1"/>
  <c r="K3805" i="1" s="1"/>
  <c r="H3804" i="1"/>
  <c r="G3804" i="1"/>
  <c r="F3804" i="1"/>
  <c r="E3804" i="1"/>
  <c r="D3804" i="1"/>
  <c r="C3804" i="1"/>
  <c r="J3803" i="1"/>
  <c r="I3802" i="1"/>
  <c r="K3802" i="1" s="1"/>
  <c r="H3801" i="1"/>
  <c r="G3801" i="1"/>
  <c r="F3801" i="1"/>
  <c r="E3801" i="1"/>
  <c r="D3801" i="1"/>
  <c r="C3801" i="1"/>
  <c r="J3800" i="1"/>
  <c r="J3799" i="1" s="1"/>
  <c r="I3799" i="1"/>
  <c r="H3799" i="1"/>
  <c r="G3799" i="1"/>
  <c r="F3799" i="1"/>
  <c r="E3799" i="1"/>
  <c r="D3799" i="1"/>
  <c r="C3799" i="1"/>
  <c r="I3798" i="1"/>
  <c r="H3797" i="1"/>
  <c r="G3797" i="1"/>
  <c r="F3797" i="1"/>
  <c r="E3797" i="1"/>
  <c r="D3797" i="1"/>
  <c r="C3797" i="1"/>
  <c r="I3789" i="1"/>
  <c r="J3789" i="1" s="1"/>
  <c r="H3788" i="1"/>
  <c r="G3788" i="1"/>
  <c r="F3788" i="1"/>
  <c r="E3788" i="1"/>
  <c r="D3788" i="1"/>
  <c r="C3788" i="1"/>
  <c r="I3787" i="1"/>
  <c r="J3787" i="1" s="1"/>
  <c r="I3786" i="1"/>
  <c r="K3786" i="1" s="1"/>
  <c r="H3785" i="1"/>
  <c r="G3785" i="1"/>
  <c r="F3785" i="1"/>
  <c r="E3785" i="1"/>
  <c r="D3785" i="1"/>
  <c r="C3785" i="1"/>
  <c r="I3784" i="1"/>
  <c r="K3784" i="1" s="1"/>
  <c r="H3783" i="1"/>
  <c r="G3783" i="1"/>
  <c r="F3783" i="1"/>
  <c r="E3783" i="1"/>
  <c r="D3783" i="1"/>
  <c r="C3783" i="1"/>
  <c r="I3779" i="1"/>
  <c r="H3778" i="1"/>
  <c r="G3778" i="1"/>
  <c r="F3778" i="1"/>
  <c r="E3778" i="1"/>
  <c r="D3778" i="1"/>
  <c r="C3778" i="1"/>
  <c r="J3777" i="1"/>
  <c r="J3776" i="1" s="1"/>
  <c r="I3776" i="1"/>
  <c r="H3776" i="1"/>
  <c r="G3776" i="1"/>
  <c r="G3775" i="1" s="1"/>
  <c r="G3774" i="1" s="1"/>
  <c r="G3773" i="1" s="1"/>
  <c r="F3776" i="1"/>
  <c r="E3776" i="1"/>
  <c r="E3775" i="1" s="1"/>
  <c r="E3774" i="1" s="1"/>
  <c r="E3773" i="1" s="1"/>
  <c r="D3776" i="1"/>
  <c r="C3776" i="1"/>
  <c r="C3775" i="1" s="1"/>
  <c r="C3774" i="1" s="1"/>
  <c r="C3773" i="1" s="1"/>
  <c r="I3772" i="1"/>
  <c r="H3771" i="1"/>
  <c r="G3771" i="1"/>
  <c r="F3771" i="1"/>
  <c r="E3771" i="1"/>
  <c r="D3771" i="1"/>
  <c r="C3771" i="1"/>
  <c r="I3770" i="1"/>
  <c r="K3770" i="1" s="1"/>
  <c r="H3769" i="1"/>
  <c r="G3769" i="1"/>
  <c r="F3769" i="1"/>
  <c r="E3769" i="1"/>
  <c r="D3769" i="1"/>
  <c r="C3769" i="1"/>
  <c r="I3765" i="1"/>
  <c r="J3765" i="1" s="1"/>
  <c r="J3764" i="1" s="1"/>
  <c r="H3764" i="1"/>
  <c r="G3764" i="1"/>
  <c r="F3764" i="1"/>
  <c r="E3764" i="1"/>
  <c r="D3764" i="1"/>
  <c r="C3764" i="1"/>
  <c r="I3763" i="1"/>
  <c r="J3763" i="1" s="1"/>
  <c r="I3762" i="1"/>
  <c r="J3762" i="1" s="1"/>
  <c r="H3761" i="1"/>
  <c r="G3761" i="1"/>
  <c r="F3761" i="1"/>
  <c r="E3761" i="1"/>
  <c r="D3761" i="1"/>
  <c r="C3761" i="1"/>
  <c r="J3760" i="1"/>
  <c r="J3759" i="1" s="1"/>
  <c r="I3759" i="1"/>
  <c r="H3759" i="1"/>
  <c r="G3759" i="1"/>
  <c r="F3759" i="1"/>
  <c r="E3759" i="1"/>
  <c r="D3759" i="1"/>
  <c r="C3759" i="1"/>
  <c r="I3758" i="1"/>
  <c r="K3758" i="1" s="1"/>
  <c r="H3757" i="1"/>
  <c r="G3757" i="1"/>
  <c r="F3757" i="1"/>
  <c r="E3757" i="1"/>
  <c r="D3757" i="1"/>
  <c r="C3757" i="1"/>
  <c r="I3755" i="1"/>
  <c r="K3755" i="1" s="1"/>
  <c r="H3754" i="1"/>
  <c r="H3753" i="1" s="1"/>
  <c r="G3754" i="1"/>
  <c r="G3753" i="1" s="1"/>
  <c r="F3754" i="1"/>
  <c r="F3753" i="1" s="1"/>
  <c r="E3754" i="1"/>
  <c r="E3753" i="1" s="1"/>
  <c r="D3754" i="1"/>
  <c r="D3753" i="1" s="1"/>
  <c r="C3754" i="1"/>
  <c r="C3753" i="1" s="1"/>
  <c r="I3747" i="1"/>
  <c r="K3747" i="1" s="1"/>
  <c r="H3746" i="1"/>
  <c r="G3746" i="1"/>
  <c r="F3746" i="1"/>
  <c r="E3746" i="1"/>
  <c r="D3746" i="1"/>
  <c r="C3746" i="1"/>
  <c r="I3745" i="1"/>
  <c r="J3745" i="1" s="1"/>
  <c r="I3744" i="1"/>
  <c r="K3744" i="1" s="1"/>
  <c r="H3743" i="1"/>
  <c r="G3743" i="1"/>
  <c r="F3743" i="1"/>
  <c r="E3743" i="1"/>
  <c r="D3743" i="1"/>
  <c r="C3743" i="1"/>
  <c r="J3742" i="1"/>
  <c r="J3741" i="1" s="1"/>
  <c r="I3741" i="1"/>
  <c r="H3741" i="1"/>
  <c r="G3741" i="1"/>
  <c r="F3741" i="1"/>
  <c r="E3741" i="1"/>
  <c r="D3741" i="1"/>
  <c r="C3741" i="1"/>
  <c r="I3740" i="1"/>
  <c r="J3740" i="1" s="1"/>
  <c r="J3739" i="1" s="1"/>
  <c r="H3739" i="1"/>
  <c r="G3739" i="1"/>
  <c r="F3739" i="1"/>
  <c r="E3739" i="1"/>
  <c r="D3739" i="1"/>
  <c r="C3739" i="1"/>
  <c r="I3734" i="1"/>
  <c r="K3734" i="1" s="1"/>
  <c r="H3733" i="1"/>
  <c r="G3733" i="1"/>
  <c r="F3733" i="1"/>
  <c r="E3733" i="1"/>
  <c r="D3733" i="1"/>
  <c r="C3733" i="1"/>
  <c r="I3732" i="1"/>
  <c r="J3732" i="1" s="1"/>
  <c r="I3731" i="1"/>
  <c r="K3731" i="1" s="1"/>
  <c r="I3730" i="1"/>
  <c r="J3730" i="1" s="1"/>
  <c r="I3729" i="1"/>
  <c r="K3729" i="1" s="1"/>
  <c r="I3728" i="1"/>
  <c r="K3728" i="1" s="1"/>
  <c r="I3727" i="1"/>
  <c r="K3727" i="1" s="1"/>
  <c r="H3726" i="1"/>
  <c r="I3726" i="1" s="1"/>
  <c r="J3726" i="1" s="1"/>
  <c r="I3725" i="1"/>
  <c r="J3725" i="1" s="1"/>
  <c r="G3724" i="1"/>
  <c r="G4224" i="1" s="1"/>
  <c r="F3724" i="1"/>
  <c r="F4224" i="1" s="1"/>
  <c r="E3724" i="1"/>
  <c r="D3724" i="1"/>
  <c r="D4224" i="1" s="1"/>
  <c r="C3724" i="1"/>
  <c r="C4224" i="1" s="1"/>
  <c r="C4223" i="1" s="1"/>
  <c r="F3719" i="1"/>
  <c r="D4226" i="1" s="1"/>
  <c r="F3718" i="1"/>
  <c r="E3717" i="1"/>
  <c r="E4209" i="1" s="1"/>
  <c r="D3717" i="1"/>
  <c r="D4209" i="1" s="1"/>
  <c r="D4223" i="1" l="1"/>
  <c r="F4003" i="1"/>
  <c r="F4002" i="1" s="1"/>
  <c r="C3852" i="1"/>
  <c r="E3852" i="1"/>
  <c r="G3852" i="1"/>
  <c r="C4015" i="1"/>
  <c r="C4014" i="1" s="1"/>
  <c r="E4015" i="1"/>
  <c r="E4014" i="1" s="1"/>
  <c r="G4015" i="1"/>
  <c r="G4014" i="1" s="1"/>
  <c r="G4059" i="1"/>
  <c r="G4058" i="1" s="1"/>
  <c r="E3723" i="1"/>
  <c r="E3722" i="1" s="1"/>
  <c r="C3738" i="1"/>
  <c r="E3738" i="1"/>
  <c r="E3737" i="1" s="1"/>
  <c r="E3736" i="1" s="1"/>
  <c r="G3738" i="1"/>
  <c r="G3737" i="1" s="1"/>
  <c r="G3736" i="1" s="1"/>
  <c r="C3782" i="1"/>
  <c r="C3781" i="1" s="1"/>
  <c r="C3780" i="1" s="1"/>
  <c r="I3852" i="1"/>
  <c r="D3863" i="1"/>
  <c r="D3859" i="1" s="1"/>
  <c r="F3863" i="1"/>
  <c r="H3863" i="1"/>
  <c r="H3859" i="1" s="1"/>
  <c r="C3756" i="1"/>
  <c r="D4003" i="1"/>
  <c r="D4002" i="1" s="1"/>
  <c r="H4003" i="1"/>
  <c r="H4002" i="1" s="1"/>
  <c r="H4045" i="1"/>
  <c r="H4044" i="1" s="1"/>
  <c r="C4137" i="1"/>
  <c r="D4015" i="1"/>
  <c r="D4014" i="1" s="1"/>
  <c r="F4015" i="1"/>
  <c r="F4014" i="1" s="1"/>
  <c r="H4015" i="1"/>
  <c r="H4014" i="1" s="1"/>
  <c r="C4149" i="1"/>
  <c r="E4149" i="1"/>
  <c r="G4149" i="1"/>
  <c r="F3768" i="1"/>
  <c r="F3767" i="1" s="1"/>
  <c r="F3766" i="1" s="1"/>
  <c r="I3870" i="1"/>
  <c r="I3879" i="1"/>
  <c r="I3878" i="1" s="1"/>
  <c r="I3877" i="1" s="1"/>
  <c r="K3877" i="1" s="1"/>
  <c r="J3880" i="1"/>
  <c r="I3891" i="1"/>
  <c r="I3890" i="1" s="1"/>
  <c r="I3889" i="1" s="1"/>
  <c r="I3743" i="1"/>
  <c r="J3743" i="1" s="1"/>
  <c r="J3744" i="1"/>
  <c r="I3746" i="1"/>
  <c r="J3747" i="1"/>
  <c r="J3746" i="1" s="1"/>
  <c r="E3756" i="1"/>
  <c r="G3756" i="1"/>
  <c r="I3757" i="1"/>
  <c r="J3758" i="1"/>
  <c r="J3757" i="1" s="1"/>
  <c r="D3756" i="1"/>
  <c r="F3756" i="1"/>
  <c r="H3756" i="1"/>
  <c r="I4016" i="1"/>
  <c r="I4018" i="1"/>
  <c r="K4018" i="1" s="1"/>
  <c r="I4020" i="1"/>
  <c r="K4020" i="1" s="1"/>
  <c r="H4089" i="1"/>
  <c r="H4088" i="1" s="1"/>
  <c r="I4155" i="1"/>
  <c r="K4155" i="1" s="1"/>
  <c r="G4159" i="1"/>
  <c r="G4158" i="1" s="1"/>
  <c r="C4145" i="1"/>
  <c r="H3949" i="1"/>
  <c r="D3949" i="1"/>
  <c r="F3949" i="1"/>
  <c r="D3882" i="1"/>
  <c r="H3882" i="1"/>
  <c r="H3724" i="1"/>
  <c r="H3723" i="1" s="1"/>
  <c r="H3722" i="1" s="1"/>
  <c r="D3815" i="1"/>
  <c r="D3814" i="1" s="1"/>
  <c r="H3815" i="1"/>
  <c r="H3814" i="1" s="1"/>
  <c r="H3931" i="1"/>
  <c r="H3930" i="1" s="1"/>
  <c r="C4003" i="1"/>
  <c r="C4002" i="1" s="1"/>
  <c r="E4003" i="1"/>
  <c r="E4002" i="1" s="1"/>
  <c r="G4003" i="1"/>
  <c r="G4002" i="1" s="1"/>
  <c r="E4008" i="1"/>
  <c r="K4016" i="1"/>
  <c r="J4017" i="1"/>
  <c r="J4016" i="1" s="1"/>
  <c r="J4019" i="1"/>
  <c r="J4018" i="1" s="1"/>
  <c r="J4021" i="1"/>
  <c r="J4020" i="1" s="1"/>
  <c r="I4024" i="1"/>
  <c r="I4023" i="1" s="1"/>
  <c r="J4025" i="1"/>
  <c r="J4024" i="1" s="1"/>
  <c r="J4023" i="1" s="1"/>
  <c r="D4045" i="1"/>
  <c r="D4044" i="1" s="1"/>
  <c r="F4045" i="1"/>
  <c r="F4044" i="1" s="1"/>
  <c r="I4048" i="1"/>
  <c r="H4068" i="1"/>
  <c r="H4067" i="1" s="1"/>
  <c r="D4089" i="1"/>
  <c r="D4088" i="1" s="1"/>
  <c r="F4089" i="1"/>
  <c r="F4088" i="1" s="1"/>
  <c r="I4092" i="1"/>
  <c r="J4093" i="1"/>
  <c r="J4092" i="1" s="1"/>
  <c r="C4120" i="1"/>
  <c r="C4119" i="1" s="1"/>
  <c r="E4120" i="1"/>
  <c r="E4119" i="1" s="1"/>
  <c r="G4120" i="1"/>
  <c r="G4119" i="1" s="1"/>
  <c r="J4156" i="1"/>
  <c r="J4155" i="1" s="1"/>
  <c r="H4193" i="1"/>
  <c r="H4192" i="1" s="1"/>
  <c r="J3731" i="1"/>
  <c r="G3782" i="1"/>
  <c r="G3781" i="1" s="1"/>
  <c r="G3780" i="1" s="1"/>
  <c r="H3796" i="1"/>
  <c r="H3795" i="1" s="1"/>
  <c r="H3794" i="1" s="1"/>
  <c r="C3808" i="1"/>
  <c r="C3807" i="1" s="1"/>
  <c r="C3806" i="1" s="1"/>
  <c r="E3808" i="1"/>
  <c r="E3807" i="1" s="1"/>
  <c r="E3806" i="1" s="1"/>
  <c r="G3808" i="1"/>
  <c r="G3807" i="1" s="1"/>
  <c r="G3806" i="1" s="1"/>
  <c r="C3835" i="1"/>
  <c r="K3844" i="1"/>
  <c r="J3844" i="1"/>
  <c r="J3843" i="1" s="1"/>
  <c r="C3863" i="1"/>
  <c r="C3859" i="1" s="1"/>
  <c r="E3863" i="1"/>
  <c r="E3859" i="1" s="1"/>
  <c r="G3863" i="1"/>
  <c r="K3868" i="1"/>
  <c r="D3931" i="1"/>
  <c r="D3930" i="1" s="1"/>
  <c r="F3931" i="1"/>
  <c r="F3930" i="1" s="1"/>
  <c r="I3935" i="1"/>
  <c r="K3935" i="1" s="1"/>
  <c r="J3936" i="1"/>
  <c r="E3949" i="1"/>
  <c r="J3966" i="1"/>
  <c r="I3969" i="1"/>
  <c r="I3968" i="1" s="1"/>
  <c r="J3970" i="1"/>
  <c r="J3969" i="1" s="1"/>
  <c r="J3968" i="1" s="1"/>
  <c r="J3967" i="1" s="1"/>
  <c r="I3973" i="1"/>
  <c r="K3973" i="1" s="1"/>
  <c r="J3974" i="1"/>
  <c r="J3973" i="1" s="1"/>
  <c r="J3972" i="1" s="1"/>
  <c r="J3971" i="1" s="1"/>
  <c r="C3981" i="1"/>
  <c r="E3981" i="1"/>
  <c r="G3981" i="1"/>
  <c r="I3982" i="1"/>
  <c r="J3983" i="1"/>
  <c r="J3982" i="1" s="1"/>
  <c r="J3981" i="1" s="1"/>
  <c r="J3975" i="1" s="1"/>
  <c r="D3981" i="1"/>
  <c r="F3981" i="1"/>
  <c r="F3975" i="1" s="1"/>
  <c r="H3981" i="1"/>
  <c r="I4004" i="1"/>
  <c r="I4006" i="1"/>
  <c r="K4006" i="1" s="1"/>
  <c r="C4026" i="1"/>
  <c r="C4022" i="1" s="1"/>
  <c r="C4013" i="1" s="1"/>
  <c r="E4026" i="1"/>
  <c r="G4026" i="1"/>
  <c r="G4022" i="1" s="1"/>
  <c r="G4013" i="1" s="1"/>
  <c r="D4059" i="1"/>
  <c r="D4058" i="1" s="1"/>
  <c r="F4059" i="1"/>
  <c r="F4058" i="1" s="1"/>
  <c r="F4043" i="1" s="1"/>
  <c r="H4059" i="1"/>
  <c r="H4058" i="1" s="1"/>
  <c r="C4059" i="1"/>
  <c r="C4058" i="1" s="1"/>
  <c r="E4059" i="1"/>
  <c r="E4058" i="1" s="1"/>
  <c r="D4068" i="1"/>
  <c r="D4067" i="1" s="1"/>
  <c r="F4068" i="1"/>
  <c r="F4067" i="1" s="1"/>
  <c r="I4071" i="1"/>
  <c r="K4071" i="1" s="1"/>
  <c r="J4072" i="1"/>
  <c r="J4071" i="1" s="1"/>
  <c r="I4101" i="1"/>
  <c r="J4102" i="1"/>
  <c r="J4101" i="1" s="1"/>
  <c r="D4100" i="1"/>
  <c r="D4099" i="1" s="1"/>
  <c r="F4100" i="1"/>
  <c r="F4099" i="1" s="1"/>
  <c r="H4100" i="1"/>
  <c r="H4099" i="1" s="1"/>
  <c r="C4110" i="1"/>
  <c r="C4109" i="1" s="1"/>
  <c r="C4108" i="1" s="1"/>
  <c r="E4110" i="1"/>
  <c r="E4109" i="1" s="1"/>
  <c r="E4108" i="1" s="1"/>
  <c r="G4110" i="1"/>
  <c r="G4109" i="1" s="1"/>
  <c r="G4108" i="1" s="1"/>
  <c r="D4159" i="1"/>
  <c r="D4158" i="1" s="1"/>
  <c r="F4159" i="1"/>
  <c r="F4158" i="1" s="1"/>
  <c r="H4159" i="1"/>
  <c r="H4158" i="1" s="1"/>
  <c r="C4159" i="1"/>
  <c r="C4158" i="1" s="1"/>
  <c r="E4159" i="1"/>
  <c r="E4158" i="1" s="1"/>
  <c r="D4178" i="1"/>
  <c r="F4178" i="1"/>
  <c r="H4178" i="1"/>
  <c r="H4174" i="1" s="1"/>
  <c r="D4193" i="1"/>
  <c r="D4192" i="1" s="1"/>
  <c r="I4196" i="1"/>
  <c r="J4197" i="1"/>
  <c r="G3859" i="1"/>
  <c r="K3866" i="1"/>
  <c r="K3870" i="1"/>
  <c r="H4043" i="1"/>
  <c r="I3863" i="1"/>
  <c r="K3864" i="1"/>
  <c r="J3727" i="1"/>
  <c r="C3752" i="1"/>
  <c r="C3751" i="1" s="1"/>
  <c r="E3752" i="1"/>
  <c r="E3751" i="1" s="1"/>
  <c r="G3752" i="1"/>
  <c r="G3751" i="1" s="1"/>
  <c r="C3768" i="1"/>
  <c r="C3767" i="1" s="1"/>
  <c r="C3766" i="1" s="1"/>
  <c r="E3768" i="1"/>
  <c r="E3767" i="1" s="1"/>
  <c r="E3766" i="1" s="1"/>
  <c r="G3768" i="1"/>
  <c r="G3767" i="1" s="1"/>
  <c r="G3766" i="1" s="1"/>
  <c r="I3769" i="1"/>
  <c r="K3769" i="1" s="1"/>
  <c r="J3770" i="1"/>
  <c r="J3769" i="1" s="1"/>
  <c r="D3768" i="1"/>
  <c r="D3767" i="1" s="1"/>
  <c r="D3766" i="1" s="1"/>
  <c r="H3768" i="1"/>
  <c r="H3767" i="1" s="1"/>
  <c r="H3766" i="1" s="1"/>
  <c r="D3782" i="1"/>
  <c r="D3781" i="1" s="1"/>
  <c r="D3780" i="1" s="1"/>
  <c r="F3782" i="1"/>
  <c r="F3781" i="1" s="1"/>
  <c r="F3780" i="1" s="1"/>
  <c r="H3782" i="1"/>
  <c r="H3781" i="1" s="1"/>
  <c r="H3780" i="1" s="1"/>
  <c r="E3782" i="1"/>
  <c r="E3781" i="1" s="1"/>
  <c r="E3780" i="1" s="1"/>
  <c r="D3796" i="1"/>
  <c r="D3795" i="1" s="1"/>
  <c r="D3794" i="1" s="1"/>
  <c r="F3796" i="1"/>
  <c r="F3795" i="1" s="1"/>
  <c r="F3794" i="1" s="1"/>
  <c r="I3804" i="1"/>
  <c r="J3805" i="1"/>
  <c r="J3804" i="1" s="1"/>
  <c r="F3815" i="1"/>
  <c r="F3814" i="1" s="1"/>
  <c r="K3856" i="1"/>
  <c r="J3856" i="1"/>
  <c r="J3855" i="1" s="1"/>
  <c r="J3872" i="1"/>
  <c r="K3872" i="1"/>
  <c r="G3835" i="1"/>
  <c r="G3825" i="1" s="1"/>
  <c r="K3855" i="1"/>
  <c r="K3865" i="1"/>
  <c r="J3865" i="1"/>
  <c r="J3864" i="1" s="1"/>
  <c r="K3867" i="1"/>
  <c r="J3867" i="1"/>
  <c r="J3866" i="1" s="1"/>
  <c r="K3869" i="1"/>
  <c r="J3869" i="1"/>
  <c r="J3868" i="1" s="1"/>
  <c r="K3871" i="1"/>
  <c r="J3871" i="1"/>
  <c r="C3847" i="1"/>
  <c r="C3846" i="1" s="1"/>
  <c r="E3847" i="1"/>
  <c r="E3846" i="1" s="1"/>
  <c r="G3847" i="1"/>
  <c r="G3846" i="1" s="1"/>
  <c r="G3845" i="1" s="1"/>
  <c r="D3852" i="1"/>
  <c r="F3852" i="1"/>
  <c r="I3887" i="1"/>
  <c r="I3886" i="1" s="1"/>
  <c r="K3886" i="1" s="1"/>
  <c r="J3888" i="1"/>
  <c r="J3887" i="1" s="1"/>
  <c r="J3886" i="1" s="1"/>
  <c r="K3891" i="1"/>
  <c r="J3892" i="1"/>
  <c r="J3891" i="1" s="1"/>
  <c r="J3890" i="1" s="1"/>
  <c r="J3889" i="1" s="1"/>
  <c r="K3893" i="1"/>
  <c r="J3898" i="1"/>
  <c r="D3975" i="1"/>
  <c r="H3975" i="1"/>
  <c r="J4005" i="1"/>
  <c r="J4004" i="1" s="1"/>
  <c r="J4007" i="1"/>
  <c r="J4006" i="1" s="1"/>
  <c r="C4077" i="1"/>
  <c r="C4076" i="1" s="1"/>
  <c r="E4077" i="1"/>
  <c r="E4076" i="1" s="1"/>
  <c r="G4077" i="1"/>
  <c r="G4076" i="1" s="1"/>
  <c r="I4135" i="1"/>
  <c r="I4134" i="1" s="1"/>
  <c r="J4136" i="1"/>
  <c r="J4135" i="1" s="1"/>
  <c r="J4134" i="1" s="1"/>
  <c r="G4145" i="1"/>
  <c r="I4186" i="1"/>
  <c r="J4187" i="1"/>
  <c r="C4202" i="1"/>
  <c r="C4201" i="1" s="1"/>
  <c r="E4202" i="1"/>
  <c r="E4201" i="1" s="1"/>
  <c r="G4202" i="1"/>
  <c r="G4201" i="1" s="1"/>
  <c r="F3882" i="1"/>
  <c r="D4174" i="1"/>
  <c r="F3859" i="1"/>
  <c r="K3743" i="1"/>
  <c r="K3746" i="1"/>
  <c r="K3757" i="1"/>
  <c r="K3772" i="1"/>
  <c r="J3772" i="1"/>
  <c r="J3771" i="1" s="1"/>
  <c r="I3771" i="1"/>
  <c r="K3771" i="1" s="1"/>
  <c r="K3804" i="1"/>
  <c r="K3817" i="1"/>
  <c r="J3817" i="1"/>
  <c r="J3816" i="1" s="1"/>
  <c r="I3816" i="1"/>
  <c r="K3816" i="1" s="1"/>
  <c r="K3843" i="1"/>
  <c r="K3902" i="1"/>
  <c r="J3902" i="1"/>
  <c r="J3901" i="1" s="1"/>
  <c r="J3900" i="1" s="1"/>
  <c r="J3899" i="1" s="1"/>
  <c r="I3901" i="1"/>
  <c r="I3900" i="1" s="1"/>
  <c r="I3899" i="1" s="1"/>
  <c r="K3899" i="1" s="1"/>
  <c r="I3904" i="1"/>
  <c r="I3903" i="1" s="1"/>
  <c r="K3903" i="1" s="1"/>
  <c r="K3905" i="1"/>
  <c r="K3933" i="1"/>
  <c r="J3933" i="1"/>
  <c r="J3932" i="1" s="1"/>
  <c r="I3932" i="1"/>
  <c r="K3932" i="1" s="1"/>
  <c r="K3952" i="1"/>
  <c r="J3952" i="1"/>
  <c r="J3951" i="1" s="1"/>
  <c r="J3950" i="1" s="1"/>
  <c r="I3951" i="1"/>
  <c r="K3951" i="1" s="1"/>
  <c r="K3969" i="1"/>
  <c r="K3982" i="1"/>
  <c r="K4148" i="1"/>
  <c r="J4148" i="1"/>
  <c r="J4147" i="1" s="1"/>
  <c r="J4146" i="1" s="1"/>
  <c r="I4147" i="1"/>
  <c r="C3723" i="1"/>
  <c r="C3722" i="1" s="1"/>
  <c r="G3723" i="1"/>
  <c r="G3722" i="1" s="1"/>
  <c r="J3729" i="1"/>
  <c r="K3779" i="1"/>
  <c r="J3779" i="1"/>
  <c r="J3778" i="1" s="1"/>
  <c r="J3775" i="1" s="1"/>
  <c r="J3774" i="1" s="1"/>
  <c r="J3773" i="1" s="1"/>
  <c r="I3778" i="1"/>
  <c r="K3778" i="1" s="1"/>
  <c r="K3798" i="1"/>
  <c r="J3798" i="1"/>
  <c r="J3797" i="1" s="1"/>
  <c r="I3797" i="1"/>
  <c r="K3797" i="1" s="1"/>
  <c r="C3825" i="1"/>
  <c r="K3827" i="1"/>
  <c r="I3826" i="1"/>
  <c r="K3826" i="1" s="1"/>
  <c r="D3835" i="1"/>
  <c r="F3835" i="1"/>
  <c r="F3825" i="1" s="1"/>
  <c r="F3813" i="1" s="1"/>
  <c r="H3835" i="1"/>
  <c r="E3835" i="1"/>
  <c r="E3825" i="1" s="1"/>
  <c r="K3852" i="1"/>
  <c r="K3906" i="1"/>
  <c r="J3906" i="1"/>
  <c r="J3905" i="1" s="1"/>
  <c r="J3904" i="1" s="1"/>
  <c r="J3903" i="1" s="1"/>
  <c r="K3910" i="1"/>
  <c r="J3910" i="1"/>
  <c r="I3909" i="1"/>
  <c r="I3908" i="1" s="1"/>
  <c r="I3907" i="1" s="1"/>
  <c r="K3907" i="1" s="1"/>
  <c r="D3942" i="1"/>
  <c r="F3942" i="1"/>
  <c r="H3942" i="1"/>
  <c r="H3929" i="1" s="1"/>
  <c r="K3948" i="1"/>
  <c r="J3948" i="1"/>
  <c r="J3947" i="1" s="1"/>
  <c r="J3946" i="1" s="1"/>
  <c r="I3947" i="1"/>
  <c r="K3947" i="1" s="1"/>
  <c r="K3964" i="1"/>
  <c r="J3964" i="1"/>
  <c r="C4008" i="1"/>
  <c r="C4001" i="1" s="1"/>
  <c r="G4008" i="1"/>
  <c r="E4022" i="1"/>
  <c r="E4013" i="1" s="1"/>
  <c r="K4046" i="1"/>
  <c r="K4048" i="1"/>
  <c r="J4050" i="1"/>
  <c r="K4050" i="1"/>
  <c r="K4053" i="1"/>
  <c r="J4053" i="1"/>
  <c r="J4052" i="1" s="1"/>
  <c r="I4052" i="1"/>
  <c r="K4052" i="1" s="1"/>
  <c r="K4091" i="1"/>
  <c r="J4091" i="1"/>
  <c r="J4090" i="1" s="1"/>
  <c r="I4090" i="1"/>
  <c r="K4090" i="1" s="1"/>
  <c r="J4104" i="1"/>
  <c r="J4103" i="1" s="1"/>
  <c r="I4103" i="1"/>
  <c r="K4106" i="1"/>
  <c r="I4120" i="1"/>
  <c r="I4119" i="1" s="1"/>
  <c r="K4121" i="1"/>
  <c r="K4123" i="1"/>
  <c r="K4125" i="1"/>
  <c r="K4144" i="1"/>
  <c r="J4144" i="1"/>
  <c r="J4143" i="1" s="1"/>
  <c r="I4143" i="1"/>
  <c r="K4143" i="1" s="1"/>
  <c r="K4185" i="1"/>
  <c r="J4185" i="1"/>
  <c r="K4195" i="1"/>
  <c r="J4195" i="1"/>
  <c r="J4194" i="1" s="1"/>
  <c r="I4194" i="1"/>
  <c r="K4194" i="1" s="1"/>
  <c r="D3738" i="1"/>
  <c r="D3737" i="1" s="1"/>
  <c r="D3736" i="1" s="1"/>
  <c r="F3738" i="1"/>
  <c r="H3738" i="1"/>
  <c r="H3737" i="1" s="1"/>
  <c r="H3736" i="1" s="1"/>
  <c r="D3752" i="1"/>
  <c r="D3751" i="1" s="1"/>
  <c r="F3752" i="1"/>
  <c r="F3751" i="1" s="1"/>
  <c r="H3752" i="1"/>
  <c r="H3751" i="1" s="1"/>
  <c r="J3761" i="1"/>
  <c r="J3756" i="1" s="1"/>
  <c r="D3775" i="1"/>
  <c r="D3774" i="1" s="1"/>
  <c r="D3773" i="1" s="1"/>
  <c r="F3775" i="1"/>
  <c r="F3774" i="1" s="1"/>
  <c r="F3773" i="1" s="1"/>
  <c r="H3775" i="1"/>
  <c r="H3774" i="1" s="1"/>
  <c r="H3773" i="1" s="1"/>
  <c r="I3785" i="1"/>
  <c r="J3785" i="1" s="1"/>
  <c r="C3796" i="1"/>
  <c r="C3795" i="1" s="1"/>
  <c r="C3794" i="1" s="1"/>
  <c r="E3796" i="1"/>
  <c r="E3795" i="1" s="1"/>
  <c r="E3794" i="1" s="1"/>
  <c r="G3796" i="1"/>
  <c r="G3795" i="1" s="1"/>
  <c r="G3794" i="1" s="1"/>
  <c r="D3808" i="1"/>
  <c r="D3807" i="1" s="1"/>
  <c r="D3806" i="1" s="1"/>
  <c r="F3808" i="1"/>
  <c r="F3807" i="1" s="1"/>
  <c r="F3806" i="1" s="1"/>
  <c r="H3808" i="1"/>
  <c r="H3807" i="1" s="1"/>
  <c r="H3806" i="1" s="1"/>
  <c r="C3815" i="1"/>
  <c r="C3814" i="1" s="1"/>
  <c r="E3815" i="1"/>
  <c r="E3814" i="1" s="1"/>
  <c r="G3815" i="1"/>
  <c r="G3814" i="1" s="1"/>
  <c r="D3825" i="1"/>
  <c r="D3813" i="1" s="1"/>
  <c r="H3825" i="1"/>
  <c r="K3840" i="1"/>
  <c r="D3847" i="1"/>
  <c r="D3846" i="1" s="1"/>
  <c r="F3847" i="1"/>
  <c r="H3847" i="1"/>
  <c r="H3852" i="1"/>
  <c r="D3876" i="1"/>
  <c r="H3876" i="1"/>
  <c r="K3889" i="1"/>
  <c r="C3931" i="1"/>
  <c r="C4229" i="1" s="1"/>
  <c r="E3931" i="1"/>
  <c r="E3930" i="1" s="1"/>
  <c r="G3931" i="1"/>
  <c r="G4229" i="1" s="1"/>
  <c r="C3949" i="1"/>
  <c r="G3949" i="1"/>
  <c r="C3975" i="1"/>
  <c r="E3975" i="1"/>
  <c r="G3975" i="1"/>
  <c r="K3977" i="1"/>
  <c r="K3984" i="1"/>
  <c r="K3987" i="1"/>
  <c r="G4001" i="1"/>
  <c r="D4026" i="1"/>
  <c r="D4022" i="1" s="1"/>
  <c r="D4013" i="1" s="1"/>
  <c r="F4026" i="1"/>
  <c r="F4022" i="1" s="1"/>
  <c r="F4013" i="1" s="1"/>
  <c r="H4026" i="1"/>
  <c r="H4022" i="1" s="1"/>
  <c r="H4013" i="1" s="1"/>
  <c r="K4047" i="1"/>
  <c r="J4047" i="1"/>
  <c r="J4046" i="1" s="1"/>
  <c r="K4049" i="1"/>
  <c r="J4049" i="1"/>
  <c r="J4048" i="1" s="1"/>
  <c r="K4055" i="1"/>
  <c r="K4070" i="1"/>
  <c r="J4070" i="1"/>
  <c r="J4069" i="1" s="1"/>
  <c r="I4069" i="1"/>
  <c r="K4069" i="1" s="1"/>
  <c r="K4084" i="1"/>
  <c r="J4084" i="1"/>
  <c r="J4083" i="1" s="1"/>
  <c r="I4083" i="1"/>
  <c r="K4083" i="1" s="1"/>
  <c r="K4092" i="1"/>
  <c r="C4100" i="1"/>
  <c r="C4099" i="1" s="1"/>
  <c r="E4100" i="1"/>
  <c r="E4099" i="1" s="1"/>
  <c r="G4100" i="1"/>
  <c r="G4099" i="1" s="1"/>
  <c r="K4101" i="1"/>
  <c r="K4107" i="1"/>
  <c r="J4107" i="1"/>
  <c r="J4106" i="1" s="1"/>
  <c r="K4122" i="1"/>
  <c r="J4122" i="1"/>
  <c r="J4121" i="1" s="1"/>
  <c r="K4124" i="1"/>
  <c r="J4124" i="1"/>
  <c r="J4123" i="1" s="1"/>
  <c r="K4126" i="1"/>
  <c r="J4126" i="1"/>
  <c r="J4125" i="1" s="1"/>
  <c r="C4133" i="1"/>
  <c r="C4118" i="1" s="1"/>
  <c r="G4133" i="1"/>
  <c r="C4178" i="1"/>
  <c r="C4174" i="1" s="1"/>
  <c r="C4157" i="1" s="1"/>
  <c r="E4178" i="1"/>
  <c r="E4174" i="1" s="1"/>
  <c r="E4157" i="1" s="1"/>
  <c r="G4178" i="1"/>
  <c r="G4174" i="1" s="1"/>
  <c r="G4157" i="1" s="1"/>
  <c r="K4196" i="1"/>
  <c r="C4068" i="1"/>
  <c r="C4067" i="1" s="1"/>
  <c r="E4068" i="1"/>
  <c r="E4067" i="1" s="1"/>
  <c r="G4068" i="1"/>
  <c r="G4067" i="1" s="1"/>
  <c r="D4077" i="1"/>
  <c r="D4076" i="1" s="1"/>
  <c r="F4077" i="1"/>
  <c r="F4076" i="1" s="1"/>
  <c r="F4066" i="1" s="1"/>
  <c r="H4077" i="1"/>
  <c r="H4076" i="1" s="1"/>
  <c r="H4066" i="1" s="1"/>
  <c r="C4089" i="1"/>
  <c r="C4088" i="1" s="1"/>
  <c r="E4089" i="1"/>
  <c r="E4088" i="1" s="1"/>
  <c r="G4089" i="1"/>
  <c r="G4088" i="1" s="1"/>
  <c r="K4097" i="1"/>
  <c r="D4110" i="1"/>
  <c r="D4109" i="1" s="1"/>
  <c r="D4108" i="1" s="1"/>
  <c r="F4110" i="1"/>
  <c r="F4109" i="1" s="1"/>
  <c r="F4108" i="1" s="1"/>
  <c r="H4110" i="1"/>
  <c r="H4109" i="1" s="1"/>
  <c r="H4108" i="1" s="1"/>
  <c r="E4137" i="1"/>
  <c r="E4133" i="1" s="1"/>
  <c r="E4145" i="1"/>
  <c r="F4174" i="1"/>
  <c r="C4193" i="1"/>
  <c r="C4192" i="1" s="1"/>
  <c r="C4191" i="1" s="1"/>
  <c r="E4193" i="1"/>
  <c r="E4192" i="1" s="1"/>
  <c r="G4193" i="1"/>
  <c r="G4192" i="1" s="1"/>
  <c r="G4191" i="1" s="1"/>
  <c r="F4193" i="1"/>
  <c r="F4192" i="1" s="1"/>
  <c r="D4202" i="1"/>
  <c r="D4201" i="1" s="1"/>
  <c r="D4191" i="1" s="1"/>
  <c r="F4202" i="1"/>
  <c r="F4201" i="1" s="1"/>
  <c r="H4202" i="1"/>
  <c r="H4201" i="1" s="1"/>
  <c r="H4191" i="1" s="1"/>
  <c r="J3768" i="1"/>
  <c r="J3767" i="1" s="1"/>
  <c r="J3766" i="1" s="1"/>
  <c r="H3813" i="1"/>
  <c r="C3876" i="1"/>
  <c r="G3876" i="1"/>
  <c r="F3876" i="1"/>
  <c r="F3737" i="1"/>
  <c r="F3736" i="1" s="1"/>
  <c r="K3789" i="1"/>
  <c r="J3788" i="1"/>
  <c r="K3788" i="1" s="1"/>
  <c r="D4221" i="1"/>
  <c r="K3725" i="1"/>
  <c r="K3726" i="1"/>
  <c r="K3730" i="1"/>
  <c r="K3732" i="1"/>
  <c r="K3740" i="1"/>
  <c r="K3762" i="1"/>
  <c r="K3765" i="1"/>
  <c r="F3717" i="1"/>
  <c r="F4209" i="1" s="1"/>
  <c r="D3723" i="1"/>
  <c r="D3722" i="1" s="1"/>
  <c r="F3723" i="1"/>
  <c r="F3722" i="1" s="1"/>
  <c r="I3724" i="1"/>
  <c r="J3728" i="1"/>
  <c r="I3733" i="1"/>
  <c r="J3734" i="1"/>
  <c r="J3733" i="1" s="1"/>
  <c r="C3737" i="1"/>
  <c r="C3736" i="1" s="1"/>
  <c r="I3739" i="1"/>
  <c r="I3754" i="1"/>
  <c r="J3755" i="1"/>
  <c r="J3754" i="1" s="1"/>
  <c r="J3753" i="1" s="1"/>
  <c r="I3761" i="1"/>
  <c r="K3761" i="1" s="1"/>
  <c r="I3764" i="1"/>
  <c r="K3764" i="1" s="1"/>
  <c r="I3783" i="1"/>
  <c r="J3784" i="1"/>
  <c r="J3783" i="1" s="1"/>
  <c r="J3786" i="1"/>
  <c r="I3788" i="1"/>
  <c r="I3801" i="1"/>
  <c r="K3801" i="1" s="1"/>
  <c r="J3802" i="1"/>
  <c r="J3801" i="1" s="1"/>
  <c r="I3809" i="1"/>
  <c r="J3810" i="1"/>
  <c r="J3809" i="1" s="1"/>
  <c r="I3811" i="1"/>
  <c r="K3811" i="1" s="1"/>
  <c r="J3812" i="1"/>
  <c r="J3811" i="1" s="1"/>
  <c r="I3820" i="1"/>
  <c r="J3821" i="1"/>
  <c r="I3823" i="1"/>
  <c r="K3823" i="1" s="1"/>
  <c r="J3824" i="1"/>
  <c r="J3823" i="1" s="1"/>
  <c r="I3836" i="1"/>
  <c r="J3837" i="1"/>
  <c r="J3836" i="1" s="1"/>
  <c r="J3835" i="1" s="1"/>
  <c r="J3825" i="1" s="1"/>
  <c r="I3848" i="1"/>
  <c r="J3849" i="1"/>
  <c r="J3848" i="1" s="1"/>
  <c r="I3850" i="1"/>
  <c r="K3850" i="1" s="1"/>
  <c r="J3851" i="1"/>
  <c r="J3850" i="1" s="1"/>
  <c r="J3852" i="1"/>
  <c r="J3862" i="1"/>
  <c r="J3861" i="1" s="1"/>
  <c r="J3860" i="1" s="1"/>
  <c r="I3861" i="1"/>
  <c r="K3863" i="1"/>
  <c r="K3879" i="1"/>
  <c r="J3879" i="1"/>
  <c r="J3878" i="1" s="1"/>
  <c r="J3877" i="1" s="1"/>
  <c r="K3881" i="1"/>
  <c r="E3882" i="1"/>
  <c r="E3876" i="1" s="1"/>
  <c r="K3887" i="1"/>
  <c r="J3897" i="1"/>
  <c r="J3896" i="1" s="1"/>
  <c r="J3895" i="1" s="1"/>
  <c r="J3894" i="1" s="1"/>
  <c r="I3896" i="1"/>
  <c r="K3904" i="1"/>
  <c r="J3909" i="1"/>
  <c r="J3908" i="1" s="1"/>
  <c r="J3907" i="1" s="1"/>
  <c r="K3911" i="1"/>
  <c r="C3942" i="1"/>
  <c r="G3942" i="1"/>
  <c r="K3878" i="1"/>
  <c r="J3885" i="1"/>
  <c r="J3884" i="1" s="1"/>
  <c r="J3883" i="1" s="1"/>
  <c r="J3882" i="1" s="1"/>
  <c r="I3884" i="1"/>
  <c r="J3920" i="1"/>
  <c r="J3919" i="1" s="1"/>
  <c r="J3918" i="1" s="1"/>
  <c r="J3917" i="1" s="1"/>
  <c r="I3919" i="1"/>
  <c r="J3924" i="1"/>
  <c r="J3923" i="1" s="1"/>
  <c r="J3922" i="1" s="1"/>
  <c r="J3921" i="1" s="1"/>
  <c r="I3923" i="1"/>
  <c r="C3930" i="1"/>
  <c r="G3930" i="1"/>
  <c r="I3927" i="1"/>
  <c r="J3928" i="1"/>
  <c r="J3927" i="1" s="1"/>
  <c r="J3926" i="1" s="1"/>
  <c r="J3925" i="1" s="1"/>
  <c r="I3931" i="1"/>
  <c r="J3937" i="1"/>
  <c r="J3935" i="1" s="1"/>
  <c r="I3940" i="1"/>
  <c r="J3941" i="1"/>
  <c r="J3940" i="1" s="1"/>
  <c r="J3939" i="1" s="1"/>
  <c r="J3938" i="1" s="1"/>
  <c r="I3944" i="1"/>
  <c r="J3945" i="1"/>
  <c r="J3944" i="1" s="1"/>
  <c r="J3943" i="1" s="1"/>
  <c r="I3954" i="1"/>
  <c r="J3955" i="1"/>
  <c r="J3954" i="1" s="1"/>
  <c r="J3953" i="1" s="1"/>
  <c r="I3976" i="1"/>
  <c r="I3981" i="1"/>
  <c r="K3981" i="1" s="1"/>
  <c r="I3986" i="1"/>
  <c r="E4001" i="1"/>
  <c r="D4008" i="1"/>
  <c r="D4001" i="1" s="1"/>
  <c r="F4008" i="1"/>
  <c r="H4008" i="1"/>
  <c r="H4001" i="1" s="1"/>
  <c r="J4010" i="1"/>
  <c r="J4009" i="1" s="1"/>
  <c r="I4009" i="1"/>
  <c r="J4030" i="1"/>
  <c r="J4029" i="1" s="1"/>
  <c r="I4029" i="1"/>
  <c r="K4029" i="1" s="1"/>
  <c r="C4045" i="1"/>
  <c r="C4044" i="1" s="1"/>
  <c r="C4043" i="1" s="1"/>
  <c r="E4045" i="1"/>
  <c r="E4044" i="1" s="1"/>
  <c r="E4043" i="1" s="1"/>
  <c r="G4045" i="1"/>
  <c r="G4044" i="1" s="1"/>
  <c r="G4043" i="1" s="1"/>
  <c r="I4045" i="1"/>
  <c r="D4066" i="1"/>
  <c r="F4157" i="1"/>
  <c r="D4229" i="1"/>
  <c r="F4229" i="1"/>
  <c r="J3993" i="1"/>
  <c r="J3992" i="1" s="1"/>
  <c r="J3991" i="1" s="1"/>
  <c r="J3990" i="1" s="1"/>
  <c r="J3989" i="1" s="1"/>
  <c r="I3992" i="1"/>
  <c r="J4012" i="1"/>
  <c r="J4011" i="1" s="1"/>
  <c r="I4011" i="1"/>
  <c r="K4011" i="1" s="1"/>
  <c r="K4023" i="1"/>
  <c r="J4028" i="1"/>
  <c r="J4027" i="1" s="1"/>
  <c r="I4027" i="1"/>
  <c r="J4032" i="1"/>
  <c r="J4031" i="1" s="1"/>
  <c r="I4031" i="1"/>
  <c r="K4031" i="1" s="1"/>
  <c r="I4060" i="1"/>
  <c r="J4061" i="1"/>
  <c r="J4060" i="1" s="1"/>
  <c r="I4062" i="1"/>
  <c r="K4062" i="1" s="1"/>
  <c r="J4063" i="1"/>
  <c r="J4062" i="1" s="1"/>
  <c r="I4064" i="1"/>
  <c r="K4064" i="1" s="1"/>
  <c r="J4065" i="1"/>
  <c r="J4064" i="1" s="1"/>
  <c r="I4074" i="1"/>
  <c r="K4074" i="1" s="1"/>
  <c r="J4075" i="1"/>
  <c r="J4074" i="1" s="1"/>
  <c r="J4068" i="1" s="1"/>
  <c r="J4067" i="1" s="1"/>
  <c r="I4078" i="1"/>
  <c r="J4079" i="1"/>
  <c r="J4078" i="1" s="1"/>
  <c r="I4080" i="1"/>
  <c r="K4080" i="1" s="1"/>
  <c r="J4081" i="1"/>
  <c r="J4080" i="1" s="1"/>
  <c r="I4095" i="1"/>
  <c r="K4095" i="1" s="1"/>
  <c r="J4096" i="1"/>
  <c r="J4095" i="1" s="1"/>
  <c r="J4089" i="1" s="1"/>
  <c r="J4088" i="1" s="1"/>
  <c r="I4100" i="1"/>
  <c r="K4104" i="1"/>
  <c r="J4114" i="1"/>
  <c r="J4113" i="1" s="1"/>
  <c r="I4113" i="1"/>
  <c r="K4113" i="1" s="1"/>
  <c r="K4120" i="1"/>
  <c r="F4133" i="1"/>
  <c r="K4135" i="1"/>
  <c r="J4141" i="1"/>
  <c r="J4140" i="1" s="1"/>
  <c r="I4140" i="1"/>
  <c r="K4140" i="1" s="1"/>
  <c r="D4149" i="1"/>
  <c r="D4145" i="1" s="1"/>
  <c r="D4118" i="1" s="1"/>
  <c r="F4149" i="1"/>
  <c r="F4145" i="1" s="1"/>
  <c r="H4149" i="1"/>
  <c r="H4145" i="1" s="1"/>
  <c r="H4118" i="1" s="1"/>
  <c r="J4151" i="1"/>
  <c r="J4150" i="1" s="1"/>
  <c r="I4150" i="1"/>
  <c r="J4163" i="1"/>
  <c r="J4162" i="1" s="1"/>
  <c r="I4162" i="1"/>
  <c r="K4162" i="1" s="1"/>
  <c r="K4186" i="1"/>
  <c r="K4103" i="1"/>
  <c r="J4112" i="1"/>
  <c r="J4111" i="1" s="1"/>
  <c r="I4111" i="1"/>
  <c r="J4117" i="1"/>
  <c r="J4116" i="1" s="1"/>
  <c r="I4116" i="1"/>
  <c r="K4116" i="1" s="1"/>
  <c r="G4118" i="1"/>
  <c r="K4119" i="1"/>
  <c r="K4134" i="1"/>
  <c r="J4139" i="1"/>
  <c r="J4138" i="1" s="1"/>
  <c r="I4138" i="1"/>
  <c r="J4153" i="1"/>
  <c r="J4152" i="1" s="1"/>
  <c r="I4152" i="1"/>
  <c r="K4152" i="1" s="1"/>
  <c r="J4161" i="1"/>
  <c r="J4160" i="1" s="1"/>
  <c r="I4160" i="1"/>
  <c r="J4165" i="1"/>
  <c r="J4164" i="1" s="1"/>
  <c r="I4164" i="1"/>
  <c r="K4164" i="1" s="1"/>
  <c r="C4227" i="1"/>
  <c r="G4227" i="1"/>
  <c r="D4227" i="1"/>
  <c r="F4227" i="1"/>
  <c r="J4177" i="1"/>
  <c r="J4176" i="1" s="1"/>
  <c r="J4175" i="1" s="1"/>
  <c r="I4176" i="1"/>
  <c r="J4180" i="1"/>
  <c r="J4179" i="1" s="1"/>
  <c r="I4179" i="1"/>
  <c r="K4180" i="1"/>
  <c r="J4184" i="1"/>
  <c r="I4183" i="1"/>
  <c r="K4183" i="1" s="1"/>
  <c r="K4184" i="1"/>
  <c r="J4182" i="1"/>
  <c r="J4181" i="1" s="1"/>
  <c r="I4181" i="1"/>
  <c r="K4181" i="1" s="1"/>
  <c r="J4186" i="1"/>
  <c r="K4188" i="1"/>
  <c r="J4190" i="1"/>
  <c r="J4189" i="1" s="1"/>
  <c r="I4189" i="1"/>
  <c r="K4189" i="1" s="1"/>
  <c r="J4196" i="1"/>
  <c r="J4206" i="1"/>
  <c r="J4205" i="1" s="1"/>
  <c r="I4205" i="1"/>
  <c r="K4205" i="1" s="1"/>
  <c r="J4200" i="1"/>
  <c r="J4199" i="1" s="1"/>
  <c r="I4199" i="1"/>
  <c r="K4199" i="1" s="1"/>
  <c r="J4204" i="1"/>
  <c r="J4203" i="1" s="1"/>
  <c r="I4203" i="1"/>
  <c r="J4208" i="1"/>
  <c r="J4207" i="1" s="1"/>
  <c r="I4207" i="1"/>
  <c r="K4207" i="1" s="1"/>
  <c r="F31" i="13"/>
  <c r="D3845" i="1" l="1"/>
  <c r="K4024" i="1"/>
  <c r="J3949" i="1"/>
  <c r="K3908" i="1"/>
  <c r="K3890" i="1"/>
  <c r="J3738" i="1"/>
  <c r="J3737" i="1" s="1"/>
  <c r="J3736" i="1" s="1"/>
  <c r="I4003" i="1"/>
  <c r="H4157" i="1"/>
  <c r="D4043" i="1"/>
  <c r="I4015" i="1"/>
  <c r="D4157" i="1"/>
  <c r="I3972" i="1"/>
  <c r="K3972" i="1" s="1"/>
  <c r="I3946" i="1"/>
  <c r="K3946" i="1" s="1"/>
  <c r="D3929" i="1"/>
  <c r="D3735" i="1" s="1"/>
  <c r="D3720" i="1" s="1"/>
  <c r="J3724" i="1"/>
  <c r="J3723" i="1" s="1"/>
  <c r="J3722" i="1" s="1"/>
  <c r="K3909" i="1"/>
  <c r="J3796" i="1"/>
  <c r="J3795" i="1" s="1"/>
  <c r="J3794" i="1" s="1"/>
  <c r="K3785" i="1"/>
  <c r="E4191" i="1"/>
  <c r="J3870" i="1"/>
  <c r="J3863" i="1" s="1"/>
  <c r="J3859" i="1" s="1"/>
  <c r="J4015" i="1"/>
  <c r="J4014" i="1" s="1"/>
  <c r="C3845" i="1"/>
  <c r="C3929" i="1"/>
  <c r="I3815" i="1"/>
  <c r="E4118" i="1"/>
  <c r="F3846" i="1"/>
  <c r="F3929" i="1"/>
  <c r="K4004" i="1"/>
  <c r="I4089" i="1"/>
  <c r="I4088" i="1" s="1"/>
  <c r="K4088" i="1" s="1"/>
  <c r="E3929" i="1"/>
  <c r="H3846" i="1"/>
  <c r="H3845" i="1" s="1"/>
  <c r="H3735" i="1" s="1"/>
  <c r="H3720" i="1" s="1"/>
  <c r="H4209" i="1" s="1"/>
  <c r="I3775" i="1"/>
  <c r="I3774" i="1" s="1"/>
  <c r="J4003" i="1"/>
  <c r="J4002" i="1" s="1"/>
  <c r="J4100" i="1"/>
  <c r="J4099" i="1" s="1"/>
  <c r="E3845" i="1"/>
  <c r="J3752" i="1"/>
  <c r="J3751" i="1" s="1"/>
  <c r="G4066" i="1"/>
  <c r="C4066" i="1"/>
  <c r="J4045" i="1"/>
  <c r="J4044" i="1" s="1"/>
  <c r="E3813" i="1"/>
  <c r="I4146" i="1"/>
  <c r="K4146" i="1" s="1"/>
  <c r="K4147" i="1"/>
  <c r="J4183" i="1"/>
  <c r="J4178" i="1" s="1"/>
  <c r="J4174" i="1" s="1"/>
  <c r="J4137" i="1"/>
  <c r="J4133" i="1" s="1"/>
  <c r="F4118" i="1"/>
  <c r="F4228" i="1"/>
  <c r="F4226" i="1" s="1"/>
  <c r="I3950" i="1"/>
  <c r="K3950" i="1" s="1"/>
  <c r="J3942" i="1"/>
  <c r="J3931" i="1"/>
  <c r="J3930" i="1" s="1"/>
  <c r="K3900" i="1"/>
  <c r="K3901" i="1"/>
  <c r="J3782" i="1"/>
  <c r="J3781" i="1" s="1"/>
  <c r="J3780" i="1" s="1"/>
  <c r="I3768" i="1"/>
  <c r="I3767" i="1" s="1"/>
  <c r="K3775" i="1"/>
  <c r="F4191" i="1"/>
  <c r="E4066" i="1"/>
  <c r="J4120" i="1"/>
  <c r="J4119" i="1" s="1"/>
  <c r="F3845" i="1"/>
  <c r="G3813" i="1"/>
  <c r="C3813" i="1"/>
  <c r="K4203" i="1"/>
  <c r="I4202" i="1"/>
  <c r="I4193" i="1"/>
  <c r="K4179" i="1"/>
  <c r="I4178" i="1"/>
  <c r="K4178" i="1" s="1"/>
  <c r="K4176" i="1"/>
  <c r="I4175" i="1"/>
  <c r="J4202" i="1"/>
  <c r="J4201" i="1" s="1"/>
  <c r="J4193" i="1"/>
  <c r="J4192" i="1" s="1"/>
  <c r="J4159" i="1"/>
  <c r="J4158" i="1" s="1"/>
  <c r="J4110" i="1"/>
  <c r="J4109" i="1" s="1"/>
  <c r="J4108" i="1" s="1"/>
  <c r="J4149" i="1"/>
  <c r="J4145" i="1" s="1"/>
  <c r="I4099" i="1"/>
  <c r="K4099" i="1" s="1"/>
  <c r="K4100" i="1"/>
  <c r="J4077" i="1"/>
  <c r="J4076" i="1" s="1"/>
  <c r="I4068" i="1"/>
  <c r="I4059" i="1"/>
  <c r="K4060" i="1"/>
  <c r="K4027" i="1"/>
  <c r="I4026" i="1"/>
  <c r="K4045" i="1"/>
  <c r="I4044" i="1"/>
  <c r="K4009" i="1"/>
  <c r="I4008" i="1"/>
  <c r="K3986" i="1"/>
  <c r="I3975" i="1"/>
  <c r="K3975" i="1" s="1"/>
  <c r="K3976" i="1"/>
  <c r="I3967" i="1"/>
  <c r="K3967" i="1" s="1"/>
  <c r="K3968" i="1"/>
  <c r="K3884" i="1"/>
  <c r="I3883" i="1"/>
  <c r="K3896" i="1"/>
  <c r="I3895" i="1"/>
  <c r="J3876" i="1"/>
  <c r="J3847" i="1"/>
  <c r="J3846" i="1" s="1"/>
  <c r="J3820" i="1"/>
  <c r="J3815" i="1" s="1"/>
  <c r="J3814" i="1" s="1"/>
  <c r="J3813" i="1" s="1"/>
  <c r="K3820" i="1"/>
  <c r="J3808" i="1"/>
  <c r="J3807" i="1" s="1"/>
  <c r="J3806" i="1" s="1"/>
  <c r="I3796" i="1"/>
  <c r="I3782" i="1"/>
  <c r="K3783" i="1"/>
  <c r="I3756" i="1"/>
  <c r="K3756" i="1" s="1"/>
  <c r="I3753" i="1"/>
  <c r="K3754" i="1"/>
  <c r="D4225" i="1"/>
  <c r="I4224" i="1" s="1"/>
  <c r="E4225" i="1"/>
  <c r="K3733" i="1"/>
  <c r="E4224" i="1"/>
  <c r="E4223" i="1" s="1"/>
  <c r="K3724" i="1"/>
  <c r="I3723" i="1"/>
  <c r="C4228" i="1"/>
  <c r="C4226" i="1" s="1"/>
  <c r="K4160" i="1"/>
  <c r="I4159" i="1"/>
  <c r="K4138" i="1"/>
  <c r="I4137" i="1"/>
  <c r="K4111" i="1"/>
  <c r="I4110" i="1"/>
  <c r="K4150" i="1"/>
  <c r="I4149" i="1"/>
  <c r="K4089" i="1"/>
  <c r="I4077" i="1"/>
  <c r="K4078" i="1"/>
  <c r="J4059" i="1"/>
  <c r="J4058" i="1" s="1"/>
  <c r="J4026" i="1"/>
  <c r="J4022" i="1" s="1"/>
  <c r="J4013" i="1" s="1"/>
  <c r="K3992" i="1"/>
  <c r="I3991" i="1"/>
  <c r="J4008" i="1"/>
  <c r="I3971" i="1"/>
  <c r="K3971" i="1" s="1"/>
  <c r="I3953" i="1"/>
  <c r="K3953" i="1" s="1"/>
  <c r="K3954" i="1"/>
  <c r="I3943" i="1"/>
  <c r="K3944" i="1"/>
  <c r="I3939" i="1"/>
  <c r="K3940" i="1"/>
  <c r="I3930" i="1"/>
  <c r="K3931" i="1"/>
  <c r="I3926" i="1"/>
  <c r="K3927" i="1"/>
  <c r="K3923" i="1"/>
  <c r="I3922" i="1"/>
  <c r="K3919" i="1"/>
  <c r="I3918" i="1"/>
  <c r="F4001" i="1"/>
  <c r="K3861" i="1"/>
  <c r="I3860" i="1"/>
  <c r="I3847" i="1"/>
  <c r="K3848" i="1"/>
  <c r="I3835" i="1"/>
  <c r="K3836" i="1"/>
  <c r="I3814" i="1"/>
  <c r="K3815" i="1"/>
  <c r="I3808" i="1"/>
  <c r="K3809" i="1"/>
  <c r="K3768" i="1"/>
  <c r="K3739" i="1"/>
  <c r="I3738" i="1"/>
  <c r="D4228" i="1"/>
  <c r="I4002" i="1" l="1"/>
  <c r="K4002" i="1" s="1"/>
  <c r="K4003" i="1"/>
  <c r="I4014" i="1"/>
  <c r="K4014" i="1" s="1"/>
  <c r="K4015" i="1"/>
  <c r="J4001" i="1"/>
  <c r="C3735" i="1"/>
  <c r="C3720" i="1" s="1"/>
  <c r="C4209" i="1" s="1"/>
  <c r="F3735" i="1"/>
  <c r="F3720" i="1" s="1"/>
  <c r="J4066" i="1"/>
  <c r="J3845" i="1"/>
  <c r="E3735" i="1"/>
  <c r="E3720" i="1" s="1"/>
  <c r="I3773" i="1"/>
  <c r="K3773" i="1" s="1"/>
  <c r="K3774" i="1"/>
  <c r="J4043" i="1"/>
  <c r="J4118" i="1"/>
  <c r="H4226" i="1"/>
  <c r="C4221" i="1"/>
  <c r="K3926" i="1"/>
  <c r="I3925" i="1"/>
  <c r="K3925" i="1" s="1"/>
  <c r="K3939" i="1"/>
  <c r="I3938" i="1"/>
  <c r="K3938" i="1" s="1"/>
  <c r="K4149" i="1"/>
  <c r="I4145" i="1"/>
  <c r="K4145" i="1" s="1"/>
  <c r="K3782" i="1"/>
  <c r="I3781" i="1"/>
  <c r="I3949" i="1"/>
  <c r="K3949" i="1" s="1"/>
  <c r="K4008" i="1"/>
  <c r="I4001" i="1"/>
  <c r="K4001" i="1" s="1"/>
  <c r="K4044" i="1"/>
  <c r="K4026" i="1"/>
  <c r="I4022" i="1"/>
  <c r="I4067" i="1"/>
  <c r="K4068" i="1"/>
  <c r="K3738" i="1"/>
  <c r="I3737" i="1"/>
  <c r="K3767" i="1"/>
  <c r="I3766" i="1"/>
  <c r="K3766" i="1" s="1"/>
  <c r="I3859" i="1"/>
  <c r="K3859" i="1" s="1"/>
  <c r="K3860" i="1"/>
  <c r="I3917" i="1"/>
  <c r="K3917" i="1" s="1"/>
  <c r="K3918" i="1"/>
  <c r="I3921" i="1"/>
  <c r="K3921" i="1" s="1"/>
  <c r="K3922" i="1"/>
  <c r="K4077" i="1"/>
  <c r="I4076" i="1"/>
  <c r="K4076" i="1" s="1"/>
  <c r="I3722" i="1"/>
  <c r="K3723" i="1"/>
  <c r="F4223" i="1"/>
  <c r="F4221" i="1" s="1"/>
  <c r="I4223" i="1"/>
  <c r="I3752" i="1"/>
  <c r="K3753" i="1"/>
  <c r="I3795" i="1"/>
  <c r="K3796" i="1"/>
  <c r="I3894" i="1"/>
  <c r="K3894" i="1" s="1"/>
  <c r="K3895" i="1"/>
  <c r="I3882" i="1"/>
  <c r="K3883" i="1"/>
  <c r="E4229" i="1"/>
  <c r="K4059" i="1"/>
  <c r="I4058" i="1"/>
  <c r="K4058" i="1" s="1"/>
  <c r="J4191" i="1"/>
  <c r="E4227" i="1"/>
  <c r="I4174" i="1"/>
  <c r="K4174" i="1" s="1"/>
  <c r="K4175" i="1"/>
  <c r="K4193" i="1"/>
  <c r="I4192" i="1"/>
  <c r="K3808" i="1"/>
  <c r="I3807" i="1"/>
  <c r="K3814" i="1"/>
  <c r="K3835" i="1"/>
  <c r="I3825" i="1"/>
  <c r="K3825" i="1" s="1"/>
  <c r="K3847" i="1"/>
  <c r="I3846" i="1"/>
  <c r="K3930" i="1"/>
  <c r="K3943" i="1"/>
  <c r="I3942" i="1"/>
  <c r="K3942" i="1" s="1"/>
  <c r="K3991" i="1"/>
  <c r="I3990" i="1"/>
  <c r="I4109" i="1"/>
  <c r="K4110" i="1"/>
  <c r="K4137" i="1"/>
  <c r="I4133" i="1"/>
  <c r="I4158" i="1"/>
  <c r="K4159" i="1"/>
  <c r="J4157" i="1"/>
  <c r="I4201" i="1"/>
  <c r="K4201" i="1" s="1"/>
  <c r="K4202" i="1"/>
  <c r="O1080" i="1"/>
  <c r="P1073" i="1"/>
  <c r="N1075" i="1"/>
  <c r="N1077" i="1" s="1"/>
  <c r="N3180" i="1"/>
  <c r="I3845" i="1" l="1"/>
  <c r="K3845" i="1" s="1"/>
  <c r="K3846" i="1"/>
  <c r="I3751" i="1"/>
  <c r="K3751" i="1" s="1"/>
  <c r="K3752" i="1"/>
  <c r="K4067" i="1"/>
  <c r="I4066" i="1"/>
  <c r="K4066" i="1" s="1"/>
  <c r="I3780" i="1"/>
  <c r="K3780" i="1" s="1"/>
  <c r="K3781" i="1"/>
  <c r="K4158" i="1"/>
  <c r="I4157" i="1"/>
  <c r="K4157" i="1" s="1"/>
  <c r="K4109" i="1"/>
  <c r="I4108" i="1"/>
  <c r="K4108" i="1" s="1"/>
  <c r="K3737" i="1"/>
  <c r="I3736" i="1"/>
  <c r="K4022" i="1"/>
  <c r="I4013" i="1"/>
  <c r="K4013" i="1" s="1"/>
  <c r="K4133" i="1"/>
  <c r="I4118" i="1"/>
  <c r="K4118" i="1" s="1"/>
  <c r="K3990" i="1"/>
  <c r="I3989" i="1"/>
  <c r="K3989" i="1" s="1"/>
  <c r="I3813" i="1"/>
  <c r="K3813" i="1" s="1"/>
  <c r="I3806" i="1"/>
  <c r="K3806" i="1" s="1"/>
  <c r="K3807" i="1"/>
  <c r="I4191" i="1"/>
  <c r="K4191" i="1" s="1"/>
  <c r="K4192" i="1"/>
  <c r="K3882" i="1"/>
  <c r="I3876" i="1"/>
  <c r="K3876" i="1" s="1"/>
  <c r="K3795" i="1"/>
  <c r="I3794" i="1"/>
  <c r="K3794" i="1" s="1"/>
  <c r="K3722" i="1"/>
  <c r="I4043" i="1"/>
  <c r="K4043" i="1" s="1"/>
  <c r="K3736" i="1" l="1"/>
  <c r="P20" i="1"/>
  <c r="G3672" i="1" l="1"/>
  <c r="F3672" i="1"/>
  <c r="C3672" i="1"/>
  <c r="I3655" i="1"/>
  <c r="K3655" i="1" s="1"/>
  <c r="H3654" i="1"/>
  <c r="G3654" i="1"/>
  <c r="F3654" i="1"/>
  <c r="E3654" i="1"/>
  <c r="D3654" i="1"/>
  <c r="C3654" i="1"/>
  <c r="I3653" i="1"/>
  <c r="K3653" i="1" s="1"/>
  <c r="H3652" i="1"/>
  <c r="G3652" i="1"/>
  <c r="F3652" i="1"/>
  <c r="E3652" i="1"/>
  <c r="D3652" i="1"/>
  <c r="C3652" i="1"/>
  <c r="I3651" i="1"/>
  <c r="K3651" i="1" s="1"/>
  <c r="H3650" i="1"/>
  <c r="G3650" i="1"/>
  <c r="F3650" i="1"/>
  <c r="E3650" i="1"/>
  <c r="D3650" i="1"/>
  <c r="C3650" i="1"/>
  <c r="F3649" i="1"/>
  <c r="F3648" i="1" s="1"/>
  <c r="I3647" i="1"/>
  <c r="K3647" i="1" s="1"/>
  <c r="H3646" i="1"/>
  <c r="G3646" i="1"/>
  <c r="F3646" i="1"/>
  <c r="E3646" i="1"/>
  <c r="D3646" i="1"/>
  <c r="C3646" i="1"/>
  <c r="J3645" i="1"/>
  <c r="I3644" i="1"/>
  <c r="K3644" i="1" s="1"/>
  <c r="H3643" i="1"/>
  <c r="G3643" i="1"/>
  <c r="F3643" i="1"/>
  <c r="E3643" i="1"/>
  <c r="D3643" i="1"/>
  <c r="C3643" i="1"/>
  <c r="I3642" i="1"/>
  <c r="K3642" i="1" s="1"/>
  <c r="H3641" i="1"/>
  <c r="G3641" i="1"/>
  <c r="G3640" i="1" s="1"/>
  <c r="G3639" i="1" s="1"/>
  <c r="F3641" i="1"/>
  <c r="E3641" i="1"/>
  <c r="E3640" i="1" s="1"/>
  <c r="E3639" i="1" s="1"/>
  <c r="D3641" i="1"/>
  <c r="C3641" i="1"/>
  <c r="C3640" i="1" s="1"/>
  <c r="C3639" i="1" s="1"/>
  <c r="I3637" i="1"/>
  <c r="K3637" i="1" s="1"/>
  <c r="H3636" i="1"/>
  <c r="G3636" i="1"/>
  <c r="F3636" i="1"/>
  <c r="E3636" i="1"/>
  <c r="D3636" i="1"/>
  <c r="C3636" i="1"/>
  <c r="J3635" i="1"/>
  <c r="I3635" i="1"/>
  <c r="K3635" i="1" s="1"/>
  <c r="I3634" i="1"/>
  <c r="K3634" i="1" s="1"/>
  <c r="H3633" i="1"/>
  <c r="G3633" i="1"/>
  <c r="F3633" i="1"/>
  <c r="E3633" i="1"/>
  <c r="D3633" i="1"/>
  <c r="C3633" i="1"/>
  <c r="I3632" i="1"/>
  <c r="J3632" i="1" s="1"/>
  <c r="I3631" i="1"/>
  <c r="K3631" i="1" s="1"/>
  <c r="H3630" i="1"/>
  <c r="G3630" i="1"/>
  <c r="F3630" i="1"/>
  <c r="E3630" i="1"/>
  <c r="D3630" i="1"/>
  <c r="C3630" i="1"/>
  <c r="I3629" i="1"/>
  <c r="K3629" i="1" s="1"/>
  <c r="H3628" i="1"/>
  <c r="G3628" i="1"/>
  <c r="F3628" i="1"/>
  <c r="E3628" i="1"/>
  <c r="D3628" i="1"/>
  <c r="C3628" i="1"/>
  <c r="I3627" i="1"/>
  <c r="K3627" i="1" s="1"/>
  <c r="H3626" i="1"/>
  <c r="G3626" i="1"/>
  <c r="F3626" i="1"/>
  <c r="E3626" i="1"/>
  <c r="D3626" i="1"/>
  <c r="C3626" i="1"/>
  <c r="I3624" i="1"/>
  <c r="K3624" i="1" s="1"/>
  <c r="H3623" i="1"/>
  <c r="G3623" i="1"/>
  <c r="F3623" i="1"/>
  <c r="E3623" i="1"/>
  <c r="D3623" i="1"/>
  <c r="C3623" i="1"/>
  <c r="H3622" i="1"/>
  <c r="G3622" i="1"/>
  <c r="F3622" i="1"/>
  <c r="E3622" i="1"/>
  <c r="D3622" i="1"/>
  <c r="C3622" i="1"/>
  <c r="I3615" i="1"/>
  <c r="K3615" i="1" s="1"/>
  <c r="H3614" i="1"/>
  <c r="G3614" i="1"/>
  <c r="F3614" i="1"/>
  <c r="E3614" i="1"/>
  <c r="D3614" i="1"/>
  <c r="C3614" i="1"/>
  <c r="I3613" i="1"/>
  <c r="K3613" i="1" s="1"/>
  <c r="H3612" i="1"/>
  <c r="G3612" i="1"/>
  <c r="F3612" i="1"/>
  <c r="E3612" i="1"/>
  <c r="D3612" i="1"/>
  <c r="C3612" i="1"/>
  <c r="I3611" i="1"/>
  <c r="K3611" i="1" s="1"/>
  <c r="H3610" i="1"/>
  <c r="G3610" i="1"/>
  <c r="F3610" i="1"/>
  <c r="E3610" i="1"/>
  <c r="D3610" i="1"/>
  <c r="C3610" i="1"/>
  <c r="C3609" i="1" s="1"/>
  <c r="C3608" i="1" s="1"/>
  <c r="I3606" i="1"/>
  <c r="K3606" i="1" s="1"/>
  <c r="H3605" i="1"/>
  <c r="G3605" i="1"/>
  <c r="F3605" i="1"/>
  <c r="E3605" i="1"/>
  <c r="D3605" i="1"/>
  <c r="C3605" i="1"/>
  <c r="J3604" i="1"/>
  <c r="I3603" i="1"/>
  <c r="K3603" i="1" s="1"/>
  <c r="H3602" i="1"/>
  <c r="G3602" i="1"/>
  <c r="F3602" i="1"/>
  <c r="E3602" i="1"/>
  <c r="D3602" i="1"/>
  <c r="C3602" i="1"/>
  <c r="I3601" i="1"/>
  <c r="K3601" i="1" s="1"/>
  <c r="H3600" i="1"/>
  <c r="G3600" i="1"/>
  <c r="F3600" i="1"/>
  <c r="E3600" i="1"/>
  <c r="D3600" i="1"/>
  <c r="C3600" i="1"/>
  <c r="I3598" i="1"/>
  <c r="K3598" i="1" s="1"/>
  <c r="H3597" i="1"/>
  <c r="G3597" i="1"/>
  <c r="G3596" i="1" s="1"/>
  <c r="F3597" i="1"/>
  <c r="F3596" i="1" s="1"/>
  <c r="E3597" i="1"/>
  <c r="E3596" i="1" s="1"/>
  <c r="D3597" i="1"/>
  <c r="D3596" i="1" s="1"/>
  <c r="C3597" i="1"/>
  <c r="C3596" i="1" s="1"/>
  <c r="H3596" i="1"/>
  <c r="I3594" i="1"/>
  <c r="K3594" i="1" s="1"/>
  <c r="H3593" i="1"/>
  <c r="G3593" i="1"/>
  <c r="F3593" i="1"/>
  <c r="E3593" i="1"/>
  <c r="D3593" i="1"/>
  <c r="C3593" i="1"/>
  <c r="J3592" i="1"/>
  <c r="I3591" i="1"/>
  <c r="K3591" i="1" s="1"/>
  <c r="H3590" i="1"/>
  <c r="G3590" i="1"/>
  <c r="F3590" i="1"/>
  <c r="E3590" i="1"/>
  <c r="D3590" i="1"/>
  <c r="C3590" i="1"/>
  <c r="I3589" i="1"/>
  <c r="K3589" i="1" s="1"/>
  <c r="H3588" i="1"/>
  <c r="G3588" i="1"/>
  <c r="F3588" i="1"/>
  <c r="E3588" i="1"/>
  <c r="D3588" i="1"/>
  <c r="C3588" i="1"/>
  <c r="I3586" i="1"/>
  <c r="K3586" i="1" s="1"/>
  <c r="H3585" i="1"/>
  <c r="G3585" i="1"/>
  <c r="G3584" i="1" s="1"/>
  <c r="F3585" i="1"/>
  <c r="F3584" i="1" s="1"/>
  <c r="E3585" i="1"/>
  <c r="E3584" i="1" s="1"/>
  <c r="D3585" i="1"/>
  <c r="D3584" i="1" s="1"/>
  <c r="C3585" i="1"/>
  <c r="C3584" i="1" s="1"/>
  <c r="H3584" i="1"/>
  <c r="I3578" i="1"/>
  <c r="K3578" i="1" s="1"/>
  <c r="H3577" i="1"/>
  <c r="G3577" i="1"/>
  <c r="F3577" i="1"/>
  <c r="E3577" i="1"/>
  <c r="D3577" i="1"/>
  <c r="C3577" i="1"/>
  <c r="I3576" i="1"/>
  <c r="K3576" i="1" s="1"/>
  <c r="H3575" i="1"/>
  <c r="G3575" i="1"/>
  <c r="F3575" i="1"/>
  <c r="E3575" i="1"/>
  <c r="D3575" i="1"/>
  <c r="C3575" i="1"/>
  <c r="I3574" i="1"/>
  <c r="K3574" i="1" s="1"/>
  <c r="H3573" i="1"/>
  <c r="G3573" i="1"/>
  <c r="F3573" i="1"/>
  <c r="E3573" i="1"/>
  <c r="D3573" i="1"/>
  <c r="C3573" i="1"/>
  <c r="I3569" i="1"/>
  <c r="K3569" i="1" s="1"/>
  <c r="H3568" i="1"/>
  <c r="G3568" i="1"/>
  <c r="F3568" i="1"/>
  <c r="E3568" i="1"/>
  <c r="D3568" i="1"/>
  <c r="C3568" i="1"/>
  <c r="I3567" i="1"/>
  <c r="J3567" i="1" s="1"/>
  <c r="I3566" i="1"/>
  <c r="K3566" i="1" s="1"/>
  <c r="H3565" i="1"/>
  <c r="G3565" i="1"/>
  <c r="F3565" i="1"/>
  <c r="E3565" i="1"/>
  <c r="D3565" i="1"/>
  <c r="C3565" i="1"/>
  <c r="I3564" i="1"/>
  <c r="K3564" i="1" s="1"/>
  <c r="H3563" i="1"/>
  <c r="G3563" i="1"/>
  <c r="F3563" i="1"/>
  <c r="E3563" i="1"/>
  <c r="D3563" i="1"/>
  <c r="C3563" i="1"/>
  <c r="I3559" i="1"/>
  <c r="K3559" i="1" s="1"/>
  <c r="H3558" i="1"/>
  <c r="G3558" i="1"/>
  <c r="F3558" i="1"/>
  <c r="E3558" i="1"/>
  <c r="D3558" i="1"/>
  <c r="C3558" i="1"/>
  <c r="J3557" i="1"/>
  <c r="I3556" i="1"/>
  <c r="K3556" i="1" s="1"/>
  <c r="H3555" i="1"/>
  <c r="G3555" i="1"/>
  <c r="F3555" i="1"/>
  <c r="E3555" i="1"/>
  <c r="D3555" i="1"/>
  <c r="C3555" i="1"/>
  <c r="I3554" i="1"/>
  <c r="K3554" i="1" s="1"/>
  <c r="H3553" i="1"/>
  <c r="G3553" i="1"/>
  <c r="F3553" i="1"/>
  <c r="E3553" i="1"/>
  <c r="D3553" i="1"/>
  <c r="C3553" i="1"/>
  <c r="K3550" i="1"/>
  <c r="J3550" i="1"/>
  <c r="J3549" i="1" s="1"/>
  <c r="I3549" i="1"/>
  <c r="H3549" i="1"/>
  <c r="G3549" i="1"/>
  <c r="F3549" i="1"/>
  <c r="E3549" i="1"/>
  <c r="D3549" i="1"/>
  <c r="C3549" i="1"/>
  <c r="I3548" i="1"/>
  <c r="K3548" i="1" s="1"/>
  <c r="H3547" i="1"/>
  <c r="G3547" i="1"/>
  <c r="F3547" i="1"/>
  <c r="E3547" i="1"/>
  <c r="D3547" i="1"/>
  <c r="C3547" i="1"/>
  <c r="J3546" i="1"/>
  <c r="I3545" i="1"/>
  <c r="K3545" i="1" s="1"/>
  <c r="H3544" i="1"/>
  <c r="G3544" i="1"/>
  <c r="F3544" i="1"/>
  <c r="E3544" i="1"/>
  <c r="D3544" i="1"/>
  <c r="C3544" i="1"/>
  <c r="I3543" i="1"/>
  <c r="K3543" i="1" s="1"/>
  <c r="H3542" i="1"/>
  <c r="G3542" i="1"/>
  <c r="G3541" i="1" s="1"/>
  <c r="G3540" i="1" s="1"/>
  <c r="F3542" i="1"/>
  <c r="E3542" i="1"/>
  <c r="E3541" i="1" s="1"/>
  <c r="E3540" i="1" s="1"/>
  <c r="D3542" i="1"/>
  <c r="C3542" i="1"/>
  <c r="C3541" i="1" s="1"/>
  <c r="C3540" i="1" s="1"/>
  <c r="I3536" i="1"/>
  <c r="J3536" i="1" s="1"/>
  <c r="J3535" i="1" s="1"/>
  <c r="H3535" i="1"/>
  <c r="G3535" i="1"/>
  <c r="F3535" i="1"/>
  <c r="E3535" i="1"/>
  <c r="D3535" i="1"/>
  <c r="C3535" i="1"/>
  <c r="J3534" i="1"/>
  <c r="I3533" i="1"/>
  <c r="K3533" i="1" s="1"/>
  <c r="H3532" i="1"/>
  <c r="G3532" i="1"/>
  <c r="F3532" i="1"/>
  <c r="E3532" i="1"/>
  <c r="D3532" i="1"/>
  <c r="C3532" i="1"/>
  <c r="I3531" i="1"/>
  <c r="K3531" i="1" s="1"/>
  <c r="H3530" i="1"/>
  <c r="G3530" i="1"/>
  <c r="G3529" i="1" s="1"/>
  <c r="G3528" i="1" s="1"/>
  <c r="F3530" i="1"/>
  <c r="E3530" i="1"/>
  <c r="D3530" i="1"/>
  <c r="C3530" i="1"/>
  <c r="I3527" i="1"/>
  <c r="K3527" i="1" s="1"/>
  <c r="H3526" i="1"/>
  <c r="G3526" i="1"/>
  <c r="F3526" i="1"/>
  <c r="E3526" i="1"/>
  <c r="D3526" i="1"/>
  <c r="C3526" i="1"/>
  <c r="J3525" i="1"/>
  <c r="I3524" i="1"/>
  <c r="K3524" i="1" s="1"/>
  <c r="H3523" i="1"/>
  <c r="G3523" i="1"/>
  <c r="F3523" i="1"/>
  <c r="E3523" i="1"/>
  <c r="D3523" i="1"/>
  <c r="C3523" i="1"/>
  <c r="I3522" i="1"/>
  <c r="K3522" i="1" s="1"/>
  <c r="H3521" i="1"/>
  <c r="G3521" i="1"/>
  <c r="F3521" i="1"/>
  <c r="E3521" i="1"/>
  <c r="D3521" i="1"/>
  <c r="C3521" i="1"/>
  <c r="I3517" i="1"/>
  <c r="K3517" i="1" s="1"/>
  <c r="H3516" i="1"/>
  <c r="G3516" i="1"/>
  <c r="F3516" i="1"/>
  <c r="E3516" i="1"/>
  <c r="D3516" i="1"/>
  <c r="C3516" i="1"/>
  <c r="I3515" i="1"/>
  <c r="K3515" i="1" s="1"/>
  <c r="H3514" i="1"/>
  <c r="G3514" i="1"/>
  <c r="F3514" i="1"/>
  <c r="E3514" i="1"/>
  <c r="D3514" i="1"/>
  <c r="C3514" i="1"/>
  <c r="I3513" i="1"/>
  <c r="K3513" i="1" s="1"/>
  <c r="H3512" i="1"/>
  <c r="G3512" i="1"/>
  <c r="F3512" i="1"/>
  <c r="E3512" i="1"/>
  <c r="D3512" i="1"/>
  <c r="C3512" i="1"/>
  <c r="K3509" i="1"/>
  <c r="J3509" i="1"/>
  <c r="K3508" i="1"/>
  <c r="J3508" i="1"/>
  <c r="J3507" i="1" s="1"/>
  <c r="I3507" i="1"/>
  <c r="H3507" i="1"/>
  <c r="G3507" i="1"/>
  <c r="F3507" i="1"/>
  <c r="E3507" i="1"/>
  <c r="D3507" i="1"/>
  <c r="C3507" i="1"/>
  <c r="K3506" i="1"/>
  <c r="J3506" i="1"/>
  <c r="I3505" i="1"/>
  <c r="K3505" i="1" s="1"/>
  <c r="H3504" i="1"/>
  <c r="G3504" i="1"/>
  <c r="F3504" i="1"/>
  <c r="E3504" i="1"/>
  <c r="D3504" i="1"/>
  <c r="C3504" i="1"/>
  <c r="J3503" i="1"/>
  <c r="I3502" i="1"/>
  <c r="K3502" i="1" s="1"/>
  <c r="I3501" i="1"/>
  <c r="K3501" i="1" s="1"/>
  <c r="H3500" i="1"/>
  <c r="G3500" i="1"/>
  <c r="F3500" i="1"/>
  <c r="E3500" i="1"/>
  <c r="D3500" i="1"/>
  <c r="C3500" i="1"/>
  <c r="I3499" i="1"/>
  <c r="K3499" i="1" s="1"/>
  <c r="H3498" i="1"/>
  <c r="G3498" i="1"/>
  <c r="F3498" i="1"/>
  <c r="E3498" i="1"/>
  <c r="D3498" i="1"/>
  <c r="C3498" i="1"/>
  <c r="I3484" i="1"/>
  <c r="K3484" i="1" s="1"/>
  <c r="H3483" i="1"/>
  <c r="G3483" i="1"/>
  <c r="F3483" i="1"/>
  <c r="E3483" i="1"/>
  <c r="D3483" i="1"/>
  <c r="C3483" i="1"/>
  <c r="I3482" i="1"/>
  <c r="K3482" i="1" s="1"/>
  <c r="H3481" i="1"/>
  <c r="G3481" i="1"/>
  <c r="F3481" i="1"/>
  <c r="E3481" i="1"/>
  <c r="D3481" i="1"/>
  <c r="C3481" i="1"/>
  <c r="I3480" i="1"/>
  <c r="K3480" i="1" s="1"/>
  <c r="H3479" i="1"/>
  <c r="G3479" i="1"/>
  <c r="F3479" i="1"/>
  <c r="E3479" i="1"/>
  <c r="E3478" i="1" s="1"/>
  <c r="D3479" i="1"/>
  <c r="C3479" i="1"/>
  <c r="I3477" i="1"/>
  <c r="K3477" i="1" s="1"/>
  <c r="H3476" i="1"/>
  <c r="G3476" i="1"/>
  <c r="G3475" i="1" s="1"/>
  <c r="F3476" i="1"/>
  <c r="F3475" i="1" s="1"/>
  <c r="E3476" i="1"/>
  <c r="E3475" i="1" s="1"/>
  <c r="D3476" i="1"/>
  <c r="D3475" i="1" s="1"/>
  <c r="C3476" i="1"/>
  <c r="C3475" i="1" s="1"/>
  <c r="H3475" i="1"/>
  <c r="I3473" i="1"/>
  <c r="K3473" i="1" s="1"/>
  <c r="H3472" i="1"/>
  <c r="G3472" i="1"/>
  <c r="F3472" i="1"/>
  <c r="E3472" i="1"/>
  <c r="D3472" i="1"/>
  <c r="C3472" i="1"/>
  <c r="I3471" i="1"/>
  <c r="K3471" i="1" s="1"/>
  <c r="H3470" i="1"/>
  <c r="G3470" i="1"/>
  <c r="F3470" i="1"/>
  <c r="E3470" i="1"/>
  <c r="D3470" i="1"/>
  <c r="C3470" i="1"/>
  <c r="I3469" i="1"/>
  <c r="K3469" i="1" s="1"/>
  <c r="H3468" i="1"/>
  <c r="G3468" i="1"/>
  <c r="F3468" i="1"/>
  <c r="E3468" i="1"/>
  <c r="D3468" i="1"/>
  <c r="C3468" i="1"/>
  <c r="I3464" i="1"/>
  <c r="K3464" i="1" s="1"/>
  <c r="H3463" i="1"/>
  <c r="G3463" i="1"/>
  <c r="F3463" i="1"/>
  <c r="E3463" i="1"/>
  <c r="D3463" i="1"/>
  <c r="C3463" i="1"/>
  <c r="I3462" i="1"/>
  <c r="K3462" i="1" s="1"/>
  <c r="H3461" i="1"/>
  <c r="G3461" i="1"/>
  <c r="F3461" i="1"/>
  <c r="E3461" i="1"/>
  <c r="D3461" i="1"/>
  <c r="C3461" i="1"/>
  <c r="I3459" i="1"/>
  <c r="K3459" i="1" s="1"/>
  <c r="H3458" i="1"/>
  <c r="G3458" i="1"/>
  <c r="F3458" i="1"/>
  <c r="E3458" i="1"/>
  <c r="D3458" i="1"/>
  <c r="C3458" i="1"/>
  <c r="I3457" i="1"/>
  <c r="K3457" i="1" s="1"/>
  <c r="H3456" i="1"/>
  <c r="G3456" i="1"/>
  <c r="F3456" i="1"/>
  <c r="E3456" i="1"/>
  <c r="D3456" i="1"/>
  <c r="C3456" i="1"/>
  <c r="I3445" i="1"/>
  <c r="K3445" i="1" s="1"/>
  <c r="H3444" i="1"/>
  <c r="H3443" i="1" s="1"/>
  <c r="H3442" i="1" s="1"/>
  <c r="H3441" i="1" s="1"/>
  <c r="G3444" i="1"/>
  <c r="G3443" i="1" s="1"/>
  <c r="G3442" i="1" s="1"/>
  <c r="G3441" i="1" s="1"/>
  <c r="F3444" i="1"/>
  <c r="F3443" i="1" s="1"/>
  <c r="F3442" i="1" s="1"/>
  <c r="F3441" i="1" s="1"/>
  <c r="E3444" i="1"/>
  <c r="E3443" i="1" s="1"/>
  <c r="E3442" i="1" s="1"/>
  <c r="E3441" i="1" s="1"/>
  <c r="D3444" i="1"/>
  <c r="D3443" i="1" s="1"/>
  <c r="D3442" i="1" s="1"/>
  <c r="D3441" i="1" s="1"/>
  <c r="C3444" i="1"/>
  <c r="C3443" i="1" s="1"/>
  <c r="C3442" i="1" s="1"/>
  <c r="C3441" i="1" s="1"/>
  <c r="K3440" i="1"/>
  <c r="J3440" i="1"/>
  <c r="J3439" i="1" s="1"/>
  <c r="J3438" i="1" s="1"/>
  <c r="I3439" i="1"/>
  <c r="I3438" i="1" s="1"/>
  <c r="H3439" i="1"/>
  <c r="H3438" i="1" s="1"/>
  <c r="G3439" i="1"/>
  <c r="G3438" i="1" s="1"/>
  <c r="F3439" i="1"/>
  <c r="F3438" i="1" s="1"/>
  <c r="E3439" i="1"/>
  <c r="E3438" i="1" s="1"/>
  <c r="D3439" i="1"/>
  <c r="D3438" i="1" s="1"/>
  <c r="C3439" i="1"/>
  <c r="C3438" i="1" s="1"/>
  <c r="K3437" i="1"/>
  <c r="J3437" i="1"/>
  <c r="J3436" i="1" s="1"/>
  <c r="I3436" i="1"/>
  <c r="H3436" i="1"/>
  <c r="G3436" i="1"/>
  <c r="F3436" i="1"/>
  <c r="E3436" i="1"/>
  <c r="D3436" i="1"/>
  <c r="C3436" i="1"/>
  <c r="I3435" i="1"/>
  <c r="K3435" i="1" s="1"/>
  <c r="H3434" i="1"/>
  <c r="G3434" i="1"/>
  <c r="F3434" i="1"/>
  <c r="E3434" i="1"/>
  <c r="D3434" i="1"/>
  <c r="C3434" i="1"/>
  <c r="K3432" i="1"/>
  <c r="J3432" i="1"/>
  <c r="K3431" i="1"/>
  <c r="J3431" i="1"/>
  <c r="K3430" i="1"/>
  <c r="J3430" i="1"/>
  <c r="J3429" i="1" s="1"/>
  <c r="J3428" i="1" s="1"/>
  <c r="I3429" i="1"/>
  <c r="H3429" i="1"/>
  <c r="H3428" i="1" s="1"/>
  <c r="G3429" i="1"/>
  <c r="G3428" i="1" s="1"/>
  <c r="F3429" i="1"/>
  <c r="F3428" i="1" s="1"/>
  <c r="E3429" i="1"/>
  <c r="E3428" i="1" s="1"/>
  <c r="D3429" i="1"/>
  <c r="D3428" i="1" s="1"/>
  <c r="C3429" i="1"/>
  <c r="C3428" i="1" s="1"/>
  <c r="I3426" i="1"/>
  <c r="K3426" i="1" s="1"/>
  <c r="H3425" i="1"/>
  <c r="G3425" i="1"/>
  <c r="G3424" i="1" s="1"/>
  <c r="G3423" i="1" s="1"/>
  <c r="F3425" i="1"/>
  <c r="F3424" i="1" s="1"/>
  <c r="F3423" i="1" s="1"/>
  <c r="E3425" i="1"/>
  <c r="E3424" i="1" s="1"/>
  <c r="E3423" i="1" s="1"/>
  <c r="D3425" i="1"/>
  <c r="D3424" i="1" s="1"/>
  <c r="D3423" i="1" s="1"/>
  <c r="C3425" i="1"/>
  <c r="C3424" i="1" s="1"/>
  <c r="C3423" i="1" s="1"/>
  <c r="H3424" i="1"/>
  <c r="H3423" i="1" s="1"/>
  <c r="I3422" i="1"/>
  <c r="K3422" i="1" s="1"/>
  <c r="H3421" i="1"/>
  <c r="G3421" i="1"/>
  <c r="G3420" i="1" s="1"/>
  <c r="G3419" i="1" s="1"/>
  <c r="F3421" i="1"/>
  <c r="F3420" i="1" s="1"/>
  <c r="F3419" i="1" s="1"/>
  <c r="E3421" i="1"/>
  <c r="E3420" i="1" s="1"/>
  <c r="E3419" i="1" s="1"/>
  <c r="D3421" i="1"/>
  <c r="D3420" i="1" s="1"/>
  <c r="D3419" i="1" s="1"/>
  <c r="C3421" i="1"/>
  <c r="C3420" i="1" s="1"/>
  <c r="C3419" i="1" s="1"/>
  <c r="H3420" i="1"/>
  <c r="H3419" i="1" s="1"/>
  <c r="I3418" i="1"/>
  <c r="K3418" i="1" s="1"/>
  <c r="I3416" i="1"/>
  <c r="K3416" i="1" s="1"/>
  <c r="H3414" i="1"/>
  <c r="H3413" i="1" s="1"/>
  <c r="H3412" i="1" s="1"/>
  <c r="F3414" i="1"/>
  <c r="F3413" i="1" s="1"/>
  <c r="F3412" i="1" s="1"/>
  <c r="E3414" i="1"/>
  <c r="E3413" i="1" s="1"/>
  <c r="E3412" i="1" s="1"/>
  <c r="D3414" i="1"/>
  <c r="D3413" i="1" s="1"/>
  <c r="D3412" i="1" s="1"/>
  <c r="C3414" i="1"/>
  <c r="C3413" i="1" s="1"/>
  <c r="C3412" i="1" s="1"/>
  <c r="I3407" i="1"/>
  <c r="K3407" i="1" s="1"/>
  <c r="H3406" i="1"/>
  <c r="H3405" i="1" s="1"/>
  <c r="G3406" i="1"/>
  <c r="G3405" i="1" s="1"/>
  <c r="F3406" i="1"/>
  <c r="F3405" i="1" s="1"/>
  <c r="E3406" i="1"/>
  <c r="E3405" i="1" s="1"/>
  <c r="D3406" i="1"/>
  <c r="D3405" i="1" s="1"/>
  <c r="C3406" i="1"/>
  <c r="C3405" i="1" s="1"/>
  <c r="I3404" i="1"/>
  <c r="K3404" i="1" s="1"/>
  <c r="H3403" i="1"/>
  <c r="G3403" i="1"/>
  <c r="G3402" i="1" s="1"/>
  <c r="F3403" i="1"/>
  <c r="F3402" i="1" s="1"/>
  <c r="E3403" i="1"/>
  <c r="E3402" i="1" s="1"/>
  <c r="D3403" i="1"/>
  <c r="D3402" i="1" s="1"/>
  <c r="C3403" i="1"/>
  <c r="C3402" i="1" s="1"/>
  <c r="H3402" i="1"/>
  <c r="I3400" i="1"/>
  <c r="K3400" i="1" s="1"/>
  <c r="H3399" i="1"/>
  <c r="G3399" i="1"/>
  <c r="G3398" i="1" s="1"/>
  <c r="F3399" i="1"/>
  <c r="F3398" i="1" s="1"/>
  <c r="E3399" i="1"/>
  <c r="E3398" i="1" s="1"/>
  <c r="D3399" i="1"/>
  <c r="D3398" i="1" s="1"/>
  <c r="C3399" i="1"/>
  <c r="C3398" i="1" s="1"/>
  <c r="H3398" i="1"/>
  <c r="I3397" i="1"/>
  <c r="K3397" i="1" s="1"/>
  <c r="H3396" i="1"/>
  <c r="H3395" i="1" s="1"/>
  <c r="G3396" i="1"/>
  <c r="G3395" i="1" s="1"/>
  <c r="F3396" i="1"/>
  <c r="F3395" i="1" s="1"/>
  <c r="E3396" i="1"/>
  <c r="E3395" i="1" s="1"/>
  <c r="E3394" i="1" s="1"/>
  <c r="D3396" i="1"/>
  <c r="D3395" i="1" s="1"/>
  <c r="C3396" i="1"/>
  <c r="C3395" i="1" s="1"/>
  <c r="I3393" i="1"/>
  <c r="K3393" i="1" s="1"/>
  <c r="H3392" i="1"/>
  <c r="H3391" i="1" s="1"/>
  <c r="H3390" i="1" s="1"/>
  <c r="G3392" i="1"/>
  <c r="G3391" i="1" s="1"/>
  <c r="G3390" i="1" s="1"/>
  <c r="F3392" i="1"/>
  <c r="F3391" i="1" s="1"/>
  <c r="F3390" i="1" s="1"/>
  <c r="E3392" i="1"/>
  <c r="E3391" i="1" s="1"/>
  <c r="E3390" i="1" s="1"/>
  <c r="D3392" i="1"/>
  <c r="D3391" i="1" s="1"/>
  <c r="D3390" i="1" s="1"/>
  <c r="C3392" i="1"/>
  <c r="C3391" i="1" s="1"/>
  <c r="C3390" i="1" s="1"/>
  <c r="I3389" i="1"/>
  <c r="K3389" i="1" s="1"/>
  <c r="I3388" i="1"/>
  <c r="K3388" i="1" s="1"/>
  <c r="H3387" i="1"/>
  <c r="G3387" i="1"/>
  <c r="F3387" i="1"/>
  <c r="E3387" i="1"/>
  <c r="D3387" i="1"/>
  <c r="C3387" i="1"/>
  <c r="I3385" i="1"/>
  <c r="K3385" i="1" s="1"/>
  <c r="H3384" i="1"/>
  <c r="G3384" i="1"/>
  <c r="F3384" i="1"/>
  <c r="E3384" i="1"/>
  <c r="D3384" i="1"/>
  <c r="C3384" i="1"/>
  <c r="I3380" i="1"/>
  <c r="K3380" i="1" s="1"/>
  <c r="H3379" i="1"/>
  <c r="H3378" i="1" s="1"/>
  <c r="H3377" i="1" s="1"/>
  <c r="G3379" i="1"/>
  <c r="G3378" i="1" s="1"/>
  <c r="G3377" i="1" s="1"/>
  <c r="F3379" i="1"/>
  <c r="F3378" i="1" s="1"/>
  <c r="E3379" i="1"/>
  <c r="E3378" i="1" s="1"/>
  <c r="E3377" i="1" s="1"/>
  <c r="D3379" i="1"/>
  <c r="D3378" i="1" s="1"/>
  <c r="D3377" i="1" s="1"/>
  <c r="C3379" i="1"/>
  <c r="C3378" i="1" s="1"/>
  <c r="C3377" i="1" s="1"/>
  <c r="F3377" i="1"/>
  <c r="I3376" i="1"/>
  <c r="K3376" i="1" s="1"/>
  <c r="H3375" i="1"/>
  <c r="H3374" i="1" s="1"/>
  <c r="G3375" i="1"/>
  <c r="G3374" i="1" s="1"/>
  <c r="G3373" i="1" s="1"/>
  <c r="F3375" i="1"/>
  <c r="F3374" i="1" s="1"/>
  <c r="F3373" i="1" s="1"/>
  <c r="E3375" i="1"/>
  <c r="E3374" i="1" s="1"/>
  <c r="E3373" i="1" s="1"/>
  <c r="D3375" i="1"/>
  <c r="D3374" i="1" s="1"/>
  <c r="D3373" i="1" s="1"/>
  <c r="C3375" i="1"/>
  <c r="C3374" i="1" s="1"/>
  <c r="C3373" i="1" s="1"/>
  <c r="H3373" i="1"/>
  <c r="I3372" i="1"/>
  <c r="K3372" i="1" s="1"/>
  <c r="H3371" i="1"/>
  <c r="H3370" i="1" s="1"/>
  <c r="H3369" i="1" s="1"/>
  <c r="G3371" i="1"/>
  <c r="G3370" i="1" s="1"/>
  <c r="G3369" i="1" s="1"/>
  <c r="F3371" i="1"/>
  <c r="F3370" i="1" s="1"/>
  <c r="F3369" i="1" s="1"/>
  <c r="E3371" i="1"/>
  <c r="E3370" i="1" s="1"/>
  <c r="E3369" i="1" s="1"/>
  <c r="D3371" i="1"/>
  <c r="D3370" i="1" s="1"/>
  <c r="D3369" i="1" s="1"/>
  <c r="C3371" i="1"/>
  <c r="C3370" i="1" s="1"/>
  <c r="C3369" i="1" s="1"/>
  <c r="I3363" i="1"/>
  <c r="J3363" i="1" s="1"/>
  <c r="I3362" i="1"/>
  <c r="K3362" i="1" s="1"/>
  <c r="H3361" i="1"/>
  <c r="H3360" i="1" s="1"/>
  <c r="H3359" i="1" s="1"/>
  <c r="G3361" i="1"/>
  <c r="G3360" i="1" s="1"/>
  <c r="F3361" i="1"/>
  <c r="E3361" i="1"/>
  <c r="E3360" i="1" s="1"/>
  <c r="E3359" i="1" s="1"/>
  <c r="D3361" i="1"/>
  <c r="D3360" i="1" s="1"/>
  <c r="D3359" i="1" s="1"/>
  <c r="C3361" i="1"/>
  <c r="C3360" i="1" s="1"/>
  <c r="C3359" i="1" s="1"/>
  <c r="F3360" i="1"/>
  <c r="F3359" i="1" s="1"/>
  <c r="G3359" i="1"/>
  <c r="I3358" i="1"/>
  <c r="K3358" i="1" s="1"/>
  <c r="H3357" i="1"/>
  <c r="G3357" i="1"/>
  <c r="G3356" i="1" s="1"/>
  <c r="G3355" i="1" s="1"/>
  <c r="F3357" i="1"/>
  <c r="F3356" i="1" s="1"/>
  <c r="F3355" i="1" s="1"/>
  <c r="E3357" i="1"/>
  <c r="E3356" i="1" s="1"/>
  <c r="D3357" i="1"/>
  <c r="D3356" i="1" s="1"/>
  <c r="D3355" i="1" s="1"/>
  <c r="C3357" i="1"/>
  <c r="C3356" i="1" s="1"/>
  <c r="C3355" i="1" s="1"/>
  <c r="H3356" i="1"/>
  <c r="H3355" i="1" s="1"/>
  <c r="E3355" i="1"/>
  <c r="I3354" i="1"/>
  <c r="K3354" i="1" s="1"/>
  <c r="H3353" i="1"/>
  <c r="H3352" i="1" s="1"/>
  <c r="H3351" i="1" s="1"/>
  <c r="G3353" i="1"/>
  <c r="G3352" i="1" s="1"/>
  <c r="F3353" i="1"/>
  <c r="E3353" i="1"/>
  <c r="E3352" i="1" s="1"/>
  <c r="E3351" i="1" s="1"/>
  <c r="D3353" i="1"/>
  <c r="D3352" i="1" s="1"/>
  <c r="D3351" i="1" s="1"/>
  <c r="C3353" i="1"/>
  <c r="C3352" i="1" s="1"/>
  <c r="C3351" i="1" s="1"/>
  <c r="F3352" i="1"/>
  <c r="F3351" i="1" s="1"/>
  <c r="G3351" i="1"/>
  <c r="I3350" i="1"/>
  <c r="K3350" i="1" s="1"/>
  <c r="I3349" i="1"/>
  <c r="K3349" i="1" s="1"/>
  <c r="H3348" i="1"/>
  <c r="H3347" i="1" s="1"/>
  <c r="H3346" i="1" s="1"/>
  <c r="G3348" i="1"/>
  <c r="F3348" i="1"/>
  <c r="F3347" i="1" s="1"/>
  <c r="F3346" i="1" s="1"/>
  <c r="E3348" i="1"/>
  <c r="D3348" i="1"/>
  <c r="D3347" i="1" s="1"/>
  <c r="D3346" i="1" s="1"/>
  <c r="C3348" i="1"/>
  <c r="G3347" i="1"/>
  <c r="G3346" i="1" s="1"/>
  <c r="E3347" i="1"/>
  <c r="E3346" i="1" s="1"/>
  <c r="C3347" i="1"/>
  <c r="C3346" i="1" s="1"/>
  <c r="I3345" i="1"/>
  <c r="J3345" i="1" s="1"/>
  <c r="I3344" i="1"/>
  <c r="K3344" i="1" s="1"/>
  <c r="H3343" i="1"/>
  <c r="G3343" i="1"/>
  <c r="G3342" i="1" s="1"/>
  <c r="G3341" i="1" s="1"/>
  <c r="F3343" i="1"/>
  <c r="F3342" i="1" s="1"/>
  <c r="F3341" i="1" s="1"/>
  <c r="E3343" i="1"/>
  <c r="E3342" i="1" s="1"/>
  <c r="E3341" i="1" s="1"/>
  <c r="D3343" i="1"/>
  <c r="C3343" i="1"/>
  <c r="C3342" i="1" s="1"/>
  <c r="C3341" i="1" s="1"/>
  <c r="H3342" i="1"/>
  <c r="H3341" i="1" s="1"/>
  <c r="D3342" i="1"/>
  <c r="D3341" i="1" s="1"/>
  <c r="I3340" i="1"/>
  <c r="K3340" i="1" s="1"/>
  <c r="I3339" i="1"/>
  <c r="I3338" i="1" s="1"/>
  <c r="H3339" i="1"/>
  <c r="H3338" i="1" s="1"/>
  <c r="G3339" i="1"/>
  <c r="G3338" i="1" s="1"/>
  <c r="F3339" i="1"/>
  <c r="F3338" i="1" s="1"/>
  <c r="E3339" i="1"/>
  <c r="E3338" i="1" s="1"/>
  <c r="D3339" i="1"/>
  <c r="D3338" i="1" s="1"/>
  <c r="C3339" i="1"/>
  <c r="C3338" i="1" s="1"/>
  <c r="I3337" i="1"/>
  <c r="K3337" i="1" s="1"/>
  <c r="H3336" i="1"/>
  <c r="H3335" i="1" s="1"/>
  <c r="G3336" i="1"/>
  <c r="G3335" i="1" s="1"/>
  <c r="F3336" i="1"/>
  <c r="F3335" i="1" s="1"/>
  <c r="E3336" i="1"/>
  <c r="E3335" i="1" s="1"/>
  <c r="D3336" i="1"/>
  <c r="D3335" i="1" s="1"/>
  <c r="C3336" i="1"/>
  <c r="C3335" i="1" s="1"/>
  <c r="C3334" i="1" s="1"/>
  <c r="I3333" i="1"/>
  <c r="J3333" i="1" s="1"/>
  <c r="I3332" i="1"/>
  <c r="K3332" i="1" s="1"/>
  <c r="H3331" i="1"/>
  <c r="H3330" i="1" s="1"/>
  <c r="H3329" i="1" s="1"/>
  <c r="G3331" i="1"/>
  <c r="G3330" i="1" s="1"/>
  <c r="F3331" i="1"/>
  <c r="E3331" i="1"/>
  <c r="E3330" i="1" s="1"/>
  <c r="E3329" i="1" s="1"/>
  <c r="D3331" i="1"/>
  <c r="D3330" i="1" s="1"/>
  <c r="D3329" i="1" s="1"/>
  <c r="C3331" i="1"/>
  <c r="C3330" i="1" s="1"/>
  <c r="C3329" i="1" s="1"/>
  <c r="F3330" i="1"/>
  <c r="F3329" i="1" s="1"/>
  <c r="G3329" i="1"/>
  <c r="I3324" i="1"/>
  <c r="J3324" i="1" s="1"/>
  <c r="I3323" i="1"/>
  <c r="K3323" i="1" s="1"/>
  <c r="H3322" i="1"/>
  <c r="G3322" i="1"/>
  <c r="F3322" i="1"/>
  <c r="E3322" i="1"/>
  <c r="D3322" i="1"/>
  <c r="C3322" i="1"/>
  <c r="I3321" i="1"/>
  <c r="K3321" i="1" s="1"/>
  <c r="H3320" i="1"/>
  <c r="G3320" i="1"/>
  <c r="F3320" i="1"/>
  <c r="E3320" i="1"/>
  <c r="D3320" i="1"/>
  <c r="C3320" i="1"/>
  <c r="I3319" i="1"/>
  <c r="K3319" i="1" s="1"/>
  <c r="H3318" i="1"/>
  <c r="G3318" i="1"/>
  <c r="F3318" i="1"/>
  <c r="E3318" i="1"/>
  <c r="D3318" i="1"/>
  <c r="C3318" i="1"/>
  <c r="I3317" i="1"/>
  <c r="K3317" i="1" s="1"/>
  <c r="H3316" i="1"/>
  <c r="G3316" i="1"/>
  <c r="F3316" i="1"/>
  <c r="E3316" i="1"/>
  <c r="D3316" i="1"/>
  <c r="C3316" i="1"/>
  <c r="F3315" i="1"/>
  <c r="I3314" i="1"/>
  <c r="K3314" i="1" s="1"/>
  <c r="H3313" i="1"/>
  <c r="H3312" i="1" s="1"/>
  <c r="G3313" i="1"/>
  <c r="G3312" i="1" s="1"/>
  <c r="F3313" i="1"/>
  <c r="F3312" i="1" s="1"/>
  <c r="E3313" i="1"/>
  <c r="E3312" i="1" s="1"/>
  <c r="D3313" i="1"/>
  <c r="D3312" i="1" s="1"/>
  <c r="C3313" i="1"/>
  <c r="C3312" i="1" s="1"/>
  <c r="J3310" i="1"/>
  <c r="J3309" i="1" s="1"/>
  <c r="I3309" i="1"/>
  <c r="H3309" i="1"/>
  <c r="G3309" i="1"/>
  <c r="F3309" i="1"/>
  <c r="E3309" i="1"/>
  <c r="D3309" i="1"/>
  <c r="C3309" i="1"/>
  <c r="I3308" i="1"/>
  <c r="K3308" i="1" s="1"/>
  <c r="H3307" i="1"/>
  <c r="G3307" i="1"/>
  <c r="F3307" i="1"/>
  <c r="E3307" i="1"/>
  <c r="D3307" i="1"/>
  <c r="C3307" i="1"/>
  <c r="J3306" i="1"/>
  <c r="J3305" i="1" s="1"/>
  <c r="I3305" i="1"/>
  <c r="H3305" i="1"/>
  <c r="G3305" i="1"/>
  <c r="G3304" i="1" s="1"/>
  <c r="F3305" i="1"/>
  <c r="E3305" i="1"/>
  <c r="D3305" i="1"/>
  <c r="C3305" i="1"/>
  <c r="I3303" i="1"/>
  <c r="K3303" i="1" s="1"/>
  <c r="H3302" i="1"/>
  <c r="G3302" i="1"/>
  <c r="F3302" i="1"/>
  <c r="E3302" i="1"/>
  <c r="D3302" i="1"/>
  <c r="C3302" i="1"/>
  <c r="I3301" i="1"/>
  <c r="K3301" i="1" s="1"/>
  <c r="H3300" i="1"/>
  <c r="H3299" i="1" s="1"/>
  <c r="G3300" i="1"/>
  <c r="F3300" i="1"/>
  <c r="E3300" i="1"/>
  <c r="D3300" i="1"/>
  <c r="D3299" i="1" s="1"/>
  <c r="C3300" i="1"/>
  <c r="F3299" i="1"/>
  <c r="I3296" i="1"/>
  <c r="K3296" i="1" s="1"/>
  <c r="H3295" i="1"/>
  <c r="G3295" i="1"/>
  <c r="F3295" i="1"/>
  <c r="E3295" i="1"/>
  <c r="D3295" i="1"/>
  <c r="C3295" i="1"/>
  <c r="I3294" i="1"/>
  <c r="J3294" i="1" s="1"/>
  <c r="J3292" i="1" s="1"/>
  <c r="K3293" i="1"/>
  <c r="I3292" i="1"/>
  <c r="H3292" i="1"/>
  <c r="G3292" i="1"/>
  <c r="F3292" i="1"/>
  <c r="E3292" i="1"/>
  <c r="D3292" i="1"/>
  <c r="C3292" i="1"/>
  <c r="J3291" i="1"/>
  <c r="J3290" i="1" s="1"/>
  <c r="I3290" i="1"/>
  <c r="H3290" i="1"/>
  <c r="G3290" i="1"/>
  <c r="F3290" i="1"/>
  <c r="E3290" i="1"/>
  <c r="D3290" i="1"/>
  <c r="C3290" i="1"/>
  <c r="I3289" i="1"/>
  <c r="K3289" i="1" s="1"/>
  <c r="H3288" i="1"/>
  <c r="G3288" i="1"/>
  <c r="G3287" i="1" s="1"/>
  <c r="F3288" i="1"/>
  <c r="E3288" i="1"/>
  <c r="E3287" i="1" s="1"/>
  <c r="D3288" i="1"/>
  <c r="C3288" i="1"/>
  <c r="C3287" i="1" s="1"/>
  <c r="K3280" i="1"/>
  <c r="J3280" i="1"/>
  <c r="J3279" i="1" s="1"/>
  <c r="J3278" i="1" s="1"/>
  <c r="I3279" i="1"/>
  <c r="I3278" i="1" s="1"/>
  <c r="H3279" i="1"/>
  <c r="H3278" i="1" s="1"/>
  <c r="G3279" i="1"/>
  <c r="G3278" i="1" s="1"/>
  <c r="F3279" i="1"/>
  <c r="E3279" i="1"/>
  <c r="E3278" i="1" s="1"/>
  <c r="D3279" i="1"/>
  <c r="D3278" i="1" s="1"/>
  <c r="C3279" i="1"/>
  <c r="C3278" i="1" s="1"/>
  <c r="F3278" i="1"/>
  <c r="I3276" i="1"/>
  <c r="K3276" i="1" s="1"/>
  <c r="H3275" i="1"/>
  <c r="G3275" i="1"/>
  <c r="F3275" i="1"/>
  <c r="E3275" i="1"/>
  <c r="D3275" i="1"/>
  <c r="C3275" i="1"/>
  <c r="I3274" i="1"/>
  <c r="J3274" i="1" s="1"/>
  <c r="I3273" i="1"/>
  <c r="K3273" i="1" s="1"/>
  <c r="H3272" i="1"/>
  <c r="G3272" i="1"/>
  <c r="F3272" i="1"/>
  <c r="E3272" i="1"/>
  <c r="D3272" i="1"/>
  <c r="C3272" i="1"/>
  <c r="J3271" i="1"/>
  <c r="J3270" i="1" s="1"/>
  <c r="I3270" i="1"/>
  <c r="H3270" i="1"/>
  <c r="G3270" i="1"/>
  <c r="F3270" i="1"/>
  <c r="E3270" i="1"/>
  <c r="D3270" i="1"/>
  <c r="C3270" i="1"/>
  <c r="I3269" i="1"/>
  <c r="K3269" i="1" s="1"/>
  <c r="H3268" i="1"/>
  <c r="G3268" i="1"/>
  <c r="F3268" i="1"/>
  <c r="E3268" i="1"/>
  <c r="D3268" i="1"/>
  <c r="C3268" i="1"/>
  <c r="H3267" i="1"/>
  <c r="H3266" i="1" s="1"/>
  <c r="I3264" i="1"/>
  <c r="K3264" i="1" s="1"/>
  <c r="H3263" i="1"/>
  <c r="G3263" i="1"/>
  <c r="F3263" i="1"/>
  <c r="E3263" i="1"/>
  <c r="D3263" i="1"/>
  <c r="C3263" i="1"/>
  <c r="I3262" i="1"/>
  <c r="K3262" i="1" s="1"/>
  <c r="H3261" i="1"/>
  <c r="G3261" i="1"/>
  <c r="F3261" i="1"/>
  <c r="E3261" i="1"/>
  <c r="E3260" i="1" s="1"/>
  <c r="E3259" i="1" s="1"/>
  <c r="E3258" i="1" s="1"/>
  <c r="D3261" i="1"/>
  <c r="C3261" i="1"/>
  <c r="I3257" i="1"/>
  <c r="K3257" i="1" s="1"/>
  <c r="H3256" i="1"/>
  <c r="G3256" i="1"/>
  <c r="F3256" i="1"/>
  <c r="E3256" i="1"/>
  <c r="D3256" i="1"/>
  <c r="C3256" i="1"/>
  <c r="J3255" i="1"/>
  <c r="I3254" i="1"/>
  <c r="K3254" i="1" s="1"/>
  <c r="H3253" i="1"/>
  <c r="G3253" i="1"/>
  <c r="F3253" i="1"/>
  <c r="E3253" i="1"/>
  <c r="D3253" i="1"/>
  <c r="C3253" i="1"/>
  <c r="J3252" i="1"/>
  <c r="J3251" i="1" s="1"/>
  <c r="I3251" i="1"/>
  <c r="H3251" i="1"/>
  <c r="G3251" i="1"/>
  <c r="F3251" i="1"/>
  <c r="E3251" i="1"/>
  <c r="D3251" i="1"/>
  <c r="C3251" i="1"/>
  <c r="I3250" i="1"/>
  <c r="K3250" i="1" s="1"/>
  <c r="H3249" i="1"/>
  <c r="G3249" i="1"/>
  <c r="F3249" i="1"/>
  <c r="E3249" i="1"/>
  <c r="D3249" i="1"/>
  <c r="C3249" i="1"/>
  <c r="I3239" i="1"/>
  <c r="J3239" i="1" s="1"/>
  <c r="H3238" i="1"/>
  <c r="G3238" i="1"/>
  <c r="F3238" i="1"/>
  <c r="E3238" i="1"/>
  <c r="D3238" i="1"/>
  <c r="C3238" i="1"/>
  <c r="I3237" i="1"/>
  <c r="J3237" i="1" s="1"/>
  <c r="I3236" i="1"/>
  <c r="K3236" i="1" s="1"/>
  <c r="H3235" i="1"/>
  <c r="G3235" i="1"/>
  <c r="F3235" i="1"/>
  <c r="E3235" i="1"/>
  <c r="D3235" i="1"/>
  <c r="C3235" i="1"/>
  <c r="I3234" i="1"/>
  <c r="J3234" i="1" s="1"/>
  <c r="J3233" i="1" s="1"/>
  <c r="H3233" i="1"/>
  <c r="G3233" i="1"/>
  <c r="G3232" i="1" s="1"/>
  <c r="G3231" i="1" s="1"/>
  <c r="G3230" i="1" s="1"/>
  <c r="F3233" i="1"/>
  <c r="E3233" i="1"/>
  <c r="E3232" i="1" s="1"/>
  <c r="E3231" i="1" s="1"/>
  <c r="E3230" i="1" s="1"/>
  <c r="D3233" i="1"/>
  <c r="C3233" i="1"/>
  <c r="C3232" i="1" s="1"/>
  <c r="C3231" i="1" s="1"/>
  <c r="C3230" i="1" s="1"/>
  <c r="I3229" i="1"/>
  <c r="K3229" i="1" s="1"/>
  <c r="H3228" i="1"/>
  <c r="G3228" i="1"/>
  <c r="F3228" i="1"/>
  <c r="E3228" i="1"/>
  <c r="D3228" i="1"/>
  <c r="C3228" i="1"/>
  <c r="J3227" i="1"/>
  <c r="J3226" i="1" s="1"/>
  <c r="I3226" i="1"/>
  <c r="H3226" i="1"/>
  <c r="G3226" i="1"/>
  <c r="G3225" i="1" s="1"/>
  <c r="G3224" i="1" s="1"/>
  <c r="G3223" i="1" s="1"/>
  <c r="F3226" i="1"/>
  <c r="E3226" i="1"/>
  <c r="E3225" i="1" s="1"/>
  <c r="E3224" i="1" s="1"/>
  <c r="E3223" i="1" s="1"/>
  <c r="D3226" i="1"/>
  <c r="C3226" i="1"/>
  <c r="C3225" i="1" s="1"/>
  <c r="C3224" i="1" s="1"/>
  <c r="C3223" i="1" s="1"/>
  <c r="I3222" i="1"/>
  <c r="K3222" i="1" s="1"/>
  <c r="H3221" i="1"/>
  <c r="G3221" i="1"/>
  <c r="F3221" i="1"/>
  <c r="E3221" i="1"/>
  <c r="D3221" i="1"/>
  <c r="C3221" i="1"/>
  <c r="I3220" i="1"/>
  <c r="K3220" i="1" s="1"/>
  <c r="H3219" i="1"/>
  <c r="G3219" i="1"/>
  <c r="F3219" i="1"/>
  <c r="E3219" i="1"/>
  <c r="D3219" i="1"/>
  <c r="C3219" i="1"/>
  <c r="I3215" i="1"/>
  <c r="K3215" i="1" s="1"/>
  <c r="H3214" i="1"/>
  <c r="G3214" i="1"/>
  <c r="F3214" i="1"/>
  <c r="E3214" i="1"/>
  <c r="D3214" i="1"/>
  <c r="C3214" i="1"/>
  <c r="I3213" i="1"/>
  <c r="J3213" i="1" s="1"/>
  <c r="I3212" i="1"/>
  <c r="K3212" i="1" s="1"/>
  <c r="H3211" i="1"/>
  <c r="G3211" i="1"/>
  <c r="F3211" i="1"/>
  <c r="E3211" i="1"/>
  <c r="D3211" i="1"/>
  <c r="C3211" i="1"/>
  <c r="J3210" i="1"/>
  <c r="J3209" i="1" s="1"/>
  <c r="I3209" i="1"/>
  <c r="H3209" i="1"/>
  <c r="G3209" i="1"/>
  <c r="F3209" i="1"/>
  <c r="E3209" i="1"/>
  <c r="D3209" i="1"/>
  <c r="C3209" i="1"/>
  <c r="I3208" i="1"/>
  <c r="K3208" i="1" s="1"/>
  <c r="H3207" i="1"/>
  <c r="G3207" i="1"/>
  <c r="F3207" i="1"/>
  <c r="E3207" i="1"/>
  <c r="D3207" i="1"/>
  <c r="C3207" i="1"/>
  <c r="I3205" i="1"/>
  <c r="K3205" i="1" s="1"/>
  <c r="H3204" i="1"/>
  <c r="H3203" i="1" s="1"/>
  <c r="G3204" i="1"/>
  <c r="G3203" i="1" s="1"/>
  <c r="F3204" i="1"/>
  <c r="F3203" i="1" s="1"/>
  <c r="E3204" i="1"/>
  <c r="E3203" i="1" s="1"/>
  <c r="D3204" i="1"/>
  <c r="D3203" i="1" s="1"/>
  <c r="C3204" i="1"/>
  <c r="C3203" i="1" s="1"/>
  <c r="I3196" i="1"/>
  <c r="K3196" i="1" s="1"/>
  <c r="H3195" i="1"/>
  <c r="G3195" i="1"/>
  <c r="F3195" i="1"/>
  <c r="E3195" i="1"/>
  <c r="D3195" i="1"/>
  <c r="C3195" i="1"/>
  <c r="I3194" i="1"/>
  <c r="J3194" i="1" s="1"/>
  <c r="I3193" i="1"/>
  <c r="K3193" i="1" s="1"/>
  <c r="H3192" i="1"/>
  <c r="G3192" i="1"/>
  <c r="F3192" i="1"/>
  <c r="E3192" i="1"/>
  <c r="D3192" i="1"/>
  <c r="C3192" i="1"/>
  <c r="J3191" i="1"/>
  <c r="J3190" i="1" s="1"/>
  <c r="I3190" i="1"/>
  <c r="H3190" i="1"/>
  <c r="G3190" i="1"/>
  <c r="F3190" i="1"/>
  <c r="E3190" i="1"/>
  <c r="D3190" i="1"/>
  <c r="C3190" i="1"/>
  <c r="I3189" i="1"/>
  <c r="J3189" i="1" s="1"/>
  <c r="J3188" i="1" s="1"/>
  <c r="H3188" i="1"/>
  <c r="G3188" i="1"/>
  <c r="G3187" i="1" s="1"/>
  <c r="F3188" i="1"/>
  <c r="E3188" i="1"/>
  <c r="E3187" i="1" s="1"/>
  <c r="E3186" i="1" s="1"/>
  <c r="E3185" i="1" s="1"/>
  <c r="D3188" i="1"/>
  <c r="C3188" i="1"/>
  <c r="C3187" i="1" s="1"/>
  <c r="C3186" i="1" s="1"/>
  <c r="C3185" i="1" s="1"/>
  <c r="I3183" i="1"/>
  <c r="J3183" i="1" s="1"/>
  <c r="J3182" i="1" s="1"/>
  <c r="H3182" i="1"/>
  <c r="G3182" i="1"/>
  <c r="F3182" i="1"/>
  <c r="E3182" i="1"/>
  <c r="D3182" i="1"/>
  <c r="C3182" i="1"/>
  <c r="I3181" i="1"/>
  <c r="J3181" i="1" s="1"/>
  <c r="I3180" i="1"/>
  <c r="K3180" i="1" s="1"/>
  <c r="I3179" i="1"/>
  <c r="J3179" i="1" s="1"/>
  <c r="I3178" i="1"/>
  <c r="K3178" i="1" s="1"/>
  <c r="I3177" i="1"/>
  <c r="J3177" i="1" s="1"/>
  <c r="I3176" i="1"/>
  <c r="K3176" i="1" s="1"/>
  <c r="I3175" i="1"/>
  <c r="J3175" i="1" s="1"/>
  <c r="I3174" i="1"/>
  <c r="K3174" i="1" s="1"/>
  <c r="H3173" i="1"/>
  <c r="G3173" i="1"/>
  <c r="G3671" i="1" s="1"/>
  <c r="F3173" i="1"/>
  <c r="F3671" i="1" s="1"/>
  <c r="E3173" i="1"/>
  <c r="E3172" i="1" s="1"/>
  <c r="E3171" i="1" s="1"/>
  <c r="D3173" i="1"/>
  <c r="D3671" i="1" s="1"/>
  <c r="C3173" i="1"/>
  <c r="C3671" i="1" s="1"/>
  <c r="C3670" i="1" s="1"/>
  <c r="H3172" i="1"/>
  <c r="H3171" i="1" s="1"/>
  <c r="F3167" i="1"/>
  <c r="D3673" i="1" s="1"/>
  <c r="F3166" i="1"/>
  <c r="D3670" i="1" s="1"/>
  <c r="E3165" i="1"/>
  <c r="E3656" i="1" s="1"/>
  <c r="D3165" i="1"/>
  <c r="D3656" i="1" s="1"/>
  <c r="D3248" i="1" l="1"/>
  <c r="D3247" i="1" s="1"/>
  <c r="D3246" i="1" s="1"/>
  <c r="D3267" i="1"/>
  <c r="D3266" i="1" s="1"/>
  <c r="F3267" i="1"/>
  <c r="F3266" i="1" s="1"/>
  <c r="I3547" i="1"/>
  <c r="K3547" i="1" s="1"/>
  <c r="C3206" i="1"/>
  <c r="E3206" i="1"/>
  <c r="G3206" i="1"/>
  <c r="F3218" i="1"/>
  <c r="F3217" i="1" s="1"/>
  <c r="F3216" i="1" s="1"/>
  <c r="I3207" i="1"/>
  <c r="J3208" i="1"/>
  <c r="J3207" i="1" s="1"/>
  <c r="D3232" i="1"/>
  <c r="D3231" i="1" s="1"/>
  <c r="D3230" i="1" s="1"/>
  <c r="F3232" i="1"/>
  <c r="F3231" i="1" s="1"/>
  <c r="F3230" i="1" s="1"/>
  <c r="H3232" i="1"/>
  <c r="H3231" i="1" s="1"/>
  <c r="H3230" i="1" s="1"/>
  <c r="F3497" i="1"/>
  <c r="F3496" i="1" s="1"/>
  <c r="J3548" i="1"/>
  <c r="J3547" i="1" s="1"/>
  <c r="C3455" i="1"/>
  <c r="C3454" i="1" s="1"/>
  <c r="E3455" i="1"/>
  <c r="E3454" i="1" s="1"/>
  <c r="G3455" i="1"/>
  <c r="G3454" i="1" s="1"/>
  <c r="I3456" i="1"/>
  <c r="J3457" i="1"/>
  <c r="J3456" i="1" s="1"/>
  <c r="C3460" i="1"/>
  <c r="D3529" i="1"/>
  <c r="D3528" i="1" s="1"/>
  <c r="F3529" i="1"/>
  <c r="F3528" i="1" s="1"/>
  <c r="H3529" i="1"/>
  <c r="H3528" i="1" s="1"/>
  <c r="I3535" i="1"/>
  <c r="G3334" i="1"/>
  <c r="G3328" i="1" s="1"/>
  <c r="D3455" i="1"/>
  <c r="D3454" i="1" s="1"/>
  <c r="F3455" i="1"/>
  <c r="F3454" i="1" s="1"/>
  <c r="F3520" i="1"/>
  <c r="F3519" i="1" s="1"/>
  <c r="C3529" i="1"/>
  <c r="C3528" i="1" s="1"/>
  <c r="E3529" i="1"/>
  <c r="E3528" i="1" s="1"/>
  <c r="D3206" i="1"/>
  <c r="C3433" i="1"/>
  <c r="E3433" i="1"/>
  <c r="E3427" i="1" s="1"/>
  <c r="G3433" i="1"/>
  <c r="H3572" i="1"/>
  <c r="H3571" i="1" s="1"/>
  <c r="I3195" i="1"/>
  <c r="I3288" i="1"/>
  <c r="G3587" i="1"/>
  <c r="D3334" i="1"/>
  <c r="D3328" i="1" s="1"/>
  <c r="H3334" i="1"/>
  <c r="H3328" i="1" s="1"/>
  <c r="H3401" i="1"/>
  <c r="D3401" i="1"/>
  <c r="F3401" i="1"/>
  <c r="I3192" i="1"/>
  <c r="J3192" i="1" s="1"/>
  <c r="J3193" i="1"/>
  <c r="J3196" i="1"/>
  <c r="J3195" i="1" s="1"/>
  <c r="F3206" i="1"/>
  <c r="H3206" i="1"/>
  <c r="H3202" i="1" s="1"/>
  <c r="H3201" i="1" s="1"/>
  <c r="K3234" i="1"/>
  <c r="I3235" i="1"/>
  <c r="F3383" i="1"/>
  <c r="F3382" i="1" s="1"/>
  <c r="F3467" i="1"/>
  <c r="F3466" i="1" s="1"/>
  <c r="E3511" i="1"/>
  <c r="E3510" i="1" s="1"/>
  <c r="G3552" i="1"/>
  <c r="G3551" i="1" s="1"/>
  <c r="C3562" i="1"/>
  <c r="C3561" i="1" s="1"/>
  <c r="C3560" i="1" s="1"/>
  <c r="E3562" i="1"/>
  <c r="E3561" i="1" s="1"/>
  <c r="E3560" i="1" s="1"/>
  <c r="G3562" i="1"/>
  <c r="G3561" i="1" s="1"/>
  <c r="G3560" i="1" s="1"/>
  <c r="D3572" i="1"/>
  <c r="D3571" i="1" s="1"/>
  <c r="F3572" i="1"/>
  <c r="F3571" i="1" s="1"/>
  <c r="I3575" i="1"/>
  <c r="K3575" i="1" s="1"/>
  <c r="J3576" i="1"/>
  <c r="J3575" i="1" s="1"/>
  <c r="C3599" i="1"/>
  <c r="C3595" i="1" s="1"/>
  <c r="E3599" i="1"/>
  <c r="G3599" i="1"/>
  <c r="D3172" i="1"/>
  <c r="D3171" i="1" s="1"/>
  <c r="G3427" i="1"/>
  <c r="K3438" i="1"/>
  <c r="H3455" i="1"/>
  <c r="H3454" i="1" s="1"/>
  <c r="I3302" i="1"/>
  <c r="J3303" i="1"/>
  <c r="J3302" i="1" s="1"/>
  <c r="I3361" i="1"/>
  <c r="I3360" i="1" s="1"/>
  <c r="I3359" i="1" s="1"/>
  <c r="I3403" i="1"/>
  <c r="I3402" i="1" s="1"/>
  <c r="J3404" i="1"/>
  <c r="J3403" i="1" s="1"/>
  <c r="J3402" i="1" s="1"/>
  <c r="J3418" i="1"/>
  <c r="I3421" i="1"/>
  <c r="K3421" i="1" s="1"/>
  <c r="J3422" i="1"/>
  <c r="J3421" i="1" s="1"/>
  <c r="J3420" i="1" s="1"/>
  <c r="J3419" i="1" s="1"/>
  <c r="I3425" i="1"/>
  <c r="K3425" i="1" s="1"/>
  <c r="J3426" i="1"/>
  <c r="J3425" i="1" s="1"/>
  <c r="J3424" i="1" s="1"/>
  <c r="J3423" i="1" s="1"/>
  <c r="G3460" i="1"/>
  <c r="D3467" i="1"/>
  <c r="D3466" i="1" s="1"/>
  <c r="H3467" i="1"/>
  <c r="H3466" i="1" s="1"/>
  <c r="I3470" i="1"/>
  <c r="J3471" i="1"/>
  <c r="J3470" i="1" s="1"/>
  <c r="D3552" i="1"/>
  <c r="D3551" i="1" s="1"/>
  <c r="F3552" i="1"/>
  <c r="F3551" i="1" s="1"/>
  <c r="H3552" i="1"/>
  <c r="H3551" i="1" s="1"/>
  <c r="C3552" i="1"/>
  <c r="C3551" i="1" s="1"/>
  <c r="D3587" i="1"/>
  <c r="F3587" i="1"/>
  <c r="H3587" i="1"/>
  <c r="C3587" i="1"/>
  <c r="E3587" i="1"/>
  <c r="I3593" i="1"/>
  <c r="J3594" i="1"/>
  <c r="J3593" i="1" s="1"/>
  <c r="I3597" i="1"/>
  <c r="K3597" i="1" s="1"/>
  <c r="J3598" i="1"/>
  <c r="J3597" i="1" s="1"/>
  <c r="J3596" i="1" s="1"/>
  <c r="G3609" i="1"/>
  <c r="G3608" i="1" s="1"/>
  <c r="F3172" i="1"/>
  <c r="F3171" i="1" s="1"/>
  <c r="I3173" i="1"/>
  <c r="E3671" i="1" s="1"/>
  <c r="J3174" i="1"/>
  <c r="E3202" i="1"/>
  <c r="E3201" i="1" s="1"/>
  <c r="H3248" i="1"/>
  <c r="H3247" i="1" s="1"/>
  <c r="H3246" i="1" s="1"/>
  <c r="I3331" i="1"/>
  <c r="I3330" i="1" s="1"/>
  <c r="I3329" i="1" s="1"/>
  <c r="K3329" i="1" s="1"/>
  <c r="D3583" i="1"/>
  <c r="C3218" i="1"/>
  <c r="C3217" i="1" s="1"/>
  <c r="C3216" i="1" s="1"/>
  <c r="E3218" i="1"/>
  <c r="E3217" i="1" s="1"/>
  <c r="E3216" i="1" s="1"/>
  <c r="G3218" i="1"/>
  <c r="G3217" i="1" s="1"/>
  <c r="G3216" i="1" s="1"/>
  <c r="I3219" i="1"/>
  <c r="K3219" i="1" s="1"/>
  <c r="J3220" i="1"/>
  <c r="J3219" i="1" s="1"/>
  <c r="D3218" i="1"/>
  <c r="D3217" i="1" s="1"/>
  <c r="D3216" i="1" s="1"/>
  <c r="H3218" i="1"/>
  <c r="H3217" i="1" s="1"/>
  <c r="H3216" i="1" s="1"/>
  <c r="F3248" i="1"/>
  <c r="F3247" i="1" s="1"/>
  <c r="F3246" i="1" s="1"/>
  <c r="I3256" i="1"/>
  <c r="J3257" i="1"/>
  <c r="J3256" i="1" s="1"/>
  <c r="C3260" i="1"/>
  <c r="C3259" i="1" s="1"/>
  <c r="C3258" i="1" s="1"/>
  <c r="G3260" i="1"/>
  <c r="G3259" i="1" s="1"/>
  <c r="G3258" i="1" s="1"/>
  <c r="F3287" i="1"/>
  <c r="F3277" i="1" s="1"/>
  <c r="D3304" i="1"/>
  <c r="F3304" i="1"/>
  <c r="H3304" i="1"/>
  <c r="H3298" i="1" s="1"/>
  <c r="C3304" i="1"/>
  <c r="E3304" i="1"/>
  <c r="I3307" i="1"/>
  <c r="K3307" i="1" s="1"/>
  <c r="J3308" i="1"/>
  <c r="J3307" i="1" s="1"/>
  <c r="J3304" i="1" s="1"/>
  <c r="C3315" i="1"/>
  <c r="C3311" i="1" s="1"/>
  <c r="E3315" i="1"/>
  <c r="G3315" i="1"/>
  <c r="G3311" i="1" s="1"/>
  <c r="I3316" i="1"/>
  <c r="J3317" i="1"/>
  <c r="J3316" i="1" s="1"/>
  <c r="D3315" i="1"/>
  <c r="D3311" i="1" s="1"/>
  <c r="H3315" i="1"/>
  <c r="H3311" i="1" s="1"/>
  <c r="I3320" i="1"/>
  <c r="J3321" i="1"/>
  <c r="J3320" i="1" s="1"/>
  <c r="J3332" i="1"/>
  <c r="J3331" i="1" s="1"/>
  <c r="J3330" i="1" s="1"/>
  <c r="J3329" i="1" s="1"/>
  <c r="K3333" i="1"/>
  <c r="E3334" i="1"/>
  <c r="E3328" i="1" s="1"/>
  <c r="K3339" i="1"/>
  <c r="J3340" i="1"/>
  <c r="J3339" i="1" s="1"/>
  <c r="J3338" i="1" s="1"/>
  <c r="I3357" i="1"/>
  <c r="I3356" i="1" s="1"/>
  <c r="I3355" i="1" s="1"/>
  <c r="K3355" i="1" s="1"/>
  <c r="J3358" i="1"/>
  <c r="J3357" i="1" s="1"/>
  <c r="J3356" i="1" s="1"/>
  <c r="J3355" i="1" s="1"/>
  <c r="J3362" i="1"/>
  <c r="J3361" i="1" s="1"/>
  <c r="J3360" i="1" s="1"/>
  <c r="J3359" i="1" s="1"/>
  <c r="K3363" i="1"/>
  <c r="C3383" i="1"/>
  <c r="E3383" i="1"/>
  <c r="E3382" i="1" s="1"/>
  <c r="G3383" i="1"/>
  <c r="I3384" i="1"/>
  <c r="K3384" i="1" s="1"/>
  <c r="J3385" i="1"/>
  <c r="J3384" i="1" s="1"/>
  <c r="D3383" i="1"/>
  <c r="D3382" i="1" s="1"/>
  <c r="H3383" i="1"/>
  <c r="H3382" i="1" s="1"/>
  <c r="D3460" i="1"/>
  <c r="D3453" i="1" s="1"/>
  <c r="F3460" i="1"/>
  <c r="F3453" i="1" s="1"/>
  <c r="H3460" i="1"/>
  <c r="E3460" i="1"/>
  <c r="E3453" i="1" s="1"/>
  <c r="E3474" i="1"/>
  <c r="I3476" i="1"/>
  <c r="K3476" i="1" s="1"/>
  <c r="J3477" i="1"/>
  <c r="J3476" i="1" s="1"/>
  <c r="J3475" i="1" s="1"/>
  <c r="C3478" i="1"/>
  <c r="C3474" i="1" s="1"/>
  <c r="G3478" i="1"/>
  <c r="G3474" i="1" s="1"/>
  <c r="C3497" i="1"/>
  <c r="C3496" i="1" s="1"/>
  <c r="E3497" i="1"/>
  <c r="E3496" i="1" s="1"/>
  <c r="E3495" i="1" s="1"/>
  <c r="G3497" i="1"/>
  <c r="G3496" i="1" s="1"/>
  <c r="I3498" i="1"/>
  <c r="K3498" i="1" s="1"/>
  <c r="J3499" i="1"/>
  <c r="J3498" i="1" s="1"/>
  <c r="D3497" i="1"/>
  <c r="D3496" i="1" s="1"/>
  <c r="H3497" i="1"/>
  <c r="H3496" i="1" s="1"/>
  <c r="I3504" i="1"/>
  <c r="K3504" i="1" s="1"/>
  <c r="J3505" i="1"/>
  <c r="J3504" i="1" s="1"/>
  <c r="C3511" i="1"/>
  <c r="C3510" i="1" s="1"/>
  <c r="G3511" i="1"/>
  <c r="G3510" i="1" s="1"/>
  <c r="C3520" i="1"/>
  <c r="C3519" i="1" s="1"/>
  <c r="E3520" i="1"/>
  <c r="E3519" i="1" s="1"/>
  <c r="G3520" i="1"/>
  <c r="G3519" i="1" s="1"/>
  <c r="I3521" i="1"/>
  <c r="K3521" i="1" s="1"/>
  <c r="J3522" i="1"/>
  <c r="J3521" i="1" s="1"/>
  <c r="D3520" i="1"/>
  <c r="D3519" i="1" s="1"/>
  <c r="H3520" i="1"/>
  <c r="H3519" i="1" s="1"/>
  <c r="H3583" i="1"/>
  <c r="F3583" i="1"/>
  <c r="D3609" i="1"/>
  <c r="D3608" i="1" s="1"/>
  <c r="F3609" i="1"/>
  <c r="F3608" i="1" s="1"/>
  <c r="H3609" i="1"/>
  <c r="H3608" i="1" s="1"/>
  <c r="E3609" i="1"/>
  <c r="E3608" i="1" s="1"/>
  <c r="I3626" i="1"/>
  <c r="K3626" i="1" s="1"/>
  <c r="I3628" i="1"/>
  <c r="K3628" i="1" s="1"/>
  <c r="I3630" i="1"/>
  <c r="K3630" i="1" s="1"/>
  <c r="H3640" i="1"/>
  <c r="H3639" i="1" s="1"/>
  <c r="I3646" i="1"/>
  <c r="K3646" i="1" s="1"/>
  <c r="J3647" i="1"/>
  <c r="J3646" i="1" s="1"/>
  <c r="C3649" i="1"/>
  <c r="C3648" i="1" s="1"/>
  <c r="C3638" i="1" s="1"/>
  <c r="E3649" i="1"/>
  <c r="E3648" i="1" s="1"/>
  <c r="E3638" i="1" s="1"/>
  <c r="G3649" i="1"/>
  <c r="G3648" i="1" s="1"/>
  <c r="G3638" i="1" s="1"/>
  <c r="I3650" i="1"/>
  <c r="J3651" i="1"/>
  <c r="J3650" i="1" s="1"/>
  <c r="D3649" i="1"/>
  <c r="D3648" i="1" s="1"/>
  <c r="H3649" i="1"/>
  <c r="H3648" i="1" s="1"/>
  <c r="I3654" i="1"/>
  <c r="K3654" i="1" s="1"/>
  <c r="J3655" i="1"/>
  <c r="J3654" i="1" s="1"/>
  <c r="K3288" i="1"/>
  <c r="D3298" i="1"/>
  <c r="E3401" i="1"/>
  <c r="G3453" i="1"/>
  <c r="E3595" i="1"/>
  <c r="F3625" i="1"/>
  <c r="F3621" i="1" s="1"/>
  <c r="F3265" i="1"/>
  <c r="F3334" i="1"/>
  <c r="F3328" i="1" s="1"/>
  <c r="K3192" i="1"/>
  <c r="K3195" i="1"/>
  <c r="K3256" i="1"/>
  <c r="K3292" i="1"/>
  <c r="K3302" i="1"/>
  <c r="K3320" i="1"/>
  <c r="C3401" i="1"/>
  <c r="K3429" i="1"/>
  <c r="K3470" i="1"/>
  <c r="C3518" i="1"/>
  <c r="K3535" i="1"/>
  <c r="K3593" i="1"/>
  <c r="G3595" i="1"/>
  <c r="K3650" i="1"/>
  <c r="D3187" i="1"/>
  <c r="D3186" i="1" s="1"/>
  <c r="D3185" i="1" s="1"/>
  <c r="F3187" i="1"/>
  <c r="H3187" i="1"/>
  <c r="H3186" i="1" s="1"/>
  <c r="H3185" i="1" s="1"/>
  <c r="D3202" i="1"/>
  <c r="D3201" i="1" s="1"/>
  <c r="F3202" i="1"/>
  <c r="F3201" i="1" s="1"/>
  <c r="I3221" i="1"/>
  <c r="K3221" i="1" s="1"/>
  <c r="J3222" i="1"/>
  <c r="J3221" i="1" s="1"/>
  <c r="J3218" i="1" s="1"/>
  <c r="J3217" i="1" s="1"/>
  <c r="J3216" i="1" s="1"/>
  <c r="D3225" i="1"/>
  <c r="D3224" i="1" s="1"/>
  <c r="D3223" i="1" s="1"/>
  <c r="F3225" i="1"/>
  <c r="F3224" i="1" s="1"/>
  <c r="F3223" i="1" s="1"/>
  <c r="H3225" i="1"/>
  <c r="H3224" i="1" s="1"/>
  <c r="H3223" i="1" s="1"/>
  <c r="I3228" i="1"/>
  <c r="K3228" i="1" s="1"/>
  <c r="J3229" i="1"/>
  <c r="J3228" i="1" s="1"/>
  <c r="J3225" i="1" s="1"/>
  <c r="J3224" i="1" s="1"/>
  <c r="J3223" i="1" s="1"/>
  <c r="C3248" i="1"/>
  <c r="C3247" i="1" s="1"/>
  <c r="C3246" i="1" s="1"/>
  <c r="E3248" i="1"/>
  <c r="E3247" i="1" s="1"/>
  <c r="E3246" i="1" s="1"/>
  <c r="G3248" i="1"/>
  <c r="G3247" i="1" s="1"/>
  <c r="G3246" i="1" s="1"/>
  <c r="I3249" i="1"/>
  <c r="K3249" i="1" s="1"/>
  <c r="J3250" i="1"/>
  <c r="J3249" i="1" s="1"/>
  <c r="D3260" i="1"/>
  <c r="D3259" i="1" s="1"/>
  <c r="D3258" i="1" s="1"/>
  <c r="F3260" i="1"/>
  <c r="F3259" i="1" s="1"/>
  <c r="F3258" i="1" s="1"/>
  <c r="H3260" i="1"/>
  <c r="H3259" i="1" s="1"/>
  <c r="H3258" i="1" s="1"/>
  <c r="C3267" i="1"/>
  <c r="C3266" i="1" s="1"/>
  <c r="E3267" i="1"/>
  <c r="E3266" i="1" s="1"/>
  <c r="G3267" i="1"/>
  <c r="G3266" i="1" s="1"/>
  <c r="I3268" i="1"/>
  <c r="K3268" i="1" s="1"/>
  <c r="J3269" i="1"/>
  <c r="J3268" i="1" s="1"/>
  <c r="C3277" i="1"/>
  <c r="E3277" i="1"/>
  <c r="G3277" i="1"/>
  <c r="J3289" i="1"/>
  <c r="J3288" i="1" s="1"/>
  <c r="D3287" i="1"/>
  <c r="D3277" i="1" s="1"/>
  <c r="D3265" i="1" s="1"/>
  <c r="H3287" i="1"/>
  <c r="C3299" i="1"/>
  <c r="C3298" i="1" s="1"/>
  <c r="E3299" i="1"/>
  <c r="G3299" i="1"/>
  <c r="G3298" i="1" s="1"/>
  <c r="I3300" i="1"/>
  <c r="I3299" i="1" s="1"/>
  <c r="J3301" i="1"/>
  <c r="J3300" i="1" s="1"/>
  <c r="J3299" i="1" s="1"/>
  <c r="F3311" i="1"/>
  <c r="I3318" i="1"/>
  <c r="K3318" i="1" s="1"/>
  <c r="J3319" i="1"/>
  <c r="J3318" i="1" s="1"/>
  <c r="I3322" i="1"/>
  <c r="K3322" i="1" s="1"/>
  <c r="J3323" i="1"/>
  <c r="J3322" i="1" s="1"/>
  <c r="J3315" i="1" s="1"/>
  <c r="I3343" i="1"/>
  <c r="I3342" i="1" s="1"/>
  <c r="I3341" i="1" s="1"/>
  <c r="K3341" i="1" s="1"/>
  <c r="J3344" i="1"/>
  <c r="J3343" i="1" s="1"/>
  <c r="J3342" i="1" s="1"/>
  <c r="J3341" i="1" s="1"/>
  <c r="J3350" i="1"/>
  <c r="I3353" i="1"/>
  <c r="I3352" i="1" s="1"/>
  <c r="I3351" i="1" s="1"/>
  <c r="K3351" i="1" s="1"/>
  <c r="J3354" i="1"/>
  <c r="J3353" i="1" s="1"/>
  <c r="J3352" i="1" s="1"/>
  <c r="J3351" i="1" s="1"/>
  <c r="I3387" i="1"/>
  <c r="K3387" i="1" s="1"/>
  <c r="J3388" i="1"/>
  <c r="D3394" i="1"/>
  <c r="H3394" i="1"/>
  <c r="I3399" i="1"/>
  <c r="K3399" i="1" s="1"/>
  <c r="J3400" i="1"/>
  <c r="J3399" i="1" s="1"/>
  <c r="J3398" i="1" s="1"/>
  <c r="C3427" i="1"/>
  <c r="I3428" i="1"/>
  <c r="K3428" i="1" s="1"/>
  <c r="K3436" i="1"/>
  <c r="K3439" i="1"/>
  <c r="I3458" i="1"/>
  <c r="K3458" i="1" s="1"/>
  <c r="J3459" i="1"/>
  <c r="J3458" i="1" s="1"/>
  <c r="J3455" i="1" s="1"/>
  <c r="J3454" i="1" s="1"/>
  <c r="C3467" i="1"/>
  <c r="C3466" i="1" s="1"/>
  <c r="E3467" i="1"/>
  <c r="E3466" i="1" s="1"/>
  <c r="G3467" i="1"/>
  <c r="G3466" i="1" s="1"/>
  <c r="I3468" i="1"/>
  <c r="J3469" i="1"/>
  <c r="J3468" i="1" s="1"/>
  <c r="I3472" i="1"/>
  <c r="K3472" i="1" s="1"/>
  <c r="J3473" i="1"/>
  <c r="J3472" i="1" s="1"/>
  <c r="D3478" i="1"/>
  <c r="D3474" i="1" s="1"/>
  <c r="D3465" i="1" s="1"/>
  <c r="F3478" i="1"/>
  <c r="F3474" i="1" s="1"/>
  <c r="F3465" i="1" s="1"/>
  <c r="H3478" i="1"/>
  <c r="H3474" i="1" s="1"/>
  <c r="H3465" i="1" s="1"/>
  <c r="I3500" i="1"/>
  <c r="K3500" i="1" s="1"/>
  <c r="J3501" i="1"/>
  <c r="K3507" i="1"/>
  <c r="D3511" i="1"/>
  <c r="D3510" i="1" s="1"/>
  <c r="D3495" i="1" s="1"/>
  <c r="F3511" i="1"/>
  <c r="F3510" i="1" s="1"/>
  <c r="F3495" i="1" s="1"/>
  <c r="H3511" i="1"/>
  <c r="H3510" i="1" s="1"/>
  <c r="I3523" i="1"/>
  <c r="K3523" i="1" s="1"/>
  <c r="J3524" i="1"/>
  <c r="J3523" i="1" s="1"/>
  <c r="K3536" i="1"/>
  <c r="K3549" i="1"/>
  <c r="E3552" i="1"/>
  <c r="E3551" i="1" s="1"/>
  <c r="I3558" i="1"/>
  <c r="K3558" i="1" s="1"/>
  <c r="J3559" i="1"/>
  <c r="J3558" i="1" s="1"/>
  <c r="C3572" i="1"/>
  <c r="C3571" i="1" s="1"/>
  <c r="E3572" i="1"/>
  <c r="E3571" i="1" s="1"/>
  <c r="G3572" i="1"/>
  <c r="G3571" i="1" s="1"/>
  <c r="I3573" i="1"/>
  <c r="K3573" i="1" s="1"/>
  <c r="J3574" i="1"/>
  <c r="J3573" i="1" s="1"/>
  <c r="I3577" i="1"/>
  <c r="K3577" i="1" s="1"/>
  <c r="J3578" i="1"/>
  <c r="J3577" i="1" s="1"/>
  <c r="C3583" i="1"/>
  <c r="E3583" i="1"/>
  <c r="G3583" i="1"/>
  <c r="I3585" i="1"/>
  <c r="K3585" i="1" s="1"/>
  <c r="J3586" i="1"/>
  <c r="J3585" i="1" s="1"/>
  <c r="J3584" i="1" s="1"/>
  <c r="D3599" i="1"/>
  <c r="D3595" i="1" s="1"/>
  <c r="F3599" i="1"/>
  <c r="H3599" i="1"/>
  <c r="H3595" i="1" s="1"/>
  <c r="I3605" i="1"/>
  <c r="K3605" i="1" s="1"/>
  <c r="J3606" i="1"/>
  <c r="J3605" i="1" s="1"/>
  <c r="J3627" i="1"/>
  <c r="J3626" i="1" s="1"/>
  <c r="J3629" i="1"/>
  <c r="J3628" i="1" s="1"/>
  <c r="J3631" i="1"/>
  <c r="J3630" i="1" s="1"/>
  <c r="K3632" i="1"/>
  <c r="D3625" i="1"/>
  <c r="H3625" i="1"/>
  <c r="H3621" i="1" s="1"/>
  <c r="I3636" i="1"/>
  <c r="K3636" i="1" s="1"/>
  <c r="J3637" i="1"/>
  <c r="J3636" i="1" s="1"/>
  <c r="I3652" i="1"/>
  <c r="K3652" i="1" s="1"/>
  <c r="J3653" i="1"/>
  <c r="J3652" i="1" s="1"/>
  <c r="J3649" i="1" s="1"/>
  <c r="J3648" i="1" s="1"/>
  <c r="J3178" i="1"/>
  <c r="F3394" i="1"/>
  <c r="J3176" i="1"/>
  <c r="J3180" i="1"/>
  <c r="K3353" i="1"/>
  <c r="K3359" i="1"/>
  <c r="G3401" i="1"/>
  <c r="J3416" i="1"/>
  <c r="D3621" i="1"/>
  <c r="K3239" i="1"/>
  <c r="J3238" i="1"/>
  <c r="K3238" i="1" s="1"/>
  <c r="F3186" i="1"/>
  <c r="F3185" i="1" s="1"/>
  <c r="C3202" i="1"/>
  <c r="C3201" i="1" s="1"/>
  <c r="G3202" i="1"/>
  <c r="G3201" i="1" s="1"/>
  <c r="J3235" i="1"/>
  <c r="K3235" i="1"/>
  <c r="F3165" i="1"/>
  <c r="F3656" i="1" s="1"/>
  <c r="K3173" i="1"/>
  <c r="K3175" i="1"/>
  <c r="K3177" i="1"/>
  <c r="K3179" i="1"/>
  <c r="K3181" i="1"/>
  <c r="K3183" i="1"/>
  <c r="K3189" i="1"/>
  <c r="K3207" i="1"/>
  <c r="D3668" i="1"/>
  <c r="C3172" i="1"/>
  <c r="C3171" i="1" s="1"/>
  <c r="G3172" i="1"/>
  <c r="G3171" i="1" s="1"/>
  <c r="I3182" i="1"/>
  <c r="G3186" i="1"/>
  <c r="G3185" i="1" s="1"/>
  <c r="I3188" i="1"/>
  <c r="I3204" i="1"/>
  <c r="J3205" i="1"/>
  <c r="J3204" i="1" s="1"/>
  <c r="J3203" i="1" s="1"/>
  <c r="I3211" i="1"/>
  <c r="K3211" i="1" s="1"/>
  <c r="J3212" i="1"/>
  <c r="J3211" i="1" s="1"/>
  <c r="I3214" i="1"/>
  <c r="K3214" i="1" s="1"/>
  <c r="J3215" i="1"/>
  <c r="J3214" i="1" s="1"/>
  <c r="I3233" i="1"/>
  <c r="J3236" i="1"/>
  <c r="I3238" i="1"/>
  <c r="I3253" i="1"/>
  <c r="K3253" i="1" s="1"/>
  <c r="J3254" i="1"/>
  <c r="J3253" i="1" s="1"/>
  <c r="I3261" i="1"/>
  <c r="J3262" i="1"/>
  <c r="J3261" i="1" s="1"/>
  <c r="I3263" i="1"/>
  <c r="K3263" i="1" s="1"/>
  <c r="J3264" i="1"/>
  <c r="J3263" i="1" s="1"/>
  <c r="I3272" i="1"/>
  <c r="J3273" i="1"/>
  <c r="I3275" i="1"/>
  <c r="K3275" i="1" s="1"/>
  <c r="J3276" i="1"/>
  <c r="J3275" i="1" s="1"/>
  <c r="J3296" i="1"/>
  <c r="J3295" i="1" s="1"/>
  <c r="I3295" i="1"/>
  <c r="K3295" i="1" s="1"/>
  <c r="F3298" i="1"/>
  <c r="I3304" i="1"/>
  <c r="E3311" i="1"/>
  <c r="K3316" i="1"/>
  <c r="K3324" i="1"/>
  <c r="K3330" i="1"/>
  <c r="J3337" i="1"/>
  <c r="J3336" i="1" s="1"/>
  <c r="J3335" i="1" s="1"/>
  <c r="I3336" i="1"/>
  <c r="K3338" i="1"/>
  <c r="K3343" i="1"/>
  <c r="K3345" i="1"/>
  <c r="K3360" i="1"/>
  <c r="J3372" i="1"/>
  <c r="J3371" i="1" s="1"/>
  <c r="J3370" i="1" s="1"/>
  <c r="J3369" i="1" s="1"/>
  <c r="I3371" i="1"/>
  <c r="J3376" i="1"/>
  <c r="J3375" i="1" s="1"/>
  <c r="J3374" i="1" s="1"/>
  <c r="J3373" i="1" s="1"/>
  <c r="I3375" i="1"/>
  <c r="C3394" i="1"/>
  <c r="G3394" i="1"/>
  <c r="H3277" i="1"/>
  <c r="H3265" i="1" s="1"/>
  <c r="K3278" i="1"/>
  <c r="K3279" i="1"/>
  <c r="J3314" i="1"/>
  <c r="J3313" i="1" s="1"/>
  <c r="J3312" i="1" s="1"/>
  <c r="I3313" i="1"/>
  <c r="C3328" i="1"/>
  <c r="J3349" i="1"/>
  <c r="J3348" i="1" s="1"/>
  <c r="J3347" i="1" s="1"/>
  <c r="J3346" i="1" s="1"/>
  <c r="I3348" i="1"/>
  <c r="C3676" i="1"/>
  <c r="C3382" i="1"/>
  <c r="G3676" i="1"/>
  <c r="G3382" i="1"/>
  <c r="I3379" i="1"/>
  <c r="J3380" i="1"/>
  <c r="J3379" i="1" s="1"/>
  <c r="J3378" i="1" s="1"/>
  <c r="J3377" i="1" s="1"/>
  <c r="J3389" i="1"/>
  <c r="I3392" i="1"/>
  <c r="J3393" i="1"/>
  <c r="J3392" i="1" s="1"/>
  <c r="J3391" i="1" s="1"/>
  <c r="J3390" i="1" s="1"/>
  <c r="I3396" i="1"/>
  <c r="J3397" i="1"/>
  <c r="J3396" i="1" s="1"/>
  <c r="J3395" i="1" s="1"/>
  <c r="I3406" i="1"/>
  <c r="J3407" i="1"/>
  <c r="J3406" i="1" s="1"/>
  <c r="J3405" i="1" s="1"/>
  <c r="J3401" i="1" s="1"/>
  <c r="I3420" i="1"/>
  <c r="D3433" i="1"/>
  <c r="F3433" i="1"/>
  <c r="H3433" i="1"/>
  <c r="H3427" i="1" s="1"/>
  <c r="H3381" i="1" s="1"/>
  <c r="J3435" i="1"/>
  <c r="J3434" i="1" s="1"/>
  <c r="J3433" i="1" s="1"/>
  <c r="J3427" i="1" s="1"/>
  <c r="I3434" i="1"/>
  <c r="J3445" i="1"/>
  <c r="J3444" i="1" s="1"/>
  <c r="J3443" i="1" s="1"/>
  <c r="J3442" i="1" s="1"/>
  <c r="J3441" i="1" s="1"/>
  <c r="I3444" i="1"/>
  <c r="K3456" i="1"/>
  <c r="J3464" i="1"/>
  <c r="J3463" i="1" s="1"/>
  <c r="I3463" i="1"/>
  <c r="K3463" i="1" s="1"/>
  <c r="K3468" i="1"/>
  <c r="D3676" i="1"/>
  <c r="F3676" i="1"/>
  <c r="J3462" i="1"/>
  <c r="J3461" i="1" s="1"/>
  <c r="I3461" i="1"/>
  <c r="I3479" i="1"/>
  <c r="J3480" i="1"/>
  <c r="J3479" i="1" s="1"/>
  <c r="I3481" i="1"/>
  <c r="K3481" i="1" s="1"/>
  <c r="J3482" i="1"/>
  <c r="J3481" i="1" s="1"/>
  <c r="I3483" i="1"/>
  <c r="K3483" i="1" s="1"/>
  <c r="J3484" i="1"/>
  <c r="J3483" i="1" s="1"/>
  <c r="I3497" i="1"/>
  <c r="J3502" i="1"/>
  <c r="I3512" i="1"/>
  <c r="J3513" i="1"/>
  <c r="J3512" i="1" s="1"/>
  <c r="I3514" i="1"/>
  <c r="K3514" i="1" s="1"/>
  <c r="J3515" i="1"/>
  <c r="J3514" i="1" s="1"/>
  <c r="I3516" i="1"/>
  <c r="K3516" i="1" s="1"/>
  <c r="J3517" i="1"/>
  <c r="J3516" i="1" s="1"/>
  <c r="I3526" i="1"/>
  <c r="K3526" i="1" s="1"/>
  <c r="J3527" i="1"/>
  <c r="J3526" i="1" s="1"/>
  <c r="I3530" i="1"/>
  <c r="J3531" i="1"/>
  <c r="J3530" i="1" s="1"/>
  <c r="I3532" i="1"/>
  <c r="K3532" i="1" s="1"/>
  <c r="J3533" i="1"/>
  <c r="J3532" i="1" s="1"/>
  <c r="D3541" i="1"/>
  <c r="D3540" i="1" s="1"/>
  <c r="D3518" i="1" s="1"/>
  <c r="F3541" i="1"/>
  <c r="F3540" i="1" s="1"/>
  <c r="F3518" i="1" s="1"/>
  <c r="H3541" i="1"/>
  <c r="H3540" i="1" s="1"/>
  <c r="H3518" i="1" s="1"/>
  <c r="J3543" i="1"/>
  <c r="J3542" i="1" s="1"/>
  <c r="I3542" i="1"/>
  <c r="J3556" i="1"/>
  <c r="J3555" i="1" s="1"/>
  <c r="I3555" i="1"/>
  <c r="K3555" i="1" s="1"/>
  <c r="D3562" i="1"/>
  <c r="D3561" i="1" s="1"/>
  <c r="D3560" i="1" s="1"/>
  <c r="F3562" i="1"/>
  <c r="F3561" i="1" s="1"/>
  <c r="F3560" i="1" s="1"/>
  <c r="H3562" i="1"/>
  <c r="H3561" i="1" s="1"/>
  <c r="H3560" i="1" s="1"/>
  <c r="J3564" i="1"/>
  <c r="J3563" i="1" s="1"/>
  <c r="I3563" i="1"/>
  <c r="F3595" i="1"/>
  <c r="J3545" i="1"/>
  <c r="J3544" i="1" s="1"/>
  <c r="I3544" i="1"/>
  <c r="K3544" i="1" s="1"/>
  <c r="J3554" i="1"/>
  <c r="J3553" i="1" s="1"/>
  <c r="I3553" i="1"/>
  <c r="J3566" i="1"/>
  <c r="J3565" i="1" s="1"/>
  <c r="I3565" i="1"/>
  <c r="K3565" i="1" s="1"/>
  <c r="I3568" i="1"/>
  <c r="K3568" i="1" s="1"/>
  <c r="J3569" i="1"/>
  <c r="J3568" i="1" s="1"/>
  <c r="I3588" i="1"/>
  <c r="J3589" i="1"/>
  <c r="J3588" i="1" s="1"/>
  <c r="I3590" i="1"/>
  <c r="K3590" i="1" s="1"/>
  <c r="J3591" i="1"/>
  <c r="J3590" i="1" s="1"/>
  <c r="I3600" i="1"/>
  <c r="J3601" i="1"/>
  <c r="J3600" i="1" s="1"/>
  <c r="I3602" i="1"/>
  <c r="K3602" i="1" s="1"/>
  <c r="J3603" i="1"/>
  <c r="J3602" i="1" s="1"/>
  <c r="I3610" i="1"/>
  <c r="J3611" i="1"/>
  <c r="J3610" i="1" s="1"/>
  <c r="I3612" i="1"/>
  <c r="K3612" i="1" s="1"/>
  <c r="J3613" i="1"/>
  <c r="J3612" i="1" s="1"/>
  <c r="I3614" i="1"/>
  <c r="K3614" i="1" s="1"/>
  <c r="J3615" i="1"/>
  <c r="J3614" i="1" s="1"/>
  <c r="D3674" i="1"/>
  <c r="F3674" i="1"/>
  <c r="J3624" i="1"/>
  <c r="J3623" i="1" s="1"/>
  <c r="J3622" i="1" s="1"/>
  <c r="I3623" i="1"/>
  <c r="C3625" i="1"/>
  <c r="E3625" i="1"/>
  <c r="E3621" i="1" s="1"/>
  <c r="E3607" i="1" s="1"/>
  <c r="G3625" i="1"/>
  <c r="H3638" i="1"/>
  <c r="D3640" i="1"/>
  <c r="D3639" i="1" s="1"/>
  <c r="D3638" i="1" s="1"/>
  <c r="F3640" i="1"/>
  <c r="F3639" i="1" s="1"/>
  <c r="F3638" i="1" s="1"/>
  <c r="J3642" i="1"/>
  <c r="J3641" i="1" s="1"/>
  <c r="I3641" i="1"/>
  <c r="G3674" i="1"/>
  <c r="J3634" i="1"/>
  <c r="J3633" i="1" s="1"/>
  <c r="I3633" i="1"/>
  <c r="K3633" i="1" s="1"/>
  <c r="I3643" i="1"/>
  <c r="K3643" i="1" s="1"/>
  <c r="J3644" i="1"/>
  <c r="J3643" i="1" s="1"/>
  <c r="I3649" i="1"/>
  <c r="O205" i="1"/>
  <c r="O203" i="1"/>
  <c r="O201" i="1"/>
  <c r="M199" i="1"/>
  <c r="C3453" i="1" l="1"/>
  <c r="I3596" i="1"/>
  <c r="I3475" i="1"/>
  <c r="I3424" i="1"/>
  <c r="I3172" i="1"/>
  <c r="F3570" i="1"/>
  <c r="J3334" i="1"/>
  <c r="K3403" i="1"/>
  <c r="D3297" i="1"/>
  <c r="F3607" i="1"/>
  <c r="I3267" i="1"/>
  <c r="C3495" i="1"/>
  <c r="K3361" i="1"/>
  <c r="K3331" i="1"/>
  <c r="J3187" i="1"/>
  <c r="J3186" i="1" s="1"/>
  <c r="J3185" i="1" s="1"/>
  <c r="K3356" i="1"/>
  <c r="K3357" i="1"/>
  <c r="D3570" i="1"/>
  <c r="E3381" i="1"/>
  <c r="E3465" i="1"/>
  <c r="C3675" i="1"/>
  <c r="I3584" i="1"/>
  <c r="K3584" i="1" s="1"/>
  <c r="J3500" i="1"/>
  <c r="J3497" i="1" s="1"/>
  <c r="J3496" i="1" s="1"/>
  <c r="J3394" i="1"/>
  <c r="J3387" i="1"/>
  <c r="J3383" i="1" s="1"/>
  <c r="J3382" i="1" s="1"/>
  <c r="D3607" i="1"/>
  <c r="C3465" i="1"/>
  <c r="K3299" i="1"/>
  <c r="E3298" i="1"/>
  <c r="E3297" i="1" s="1"/>
  <c r="G3518" i="1"/>
  <c r="H3453" i="1"/>
  <c r="J3298" i="1"/>
  <c r="H3297" i="1"/>
  <c r="E3518" i="1"/>
  <c r="G3495" i="1"/>
  <c r="J3311" i="1"/>
  <c r="I3572" i="1"/>
  <c r="I3398" i="1"/>
  <c r="K3398" i="1" s="1"/>
  <c r="I3383" i="1"/>
  <c r="C3381" i="1"/>
  <c r="K3352" i="1"/>
  <c r="K3300" i="1"/>
  <c r="F3297" i="1"/>
  <c r="J3287" i="1"/>
  <c r="J3277" i="1" s="1"/>
  <c r="J3248" i="1"/>
  <c r="J3247" i="1" s="1"/>
  <c r="J3246" i="1" s="1"/>
  <c r="J3173" i="1"/>
  <c r="J3172" i="1" s="1"/>
  <c r="J3171" i="1" s="1"/>
  <c r="H3607" i="1"/>
  <c r="H3570" i="1"/>
  <c r="G3570" i="1"/>
  <c r="C3570" i="1"/>
  <c r="H3495" i="1"/>
  <c r="G3297" i="1"/>
  <c r="C3297" i="1"/>
  <c r="E3265" i="1"/>
  <c r="J3206" i="1"/>
  <c r="J3202" i="1" s="1"/>
  <c r="J3201" i="1" s="1"/>
  <c r="D3675" i="1"/>
  <c r="J3572" i="1"/>
  <c r="J3571" i="1" s="1"/>
  <c r="I3467" i="1"/>
  <c r="I3315" i="1"/>
  <c r="K3315" i="1" s="1"/>
  <c r="J3625" i="1"/>
  <c r="C3674" i="1"/>
  <c r="J3541" i="1"/>
  <c r="J3540" i="1" s="1"/>
  <c r="J3520" i="1"/>
  <c r="J3519" i="1" s="1"/>
  <c r="I3520" i="1"/>
  <c r="F3675" i="1"/>
  <c r="F3673" i="1" s="1"/>
  <c r="F3427" i="1"/>
  <c r="F3381" i="1" s="1"/>
  <c r="K3342" i="1"/>
  <c r="I3218" i="1"/>
  <c r="J3232" i="1"/>
  <c r="J3231" i="1" s="1"/>
  <c r="J3230" i="1" s="1"/>
  <c r="E3570" i="1"/>
  <c r="J3467" i="1"/>
  <c r="J3466" i="1" s="1"/>
  <c r="G3465" i="1"/>
  <c r="G3265" i="1"/>
  <c r="C3265" i="1"/>
  <c r="I3455" i="1"/>
  <c r="I3225" i="1"/>
  <c r="J3328" i="1"/>
  <c r="I3625" i="1"/>
  <c r="K3625" i="1" s="1"/>
  <c r="K3623" i="1"/>
  <c r="I3622" i="1"/>
  <c r="I3571" i="1"/>
  <c r="K3572" i="1"/>
  <c r="K3563" i="1"/>
  <c r="I3562" i="1"/>
  <c r="I3496" i="1"/>
  <c r="K3497" i="1"/>
  <c r="K3461" i="1"/>
  <c r="I3460" i="1"/>
  <c r="I3648" i="1"/>
  <c r="K3648" i="1" s="1"/>
  <c r="K3649" i="1"/>
  <c r="C3673" i="1"/>
  <c r="K3641" i="1"/>
  <c r="I3640" i="1"/>
  <c r="J3621" i="1"/>
  <c r="I3609" i="1"/>
  <c r="K3610" i="1"/>
  <c r="I3599" i="1"/>
  <c r="K3599" i="1" s="1"/>
  <c r="K3600" i="1"/>
  <c r="J3587" i="1"/>
  <c r="J3583" i="1" s="1"/>
  <c r="G3621" i="1"/>
  <c r="G3607" i="1" s="1"/>
  <c r="C3621" i="1"/>
  <c r="C3607" i="1" s="1"/>
  <c r="J3552" i="1"/>
  <c r="J3551" i="1" s="1"/>
  <c r="J3562" i="1"/>
  <c r="J3561" i="1" s="1"/>
  <c r="J3560" i="1" s="1"/>
  <c r="K3542" i="1"/>
  <c r="I3541" i="1"/>
  <c r="I3529" i="1"/>
  <c r="K3530" i="1"/>
  <c r="J3511" i="1"/>
  <c r="J3510" i="1" s="1"/>
  <c r="J3478" i="1"/>
  <c r="J3474" i="1" s="1"/>
  <c r="K3475" i="1"/>
  <c r="J3460" i="1"/>
  <c r="J3453" i="1" s="1"/>
  <c r="I3423" i="1"/>
  <c r="K3423" i="1" s="1"/>
  <c r="K3424" i="1"/>
  <c r="I3405" i="1"/>
  <c r="K3405" i="1" s="1"/>
  <c r="K3406" i="1"/>
  <c r="I3395" i="1"/>
  <c r="K3396" i="1"/>
  <c r="I3391" i="1"/>
  <c r="K3392" i="1"/>
  <c r="I3382" i="1"/>
  <c r="K3383" i="1"/>
  <c r="I3378" i="1"/>
  <c r="K3379" i="1"/>
  <c r="D3427" i="1"/>
  <c r="D3381" i="1" s="1"/>
  <c r="K3313" i="1"/>
  <c r="I3312" i="1"/>
  <c r="K3336" i="1"/>
  <c r="I3335" i="1"/>
  <c r="J3272" i="1"/>
  <c r="J3267" i="1" s="1"/>
  <c r="J3266" i="1" s="1"/>
  <c r="K3272" i="1"/>
  <c r="J3260" i="1"/>
  <c r="J3259" i="1" s="1"/>
  <c r="J3258" i="1" s="1"/>
  <c r="I3248" i="1"/>
  <c r="I3187" i="1"/>
  <c r="K3188" i="1"/>
  <c r="D3672" i="1"/>
  <c r="I3671" i="1" s="1"/>
  <c r="E3672" i="1"/>
  <c r="E3670" i="1" s="1"/>
  <c r="K3182" i="1"/>
  <c r="J3640" i="1"/>
  <c r="J3639" i="1" s="1"/>
  <c r="J3638" i="1" s="1"/>
  <c r="J3609" i="1"/>
  <c r="J3608" i="1" s="1"/>
  <c r="J3599" i="1"/>
  <c r="J3595" i="1" s="1"/>
  <c r="K3596" i="1"/>
  <c r="I3587" i="1"/>
  <c r="K3587" i="1" s="1"/>
  <c r="K3588" i="1"/>
  <c r="K3553" i="1"/>
  <c r="I3552" i="1"/>
  <c r="J3529" i="1"/>
  <c r="J3528" i="1" s="1"/>
  <c r="I3519" i="1"/>
  <c r="K3520" i="1"/>
  <c r="I3511" i="1"/>
  <c r="K3512" i="1"/>
  <c r="I3478" i="1"/>
  <c r="K3478" i="1" s="1"/>
  <c r="K3479" i="1"/>
  <c r="K3444" i="1"/>
  <c r="I3443" i="1"/>
  <c r="K3434" i="1"/>
  <c r="I3433" i="1"/>
  <c r="I3419" i="1"/>
  <c r="K3419" i="1" s="1"/>
  <c r="K3420" i="1"/>
  <c r="K3402" i="1"/>
  <c r="K3348" i="1"/>
  <c r="I3347" i="1"/>
  <c r="K3375" i="1"/>
  <c r="I3374" i="1"/>
  <c r="K3371" i="1"/>
  <c r="I3370" i="1"/>
  <c r="K3304" i="1"/>
  <c r="I3298" i="1"/>
  <c r="I3287" i="1"/>
  <c r="I3266" i="1"/>
  <c r="K3267" i="1"/>
  <c r="I3260" i="1"/>
  <c r="K3261" i="1"/>
  <c r="I3232" i="1"/>
  <c r="K3233" i="1"/>
  <c r="K3218" i="1"/>
  <c r="I3217" i="1"/>
  <c r="K3204" i="1"/>
  <c r="I3203" i="1"/>
  <c r="K3172" i="1"/>
  <c r="I3171" i="1"/>
  <c r="I3206" i="1"/>
  <c r="K3206" i="1" s="1"/>
  <c r="O378" i="1"/>
  <c r="O377" i="1"/>
  <c r="O466" i="1"/>
  <c r="O465" i="1"/>
  <c r="N436" i="1"/>
  <c r="J3495" i="1" l="1"/>
  <c r="J3297" i="1"/>
  <c r="D3184" i="1"/>
  <c r="D3169" i="1" s="1"/>
  <c r="J3265" i="1"/>
  <c r="H3184" i="1"/>
  <c r="H3169" i="1" s="1"/>
  <c r="H3656" i="1" s="1"/>
  <c r="E3184" i="1"/>
  <c r="E3169" i="1" s="1"/>
  <c r="J3607" i="1"/>
  <c r="F3184" i="1"/>
  <c r="F3169" i="1" s="1"/>
  <c r="J3518" i="1"/>
  <c r="I3595" i="1"/>
  <c r="K3595" i="1" s="1"/>
  <c r="C3184" i="1"/>
  <c r="I3670" i="1" s="1"/>
  <c r="I3454" i="1"/>
  <c r="K3454" i="1" s="1"/>
  <c r="K3455" i="1"/>
  <c r="J3465" i="1"/>
  <c r="K3225" i="1"/>
  <c r="I3224" i="1"/>
  <c r="I3466" i="1"/>
  <c r="K3466" i="1" s="1"/>
  <c r="K3467" i="1"/>
  <c r="J3570" i="1"/>
  <c r="K3203" i="1"/>
  <c r="I3202" i="1"/>
  <c r="K3287" i="1"/>
  <c r="I3277" i="1"/>
  <c r="K3277" i="1" s="1"/>
  <c r="I3369" i="1"/>
  <c r="K3369" i="1" s="1"/>
  <c r="K3370" i="1"/>
  <c r="I3373" i="1"/>
  <c r="K3373" i="1" s="1"/>
  <c r="K3374" i="1"/>
  <c r="I3427" i="1"/>
  <c r="K3427" i="1" s="1"/>
  <c r="K3433" i="1"/>
  <c r="I3442" i="1"/>
  <c r="K3443" i="1"/>
  <c r="I3247" i="1"/>
  <c r="K3248" i="1"/>
  <c r="I3334" i="1"/>
  <c r="K3335" i="1"/>
  <c r="I3311" i="1"/>
  <c r="K3311" i="1" s="1"/>
  <c r="K3312" i="1"/>
  <c r="K3378" i="1"/>
  <c r="I3377" i="1"/>
  <c r="K3377" i="1" s="1"/>
  <c r="K3382" i="1"/>
  <c r="K3391" i="1"/>
  <c r="I3390" i="1"/>
  <c r="K3390" i="1" s="1"/>
  <c r="E3676" i="1"/>
  <c r="I3540" i="1"/>
  <c r="K3540" i="1" s="1"/>
  <c r="K3541" i="1"/>
  <c r="K3609" i="1"/>
  <c r="I3608" i="1"/>
  <c r="I3639" i="1"/>
  <c r="K3640" i="1"/>
  <c r="K3460" i="1"/>
  <c r="I3453" i="1"/>
  <c r="K3453" i="1" s="1"/>
  <c r="I3561" i="1"/>
  <c r="K3562" i="1"/>
  <c r="E3674" i="1"/>
  <c r="K3622" i="1"/>
  <c r="I3621" i="1"/>
  <c r="K3621" i="1" s="1"/>
  <c r="K3171" i="1"/>
  <c r="K3232" i="1"/>
  <c r="I3231" i="1"/>
  <c r="K3260" i="1"/>
  <c r="I3259" i="1"/>
  <c r="K3266" i="1"/>
  <c r="I3401" i="1"/>
  <c r="K3401" i="1" s="1"/>
  <c r="K3511" i="1"/>
  <c r="I3510" i="1"/>
  <c r="K3510" i="1" s="1"/>
  <c r="K3519" i="1"/>
  <c r="I3551" i="1"/>
  <c r="K3551" i="1" s="1"/>
  <c r="K3552" i="1"/>
  <c r="F3670" i="1"/>
  <c r="F3668" i="1" s="1"/>
  <c r="I3474" i="1"/>
  <c r="K3529" i="1"/>
  <c r="I3528" i="1"/>
  <c r="K3528" i="1" s="1"/>
  <c r="I3583" i="1"/>
  <c r="K3583" i="1" s="1"/>
  <c r="K3496" i="1"/>
  <c r="I3495" i="1"/>
  <c r="K3495" i="1" s="1"/>
  <c r="K3571" i="1"/>
  <c r="I3216" i="1"/>
  <c r="K3216" i="1" s="1"/>
  <c r="K3217" i="1"/>
  <c r="K3298" i="1"/>
  <c r="I3346" i="1"/>
  <c r="K3346" i="1" s="1"/>
  <c r="K3347" i="1"/>
  <c r="I3186" i="1"/>
  <c r="K3187" i="1"/>
  <c r="K3395" i="1"/>
  <c r="I3394" i="1"/>
  <c r="K3394" i="1" s="1"/>
  <c r="H3673" i="1"/>
  <c r="C3668" i="1"/>
  <c r="K60" i="3"/>
  <c r="K30" i="3"/>
  <c r="P18" i="1"/>
  <c r="T2" i="1"/>
  <c r="T53" i="1"/>
  <c r="Q18" i="1"/>
  <c r="P53" i="1"/>
  <c r="Q53" i="1"/>
  <c r="O53" i="1"/>
  <c r="R45" i="1"/>
  <c r="R46" i="1"/>
  <c r="R47" i="1"/>
  <c r="R48" i="1"/>
  <c r="R49" i="1"/>
  <c r="R50" i="1"/>
  <c r="R51" i="1"/>
  <c r="R52" i="1"/>
  <c r="R44" i="1"/>
  <c r="I3570" i="1" l="1"/>
  <c r="K3570" i="1" s="1"/>
  <c r="C3169" i="1"/>
  <c r="C3656" i="1" s="1"/>
  <c r="S45" i="1"/>
  <c r="I3265" i="1"/>
  <c r="K3265" i="1" s="1"/>
  <c r="I3223" i="1"/>
  <c r="K3223" i="1" s="1"/>
  <c r="K3224" i="1"/>
  <c r="R53" i="1"/>
  <c r="T54" i="1" s="1"/>
  <c r="K3334" i="1"/>
  <c r="I3328" i="1"/>
  <c r="K3328" i="1" s="1"/>
  <c r="K3247" i="1"/>
  <c r="I3246" i="1"/>
  <c r="K3246" i="1" s="1"/>
  <c r="I3185" i="1"/>
  <c r="K3186" i="1"/>
  <c r="I3297" i="1"/>
  <c r="K3297" i="1" s="1"/>
  <c r="K3474" i="1"/>
  <c r="I3465" i="1"/>
  <c r="K3465" i="1" s="1"/>
  <c r="I3518" i="1"/>
  <c r="K3518" i="1" s="1"/>
  <c r="K3639" i="1"/>
  <c r="I3638" i="1"/>
  <c r="K3638" i="1" s="1"/>
  <c r="K3202" i="1"/>
  <c r="I3201" i="1"/>
  <c r="K3201" i="1" s="1"/>
  <c r="I3258" i="1"/>
  <c r="K3258" i="1" s="1"/>
  <c r="K3259" i="1"/>
  <c r="I3230" i="1"/>
  <c r="K3230" i="1" s="1"/>
  <c r="K3231" i="1"/>
  <c r="K3561" i="1"/>
  <c r="I3560" i="1"/>
  <c r="K3560" i="1" s="1"/>
  <c r="I3607" i="1"/>
  <c r="K3607" i="1" s="1"/>
  <c r="K3608" i="1"/>
  <c r="K3442" i="1"/>
  <c r="I3441" i="1"/>
  <c r="K3441" i="1" s="1"/>
  <c r="P1131" i="1"/>
  <c r="Q19" i="1" l="1"/>
  <c r="K3185" i="1"/>
  <c r="I281" i="1" l="1"/>
  <c r="N97" i="1"/>
  <c r="N99" i="1" s="1"/>
  <c r="N101" i="1" s="1"/>
  <c r="M67" i="1" l="1"/>
  <c r="I118" i="1" l="1"/>
  <c r="M346" i="1"/>
  <c r="M347" i="1"/>
  <c r="I411" i="1"/>
  <c r="K411" i="1" s="1"/>
  <c r="M328" i="1"/>
  <c r="M360" i="1"/>
  <c r="M378" i="1"/>
  <c r="M411" i="1"/>
  <c r="M421" i="1"/>
  <c r="M489" i="1"/>
  <c r="M498" i="1"/>
  <c r="G3143" i="1" l="1"/>
  <c r="F3143" i="1"/>
  <c r="C3143" i="1"/>
  <c r="I3126" i="1"/>
  <c r="H3125" i="1"/>
  <c r="G3125" i="1"/>
  <c r="F3125" i="1"/>
  <c r="E3125" i="1"/>
  <c r="D3125" i="1"/>
  <c r="C3125" i="1"/>
  <c r="I3124" i="1"/>
  <c r="K3124" i="1" s="1"/>
  <c r="H3123" i="1"/>
  <c r="G3123" i="1"/>
  <c r="F3123" i="1"/>
  <c r="E3123" i="1"/>
  <c r="D3123" i="1"/>
  <c r="C3123" i="1"/>
  <c r="I3122" i="1"/>
  <c r="H3121" i="1"/>
  <c r="H3120" i="1" s="1"/>
  <c r="H3119" i="1" s="1"/>
  <c r="G3121" i="1"/>
  <c r="F3121" i="1"/>
  <c r="F3120" i="1" s="1"/>
  <c r="F3119" i="1" s="1"/>
  <c r="E3121" i="1"/>
  <c r="D3121" i="1"/>
  <c r="D3120" i="1" s="1"/>
  <c r="D3119" i="1" s="1"/>
  <c r="C3121" i="1"/>
  <c r="G3120" i="1"/>
  <c r="G3119" i="1" s="1"/>
  <c r="I3118" i="1"/>
  <c r="H3117" i="1"/>
  <c r="G3117" i="1"/>
  <c r="F3117" i="1"/>
  <c r="E3117" i="1"/>
  <c r="D3117" i="1"/>
  <c r="C3117" i="1"/>
  <c r="J3116" i="1"/>
  <c r="I3115" i="1"/>
  <c r="K3115" i="1" s="1"/>
  <c r="H3114" i="1"/>
  <c r="G3114" i="1"/>
  <c r="F3114" i="1"/>
  <c r="E3114" i="1"/>
  <c r="D3114" i="1"/>
  <c r="C3114" i="1"/>
  <c r="I3113" i="1"/>
  <c r="K3113" i="1" s="1"/>
  <c r="H3112" i="1"/>
  <c r="G3112" i="1"/>
  <c r="F3112" i="1"/>
  <c r="E3112" i="1"/>
  <c r="D3112" i="1"/>
  <c r="C3112" i="1"/>
  <c r="I3108" i="1"/>
  <c r="K3108" i="1" s="1"/>
  <c r="H3107" i="1"/>
  <c r="G3107" i="1"/>
  <c r="F3107" i="1"/>
  <c r="E3107" i="1"/>
  <c r="D3107" i="1"/>
  <c r="C3107" i="1"/>
  <c r="I3106" i="1"/>
  <c r="I3105" i="1"/>
  <c r="K3105" i="1" s="1"/>
  <c r="H3104" i="1"/>
  <c r="G3104" i="1"/>
  <c r="F3104" i="1"/>
  <c r="E3104" i="1"/>
  <c r="D3104" i="1"/>
  <c r="C3104" i="1"/>
  <c r="I3103" i="1"/>
  <c r="K3103" i="1" s="1"/>
  <c r="I3102" i="1"/>
  <c r="H3101" i="1"/>
  <c r="G3101" i="1"/>
  <c r="F3101" i="1"/>
  <c r="E3101" i="1"/>
  <c r="D3101" i="1"/>
  <c r="C3101" i="1"/>
  <c r="I3100" i="1"/>
  <c r="K3100" i="1" s="1"/>
  <c r="H3099" i="1"/>
  <c r="G3099" i="1"/>
  <c r="F3099" i="1"/>
  <c r="E3099" i="1"/>
  <c r="D3099" i="1"/>
  <c r="C3099" i="1"/>
  <c r="I3098" i="1"/>
  <c r="H3097" i="1"/>
  <c r="G3097" i="1"/>
  <c r="F3097" i="1"/>
  <c r="E3097" i="1"/>
  <c r="D3097" i="1"/>
  <c r="C3097" i="1"/>
  <c r="I3095" i="1"/>
  <c r="H3094" i="1"/>
  <c r="H3093" i="1" s="1"/>
  <c r="G3094" i="1"/>
  <c r="G3093" i="1" s="1"/>
  <c r="F3094" i="1"/>
  <c r="F3093" i="1" s="1"/>
  <c r="E3094" i="1"/>
  <c r="E3093" i="1" s="1"/>
  <c r="D3094" i="1"/>
  <c r="D3093" i="1" s="1"/>
  <c r="C3094" i="1"/>
  <c r="C3093" i="1" s="1"/>
  <c r="I3086" i="1"/>
  <c r="H3085" i="1"/>
  <c r="G3085" i="1"/>
  <c r="F3085" i="1"/>
  <c r="E3085" i="1"/>
  <c r="D3085" i="1"/>
  <c r="C3085" i="1"/>
  <c r="I3084" i="1"/>
  <c r="K3084" i="1" s="1"/>
  <c r="H3083" i="1"/>
  <c r="G3083" i="1"/>
  <c r="F3083" i="1"/>
  <c r="E3083" i="1"/>
  <c r="D3083" i="1"/>
  <c r="C3083" i="1"/>
  <c r="I3082" i="1"/>
  <c r="H3081" i="1"/>
  <c r="G3081" i="1"/>
  <c r="F3081" i="1"/>
  <c r="E3081" i="1"/>
  <c r="D3081" i="1"/>
  <c r="C3081" i="1"/>
  <c r="I3077" i="1"/>
  <c r="K3077" i="1" s="1"/>
  <c r="H3076" i="1"/>
  <c r="G3076" i="1"/>
  <c r="F3076" i="1"/>
  <c r="E3076" i="1"/>
  <c r="D3076" i="1"/>
  <c r="C3076" i="1"/>
  <c r="J3075" i="1"/>
  <c r="I3074" i="1"/>
  <c r="H3073" i="1"/>
  <c r="G3073" i="1"/>
  <c r="F3073" i="1"/>
  <c r="E3073" i="1"/>
  <c r="D3073" i="1"/>
  <c r="C3073" i="1"/>
  <c r="I3072" i="1"/>
  <c r="K3072" i="1" s="1"/>
  <c r="H3071" i="1"/>
  <c r="G3071" i="1"/>
  <c r="F3071" i="1"/>
  <c r="E3071" i="1"/>
  <c r="D3071" i="1"/>
  <c r="C3071" i="1"/>
  <c r="I3069" i="1"/>
  <c r="K3069" i="1" s="1"/>
  <c r="H3068" i="1"/>
  <c r="H3067" i="1" s="1"/>
  <c r="G3068" i="1"/>
  <c r="G3067" i="1" s="1"/>
  <c r="F3068" i="1"/>
  <c r="F3067" i="1" s="1"/>
  <c r="E3068" i="1"/>
  <c r="E3067" i="1" s="1"/>
  <c r="D3068" i="1"/>
  <c r="D3067" i="1" s="1"/>
  <c r="C3068" i="1"/>
  <c r="C3067" i="1" s="1"/>
  <c r="I3065" i="1"/>
  <c r="K3065" i="1" s="1"/>
  <c r="H3064" i="1"/>
  <c r="G3064" i="1"/>
  <c r="F3064" i="1"/>
  <c r="E3064" i="1"/>
  <c r="D3064" i="1"/>
  <c r="C3064" i="1"/>
  <c r="J3063" i="1"/>
  <c r="I3062" i="1"/>
  <c r="K3062" i="1" s="1"/>
  <c r="H3061" i="1"/>
  <c r="G3061" i="1"/>
  <c r="F3061" i="1"/>
  <c r="E3061" i="1"/>
  <c r="D3061" i="1"/>
  <c r="C3061" i="1"/>
  <c r="I3060" i="1"/>
  <c r="H3059" i="1"/>
  <c r="G3059" i="1"/>
  <c r="F3059" i="1"/>
  <c r="E3059" i="1"/>
  <c r="D3059" i="1"/>
  <c r="C3059" i="1"/>
  <c r="I3057" i="1"/>
  <c r="K3057" i="1" s="1"/>
  <c r="H3056" i="1"/>
  <c r="G3056" i="1"/>
  <c r="G3055" i="1" s="1"/>
  <c r="F3056" i="1"/>
  <c r="F3055" i="1" s="1"/>
  <c r="E3056" i="1"/>
  <c r="E3055" i="1" s="1"/>
  <c r="D3056" i="1"/>
  <c r="D3055" i="1" s="1"/>
  <c r="C3056" i="1"/>
  <c r="C3055" i="1" s="1"/>
  <c r="H3055" i="1"/>
  <c r="I3049" i="1"/>
  <c r="K3049" i="1" s="1"/>
  <c r="H3048" i="1"/>
  <c r="G3048" i="1"/>
  <c r="F3048" i="1"/>
  <c r="E3048" i="1"/>
  <c r="D3048" i="1"/>
  <c r="C3048" i="1"/>
  <c r="I3047" i="1"/>
  <c r="K3047" i="1" s="1"/>
  <c r="H3046" i="1"/>
  <c r="G3046" i="1"/>
  <c r="F3046" i="1"/>
  <c r="E3046" i="1"/>
  <c r="D3046" i="1"/>
  <c r="C3046" i="1"/>
  <c r="I3045" i="1"/>
  <c r="K3045" i="1" s="1"/>
  <c r="H3044" i="1"/>
  <c r="G3044" i="1"/>
  <c r="F3044" i="1"/>
  <c r="E3044" i="1"/>
  <c r="D3044" i="1"/>
  <c r="C3044" i="1"/>
  <c r="I3040" i="1"/>
  <c r="H3039" i="1"/>
  <c r="G3039" i="1"/>
  <c r="F3039" i="1"/>
  <c r="E3039" i="1"/>
  <c r="D3039" i="1"/>
  <c r="C3039" i="1"/>
  <c r="I3038" i="1"/>
  <c r="J3038" i="1" s="1"/>
  <c r="J3037" i="1"/>
  <c r="I3036" i="1"/>
  <c r="H3036" i="1"/>
  <c r="G3036" i="1"/>
  <c r="F3036" i="1"/>
  <c r="E3036" i="1"/>
  <c r="D3036" i="1"/>
  <c r="C3036" i="1"/>
  <c r="I3035" i="1"/>
  <c r="H3034" i="1"/>
  <c r="G3034" i="1"/>
  <c r="F3034" i="1"/>
  <c r="E3034" i="1"/>
  <c r="D3034" i="1"/>
  <c r="C3034" i="1"/>
  <c r="I3030" i="1"/>
  <c r="K3030" i="1" s="1"/>
  <c r="H3029" i="1"/>
  <c r="G3029" i="1"/>
  <c r="F3029" i="1"/>
  <c r="E3029" i="1"/>
  <c r="D3029" i="1"/>
  <c r="C3029" i="1"/>
  <c r="J3028" i="1"/>
  <c r="I3027" i="1"/>
  <c r="H3026" i="1"/>
  <c r="G3026" i="1"/>
  <c r="F3026" i="1"/>
  <c r="E3026" i="1"/>
  <c r="D3026" i="1"/>
  <c r="C3026" i="1"/>
  <c r="I3025" i="1"/>
  <c r="J3025" i="1" s="1"/>
  <c r="J3024" i="1" s="1"/>
  <c r="H3024" i="1"/>
  <c r="G3024" i="1"/>
  <c r="F3024" i="1"/>
  <c r="E3024" i="1"/>
  <c r="D3024" i="1"/>
  <c r="C3024" i="1"/>
  <c r="K3021" i="1"/>
  <c r="J3021" i="1"/>
  <c r="J3020" i="1" s="1"/>
  <c r="I3020" i="1"/>
  <c r="H3020" i="1"/>
  <c r="G3020" i="1"/>
  <c r="F3020" i="1"/>
  <c r="E3020" i="1"/>
  <c r="D3020" i="1"/>
  <c r="C3020" i="1"/>
  <c r="I3019" i="1"/>
  <c r="K3019" i="1" s="1"/>
  <c r="H3018" i="1"/>
  <c r="G3018" i="1"/>
  <c r="F3018" i="1"/>
  <c r="E3018" i="1"/>
  <c r="D3018" i="1"/>
  <c r="C3018" i="1"/>
  <c r="J3017" i="1"/>
  <c r="I3016" i="1"/>
  <c r="K3016" i="1" s="1"/>
  <c r="H3015" i="1"/>
  <c r="G3015" i="1"/>
  <c r="F3015" i="1"/>
  <c r="E3015" i="1"/>
  <c r="D3015" i="1"/>
  <c r="C3015" i="1"/>
  <c r="I3014" i="1"/>
  <c r="K3014" i="1" s="1"/>
  <c r="H3013" i="1"/>
  <c r="G3013" i="1"/>
  <c r="F3013" i="1"/>
  <c r="E3013" i="1"/>
  <c r="D3013" i="1"/>
  <c r="C3013" i="1"/>
  <c r="I3007" i="1"/>
  <c r="K3007" i="1" s="1"/>
  <c r="H3006" i="1"/>
  <c r="G3006" i="1"/>
  <c r="F3006" i="1"/>
  <c r="E3006" i="1"/>
  <c r="D3006" i="1"/>
  <c r="C3006" i="1"/>
  <c r="J3005" i="1"/>
  <c r="I3004" i="1"/>
  <c r="K3004" i="1" s="1"/>
  <c r="H3003" i="1"/>
  <c r="G3003" i="1"/>
  <c r="F3003" i="1"/>
  <c r="E3003" i="1"/>
  <c r="D3003" i="1"/>
  <c r="C3003" i="1"/>
  <c r="I3002" i="1"/>
  <c r="H3001" i="1"/>
  <c r="G3001" i="1"/>
  <c r="F3001" i="1"/>
  <c r="E3001" i="1"/>
  <c r="D3001" i="1"/>
  <c r="C3001" i="1"/>
  <c r="I2998" i="1"/>
  <c r="H2997" i="1"/>
  <c r="G2997" i="1"/>
  <c r="F2997" i="1"/>
  <c r="E2997" i="1"/>
  <c r="D2997" i="1"/>
  <c r="C2997" i="1"/>
  <c r="J2996" i="1"/>
  <c r="I2995" i="1"/>
  <c r="K2995" i="1" s="1"/>
  <c r="H2994" i="1"/>
  <c r="G2994" i="1"/>
  <c r="F2994" i="1"/>
  <c r="E2994" i="1"/>
  <c r="D2994" i="1"/>
  <c r="C2994" i="1"/>
  <c r="I2993" i="1"/>
  <c r="K2993" i="1" s="1"/>
  <c r="H2992" i="1"/>
  <c r="G2992" i="1"/>
  <c r="F2992" i="1"/>
  <c r="E2992" i="1"/>
  <c r="D2992" i="1"/>
  <c r="C2992" i="1"/>
  <c r="I2988" i="1"/>
  <c r="K2988" i="1" s="1"/>
  <c r="H2987" i="1"/>
  <c r="G2987" i="1"/>
  <c r="F2987" i="1"/>
  <c r="E2987" i="1"/>
  <c r="D2987" i="1"/>
  <c r="C2987" i="1"/>
  <c r="I2986" i="1"/>
  <c r="H2985" i="1"/>
  <c r="G2985" i="1"/>
  <c r="F2985" i="1"/>
  <c r="E2985" i="1"/>
  <c r="D2985" i="1"/>
  <c r="C2985" i="1"/>
  <c r="I2984" i="1"/>
  <c r="K2984" i="1" s="1"/>
  <c r="H2983" i="1"/>
  <c r="G2983" i="1"/>
  <c r="G2982" i="1" s="1"/>
  <c r="G2981" i="1" s="1"/>
  <c r="F2983" i="1"/>
  <c r="E2983" i="1"/>
  <c r="D2983" i="1"/>
  <c r="C2983" i="1"/>
  <c r="K2980" i="1"/>
  <c r="J2980" i="1"/>
  <c r="K2979" i="1"/>
  <c r="J2979" i="1"/>
  <c r="J2978" i="1" s="1"/>
  <c r="I2978" i="1"/>
  <c r="H2978" i="1"/>
  <c r="G2978" i="1"/>
  <c r="F2978" i="1"/>
  <c r="E2978" i="1"/>
  <c r="D2978" i="1"/>
  <c r="C2978" i="1"/>
  <c r="K2977" i="1"/>
  <c r="J2977" i="1"/>
  <c r="I2976" i="1"/>
  <c r="K2976" i="1" s="1"/>
  <c r="H2975" i="1"/>
  <c r="G2975" i="1"/>
  <c r="F2975" i="1"/>
  <c r="E2975" i="1"/>
  <c r="D2975" i="1"/>
  <c r="C2975" i="1"/>
  <c r="J2974" i="1"/>
  <c r="I2973" i="1"/>
  <c r="J2973" i="1" s="1"/>
  <c r="I2972" i="1"/>
  <c r="H2971" i="1"/>
  <c r="G2971" i="1"/>
  <c r="F2971" i="1"/>
  <c r="E2971" i="1"/>
  <c r="D2971" i="1"/>
  <c r="C2971" i="1"/>
  <c r="I2970" i="1"/>
  <c r="K2970" i="1" s="1"/>
  <c r="H2969" i="1"/>
  <c r="G2969" i="1"/>
  <c r="F2969" i="1"/>
  <c r="E2969" i="1"/>
  <c r="D2969" i="1"/>
  <c r="C2969" i="1"/>
  <c r="H2955" i="1"/>
  <c r="I2955" i="1" s="1"/>
  <c r="G2954" i="1"/>
  <c r="F2954" i="1"/>
  <c r="E2954" i="1"/>
  <c r="D2954" i="1"/>
  <c r="C2954" i="1"/>
  <c r="I2953" i="1"/>
  <c r="K2953" i="1" s="1"/>
  <c r="H2952" i="1"/>
  <c r="G2952" i="1"/>
  <c r="F2952" i="1"/>
  <c r="E2952" i="1"/>
  <c r="D2952" i="1"/>
  <c r="C2952" i="1"/>
  <c r="I2951" i="1"/>
  <c r="K2951" i="1" s="1"/>
  <c r="H2950" i="1"/>
  <c r="G2950" i="1"/>
  <c r="F2950" i="1"/>
  <c r="E2950" i="1"/>
  <c r="D2950" i="1"/>
  <c r="C2950" i="1"/>
  <c r="I2948" i="1"/>
  <c r="H2947" i="1"/>
  <c r="H2946" i="1" s="1"/>
  <c r="G2947" i="1"/>
  <c r="G2946" i="1" s="1"/>
  <c r="F2947" i="1"/>
  <c r="F2946" i="1" s="1"/>
  <c r="E2947" i="1"/>
  <c r="E2946" i="1" s="1"/>
  <c r="D2947" i="1"/>
  <c r="D2946" i="1" s="1"/>
  <c r="C2947" i="1"/>
  <c r="C2946" i="1" s="1"/>
  <c r="I2944" i="1"/>
  <c r="H2943" i="1"/>
  <c r="G2943" i="1"/>
  <c r="F2943" i="1"/>
  <c r="E2943" i="1"/>
  <c r="D2943" i="1"/>
  <c r="C2943" i="1"/>
  <c r="I2942" i="1"/>
  <c r="K2942" i="1" s="1"/>
  <c r="H2941" i="1"/>
  <c r="G2941" i="1"/>
  <c r="F2941" i="1"/>
  <c r="E2941" i="1"/>
  <c r="D2941" i="1"/>
  <c r="C2941" i="1"/>
  <c r="I2940" i="1"/>
  <c r="H2939" i="1"/>
  <c r="G2939" i="1"/>
  <c r="G2938" i="1" s="1"/>
  <c r="G2937" i="1" s="1"/>
  <c r="F2939" i="1"/>
  <c r="E2939" i="1"/>
  <c r="E2938" i="1" s="1"/>
  <c r="E2937" i="1" s="1"/>
  <c r="D2939" i="1"/>
  <c r="C2939" i="1"/>
  <c r="C2938" i="1" s="1"/>
  <c r="C2937" i="1" s="1"/>
  <c r="I2935" i="1"/>
  <c r="K2935" i="1" s="1"/>
  <c r="I2934" i="1"/>
  <c r="H2934" i="1"/>
  <c r="G2934" i="1"/>
  <c r="F2934" i="1"/>
  <c r="E2934" i="1"/>
  <c r="D2934" i="1"/>
  <c r="C2934" i="1"/>
  <c r="I2933" i="1"/>
  <c r="K2933" i="1" s="1"/>
  <c r="H2932" i="1"/>
  <c r="H2931" i="1" s="1"/>
  <c r="G2932" i="1"/>
  <c r="F2932" i="1"/>
  <c r="F2931" i="1" s="1"/>
  <c r="E2932" i="1"/>
  <c r="D2932" i="1"/>
  <c r="D2931" i="1" s="1"/>
  <c r="C2932" i="1"/>
  <c r="I2930" i="1"/>
  <c r="K2930" i="1" s="1"/>
  <c r="H2929" i="1"/>
  <c r="G2929" i="1"/>
  <c r="F2929" i="1"/>
  <c r="E2929" i="1"/>
  <c r="D2929" i="1"/>
  <c r="C2929" i="1"/>
  <c r="I2928" i="1"/>
  <c r="H2927" i="1"/>
  <c r="G2927" i="1"/>
  <c r="F2927" i="1"/>
  <c r="E2927" i="1"/>
  <c r="D2927" i="1"/>
  <c r="C2927" i="1"/>
  <c r="I2916" i="1"/>
  <c r="K2916" i="1" s="1"/>
  <c r="H2915" i="1"/>
  <c r="H2914" i="1" s="1"/>
  <c r="H2913" i="1" s="1"/>
  <c r="H2912" i="1" s="1"/>
  <c r="G2915" i="1"/>
  <c r="G2914" i="1" s="1"/>
  <c r="F2915" i="1"/>
  <c r="E2915" i="1"/>
  <c r="E2914" i="1" s="1"/>
  <c r="E2913" i="1" s="1"/>
  <c r="E2912" i="1" s="1"/>
  <c r="D2915" i="1"/>
  <c r="D2914" i="1" s="1"/>
  <c r="D2913" i="1" s="1"/>
  <c r="D2912" i="1" s="1"/>
  <c r="C2915" i="1"/>
  <c r="C2914" i="1" s="1"/>
  <c r="C2913" i="1" s="1"/>
  <c r="C2912" i="1" s="1"/>
  <c r="F2914" i="1"/>
  <c r="F2913" i="1" s="1"/>
  <c r="F2912" i="1" s="1"/>
  <c r="G2913" i="1"/>
  <c r="G2912" i="1" s="1"/>
  <c r="K2911" i="1"/>
  <c r="J2911" i="1"/>
  <c r="J2910" i="1" s="1"/>
  <c r="J2909" i="1" s="1"/>
  <c r="I2910" i="1"/>
  <c r="I2909" i="1" s="1"/>
  <c r="H2910" i="1"/>
  <c r="H2909" i="1" s="1"/>
  <c r="G2910" i="1"/>
  <c r="G2909" i="1" s="1"/>
  <c r="F2910" i="1"/>
  <c r="F2909" i="1" s="1"/>
  <c r="E2910" i="1"/>
  <c r="E2909" i="1" s="1"/>
  <c r="D2910" i="1"/>
  <c r="D2909" i="1" s="1"/>
  <c r="C2910" i="1"/>
  <c r="C2909" i="1" s="1"/>
  <c r="K2908" i="1"/>
  <c r="J2908" i="1"/>
  <c r="J2907" i="1" s="1"/>
  <c r="I2907" i="1"/>
  <c r="H2907" i="1"/>
  <c r="G2907" i="1"/>
  <c r="F2907" i="1"/>
  <c r="E2907" i="1"/>
  <c r="D2907" i="1"/>
  <c r="C2907" i="1"/>
  <c r="K2906" i="1"/>
  <c r="J2906" i="1"/>
  <c r="J2905" i="1" s="1"/>
  <c r="I2905" i="1"/>
  <c r="H2905" i="1"/>
  <c r="G2905" i="1"/>
  <c r="F2905" i="1"/>
  <c r="E2905" i="1"/>
  <c r="D2905" i="1"/>
  <c r="C2905" i="1"/>
  <c r="K2903" i="1"/>
  <c r="J2903" i="1"/>
  <c r="K2902" i="1"/>
  <c r="J2902" i="1"/>
  <c r="K2901" i="1"/>
  <c r="J2901" i="1"/>
  <c r="J2900" i="1" s="1"/>
  <c r="J2899" i="1" s="1"/>
  <c r="I2900" i="1"/>
  <c r="I2899" i="1" s="1"/>
  <c r="H2900" i="1"/>
  <c r="H2899" i="1" s="1"/>
  <c r="G2900" i="1"/>
  <c r="G2899" i="1" s="1"/>
  <c r="F2900" i="1"/>
  <c r="F2899" i="1" s="1"/>
  <c r="E2900" i="1"/>
  <c r="E2899" i="1" s="1"/>
  <c r="D2900" i="1"/>
  <c r="D2899" i="1" s="1"/>
  <c r="C2900" i="1"/>
  <c r="C2899" i="1" s="1"/>
  <c r="I2897" i="1"/>
  <c r="H2896" i="1"/>
  <c r="H2895" i="1" s="1"/>
  <c r="H2894" i="1" s="1"/>
  <c r="G2896" i="1"/>
  <c r="G2895" i="1" s="1"/>
  <c r="G2894" i="1" s="1"/>
  <c r="F2896" i="1"/>
  <c r="F2895" i="1" s="1"/>
  <c r="F2894" i="1" s="1"/>
  <c r="E2896" i="1"/>
  <c r="E2895" i="1" s="1"/>
  <c r="E2894" i="1" s="1"/>
  <c r="D2896" i="1"/>
  <c r="D2895" i="1" s="1"/>
  <c r="D2894" i="1" s="1"/>
  <c r="C2896" i="1"/>
  <c r="C2895" i="1" s="1"/>
  <c r="C2894" i="1" s="1"/>
  <c r="I2893" i="1"/>
  <c r="H2892" i="1"/>
  <c r="H2891" i="1" s="1"/>
  <c r="H2890" i="1" s="1"/>
  <c r="G2892" i="1"/>
  <c r="G2891" i="1" s="1"/>
  <c r="G2890" i="1" s="1"/>
  <c r="F2892" i="1"/>
  <c r="F2891" i="1" s="1"/>
  <c r="F2890" i="1" s="1"/>
  <c r="E2892" i="1"/>
  <c r="E2891" i="1" s="1"/>
  <c r="E2890" i="1" s="1"/>
  <c r="D2892" i="1"/>
  <c r="D2891" i="1" s="1"/>
  <c r="C2892" i="1"/>
  <c r="C2891" i="1" s="1"/>
  <c r="C2890" i="1" s="1"/>
  <c r="D2890" i="1"/>
  <c r="I2889" i="1"/>
  <c r="J2889" i="1" s="1"/>
  <c r="I2887" i="1"/>
  <c r="J2887" i="1" s="1"/>
  <c r="H2885" i="1"/>
  <c r="F2885" i="1"/>
  <c r="F2884" i="1" s="1"/>
  <c r="F2883" i="1" s="1"/>
  <c r="E2885" i="1"/>
  <c r="E2884" i="1" s="1"/>
  <c r="D2885" i="1"/>
  <c r="D2884" i="1" s="1"/>
  <c r="D2883" i="1" s="1"/>
  <c r="C2885" i="1"/>
  <c r="C2884" i="1" s="1"/>
  <c r="C2883" i="1" s="1"/>
  <c r="H2884" i="1"/>
  <c r="H2883" i="1" s="1"/>
  <c r="E2883" i="1"/>
  <c r="I2878" i="1"/>
  <c r="K2878" i="1" s="1"/>
  <c r="H2877" i="1"/>
  <c r="H2876" i="1" s="1"/>
  <c r="G2877" i="1"/>
  <c r="G2876" i="1" s="1"/>
  <c r="F2877" i="1"/>
  <c r="E2877" i="1"/>
  <c r="E2876" i="1" s="1"/>
  <c r="D2877" i="1"/>
  <c r="D2876" i="1" s="1"/>
  <c r="C2877" i="1"/>
  <c r="C2876" i="1" s="1"/>
  <c r="F2876" i="1"/>
  <c r="I2875" i="1"/>
  <c r="K2875" i="1" s="1"/>
  <c r="H2874" i="1"/>
  <c r="H2873" i="1" s="1"/>
  <c r="G2874" i="1"/>
  <c r="G2873" i="1" s="1"/>
  <c r="G2872" i="1" s="1"/>
  <c r="F2874" i="1"/>
  <c r="F2873" i="1" s="1"/>
  <c r="E2874" i="1"/>
  <c r="E2873" i="1" s="1"/>
  <c r="E2872" i="1" s="1"/>
  <c r="D2874" i="1"/>
  <c r="D2873" i="1" s="1"/>
  <c r="C2874" i="1"/>
  <c r="C2873" i="1" s="1"/>
  <c r="C2872" i="1" s="1"/>
  <c r="F2872" i="1"/>
  <c r="I2871" i="1"/>
  <c r="J2871" i="1" s="1"/>
  <c r="J2870" i="1" s="1"/>
  <c r="J2869" i="1" s="1"/>
  <c r="H2870" i="1"/>
  <c r="H2869" i="1" s="1"/>
  <c r="G2870" i="1"/>
  <c r="G2869" i="1" s="1"/>
  <c r="F2870" i="1"/>
  <c r="F2869" i="1" s="1"/>
  <c r="E2870" i="1"/>
  <c r="E2869" i="1" s="1"/>
  <c r="D2870" i="1"/>
  <c r="D2869" i="1" s="1"/>
  <c r="C2870" i="1"/>
  <c r="C2869" i="1" s="1"/>
  <c r="I2868" i="1"/>
  <c r="K2868" i="1" s="1"/>
  <c r="H2867" i="1"/>
  <c r="G2867" i="1"/>
  <c r="G2866" i="1" s="1"/>
  <c r="F2867" i="1"/>
  <c r="F2866" i="1" s="1"/>
  <c r="E2867" i="1"/>
  <c r="E2866" i="1" s="1"/>
  <c r="D2867" i="1"/>
  <c r="D2866" i="1" s="1"/>
  <c r="C2867" i="1"/>
  <c r="C2866" i="1" s="1"/>
  <c r="H2866" i="1"/>
  <c r="I2864" i="1"/>
  <c r="K2864" i="1" s="1"/>
  <c r="H2863" i="1"/>
  <c r="G2863" i="1"/>
  <c r="G2862" i="1" s="1"/>
  <c r="G2861" i="1" s="1"/>
  <c r="F2863" i="1"/>
  <c r="F2862" i="1" s="1"/>
  <c r="F2861" i="1" s="1"/>
  <c r="E2863" i="1"/>
  <c r="E2862" i="1" s="1"/>
  <c r="E2861" i="1" s="1"/>
  <c r="D2863" i="1"/>
  <c r="D2862" i="1" s="1"/>
  <c r="D2861" i="1" s="1"/>
  <c r="C2863" i="1"/>
  <c r="C2862" i="1" s="1"/>
  <c r="C2861" i="1" s="1"/>
  <c r="H2862" i="1"/>
  <c r="H2861" i="1" s="1"/>
  <c r="I2860" i="1"/>
  <c r="K2860" i="1" s="1"/>
  <c r="I2859" i="1"/>
  <c r="J2859" i="1" s="1"/>
  <c r="H2858" i="1"/>
  <c r="G2858" i="1"/>
  <c r="F2858" i="1"/>
  <c r="E2858" i="1"/>
  <c r="D2858" i="1"/>
  <c r="C2858" i="1"/>
  <c r="I2856" i="1"/>
  <c r="J2856" i="1" s="1"/>
  <c r="J2855" i="1" s="1"/>
  <c r="H2855" i="1"/>
  <c r="H2854" i="1" s="1"/>
  <c r="H2853" i="1" s="1"/>
  <c r="G2855" i="1"/>
  <c r="F2855" i="1"/>
  <c r="F2854" i="1" s="1"/>
  <c r="F2853" i="1" s="1"/>
  <c r="E2855" i="1"/>
  <c r="D2855" i="1"/>
  <c r="D2854" i="1" s="1"/>
  <c r="D2853" i="1" s="1"/>
  <c r="C2855" i="1"/>
  <c r="G2854" i="1"/>
  <c r="I2851" i="1"/>
  <c r="K2851" i="1" s="1"/>
  <c r="H2850" i="1"/>
  <c r="G2850" i="1"/>
  <c r="G2849" i="1" s="1"/>
  <c r="G2848" i="1" s="1"/>
  <c r="F2850" i="1"/>
  <c r="F2849" i="1" s="1"/>
  <c r="F2848" i="1" s="1"/>
  <c r="E2850" i="1"/>
  <c r="E2849" i="1" s="1"/>
  <c r="E2848" i="1" s="1"/>
  <c r="D2850" i="1"/>
  <c r="D2849" i="1" s="1"/>
  <c r="D2848" i="1" s="1"/>
  <c r="C2850" i="1"/>
  <c r="C2849" i="1" s="1"/>
  <c r="H2849" i="1"/>
  <c r="H2848" i="1" s="1"/>
  <c r="C2848" i="1"/>
  <c r="I2847" i="1"/>
  <c r="K2847" i="1" s="1"/>
  <c r="H2846" i="1"/>
  <c r="H2845" i="1" s="1"/>
  <c r="H2844" i="1" s="1"/>
  <c r="G2846" i="1"/>
  <c r="G2845" i="1" s="1"/>
  <c r="G2844" i="1" s="1"/>
  <c r="F2846" i="1"/>
  <c r="E2846" i="1"/>
  <c r="E2845" i="1" s="1"/>
  <c r="D2846" i="1"/>
  <c r="D2845" i="1" s="1"/>
  <c r="D2844" i="1" s="1"/>
  <c r="C2846" i="1"/>
  <c r="C2845" i="1" s="1"/>
  <c r="C2844" i="1" s="1"/>
  <c r="F2845" i="1"/>
  <c r="F2844" i="1" s="1"/>
  <c r="E2844" i="1"/>
  <c r="I2843" i="1"/>
  <c r="H2842" i="1"/>
  <c r="H2841" i="1" s="1"/>
  <c r="H2840" i="1" s="1"/>
  <c r="G2842" i="1"/>
  <c r="G2841" i="1" s="1"/>
  <c r="F2842" i="1"/>
  <c r="E2842" i="1"/>
  <c r="E2841" i="1" s="1"/>
  <c r="E2840" i="1" s="1"/>
  <c r="D2842" i="1"/>
  <c r="D2841" i="1" s="1"/>
  <c r="D2840" i="1" s="1"/>
  <c r="C2842" i="1"/>
  <c r="C2841" i="1" s="1"/>
  <c r="C2840" i="1" s="1"/>
  <c r="F2841" i="1"/>
  <c r="F2840" i="1" s="1"/>
  <c r="G2840" i="1"/>
  <c r="I2834" i="1"/>
  <c r="K2834" i="1" s="1"/>
  <c r="I2833" i="1"/>
  <c r="H2832" i="1"/>
  <c r="H2831" i="1" s="1"/>
  <c r="H2830" i="1" s="1"/>
  <c r="G2832" i="1"/>
  <c r="G2831" i="1" s="1"/>
  <c r="G2830" i="1" s="1"/>
  <c r="F2832" i="1"/>
  <c r="F2831" i="1" s="1"/>
  <c r="F2830" i="1" s="1"/>
  <c r="E2832" i="1"/>
  <c r="D2832" i="1"/>
  <c r="D2831" i="1" s="1"/>
  <c r="D2830" i="1" s="1"/>
  <c r="C2832" i="1"/>
  <c r="C2831" i="1" s="1"/>
  <c r="C2830" i="1" s="1"/>
  <c r="E2831" i="1"/>
  <c r="E2830" i="1" s="1"/>
  <c r="I2829" i="1"/>
  <c r="H2828" i="1"/>
  <c r="H2827" i="1" s="1"/>
  <c r="H2826" i="1" s="1"/>
  <c r="G2828" i="1"/>
  <c r="G2827" i="1" s="1"/>
  <c r="G2826" i="1" s="1"/>
  <c r="F2828" i="1"/>
  <c r="F2827" i="1" s="1"/>
  <c r="F2826" i="1" s="1"/>
  <c r="E2828" i="1"/>
  <c r="E2827" i="1" s="1"/>
  <c r="E2826" i="1" s="1"/>
  <c r="D2828" i="1"/>
  <c r="D2827" i="1" s="1"/>
  <c r="D2826" i="1" s="1"/>
  <c r="C2828" i="1"/>
  <c r="C2827" i="1" s="1"/>
  <c r="C2826" i="1" s="1"/>
  <c r="I2825" i="1"/>
  <c r="H2824" i="1"/>
  <c r="H2823" i="1" s="1"/>
  <c r="H2822" i="1" s="1"/>
  <c r="G2824" i="1"/>
  <c r="G2823" i="1" s="1"/>
  <c r="G2822" i="1" s="1"/>
  <c r="F2824" i="1"/>
  <c r="F2823" i="1" s="1"/>
  <c r="F2822" i="1" s="1"/>
  <c r="E2824" i="1"/>
  <c r="E2823" i="1" s="1"/>
  <c r="E2822" i="1" s="1"/>
  <c r="D2824" i="1"/>
  <c r="D2823" i="1" s="1"/>
  <c r="D2822" i="1" s="1"/>
  <c r="C2824" i="1"/>
  <c r="C2823" i="1" s="1"/>
  <c r="C2822" i="1" s="1"/>
  <c r="I2821" i="1"/>
  <c r="J2821" i="1" s="1"/>
  <c r="I2820" i="1"/>
  <c r="K2820" i="1" s="1"/>
  <c r="H2819" i="1"/>
  <c r="G2819" i="1"/>
  <c r="G2818" i="1" s="1"/>
  <c r="G2817" i="1" s="1"/>
  <c r="F2819" i="1"/>
  <c r="F2818" i="1" s="1"/>
  <c r="F2817" i="1" s="1"/>
  <c r="E2819" i="1"/>
  <c r="E2818" i="1" s="1"/>
  <c r="E2817" i="1" s="1"/>
  <c r="D2819" i="1"/>
  <c r="D2818" i="1" s="1"/>
  <c r="D2817" i="1" s="1"/>
  <c r="C2819" i="1"/>
  <c r="C2818" i="1" s="1"/>
  <c r="C2817" i="1" s="1"/>
  <c r="H2818" i="1"/>
  <c r="H2817" i="1" s="1"/>
  <c r="I2816" i="1"/>
  <c r="K2816" i="1" s="1"/>
  <c r="I2815" i="1"/>
  <c r="H2814" i="1"/>
  <c r="H2813" i="1" s="1"/>
  <c r="H2812" i="1" s="1"/>
  <c r="G2814" i="1"/>
  <c r="G2813" i="1" s="1"/>
  <c r="G2812" i="1" s="1"/>
  <c r="F2814" i="1"/>
  <c r="F2813" i="1" s="1"/>
  <c r="F2812" i="1" s="1"/>
  <c r="E2814" i="1"/>
  <c r="D2814" i="1"/>
  <c r="D2813" i="1" s="1"/>
  <c r="D2812" i="1" s="1"/>
  <c r="C2814" i="1"/>
  <c r="C2813" i="1" s="1"/>
  <c r="C2812" i="1" s="1"/>
  <c r="E2813" i="1"/>
  <c r="E2812" i="1" s="1"/>
  <c r="I2811" i="1"/>
  <c r="K2811" i="1" s="1"/>
  <c r="H2810" i="1"/>
  <c r="H2809" i="1" s="1"/>
  <c r="G2810" i="1"/>
  <c r="G2809" i="1" s="1"/>
  <c r="F2810" i="1"/>
  <c r="F2809" i="1" s="1"/>
  <c r="E2810" i="1"/>
  <c r="E2809" i="1" s="1"/>
  <c r="D2810" i="1"/>
  <c r="D2809" i="1" s="1"/>
  <c r="C2810" i="1"/>
  <c r="C2809" i="1" s="1"/>
  <c r="I2808" i="1"/>
  <c r="K2808" i="1" s="1"/>
  <c r="H2807" i="1"/>
  <c r="H2806" i="1" s="1"/>
  <c r="G2807" i="1"/>
  <c r="G2806" i="1" s="1"/>
  <c r="F2807" i="1"/>
  <c r="E2807" i="1"/>
  <c r="E2806" i="1" s="1"/>
  <c r="D2807" i="1"/>
  <c r="D2806" i="1" s="1"/>
  <c r="C2807" i="1"/>
  <c r="C2806" i="1" s="1"/>
  <c r="F2806" i="1"/>
  <c r="I2804" i="1"/>
  <c r="K2804" i="1" s="1"/>
  <c r="I2803" i="1"/>
  <c r="O2803" i="1" s="1"/>
  <c r="H2802" i="1"/>
  <c r="H2801" i="1" s="1"/>
  <c r="G2802" i="1"/>
  <c r="G2801" i="1" s="1"/>
  <c r="G2800" i="1" s="1"/>
  <c r="F2802" i="1"/>
  <c r="F2801" i="1" s="1"/>
  <c r="F2800" i="1" s="1"/>
  <c r="E2802" i="1"/>
  <c r="E2801" i="1" s="1"/>
  <c r="E2800" i="1" s="1"/>
  <c r="D2802" i="1"/>
  <c r="D2801" i="1" s="1"/>
  <c r="D2800" i="1" s="1"/>
  <c r="C2802" i="1"/>
  <c r="C2801" i="1" s="1"/>
  <c r="C2800" i="1" s="1"/>
  <c r="H2800" i="1"/>
  <c r="I2795" i="1"/>
  <c r="K2795" i="1" s="1"/>
  <c r="I2794" i="1"/>
  <c r="K2794" i="1" s="1"/>
  <c r="H2793" i="1"/>
  <c r="G2793" i="1"/>
  <c r="F2793" i="1"/>
  <c r="E2793" i="1"/>
  <c r="D2793" i="1"/>
  <c r="C2793" i="1"/>
  <c r="I2792" i="1"/>
  <c r="H2791" i="1"/>
  <c r="G2791" i="1"/>
  <c r="F2791" i="1"/>
  <c r="E2791" i="1"/>
  <c r="D2791" i="1"/>
  <c r="C2791" i="1"/>
  <c r="I2790" i="1"/>
  <c r="K2790" i="1" s="1"/>
  <c r="H2789" i="1"/>
  <c r="G2789" i="1"/>
  <c r="F2789" i="1"/>
  <c r="E2789" i="1"/>
  <c r="D2789" i="1"/>
  <c r="C2789" i="1"/>
  <c r="I2788" i="1"/>
  <c r="H2787" i="1"/>
  <c r="G2787" i="1"/>
  <c r="F2787" i="1"/>
  <c r="E2787" i="1"/>
  <c r="D2787" i="1"/>
  <c r="C2787" i="1"/>
  <c r="I2785" i="1"/>
  <c r="K2785" i="1" s="1"/>
  <c r="H2784" i="1"/>
  <c r="G2784" i="1"/>
  <c r="G2783" i="1" s="1"/>
  <c r="F2784" i="1"/>
  <c r="F2783" i="1" s="1"/>
  <c r="E2784" i="1"/>
  <c r="E2783" i="1" s="1"/>
  <c r="D2784" i="1"/>
  <c r="D2783" i="1" s="1"/>
  <c r="C2784" i="1"/>
  <c r="C2783" i="1" s="1"/>
  <c r="H2783" i="1"/>
  <c r="J2781" i="1"/>
  <c r="J2780" i="1" s="1"/>
  <c r="I2780" i="1"/>
  <c r="H2780" i="1"/>
  <c r="G2780" i="1"/>
  <c r="F2780" i="1"/>
  <c r="E2780" i="1"/>
  <c r="D2780" i="1"/>
  <c r="C2780" i="1"/>
  <c r="I2779" i="1"/>
  <c r="H2778" i="1"/>
  <c r="G2778" i="1"/>
  <c r="F2778" i="1"/>
  <c r="E2778" i="1"/>
  <c r="D2778" i="1"/>
  <c r="C2778" i="1"/>
  <c r="J2777" i="1"/>
  <c r="J2776" i="1" s="1"/>
  <c r="I2776" i="1"/>
  <c r="H2776" i="1"/>
  <c r="G2776" i="1"/>
  <c r="G2775" i="1" s="1"/>
  <c r="F2776" i="1"/>
  <c r="E2776" i="1"/>
  <c r="E2775" i="1" s="1"/>
  <c r="D2776" i="1"/>
  <c r="C2776" i="1"/>
  <c r="C2775" i="1" s="1"/>
  <c r="I2774" i="1"/>
  <c r="K2774" i="1" s="1"/>
  <c r="H2773" i="1"/>
  <c r="G2773" i="1"/>
  <c r="F2773" i="1"/>
  <c r="E2773" i="1"/>
  <c r="D2773" i="1"/>
  <c r="C2773" i="1"/>
  <c r="I2772" i="1"/>
  <c r="H2771" i="1"/>
  <c r="G2771" i="1"/>
  <c r="F2771" i="1"/>
  <c r="E2771" i="1"/>
  <c r="E2770" i="1" s="1"/>
  <c r="E2769" i="1" s="1"/>
  <c r="D2771" i="1"/>
  <c r="C2771" i="1"/>
  <c r="I2767" i="1"/>
  <c r="K2767" i="1" s="1"/>
  <c r="H2766" i="1"/>
  <c r="G2766" i="1"/>
  <c r="F2766" i="1"/>
  <c r="E2766" i="1"/>
  <c r="D2766" i="1"/>
  <c r="C2766" i="1"/>
  <c r="I2765" i="1"/>
  <c r="J2765" i="1" s="1"/>
  <c r="J2763" i="1" s="1"/>
  <c r="K2764" i="1"/>
  <c r="H2763" i="1"/>
  <c r="G2763" i="1"/>
  <c r="F2763" i="1"/>
  <c r="E2763" i="1"/>
  <c r="D2763" i="1"/>
  <c r="C2763" i="1"/>
  <c r="J2762" i="1"/>
  <c r="J2761" i="1" s="1"/>
  <c r="I2761" i="1"/>
  <c r="H2761" i="1"/>
  <c r="G2761" i="1"/>
  <c r="F2761" i="1"/>
  <c r="E2761" i="1"/>
  <c r="D2761" i="1"/>
  <c r="C2761" i="1"/>
  <c r="I2760" i="1"/>
  <c r="H2759" i="1"/>
  <c r="G2759" i="1"/>
  <c r="G2758" i="1" s="1"/>
  <c r="F2759" i="1"/>
  <c r="E2759" i="1"/>
  <c r="D2759" i="1"/>
  <c r="C2759" i="1"/>
  <c r="K2751" i="1"/>
  <c r="J2751" i="1"/>
  <c r="J2750" i="1" s="1"/>
  <c r="J2749" i="1" s="1"/>
  <c r="I2750" i="1"/>
  <c r="I2749" i="1" s="1"/>
  <c r="H2750" i="1"/>
  <c r="H2749" i="1" s="1"/>
  <c r="G2750" i="1"/>
  <c r="G2749" i="1" s="1"/>
  <c r="F2750" i="1"/>
  <c r="F2749" i="1" s="1"/>
  <c r="E2750" i="1"/>
  <c r="E2749" i="1" s="1"/>
  <c r="D2750" i="1"/>
  <c r="D2749" i="1" s="1"/>
  <c r="C2750" i="1"/>
  <c r="C2749" i="1"/>
  <c r="I2747" i="1"/>
  <c r="K2747" i="1" s="1"/>
  <c r="H2746" i="1"/>
  <c r="G2746" i="1"/>
  <c r="F2746" i="1"/>
  <c r="E2746" i="1"/>
  <c r="D2746" i="1"/>
  <c r="C2746" i="1"/>
  <c r="I2745" i="1"/>
  <c r="J2745" i="1" s="1"/>
  <c r="K2744" i="1"/>
  <c r="J2744" i="1"/>
  <c r="H2743" i="1"/>
  <c r="G2743" i="1"/>
  <c r="F2743" i="1"/>
  <c r="E2743" i="1"/>
  <c r="D2743" i="1"/>
  <c r="C2743" i="1"/>
  <c r="J2742" i="1"/>
  <c r="J2741" i="1" s="1"/>
  <c r="I2741" i="1"/>
  <c r="H2741" i="1"/>
  <c r="G2741" i="1"/>
  <c r="F2741" i="1"/>
  <c r="E2741" i="1"/>
  <c r="D2741" i="1"/>
  <c r="C2741" i="1"/>
  <c r="I2740" i="1"/>
  <c r="K2740" i="1" s="1"/>
  <c r="H2739" i="1"/>
  <c r="G2739" i="1"/>
  <c r="F2739" i="1"/>
  <c r="E2739" i="1"/>
  <c r="D2739" i="1"/>
  <c r="C2739" i="1"/>
  <c r="H2735" i="1"/>
  <c r="I2735" i="1" s="1"/>
  <c r="G2734" i="1"/>
  <c r="F2734" i="1"/>
  <c r="E2734" i="1"/>
  <c r="D2734" i="1"/>
  <c r="C2734" i="1"/>
  <c r="I2733" i="1"/>
  <c r="K2733" i="1" s="1"/>
  <c r="H2732" i="1"/>
  <c r="G2732" i="1"/>
  <c r="F2732" i="1"/>
  <c r="E2732" i="1"/>
  <c r="E2731" i="1" s="1"/>
  <c r="E2730" i="1" s="1"/>
  <c r="E2729" i="1" s="1"/>
  <c r="D2732" i="1"/>
  <c r="C2732" i="1"/>
  <c r="I2728" i="1"/>
  <c r="K2728" i="1" s="1"/>
  <c r="H2727" i="1"/>
  <c r="G2727" i="1"/>
  <c r="F2727" i="1"/>
  <c r="E2727" i="1"/>
  <c r="D2727" i="1"/>
  <c r="C2727" i="1"/>
  <c r="J2726" i="1"/>
  <c r="I2725" i="1"/>
  <c r="K2725" i="1" s="1"/>
  <c r="H2724" i="1"/>
  <c r="G2724" i="1"/>
  <c r="F2724" i="1"/>
  <c r="E2724" i="1"/>
  <c r="D2724" i="1"/>
  <c r="C2724" i="1"/>
  <c r="J2723" i="1"/>
  <c r="J2722" i="1" s="1"/>
  <c r="I2722" i="1"/>
  <c r="H2722" i="1"/>
  <c r="G2722" i="1"/>
  <c r="F2722" i="1"/>
  <c r="E2722" i="1"/>
  <c r="D2722" i="1"/>
  <c r="C2722" i="1"/>
  <c r="I2721" i="1"/>
  <c r="K2721" i="1" s="1"/>
  <c r="H2720" i="1"/>
  <c r="G2720" i="1"/>
  <c r="G2719" i="1" s="1"/>
  <c r="G2718" i="1" s="1"/>
  <c r="G2717" i="1" s="1"/>
  <c r="F2720" i="1"/>
  <c r="E2720" i="1"/>
  <c r="E2719" i="1" s="1"/>
  <c r="E2718" i="1" s="1"/>
  <c r="E2717" i="1" s="1"/>
  <c r="D2720" i="1"/>
  <c r="C2720" i="1"/>
  <c r="C2719" i="1" s="1"/>
  <c r="C2718" i="1" s="1"/>
  <c r="C2717" i="1" s="1"/>
  <c r="I2710" i="1"/>
  <c r="H2709" i="1"/>
  <c r="G2709" i="1"/>
  <c r="F2709" i="1"/>
  <c r="E2709" i="1"/>
  <c r="D2709" i="1"/>
  <c r="C2709" i="1"/>
  <c r="I2708" i="1"/>
  <c r="J2708" i="1" s="1"/>
  <c r="I2707" i="1"/>
  <c r="J2707" i="1" s="1"/>
  <c r="H2706" i="1"/>
  <c r="G2706" i="1"/>
  <c r="F2706" i="1"/>
  <c r="E2706" i="1"/>
  <c r="D2706" i="1"/>
  <c r="C2706" i="1"/>
  <c r="I2705" i="1"/>
  <c r="K2705" i="1" s="1"/>
  <c r="H2704" i="1"/>
  <c r="G2704" i="1"/>
  <c r="G2703" i="1" s="1"/>
  <c r="G2702" i="1" s="1"/>
  <c r="G2701" i="1" s="1"/>
  <c r="F2704" i="1"/>
  <c r="E2704" i="1"/>
  <c r="E2703" i="1" s="1"/>
  <c r="E2702" i="1" s="1"/>
  <c r="E2701" i="1" s="1"/>
  <c r="D2704" i="1"/>
  <c r="C2704" i="1"/>
  <c r="C2703" i="1" s="1"/>
  <c r="C2702" i="1" s="1"/>
  <c r="C2701" i="1" s="1"/>
  <c r="I2700" i="1"/>
  <c r="K2700" i="1" s="1"/>
  <c r="H2699" i="1"/>
  <c r="G2699" i="1"/>
  <c r="F2699" i="1"/>
  <c r="E2699" i="1"/>
  <c r="D2699" i="1"/>
  <c r="C2699" i="1"/>
  <c r="J2698" i="1"/>
  <c r="J2697" i="1" s="1"/>
  <c r="I2697" i="1"/>
  <c r="H2697" i="1"/>
  <c r="H2696" i="1" s="1"/>
  <c r="H2695" i="1" s="1"/>
  <c r="H2694" i="1" s="1"/>
  <c r="G2697" i="1"/>
  <c r="G2696" i="1" s="1"/>
  <c r="G2695" i="1" s="1"/>
  <c r="G2694" i="1" s="1"/>
  <c r="F2697" i="1"/>
  <c r="F2696" i="1" s="1"/>
  <c r="F2695" i="1" s="1"/>
  <c r="F2694" i="1" s="1"/>
  <c r="E2697" i="1"/>
  <c r="D2697" i="1"/>
  <c r="D2696" i="1" s="1"/>
  <c r="D2695" i="1" s="1"/>
  <c r="D2694" i="1" s="1"/>
  <c r="C2697" i="1"/>
  <c r="I2693" i="1"/>
  <c r="K2693" i="1" s="1"/>
  <c r="H2692" i="1"/>
  <c r="G2692" i="1"/>
  <c r="F2692" i="1"/>
  <c r="E2692" i="1"/>
  <c r="D2692" i="1"/>
  <c r="C2692" i="1"/>
  <c r="I2691" i="1"/>
  <c r="K2691" i="1" s="1"/>
  <c r="H2690" i="1"/>
  <c r="G2690" i="1"/>
  <c r="F2690" i="1"/>
  <c r="E2690" i="1"/>
  <c r="D2690" i="1"/>
  <c r="C2690" i="1"/>
  <c r="I2686" i="1"/>
  <c r="H2685" i="1"/>
  <c r="G2685" i="1"/>
  <c r="F2685" i="1"/>
  <c r="E2685" i="1"/>
  <c r="D2685" i="1"/>
  <c r="C2685" i="1"/>
  <c r="I2684" i="1"/>
  <c r="J2684" i="1" s="1"/>
  <c r="I2683" i="1"/>
  <c r="K2683" i="1" s="1"/>
  <c r="H2682" i="1"/>
  <c r="G2682" i="1"/>
  <c r="F2682" i="1"/>
  <c r="E2682" i="1"/>
  <c r="D2682" i="1"/>
  <c r="C2682" i="1"/>
  <c r="J2681" i="1"/>
  <c r="J2680" i="1" s="1"/>
  <c r="I2680" i="1"/>
  <c r="H2680" i="1"/>
  <c r="G2680" i="1"/>
  <c r="F2680" i="1"/>
  <c r="E2680" i="1"/>
  <c r="D2680" i="1"/>
  <c r="C2680" i="1"/>
  <c r="I2679" i="1"/>
  <c r="K2679" i="1" s="1"/>
  <c r="H2678" i="1"/>
  <c r="G2678" i="1"/>
  <c r="F2678" i="1"/>
  <c r="E2678" i="1"/>
  <c r="D2678" i="1"/>
  <c r="D2677" i="1" s="1"/>
  <c r="C2678" i="1"/>
  <c r="H2677" i="1"/>
  <c r="I2676" i="1"/>
  <c r="H2675" i="1"/>
  <c r="H2674" i="1" s="1"/>
  <c r="H2673" i="1" s="1"/>
  <c r="H2672" i="1" s="1"/>
  <c r="G2675" i="1"/>
  <c r="G2674" i="1" s="1"/>
  <c r="F2675" i="1"/>
  <c r="F2674" i="1" s="1"/>
  <c r="E2675" i="1"/>
  <c r="D2675" i="1"/>
  <c r="D2674" i="1" s="1"/>
  <c r="C2675" i="1"/>
  <c r="C2674" i="1" s="1"/>
  <c r="E2674" i="1"/>
  <c r="I2667" i="1"/>
  <c r="K2667" i="1" s="1"/>
  <c r="I2666" i="1"/>
  <c r="H2666" i="1"/>
  <c r="G2666" i="1"/>
  <c r="F2666" i="1"/>
  <c r="E2666" i="1"/>
  <c r="D2666" i="1"/>
  <c r="C2666" i="1"/>
  <c r="I2665" i="1"/>
  <c r="J2665" i="1" s="1"/>
  <c r="I2664" i="1"/>
  <c r="K2664" i="1" s="1"/>
  <c r="H2663" i="1"/>
  <c r="G2663" i="1"/>
  <c r="F2663" i="1"/>
  <c r="E2663" i="1"/>
  <c r="D2663" i="1"/>
  <c r="C2663" i="1"/>
  <c r="J2662" i="1"/>
  <c r="J2661" i="1" s="1"/>
  <c r="I2661" i="1"/>
  <c r="H2661" i="1"/>
  <c r="G2661" i="1"/>
  <c r="F2661" i="1"/>
  <c r="E2661" i="1"/>
  <c r="D2661" i="1"/>
  <c r="C2661" i="1"/>
  <c r="I2660" i="1"/>
  <c r="K2660" i="1" s="1"/>
  <c r="H2659" i="1"/>
  <c r="G2659" i="1"/>
  <c r="F2659" i="1"/>
  <c r="E2659" i="1"/>
  <c r="D2659" i="1"/>
  <c r="C2659" i="1"/>
  <c r="I2654" i="1"/>
  <c r="H2653" i="1"/>
  <c r="G2653" i="1"/>
  <c r="F2653" i="1"/>
  <c r="E2653" i="1"/>
  <c r="D2653" i="1"/>
  <c r="C2653" i="1"/>
  <c r="I2652" i="1"/>
  <c r="J2652" i="1" s="1"/>
  <c r="I2651" i="1"/>
  <c r="K2651" i="1" s="1"/>
  <c r="I2650" i="1"/>
  <c r="J2650" i="1" s="1"/>
  <c r="I2649" i="1"/>
  <c r="K2649" i="1" s="1"/>
  <c r="I2648" i="1"/>
  <c r="J2648" i="1" s="1"/>
  <c r="I2647" i="1"/>
  <c r="K2647" i="1" s="1"/>
  <c r="H2646" i="1"/>
  <c r="I2646" i="1" s="1"/>
  <c r="J2646" i="1" s="1"/>
  <c r="I2645" i="1"/>
  <c r="H2644" i="1"/>
  <c r="H2643" i="1" s="1"/>
  <c r="H2642" i="1" s="1"/>
  <c r="G2644" i="1"/>
  <c r="G3142" i="1" s="1"/>
  <c r="F2644" i="1"/>
  <c r="E2644" i="1"/>
  <c r="D2644" i="1"/>
  <c r="C2644" i="1"/>
  <c r="C3142" i="1" s="1"/>
  <c r="C3141" i="1" s="1"/>
  <c r="F2638" i="1"/>
  <c r="D3144" i="1" s="1"/>
  <c r="F2637" i="1"/>
  <c r="D3141" i="1" s="1"/>
  <c r="E2636" i="1"/>
  <c r="D2636" i="1"/>
  <c r="D3127" i="1" s="1"/>
  <c r="C3120" i="1" l="1"/>
  <c r="C3119" i="1" s="1"/>
  <c r="C3012" i="1"/>
  <c r="C3011" i="1" s="1"/>
  <c r="E3012" i="1"/>
  <c r="E3011" i="1" s="1"/>
  <c r="G3012" i="1"/>
  <c r="G3011" i="1" s="1"/>
  <c r="C3043" i="1"/>
  <c r="C3042" i="1" s="1"/>
  <c r="E3043" i="1"/>
  <c r="E3042" i="1" s="1"/>
  <c r="G3043" i="1"/>
  <c r="G3042" i="1" s="1"/>
  <c r="I2720" i="1"/>
  <c r="G3033" i="1"/>
  <c r="G3032" i="1" s="1"/>
  <c r="G3031" i="1" s="1"/>
  <c r="E3120" i="1"/>
  <c r="E3119" i="1" s="1"/>
  <c r="J2721" i="1"/>
  <c r="J2720" i="1" s="1"/>
  <c r="C2854" i="1"/>
  <c r="E2854" i="1"/>
  <c r="E2853" i="1" s="1"/>
  <c r="J2860" i="1"/>
  <c r="J2858" i="1" s="1"/>
  <c r="J2854" i="1" s="1"/>
  <c r="J2853" i="1" s="1"/>
  <c r="I2863" i="1"/>
  <c r="I2862" i="1" s="1"/>
  <c r="J2864" i="1"/>
  <c r="J2863" i="1" s="1"/>
  <c r="J2862" i="1" s="1"/>
  <c r="J2861" i="1" s="1"/>
  <c r="C2689" i="1"/>
  <c r="C2688" i="1" s="1"/>
  <c r="C2687" i="1" s="1"/>
  <c r="E2689" i="1"/>
  <c r="E2688" i="1" s="1"/>
  <c r="E2687" i="1" s="1"/>
  <c r="D2949" i="1"/>
  <c r="H2968" i="1"/>
  <c r="H2967" i="1" s="1"/>
  <c r="F3043" i="1"/>
  <c r="F3042" i="1" s="1"/>
  <c r="C2643" i="1"/>
  <c r="C2642" i="1" s="1"/>
  <c r="I2692" i="1"/>
  <c r="K2692" i="1" s="1"/>
  <c r="E2738" i="1"/>
  <c r="E2737" i="1" s="1"/>
  <c r="G2786" i="1"/>
  <c r="F2805" i="1"/>
  <c r="D2805" i="1"/>
  <c r="K2815" i="1"/>
  <c r="O2815" i="1"/>
  <c r="I2867" i="1"/>
  <c r="I2866" i="1" s="1"/>
  <c r="J2868" i="1"/>
  <c r="J2867" i="1" s="1"/>
  <c r="J2866" i="1" s="1"/>
  <c r="J2865" i="1" s="1"/>
  <c r="I2904" i="1"/>
  <c r="I2971" i="1"/>
  <c r="I3013" i="1"/>
  <c r="I3015" i="1"/>
  <c r="F3012" i="1"/>
  <c r="F3011" i="1" s="1"/>
  <c r="H2805" i="1"/>
  <c r="G3058" i="1"/>
  <c r="K2666" i="1"/>
  <c r="I2706" i="1"/>
  <c r="K2706" i="1" s="1"/>
  <c r="F2775" i="1"/>
  <c r="D2904" i="1"/>
  <c r="F2904" i="1"/>
  <c r="H2904" i="1"/>
  <c r="H2898" i="1" s="1"/>
  <c r="C2904" i="1"/>
  <c r="E2904" i="1"/>
  <c r="G2904" i="1"/>
  <c r="D2945" i="1"/>
  <c r="H2954" i="1"/>
  <c r="D2968" i="1"/>
  <c r="D2967" i="1" s="1"/>
  <c r="F2968" i="1"/>
  <c r="F2967" i="1" s="1"/>
  <c r="J2971" i="1"/>
  <c r="C2982" i="1"/>
  <c r="C2981" i="1" s="1"/>
  <c r="E2982" i="1"/>
  <c r="E2981" i="1" s="1"/>
  <c r="C3023" i="1"/>
  <c r="C3022" i="1" s="1"/>
  <c r="E3023" i="1"/>
  <c r="E3022" i="1" s="1"/>
  <c r="G3023" i="1"/>
  <c r="G3022" i="1" s="1"/>
  <c r="H3023" i="1"/>
  <c r="H3022" i="1" s="1"/>
  <c r="D3033" i="1"/>
  <c r="D3032" i="1" s="1"/>
  <c r="D3031" i="1" s="1"/>
  <c r="F3033" i="1"/>
  <c r="F3032" i="1" s="1"/>
  <c r="F3031" i="1" s="1"/>
  <c r="H3033" i="1"/>
  <c r="H3032" i="1" s="1"/>
  <c r="H3031" i="1" s="1"/>
  <c r="C3033" i="1"/>
  <c r="C3032" i="1" s="1"/>
  <c r="C3031" i="1" s="1"/>
  <c r="E3033" i="1"/>
  <c r="E3032" i="1" s="1"/>
  <c r="E3031" i="1" s="1"/>
  <c r="D3043" i="1"/>
  <c r="D3042" i="1" s="1"/>
  <c r="H3043" i="1"/>
  <c r="H3042" i="1" s="1"/>
  <c r="D3058" i="1"/>
  <c r="D3054" i="1" s="1"/>
  <c r="F3058" i="1"/>
  <c r="H3058" i="1"/>
  <c r="H3054" i="1" s="1"/>
  <c r="C3058" i="1"/>
  <c r="C3070" i="1"/>
  <c r="E3070" i="1"/>
  <c r="G3070" i="1"/>
  <c r="G3066" i="1" s="1"/>
  <c r="E3080" i="1"/>
  <c r="E3079" i="1" s="1"/>
  <c r="D3096" i="1"/>
  <c r="F3096" i="1"/>
  <c r="H3096" i="1"/>
  <c r="G2689" i="1"/>
  <c r="G2688" i="1" s="1"/>
  <c r="G2687" i="1" s="1"/>
  <c r="I2690" i="1"/>
  <c r="I2689" i="1" s="1"/>
  <c r="I2688" i="1" s="1"/>
  <c r="I2687" i="1" s="1"/>
  <c r="J2691" i="1"/>
  <c r="J2690" i="1" s="1"/>
  <c r="J2693" i="1"/>
  <c r="J2692" i="1" s="1"/>
  <c r="F2719" i="1"/>
  <c r="F2718" i="1" s="1"/>
  <c r="F2717" i="1" s="1"/>
  <c r="K2934" i="1"/>
  <c r="J2955" i="1"/>
  <c r="J2954" i="1" s="1"/>
  <c r="I2954" i="1"/>
  <c r="K2954" i="1" s="1"/>
  <c r="G2643" i="1"/>
  <c r="G2642" i="1" s="1"/>
  <c r="E2658" i="1"/>
  <c r="E2657" i="1" s="1"/>
  <c r="E2656" i="1" s="1"/>
  <c r="J2667" i="1"/>
  <c r="J2666" i="1" s="1"/>
  <c r="D2689" i="1"/>
  <c r="D2688" i="1" s="1"/>
  <c r="D2687" i="1" s="1"/>
  <c r="F2689" i="1"/>
  <c r="F2688" i="1" s="1"/>
  <c r="F2687" i="1" s="1"/>
  <c r="H2689" i="1"/>
  <c r="H2688" i="1" s="1"/>
  <c r="H2687" i="1" s="1"/>
  <c r="C2731" i="1"/>
  <c r="C2730" i="1" s="1"/>
  <c r="C2729" i="1" s="1"/>
  <c r="D2758" i="1"/>
  <c r="F2758" i="1"/>
  <c r="F2748" i="1" s="1"/>
  <c r="H2758" i="1"/>
  <c r="C2758" i="1"/>
  <c r="E2758" i="1"/>
  <c r="I2766" i="1"/>
  <c r="K2766" i="1" s="1"/>
  <c r="D2786" i="1"/>
  <c r="D2782" i="1" s="1"/>
  <c r="F2786" i="1"/>
  <c r="H2786" i="1"/>
  <c r="H2782" i="1" s="1"/>
  <c r="C2786" i="1"/>
  <c r="E2786" i="1"/>
  <c r="C2805" i="1"/>
  <c r="C2799" i="1" s="1"/>
  <c r="G2805" i="1"/>
  <c r="G2799" i="1" s="1"/>
  <c r="D2865" i="1"/>
  <c r="H2865" i="1"/>
  <c r="C2926" i="1"/>
  <c r="C2925" i="1" s="1"/>
  <c r="E2926" i="1"/>
  <c r="E2925" i="1" s="1"/>
  <c r="G2926" i="1"/>
  <c r="G2925" i="1" s="1"/>
  <c r="C2931" i="1"/>
  <c r="E2931" i="1"/>
  <c r="G2931" i="1"/>
  <c r="I2932" i="1"/>
  <c r="I2931" i="1" s="1"/>
  <c r="J2933" i="1"/>
  <c r="J2932" i="1" s="1"/>
  <c r="J2935" i="1"/>
  <c r="J2934" i="1" s="1"/>
  <c r="C2949" i="1"/>
  <c r="C2945" i="1" s="1"/>
  <c r="C2936" i="1" s="1"/>
  <c r="E2949" i="1"/>
  <c r="G2949" i="1"/>
  <c r="G2945" i="1" s="1"/>
  <c r="G2936" i="1" s="1"/>
  <c r="I2950" i="1"/>
  <c r="J2951" i="1"/>
  <c r="J2950" i="1" s="1"/>
  <c r="H2991" i="1"/>
  <c r="H2990" i="1" s="1"/>
  <c r="G3000" i="1"/>
  <c r="G2999" i="1" s="1"/>
  <c r="D3023" i="1"/>
  <c r="D3022" i="1" s="1"/>
  <c r="I3044" i="1"/>
  <c r="K3044" i="1" s="1"/>
  <c r="I3046" i="1"/>
  <c r="K3046" i="1" s="1"/>
  <c r="I3048" i="1"/>
  <c r="K3048" i="1" s="1"/>
  <c r="I3068" i="1"/>
  <c r="I3067" i="1" s="1"/>
  <c r="J3069" i="1"/>
  <c r="J3068" i="1" s="1"/>
  <c r="J3067" i="1" s="1"/>
  <c r="I3076" i="1"/>
  <c r="C3111" i="1"/>
  <c r="C3110" i="1" s="1"/>
  <c r="C3109" i="1" s="1"/>
  <c r="E3111" i="1"/>
  <c r="E3110" i="1" s="1"/>
  <c r="G3111" i="1"/>
  <c r="G3110" i="1" s="1"/>
  <c r="G3109" i="1" s="1"/>
  <c r="I3112" i="1"/>
  <c r="J3113" i="1"/>
  <c r="J3112" i="1" s="1"/>
  <c r="D3111" i="1"/>
  <c r="D3110" i="1" s="1"/>
  <c r="D3109" i="1" s="1"/>
  <c r="H3092" i="1"/>
  <c r="D2673" i="1"/>
  <c r="D2672" i="1" s="1"/>
  <c r="K2690" i="1"/>
  <c r="C2696" i="1"/>
  <c r="C2695" i="1" s="1"/>
  <c r="C2694" i="1" s="1"/>
  <c r="E2696" i="1"/>
  <c r="E2695" i="1" s="1"/>
  <c r="E2694" i="1" s="1"/>
  <c r="I2699" i="1"/>
  <c r="J2700" i="1"/>
  <c r="J2699" i="1" s="1"/>
  <c r="J2696" i="1" s="1"/>
  <c r="J2695" i="1" s="1"/>
  <c r="J2694" i="1" s="1"/>
  <c r="J2816" i="1"/>
  <c r="F3147" i="1"/>
  <c r="E2865" i="1"/>
  <c r="F2898" i="1"/>
  <c r="K3013" i="1"/>
  <c r="K3015" i="1"/>
  <c r="K3068" i="1"/>
  <c r="C3066" i="1"/>
  <c r="C3080" i="1"/>
  <c r="C3079" i="1" s="1"/>
  <c r="G3080" i="1"/>
  <c r="G3079" i="1" s="1"/>
  <c r="E2643" i="1"/>
  <c r="E2642" i="1" s="1"/>
  <c r="D2719" i="1"/>
  <c r="D2718" i="1" s="1"/>
  <c r="D2717" i="1" s="1"/>
  <c r="H2719" i="1"/>
  <c r="H2718" i="1" s="1"/>
  <c r="H2717" i="1" s="1"/>
  <c r="I2727" i="1"/>
  <c r="J2728" i="1"/>
  <c r="J2727" i="1" s="1"/>
  <c r="G2731" i="1"/>
  <c r="G2730" i="1" s="1"/>
  <c r="G2729" i="1" s="1"/>
  <c r="J2767" i="1"/>
  <c r="J2766" i="1" s="1"/>
  <c r="C2770" i="1"/>
  <c r="C2769" i="1" s="1"/>
  <c r="G2770" i="1"/>
  <c r="G2769" i="1" s="1"/>
  <c r="J2795" i="1"/>
  <c r="J2804" i="1"/>
  <c r="I2850" i="1"/>
  <c r="I2849" i="1" s="1"/>
  <c r="I2848" i="1" s="1"/>
  <c r="J2851" i="1"/>
  <c r="J2850" i="1" s="1"/>
  <c r="J2849" i="1" s="1"/>
  <c r="J2848" i="1" s="1"/>
  <c r="K2932" i="1"/>
  <c r="F2949" i="1"/>
  <c r="H2949" i="1"/>
  <c r="H2945" i="1" s="1"/>
  <c r="D2991" i="1"/>
  <c r="D2990" i="1" s="1"/>
  <c r="I2994" i="1"/>
  <c r="K2994" i="1" s="1"/>
  <c r="J2995" i="1"/>
  <c r="D3000" i="1"/>
  <c r="D2999" i="1" s="1"/>
  <c r="F3000" i="1"/>
  <c r="F2999" i="1" s="1"/>
  <c r="H3000" i="1"/>
  <c r="H2999" i="1" s="1"/>
  <c r="C3000" i="1"/>
  <c r="C2999" i="1" s="1"/>
  <c r="I3024" i="1"/>
  <c r="I3029" i="1"/>
  <c r="K3029" i="1" s="1"/>
  <c r="J3045" i="1"/>
  <c r="J3044" i="1" s="1"/>
  <c r="J3047" i="1"/>
  <c r="J3046" i="1" s="1"/>
  <c r="J3049" i="1"/>
  <c r="J3048" i="1" s="1"/>
  <c r="G3054" i="1"/>
  <c r="I3056" i="1"/>
  <c r="J3057" i="1"/>
  <c r="J3056" i="1" s="1"/>
  <c r="J3055" i="1" s="1"/>
  <c r="K3076" i="1"/>
  <c r="D2872" i="1"/>
  <c r="H2872" i="1"/>
  <c r="K2727" i="1"/>
  <c r="E2748" i="1"/>
  <c r="E2736" i="1" s="1"/>
  <c r="J2904" i="1"/>
  <c r="K2907" i="1"/>
  <c r="D2898" i="1"/>
  <c r="F2945" i="1"/>
  <c r="K2971" i="1"/>
  <c r="K2978" i="1"/>
  <c r="D3012" i="1"/>
  <c r="D3011" i="1" s="1"/>
  <c r="H3012" i="1"/>
  <c r="H3011" i="1" s="1"/>
  <c r="K3036" i="1"/>
  <c r="C3054" i="1"/>
  <c r="C3096" i="1"/>
  <c r="C3092" i="1" s="1"/>
  <c r="E3096" i="1"/>
  <c r="E3092" i="1" s="1"/>
  <c r="E3078" i="1" s="1"/>
  <c r="G3096" i="1"/>
  <c r="E3109" i="1"/>
  <c r="F3111" i="1"/>
  <c r="F3110" i="1" s="1"/>
  <c r="F3109" i="1" s="1"/>
  <c r="H3111" i="1"/>
  <c r="H3110" i="1" s="1"/>
  <c r="H3109" i="1" s="1"/>
  <c r="K2699" i="1"/>
  <c r="K2843" i="1"/>
  <c r="O2843" i="1"/>
  <c r="K2848" i="1"/>
  <c r="C2865" i="1"/>
  <c r="G2865" i="1"/>
  <c r="J2898" i="1"/>
  <c r="J2649" i="1"/>
  <c r="K2650" i="1"/>
  <c r="J2651" i="1"/>
  <c r="K2652" i="1"/>
  <c r="G2658" i="1"/>
  <c r="G2657" i="1" s="1"/>
  <c r="G2656" i="1" s="1"/>
  <c r="I2663" i="1"/>
  <c r="K2663" i="1" s="1"/>
  <c r="J2664" i="1"/>
  <c r="C2677" i="1"/>
  <c r="C2673" i="1" s="1"/>
  <c r="C2672" i="1" s="1"/>
  <c r="E2677" i="1"/>
  <c r="G2677" i="1"/>
  <c r="G2673" i="1" s="1"/>
  <c r="G2672" i="1" s="1"/>
  <c r="I2678" i="1"/>
  <c r="J2679" i="1"/>
  <c r="J2678" i="1" s="1"/>
  <c r="F2677" i="1"/>
  <c r="F2673" i="1" s="1"/>
  <c r="F2672" i="1" s="1"/>
  <c r="H2734" i="1"/>
  <c r="G2738" i="1"/>
  <c r="G2737" i="1" s="1"/>
  <c r="I2743" i="1"/>
  <c r="K2743" i="1" s="1"/>
  <c r="K2750" i="1"/>
  <c r="D2770" i="1"/>
  <c r="F2770" i="1"/>
  <c r="F2769" i="1" s="1"/>
  <c r="H2770" i="1"/>
  <c r="D2775" i="1"/>
  <c r="H2775" i="1"/>
  <c r="H2769" i="1" s="1"/>
  <c r="C2782" i="1"/>
  <c r="C2768" i="1" s="1"/>
  <c r="E2782" i="1"/>
  <c r="E2768" i="1" s="1"/>
  <c r="G2782" i="1"/>
  <c r="I2784" i="1"/>
  <c r="I2783" i="1" s="1"/>
  <c r="K2783" i="1" s="1"/>
  <c r="J2785" i="1"/>
  <c r="J2784" i="1" s="1"/>
  <c r="J2783" i="1" s="1"/>
  <c r="F2799" i="1"/>
  <c r="I2807" i="1"/>
  <c r="I2806" i="1" s="1"/>
  <c r="J2808" i="1"/>
  <c r="J2807" i="1" s="1"/>
  <c r="J2806" i="1" s="1"/>
  <c r="I2819" i="1"/>
  <c r="I2818" i="1" s="1"/>
  <c r="I2817" i="1" s="1"/>
  <c r="K2817" i="1" s="1"/>
  <c r="J2820" i="1"/>
  <c r="J2834" i="1"/>
  <c r="I2842" i="1"/>
  <c r="I2841" i="1" s="1"/>
  <c r="I2840" i="1" s="1"/>
  <c r="K2840" i="1" s="1"/>
  <c r="I2846" i="1"/>
  <c r="I2845" i="1" s="1"/>
  <c r="I2844" i="1" s="1"/>
  <c r="K2844" i="1" s="1"/>
  <c r="J2847" i="1"/>
  <c r="J2846" i="1" s="1"/>
  <c r="J2845" i="1" s="1"/>
  <c r="J2844" i="1" s="1"/>
  <c r="I2877" i="1"/>
  <c r="I2876" i="1" s="1"/>
  <c r="J2878" i="1"/>
  <c r="J2877" i="1" s="1"/>
  <c r="J2876" i="1" s="1"/>
  <c r="K2900" i="1"/>
  <c r="K2905" i="1"/>
  <c r="I2915" i="1"/>
  <c r="I2914" i="1" s="1"/>
  <c r="I2913" i="1" s="1"/>
  <c r="I2912" i="1" s="1"/>
  <c r="K2912" i="1" s="1"/>
  <c r="J2916" i="1"/>
  <c r="J2915" i="1" s="1"/>
  <c r="J2914" i="1" s="1"/>
  <c r="J2913" i="1" s="1"/>
  <c r="J2912" i="1" s="1"/>
  <c r="D2926" i="1"/>
  <c r="D2925" i="1" s="1"/>
  <c r="D2924" i="1" s="1"/>
  <c r="F2926" i="1"/>
  <c r="F2925" i="1" s="1"/>
  <c r="F2924" i="1" s="1"/>
  <c r="H2926" i="1"/>
  <c r="H2925" i="1" s="1"/>
  <c r="H2924" i="1" s="1"/>
  <c r="D2938" i="1"/>
  <c r="D2937" i="1" s="1"/>
  <c r="F2938" i="1"/>
  <c r="F2937" i="1" s="1"/>
  <c r="H2938" i="1"/>
  <c r="H2937" i="1" s="1"/>
  <c r="I2952" i="1"/>
  <c r="K2952" i="1" s="1"/>
  <c r="J2953" i="1"/>
  <c r="J2952" i="1" s="1"/>
  <c r="J2949" i="1" s="1"/>
  <c r="K2955" i="1"/>
  <c r="C2968" i="1"/>
  <c r="C2967" i="1" s="1"/>
  <c r="C2966" i="1" s="1"/>
  <c r="E2968" i="1"/>
  <c r="E2967" i="1" s="1"/>
  <c r="E2966" i="1" s="1"/>
  <c r="G2968" i="1"/>
  <c r="G2967" i="1" s="1"/>
  <c r="G2966" i="1" s="1"/>
  <c r="I2969" i="1"/>
  <c r="J2970" i="1"/>
  <c r="J2969" i="1" s="1"/>
  <c r="K2973" i="1"/>
  <c r="I2975" i="1"/>
  <c r="K2975" i="1" s="1"/>
  <c r="J2976" i="1"/>
  <c r="C2991" i="1"/>
  <c r="C2990" i="1" s="1"/>
  <c r="C2989" i="1" s="1"/>
  <c r="E2991" i="1"/>
  <c r="E2990" i="1" s="1"/>
  <c r="G2991" i="1"/>
  <c r="G2990" i="1" s="1"/>
  <c r="G2989" i="1" s="1"/>
  <c r="I2992" i="1"/>
  <c r="J2993" i="1"/>
  <c r="J2992" i="1" s="1"/>
  <c r="F2991" i="1"/>
  <c r="F2990" i="1" s="1"/>
  <c r="E3000" i="1"/>
  <c r="E2999" i="1" s="1"/>
  <c r="I3006" i="1"/>
  <c r="K3006" i="1" s="1"/>
  <c r="J3007" i="1"/>
  <c r="J3006" i="1" s="1"/>
  <c r="J3014" i="1"/>
  <c r="J3013" i="1" s="1"/>
  <c r="J3016" i="1"/>
  <c r="J3015" i="1" s="1"/>
  <c r="K3020" i="1"/>
  <c r="K3025" i="1"/>
  <c r="F3023" i="1"/>
  <c r="F3022" i="1" s="1"/>
  <c r="J3030" i="1"/>
  <c r="J3029" i="1" s="1"/>
  <c r="J3036" i="1"/>
  <c r="E3058" i="1"/>
  <c r="E3054" i="1" s="1"/>
  <c r="I3064" i="1"/>
  <c r="J3065" i="1"/>
  <c r="J3064" i="1" s="1"/>
  <c r="J3077" i="1"/>
  <c r="J3076" i="1" s="1"/>
  <c r="D3080" i="1"/>
  <c r="D3079" i="1" s="1"/>
  <c r="F3080" i="1"/>
  <c r="F3079" i="1" s="1"/>
  <c r="H3080" i="1"/>
  <c r="H3079" i="1" s="1"/>
  <c r="J3103" i="1"/>
  <c r="J3105" i="1"/>
  <c r="I3114" i="1"/>
  <c r="J3115" i="1"/>
  <c r="E2805" i="1"/>
  <c r="E2799" i="1" s="1"/>
  <c r="E3066" i="1"/>
  <c r="K2646" i="1"/>
  <c r="J2647" i="1"/>
  <c r="K2648" i="1"/>
  <c r="D2748" i="1"/>
  <c r="H2748" i="1"/>
  <c r="D2799" i="1"/>
  <c r="D3147" i="1"/>
  <c r="H2799" i="1"/>
  <c r="J2843" i="1"/>
  <c r="J2842" i="1" s="1"/>
  <c r="J2841" i="1" s="1"/>
  <c r="J2840" i="1" s="1"/>
  <c r="E3127" i="1"/>
  <c r="F2636" i="1"/>
  <c r="F3127" i="1" s="1"/>
  <c r="D3142" i="1"/>
  <c r="D2643" i="1"/>
  <c r="D2642" i="1" s="1"/>
  <c r="F3142" i="1"/>
  <c r="F2643" i="1"/>
  <c r="F2642" i="1" s="1"/>
  <c r="J2645" i="1"/>
  <c r="I2644" i="1"/>
  <c r="J2654" i="1"/>
  <c r="J2653" i="1" s="1"/>
  <c r="I2653" i="1"/>
  <c r="J2676" i="1"/>
  <c r="J2675" i="1" s="1"/>
  <c r="J2674" i="1" s="1"/>
  <c r="I2675" i="1"/>
  <c r="J2686" i="1"/>
  <c r="J2685" i="1" s="1"/>
  <c r="I2685" i="1"/>
  <c r="K2685" i="1" s="1"/>
  <c r="K2735" i="1"/>
  <c r="I2734" i="1"/>
  <c r="K2734" i="1" s="1"/>
  <c r="J2760" i="1"/>
  <c r="J2759" i="1" s="1"/>
  <c r="J2758" i="1" s="1"/>
  <c r="J2748" i="1" s="1"/>
  <c r="I2759" i="1"/>
  <c r="J2772" i="1"/>
  <c r="J2771" i="1" s="1"/>
  <c r="I2771" i="1"/>
  <c r="J2779" i="1"/>
  <c r="J2778" i="1" s="1"/>
  <c r="J2775" i="1" s="1"/>
  <c r="I2778" i="1"/>
  <c r="K2778" i="1" s="1"/>
  <c r="J2788" i="1"/>
  <c r="J2787" i="1" s="1"/>
  <c r="I2787" i="1"/>
  <c r="J2792" i="1"/>
  <c r="J2791" i="1" s="1"/>
  <c r="I2791" i="1"/>
  <c r="K2791" i="1" s="1"/>
  <c r="J2803" i="1"/>
  <c r="J2802" i="1" s="1"/>
  <c r="J2801" i="1" s="1"/>
  <c r="J2800" i="1" s="1"/>
  <c r="I2802" i="1"/>
  <c r="J2825" i="1"/>
  <c r="J2824" i="1" s="1"/>
  <c r="J2823" i="1" s="1"/>
  <c r="J2822" i="1" s="1"/>
  <c r="I2824" i="1"/>
  <c r="J2829" i="1"/>
  <c r="J2828" i="1" s="1"/>
  <c r="J2827" i="1" s="1"/>
  <c r="J2826" i="1" s="1"/>
  <c r="I2828" i="1"/>
  <c r="J2833" i="1"/>
  <c r="J2832" i="1" s="1"/>
  <c r="J2831" i="1" s="1"/>
  <c r="J2830" i="1" s="1"/>
  <c r="I2832" i="1"/>
  <c r="K2845" i="1"/>
  <c r="D3139" i="1"/>
  <c r="K2645" i="1"/>
  <c r="K2654" i="1"/>
  <c r="C2658" i="1"/>
  <c r="D2658" i="1"/>
  <c r="F2658" i="1"/>
  <c r="H2658" i="1"/>
  <c r="H2657" i="1" s="1"/>
  <c r="H2656" i="1" s="1"/>
  <c r="J2660" i="1"/>
  <c r="J2659" i="1" s="1"/>
  <c r="I2659" i="1"/>
  <c r="E2673" i="1"/>
  <c r="E2672" i="1" s="1"/>
  <c r="K2676" i="1"/>
  <c r="K2678" i="1"/>
  <c r="J2683" i="1"/>
  <c r="J2682" i="1" s="1"/>
  <c r="I2682" i="1"/>
  <c r="K2682" i="1" s="1"/>
  <c r="K2686" i="1"/>
  <c r="K2687" i="1"/>
  <c r="K2689" i="1"/>
  <c r="I2696" i="1"/>
  <c r="D2703" i="1"/>
  <c r="D2702" i="1" s="1"/>
  <c r="D2701" i="1" s="1"/>
  <c r="F2703" i="1"/>
  <c r="F2702" i="1" s="1"/>
  <c r="F2701" i="1" s="1"/>
  <c r="H2703" i="1"/>
  <c r="H2702" i="1" s="1"/>
  <c r="H2701" i="1" s="1"/>
  <c r="J2705" i="1"/>
  <c r="J2704" i="1" s="1"/>
  <c r="I2704" i="1"/>
  <c r="J2706" i="1"/>
  <c r="K2707" i="1"/>
  <c r="J2710" i="1"/>
  <c r="I2709" i="1"/>
  <c r="K2720" i="1"/>
  <c r="J2725" i="1"/>
  <c r="J2724" i="1" s="1"/>
  <c r="J2719" i="1" s="1"/>
  <c r="J2718" i="1" s="1"/>
  <c r="J2717" i="1" s="1"/>
  <c r="I2724" i="1"/>
  <c r="K2724" i="1" s="1"/>
  <c r="D2731" i="1"/>
  <c r="D2730" i="1" s="1"/>
  <c r="D2729" i="1" s="1"/>
  <c r="F2731" i="1"/>
  <c r="F2730" i="1" s="1"/>
  <c r="F2729" i="1" s="1"/>
  <c r="H2731" i="1"/>
  <c r="H2730" i="1" s="1"/>
  <c r="H2729" i="1" s="1"/>
  <c r="J2733" i="1"/>
  <c r="J2732" i="1" s="1"/>
  <c r="I2732" i="1"/>
  <c r="J2735" i="1"/>
  <c r="J2734" i="1" s="1"/>
  <c r="C2738" i="1"/>
  <c r="C2737" i="1" s="1"/>
  <c r="D2738" i="1"/>
  <c r="D2737" i="1" s="1"/>
  <c r="D2736" i="1" s="1"/>
  <c r="F2738" i="1"/>
  <c r="F2737" i="1" s="1"/>
  <c r="F2736" i="1" s="1"/>
  <c r="H2738" i="1"/>
  <c r="H2737" i="1" s="1"/>
  <c r="H2736" i="1" s="1"/>
  <c r="J2740" i="1"/>
  <c r="J2739" i="1" s="1"/>
  <c r="I2739" i="1"/>
  <c r="J2747" i="1"/>
  <c r="J2746" i="1" s="1"/>
  <c r="I2746" i="1"/>
  <c r="K2746" i="1" s="1"/>
  <c r="C2748" i="1"/>
  <c r="G2748" i="1"/>
  <c r="G2736" i="1" s="1"/>
  <c r="K2749" i="1"/>
  <c r="K2760" i="1"/>
  <c r="I2763" i="1"/>
  <c r="K2763" i="1" s="1"/>
  <c r="K2772" i="1"/>
  <c r="J2774" i="1"/>
  <c r="J2773" i="1" s="1"/>
  <c r="I2773" i="1"/>
  <c r="K2773" i="1" s="1"/>
  <c r="K2779" i="1"/>
  <c r="F2782" i="1"/>
  <c r="F2768" i="1" s="1"/>
  <c r="K2784" i="1"/>
  <c r="K2788" i="1"/>
  <c r="J2790" i="1"/>
  <c r="J2789" i="1" s="1"/>
  <c r="I2789" i="1"/>
  <c r="K2789" i="1" s="1"/>
  <c r="K2792" i="1"/>
  <c r="J2794" i="1"/>
  <c r="J2793" i="1" s="1"/>
  <c r="I2793" i="1"/>
  <c r="K2793" i="1" s="1"/>
  <c r="K2803" i="1"/>
  <c r="K2806" i="1"/>
  <c r="J2811" i="1"/>
  <c r="J2810" i="1" s="1"/>
  <c r="J2809" i="1" s="1"/>
  <c r="I2810" i="1"/>
  <c r="J2815" i="1"/>
  <c r="J2814" i="1" s="1"/>
  <c r="J2813" i="1" s="1"/>
  <c r="J2812" i="1" s="1"/>
  <c r="I2814" i="1"/>
  <c r="K2819" i="1"/>
  <c r="J2819" i="1"/>
  <c r="J2818" i="1" s="1"/>
  <c r="J2817" i="1" s="1"/>
  <c r="K2821" i="1"/>
  <c r="K2825" i="1"/>
  <c r="K2829" i="1"/>
  <c r="K2833" i="1"/>
  <c r="K2846" i="1"/>
  <c r="K2849" i="1"/>
  <c r="K2862" i="1"/>
  <c r="I2861" i="1"/>
  <c r="K2861" i="1" s="1"/>
  <c r="F2865" i="1"/>
  <c r="F2852" i="1" s="1"/>
  <c r="K2866" i="1"/>
  <c r="C3147" i="1"/>
  <c r="G3147" i="1"/>
  <c r="K2856" i="1"/>
  <c r="K2859" i="1"/>
  <c r="K2863" i="1"/>
  <c r="K2867" i="1"/>
  <c r="K2871" i="1"/>
  <c r="J2893" i="1"/>
  <c r="J2892" i="1" s="1"/>
  <c r="J2891" i="1" s="1"/>
  <c r="J2890" i="1" s="1"/>
  <c r="I2892" i="1"/>
  <c r="J2897" i="1"/>
  <c r="J2896" i="1" s="1"/>
  <c r="J2895" i="1" s="1"/>
  <c r="J2894" i="1" s="1"/>
  <c r="I2896" i="1"/>
  <c r="C2898" i="1"/>
  <c r="G2898" i="1"/>
  <c r="K2899" i="1"/>
  <c r="J2928" i="1"/>
  <c r="J2927" i="1" s="1"/>
  <c r="I2927" i="1"/>
  <c r="J2940" i="1"/>
  <c r="J2939" i="1" s="1"/>
  <c r="I2939" i="1"/>
  <c r="J2944" i="1"/>
  <c r="J2943" i="1" s="1"/>
  <c r="I2943" i="1"/>
  <c r="K2943" i="1" s="1"/>
  <c r="J2948" i="1"/>
  <c r="J2947" i="1" s="1"/>
  <c r="J2946" i="1" s="1"/>
  <c r="I2947" i="1"/>
  <c r="J2986" i="1"/>
  <c r="J2985" i="1" s="1"/>
  <c r="I2985" i="1"/>
  <c r="K2985" i="1" s="1"/>
  <c r="E2989" i="1"/>
  <c r="J2998" i="1"/>
  <c r="J2997" i="1" s="1"/>
  <c r="I2997" i="1"/>
  <c r="K2997" i="1" s="1"/>
  <c r="J3002" i="1"/>
  <c r="J3001" i="1" s="1"/>
  <c r="I3001" i="1"/>
  <c r="K3024" i="1"/>
  <c r="J3040" i="1"/>
  <c r="J3039" i="1" s="1"/>
  <c r="I3039" i="1"/>
  <c r="K3039" i="1" s="1"/>
  <c r="K3040" i="1"/>
  <c r="I3055" i="1"/>
  <c r="K3056" i="1"/>
  <c r="J3060" i="1"/>
  <c r="J3059" i="1" s="1"/>
  <c r="I3059" i="1"/>
  <c r="K3060" i="1"/>
  <c r="J3074" i="1"/>
  <c r="J3073" i="1" s="1"/>
  <c r="I3073" i="1"/>
  <c r="K3073" i="1" s="1"/>
  <c r="K3074" i="1"/>
  <c r="J3082" i="1"/>
  <c r="J3081" i="1" s="1"/>
  <c r="I3081" i="1"/>
  <c r="K3082" i="1"/>
  <c r="J3086" i="1"/>
  <c r="J3085" i="1" s="1"/>
  <c r="I3085" i="1"/>
  <c r="K3085" i="1" s="1"/>
  <c r="K3086" i="1"/>
  <c r="D3145" i="1"/>
  <c r="F3145" i="1"/>
  <c r="F3092" i="1"/>
  <c r="F3078" i="1" s="1"/>
  <c r="J3102" i="1"/>
  <c r="J3101" i="1" s="1"/>
  <c r="I3101" i="1"/>
  <c r="K3101" i="1" s="1"/>
  <c r="K3102" i="1"/>
  <c r="J3122" i="1"/>
  <c r="J3121" i="1" s="1"/>
  <c r="I3121" i="1"/>
  <c r="K3122" i="1"/>
  <c r="C3145" i="1"/>
  <c r="C2853" i="1"/>
  <c r="G2853" i="1"/>
  <c r="I2855" i="1"/>
  <c r="I2858" i="1"/>
  <c r="K2858" i="1" s="1"/>
  <c r="I2870" i="1"/>
  <c r="J2875" i="1"/>
  <c r="J2874" i="1" s="1"/>
  <c r="J2873" i="1" s="1"/>
  <c r="J2872" i="1" s="1"/>
  <c r="I2874" i="1"/>
  <c r="K2876" i="1"/>
  <c r="K2887" i="1"/>
  <c r="K2889" i="1"/>
  <c r="K2893" i="1"/>
  <c r="K2897" i="1"/>
  <c r="E2898" i="1"/>
  <c r="E2852" i="1" s="1"/>
  <c r="I2898" i="1"/>
  <c r="K2909" i="1"/>
  <c r="K2910" i="1"/>
  <c r="K2914" i="1"/>
  <c r="K2928" i="1"/>
  <c r="J2930" i="1"/>
  <c r="J2929" i="1" s="1"/>
  <c r="I2929" i="1"/>
  <c r="K2929" i="1" s="1"/>
  <c r="K2931" i="1"/>
  <c r="K2940" i="1"/>
  <c r="J2942" i="1"/>
  <c r="J2941" i="1" s="1"/>
  <c r="I2941" i="1"/>
  <c r="K2941" i="1" s="1"/>
  <c r="K2944" i="1"/>
  <c r="E2945" i="1"/>
  <c r="E2936" i="1" s="1"/>
  <c r="K2948" i="1"/>
  <c r="K2950" i="1"/>
  <c r="K2969" i="1"/>
  <c r="J2975" i="1"/>
  <c r="J2968" i="1" s="1"/>
  <c r="J2967" i="1" s="1"/>
  <c r="D2982" i="1"/>
  <c r="D2981" i="1" s="1"/>
  <c r="D2966" i="1" s="1"/>
  <c r="F2982" i="1"/>
  <c r="F2981" i="1" s="1"/>
  <c r="F2966" i="1" s="1"/>
  <c r="H2982" i="1"/>
  <c r="H2981" i="1" s="1"/>
  <c r="H2966" i="1" s="1"/>
  <c r="J2984" i="1"/>
  <c r="J2983" i="1" s="1"/>
  <c r="I2983" i="1"/>
  <c r="K2986" i="1"/>
  <c r="J2988" i="1"/>
  <c r="J2987" i="1" s="1"/>
  <c r="I2987" i="1"/>
  <c r="K2987" i="1" s="1"/>
  <c r="K2992" i="1"/>
  <c r="J2994" i="1"/>
  <c r="J2991" i="1" s="1"/>
  <c r="J2990" i="1" s="1"/>
  <c r="K2998" i="1"/>
  <c r="K3002" i="1"/>
  <c r="J3004" i="1"/>
  <c r="J3003" i="1" s="1"/>
  <c r="I3003" i="1"/>
  <c r="K3003" i="1" s="1"/>
  <c r="J3019" i="1"/>
  <c r="J3018" i="1" s="1"/>
  <c r="J3012" i="1" s="1"/>
  <c r="J3011" i="1" s="1"/>
  <c r="I3018" i="1"/>
  <c r="K3018" i="1" s="1"/>
  <c r="J3027" i="1"/>
  <c r="J3026" i="1" s="1"/>
  <c r="J3023" i="1" s="1"/>
  <c r="J3022" i="1" s="1"/>
  <c r="I3026" i="1"/>
  <c r="K3026" i="1" s="1"/>
  <c r="K3027" i="1"/>
  <c r="J3035" i="1"/>
  <c r="J3034" i="1" s="1"/>
  <c r="I3034" i="1"/>
  <c r="K3035" i="1"/>
  <c r="C3041" i="1"/>
  <c r="K3064" i="1"/>
  <c r="H3078" i="1"/>
  <c r="D3092" i="1"/>
  <c r="D3078" i="1" s="1"/>
  <c r="G3092" i="1"/>
  <c r="G3078" i="1" s="1"/>
  <c r="G3145" i="1"/>
  <c r="J3095" i="1"/>
  <c r="J3094" i="1" s="1"/>
  <c r="J3093" i="1" s="1"/>
  <c r="I3094" i="1"/>
  <c r="K3095" i="1"/>
  <c r="J3098" i="1"/>
  <c r="J3097" i="1" s="1"/>
  <c r="I3097" i="1"/>
  <c r="K3098" i="1"/>
  <c r="J3106" i="1"/>
  <c r="K3106" i="1"/>
  <c r="I3104" i="1"/>
  <c r="K3104" i="1" s="1"/>
  <c r="K3112" i="1"/>
  <c r="J3126" i="1"/>
  <c r="J3125" i="1" s="1"/>
  <c r="I3125" i="1"/>
  <c r="K3125" i="1" s="1"/>
  <c r="K3126" i="1"/>
  <c r="F3054" i="1"/>
  <c r="J3062" i="1"/>
  <c r="J3061" i="1" s="1"/>
  <c r="I3061" i="1"/>
  <c r="K3061" i="1" s="1"/>
  <c r="K3067" i="1"/>
  <c r="D3070" i="1"/>
  <c r="D3066" i="1" s="1"/>
  <c r="F3070" i="1"/>
  <c r="F3066" i="1" s="1"/>
  <c r="H3070" i="1"/>
  <c r="H3066" i="1" s="1"/>
  <c r="J3072" i="1"/>
  <c r="J3071" i="1" s="1"/>
  <c r="I3071" i="1"/>
  <c r="J3084" i="1"/>
  <c r="J3083" i="1" s="1"/>
  <c r="I3083" i="1"/>
  <c r="K3083" i="1" s="1"/>
  <c r="K3114" i="1"/>
  <c r="J3118" i="1"/>
  <c r="J3117" i="1" s="1"/>
  <c r="I3117" i="1"/>
  <c r="K3117" i="1" s="1"/>
  <c r="K3118" i="1"/>
  <c r="J3100" i="1"/>
  <c r="J3099" i="1" s="1"/>
  <c r="I3099" i="1"/>
  <c r="K3099" i="1" s="1"/>
  <c r="J3104" i="1"/>
  <c r="J3108" i="1"/>
  <c r="J3107" i="1" s="1"/>
  <c r="I3107" i="1"/>
  <c r="K3107" i="1" s="1"/>
  <c r="J3114" i="1"/>
  <c r="J3111" i="1" s="1"/>
  <c r="J3110" i="1" s="1"/>
  <c r="J3124" i="1"/>
  <c r="J3123" i="1" s="1"/>
  <c r="I3123" i="1"/>
  <c r="K3123" i="1" s="1"/>
  <c r="G3041" i="1" l="1"/>
  <c r="J3070" i="1"/>
  <c r="J3066" i="1" s="1"/>
  <c r="J3033" i="1"/>
  <c r="J3032" i="1" s="1"/>
  <c r="J3031" i="1" s="1"/>
  <c r="K2842" i="1"/>
  <c r="G2768" i="1"/>
  <c r="I2775" i="1"/>
  <c r="K2775" i="1" s="1"/>
  <c r="H2989" i="1"/>
  <c r="J2931" i="1"/>
  <c r="J2644" i="1"/>
  <c r="K2877" i="1"/>
  <c r="K2850" i="1"/>
  <c r="K2915" i="1"/>
  <c r="H2936" i="1"/>
  <c r="K2818" i="1"/>
  <c r="K2807" i="1"/>
  <c r="C3078" i="1"/>
  <c r="K2904" i="1"/>
  <c r="J2677" i="1"/>
  <c r="J2673" i="1" s="1"/>
  <c r="J2672" i="1" s="1"/>
  <c r="D2989" i="1"/>
  <c r="F2936" i="1"/>
  <c r="D2852" i="1"/>
  <c r="H2852" i="1"/>
  <c r="K2913" i="1"/>
  <c r="K2841" i="1"/>
  <c r="J2805" i="1"/>
  <c r="J2799" i="1" s="1"/>
  <c r="K2688" i="1"/>
  <c r="D2936" i="1"/>
  <c r="J2689" i="1"/>
  <c r="J2688" i="1" s="1"/>
  <c r="J2687" i="1" s="1"/>
  <c r="H3041" i="1"/>
  <c r="D3041" i="1"/>
  <c r="H2768" i="1"/>
  <c r="I3043" i="1"/>
  <c r="E2924" i="1"/>
  <c r="J2982" i="1"/>
  <c r="J2981" i="1" s="1"/>
  <c r="G2924" i="1"/>
  <c r="C2924" i="1"/>
  <c r="E3041" i="1"/>
  <c r="E2655" i="1" s="1"/>
  <c r="E2640" i="1" s="1"/>
  <c r="D2769" i="1"/>
  <c r="D2768" i="1" s="1"/>
  <c r="J3043" i="1"/>
  <c r="J3042" i="1" s="1"/>
  <c r="C2852" i="1"/>
  <c r="J2770" i="1"/>
  <c r="F2989" i="1"/>
  <c r="I2968" i="1"/>
  <c r="J2743" i="1"/>
  <c r="J2663" i="1"/>
  <c r="J2658" i="1" s="1"/>
  <c r="J2657" i="1" s="1"/>
  <c r="J2656" i="1" s="1"/>
  <c r="I2949" i="1"/>
  <c r="K2949" i="1" s="1"/>
  <c r="J2945" i="1"/>
  <c r="F3041" i="1"/>
  <c r="I3111" i="1"/>
  <c r="J3096" i="1"/>
  <c r="J3092" i="1" s="1"/>
  <c r="K3094" i="1"/>
  <c r="I3093" i="1"/>
  <c r="K3034" i="1"/>
  <c r="I3033" i="1"/>
  <c r="J2966" i="1"/>
  <c r="K2874" i="1"/>
  <c r="I2873" i="1"/>
  <c r="K2870" i="1"/>
  <c r="I2869" i="1"/>
  <c r="K2855" i="1"/>
  <c r="I2854" i="1"/>
  <c r="J3120" i="1"/>
  <c r="J3119" i="1" s="1"/>
  <c r="J3109" i="1" s="1"/>
  <c r="J3080" i="1"/>
  <c r="J3079" i="1" s="1"/>
  <c r="J3058" i="1"/>
  <c r="J3054" i="1" s="1"/>
  <c r="J3041" i="1" s="1"/>
  <c r="K3055" i="1"/>
  <c r="K3001" i="1"/>
  <c r="I3000" i="1"/>
  <c r="I2991" i="1"/>
  <c r="J2938" i="1"/>
  <c r="J2937" i="1" s="1"/>
  <c r="J2926" i="1"/>
  <c r="J2925" i="1" s="1"/>
  <c r="J2924" i="1" s="1"/>
  <c r="K2739" i="1"/>
  <c r="I2738" i="1"/>
  <c r="J2731" i="1"/>
  <c r="J2730" i="1" s="1"/>
  <c r="J2729" i="1" s="1"/>
  <c r="K2710" i="1"/>
  <c r="J2709" i="1"/>
  <c r="K2709" i="1" s="1"/>
  <c r="I2695" i="1"/>
  <c r="K2696" i="1"/>
  <c r="F3146" i="1"/>
  <c r="F3144" i="1" s="1"/>
  <c r="F2657" i="1"/>
  <c r="F2656" i="1" s="1"/>
  <c r="C3146" i="1"/>
  <c r="C3144" i="1" s="1"/>
  <c r="C2657" i="1"/>
  <c r="C2656" i="1" s="1"/>
  <c r="K2832" i="1"/>
  <c r="I2831" i="1"/>
  <c r="K2828" i="1"/>
  <c r="I2827" i="1"/>
  <c r="K2824" i="1"/>
  <c r="I2823" i="1"/>
  <c r="K2802" i="1"/>
  <c r="I2801" i="1"/>
  <c r="K2787" i="1"/>
  <c r="I2786" i="1"/>
  <c r="J2769" i="1"/>
  <c r="I2719" i="1"/>
  <c r="I2677" i="1"/>
  <c r="K2677" i="1" s="1"/>
  <c r="J2643" i="1"/>
  <c r="J2642" i="1" s="1"/>
  <c r="K3071" i="1"/>
  <c r="I3070" i="1"/>
  <c r="K3097" i="1"/>
  <c r="I3096" i="1"/>
  <c r="K3096" i="1" s="1"/>
  <c r="I3012" i="1"/>
  <c r="K2983" i="1"/>
  <c r="I2982" i="1"/>
  <c r="K2898" i="1"/>
  <c r="K3121" i="1"/>
  <c r="I3120" i="1"/>
  <c r="K3081" i="1"/>
  <c r="I3080" i="1"/>
  <c r="K3059" i="1"/>
  <c r="I3058" i="1"/>
  <c r="K3058" i="1" s="1"/>
  <c r="I3023" i="1"/>
  <c r="J3000" i="1"/>
  <c r="J2999" i="1" s="1"/>
  <c r="J2989" i="1" s="1"/>
  <c r="K2947" i="1"/>
  <c r="I2946" i="1"/>
  <c r="K2939" i="1"/>
  <c r="I2938" i="1"/>
  <c r="K2927" i="1"/>
  <c r="I2926" i="1"/>
  <c r="K2896" i="1"/>
  <c r="I2895" i="1"/>
  <c r="K2892" i="1"/>
  <c r="I2891" i="1"/>
  <c r="K2814" i="1"/>
  <c r="I2813" i="1"/>
  <c r="K2810" i="1"/>
  <c r="I2809" i="1"/>
  <c r="J2738" i="1"/>
  <c r="J2737" i="1" s="1"/>
  <c r="J2736" i="1" s="1"/>
  <c r="C2736" i="1"/>
  <c r="K2732" i="1"/>
  <c r="I2731" i="1"/>
  <c r="K2704" i="1"/>
  <c r="I2703" i="1"/>
  <c r="K2659" i="1"/>
  <c r="I2658" i="1"/>
  <c r="D3146" i="1"/>
  <c r="D2657" i="1"/>
  <c r="D2656" i="1" s="1"/>
  <c r="J2786" i="1"/>
  <c r="J2782" i="1" s="1"/>
  <c r="K2771" i="1"/>
  <c r="I2770" i="1"/>
  <c r="K2759" i="1"/>
  <c r="I2758" i="1"/>
  <c r="K2675" i="1"/>
  <c r="I2674" i="1"/>
  <c r="D3143" i="1"/>
  <c r="I3142" i="1" s="1"/>
  <c r="E3143" i="1"/>
  <c r="K2653" i="1"/>
  <c r="E3142" i="1"/>
  <c r="E3141" i="1" s="1"/>
  <c r="K2644" i="1"/>
  <c r="I2643" i="1"/>
  <c r="H2655" i="1" l="1"/>
  <c r="H2640" i="1" s="1"/>
  <c r="H3127" i="1" s="1"/>
  <c r="D2655" i="1"/>
  <c r="D2640" i="1" s="1"/>
  <c r="I3042" i="1"/>
  <c r="K3042" i="1" s="1"/>
  <c r="K3043" i="1"/>
  <c r="I2967" i="1"/>
  <c r="K2967" i="1" s="1"/>
  <c r="K2968" i="1"/>
  <c r="J2936" i="1"/>
  <c r="F2655" i="1"/>
  <c r="F2640" i="1" s="1"/>
  <c r="I2657" i="1"/>
  <c r="K2658" i="1"/>
  <c r="I2702" i="1"/>
  <c r="K2703" i="1"/>
  <c r="I2730" i="1"/>
  <c r="K2731" i="1"/>
  <c r="K2809" i="1"/>
  <c r="I2805" i="1"/>
  <c r="K2805" i="1" s="1"/>
  <c r="I2812" i="1"/>
  <c r="K2812" i="1" s="1"/>
  <c r="K2813" i="1"/>
  <c r="I2890" i="1"/>
  <c r="K2890" i="1" s="1"/>
  <c r="K2891" i="1"/>
  <c r="I2894" i="1"/>
  <c r="K2894" i="1" s="1"/>
  <c r="K2895" i="1"/>
  <c r="I2925" i="1"/>
  <c r="K2926" i="1"/>
  <c r="I2937" i="1"/>
  <c r="K2938" i="1"/>
  <c r="I2945" i="1"/>
  <c r="K2945" i="1" s="1"/>
  <c r="K2946" i="1"/>
  <c r="I3079" i="1"/>
  <c r="K3080" i="1"/>
  <c r="K2719" i="1"/>
  <c r="I2718" i="1"/>
  <c r="K2786" i="1"/>
  <c r="I2782" i="1"/>
  <c r="K2782" i="1" s="1"/>
  <c r="I2800" i="1"/>
  <c r="O2800" i="1" s="1"/>
  <c r="K2801" i="1"/>
  <c r="I2822" i="1"/>
  <c r="K2822" i="1" s="1"/>
  <c r="K2823" i="1"/>
  <c r="I2826" i="1"/>
  <c r="K2826" i="1" s="1"/>
  <c r="K2827" i="1"/>
  <c r="I2830" i="1"/>
  <c r="K2830" i="1" s="1"/>
  <c r="K2831" i="1"/>
  <c r="C2655" i="1"/>
  <c r="K2695" i="1"/>
  <c r="I2694" i="1"/>
  <c r="K2694" i="1" s="1"/>
  <c r="I2999" i="1"/>
  <c r="K2999" i="1" s="1"/>
  <c r="K3000" i="1"/>
  <c r="I3054" i="1"/>
  <c r="K3111" i="1"/>
  <c r="I3110" i="1"/>
  <c r="I2642" i="1"/>
  <c r="K2643" i="1"/>
  <c r="F3141" i="1"/>
  <c r="F3139" i="1" s="1"/>
  <c r="I2673" i="1"/>
  <c r="K2674" i="1"/>
  <c r="K2758" i="1"/>
  <c r="I2748" i="1"/>
  <c r="K2748" i="1" s="1"/>
  <c r="I2769" i="1"/>
  <c r="K2770" i="1"/>
  <c r="K3023" i="1"/>
  <c r="I3022" i="1"/>
  <c r="K3022" i="1" s="1"/>
  <c r="I3119" i="1"/>
  <c r="K3119" i="1" s="1"/>
  <c r="K3120" i="1"/>
  <c r="H3144" i="1"/>
  <c r="C3139" i="1"/>
  <c r="I2981" i="1"/>
  <c r="K2982" i="1"/>
  <c r="K3012" i="1"/>
  <c r="I3011" i="1"/>
  <c r="K3011" i="1" s="1"/>
  <c r="K3070" i="1"/>
  <c r="I3066" i="1"/>
  <c r="K3066" i="1" s="1"/>
  <c r="J2768" i="1"/>
  <c r="J2703" i="1"/>
  <c r="J2702" i="1" s="1"/>
  <c r="J2701" i="1" s="1"/>
  <c r="I2737" i="1"/>
  <c r="K2738" i="1"/>
  <c r="K2991" i="1"/>
  <c r="I2990" i="1"/>
  <c r="J3078" i="1"/>
  <c r="I2853" i="1"/>
  <c r="K2854" i="1"/>
  <c r="E3147" i="1"/>
  <c r="K2869" i="1"/>
  <c r="I2865" i="1"/>
  <c r="K2865" i="1" s="1"/>
  <c r="I2872" i="1"/>
  <c r="K2872" i="1" s="1"/>
  <c r="K2873" i="1"/>
  <c r="I3032" i="1"/>
  <c r="K3033" i="1"/>
  <c r="E3145" i="1"/>
  <c r="I3092" i="1"/>
  <c r="K3092" i="1" s="1"/>
  <c r="K3093" i="1"/>
  <c r="K2853" i="1" l="1"/>
  <c r="I2989" i="1"/>
  <c r="K2989" i="1" s="1"/>
  <c r="K2990" i="1"/>
  <c r="K2769" i="1"/>
  <c r="I2768" i="1"/>
  <c r="K2768" i="1" s="1"/>
  <c r="K2673" i="1"/>
  <c r="I2672" i="1"/>
  <c r="K2672" i="1" s="1"/>
  <c r="K2642" i="1"/>
  <c r="I3141" i="1"/>
  <c r="C2640" i="1"/>
  <c r="C3127" i="1" s="1"/>
  <c r="K2800" i="1"/>
  <c r="I2799" i="1"/>
  <c r="K2799" i="1" s="1"/>
  <c r="K3032" i="1"/>
  <c r="I3031" i="1"/>
  <c r="K3031" i="1" s="1"/>
  <c r="K2737" i="1"/>
  <c r="I2736" i="1"/>
  <c r="K2736" i="1" s="1"/>
  <c r="K2981" i="1"/>
  <c r="I2966" i="1"/>
  <c r="K2966" i="1" s="1"/>
  <c r="I3109" i="1"/>
  <c r="K3109" i="1" s="1"/>
  <c r="K3110" i="1"/>
  <c r="K3054" i="1"/>
  <c r="I3041" i="1"/>
  <c r="K3041" i="1" s="1"/>
  <c r="I2717" i="1"/>
  <c r="K2717" i="1" s="1"/>
  <c r="K2718" i="1"/>
  <c r="K3079" i="1"/>
  <c r="I3078" i="1"/>
  <c r="K3078" i="1" s="1"/>
  <c r="K2937" i="1"/>
  <c r="I2936" i="1"/>
  <c r="K2936" i="1" s="1"/>
  <c r="K2925" i="1"/>
  <c r="I2924" i="1"/>
  <c r="K2924" i="1" s="1"/>
  <c r="K2730" i="1"/>
  <c r="I2729" i="1"/>
  <c r="K2729" i="1" s="1"/>
  <c r="K2702" i="1"/>
  <c r="I2701" i="1"/>
  <c r="K2701" i="1" s="1"/>
  <c r="K2657" i="1"/>
  <c r="I2656" i="1"/>
  <c r="K2656" i="1" l="1"/>
  <c r="D46" i="6" l="1"/>
  <c r="D389" i="2" l="1"/>
  <c r="E389" i="2" s="1"/>
  <c r="F389" i="2" s="1"/>
  <c r="D110" i="2"/>
  <c r="J411" i="1"/>
  <c r="I230" i="1"/>
  <c r="D219" i="2" s="1"/>
  <c r="E219" i="2" s="1"/>
  <c r="K125" i="1"/>
  <c r="K118" i="1"/>
  <c r="J118" i="1"/>
  <c r="I81" i="1"/>
  <c r="K81" i="1" s="1"/>
  <c r="I82" i="1"/>
  <c r="J82" i="1" s="1"/>
  <c r="I38" i="1"/>
  <c r="J38" i="1" s="1"/>
  <c r="C388" i="2"/>
  <c r="C320" i="2"/>
  <c r="C218" i="2"/>
  <c r="C126" i="2"/>
  <c r="C109" i="2"/>
  <c r="C76" i="2"/>
  <c r="C32" i="2"/>
  <c r="P14" i="1"/>
  <c r="R13" i="1"/>
  <c r="R14" i="1" s="1"/>
  <c r="U6" i="1"/>
  <c r="U7" i="1" s="1"/>
  <c r="J230" i="1" l="1"/>
  <c r="G389" i="2"/>
  <c r="E110" i="2"/>
  <c r="F110" i="2" s="1"/>
  <c r="J81" i="1"/>
  <c r="D33" i="2"/>
  <c r="K230" i="1"/>
  <c r="K138" i="1"/>
  <c r="I346" i="1"/>
  <c r="D345" i="1"/>
  <c r="E345" i="1"/>
  <c r="F345" i="1"/>
  <c r="G345" i="1"/>
  <c r="H345" i="1"/>
  <c r="C345" i="1"/>
  <c r="D80" i="1"/>
  <c r="E80" i="1"/>
  <c r="F80" i="1"/>
  <c r="G80" i="1"/>
  <c r="H80" i="1"/>
  <c r="C80" i="1"/>
  <c r="D137" i="1"/>
  <c r="E137" i="1"/>
  <c r="F137" i="1"/>
  <c r="G137" i="1"/>
  <c r="H137" i="1"/>
  <c r="C140" i="1"/>
  <c r="C145" i="1"/>
  <c r="C147" i="1"/>
  <c r="C150" i="1"/>
  <c r="C152" i="1"/>
  <c r="C154" i="1"/>
  <c r="C158" i="1"/>
  <c r="C157" i="1" s="1"/>
  <c r="C161" i="1"/>
  <c r="C163" i="1"/>
  <c r="C165" i="1"/>
  <c r="C167" i="1"/>
  <c r="C137" i="1"/>
  <c r="D229" i="1"/>
  <c r="E229" i="1"/>
  <c r="F229" i="1"/>
  <c r="G229" i="1"/>
  <c r="H229" i="1"/>
  <c r="C229" i="1"/>
  <c r="D410" i="1"/>
  <c r="E410" i="1"/>
  <c r="F410" i="1"/>
  <c r="H410" i="1"/>
  <c r="C410" i="1"/>
  <c r="D117" i="1"/>
  <c r="E117" i="1"/>
  <c r="F117" i="1"/>
  <c r="G117" i="1"/>
  <c r="O117" i="1" s="1"/>
  <c r="H117" i="1"/>
  <c r="C117" i="1"/>
  <c r="K38" i="1"/>
  <c r="D37" i="1"/>
  <c r="E37" i="1"/>
  <c r="F37" i="1"/>
  <c r="G37" i="1"/>
  <c r="H37" i="1"/>
  <c r="C37" i="1"/>
  <c r="C144" i="1" l="1"/>
  <c r="I80" i="1"/>
  <c r="G33" i="2"/>
  <c r="E33" i="2"/>
  <c r="F33" i="2" s="1"/>
  <c r="J346" i="1"/>
  <c r="K346" i="1"/>
  <c r="D321" i="2"/>
  <c r="C160" i="1"/>
  <c r="C149" i="1"/>
  <c r="C156" i="1"/>
  <c r="I308" i="1"/>
  <c r="I310" i="1"/>
  <c r="I291" i="1"/>
  <c r="I84" i="1"/>
  <c r="C143" i="1" l="1"/>
  <c r="C142" i="1" s="1"/>
  <c r="K80" i="1"/>
  <c r="D77" i="2"/>
  <c r="J80" i="1"/>
  <c r="G321" i="2"/>
  <c r="E321" i="2"/>
  <c r="F321" i="2" s="1"/>
  <c r="M381" i="1"/>
  <c r="G77" i="2" l="1"/>
  <c r="E77" i="2"/>
  <c r="F77" i="2" s="1"/>
  <c r="H329" i="1"/>
  <c r="G2615" i="1"/>
  <c r="F2615" i="1"/>
  <c r="C2615" i="1"/>
  <c r="I2598" i="1"/>
  <c r="H2597" i="1"/>
  <c r="G2597" i="1"/>
  <c r="F2597" i="1"/>
  <c r="E2597" i="1"/>
  <c r="D2597" i="1"/>
  <c r="C2597" i="1"/>
  <c r="I2596" i="1"/>
  <c r="K2596" i="1" s="1"/>
  <c r="H2595" i="1"/>
  <c r="G2595" i="1"/>
  <c r="F2595" i="1"/>
  <c r="E2595" i="1"/>
  <c r="D2595" i="1"/>
  <c r="C2595" i="1"/>
  <c r="I2594" i="1"/>
  <c r="H2593" i="1"/>
  <c r="G2593" i="1"/>
  <c r="F2593" i="1"/>
  <c r="E2593" i="1"/>
  <c r="D2593" i="1"/>
  <c r="C2593" i="1"/>
  <c r="I2590" i="1"/>
  <c r="H2589" i="1"/>
  <c r="G2589" i="1"/>
  <c r="F2589" i="1"/>
  <c r="E2589" i="1"/>
  <c r="D2589" i="1"/>
  <c r="C2589" i="1"/>
  <c r="K2588" i="1"/>
  <c r="J2588" i="1"/>
  <c r="I2587" i="1"/>
  <c r="K2587" i="1" s="1"/>
  <c r="H2586" i="1"/>
  <c r="G2586" i="1"/>
  <c r="F2586" i="1"/>
  <c r="E2586" i="1"/>
  <c r="D2586" i="1"/>
  <c r="C2586" i="1"/>
  <c r="I2585" i="1"/>
  <c r="H2584" i="1"/>
  <c r="G2584" i="1"/>
  <c r="F2584" i="1"/>
  <c r="E2584" i="1"/>
  <c r="D2584" i="1"/>
  <c r="C2584" i="1"/>
  <c r="I2580" i="1"/>
  <c r="H2579" i="1"/>
  <c r="G2579" i="1"/>
  <c r="F2579" i="1"/>
  <c r="E2579" i="1"/>
  <c r="D2579" i="1"/>
  <c r="C2579" i="1"/>
  <c r="I2578" i="1"/>
  <c r="I2577" i="1"/>
  <c r="K2577" i="1" s="1"/>
  <c r="H2576" i="1"/>
  <c r="G2576" i="1"/>
  <c r="F2576" i="1"/>
  <c r="E2576" i="1"/>
  <c r="D2576" i="1"/>
  <c r="C2576" i="1"/>
  <c r="I2575" i="1"/>
  <c r="I2574" i="1"/>
  <c r="H2573" i="1"/>
  <c r="G2573" i="1"/>
  <c r="F2573" i="1"/>
  <c r="E2573" i="1"/>
  <c r="D2573" i="1"/>
  <c r="C2573" i="1"/>
  <c r="I2572" i="1"/>
  <c r="H2571" i="1"/>
  <c r="G2571" i="1"/>
  <c r="F2571" i="1"/>
  <c r="E2571" i="1"/>
  <c r="D2571" i="1"/>
  <c r="C2571" i="1"/>
  <c r="I2570" i="1"/>
  <c r="H2569" i="1"/>
  <c r="G2569" i="1"/>
  <c r="F2569" i="1"/>
  <c r="E2569" i="1"/>
  <c r="D2569" i="1"/>
  <c r="C2569" i="1"/>
  <c r="I2567" i="1"/>
  <c r="H2566" i="1"/>
  <c r="H2565" i="1" s="1"/>
  <c r="G2566" i="1"/>
  <c r="G2565" i="1" s="1"/>
  <c r="F2566" i="1"/>
  <c r="F2565" i="1" s="1"/>
  <c r="E2566" i="1"/>
  <c r="E2565" i="1" s="1"/>
  <c r="D2566" i="1"/>
  <c r="D2565" i="1" s="1"/>
  <c r="C2566" i="1"/>
  <c r="C2565" i="1" s="1"/>
  <c r="I2557" i="1"/>
  <c r="H2556" i="1"/>
  <c r="G2556" i="1"/>
  <c r="F2556" i="1"/>
  <c r="E2556" i="1"/>
  <c r="D2556" i="1"/>
  <c r="C2556" i="1"/>
  <c r="I2555" i="1"/>
  <c r="K2555" i="1" s="1"/>
  <c r="H2554" i="1"/>
  <c r="G2554" i="1"/>
  <c r="F2554" i="1"/>
  <c r="E2554" i="1"/>
  <c r="D2554" i="1"/>
  <c r="C2554" i="1"/>
  <c r="I2553" i="1"/>
  <c r="H2552" i="1"/>
  <c r="G2552" i="1"/>
  <c r="F2552" i="1"/>
  <c r="E2552" i="1"/>
  <c r="D2552" i="1"/>
  <c r="C2552" i="1"/>
  <c r="I2548" i="1"/>
  <c r="I2547" i="1" s="1"/>
  <c r="H2547" i="1"/>
  <c r="G2547" i="1"/>
  <c r="F2547" i="1"/>
  <c r="E2547" i="1"/>
  <c r="D2547" i="1"/>
  <c r="C2547" i="1"/>
  <c r="J2546" i="1"/>
  <c r="I2545" i="1"/>
  <c r="H2544" i="1"/>
  <c r="G2544" i="1"/>
  <c r="F2544" i="1"/>
  <c r="E2544" i="1"/>
  <c r="D2544" i="1"/>
  <c r="C2544" i="1"/>
  <c r="I2543" i="1"/>
  <c r="K2543" i="1" s="1"/>
  <c r="H2542" i="1"/>
  <c r="G2542" i="1"/>
  <c r="F2542" i="1"/>
  <c r="E2542" i="1"/>
  <c r="E2541" i="1" s="1"/>
  <c r="D2542" i="1"/>
  <c r="C2542" i="1"/>
  <c r="I2540" i="1"/>
  <c r="H2539" i="1"/>
  <c r="G2539" i="1"/>
  <c r="G2538" i="1" s="1"/>
  <c r="F2539" i="1"/>
  <c r="F2538" i="1" s="1"/>
  <c r="E2539" i="1"/>
  <c r="E2538" i="1" s="1"/>
  <c r="D2539" i="1"/>
  <c r="D2538" i="1" s="1"/>
  <c r="C2539" i="1"/>
  <c r="C2538" i="1" s="1"/>
  <c r="H2538" i="1"/>
  <c r="I2536" i="1"/>
  <c r="H2535" i="1"/>
  <c r="G2535" i="1"/>
  <c r="F2535" i="1"/>
  <c r="E2535" i="1"/>
  <c r="D2535" i="1"/>
  <c r="C2535" i="1"/>
  <c r="K2534" i="1"/>
  <c r="J2534" i="1"/>
  <c r="I2533" i="1"/>
  <c r="H2532" i="1"/>
  <c r="G2532" i="1"/>
  <c r="F2532" i="1"/>
  <c r="E2532" i="1"/>
  <c r="D2532" i="1"/>
  <c r="C2532" i="1"/>
  <c r="I2531" i="1"/>
  <c r="H2530" i="1"/>
  <c r="G2530" i="1"/>
  <c r="F2530" i="1"/>
  <c r="E2530" i="1"/>
  <c r="D2530" i="1"/>
  <c r="C2530" i="1"/>
  <c r="I2528" i="1"/>
  <c r="H2527" i="1"/>
  <c r="H2526" i="1" s="1"/>
  <c r="G2527" i="1"/>
  <c r="G2526" i="1" s="1"/>
  <c r="F2527" i="1"/>
  <c r="F2526" i="1" s="1"/>
  <c r="E2527" i="1"/>
  <c r="E2526" i="1" s="1"/>
  <c r="D2527" i="1"/>
  <c r="D2526" i="1" s="1"/>
  <c r="C2527" i="1"/>
  <c r="C2526" i="1" s="1"/>
  <c r="I2520" i="1"/>
  <c r="H2519" i="1"/>
  <c r="G2519" i="1"/>
  <c r="F2519" i="1"/>
  <c r="E2519" i="1"/>
  <c r="D2519" i="1"/>
  <c r="C2519" i="1"/>
  <c r="I2518" i="1"/>
  <c r="K2518" i="1" s="1"/>
  <c r="H2517" i="1"/>
  <c r="G2517" i="1"/>
  <c r="F2517" i="1"/>
  <c r="E2517" i="1"/>
  <c r="D2517" i="1"/>
  <c r="C2517" i="1"/>
  <c r="I2516" i="1"/>
  <c r="H2515" i="1"/>
  <c r="G2515" i="1"/>
  <c r="F2515" i="1"/>
  <c r="E2515" i="1"/>
  <c r="D2515" i="1"/>
  <c r="C2515" i="1"/>
  <c r="I2511" i="1"/>
  <c r="H2510" i="1"/>
  <c r="G2510" i="1"/>
  <c r="F2510" i="1"/>
  <c r="E2510" i="1"/>
  <c r="D2510" i="1"/>
  <c r="C2510" i="1"/>
  <c r="I2509" i="1"/>
  <c r="H2508" i="1"/>
  <c r="G2508" i="1"/>
  <c r="F2508" i="1"/>
  <c r="E2508" i="1"/>
  <c r="D2508" i="1"/>
  <c r="C2508" i="1"/>
  <c r="I2507" i="1"/>
  <c r="H2506" i="1"/>
  <c r="G2506" i="1"/>
  <c r="F2506" i="1"/>
  <c r="E2506" i="1"/>
  <c r="D2506" i="1"/>
  <c r="C2506" i="1"/>
  <c r="I2502" i="1"/>
  <c r="H2501" i="1"/>
  <c r="G2501" i="1"/>
  <c r="F2501" i="1"/>
  <c r="E2501" i="1"/>
  <c r="D2501" i="1"/>
  <c r="C2501" i="1"/>
  <c r="J2500" i="1"/>
  <c r="I2499" i="1"/>
  <c r="H2498" i="1"/>
  <c r="G2498" i="1"/>
  <c r="F2498" i="1"/>
  <c r="E2498" i="1"/>
  <c r="D2498" i="1"/>
  <c r="C2498" i="1"/>
  <c r="I2497" i="1"/>
  <c r="H2496" i="1"/>
  <c r="G2496" i="1"/>
  <c r="F2496" i="1"/>
  <c r="E2496" i="1"/>
  <c r="D2496" i="1"/>
  <c r="C2496" i="1"/>
  <c r="K2493" i="1"/>
  <c r="J2493" i="1"/>
  <c r="J2492" i="1" s="1"/>
  <c r="I2492" i="1"/>
  <c r="H2492" i="1"/>
  <c r="G2492" i="1"/>
  <c r="F2492" i="1"/>
  <c r="E2492" i="1"/>
  <c r="D2492" i="1"/>
  <c r="C2492" i="1"/>
  <c r="I2491" i="1"/>
  <c r="K2491" i="1" s="1"/>
  <c r="H2490" i="1"/>
  <c r="G2490" i="1"/>
  <c r="F2490" i="1"/>
  <c r="E2490" i="1"/>
  <c r="D2490" i="1"/>
  <c r="C2490" i="1"/>
  <c r="K2489" i="1"/>
  <c r="J2489" i="1"/>
  <c r="I2488" i="1"/>
  <c r="H2487" i="1"/>
  <c r="G2487" i="1"/>
  <c r="F2487" i="1"/>
  <c r="E2487" i="1"/>
  <c r="D2487" i="1"/>
  <c r="C2487" i="1"/>
  <c r="I2486" i="1"/>
  <c r="K2486" i="1" s="1"/>
  <c r="H2485" i="1"/>
  <c r="G2485" i="1"/>
  <c r="F2485" i="1"/>
  <c r="E2485" i="1"/>
  <c r="D2485" i="1"/>
  <c r="C2485" i="1"/>
  <c r="I2479" i="1"/>
  <c r="K2479" i="1" s="1"/>
  <c r="H2478" i="1"/>
  <c r="G2478" i="1"/>
  <c r="F2478" i="1"/>
  <c r="E2478" i="1"/>
  <c r="D2478" i="1"/>
  <c r="C2478" i="1"/>
  <c r="K2477" i="1"/>
  <c r="J2477" i="1"/>
  <c r="I2476" i="1"/>
  <c r="H2475" i="1"/>
  <c r="G2475" i="1"/>
  <c r="F2475" i="1"/>
  <c r="E2475" i="1"/>
  <c r="D2475" i="1"/>
  <c r="C2475" i="1"/>
  <c r="I2474" i="1"/>
  <c r="K2474" i="1" s="1"/>
  <c r="H2473" i="1"/>
  <c r="G2473" i="1"/>
  <c r="G2472" i="1" s="1"/>
  <c r="G2471" i="1" s="1"/>
  <c r="F2473" i="1"/>
  <c r="E2473" i="1"/>
  <c r="D2473" i="1"/>
  <c r="C2473" i="1"/>
  <c r="I2470" i="1"/>
  <c r="K2470" i="1" s="1"/>
  <c r="H2469" i="1"/>
  <c r="G2469" i="1"/>
  <c r="F2469" i="1"/>
  <c r="E2469" i="1"/>
  <c r="D2469" i="1"/>
  <c r="C2469" i="1"/>
  <c r="J2468" i="1"/>
  <c r="I2467" i="1"/>
  <c r="I2466" i="1" s="1"/>
  <c r="H2466" i="1"/>
  <c r="G2466" i="1"/>
  <c r="F2466" i="1"/>
  <c r="E2466" i="1"/>
  <c r="D2466" i="1"/>
  <c r="C2466" i="1"/>
  <c r="I2465" i="1"/>
  <c r="I2464" i="1" s="1"/>
  <c r="H2464" i="1"/>
  <c r="G2464" i="1"/>
  <c r="F2464" i="1"/>
  <c r="E2464" i="1"/>
  <c r="D2464" i="1"/>
  <c r="C2464" i="1"/>
  <c r="I2460" i="1"/>
  <c r="H2459" i="1"/>
  <c r="G2459" i="1"/>
  <c r="F2459" i="1"/>
  <c r="E2459" i="1"/>
  <c r="D2459" i="1"/>
  <c r="C2459" i="1"/>
  <c r="I2458" i="1"/>
  <c r="K2458" i="1" s="1"/>
  <c r="H2457" i="1"/>
  <c r="G2457" i="1"/>
  <c r="F2457" i="1"/>
  <c r="E2457" i="1"/>
  <c r="D2457" i="1"/>
  <c r="C2457" i="1"/>
  <c r="I2456" i="1"/>
  <c r="H2455" i="1"/>
  <c r="G2455" i="1"/>
  <c r="F2455" i="1"/>
  <c r="E2455" i="1"/>
  <c r="D2455" i="1"/>
  <c r="C2455" i="1"/>
  <c r="K2452" i="1"/>
  <c r="J2452" i="1"/>
  <c r="K2451" i="1"/>
  <c r="J2451" i="1"/>
  <c r="J2450" i="1" s="1"/>
  <c r="I2450" i="1"/>
  <c r="H2450" i="1"/>
  <c r="G2450" i="1"/>
  <c r="F2450" i="1"/>
  <c r="E2450" i="1"/>
  <c r="D2450" i="1"/>
  <c r="C2450" i="1"/>
  <c r="K2449" i="1"/>
  <c r="J2449" i="1"/>
  <c r="I2448" i="1"/>
  <c r="H2447" i="1"/>
  <c r="G2447" i="1"/>
  <c r="F2447" i="1"/>
  <c r="E2447" i="1"/>
  <c r="D2447" i="1"/>
  <c r="C2447" i="1"/>
  <c r="J2446" i="1"/>
  <c r="I2445" i="1"/>
  <c r="H2444" i="1"/>
  <c r="G2444" i="1"/>
  <c r="F2444" i="1"/>
  <c r="E2444" i="1"/>
  <c r="D2444" i="1"/>
  <c r="C2444" i="1"/>
  <c r="I2443" i="1"/>
  <c r="K2443" i="1" s="1"/>
  <c r="H2442" i="1"/>
  <c r="G2442" i="1"/>
  <c r="G2441" i="1" s="1"/>
  <c r="G2440" i="1" s="1"/>
  <c r="F2442" i="1"/>
  <c r="E2442" i="1"/>
  <c r="E2441" i="1" s="1"/>
  <c r="E2440" i="1" s="1"/>
  <c r="D2442" i="1"/>
  <c r="C2442" i="1"/>
  <c r="C2441" i="1" s="1"/>
  <c r="C2440" i="1" s="1"/>
  <c r="I2428" i="1"/>
  <c r="H2427" i="1"/>
  <c r="G2427" i="1"/>
  <c r="F2427" i="1"/>
  <c r="E2427" i="1"/>
  <c r="D2427" i="1"/>
  <c r="C2427" i="1"/>
  <c r="J2426" i="1"/>
  <c r="J2425" i="1" s="1"/>
  <c r="I2426" i="1"/>
  <c r="K2426" i="1" s="1"/>
  <c r="I2425" i="1"/>
  <c r="H2425" i="1"/>
  <c r="G2425" i="1"/>
  <c r="F2425" i="1"/>
  <c r="E2425" i="1"/>
  <c r="D2425" i="1"/>
  <c r="C2425" i="1"/>
  <c r="I2424" i="1"/>
  <c r="H2423" i="1"/>
  <c r="H2422" i="1" s="1"/>
  <c r="G2423" i="1"/>
  <c r="F2423" i="1"/>
  <c r="F2422" i="1" s="1"/>
  <c r="E2423" i="1"/>
  <c r="D2423" i="1"/>
  <c r="D2422" i="1" s="1"/>
  <c r="C2423" i="1"/>
  <c r="I2421" i="1"/>
  <c r="H2420" i="1"/>
  <c r="H2419" i="1" s="1"/>
  <c r="G2420" i="1"/>
  <c r="G2419" i="1" s="1"/>
  <c r="F2420" i="1"/>
  <c r="F2419" i="1" s="1"/>
  <c r="E2420" i="1"/>
  <c r="E2419" i="1" s="1"/>
  <c r="D2420" i="1"/>
  <c r="D2419" i="1" s="1"/>
  <c r="C2420" i="1"/>
  <c r="C2419" i="1" s="1"/>
  <c r="I2417" i="1"/>
  <c r="H2416" i="1"/>
  <c r="G2416" i="1"/>
  <c r="F2416" i="1"/>
  <c r="E2416" i="1"/>
  <c r="D2416" i="1"/>
  <c r="C2416" i="1"/>
  <c r="I2415" i="1"/>
  <c r="K2415" i="1" s="1"/>
  <c r="H2414" i="1"/>
  <c r="G2414" i="1"/>
  <c r="F2414" i="1"/>
  <c r="E2414" i="1"/>
  <c r="D2414" i="1"/>
  <c r="C2414" i="1"/>
  <c r="I2413" i="1"/>
  <c r="H2412" i="1"/>
  <c r="G2412" i="1"/>
  <c r="F2412" i="1"/>
  <c r="E2412" i="1"/>
  <c r="D2412" i="1"/>
  <c r="C2412" i="1"/>
  <c r="C2411" i="1"/>
  <c r="C2410" i="1" s="1"/>
  <c r="K2408" i="1"/>
  <c r="J2408" i="1"/>
  <c r="J2407" i="1" s="1"/>
  <c r="I2407" i="1"/>
  <c r="H2407" i="1"/>
  <c r="G2407" i="1"/>
  <c r="F2407" i="1"/>
  <c r="E2407" i="1"/>
  <c r="D2407" i="1"/>
  <c r="D2404" i="1" s="1"/>
  <c r="C2407" i="1"/>
  <c r="K2406" i="1"/>
  <c r="J2406" i="1"/>
  <c r="J2405" i="1" s="1"/>
  <c r="I2405" i="1"/>
  <c r="I2404" i="1" s="1"/>
  <c r="H2405" i="1"/>
  <c r="G2405" i="1"/>
  <c r="G2404" i="1" s="1"/>
  <c r="F2405" i="1"/>
  <c r="E2405" i="1"/>
  <c r="E2404" i="1" s="1"/>
  <c r="D2405" i="1"/>
  <c r="C2405" i="1"/>
  <c r="C2404" i="1" s="1"/>
  <c r="I2403" i="1"/>
  <c r="H2402" i="1"/>
  <c r="G2402" i="1"/>
  <c r="F2402" i="1"/>
  <c r="E2402" i="1"/>
  <c r="D2402" i="1"/>
  <c r="C2402" i="1"/>
  <c r="I2401" i="1"/>
  <c r="K2401" i="1" s="1"/>
  <c r="H2400" i="1"/>
  <c r="G2400" i="1"/>
  <c r="F2400" i="1"/>
  <c r="E2400" i="1"/>
  <c r="E2399" i="1" s="1"/>
  <c r="E2398" i="1" s="1"/>
  <c r="D2400" i="1"/>
  <c r="C2400" i="1"/>
  <c r="K2389" i="1"/>
  <c r="J2389" i="1"/>
  <c r="J2388" i="1" s="1"/>
  <c r="J2387" i="1" s="1"/>
  <c r="I2388" i="1"/>
  <c r="H2388" i="1"/>
  <c r="H2387" i="1" s="1"/>
  <c r="H2386" i="1" s="1"/>
  <c r="H2385" i="1" s="1"/>
  <c r="G2388" i="1"/>
  <c r="G2387" i="1" s="1"/>
  <c r="G2386" i="1" s="1"/>
  <c r="G2385" i="1" s="1"/>
  <c r="F2388" i="1"/>
  <c r="F2387" i="1" s="1"/>
  <c r="F2386" i="1" s="1"/>
  <c r="F2385" i="1" s="1"/>
  <c r="E2388" i="1"/>
  <c r="E2387" i="1" s="1"/>
  <c r="E2386" i="1" s="1"/>
  <c r="E2385" i="1" s="1"/>
  <c r="D2388" i="1"/>
  <c r="D2387" i="1" s="1"/>
  <c r="D2386" i="1" s="1"/>
  <c r="D2385" i="1" s="1"/>
  <c r="C2388" i="1"/>
  <c r="C2387" i="1" s="1"/>
  <c r="C2386" i="1" s="1"/>
  <c r="C2385" i="1" s="1"/>
  <c r="J2386" i="1"/>
  <c r="J2385" i="1" s="1"/>
  <c r="K2384" i="1"/>
  <c r="J2384" i="1"/>
  <c r="J2383" i="1" s="1"/>
  <c r="J2382" i="1" s="1"/>
  <c r="I2383" i="1"/>
  <c r="I2382" i="1" s="1"/>
  <c r="H2383" i="1"/>
  <c r="H2382" i="1" s="1"/>
  <c r="G2383" i="1"/>
  <c r="G2382" i="1" s="1"/>
  <c r="F2383" i="1"/>
  <c r="F2382" i="1" s="1"/>
  <c r="E2383" i="1"/>
  <c r="E2382" i="1" s="1"/>
  <c r="D2383" i="1"/>
  <c r="D2382" i="1" s="1"/>
  <c r="C2383" i="1"/>
  <c r="C2382" i="1" s="1"/>
  <c r="K2381" i="1"/>
  <c r="J2381" i="1"/>
  <c r="J2380" i="1" s="1"/>
  <c r="I2380" i="1"/>
  <c r="H2380" i="1"/>
  <c r="G2380" i="1"/>
  <c r="F2380" i="1"/>
  <c r="E2380" i="1"/>
  <c r="D2380" i="1"/>
  <c r="C2380" i="1"/>
  <c r="K2379" i="1"/>
  <c r="J2379" i="1"/>
  <c r="J2378" i="1" s="1"/>
  <c r="I2378" i="1"/>
  <c r="H2378" i="1"/>
  <c r="G2378" i="1"/>
  <c r="F2378" i="1"/>
  <c r="E2378" i="1"/>
  <c r="D2378" i="1"/>
  <c r="C2378" i="1"/>
  <c r="K2376" i="1"/>
  <c r="J2376" i="1"/>
  <c r="K2375" i="1"/>
  <c r="J2375" i="1"/>
  <c r="K2374" i="1"/>
  <c r="J2374" i="1"/>
  <c r="J2373" i="1" s="1"/>
  <c r="J2372" i="1" s="1"/>
  <c r="I2373" i="1"/>
  <c r="I2372" i="1" s="1"/>
  <c r="H2373" i="1"/>
  <c r="H2372" i="1" s="1"/>
  <c r="G2373" i="1"/>
  <c r="G2372" i="1" s="1"/>
  <c r="F2373" i="1"/>
  <c r="F2372" i="1" s="1"/>
  <c r="E2373" i="1"/>
  <c r="E2372" i="1" s="1"/>
  <c r="D2373" i="1"/>
  <c r="D2372" i="1" s="1"/>
  <c r="C2373" i="1"/>
  <c r="C2372" i="1" s="1"/>
  <c r="I2370" i="1"/>
  <c r="H2369" i="1"/>
  <c r="G2369" i="1"/>
  <c r="G2368" i="1" s="1"/>
  <c r="G2367" i="1" s="1"/>
  <c r="F2369" i="1"/>
  <c r="F2368" i="1" s="1"/>
  <c r="F2367" i="1" s="1"/>
  <c r="E2369" i="1"/>
  <c r="E2368" i="1" s="1"/>
  <c r="E2367" i="1" s="1"/>
  <c r="D2369" i="1"/>
  <c r="D2368" i="1" s="1"/>
  <c r="D2367" i="1" s="1"/>
  <c r="C2369" i="1"/>
  <c r="C2368" i="1" s="1"/>
  <c r="C2367" i="1" s="1"/>
  <c r="H2368" i="1"/>
  <c r="H2367" i="1" s="1"/>
  <c r="I2366" i="1"/>
  <c r="K2366" i="1" s="1"/>
  <c r="H2365" i="1"/>
  <c r="H2364" i="1" s="1"/>
  <c r="G2365" i="1"/>
  <c r="G2364" i="1" s="1"/>
  <c r="G2363" i="1" s="1"/>
  <c r="F2365" i="1"/>
  <c r="F2364" i="1" s="1"/>
  <c r="F2363" i="1" s="1"/>
  <c r="E2365" i="1"/>
  <c r="E2364" i="1" s="1"/>
  <c r="E2363" i="1" s="1"/>
  <c r="D2365" i="1"/>
  <c r="D2364" i="1" s="1"/>
  <c r="D2363" i="1" s="1"/>
  <c r="C2365" i="1"/>
  <c r="C2364" i="1" s="1"/>
  <c r="C2363" i="1" s="1"/>
  <c r="H2363" i="1"/>
  <c r="I2362" i="1"/>
  <c r="I2360" i="1"/>
  <c r="H2358" i="1"/>
  <c r="F2358" i="1"/>
  <c r="F2357" i="1" s="1"/>
  <c r="F2356" i="1" s="1"/>
  <c r="E2358" i="1"/>
  <c r="E2357" i="1" s="1"/>
  <c r="E2356" i="1" s="1"/>
  <c r="D2358" i="1"/>
  <c r="D2357" i="1" s="1"/>
  <c r="D2356" i="1" s="1"/>
  <c r="C2358" i="1"/>
  <c r="C2357" i="1" s="1"/>
  <c r="C2356" i="1" s="1"/>
  <c r="H2357" i="1"/>
  <c r="H2356" i="1" s="1"/>
  <c r="I2352" i="1"/>
  <c r="H2351" i="1"/>
  <c r="H2350" i="1" s="1"/>
  <c r="G2351" i="1"/>
  <c r="G2350" i="1" s="1"/>
  <c r="F2351" i="1"/>
  <c r="E2351" i="1"/>
  <c r="E2350" i="1" s="1"/>
  <c r="D2351" i="1"/>
  <c r="D2350" i="1" s="1"/>
  <c r="C2351" i="1"/>
  <c r="C2350" i="1" s="1"/>
  <c r="F2350" i="1"/>
  <c r="I2349" i="1"/>
  <c r="H2348" i="1"/>
  <c r="H2347" i="1" s="1"/>
  <c r="G2348" i="1"/>
  <c r="G2347" i="1" s="1"/>
  <c r="G2346" i="1" s="1"/>
  <c r="F2348" i="1"/>
  <c r="F2347" i="1" s="1"/>
  <c r="E2348" i="1"/>
  <c r="E2347" i="1" s="1"/>
  <c r="D2348" i="1"/>
  <c r="D2347" i="1" s="1"/>
  <c r="C2348" i="1"/>
  <c r="C2347" i="1" s="1"/>
  <c r="C2346" i="1" s="1"/>
  <c r="I2345" i="1"/>
  <c r="H2344" i="1"/>
  <c r="H2343" i="1" s="1"/>
  <c r="G2344" i="1"/>
  <c r="G2343" i="1" s="1"/>
  <c r="F2344" i="1"/>
  <c r="F2343" i="1" s="1"/>
  <c r="E2344" i="1"/>
  <c r="E2343" i="1" s="1"/>
  <c r="D2344" i="1"/>
  <c r="D2343" i="1" s="1"/>
  <c r="C2344" i="1"/>
  <c r="C2343" i="1" s="1"/>
  <c r="I2342" i="1"/>
  <c r="H2341" i="1"/>
  <c r="G2341" i="1"/>
  <c r="G2340" i="1" s="1"/>
  <c r="F2341" i="1"/>
  <c r="F2340" i="1" s="1"/>
  <c r="E2341" i="1"/>
  <c r="E2340" i="1" s="1"/>
  <c r="D2341" i="1"/>
  <c r="D2340" i="1" s="1"/>
  <c r="C2341" i="1"/>
  <c r="C2340" i="1" s="1"/>
  <c r="H2340" i="1"/>
  <c r="I2338" i="1"/>
  <c r="H2337" i="1"/>
  <c r="H2336" i="1" s="1"/>
  <c r="H2335" i="1" s="1"/>
  <c r="G2337" i="1"/>
  <c r="G2336" i="1" s="1"/>
  <c r="G2335" i="1" s="1"/>
  <c r="F2337" i="1"/>
  <c r="F2336" i="1" s="1"/>
  <c r="F2335" i="1" s="1"/>
  <c r="E2337" i="1"/>
  <c r="E2336" i="1" s="1"/>
  <c r="E2335" i="1" s="1"/>
  <c r="D2337" i="1"/>
  <c r="D2336" i="1" s="1"/>
  <c r="D2335" i="1" s="1"/>
  <c r="C2337" i="1"/>
  <c r="C2336" i="1" s="1"/>
  <c r="C2335" i="1" s="1"/>
  <c r="I2334" i="1"/>
  <c r="I2333" i="1"/>
  <c r="H2332" i="1"/>
  <c r="G2332" i="1"/>
  <c r="F2332" i="1"/>
  <c r="E2332" i="1"/>
  <c r="D2332" i="1"/>
  <c r="C2332" i="1"/>
  <c r="I2331" i="1"/>
  <c r="K2331" i="1" s="1"/>
  <c r="H2330" i="1"/>
  <c r="G2330" i="1"/>
  <c r="F2330" i="1"/>
  <c r="E2330" i="1"/>
  <c r="D2330" i="1"/>
  <c r="C2330" i="1"/>
  <c r="I2326" i="1"/>
  <c r="H2325" i="1"/>
  <c r="H2324" i="1" s="1"/>
  <c r="H2323" i="1" s="1"/>
  <c r="G2325" i="1"/>
  <c r="G2324" i="1" s="1"/>
  <c r="G2323" i="1" s="1"/>
  <c r="F2325" i="1"/>
  <c r="F2324" i="1" s="1"/>
  <c r="F2323" i="1" s="1"/>
  <c r="E2325" i="1"/>
  <c r="E2324" i="1" s="1"/>
  <c r="E2323" i="1" s="1"/>
  <c r="D2325" i="1"/>
  <c r="D2324" i="1" s="1"/>
  <c r="D2323" i="1" s="1"/>
  <c r="C2325" i="1"/>
  <c r="C2324" i="1" s="1"/>
  <c r="C2323" i="1" s="1"/>
  <c r="I2322" i="1"/>
  <c r="H2321" i="1"/>
  <c r="H2320" i="1" s="1"/>
  <c r="H2319" i="1" s="1"/>
  <c r="G2321" i="1"/>
  <c r="G2320" i="1" s="1"/>
  <c r="G2319" i="1" s="1"/>
  <c r="F2321" i="1"/>
  <c r="F2320" i="1" s="1"/>
  <c r="F2319" i="1" s="1"/>
  <c r="E2321" i="1"/>
  <c r="D2321" i="1"/>
  <c r="D2320" i="1" s="1"/>
  <c r="D2319" i="1" s="1"/>
  <c r="C2321" i="1"/>
  <c r="C2320" i="1" s="1"/>
  <c r="C2319" i="1" s="1"/>
  <c r="E2320" i="1"/>
  <c r="E2319" i="1" s="1"/>
  <c r="I2318" i="1"/>
  <c r="H2317" i="1"/>
  <c r="H2316" i="1" s="1"/>
  <c r="H2315" i="1" s="1"/>
  <c r="G2317" i="1"/>
  <c r="G2316" i="1" s="1"/>
  <c r="G2315" i="1" s="1"/>
  <c r="F2317" i="1"/>
  <c r="F2316" i="1" s="1"/>
  <c r="F2315" i="1" s="1"/>
  <c r="E2317" i="1"/>
  <c r="E2316" i="1" s="1"/>
  <c r="E2315" i="1" s="1"/>
  <c r="D2317" i="1"/>
  <c r="D2316" i="1" s="1"/>
  <c r="D2315" i="1" s="1"/>
  <c r="C2317" i="1"/>
  <c r="C2316" i="1" s="1"/>
  <c r="C2315" i="1" s="1"/>
  <c r="I2309" i="1"/>
  <c r="J2309" i="1" s="1"/>
  <c r="I2308" i="1"/>
  <c r="H2307" i="1"/>
  <c r="G2307" i="1"/>
  <c r="G2306" i="1" s="1"/>
  <c r="G2305" i="1" s="1"/>
  <c r="F2307" i="1"/>
  <c r="F2306" i="1" s="1"/>
  <c r="F2305" i="1" s="1"/>
  <c r="E2307" i="1"/>
  <c r="E2306" i="1" s="1"/>
  <c r="E2305" i="1" s="1"/>
  <c r="D2307" i="1"/>
  <c r="D2306" i="1" s="1"/>
  <c r="D2305" i="1" s="1"/>
  <c r="C2307" i="1"/>
  <c r="C2306" i="1" s="1"/>
  <c r="C2305" i="1" s="1"/>
  <c r="H2306" i="1"/>
  <c r="H2305" i="1" s="1"/>
  <c r="I2304" i="1"/>
  <c r="I2303" i="1" s="1"/>
  <c r="H2303" i="1"/>
  <c r="H2302" i="1" s="1"/>
  <c r="H2301" i="1" s="1"/>
  <c r="G2303" i="1"/>
  <c r="G2302" i="1" s="1"/>
  <c r="G2301" i="1" s="1"/>
  <c r="F2303" i="1"/>
  <c r="F2302" i="1" s="1"/>
  <c r="F2301" i="1" s="1"/>
  <c r="E2303" i="1"/>
  <c r="E2302" i="1" s="1"/>
  <c r="E2301" i="1" s="1"/>
  <c r="D2303" i="1"/>
  <c r="D2302" i="1" s="1"/>
  <c r="D2301" i="1" s="1"/>
  <c r="C2303" i="1"/>
  <c r="C2302" i="1" s="1"/>
  <c r="C2301" i="1" s="1"/>
  <c r="I2300" i="1"/>
  <c r="H2299" i="1"/>
  <c r="G2299" i="1"/>
  <c r="G2298" i="1" s="1"/>
  <c r="G2297" i="1" s="1"/>
  <c r="F2299" i="1"/>
  <c r="F2298" i="1" s="1"/>
  <c r="F2297" i="1" s="1"/>
  <c r="E2299" i="1"/>
  <c r="E2298" i="1" s="1"/>
  <c r="D2299" i="1"/>
  <c r="D2298" i="1" s="1"/>
  <c r="D2297" i="1" s="1"/>
  <c r="C2299" i="1"/>
  <c r="C2298" i="1" s="1"/>
  <c r="C2297" i="1" s="1"/>
  <c r="H2298" i="1"/>
  <c r="H2297" i="1" s="1"/>
  <c r="E2297" i="1"/>
  <c r="I2296" i="1"/>
  <c r="I2295" i="1"/>
  <c r="K2295" i="1" s="1"/>
  <c r="H2294" i="1"/>
  <c r="H2293" i="1" s="1"/>
  <c r="H2292" i="1" s="1"/>
  <c r="G2294" i="1"/>
  <c r="G2293" i="1" s="1"/>
  <c r="G2292" i="1" s="1"/>
  <c r="F2294" i="1"/>
  <c r="F2293" i="1" s="1"/>
  <c r="E2294" i="1"/>
  <c r="E2293" i="1" s="1"/>
  <c r="E2292" i="1" s="1"/>
  <c r="D2294" i="1"/>
  <c r="D2293" i="1" s="1"/>
  <c r="D2292" i="1" s="1"/>
  <c r="C2294" i="1"/>
  <c r="C2293" i="1" s="1"/>
  <c r="C2292" i="1" s="1"/>
  <c r="F2292" i="1"/>
  <c r="I2291" i="1"/>
  <c r="I2290" i="1"/>
  <c r="H2289" i="1"/>
  <c r="H2288" i="1" s="1"/>
  <c r="H2287" i="1" s="1"/>
  <c r="G2289" i="1"/>
  <c r="G2288" i="1" s="1"/>
  <c r="G2287" i="1" s="1"/>
  <c r="F2289" i="1"/>
  <c r="F2288" i="1" s="1"/>
  <c r="F2287" i="1" s="1"/>
  <c r="E2289" i="1"/>
  <c r="E2288" i="1" s="1"/>
  <c r="E2287" i="1" s="1"/>
  <c r="D2289" i="1"/>
  <c r="D2288" i="1" s="1"/>
  <c r="D2287" i="1" s="1"/>
  <c r="C2289" i="1"/>
  <c r="C2288" i="1" s="1"/>
  <c r="C2287" i="1" s="1"/>
  <c r="I2286" i="1"/>
  <c r="H2285" i="1"/>
  <c r="G2285" i="1"/>
  <c r="G2284" i="1" s="1"/>
  <c r="F2285" i="1"/>
  <c r="F2284" i="1" s="1"/>
  <c r="E2285" i="1"/>
  <c r="E2284" i="1" s="1"/>
  <c r="D2285" i="1"/>
  <c r="D2284" i="1" s="1"/>
  <c r="C2285" i="1"/>
  <c r="C2284" i="1" s="1"/>
  <c r="H2284" i="1"/>
  <c r="I2283" i="1"/>
  <c r="H2282" i="1"/>
  <c r="H2281" i="1" s="1"/>
  <c r="G2282" i="1"/>
  <c r="G2281" i="1" s="1"/>
  <c r="G2280" i="1" s="1"/>
  <c r="F2282" i="1"/>
  <c r="F2281" i="1" s="1"/>
  <c r="E2282" i="1"/>
  <c r="E2281" i="1" s="1"/>
  <c r="D2282" i="1"/>
  <c r="D2281" i="1" s="1"/>
  <c r="C2282" i="1"/>
  <c r="C2281" i="1" s="1"/>
  <c r="C2280" i="1" s="1"/>
  <c r="I2279" i="1"/>
  <c r="J2279" i="1" s="1"/>
  <c r="I2278" i="1"/>
  <c r="H2277" i="1"/>
  <c r="G2277" i="1"/>
  <c r="G2276" i="1" s="1"/>
  <c r="G2275" i="1" s="1"/>
  <c r="F2277" i="1"/>
  <c r="F2276" i="1" s="1"/>
  <c r="F2275" i="1" s="1"/>
  <c r="E2277" i="1"/>
  <c r="E2276" i="1" s="1"/>
  <c r="E2275" i="1" s="1"/>
  <c r="D2277" i="1"/>
  <c r="D2276" i="1" s="1"/>
  <c r="D2275" i="1" s="1"/>
  <c r="C2277" i="1"/>
  <c r="C2276" i="1" s="1"/>
  <c r="C2275" i="1" s="1"/>
  <c r="H2276" i="1"/>
  <c r="H2275" i="1" s="1"/>
  <c r="I2269" i="1"/>
  <c r="J2269" i="1" s="1"/>
  <c r="I2268" i="1"/>
  <c r="K2268" i="1" s="1"/>
  <c r="I2267" i="1"/>
  <c r="H2267" i="1"/>
  <c r="G2267" i="1"/>
  <c r="F2267" i="1"/>
  <c r="E2267" i="1"/>
  <c r="D2267" i="1"/>
  <c r="C2267" i="1"/>
  <c r="I2266" i="1"/>
  <c r="K2266" i="1" s="1"/>
  <c r="H2265" i="1"/>
  <c r="G2265" i="1"/>
  <c r="F2265" i="1"/>
  <c r="E2265" i="1"/>
  <c r="D2265" i="1"/>
  <c r="C2265" i="1"/>
  <c r="I2264" i="1"/>
  <c r="K2264" i="1" s="1"/>
  <c r="H2263" i="1"/>
  <c r="G2263" i="1"/>
  <c r="F2263" i="1"/>
  <c r="E2263" i="1"/>
  <c r="D2263" i="1"/>
  <c r="C2263" i="1"/>
  <c r="I2262" i="1"/>
  <c r="K2262" i="1" s="1"/>
  <c r="H2261" i="1"/>
  <c r="G2261" i="1"/>
  <c r="F2261" i="1"/>
  <c r="E2261" i="1"/>
  <c r="D2261" i="1"/>
  <c r="C2261" i="1"/>
  <c r="I2259" i="1"/>
  <c r="K2259" i="1" s="1"/>
  <c r="H2258" i="1"/>
  <c r="H2257" i="1" s="1"/>
  <c r="G2258" i="1"/>
  <c r="G2257" i="1" s="1"/>
  <c r="F2258" i="1"/>
  <c r="F2257" i="1" s="1"/>
  <c r="E2258" i="1"/>
  <c r="E2257" i="1" s="1"/>
  <c r="D2258" i="1"/>
  <c r="D2257" i="1" s="1"/>
  <c r="C2258" i="1"/>
  <c r="C2257" i="1" s="1"/>
  <c r="J2255" i="1"/>
  <c r="J2254" i="1" s="1"/>
  <c r="I2254" i="1"/>
  <c r="H2254" i="1"/>
  <c r="G2254" i="1"/>
  <c r="F2254" i="1"/>
  <c r="E2254" i="1"/>
  <c r="D2254" i="1"/>
  <c r="C2254" i="1"/>
  <c r="I2253" i="1"/>
  <c r="K2253" i="1" s="1"/>
  <c r="H2252" i="1"/>
  <c r="G2252" i="1"/>
  <c r="F2252" i="1"/>
  <c r="E2252" i="1"/>
  <c r="D2252" i="1"/>
  <c r="C2252" i="1"/>
  <c r="J2251" i="1"/>
  <c r="J2250" i="1" s="1"/>
  <c r="I2250" i="1"/>
  <c r="H2250" i="1"/>
  <c r="G2250" i="1"/>
  <c r="F2250" i="1"/>
  <c r="E2250" i="1"/>
  <c r="D2250" i="1"/>
  <c r="C2250" i="1"/>
  <c r="I2248" i="1"/>
  <c r="H2247" i="1"/>
  <c r="G2247" i="1"/>
  <c r="F2247" i="1"/>
  <c r="E2247" i="1"/>
  <c r="D2247" i="1"/>
  <c r="C2247" i="1"/>
  <c r="I2246" i="1"/>
  <c r="H2245" i="1"/>
  <c r="G2245" i="1"/>
  <c r="F2245" i="1"/>
  <c r="E2245" i="1"/>
  <c r="D2245" i="1"/>
  <c r="C2245" i="1"/>
  <c r="I2241" i="1"/>
  <c r="H2240" i="1"/>
  <c r="G2240" i="1"/>
  <c r="F2240" i="1"/>
  <c r="E2240" i="1"/>
  <c r="D2240" i="1"/>
  <c r="C2240" i="1"/>
  <c r="I2239" i="1"/>
  <c r="K2239" i="1" s="1"/>
  <c r="H2238" i="1"/>
  <c r="G2238" i="1"/>
  <c r="F2238" i="1"/>
  <c r="E2238" i="1"/>
  <c r="D2238" i="1"/>
  <c r="C2238" i="1"/>
  <c r="J2237" i="1"/>
  <c r="J2236" i="1" s="1"/>
  <c r="I2236" i="1"/>
  <c r="H2236" i="1"/>
  <c r="G2236" i="1"/>
  <c r="F2236" i="1"/>
  <c r="E2236" i="1"/>
  <c r="D2236" i="1"/>
  <c r="C2236" i="1"/>
  <c r="I2235" i="1"/>
  <c r="H2234" i="1"/>
  <c r="G2234" i="1"/>
  <c r="F2234" i="1"/>
  <c r="E2234" i="1"/>
  <c r="D2234" i="1"/>
  <c r="C2234" i="1"/>
  <c r="J2225" i="1"/>
  <c r="J2224" i="1" s="1"/>
  <c r="J2223" i="1" s="1"/>
  <c r="I2224" i="1"/>
  <c r="I2223" i="1" s="1"/>
  <c r="H2224" i="1"/>
  <c r="G2224" i="1"/>
  <c r="G2223" i="1" s="1"/>
  <c r="F2224" i="1"/>
  <c r="F2223" i="1" s="1"/>
  <c r="E2224" i="1"/>
  <c r="E2223" i="1" s="1"/>
  <c r="D2224" i="1"/>
  <c r="D2223" i="1" s="1"/>
  <c r="C2224" i="1"/>
  <c r="C2223" i="1" s="1"/>
  <c r="H2223" i="1"/>
  <c r="I2221" i="1"/>
  <c r="K2221" i="1" s="1"/>
  <c r="H2220" i="1"/>
  <c r="G2220" i="1"/>
  <c r="F2220" i="1"/>
  <c r="E2220" i="1"/>
  <c r="D2220" i="1"/>
  <c r="C2220" i="1"/>
  <c r="I2219" i="1"/>
  <c r="H2218" i="1"/>
  <c r="G2218" i="1"/>
  <c r="F2218" i="1"/>
  <c r="E2218" i="1"/>
  <c r="D2218" i="1"/>
  <c r="C2218" i="1"/>
  <c r="J2217" i="1"/>
  <c r="J2216" i="1" s="1"/>
  <c r="I2216" i="1"/>
  <c r="H2216" i="1"/>
  <c r="G2216" i="1"/>
  <c r="F2216" i="1"/>
  <c r="E2216" i="1"/>
  <c r="D2216" i="1"/>
  <c r="C2216" i="1"/>
  <c r="I2215" i="1"/>
  <c r="K2215" i="1" s="1"/>
  <c r="H2214" i="1"/>
  <c r="G2214" i="1"/>
  <c r="F2214" i="1"/>
  <c r="E2214" i="1"/>
  <c r="D2214" i="1"/>
  <c r="C2214" i="1"/>
  <c r="I2210" i="1"/>
  <c r="H2209" i="1"/>
  <c r="G2209" i="1"/>
  <c r="F2209" i="1"/>
  <c r="E2209" i="1"/>
  <c r="D2209" i="1"/>
  <c r="C2209" i="1"/>
  <c r="I2208" i="1"/>
  <c r="K2208" i="1" s="1"/>
  <c r="H2207" i="1"/>
  <c r="G2207" i="1"/>
  <c r="F2207" i="1"/>
  <c r="E2207" i="1"/>
  <c r="D2207" i="1"/>
  <c r="C2207" i="1"/>
  <c r="I2203" i="1"/>
  <c r="K2203" i="1" s="1"/>
  <c r="H2202" i="1"/>
  <c r="G2202" i="1"/>
  <c r="F2202" i="1"/>
  <c r="E2202" i="1"/>
  <c r="D2202" i="1"/>
  <c r="C2202" i="1"/>
  <c r="J2201" i="1"/>
  <c r="I2200" i="1"/>
  <c r="K2200" i="1" s="1"/>
  <c r="H2199" i="1"/>
  <c r="G2199" i="1"/>
  <c r="F2199" i="1"/>
  <c r="E2199" i="1"/>
  <c r="D2199" i="1"/>
  <c r="C2199" i="1"/>
  <c r="J2198" i="1"/>
  <c r="J2197" i="1" s="1"/>
  <c r="I2197" i="1"/>
  <c r="H2197" i="1"/>
  <c r="G2197" i="1"/>
  <c r="F2197" i="1"/>
  <c r="E2197" i="1"/>
  <c r="D2197" i="1"/>
  <c r="C2197" i="1"/>
  <c r="I2196" i="1"/>
  <c r="K2196" i="1" s="1"/>
  <c r="H2195" i="1"/>
  <c r="G2195" i="1"/>
  <c r="F2195" i="1"/>
  <c r="E2195" i="1"/>
  <c r="D2195" i="1"/>
  <c r="C2195" i="1"/>
  <c r="J2188" i="1"/>
  <c r="J2187" i="1" s="1"/>
  <c r="I2187" i="1"/>
  <c r="H2187" i="1"/>
  <c r="G2187" i="1"/>
  <c r="F2187" i="1"/>
  <c r="E2187" i="1"/>
  <c r="D2187" i="1"/>
  <c r="C2187" i="1"/>
  <c r="I2186" i="1"/>
  <c r="K2186" i="1" s="1"/>
  <c r="H2185" i="1"/>
  <c r="G2185" i="1"/>
  <c r="F2185" i="1"/>
  <c r="E2185" i="1"/>
  <c r="D2185" i="1"/>
  <c r="C2185" i="1"/>
  <c r="I2184" i="1"/>
  <c r="K2184" i="1" s="1"/>
  <c r="H2183" i="1"/>
  <c r="G2183" i="1"/>
  <c r="F2183" i="1"/>
  <c r="E2183" i="1"/>
  <c r="D2183" i="1"/>
  <c r="C2183" i="1"/>
  <c r="I2179" i="1"/>
  <c r="H2178" i="1"/>
  <c r="G2178" i="1"/>
  <c r="F2178" i="1"/>
  <c r="E2178" i="1"/>
  <c r="D2178" i="1"/>
  <c r="C2178" i="1"/>
  <c r="J2177" i="1"/>
  <c r="J2176" i="1" s="1"/>
  <c r="I2176" i="1"/>
  <c r="H2176" i="1"/>
  <c r="G2176" i="1"/>
  <c r="G2175" i="1" s="1"/>
  <c r="F2176" i="1"/>
  <c r="E2176" i="1"/>
  <c r="E2175" i="1" s="1"/>
  <c r="E2174" i="1" s="1"/>
  <c r="E2173" i="1" s="1"/>
  <c r="D2176" i="1"/>
  <c r="C2176" i="1"/>
  <c r="C2175" i="1" s="1"/>
  <c r="C2174" i="1" s="1"/>
  <c r="C2173" i="1" s="1"/>
  <c r="F2175" i="1"/>
  <c r="F2174" i="1" s="1"/>
  <c r="F2173" i="1" s="1"/>
  <c r="G2174" i="1"/>
  <c r="G2173" i="1" s="1"/>
  <c r="I2172" i="1"/>
  <c r="H2171" i="1"/>
  <c r="G2171" i="1"/>
  <c r="F2171" i="1"/>
  <c r="E2171" i="1"/>
  <c r="D2171" i="1"/>
  <c r="C2171" i="1"/>
  <c r="I2170" i="1"/>
  <c r="K2170" i="1" s="1"/>
  <c r="H2169" i="1"/>
  <c r="G2169" i="1"/>
  <c r="F2169" i="1"/>
  <c r="E2169" i="1"/>
  <c r="D2169" i="1"/>
  <c r="C2169" i="1"/>
  <c r="I2165" i="1"/>
  <c r="K2165" i="1" s="1"/>
  <c r="H2164" i="1"/>
  <c r="G2164" i="1"/>
  <c r="F2164" i="1"/>
  <c r="E2164" i="1"/>
  <c r="D2164" i="1"/>
  <c r="C2164" i="1"/>
  <c r="I2163" i="1"/>
  <c r="J2163" i="1" s="1"/>
  <c r="I2162" i="1"/>
  <c r="K2162" i="1" s="1"/>
  <c r="H2161" i="1"/>
  <c r="G2161" i="1"/>
  <c r="F2161" i="1"/>
  <c r="E2161" i="1"/>
  <c r="D2161" i="1"/>
  <c r="C2161" i="1"/>
  <c r="J2160" i="1"/>
  <c r="J2159" i="1" s="1"/>
  <c r="I2159" i="1"/>
  <c r="H2159" i="1"/>
  <c r="G2159" i="1"/>
  <c r="F2159" i="1"/>
  <c r="E2159" i="1"/>
  <c r="D2159" i="1"/>
  <c r="C2159" i="1"/>
  <c r="I2158" i="1"/>
  <c r="H2157" i="1"/>
  <c r="G2157" i="1"/>
  <c r="F2157" i="1"/>
  <c r="E2157" i="1"/>
  <c r="D2157" i="1"/>
  <c r="C2157" i="1"/>
  <c r="I2155" i="1"/>
  <c r="K2155" i="1" s="1"/>
  <c r="H2154" i="1"/>
  <c r="G2154" i="1"/>
  <c r="G2153" i="1" s="1"/>
  <c r="F2154" i="1"/>
  <c r="F2153" i="1" s="1"/>
  <c r="E2154" i="1"/>
  <c r="E2153" i="1" s="1"/>
  <c r="D2154" i="1"/>
  <c r="D2153" i="1" s="1"/>
  <c r="C2154" i="1"/>
  <c r="C2153" i="1" s="1"/>
  <c r="H2153" i="1"/>
  <c r="I2147" i="1"/>
  <c r="K2147" i="1" s="1"/>
  <c r="H2146" i="1"/>
  <c r="G2146" i="1"/>
  <c r="F2146" i="1"/>
  <c r="E2146" i="1"/>
  <c r="D2146" i="1"/>
  <c r="C2146" i="1"/>
  <c r="I2145" i="1"/>
  <c r="H2144" i="1"/>
  <c r="G2144" i="1"/>
  <c r="F2144" i="1"/>
  <c r="E2144" i="1"/>
  <c r="D2144" i="1"/>
  <c r="C2144" i="1"/>
  <c r="K2143" i="1"/>
  <c r="J2143" i="1"/>
  <c r="J2142" i="1" s="1"/>
  <c r="I2142" i="1"/>
  <c r="H2142" i="1"/>
  <c r="G2142" i="1"/>
  <c r="F2142" i="1"/>
  <c r="E2142" i="1"/>
  <c r="D2142" i="1"/>
  <c r="C2142" i="1"/>
  <c r="I2141" i="1"/>
  <c r="K2141" i="1" s="1"/>
  <c r="H2140" i="1"/>
  <c r="G2140" i="1"/>
  <c r="F2140" i="1"/>
  <c r="E2140" i="1"/>
  <c r="D2140" i="1"/>
  <c r="C2140" i="1"/>
  <c r="I2135" i="1"/>
  <c r="K2135" i="1" s="1"/>
  <c r="H2134" i="1"/>
  <c r="G2134" i="1"/>
  <c r="F2134" i="1"/>
  <c r="E2134" i="1"/>
  <c r="D2134" i="1"/>
  <c r="C2134" i="1"/>
  <c r="I2133" i="1"/>
  <c r="K2133" i="1" s="1"/>
  <c r="I2132" i="1"/>
  <c r="J2132" i="1" s="1"/>
  <c r="I2131" i="1"/>
  <c r="K2131" i="1" s="1"/>
  <c r="I2130" i="1"/>
  <c r="J2130" i="1" s="1"/>
  <c r="I2129" i="1"/>
  <c r="K2129" i="1" s="1"/>
  <c r="I2128" i="1"/>
  <c r="J2128" i="1" s="1"/>
  <c r="H2127" i="1"/>
  <c r="I2126" i="1"/>
  <c r="K2126" i="1" s="1"/>
  <c r="G2125" i="1"/>
  <c r="F2125" i="1"/>
  <c r="F2614" i="1" s="1"/>
  <c r="E2125" i="1"/>
  <c r="D2125" i="1"/>
  <c r="D2614" i="1" s="1"/>
  <c r="C2125" i="1"/>
  <c r="F2119" i="1"/>
  <c r="D2616" i="1" s="1"/>
  <c r="F2118" i="1"/>
  <c r="D2613" i="1" s="1"/>
  <c r="E2117" i="1"/>
  <c r="E2599" i="1" s="1"/>
  <c r="D2117" i="1"/>
  <c r="D2599" i="1" s="1"/>
  <c r="H2346" i="1" l="1"/>
  <c r="H2182" i="1"/>
  <c r="H2181" i="1" s="1"/>
  <c r="H2180" i="1" s="1"/>
  <c r="D2182" i="1"/>
  <c r="D2181" i="1" s="1"/>
  <c r="D2180" i="1" s="1"/>
  <c r="F2182" i="1"/>
  <c r="F2181" i="1" s="1"/>
  <c r="F2180" i="1" s="1"/>
  <c r="D2244" i="1"/>
  <c r="C2249" i="1"/>
  <c r="E2249" i="1"/>
  <c r="G2249" i="1"/>
  <c r="C2260" i="1"/>
  <c r="E2260" i="1"/>
  <c r="E2256" i="1" s="1"/>
  <c r="G2260" i="1"/>
  <c r="G2256" i="1" s="1"/>
  <c r="F2260" i="1"/>
  <c r="F2256" i="1" s="1"/>
  <c r="C2256" i="1"/>
  <c r="D2260" i="1"/>
  <c r="D2256" i="1" s="1"/>
  <c r="H2260" i="1"/>
  <c r="H2256" i="1" s="1"/>
  <c r="I2263" i="1"/>
  <c r="I2265" i="1"/>
  <c r="I2261" i="1"/>
  <c r="C2182" i="1"/>
  <c r="C2181" i="1" s="1"/>
  <c r="C2180" i="1" s="1"/>
  <c r="E2182" i="1"/>
  <c r="E2181" i="1" s="1"/>
  <c r="E2180" i="1" s="1"/>
  <c r="G2182" i="1"/>
  <c r="G2181" i="1" s="1"/>
  <c r="G2180" i="1" s="1"/>
  <c r="H2463" i="1"/>
  <c r="H2462" i="1" s="1"/>
  <c r="C2472" i="1"/>
  <c r="C2471" i="1" s="1"/>
  <c r="E2472" i="1"/>
  <c r="E2471" i="1" s="1"/>
  <c r="F2124" i="1"/>
  <c r="F2123" i="1" s="1"/>
  <c r="D2139" i="1"/>
  <c r="D2194" i="1"/>
  <c r="D2193" i="1" s="1"/>
  <c r="D2192" i="1" s="1"/>
  <c r="H2377" i="1"/>
  <c r="D2418" i="1"/>
  <c r="H2418" i="1"/>
  <c r="I2183" i="1"/>
  <c r="K2183" i="1" s="1"/>
  <c r="I2185" i="1"/>
  <c r="K2185" i="1" s="1"/>
  <c r="D2377" i="1"/>
  <c r="D2371" i="1" s="1"/>
  <c r="C2505" i="1"/>
  <c r="C2504" i="1" s="1"/>
  <c r="C2503" i="1" s="1"/>
  <c r="E2505" i="1"/>
  <c r="E2504" i="1" s="1"/>
  <c r="E2503" i="1" s="1"/>
  <c r="G2505" i="1"/>
  <c r="G2504" i="1" s="1"/>
  <c r="G2503" i="1" s="1"/>
  <c r="D2529" i="1"/>
  <c r="D2525" i="1" s="1"/>
  <c r="G2156" i="1"/>
  <c r="G2152" i="1" s="1"/>
  <c r="G2151" i="1" s="1"/>
  <c r="E2168" i="1"/>
  <c r="E2167" i="1" s="1"/>
  <c r="E2166" i="1" s="1"/>
  <c r="C2206" i="1"/>
  <c r="C2205" i="1" s="1"/>
  <c r="C2204" i="1" s="1"/>
  <c r="E2206" i="1"/>
  <c r="E2205" i="1" s="1"/>
  <c r="E2204" i="1" s="1"/>
  <c r="G2206" i="1"/>
  <c r="G2205" i="1" s="1"/>
  <c r="G2204" i="1" s="1"/>
  <c r="C2244" i="1"/>
  <c r="E2244" i="1"/>
  <c r="G2244" i="1"/>
  <c r="G2243" i="1" s="1"/>
  <c r="G2242" i="1" s="1"/>
  <c r="H2244" i="1"/>
  <c r="C2243" i="1"/>
  <c r="C2242" i="1" s="1"/>
  <c r="I2252" i="1"/>
  <c r="I2249" i="1" s="1"/>
  <c r="K2249" i="1" s="1"/>
  <c r="D2280" i="1"/>
  <c r="H2280" i="1"/>
  <c r="H2274" i="1" s="1"/>
  <c r="E2329" i="1"/>
  <c r="E2328" i="1" s="1"/>
  <c r="D2505" i="1"/>
  <c r="D2504" i="1" s="1"/>
  <c r="D2503" i="1" s="1"/>
  <c r="F2505" i="1"/>
  <c r="F2504" i="1" s="1"/>
  <c r="F2503" i="1" s="1"/>
  <c r="H2505" i="1"/>
  <c r="H2504" i="1" s="1"/>
  <c r="H2503" i="1" s="1"/>
  <c r="C2514" i="1"/>
  <c r="C2513" i="1" s="1"/>
  <c r="E2514" i="1"/>
  <c r="E2513" i="1" s="1"/>
  <c r="G2514" i="1"/>
  <c r="G2513" i="1" s="1"/>
  <c r="C2583" i="1"/>
  <c r="C2582" i="1" s="1"/>
  <c r="K2246" i="1"/>
  <c r="I2245" i="1"/>
  <c r="K2278" i="1"/>
  <c r="J2278" i="1"/>
  <c r="J2277" i="1" s="1"/>
  <c r="J2276" i="1" s="1"/>
  <c r="J2275" i="1" s="1"/>
  <c r="I2277" i="1"/>
  <c r="I2276" i="1" s="1"/>
  <c r="I2275" i="1" s="1"/>
  <c r="K2286" i="1"/>
  <c r="J2286" i="1"/>
  <c r="J2285" i="1" s="1"/>
  <c r="J2284" i="1" s="1"/>
  <c r="I2285" i="1"/>
  <c r="I2284" i="1" s="1"/>
  <c r="K2290" i="1"/>
  <c r="J2290" i="1"/>
  <c r="I2302" i="1"/>
  <c r="I2301" i="1" s="1"/>
  <c r="K2303" i="1"/>
  <c r="K2338" i="1"/>
  <c r="J2338" i="1"/>
  <c r="J2337" i="1" s="1"/>
  <c r="J2336" i="1" s="1"/>
  <c r="J2335" i="1" s="1"/>
  <c r="K2507" i="1"/>
  <c r="J2507" i="1"/>
  <c r="J2506" i="1" s="1"/>
  <c r="K2509" i="1"/>
  <c r="J2509" i="1"/>
  <c r="J2508" i="1" s="1"/>
  <c r="K2511" i="1"/>
  <c r="J2511" i="1"/>
  <c r="J2510" i="1" s="1"/>
  <c r="K2547" i="1"/>
  <c r="K2570" i="1"/>
  <c r="J2570" i="1"/>
  <c r="J2569" i="1" s="1"/>
  <c r="I2569" i="1"/>
  <c r="K2569" i="1" s="1"/>
  <c r="K2574" i="1"/>
  <c r="J2574" i="1"/>
  <c r="I2573" i="1"/>
  <c r="J2131" i="1"/>
  <c r="D2156" i="1"/>
  <c r="D2152" i="1" s="1"/>
  <c r="D2151" i="1" s="1"/>
  <c r="F2156" i="1"/>
  <c r="F2152" i="1" s="1"/>
  <c r="F2151" i="1" s="1"/>
  <c r="H2156" i="1"/>
  <c r="H2152" i="1" s="1"/>
  <c r="H2151" i="1" s="1"/>
  <c r="C2156" i="1"/>
  <c r="I2161" i="1"/>
  <c r="K2161" i="1" s="1"/>
  <c r="H2194" i="1"/>
  <c r="H2193" i="1" s="1"/>
  <c r="H2192" i="1" s="1"/>
  <c r="C2233" i="1"/>
  <c r="C2222" i="1" s="1"/>
  <c r="E2233" i="1"/>
  <c r="G2233" i="1"/>
  <c r="G2222" i="1" s="1"/>
  <c r="K2235" i="1"/>
  <c r="J2235" i="1"/>
  <c r="J2234" i="1" s="1"/>
  <c r="I2234" i="1"/>
  <c r="K2234" i="1" s="1"/>
  <c r="F2244" i="1"/>
  <c r="K2248" i="1"/>
  <c r="I2247" i="1"/>
  <c r="K2263" i="1"/>
  <c r="K2265" i="1"/>
  <c r="K2267" i="1"/>
  <c r="I2289" i="1"/>
  <c r="K2304" i="1"/>
  <c r="J2304" i="1"/>
  <c r="J2303" i="1" s="1"/>
  <c r="J2302" i="1" s="1"/>
  <c r="J2301" i="1" s="1"/>
  <c r="I2337" i="1"/>
  <c r="K2342" i="1"/>
  <c r="J2342" i="1"/>
  <c r="J2341" i="1" s="1"/>
  <c r="J2340" i="1" s="1"/>
  <c r="I2341" i="1"/>
  <c r="I2340" i="1" s="1"/>
  <c r="K2340" i="1" s="1"/>
  <c r="I2506" i="1"/>
  <c r="I2508" i="1"/>
  <c r="K2508" i="1" s="1"/>
  <c r="I2510" i="1"/>
  <c r="K2510" i="1" s="1"/>
  <c r="C2541" i="1"/>
  <c r="C2537" i="1" s="1"/>
  <c r="G2541" i="1"/>
  <c r="G2537" i="1" s="1"/>
  <c r="K2548" i="1"/>
  <c r="J2548" i="1"/>
  <c r="J2547" i="1" s="1"/>
  <c r="D2233" i="1"/>
  <c r="D2222" i="1" s="1"/>
  <c r="H2233" i="1"/>
  <c r="H2222" i="1" s="1"/>
  <c r="C2339" i="1"/>
  <c r="G2339" i="1"/>
  <c r="C2377" i="1"/>
  <c r="C2371" i="1" s="1"/>
  <c r="E2377" i="1"/>
  <c r="E2371" i="1" s="1"/>
  <c r="G2377" i="1"/>
  <c r="G2371" i="1" s="1"/>
  <c r="I2377" i="1"/>
  <c r="I2371" i="1" s="1"/>
  <c r="G2411" i="1"/>
  <c r="G2410" i="1" s="1"/>
  <c r="G2454" i="1"/>
  <c r="G2453" i="1" s="1"/>
  <c r="G2439" i="1" s="1"/>
  <c r="H2495" i="1"/>
  <c r="H2494" i="1" s="1"/>
  <c r="H2529" i="1"/>
  <c r="H2525" i="1" s="1"/>
  <c r="D2551" i="1"/>
  <c r="D2550" i="1" s="1"/>
  <c r="F2551" i="1"/>
  <c r="F2550" i="1" s="1"/>
  <c r="H2551" i="1"/>
  <c r="H2550" i="1" s="1"/>
  <c r="C2568" i="1"/>
  <c r="C2564" i="1" s="1"/>
  <c r="E2568" i="1"/>
  <c r="E2564" i="1" s="1"/>
  <c r="G2568" i="1"/>
  <c r="G2564" i="1" s="1"/>
  <c r="D2568" i="1"/>
  <c r="D2564" i="1" s="1"/>
  <c r="F2568" i="1"/>
  <c r="F2564" i="1" s="1"/>
  <c r="F2549" i="1" s="1"/>
  <c r="H2568" i="1"/>
  <c r="H2564" i="1" s="1"/>
  <c r="C2592" i="1"/>
  <c r="C2591" i="1" s="1"/>
  <c r="C2581" i="1" s="1"/>
  <c r="E2592" i="1"/>
  <c r="E2591" i="1" s="1"/>
  <c r="G2592" i="1"/>
  <c r="G2591" i="1" s="1"/>
  <c r="K2247" i="1"/>
  <c r="C2274" i="1"/>
  <c r="G2274" i="1"/>
  <c r="K2370" i="1"/>
  <c r="J2370" i="1"/>
  <c r="J2369" i="1" s="1"/>
  <c r="J2368" i="1" s="1"/>
  <c r="J2367" i="1" s="1"/>
  <c r="I2369" i="1"/>
  <c r="K2369" i="1" s="1"/>
  <c r="K2464" i="1"/>
  <c r="K2466" i="1"/>
  <c r="K2499" i="1"/>
  <c r="J2499" i="1"/>
  <c r="J2498" i="1" s="1"/>
  <c r="I2498" i="1"/>
  <c r="K2498" i="1" s="1"/>
  <c r="K2533" i="1"/>
  <c r="J2533" i="1"/>
  <c r="J2532" i="1" s="1"/>
  <c r="I2532" i="1"/>
  <c r="K2532" i="1" s="1"/>
  <c r="G2583" i="1"/>
  <c r="G2582" i="1" s="1"/>
  <c r="I2134" i="1"/>
  <c r="D2615" i="1" s="1"/>
  <c r="I2614" i="1" s="1"/>
  <c r="J2135" i="1"/>
  <c r="J2134" i="1" s="1"/>
  <c r="C2139" i="1"/>
  <c r="C2138" i="1" s="1"/>
  <c r="C2137" i="1" s="1"/>
  <c r="E2139" i="1"/>
  <c r="E2138" i="1" s="1"/>
  <c r="E2137" i="1" s="1"/>
  <c r="G2139" i="1"/>
  <c r="G2138" i="1" s="1"/>
  <c r="G2137" i="1" s="1"/>
  <c r="I2140" i="1"/>
  <c r="K2140" i="1" s="1"/>
  <c r="J2141" i="1"/>
  <c r="J2140" i="1" s="1"/>
  <c r="H2139" i="1"/>
  <c r="H2138" i="1" s="1"/>
  <c r="H2137" i="1" s="1"/>
  <c r="I2154" i="1"/>
  <c r="I2153" i="1" s="1"/>
  <c r="K2153" i="1" s="1"/>
  <c r="J2155" i="1"/>
  <c r="J2154" i="1" s="1"/>
  <c r="J2153" i="1" s="1"/>
  <c r="J2162" i="1"/>
  <c r="J2161" i="1" s="1"/>
  <c r="I2164" i="1"/>
  <c r="K2164" i="1" s="1"/>
  <c r="J2165" i="1"/>
  <c r="J2164" i="1" s="1"/>
  <c r="C2168" i="1"/>
  <c r="C2167" i="1" s="1"/>
  <c r="C2166" i="1" s="1"/>
  <c r="G2168" i="1"/>
  <c r="G2167" i="1" s="1"/>
  <c r="G2166" i="1" s="1"/>
  <c r="F2194" i="1"/>
  <c r="F2193" i="1" s="1"/>
  <c r="F2192" i="1" s="1"/>
  <c r="C2213" i="1"/>
  <c r="C2212" i="1" s="1"/>
  <c r="E2213" i="1"/>
  <c r="E2212" i="1" s="1"/>
  <c r="G2213" i="1"/>
  <c r="G2212" i="1" s="1"/>
  <c r="I2214" i="1"/>
  <c r="K2214" i="1" s="1"/>
  <c r="F2213" i="1"/>
  <c r="F2212" i="1" s="1"/>
  <c r="E2222" i="1"/>
  <c r="J2253" i="1"/>
  <c r="J2252" i="1" s="1"/>
  <c r="J2249" i="1" s="1"/>
  <c r="K2261" i="1"/>
  <c r="J2262" i="1"/>
  <c r="J2261" i="1" s="1"/>
  <c r="J2264" i="1"/>
  <c r="J2263" i="1" s="1"/>
  <c r="J2266" i="1"/>
  <c r="J2265" i="1" s="1"/>
  <c r="J2268" i="1"/>
  <c r="J2267" i="1" s="1"/>
  <c r="K2269" i="1"/>
  <c r="F2280" i="1"/>
  <c r="F2274" i="1" s="1"/>
  <c r="J2291" i="1"/>
  <c r="K2291" i="1"/>
  <c r="K2300" i="1"/>
  <c r="J2300" i="1"/>
  <c r="J2299" i="1" s="1"/>
  <c r="J2298" i="1" s="1"/>
  <c r="J2297" i="1" s="1"/>
  <c r="I2299" i="1"/>
  <c r="I2298" i="1" s="1"/>
  <c r="I2297" i="1" s="1"/>
  <c r="K2297" i="1" s="1"/>
  <c r="K2308" i="1"/>
  <c r="J2308" i="1"/>
  <c r="J2307" i="1" s="1"/>
  <c r="J2306" i="1" s="1"/>
  <c r="J2305" i="1" s="1"/>
  <c r="I2307" i="1"/>
  <c r="I2306" i="1" s="1"/>
  <c r="I2305" i="1" s="1"/>
  <c r="K2305" i="1" s="1"/>
  <c r="K2334" i="1"/>
  <c r="J2334" i="1"/>
  <c r="C2399" i="1"/>
  <c r="C2398" i="1" s="1"/>
  <c r="C2397" i="1" s="1"/>
  <c r="G2399" i="1"/>
  <c r="G2398" i="1" s="1"/>
  <c r="G2397" i="1" s="1"/>
  <c r="K2465" i="1"/>
  <c r="J2465" i="1"/>
  <c r="J2464" i="1" s="1"/>
  <c r="K2467" i="1"/>
  <c r="J2467" i="1"/>
  <c r="J2466" i="1" s="1"/>
  <c r="G2484" i="1"/>
  <c r="G2483" i="1" s="1"/>
  <c r="D2339" i="1"/>
  <c r="H2339" i="1"/>
  <c r="D2346" i="1"/>
  <c r="D2411" i="1"/>
  <c r="D2410" i="1" s="1"/>
  <c r="D2409" i="1" s="1"/>
  <c r="F2411" i="1"/>
  <c r="F2410" i="1" s="1"/>
  <c r="H2411" i="1"/>
  <c r="H2410" i="1" s="1"/>
  <c r="H2409" i="1" s="1"/>
  <c r="E2411" i="1"/>
  <c r="E2410" i="1" s="1"/>
  <c r="D2454" i="1"/>
  <c r="D2453" i="1" s="1"/>
  <c r="F2454" i="1"/>
  <c r="F2453" i="1" s="1"/>
  <c r="H2454" i="1"/>
  <c r="H2453" i="1" s="1"/>
  <c r="C2454" i="1"/>
  <c r="C2453" i="1" s="1"/>
  <c r="C2439" i="1" s="1"/>
  <c r="E2454" i="1"/>
  <c r="E2453" i="1" s="1"/>
  <c r="E2439" i="1" s="1"/>
  <c r="D2463" i="1"/>
  <c r="D2462" i="1" s="1"/>
  <c r="F2463" i="1"/>
  <c r="F2462" i="1" s="1"/>
  <c r="C2484" i="1"/>
  <c r="C2483" i="1" s="1"/>
  <c r="E2484" i="1"/>
  <c r="E2483" i="1" s="1"/>
  <c r="D2495" i="1"/>
  <c r="D2494" i="1" s="1"/>
  <c r="F2529" i="1"/>
  <c r="F2525" i="1" s="1"/>
  <c r="C2551" i="1"/>
  <c r="C2550" i="1" s="1"/>
  <c r="G2551" i="1"/>
  <c r="G2550" i="1" s="1"/>
  <c r="D2583" i="1"/>
  <c r="D2582" i="1" s="1"/>
  <c r="F2583" i="1"/>
  <c r="F2582" i="1" s="1"/>
  <c r="H2583" i="1"/>
  <c r="H2582" i="1" s="1"/>
  <c r="F2139" i="1"/>
  <c r="F2138" i="1" s="1"/>
  <c r="F2137" i="1" s="1"/>
  <c r="C2152" i="1"/>
  <c r="C2151" i="1" s="1"/>
  <c r="E2156" i="1"/>
  <c r="E2152" i="1" s="1"/>
  <c r="E2151" i="1" s="1"/>
  <c r="D2175" i="1"/>
  <c r="D2174" i="1" s="1"/>
  <c r="D2173" i="1" s="1"/>
  <c r="H2175" i="1"/>
  <c r="H2174" i="1" s="1"/>
  <c r="H2173" i="1" s="1"/>
  <c r="F2233" i="1"/>
  <c r="F2222" i="1" s="1"/>
  <c r="E2339" i="1"/>
  <c r="K2352" i="1"/>
  <c r="J2352" i="1"/>
  <c r="J2351" i="1" s="1"/>
  <c r="J2350" i="1" s="1"/>
  <c r="I2351" i="1"/>
  <c r="I2350" i="1" s="1"/>
  <c r="K2350" i="1" s="1"/>
  <c r="J2360" i="1"/>
  <c r="K2360" i="1"/>
  <c r="J2362" i="1"/>
  <c r="K2362" i="1"/>
  <c r="K2388" i="1"/>
  <c r="I2387" i="1"/>
  <c r="K2387" i="1" s="1"/>
  <c r="K2531" i="1"/>
  <c r="J2531" i="1"/>
  <c r="J2530" i="1" s="1"/>
  <c r="I2530" i="1"/>
  <c r="K2536" i="1"/>
  <c r="J2536" i="1"/>
  <c r="J2535" i="1" s="1"/>
  <c r="I2535" i="1"/>
  <c r="K2572" i="1"/>
  <c r="J2572" i="1"/>
  <c r="J2571" i="1" s="1"/>
  <c r="I2571" i="1"/>
  <c r="K2578" i="1"/>
  <c r="J2578" i="1"/>
  <c r="D2124" i="1"/>
  <c r="D2123" i="1" s="1"/>
  <c r="J2126" i="1"/>
  <c r="J2129" i="1"/>
  <c r="J2133" i="1"/>
  <c r="K2142" i="1"/>
  <c r="J2184" i="1"/>
  <c r="J2183" i="1" s="1"/>
  <c r="J2186" i="1"/>
  <c r="J2185" i="1" s="1"/>
  <c r="C2194" i="1"/>
  <c r="C2193" i="1" s="1"/>
  <c r="C2192" i="1" s="1"/>
  <c r="E2194" i="1"/>
  <c r="E2193" i="1" s="1"/>
  <c r="E2192" i="1" s="1"/>
  <c r="G2194" i="1"/>
  <c r="G2193" i="1" s="1"/>
  <c r="G2192" i="1" s="1"/>
  <c r="I2195" i="1"/>
  <c r="K2195" i="1" s="1"/>
  <c r="J2196" i="1"/>
  <c r="J2195" i="1" s="1"/>
  <c r="I2202" i="1"/>
  <c r="K2202" i="1" s="1"/>
  <c r="J2203" i="1"/>
  <c r="J2202" i="1" s="1"/>
  <c r="J2215" i="1"/>
  <c r="J2214" i="1" s="1"/>
  <c r="D2213" i="1"/>
  <c r="D2212" i="1" s="1"/>
  <c r="H2213" i="1"/>
  <c r="H2212" i="1" s="1"/>
  <c r="K2245" i="1"/>
  <c r="J2246" i="1"/>
  <c r="J2245" i="1" s="1"/>
  <c r="J2248" i="1"/>
  <c r="J2247" i="1" s="1"/>
  <c r="D2249" i="1"/>
  <c r="F2249" i="1"/>
  <c r="H2249" i="1"/>
  <c r="H2243" i="1" s="1"/>
  <c r="D2274" i="1"/>
  <c r="K2296" i="1"/>
  <c r="J2296" i="1"/>
  <c r="C2329" i="1"/>
  <c r="C2619" i="1" s="1"/>
  <c r="G2329" i="1"/>
  <c r="G2328" i="1" s="1"/>
  <c r="F2377" i="1"/>
  <c r="F2371" i="1" s="1"/>
  <c r="J2377" i="1"/>
  <c r="J2371" i="1" s="1"/>
  <c r="F2404" i="1"/>
  <c r="H2404" i="1"/>
  <c r="J2404" i="1"/>
  <c r="K2448" i="1"/>
  <c r="J2448" i="1"/>
  <c r="J2447" i="1" s="1"/>
  <c r="I2447" i="1"/>
  <c r="K2447" i="1" s="1"/>
  <c r="K2497" i="1"/>
  <c r="J2497" i="1"/>
  <c r="J2496" i="1" s="1"/>
  <c r="I2496" i="1"/>
  <c r="K2496" i="1" s="1"/>
  <c r="K2540" i="1"/>
  <c r="J2540" i="1"/>
  <c r="J2539" i="1" s="1"/>
  <c r="J2538" i="1" s="1"/>
  <c r="I2539" i="1"/>
  <c r="K2580" i="1"/>
  <c r="J2580" i="1"/>
  <c r="J2579" i="1" s="1"/>
  <c r="I2579" i="1"/>
  <c r="K2579" i="1" s="1"/>
  <c r="K2301" i="1"/>
  <c r="F2346" i="1"/>
  <c r="K2380" i="1"/>
  <c r="K2383" i="1"/>
  <c r="K2407" i="1"/>
  <c r="K2424" i="1"/>
  <c r="J2424" i="1"/>
  <c r="J2423" i="1" s="1"/>
  <c r="I2423" i="1"/>
  <c r="K2428" i="1"/>
  <c r="J2428" i="1"/>
  <c r="J2427" i="1" s="1"/>
  <c r="I2427" i="1"/>
  <c r="K2427" i="1" s="1"/>
  <c r="K2450" i="1"/>
  <c r="K2492" i="1"/>
  <c r="E2551" i="1"/>
  <c r="E2550" i="1" s="1"/>
  <c r="E2583" i="1"/>
  <c r="E2582" i="1" s="1"/>
  <c r="F2418" i="1"/>
  <c r="C2463" i="1"/>
  <c r="C2462" i="1" s="1"/>
  <c r="E2463" i="1"/>
  <c r="E2462" i="1" s="1"/>
  <c r="G2463" i="1"/>
  <c r="G2462" i="1" s="1"/>
  <c r="C2495" i="1"/>
  <c r="C2494" i="1" s="1"/>
  <c r="E2495" i="1"/>
  <c r="E2494" i="1" s="1"/>
  <c r="G2495" i="1"/>
  <c r="G2494" i="1" s="1"/>
  <c r="F2495" i="1"/>
  <c r="F2494" i="1" s="1"/>
  <c r="D2514" i="1"/>
  <c r="D2513" i="1" s="1"/>
  <c r="F2514" i="1"/>
  <c r="F2513" i="1" s="1"/>
  <c r="H2514" i="1"/>
  <c r="H2513" i="1" s="1"/>
  <c r="C2529" i="1"/>
  <c r="C2525" i="1" s="1"/>
  <c r="E2529" i="1"/>
  <c r="E2525" i="1" s="1"/>
  <c r="G2529" i="1"/>
  <c r="G2525" i="1" s="1"/>
  <c r="E2537" i="1"/>
  <c r="D2592" i="1"/>
  <c r="D2591" i="1" s="1"/>
  <c r="F2592" i="1"/>
  <c r="F2591" i="1" s="1"/>
  <c r="H2592" i="1"/>
  <c r="H2591" i="1" s="1"/>
  <c r="I2127" i="1"/>
  <c r="H2125" i="1"/>
  <c r="H2124" i="1" s="1"/>
  <c r="H2123" i="1" s="1"/>
  <c r="D2138" i="1"/>
  <c r="D2137" i="1" s="1"/>
  <c r="J2145" i="1"/>
  <c r="J2144" i="1" s="1"/>
  <c r="I2144" i="1"/>
  <c r="K2144" i="1" s="1"/>
  <c r="J2158" i="1"/>
  <c r="J2157" i="1" s="1"/>
  <c r="I2157" i="1"/>
  <c r="J2172" i="1"/>
  <c r="J2171" i="1" s="1"/>
  <c r="I2171" i="1"/>
  <c r="K2171" i="1" s="1"/>
  <c r="J2179" i="1"/>
  <c r="J2178" i="1" s="1"/>
  <c r="J2175" i="1" s="1"/>
  <c r="J2174" i="1" s="1"/>
  <c r="J2173" i="1" s="1"/>
  <c r="I2178" i="1"/>
  <c r="K2178" i="1" s="1"/>
  <c r="J2210" i="1"/>
  <c r="J2209" i="1" s="1"/>
  <c r="I2209" i="1"/>
  <c r="K2209" i="1" s="1"/>
  <c r="J2219" i="1"/>
  <c r="J2218" i="1" s="1"/>
  <c r="I2218" i="1"/>
  <c r="K2218" i="1" s="1"/>
  <c r="J2241" i="1"/>
  <c r="J2240" i="1" s="1"/>
  <c r="I2240" i="1"/>
  <c r="K2240" i="1" s="1"/>
  <c r="J2283" i="1"/>
  <c r="J2282" i="1" s="1"/>
  <c r="J2281" i="1" s="1"/>
  <c r="J2280" i="1" s="1"/>
  <c r="I2282" i="1"/>
  <c r="K2284" i="1"/>
  <c r="K2306" i="1"/>
  <c r="J2318" i="1"/>
  <c r="J2317" i="1" s="1"/>
  <c r="J2316" i="1" s="1"/>
  <c r="J2315" i="1" s="1"/>
  <c r="I2317" i="1"/>
  <c r="J2322" i="1"/>
  <c r="J2321" i="1" s="1"/>
  <c r="J2320" i="1" s="1"/>
  <c r="J2319" i="1" s="1"/>
  <c r="I2321" i="1"/>
  <c r="K2326" i="1"/>
  <c r="I2325" i="1"/>
  <c r="J2333" i="1"/>
  <c r="I2332" i="1"/>
  <c r="K2332" i="1" s="1"/>
  <c r="J2345" i="1"/>
  <c r="J2344" i="1" s="1"/>
  <c r="J2343" i="1" s="1"/>
  <c r="I2344" i="1"/>
  <c r="J2349" i="1"/>
  <c r="J2348" i="1" s="1"/>
  <c r="J2347" i="1" s="1"/>
  <c r="I2348" i="1"/>
  <c r="K2404" i="1"/>
  <c r="K2405" i="1"/>
  <c r="J2421" i="1"/>
  <c r="J2420" i="1" s="1"/>
  <c r="J2419" i="1" s="1"/>
  <c r="I2420" i="1"/>
  <c r="K2421" i="1"/>
  <c r="K2425" i="1"/>
  <c r="J2445" i="1"/>
  <c r="J2444" i="1" s="1"/>
  <c r="I2444" i="1"/>
  <c r="K2444" i="1" s="1"/>
  <c r="K2445" i="1"/>
  <c r="J2456" i="1"/>
  <c r="J2455" i="1" s="1"/>
  <c r="I2455" i="1"/>
  <c r="K2456" i="1"/>
  <c r="J2460" i="1"/>
  <c r="J2459" i="1" s="1"/>
  <c r="I2459" i="1"/>
  <c r="K2459" i="1" s="1"/>
  <c r="K2460" i="1"/>
  <c r="F2117" i="1"/>
  <c r="F2599" i="1" s="1"/>
  <c r="C2614" i="1"/>
  <c r="C2613" i="1" s="1"/>
  <c r="C2124" i="1"/>
  <c r="C2123" i="1" s="1"/>
  <c r="E2124" i="1"/>
  <c r="E2123" i="1" s="1"/>
  <c r="G2124" i="1"/>
  <c r="G2123" i="1" s="1"/>
  <c r="G2614" i="1"/>
  <c r="K2128" i="1"/>
  <c r="K2130" i="1"/>
  <c r="K2132" i="1"/>
  <c r="K2134" i="1"/>
  <c r="K2145" i="1"/>
  <c r="J2147" i="1"/>
  <c r="J2146" i="1" s="1"/>
  <c r="I2146" i="1"/>
  <c r="K2146" i="1" s="1"/>
  <c r="K2158" i="1"/>
  <c r="D2168" i="1"/>
  <c r="D2167" i="1" s="1"/>
  <c r="D2166" i="1" s="1"/>
  <c r="F2168" i="1"/>
  <c r="F2167" i="1" s="1"/>
  <c r="F2166" i="1" s="1"/>
  <c r="H2168" i="1"/>
  <c r="H2167" i="1" s="1"/>
  <c r="H2166" i="1" s="1"/>
  <c r="J2170" i="1"/>
  <c r="J2169" i="1" s="1"/>
  <c r="I2169" i="1"/>
  <c r="K2172" i="1"/>
  <c r="K2179" i="1"/>
  <c r="J2200" i="1"/>
  <c r="J2199" i="1" s="1"/>
  <c r="I2199" i="1"/>
  <c r="K2199" i="1" s="1"/>
  <c r="D2206" i="1"/>
  <c r="D2205" i="1" s="1"/>
  <c r="D2204" i="1" s="1"/>
  <c r="F2206" i="1"/>
  <c r="F2205" i="1" s="1"/>
  <c r="F2204" i="1" s="1"/>
  <c r="H2206" i="1"/>
  <c r="H2205" i="1" s="1"/>
  <c r="H2204" i="1" s="1"/>
  <c r="J2208" i="1"/>
  <c r="J2207" i="1" s="1"/>
  <c r="I2207" i="1"/>
  <c r="K2210" i="1"/>
  <c r="K2219" i="1"/>
  <c r="J2221" i="1"/>
  <c r="J2220" i="1" s="1"/>
  <c r="I2220" i="1"/>
  <c r="K2220" i="1" s="1"/>
  <c r="J2239" i="1"/>
  <c r="J2238" i="1" s="1"/>
  <c r="I2238" i="1"/>
  <c r="K2238" i="1" s="1"/>
  <c r="K2241" i="1"/>
  <c r="J2259" i="1"/>
  <c r="J2258" i="1" s="1"/>
  <c r="J2257" i="1" s="1"/>
  <c r="I2258" i="1"/>
  <c r="K2275" i="1"/>
  <c r="K2279" i="1"/>
  <c r="E2280" i="1"/>
  <c r="E2274" i="1" s="1"/>
  <c r="K2283" i="1"/>
  <c r="J2295" i="1"/>
  <c r="I2294" i="1"/>
  <c r="K2307" i="1"/>
  <c r="K2309" i="1"/>
  <c r="K2318" i="1"/>
  <c r="K2322" i="1"/>
  <c r="J2326" i="1"/>
  <c r="J2325" i="1" s="1"/>
  <c r="J2324" i="1" s="1"/>
  <c r="J2323" i="1" s="1"/>
  <c r="C2328" i="1"/>
  <c r="D2329" i="1"/>
  <c r="F2329" i="1"/>
  <c r="H2329" i="1"/>
  <c r="H2328" i="1" s="1"/>
  <c r="J2331" i="1"/>
  <c r="J2330" i="1" s="1"/>
  <c r="I2330" i="1"/>
  <c r="K2333" i="1"/>
  <c r="F2339" i="1"/>
  <c r="K2345" i="1"/>
  <c r="E2346" i="1"/>
  <c r="K2349" i="1"/>
  <c r="J2366" i="1"/>
  <c r="J2365" i="1" s="1"/>
  <c r="J2364" i="1" s="1"/>
  <c r="J2363" i="1" s="1"/>
  <c r="I2365" i="1"/>
  <c r="I2368" i="1"/>
  <c r="K2378" i="1"/>
  <c r="K2382" i="1"/>
  <c r="I2386" i="1"/>
  <c r="E2397" i="1"/>
  <c r="J2403" i="1"/>
  <c r="J2402" i="1" s="1"/>
  <c r="I2402" i="1"/>
  <c r="K2402" i="1" s="1"/>
  <c r="K2403" i="1"/>
  <c r="J2413" i="1"/>
  <c r="J2412" i="1" s="1"/>
  <c r="I2412" i="1"/>
  <c r="K2413" i="1"/>
  <c r="J2417" i="1"/>
  <c r="J2416" i="1" s="1"/>
  <c r="I2416" i="1"/>
  <c r="K2416" i="1" s="1"/>
  <c r="K2417" i="1"/>
  <c r="C2422" i="1"/>
  <c r="E2422" i="1"/>
  <c r="E2418" i="1" s="1"/>
  <c r="E2409" i="1" s="1"/>
  <c r="G2422" i="1"/>
  <c r="K2423" i="1"/>
  <c r="J2476" i="1"/>
  <c r="J2475" i="1" s="1"/>
  <c r="I2475" i="1"/>
  <c r="K2475" i="1" s="1"/>
  <c r="J2488" i="1"/>
  <c r="J2487" i="1" s="1"/>
  <c r="I2487" i="1"/>
  <c r="K2487" i="1" s="1"/>
  <c r="J2502" i="1"/>
  <c r="J2501" i="1" s="1"/>
  <c r="I2501" i="1"/>
  <c r="K2501" i="1" s="1"/>
  <c r="J2516" i="1"/>
  <c r="J2515" i="1" s="1"/>
  <c r="I2515" i="1"/>
  <c r="J2528" i="1"/>
  <c r="J2527" i="1" s="1"/>
  <c r="J2526" i="1" s="1"/>
  <c r="I2527" i="1"/>
  <c r="K2528" i="1"/>
  <c r="K2530" i="1"/>
  <c r="J2567" i="1"/>
  <c r="J2566" i="1" s="1"/>
  <c r="J2565" i="1" s="1"/>
  <c r="I2566" i="1"/>
  <c r="K2567" i="1"/>
  <c r="K2573" i="1"/>
  <c r="J2594" i="1"/>
  <c r="J2593" i="1" s="1"/>
  <c r="I2593" i="1"/>
  <c r="K2594" i="1"/>
  <c r="J2598" i="1"/>
  <c r="J2597" i="1" s="1"/>
  <c r="I2597" i="1"/>
  <c r="K2597" i="1" s="1"/>
  <c r="K2598" i="1"/>
  <c r="D2611" i="1"/>
  <c r="C2617" i="1"/>
  <c r="H2371" i="1"/>
  <c r="K2372" i="1"/>
  <c r="K2373" i="1"/>
  <c r="D2399" i="1"/>
  <c r="D2398" i="1" s="1"/>
  <c r="D2397" i="1" s="1"/>
  <c r="F2399" i="1"/>
  <c r="F2398" i="1" s="1"/>
  <c r="F2397" i="1" s="1"/>
  <c r="H2399" i="1"/>
  <c r="H2398" i="1" s="1"/>
  <c r="J2401" i="1"/>
  <c r="J2400" i="1" s="1"/>
  <c r="I2400" i="1"/>
  <c r="J2415" i="1"/>
  <c r="J2414" i="1" s="1"/>
  <c r="I2414" i="1"/>
  <c r="K2414" i="1" s="1"/>
  <c r="D2441" i="1"/>
  <c r="D2440" i="1" s="1"/>
  <c r="D2439" i="1" s="1"/>
  <c r="F2441" i="1"/>
  <c r="F2440" i="1" s="1"/>
  <c r="H2441" i="1"/>
  <c r="H2440" i="1" s="1"/>
  <c r="H2439" i="1" s="1"/>
  <c r="J2443" i="1"/>
  <c r="J2442" i="1" s="1"/>
  <c r="I2442" i="1"/>
  <c r="J2458" i="1"/>
  <c r="J2457" i="1" s="1"/>
  <c r="I2457" i="1"/>
  <c r="K2457" i="1" s="1"/>
  <c r="J2470" i="1"/>
  <c r="J2469" i="1" s="1"/>
  <c r="I2469" i="1"/>
  <c r="K2469" i="1" s="1"/>
  <c r="D2472" i="1"/>
  <c r="D2471" i="1" s="1"/>
  <c r="F2472" i="1"/>
  <c r="F2471" i="1" s="1"/>
  <c r="H2472" i="1"/>
  <c r="H2471" i="1" s="1"/>
  <c r="J2474" i="1"/>
  <c r="J2473" i="1" s="1"/>
  <c r="I2473" i="1"/>
  <c r="K2476" i="1"/>
  <c r="J2479" i="1"/>
  <c r="J2478" i="1" s="1"/>
  <c r="I2478" i="1"/>
  <c r="K2478" i="1" s="1"/>
  <c r="D2484" i="1"/>
  <c r="D2483" i="1" s="1"/>
  <c r="F2484" i="1"/>
  <c r="F2483" i="1" s="1"/>
  <c r="H2484" i="1"/>
  <c r="H2483" i="1" s="1"/>
  <c r="J2486" i="1"/>
  <c r="J2485" i="1" s="1"/>
  <c r="I2485" i="1"/>
  <c r="K2488" i="1"/>
  <c r="J2491" i="1"/>
  <c r="J2490" i="1" s="1"/>
  <c r="I2490" i="1"/>
  <c r="K2490" i="1" s="1"/>
  <c r="K2502" i="1"/>
  <c r="K2516" i="1"/>
  <c r="J2518" i="1"/>
  <c r="J2517" i="1" s="1"/>
  <c r="I2517" i="1"/>
  <c r="K2517" i="1" s="1"/>
  <c r="J2520" i="1"/>
  <c r="J2519" i="1" s="1"/>
  <c r="I2519" i="1"/>
  <c r="K2519" i="1" s="1"/>
  <c r="K2520" i="1"/>
  <c r="J2545" i="1"/>
  <c r="J2544" i="1" s="1"/>
  <c r="I2544" i="1"/>
  <c r="K2544" i="1" s="1"/>
  <c r="K2545" i="1"/>
  <c r="J2553" i="1"/>
  <c r="J2552" i="1" s="1"/>
  <c r="I2552" i="1"/>
  <c r="K2553" i="1"/>
  <c r="J2557" i="1"/>
  <c r="J2556" i="1" s="1"/>
  <c r="I2556" i="1"/>
  <c r="K2556" i="1" s="1"/>
  <c r="K2557" i="1"/>
  <c r="K2571" i="1"/>
  <c r="J2575" i="1"/>
  <c r="K2575" i="1"/>
  <c r="G2581" i="1"/>
  <c r="J2585" i="1"/>
  <c r="J2584" i="1" s="1"/>
  <c r="I2584" i="1"/>
  <c r="K2585" i="1"/>
  <c r="J2590" i="1"/>
  <c r="J2589" i="1" s="1"/>
  <c r="I2589" i="1"/>
  <c r="K2589" i="1" s="1"/>
  <c r="K2590" i="1"/>
  <c r="D2541" i="1"/>
  <c r="D2537" i="1" s="1"/>
  <c r="F2541" i="1"/>
  <c r="F2537" i="1" s="1"/>
  <c r="H2541" i="1"/>
  <c r="H2537" i="1" s="1"/>
  <c r="J2543" i="1"/>
  <c r="J2542" i="1" s="1"/>
  <c r="I2542" i="1"/>
  <c r="J2555" i="1"/>
  <c r="J2554" i="1" s="1"/>
  <c r="I2554" i="1"/>
  <c r="K2554" i="1" s="1"/>
  <c r="J2577" i="1"/>
  <c r="I2576" i="1"/>
  <c r="K2576" i="1" s="1"/>
  <c r="J2587" i="1"/>
  <c r="J2586" i="1" s="1"/>
  <c r="I2586" i="1"/>
  <c r="K2586" i="1" s="1"/>
  <c r="J2596" i="1"/>
  <c r="J2595" i="1" s="1"/>
  <c r="I2595" i="1"/>
  <c r="K2595" i="1" s="1"/>
  <c r="C867" i="1"/>
  <c r="F2617" i="1" l="1"/>
  <c r="J2495" i="1"/>
  <c r="J2494" i="1" s="1"/>
  <c r="C2211" i="1"/>
  <c r="E2243" i="1"/>
  <c r="E2242" i="1" s="1"/>
  <c r="D2617" i="1"/>
  <c r="K2377" i="1"/>
  <c r="K2302" i="1"/>
  <c r="K2277" i="1"/>
  <c r="K2276" i="1"/>
  <c r="E2615" i="1"/>
  <c r="D2243" i="1"/>
  <c r="F2211" i="1"/>
  <c r="I2260" i="1"/>
  <c r="K2260" i="1" s="1"/>
  <c r="H2242" i="1"/>
  <c r="D2242" i="1"/>
  <c r="K2252" i="1"/>
  <c r="E2211" i="1"/>
  <c r="G2549" i="1"/>
  <c r="J2573" i="1"/>
  <c r="G2512" i="1"/>
  <c r="J2339" i="1"/>
  <c r="D2512" i="1"/>
  <c r="E2512" i="1"/>
  <c r="D2211" i="1"/>
  <c r="I2182" i="1"/>
  <c r="C2327" i="1"/>
  <c r="J2346" i="1"/>
  <c r="K2298" i="1"/>
  <c r="C2512" i="1"/>
  <c r="E2581" i="1"/>
  <c r="I2422" i="1"/>
  <c r="H2211" i="1"/>
  <c r="H2549" i="1"/>
  <c r="D2549" i="1"/>
  <c r="I2288" i="1"/>
  <c r="K2289" i="1"/>
  <c r="J2505" i="1"/>
  <c r="J2504" i="1" s="1"/>
  <c r="J2503" i="1" s="1"/>
  <c r="H2512" i="1"/>
  <c r="G2617" i="1"/>
  <c r="J2463" i="1"/>
  <c r="J2462" i="1" s="1"/>
  <c r="F2439" i="1"/>
  <c r="H2397" i="1"/>
  <c r="K2371" i="1"/>
  <c r="K2341" i="1"/>
  <c r="G2619" i="1"/>
  <c r="J2294" i="1"/>
  <c r="J2293" i="1" s="1"/>
  <c r="J2292" i="1" s="1"/>
  <c r="K2285" i="1"/>
  <c r="J2332" i="1"/>
  <c r="J2329" i="1" s="1"/>
  <c r="J2328" i="1" s="1"/>
  <c r="F2581" i="1"/>
  <c r="F2409" i="1"/>
  <c r="F2243" i="1"/>
  <c r="F2242" i="1" s="1"/>
  <c r="C2549" i="1"/>
  <c r="J2289" i="1"/>
  <c r="J2288" i="1" s="1"/>
  <c r="J2287" i="1" s="1"/>
  <c r="G2211" i="1"/>
  <c r="J2529" i="1"/>
  <c r="J2525" i="1" s="1"/>
  <c r="I2505" i="1"/>
  <c r="K2506" i="1"/>
  <c r="I2336" i="1"/>
  <c r="K2337" i="1"/>
  <c r="I2244" i="1"/>
  <c r="H2327" i="1"/>
  <c r="J2260" i="1"/>
  <c r="J2256" i="1" s="1"/>
  <c r="J2576" i="1"/>
  <c r="J2568" i="1" s="1"/>
  <c r="J2564" i="1" s="1"/>
  <c r="J2541" i="1"/>
  <c r="J2537" i="1" s="1"/>
  <c r="J2583" i="1"/>
  <c r="J2582" i="1" s="1"/>
  <c r="J2551" i="1"/>
  <c r="J2550" i="1" s="1"/>
  <c r="K2299" i="1"/>
  <c r="I2213" i="1"/>
  <c r="I2212" i="1" s="1"/>
  <c r="J2206" i="1"/>
  <c r="J2205" i="1" s="1"/>
  <c r="J2204" i="1" s="1"/>
  <c r="I2175" i="1"/>
  <c r="I2174" i="1" s="1"/>
  <c r="K2154" i="1"/>
  <c r="J2156" i="1"/>
  <c r="J2152" i="1" s="1"/>
  <c r="J2151" i="1" s="1"/>
  <c r="H2581" i="1"/>
  <c r="D2581" i="1"/>
  <c r="E2461" i="1"/>
  <c r="G2461" i="1"/>
  <c r="C2461" i="1"/>
  <c r="J2422" i="1"/>
  <c r="J2418" i="1" s="1"/>
  <c r="J2244" i="1"/>
  <c r="J2243" i="1" s="1"/>
  <c r="J2182" i="1"/>
  <c r="J2181" i="1" s="1"/>
  <c r="J2180" i="1" s="1"/>
  <c r="I2529" i="1"/>
  <c r="K2529" i="1" s="1"/>
  <c r="E2549" i="1"/>
  <c r="F2512" i="1"/>
  <c r="J2484" i="1"/>
  <c r="J2483" i="1" s="1"/>
  <c r="J2472" i="1"/>
  <c r="J2471" i="1" s="1"/>
  <c r="F2461" i="1"/>
  <c r="J2399" i="1"/>
  <c r="J2398" i="1" s="1"/>
  <c r="J2397" i="1" s="1"/>
  <c r="J2592" i="1"/>
  <c r="J2591" i="1" s="1"/>
  <c r="K2535" i="1"/>
  <c r="C2618" i="1"/>
  <c r="C2616" i="1" s="1"/>
  <c r="H2616" i="1" s="1"/>
  <c r="J2411" i="1"/>
  <c r="J2410" i="1" s="1"/>
  <c r="K2351" i="1"/>
  <c r="E2327" i="1"/>
  <c r="J2233" i="1"/>
  <c r="J2222" i="1" s="1"/>
  <c r="J2194" i="1"/>
  <c r="J2193" i="1" s="1"/>
  <c r="J2192" i="1" s="1"/>
  <c r="I2538" i="1"/>
  <c r="K2538" i="1" s="1"/>
  <c r="K2539" i="1"/>
  <c r="K2542" i="1"/>
  <c r="I2541" i="1"/>
  <c r="I2463" i="1"/>
  <c r="K2442" i="1"/>
  <c r="I2441" i="1"/>
  <c r="K2400" i="1"/>
  <c r="I2399" i="1"/>
  <c r="K2527" i="1"/>
  <c r="I2526" i="1"/>
  <c r="K2515" i="1"/>
  <c r="I2514" i="1"/>
  <c r="K2386" i="1"/>
  <c r="I2385" i="1"/>
  <c r="K2385" i="1" s="1"/>
  <c r="K2365" i="1"/>
  <c r="I2364" i="1"/>
  <c r="K2330" i="1"/>
  <c r="I2329" i="1"/>
  <c r="D2619" i="1"/>
  <c r="D2328" i="1"/>
  <c r="D2327" i="1" s="1"/>
  <c r="K2258" i="1"/>
  <c r="I2257" i="1"/>
  <c r="K2169" i="1"/>
  <c r="I2168" i="1"/>
  <c r="K2455" i="1"/>
  <c r="I2454" i="1"/>
  <c r="C2418" i="1"/>
  <c r="C2409" i="1" s="1"/>
  <c r="K2348" i="1"/>
  <c r="I2347" i="1"/>
  <c r="K2344" i="1"/>
  <c r="I2343" i="1"/>
  <c r="K2282" i="1"/>
  <c r="I2281" i="1"/>
  <c r="I2233" i="1"/>
  <c r="J2213" i="1"/>
  <c r="J2212" i="1" s="1"/>
  <c r="I2139" i="1"/>
  <c r="D2618" i="1"/>
  <c r="K2127" i="1"/>
  <c r="J2127" i="1"/>
  <c r="J2125" i="1" s="1"/>
  <c r="J2124" i="1" s="1"/>
  <c r="J2123" i="1" s="1"/>
  <c r="I2125" i="1"/>
  <c r="F2618" i="1"/>
  <c r="K2584" i="1"/>
  <c r="I2583" i="1"/>
  <c r="K2552" i="1"/>
  <c r="I2551" i="1"/>
  <c r="K2485" i="1"/>
  <c r="I2484" i="1"/>
  <c r="K2473" i="1"/>
  <c r="I2472" i="1"/>
  <c r="H2461" i="1"/>
  <c r="D2461" i="1"/>
  <c r="J2441" i="1"/>
  <c r="J2440" i="1" s="1"/>
  <c r="K2593" i="1"/>
  <c r="I2592" i="1"/>
  <c r="I2568" i="1"/>
  <c r="K2568" i="1" s="1"/>
  <c r="K2566" i="1"/>
  <c r="I2565" i="1"/>
  <c r="J2514" i="1"/>
  <c r="J2513" i="1" s="1"/>
  <c r="I2495" i="1"/>
  <c r="K2422" i="1"/>
  <c r="K2412" i="1"/>
  <c r="I2411" i="1"/>
  <c r="K2368" i="1"/>
  <c r="I2367" i="1"/>
  <c r="K2367" i="1" s="1"/>
  <c r="F2619" i="1"/>
  <c r="F2328" i="1"/>
  <c r="F2327" i="1" s="1"/>
  <c r="K2294" i="1"/>
  <c r="I2293" i="1"/>
  <c r="K2207" i="1"/>
  <c r="I2206" i="1"/>
  <c r="J2168" i="1"/>
  <c r="J2167" i="1" s="1"/>
  <c r="J2166" i="1" s="1"/>
  <c r="J2454" i="1"/>
  <c r="J2453" i="1" s="1"/>
  <c r="K2420" i="1"/>
  <c r="I2419" i="1"/>
  <c r="G2418" i="1"/>
  <c r="G2409" i="1" s="1"/>
  <c r="K2325" i="1"/>
  <c r="I2324" i="1"/>
  <c r="K2321" i="1"/>
  <c r="I2320" i="1"/>
  <c r="K2317" i="1"/>
  <c r="I2316" i="1"/>
  <c r="I2194" i="1"/>
  <c r="K2157" i="1"/>
  <c r="I2156" i="1"/>
  <c r="J2139" i="1"/>
  <c r="J2138" i="1" s="1"/>
  <c r="J2137" i="1" s="1"/>
  <c r="J2274" i="1" l="1"/>
  <c r="E2136" i="1"/>
  <c r="E2121" i="1" s="1"/>
  <c r="J2581" i="1"/>
  <c r="J2211" i="1"/>
  <c r="J2461" i="1"/>
  <c r="I2181" i="1"/>
  <c r="K2182" i="1"/>
  <c r="K2175" i="1"/>
  <c r="C2136" i="1"/>
  <c r="C2121" i="1" s="1"/>
  <c r="C2599" i="1" s="1"/>
  <c r="K2213" i="1"/>
  <c r="J2242" i="1"/>
  <c r="I2287" i="1"/>
  <c r="K2287" i="1" s="1"/>
  <c r="K2288" i="1"/>
  <c r="H2136" i="1"/>
  <c r="H2121" i="1" s="1"/>
  <c r="H2599" i="1" s="1"/>
  <c r="J2549" i="1"/>
  <c r="K2244" i="1"/>
  <c r="I2243" i="1"/>
  <c r="K2243" i="1" s="1"/>
  <c r="I2335" i="1"/>
  <c r="K2335" i="1" s="1"/>
  <c r="K2336" i="1"/>
  <c r="I2504" i="1"/>
  <c r="K2505" i="1"/>
  <c r="J2409" i="1"/>
  <c r="F2616" i="1"/>
  <c r="D2136" i="1"/>
  <c r="D2121" i="1" s="1"/>
  <c r="F2136" i="1"/>
  <c r="F2121" i="1" s="1"/>
  <c r="I2613" i="1"/>
  <c r="I2315" i="1"/>
  <c r="K2315" i="1" s="1"/>
  <c r="K2316" i="1"/>
  <c r="I2319" i="1"/>
  <c r="K2319" i="1" s="1"/>
  <c r="K2320" i="1"/>
  <c r="I2323" i="1"/>
  <c r="K2323" i="1" s="1"/>
  <c r="K2324" i="1"/>
  <c r="I2205" i="1"/>
  <c r="K2206" i="1"/>
  <c r="I2292" i="1"/>
  <c r="K2292" i="1" s="1"/>
  <c r="K2293" i="1"/>
  <c r="K2495" i="1"/>
  <c r="I2494" i="1"/>
  <c r="K2494" i="1" s="1"/>
  <c r="I2591" i="1"/>
  <c r="K2591" i="1" s="1"/>
  <c r="K2592" i="1"/>
  <c r="I2582" i="1"/>
  <c r="K2583" i="1"/>
  <c r="I2280" i="1"/>
  <c r="K2281" i="1"/>
  <c r="K2343" i="1"/>
  <c r="I2339" i="1"/>
  <c r="K2339" i="1" s="1"/>
  <c r="I2346" i="1"/>
  <c r="K2346" i="1" s="1"/>
  <c r="K2347" i="1"/>
  <c r="C2611" i="1"/>
  <c r="I2328" i="1"/>
  <c r="K2329" i="1"/>
  <c r="E2619" i="1"/>
  <c r="I2363" i="1"/>
  <c r="K2363" i="1" s="1"/>
  <c r="K2364" i="1"/>
  <c r="I2513" i="1"/>
  <c r="K2514" i="1"/>
  <c r="I2525" i="1"/>
  <c r="K2525" i="1" s="1"/>
  <c r="K2526" i="1"/>
  <c r="K2541" i="1"/>
  <c r="I2537" i="1"/>
  <c r="K2537" i="1" s="1"/>
  <c r="K2156" i="1"/>
  <c r="I2152" i="1"/>
  <c r="K2194" i="1"/>
  <c r="I2193" i="1"/>
  <c r="I2418" i="1"/>
  <c r="K2418" i="1" s="1"/>
  <c r="K2419" i="1"/>
  <c r="I2410" i="1"/>
  <c r="K2411" i="1"/>
  <c r="J2512" i="1"/>
  <c r="I2564" i="1"/>
  <c r="K2564" i="1" s="1"/>
  <c r="E2617" i="1"/>
  <c r="K2565" i="1"/>
  <c r="J2439" i="1"/>
  <c r="I2471" i="1"/>
  <c r="K2471" i="1" s="1"/>
  <c r="K2472" i="1"/>
  <c r="I2483" i="1"/>
  <c r="K2483" i="1" s="1"/>
  <c r="K2484" i="1"/>
  <c r="I2550" i="1"/>
  <c r="K2551" i="1"/>
  <c r="E2614" i="1"/>
  <c r="E2613" i="1" s="1"/>
  <c r="I2124" i="1"/>
  <c r="K2125" i="1"/>
  <c r="K2139" i="1"/>
  <c r="I2138" i="1"/>
  <c r="K2233" i="1"/>
  <c r="I2222" i="1"/>
  <c r="K2222" i="1" s="1"/>
  <c r="I2453" i="1"/>
  <c r="K2453" i="1" s="1"/>
  <c r="K2454" i="1"/>
  <c r="I2167" i="1"/>
  <c r="K2168" i="1"/>
  <c r="I2173" i="1"/>
  <c r="K2173" i="1" s="1"/>
  <c r="K2174" i="1"/>
  <c r="K2212" i="1"/>
  <c r="I2256" i="1"/>
  <c r="K2257" i="1"/>
  <c r="I2398" i="1"/>
  <c r="K2399" i="1"/>
  <c r="I2440" i="1"/>
  <c r="K2441" i="1"/>
  <c r="K2463" i="1"/>
  <c r="I2462" i="1"/>
  <c r="I2180" i="1" l="1"/>
  <c r="K2180" i="1" s="1"/>
  <c r="K2181" i="1"/>
  <c r="I2503" i="1"/>
  <c r="K2503" i="1" s="1"/>
  <c r="K2504" i="1"/>
  <c r="I2211" i="1"/>
  <c r="K2211" i="1" s="1"/>
  <c r="K2440" i="1"/>
  <c r="I2439" i="1"/>
  <c r="K2439" i="1" s="1"/>
  <c r="K2398" i="1"/>
  <c r="I2397" i="1"/>
  <c r="K2397" i="1" s="1"/>
  <c r="K2256" i="1"/>
  <c r="I2242" i="1"/>
  <c r="K2242" i="1" s="1"/>
  <c r="K2167" i="1"/>
  <c r="I2166" i="1"/>
  <c r="K2166" i="1" s="1"/>
  <c r="K2124" i="1"/>
  <c r="I2123" i="1"/>
  <c r="K2410" i="1"/>
  <c r="I2409" i="1"/>
  <c r="K2409" i="1" s="1"/>
  <c r="K2513" i="1"/>
  <c r="I2512" i="1"/>
  <c r="K2512" i="1" s="1"/>
  <c r="K2280" i="1"/>
  <c r="I2274" i="1"/>
  <c r="K2274" i="1" s="1"/>
  <c r="K2205" i="1"/>
  <c r="I2204" i="1"/>
  <c r="K2204" i="1" s="1"/>
  <c r="I2461" i="1"/>
  <c r="K2461" i="1" s="1"/>
  <c r="K2462" i="1"/>
  <c r="I2137" i="1"/>
  <c r="K2138" i="1"/>
  <c r="F2613" i="1"/>
  <c r="F2611" i="1" s="1"/>
  <c r="K2550" i="1"/>
  <c r="I2549" i="1"/>
  <c r="K2549" i="1" s="1"/>
  <c r="I2192" i="1"/>
  <c r="K2192" i="1" s="1"/>
  <c r="K2193" i="1"/>
  <c r="I2151" i="1"/>
  <c r="K2151" i="1" s="1"/>
  <c r="K2152" i="1"/>
  <c r="K2328" i="1"/>
  <c r="K2582" i="1"/>
  <c r="I2581" i="1"/>
  <c r="K2581" i="1" s="1"/>
  <c r="K2123" i="1" l="1"/>
  <c r="K2137" i="1"/>
  <c r="P12" i="1" l="1"/>
  <c r="K146" i="3" l="1"/>
  <c r="K121" i="3"/>
  <c r="K126" i="3" s="1"/>
  <c r="K101" i="3"/>
  <c r="K105" i="3" s="1"/>
  <c r="K107" i="3" s="1"/>
  <c r="K72" i="3"/>
  <c r="K74" i="3" s="1"/>
  <c r="K76" i="3" s="1"/>
  <c r="K78" i="3" s="1"/>
  <c r="K80" i="3" s="1"/>
  <c r="K85" i="3" s="1"/>
  <c r="K87" i="3" s="1"/>
  <c r="K89" i="3" s="1"/>
  <c r="K54" i="3"/>
  <c r="K34" i="3"/>
  <c r="K36" i="3" s="1"/>
  <c r="K38" i="3" s="1"/>
  <c r="K46" i="3" s="1"/>
  <c r="K50" i="3" s="1"/>
  <c r="K11" i="3"/>
  <c r="K13" i="3" s="1"/>
  <c r="K15" i="3" s="1"/>
  <c r="K17" i="3" s="1"/>
  <c r="K19" i="3" s="1"/>
  <c r="K22" i="3" s="1"/>
  <c r="K24" i="3" s="1"/>
  <c r="K26" i="3" s="1"/>
  <c r="G2100" i="1"/>
  <c r="F2100" i="1"/>
  <c r="C2100" i="1"/>
  <c r="I2083" i="1"/>
  <c r="J2083" i="1" s="1"/>
  <c r="J2082" i="1" s="1"/>
  <c r="H2082" i="1"/>
  <c r="G2082" i="1"/>
  <c r="F2082" i="1"/>
  <c r="E2082" i="1"/>
  <c r="D2082" i="1"/>
  <c r="C2082" i="1"/>
  <c r="I2081" i="1"/>
  <c r="J2081" i="1" s="1"/>
  <c r="J2080" i="1" s="1"/>
  <c r="H2080" i="1"/>
  <c r="G2080" i="1"/>
  <c r="F2080" i="1"/>
  <c r="E2080" i="1"/>
  <c r="D2080" i="1"/>
  <c r="C2080" i="1"/>
  <c r="I2079" i="1"/>
  <c r="J2079" i="1" s="1"/>
  <c r="J2078" i="1" s="1"/>
  <c r="H2078" i="1"/>
  <c r="G2078" i="1"/>
  <c r="F2078" i="1"/>
  <c r="E2078" i="1"/>
  <c r="D2078" i="1"/>
  <c r="C2078" i="1"/>
  <c r="I2075" i="1"/>
  <c r="J2075" i="1" s="1"/>
  <c r="J2074" i="1" s="1"/>
  <c r="H2074" i="1"/>
  <c r="G2074" i="1"/>
  <c r="F2074" i="1"/>
  <c r="E2074" i="1"/>
  <c r="D2074" i="1"/>
  <c r="C2074" i="1"/>
  <c r="K2073" i="1"/>
  <c r="J2073" i="1"/>
  <c r="I2072" i="1"/>
  <c r="J2072" i="1" s="1"/>
  <c r="H2071" i="1"/>
  <c r="G2071" i="1"/>
  <c r="F2071" i="1"/>
  <c r="E2071" i="1"/>
  <c r="D2071" i="1"/>
  <c r="C2071" i="1"/>
  <c r="I2070" i="1"/>
  <c r="H2069" i="1"/>
  <c r="G2069" i="1"/>
  <c r="F2069" i="1"/>
  <c r="E2069" i="1"/>
  <c r="D2069" i="1"/>
  <c r="C2069" i="1"/>
  <c r="I2065" i="1"/>
  <c r="K2065" i="1" s="1"/>
  <c r="H2064" i="1"/>
  <c r="G2064" i="1"/>
  <c r="F2064" i="1"/>
  <c r="E2064" i="1"/>
  <c r="D2064" i="1"/>
  <c r="C2064" i="1"/>
  <c r="I2063" i="1"/>
  <c r="K2063" i="1" s="1"/>
  <c r="I2062" i="1"/>
  <c r="H2061" i="1"/>
  <c r="G2061" i="1"/>
  <c r="F2061" i="1"/>
  <c r="E2061" i="1"/>
  <c r="D2061" i="1"/>
  <c r="C2061" i="1"/>
  <c r="I2060" i="1"/>
  <c r="K2060" i="1" s="1"/>
  <c r="I2059" i="1"/>
  <c r="K2059" i="1" s="1"/>
  <c r="H2058" i="1"/>
  <c r="G2058" i="1"/>
  <c r="F2058" i="1"/>
  <c r="E2058" i="1"/>
  <c r="D2058" i="1"/>
  <c r="C2058" i="1"/>
  <c r="I2057" i="1"/>
  <c r="K2057" i="1" s="1"/>
  <c r="H2056" i="1"/>
  <c r="G2056" i="1"/>
  <c r="F2056" i="1"/>
  <c r="E2056" i="1"/>
  <c r="D2056" i="1"/>
  <c r="C2056" i="1"/>
  <c r="I2055" i="1"/>
  <c r="K2055" i="1" s="1"/>
  <c r="H2054" i="1"/>
  <c r="G2054" i="1"/>
  <c r="F2054" i="1"/>
  <c r="E2054" i="1"/>
  <c r="E2053" i="1" s="1"/>
  <c r="D2054" i="1"/>
  <c r="C2054" i="1"/>
  <c r="I2052" i="1"/>
  <c r="H2051" i="1"/>
  <c r="H2050" i="1" s="1"/>
  <c r="G2051" i="1"/>
  <c r="G2050" i="1" s="1"/>
  <c r="F2051" i="1"/>
  <c r="F2050" i="1" s="1"/>
  <c r="E2051" i="1"/>
  <c r="E2050" i="1" s="1"/>
  <c r="D2051" i="1"/>
  <c r="D2050" i="1" s="1"/>
  <c r="C2051" i="1"/>
  <c r="C2050" i="1"/>
  <c r="I2042" i="1"/>
  <c r="H2041" i="1"/>
  <c r="G2041" i="1"/>
  <c r="F2041" i="1"/>
  <c r="E2041" i="1"/>
  <c r="D2041" i="1"/>
  <c r="C2041" i="1"/>
  <c r="I2040" i="1"/>
  <c r="K2040" i="1" s="1"/>
  <c r="H2039" i="1"/>
  <c r="G2039" i="1"/>
  <c r="F2039" i="1"/>
  <c r="E2039" i="1"/>
  <c r="D2039" i="1"/>
  <c r="C2039" i="1"/>
  <c r="I2038" i="1"/>
  <c r="H2037" i="1"/>
  <c r="G2037" i="1"/>
  <c r="F2037" i="1"/>
  <c r="E2037" i="1"/>
  <c r="D2037" i="1"/>
  <c r="C2037" i="1"/>
  <c r="I2033" i="1"/>
  <c r="H2032" i="1"/>
  <c r="G2032" i="1"/>
  <c r="F2032" i="1"/>
  <c r="E2032" i="1"/>
  <c r="D2032" i="1"/>
  <c r="C2032" i="1"/>
  <c r="J2031" i="1"/>
  <c r="I2030" i="1"/>
  <c r="J2030" i="1" s="1"/>
  <c r="H2029" i="1"/>
  <c r="G2029" i="1"/>
  <c r="F2029" i="1"/>
  <c r="E2029" i="1"/>
  <c r="D2029" i="1"/>
  <c r="C2029" i="1"/>
  <c r="I2028" i="1"/>
  <c r="H2027" i="1"/>
  <c r="H2026" i="1" s="1"/>
  <c r="G2027" i="1"/>
  <c r="F2027" i="1"/>
  <c r="F2026" i="1" s="1"/>
  <c r="E2027" i="1"/>
  <c r="D2027" i="1"/>
  <c r="D2026" i="1" s="1"/>
  <c r="C2027" i="1"/>
  <c r="E2026" i="1"/>
  <c r="I2025" i="1"/>
  <c r="K2025" i="1" s="1"/>
  <c r="H2024" i="1"/>
  <c r="H2023" i="1" s="1"/>
  <c r="G2024" i="1"/>
  <c r="F2024" i="1"/>
  <c r="F2023" i="1" s="1"/>
  <c r="E2024" i="1"/>
  <c r="D2024" i="1"/>
  <c r="D2023" i="1" s="1"/>
  <c r="C2024" i="1"/>
  <c r="G2023" i="1"/>
  <c r="E2023" i="1"/>
  <c r="C2023" i="1"/>
  <c r="I2021" i="1"/>
  <c r="K2021" i="1" s="1"/>
  <c r="H2020" i="1"/>
  <c r="G2020" i="1"/>
  <c r="F2020" i="1"/>
  <c r="E2020" i="1"/>
  <c r="D2020" i="1"/>
  <c r="C2020" i="1"/>
  <c r="K2019" i="1"/>
  <c r="J2019" i="1"/>
  <c r="I2018" i="1"/>
  <c r="K2018" i="1" s="1"/>
  <c r="H2017" i="1"/>
  <c r="G2017" i="1"/>
  <c r="F2017" i="1"/>
  <c r="E2017" i="1"/>
  <c r="D2017" i="1"/>
  <c r="C2017" i="1"/>
  <c r="I2016" i="1"/>
  <c r="K2016" i="1" s="1"/>
  <c r="H2015" i="1"/>
  <c r="H2014" i="1" s="1"/>
  <c r="G2015" i="1"/>
  <c r="F2015" i="1"/>
  <c r="F2014" i="1" s="1"/>
  <c r="E2015" i="1"/>
  <c r="D2015" i="1"/>
  <c r="D2014" i="1" s="1"/>
  <c r="C2015" i="1"/>
  <c r="G2014" i="1"/>
  <c r="I2013" i="1"/>
  <c r="H2012" i="1"/>
  <c r="G2012" i="1"/>
  <c r="G2011" i="1" s="1"/>
  <c r="F2012" i="1"/>
  <c r="F2011" i="1" s="1"/>
  <c r="E2012" i="1"/>
  <c r="E2011" i="1" s="1"/>
  <c r="D2012" i="1"/>
  <c r="D2011" i="1" s="1"/>
  <c r="C2012" i="1"/>
  <c r="C2011" i="1" s="1"/>
  <c r="H2011" i="1"/>
  <c r="I2005" i="1"/>
  <c r="H2004" i="1"/>
  <c r="G2004" i="1"/>
  <c r="F2004" i="1"/>
  <c r="E2004" i="1"/>
  <c r="D2004" i="1"/>
  <c r="C2004" i="1"/>
  <c r="I2003" i="1"/>
  <c r="K2003" i="1" s="1"/>
  <c r="H2002" i="1"/>
  <c r="G2002" i="1"/>
  <c r="F2002" i="1"/>
  <c r="E2002" i="1"/>
  <c r="D2002" i="1"/>
  <c r="C2002" i="1"/>
  <c r="I2001" i="1"/>
  <c r="H2000" i="1"/>
  <c r="G2000" i="1"/>
  <c r="F2000" i="1"/>
  <c r="E2000" i="1"/>
  <c r="D2000" i="1"/>
  <c r="C2000" i="1"/>
  <c r="D1999" i="1"/>
  <c r="D1998" i="1" s="1"/>
  <c r="I1996" i="1"/>
  <c r="K1996" i="1" s="1"/>
  <c r="H1995" i="1"/>
  <c r="G1995" i="1"/>
  <c r="F1995" i="1"/>
  <c r="E1995" i="1"/>
  <c r="D1995" i="1"/>
  <c r="C1995" i="1"/>
  <c r="I1994" i="1"/>
  <c r="K1994" i="1" s="1"/>
  <c r="H1993" i="1"/>
  <c r="G1993" i="1"/>
  <c r="F1993" i="1"/>
  <c r="E1993" i="1"/>
  <c r="D1993" i="1"/>
  <c r="C1993" i="1"/>
  <c r="I1992" i="1"/>
  <c r="K1992" i="1" s="1"/>
  <c r="H1991" i="1"/>
  <c r="H1990" i="1" s="1"/>
  <c r="H1989" i="1" s="1"/>
  <c r="H1988" i="1" s="1"/>
  <c r="G1991" i="1"/>
  <c r="F1991" i="1"/>
  <c r="F1990" i="1" s="1"/>
  <c r="F1989" i="1" s="1"/>
  <c r="F1988" i="1" s="1"/>
  <c r="E1991" i="1"/>
  <c r="D1991" i="1"/>
  <c r="D1990" i="1" s="1"/>
  <c r="D1989" i="1" s="1"/>
  <c r="D1988" i="1" s="1"/>
  <c r="C1991" i="1"/>
  <c r="G1990" i="1"/>
  <c r="G1989" i="1" s="1"/>
  <c r="G1988" i="1" s="1"/>
  <c r="I1987" i="1"/>
  <c r="K1987" i="1" s="1"/>
  <c r="I1986" i="1"/>
  <c r="H1986" i="1"/>
  <c r="G1986" i="1"/>
  <c r="F1986" i="1"/>
  <c r="E1986" i="1"/>
  <c r="D1986" i="1"/>
  <c r="C1986" i="1"/>
  <c r="J1985" i="1"/>
  <c r="I1984" i="1"/>
  <c r="K1984" i="1" s="1"/>
  <c r="H1983" i="1"/>
  <c r="G1983" i="1"/>
  <c r="F1983" i="1"/>
  <c r="E1983" i="1"/>
  <c r="D1983" i="1"/>
  <c r="C1983" i="1"/>
  <c r="I1982" i="1"/>
  <c r="K1982" i="1" s="1"/>
  <c r="H1981" i="1"/>
  <c r="G1981" i="1"/>
  <c r="F1981" i="1"/>
  <c r="E1981" i="1"/>
  <c r="D1981" i="1"/>
  <c r="C1981" i="1"/>
  <c r="E1980" i="1"/>
  <c r="E1979" i="1" s="1"/>
  <c r="K1978" i="1"/>
  <c r="J1978" i="1"/>
  <c r="J1977" i="1" s="1"/>
  <c r="I1977" i="1"/>
  <c r="H1977" i="1"/>
  <c r="G1977" i="1"/>
  <c r="F1977" i="1"/>
  <c r="E1977" i="1"/>
  <c r="D1977" i="1"/>
  <c r="C1977" i="1"/>
  <c r="I1976" i="1"/>
  <c r="H1975" i="1"/>
  <c r="G1975" i="1"/>
  <c r="F1975" i="1"/>
  <c r="E1975" i="1"/>
  <c r="D1975" i="1"/>
  <c r="C1975" i="1"/>
  <c r="K1974" i="1"/>
  <c r="J1974" i="1"/>
  <c r="I1973" i="1"/>
  <c r="K1973" i="1" s="1"/>
  <c r="H1972" i="1"/>
  <c r="G1972" i="1"/>
  <c r="F1972" i="1"/>
  <c r="E1972" i="1"/>
  <c r="D1972" i="1"/>
  <c r="C1972" i="1"/>
  <c r="I1971" i="1"/>
  <c r="H1970" i="1"/>
  <c r="G1970" i="1"/>
  <c r="F1970" i="1"/>
  <c r="E1970" i="1"/>
  <c r="D1970" i="1"/>
  <c r="C1970" i="1"/>
  <c r="I1964" i="1"/>
  <c r="I1963" i="1" s="1"/>
  <c r="H1963" i="1"/>
  <c r="G1963" i="1"/>
  <c r="F1963" i="1"/>
  <c r="E1963" i="1"/>
  <c r="D1963" i="1"/>
  <c r="C1963" i="1"/>
  <c r="K1962" i="1"/>
  <c r="J1962" i="1"/>
  <c r="I1961" i="1"/>
  <c r="I1960" i="1" s="1"/>
  <c r="H1960" i="1"/>
  <c r="G1960" i="1"/>
  <c r="F1960" i="1"/>
  <c r="E1960" i="1"/>
  <c r="D1960" i="1"/>
  <c r="C1960" i="1"/>
  <c r="I1959" i="1"/>
  <c r="I1958" i="1" s="1"/>
  <c r="H1958" i="1"/>
  <c r="G1958" i="1"/>
  <c r="F1958" i="1"/>
  <c r="E1958" i="1"/>
  <c r="D1958" i="1"/>
  <c r="C1958" i="1"/>
  <c r="D1957" i="1"/>
  <c r="D1956" i="1" s="1"/>
  <c r="I1955" i="1"/>
  <c r="H1954" i="1"/>
  <c r="G1954" i="1"/>
  <c r="F1954" i="1"/>
  <c r="E1954" i="1"/>
  <c r="D1954" i="1"/>
  <c r="C1954" i="1"/>
  <c r="J1953" i="1"/>
  <c r="I1952" i="1"/>
  <c r="K1952" i="1" s="1"/>
  <c r="H1951" i="1"/>
  <c r="G1951" i="1"/>
  <c r="F1951" i="1"/>
  <c r="E1951" i="1"/>
  <c r="D1951" i="1"/>
  <c r="C1951" i="1"/>
  <c r="I1950" i="1"/>
  <c r="K1950" i="1" s="1"/>
  <c r="H1949" i="1"/>
  <c r="G1949" i="1"/>
  <c r="G1948" i="1" s="1"/>
  <c r="G1947" i="1" s="1"/>
  <c r="F1949" i="1"/>
  <c r="E1949" i="1"/>
  <c r="D1949" i="1"/>
  <c r="C1949" i="1"/>
  <c r="I1945" i="1"/>
  <c r="K1945" i="1" s="1"/>
  <c r="H1944" i="1"/>
  <c r="G1944" i="1"/>
  <c r="F1944" i="1"/>
  <c r="E1944" i="1"/>
  <c r="D1944" i="1"/>
  <c r="C1944" i="1"/>
  <c r="I1943" i="1"/>
  <c r="K1943" i="1" s="1"/>
  <c r="H1942" i="1"/>
  <c r="G1942" i="1"/>
  <c r="F1942" i="1"/>
  <c r="E1942" i="1"/>
  <c r="D1942" i="1"/>
  <c r="C1942" i="1"/>
  <c r="I1941" i="1"/>
  <c r="K1941" i="1" s="1"/>
  <c r="H1940" i="1"/>
  <c r="H1939" i="1" s="1"/>
  <c r="H1938" i="1" s="1"/>
  <c r="G1940" i="1"/>
  <c r="F1940" i="1"/>
  <c r="F1939" i="1" s="1"/>
  <c r="F1938" i="1" s="1"/>
  <c r="E1940" i="1"/>
  <c r="D1940" i="1"/>
  <c r="D1939" i="1" s="1"/>
  <c r="D1938" i="1" s="1"/>
  <c r="C1940" i="1"/>
  <c r="K1937" i="1"/>
  <c r="J1937" i="1"/>
  <c r="K1936" i="1"/>
  <c r="J1936" i="1"/>
  <c r="J1935" i="1" s="1"/>
  <c r="I1935" i="1"/>
  <c r="H1935" i="1"/>
  <c r="G1935" i="1"/>
  <c r="F1935" i="1"/>
  <c r="E1935" i="1"/>
  <c r="D1935" i="1"/>
  <c r="C1935" i="1"/>
  <c r="K1934" i="1"/>
  <c r="J1934" i="1"/>
  <c r="I1933" i="1"/>
  <c r="J1933" i="1" s="1"/>
  <c r="H1932" i="1"/>
  <c r="G1932" i="1"/>
  <c r="F1932" i="1"/>
  <c r="E1932" i="1"/>
  <c r="D1932" i="1"/>
  <c r="C1932" i="1"/>
  <c r="J1931" i="1"/>
  <c r="I1930" i="1"/>
  <c r="K1930" i="1" s="1"/>
  <c r="H1929" i="1"/>
  <c r="G1929" i="1"/>
  <c r="F1929" i="1"/>
  <c r="E1929" i="1"/>
  <c r="D1929" i="1"/>
  <c r="C1929" i="1"/>
  <c r="I1928" i="1"/>
  <c r="H1927" i="1"/>
  <c r="G1927" i="1"/>
  <c r="F1927" i="1"/>
  <c r="E1927" i="1"/>
  <c r="D1927" i="1"/>
  <c r="C1927" i="1"/>
  <c r="I1913" i="1"/>
  <c r="K1913" i="1" s="1"/>
  <c r="H1912" i="1"/>
  <c r="G1912" i="1"/>
  <c r="F1912" i="1"/>
  <c r="E1912" i="1"/>
  <c r="D1912" i="1"/>
  <c r="C1912" i="1"/>
  <c r="I1911" i="1"/>
  <c r="K1911" i="1" s="1"/>
  <c r="H1910" i="1"/>
  <c r="G1910" i="1"/>
  <c r="F1910" i="1"/>
  <c r="E1910" i="1"/>
  <c r="D1910" i="1"/>
  <c r="C1910" i="1"/>
  <c r="I1909" i="1"/>
  <c r="K1909" i="1" s="1"/>
  <c r="H1908" i="1"/>
  <c r="G1908" i="1"/>
  <c r="G1907" i="1" s="1"/>
  <c r="F1908" i="1"/>
  <c r="E1908" i="1"/>
  <c r="D1908" i="1"/>
  <c r="C1908" i="1"/>
  <c r="I1906" i="1"/>
  <c r="H1905" i="1"/>
  <c r="G1905" i="1"/>
  <c r="G1904" i="1" s="1"/>
  <c r="F1905" i="1"/>
  <c r="F1904" i="1" s="1"/>
  <c r="E1905" i="1"/>
  <c r="E1904" i="1" s="1"/>
  <c r="D1905" i="1"/>
  <c r="D1904" i="1" s="1"/>
  <c r="C1905" i="1"/>
  <c r="C1904" i="1" s="1"/>
  <c r="H1904" i="1"/>
  <c r="H1902" i="1"/>
  <c r="I1902" i="1" s="1"/>
  <c r="G1901" i="1"/>
  <c r="F1901" i="1"/>
  <c r="E1901" i="1"/>
  <c r="D1901" i="1"/>
  <c r="C1901" i="1"/>
  <c r="I1900" i="1"/>
  <c r="K1900" i="1" s="1"/>
  <c r="H1899" i="1"/>
  <c r="G1899" i="1"/>
  <c r="F1899" i="1"/>
  <c r="E1899" i="1"/>
  <c r="D1899" i="1"/>
  <c r="C1899" i="1"/>
  <c r="I1898" i="1"/>
  <c r="K1898" i="1" s="1"/>
  <c r="H1897" i="1"/>
  <c r="G1897" i="1"/>
  <c r="F1897" i="1"/>
  <c r="E1897" i="1"/>
  <c r="D1897" i="1"/>
  <c r="C1897" i="1"/>
  <c r="C1896" i="1" s="1"/>
  <c r="C1895" i="1" s="1"/>
  <c r="K1893" i="1"/>
  <c r="J1893" i="1"/>
  <c r="J1892" i="1" s="1"/>
  <c r="I1892" i="1"/>
  <c r="H1892" i="1"/>
  <c r="G1892" i="1"/>
  <c r="F1892" i="1"/>
  <c r="E1892" i="1"/>
  <c r="D1892" i="1"/>
  <c r="C1892" i="1"/>
  <c r="K1891" i="1"/>
  <c r="J1891" i="1"/>
  <c r="J1890" i="1" s="1"/>
  <c r="I1890" i="1"/>
  <c r="H1890" i="1"/>
  <c r="G1890" i="1"/>
  <c r="F1890" i="1"/>
  <c r="E1890" i="1"/>
  <c r="D1890" i="1"/>
  <c r="C1890" i="1"/>
  <c r="I1888" i="1"/>
  <c r="K1888" i="1" s="1"/>
  <c r="H1887" i="1"/>
  <c r="G1887" i="1"/>
  <c r="F1887" i="1"/>
  <c r="E1887" i="1"/>
  <c r="D1887" i="1"/>
  <c r="C1887" i="1"/>
  <c r="I1886" i="1"/>
  <c r="K1886" i="1" s="1"/>
  <c r="H1885" i="1"/>
  <c r="G1885" i="1"/>
  <c r="F1885" i="1"/>
  <c r="E1885" i="1"/>
  <c r="E1884" i="1" s="1"/>
  <c r="E1883" i="1" s="1"/>
  <c r="D1885" i="1"/>
  <c r="C1885" i="1"/>
  <c r="K1874" i="1"/>
  <c r="J1874" i="1"/>
  <c r="J1873" i="1" s="1"/>
  <c r="J1872" i="1" s="1"/>
  <c r="J1871" i="1" s="1"/>
  <c r="J1870" i="1" s="1"/>
  <c r="I1873" i="1"/>
  <c r="I1872" i="1" s="1"/>
  <c r="H1873" i="1"/>
  <c r="H1872" i="1" s="1"/>
  <c r="H1871" i="1" s="1"/>
  <c r="H1870" i="1" s="1"/>
  <c r="G1873" i="1"/>
  <c r="G1872" i="1" s="1"/>
  <c r="G1871" i="1" s="1"/>
  <c r="G1870" i="1" s="1"/>
  <c r="F1873" i="1"/>
  <c r="F1872" i="1" s="1"/>
  <c r="F1871" i="1" s="1"/>
  <c r="F1870" i="1" s="1"/>
  <c r="E1873" i="1"/>
  <c r="E1872" i="1" s="1"/>
  <c r="E1871" i="1" s="1"/>
  <c r="E1870" i="1" s="1"/>
  <c r="D1873" i="1"/>
  <c r="D1872" i="1" s="1"/>
  <c r="D1871" i="1" s="1"/>
  <c r="D1870" i="1" s="1"/>
  <c r="C1873" i="1"/>
  <c r="C1872" i="1"/>
  <c r="C1871" i="1" s="1"/>
  <c r="C1870" i="1" s="1"/>
  <c r="K1869" i="1"/>
  <c r="J1869" i="1"/>
  <c r="J1868" i="1" s="1"/>
  <c r="J1867" i="1" s="1"/>
  <c r="I1868" i="1"/>
  <c r="I1867" i="1" s="1"/>
  <c r="H1868" i="1"/>
  <c r="H1867" i="1" s="1"/>
  <c r="G1868" i="1"/>
  <c r="G1867" i="1" s="1"/>
  <c r="F1868" i="1"/>
  <c r="F1867" i="1" s="1"/>
  <c r="E1868" i="1"/>
  <c r="E1867" i="1" s="1"/>
  <c r="D1868" i="1"/>
  <c r="D1867" i="1" s="1"/>
  <c r="C1868" i="1"/>
  <c r="C1867" i="1" s="1"/>
  <c r="K1866" i="1"/>
  <c r="J1866" i="1"/>
  <c r="J1865" i="1" s="1"/>
  <c r="I1865" i="1"/>
  <c r="H1865" i="1"/>
  <c r="G1865" i="1"/>
  <c r="F1865" i="1"/>
  <c r="E1865" i="1"/>
  <c r="D1865" i="1"/>
  <c r="C1865" i="1"/>
  <c r="K1864" i="1"/>
  <c r="J1864" i="1"/>
  <c r="J1863" i="1" s="1"/>
  <c r="I1863" i="1"/>
  <c r="H1863" i="1"/>
  <c r="G1863" i="1"/>
  <c r="F1863" i="1"/>
  <c r="E1863" i="1"/>
  <c r="D1863" i="1"/>
  <c r="C1863" i="1"/>
  <c r="K1861" i="1"/>
  <c r="J1861" i="1"/>
  <c r="K1860" i="1"/>
  <c r="J1860" i="1"/>
  <c r="K1859" i="1"/>
  <c r="J1859" i="1"/>
  <c r="J1858" i="1" s="1"/>
  <c r="J1857" i="1" s="1"/>
  <c r="I1858" i="1"/>
  <c r="I1857" i="1" s="1"/>
  <c r="H1858" i="1"/>
  <c r="H1857" i="1" s="1"/>
  <c r="G1858" i="1"/>
  <c r="G1857" i="1" s="1"/>
  <c r="F1858" i="1"/>
  <c r="F1857" i="1" s="1"/>
  <c r="E1858" i="1"/>
  <c r="E1857" i="1" s="1"/>
  <c r="D1858" i="1"/>
  <c r="D1857" i="1" s="1"/>
  <c r="C1858" i="1"/>
  <c r="C1857" i="1" s="1"/>
  <c r="I1855" i="1"/>
  <c r="K1855" i="1" s="1"/>
  <c r="H1854" i="1"/>
  <c r="G1854" i="1"/>
  <c r="G1853" i="1" s="1"/>
  <c r="G1852" i="1" s="1"/>
  <c r="F1854" i="1"/>
  <c r="F1853" i="1" s="1"/>
  <c r="F1852" i="1" s="1"/>
  <c r="E1854" i="1"/>
  <c r="E1853" i="1" s="1"/>
  <c r="E1852" i="1" s="1"/>
  <c r="D1854" i="1"/>
  <c r="D1853" i="1" s="1"/>
  <c r="D1852" i="1" s="1"/>
  <c r="C1854" i="1"/>
  <c r="C1853" i="1" s="1"/>
  <c r="C1852" i="1" s="1"/>
  <c r="H1853" i="1"/>
  <c r="H1852" i="1" s="1"/>
  <c r="I1851" i="1"/>
  <c r="I1850" i="1" s="1"/>
  <c r="H1850" i="1"/>
  <c r="G1850" i="1"/>
  <c r="G1849" i="1" s="1"/>
  <c r="G1848" i="1" s="1"/>
  <c r="F1850" i="1"/>
  <c r="F1849" i="1" s="1"/>
  <c r="F1848" i="1" s="1"/>
  <c r="E1850" i="1"/>
  <c r="E1849" i="1" s="1"/>
  <c r="E1848" i="1" s="1"/>
  <c r="D1850" i="1"/>
  <c r="D1849" i="1" s="1"/>
  <c r="D1848" i="1" s="1"/>
  <c r="C1850" i="1"/>
  <c r="C1849" i="1" s="1"/>
  <c r="C1848" i="1" s="1"/>
  <c r="H1849" i="1"/>
  <c r="H1848" i="1" s="1"/>
  <c r="I1847" i="1"/>
  <c r="H1846" i="1"/>
  <c r="H1845" i="1"/>
  <c r="I1845" i="1" s="1"/>
  <c r="F1843" i="1"/>
  <c r="F1842" i="1" s="1"/>
  <c r="F1841" i="1" s="1"/>
  <c r="E1843" i="1"/>
  <c r="E1842" i="1" s="1"/>
  <c r="E1841" i="1" s="1"/>
  <c r="D1843" i="1"/>
  <c r="D1842" i="1" s="1"/>
  <c r="D1841" i="1" s="1"/>
  <c r="C1843" i="1"/>
  <c r="C1842" i="1" s="1"/>
  <c r="C1841" i="1" s="1"/>
  <c r="I1837" i="1"/>
  <c r="K1837" i="1" s="1"/>
  <c r="H1836" i="1"/>
  <c r="H1835" i="1" s="1"/>
  <c r="G1836" i="1"/>
  <c r="G1835" i="1" s="1"/>
  <c r="F1836" i="1"/>
  <c r="F1835" i="1" s="1"/>
  <c r="E1836" i="1"/>
  <c r="E1835" i="1" s="1"/>
  <c r="D1836" i="1"/>
  <c r="D1835" i="1" s="1"/>
  <c r="C1836" i="1"/>
  <c r="C1835" i="1" s="1"/>
  <c r="I1834" i="1"/>
  <c r="K1834" i="1" s="1"/>
  <c r="H1833" i="1"/>
  <c r="G1833" i="1"/>
  <c r="G1832" i="1" s="1"/>
  <c r="F1833" i="1"/>
  <c r="F1832" i="1" s="1"/>
  <c r="E1833" i="1"/>
  <c r="E1832" i="1" s="1"/>
  <c r="D1833" i="1"/>
  <c r="D1832" i="1" s="1"/>
  <c r="C1833" i="1"/>
  <c r="C1832" i="1" s="1"/>
  <c r="C1831" i="1" s="1"/>
  <c r="H1832" i="1"/>
  <c r="I1830" i="1"/>
  <c r="K1830" i="1" s="1"/>
  <c r="H1829" i="1"/>
  <c r="G1829" i="1"/>
  <c r="G1828" i="1" s="1"/>
  <c r="F1829" i="1"/>
  <c r="F1828" i="1" s="1"/>
  <c r="E1829" i="1"/>
  <c r="E1828" i="1" s="1"/>
  <c r="D1829" i="1"/>
  <c r="D1828" i="1" s="1"/>
  <c r="C1829" i="1"/>
  <c r="C1828" i="1" s="1"/>
  <c r="H1828" i="1"/>
  <c r="I1827" i="1"/>
  <c r="K1827" i="1" s="1"/>
  <c r="H1826" i="1"/>
  <c r="H1825" i="1" s="1"/>
  <c r="G1826" i="1"/>
  <c r="G1825" i="1" s="1"/>
  <c r="F1826" i="1"/>
  <c r="F1825" i="1" s="1"/>
  <c r="E1826" i="1"/>
  <c r="E1825" i="1" s="1"/>
  <c r="E1824" i="1" s="1"/>
  <c r="D1826" i="1"/>
  <c r="D1825" i="1" s="1"/>
  <c r="C1826" i="1"/>
  <c r="C1825" i="1" s="1"/>
  <c r="I1823" i="1"/>
  <c r="K1823" i="1" s="1"/>
  <c r="H1822" i="1"/>
  <c r="H1821" i="1" s="1"/>
  <c r="H1820" i="1" s="1"/>
  <c r="G1822" i="1"/>
  <c r="G1821" i="1" s="1"/>
  <c r="G1820" i="1" s="1"/>
  <c r="F1822" i="1"/>
  <c r="F1821" i="1" s="1"/>
  <c r="F1820" i="1" s="1"/>
  <c r="E1822" i="1"/>
  <c r="E1821" i="1" s="1"/>
  <c r="E1820" i="1" s="1"/>
  <c r="D1822" i="1"/>
  <c r="D1821" i="1" s="1"/>
  <c r="D1820" i="1" s="1"/>
  <c r="C1822" i="1"/>
  <c r="C1821" i="1" s="1"/>
  <c r="C1820" i="1" s="1"/>
  <c r="I1819" i="1"/>
  <c r="K1819" i="1" s="1"/>
  <c r="I1818" i="1"/>
  <c r="H1817" i="1"/>
  <c r="G1817" i="1"/>
  <c r="F1817" i="1"/>
  <c r="E1817" i="1"/>
  <c r="D1817" i="1"/>
  <c r="C1817" i="1"/>
  <c r="I1816" i="1"/>
  <c r="K1816" i="1" s="1"/>
  <c r="H1815" i="1"/>
  <c r="G1815" i="1"/>
  <c r="F1815" i="1"/>
  <c r="E1815" i="1"/>
  <c r="D1815" i="1"/>
  <c r="C1815" i="1"/>
  <c r="F1814" i="1"/>
  <c r="F1813" i="1" s="1"/>
  <c r="I1811" i="1"/>
  <c r="K1811" i="1" s="1"/>
  <c r="H1810" i="1"/>
  <c r="H1809" i="1" s="1"/>
  <c r="H1808" i="1" s="1"/>
  <c r="G1810" i="1"/>
  <c r="G1809" i="1" s="1"/>
  <c r="G1808" i="1" s="1"/>
  <c r="F1810" i="1"/>
  <c r="F1809" i="1" s="1"/>
  <c r="F1808" i="1" s="1"/>
  <c r="E1810" i="1"/>
  <c r="E1809" i="1" s="1"/>
  <c r="E1808" i="1" s="1"/>
  <c r="D1810" i="1"/>
  <c r="D1809" i="1" s="1"/>
  <c r="D1808" i="1" s="1"/>
  <c r="C1810" i="1"/>
  <c r="C1809" i="1" s="1"/>
  <c r="C1808" i="1" s="1"/>
  <c r="I1807" i="1"/>
  <c r="K1807" i="1" s="1"/>
  <c r="H1806" i="1"/>
  <c r="H1805" i="1" s="1"/>
  <c r="H1804" i="1" s="1"/>
  <c r="G1806" i="1"/>
  <c r="G1805" i="1" s="1"/>
  <c r="G1804" i="1" s="1"/>
  <c r="F1806" i="1"/>
  <c r="F1805" i="1" s="1"/>
  <c r="F1804" i="1" s="1"/>
  <c r="E1806" i="1"/>
  <c r="E1805" i="1" s="1"/>
  <c r="E1804" i="1" s="1"/>
  <c r="D1806" i="1"/>
  <c r="D1805" i="1" s="1"/>
  <c r="D1804" i="1" s="1"/>
  <c r="C1806" i="1"/>
  <c r="C1805" i="1" s="1"/>
  <c r="C1804" i="1" s="1"/>
  <c r="I1803" i="1"/>
  <c r="K1803" i="1" s="1"/>
  <c r="H1802" i="1"/>
  <c r="H1801" i="1" s="1"/>
  <c r="H1800" i="1" s="1"/>
  <c r="G1802" i="1"/>
  <c r="G1801" i="1" s="1"/>
  <c r="G1800" i="1" s="1"/>
  <c r="F1802" i="1"/>
  <c r="F1801" i="1" s="1"/>
  <c r="F1800" i="1" s="1"/>
  <c r="E1802" i="1"/>
  <c r="E1801" i="1" s="1"/>
  <c r="E1800" i="1" s="1"/>
  <c r="D1802" i="1"/>
  <c r="D1801" i="1" s="1"/>
  <c r="D1800" i="1" s="1"/>
  <c r="C1802" i="1"/>
  <c r="C1801" i="1" s="1"/>
  <c r="C1800" i="1" s="1"/>
  <c r="I1794" i="1"/>
  <c r="K1794" i="1" s="1"/>
  <c r="I1793" i="1"/>
  <c r="H1792" i="1"/>
  <c r="G1792" i="1"/>
  <c r="G1791" i="1" s="1"/>
  <c r="G1790" i="1" s="1"/>
  <c r="F1792" i="1"/>
  <c r="F1791" i="1" s="1"/>
  <c r="F1790" i="1" s="1"/>
  <c r="E1792" i="1"/>
  <c r="E1791" i="1" s="1"/>
  <c r="E1790" i="1" s="1"/>
  <c r="D1792" i="1"/>
  <c r="C1792" i="1"/>
  <c r="C1791" i="1" s="1"/>
  <c r="C1790" i="1" s="1"/>
  <c r="H1791" i="1"/>
  <c r="H1790" i="1" s="1"/>
  <c r="D1791" i="1"/>
  <c r="D1790" i="1" s="1"/>
  <c r="I1789" i="1"/>
  <c r="H1788" i="1"/>
  <c r="G1788" i="1"/>
  <c r="G1787" i="1" s="1"/>
  <c r="G1786" i="1" s="1"/>
  <c r="F1788" i="1"/>
  <c r="F1787" i="1" s="1"/>
  <c r="F1786" i="1" s="1"/>
  <c r="E1788" i="1"/>
  <c r="E1787" i="1" s="1"/>
  <c r="E1786" i="1" s="1"/>
  <c r="D1788" i="1"/>
  <c r="D1787" i="1" s="1"/>
  <c r="D1786" i="1" s="1"/>
  <c r="C1788" i="1"/>
  <c r="C1787" i="1" s="1"/>
  <c r="C1786" i="1" s="1"/>
  <c r="H1787" i="1"/>
  <c r="H1786" i="1" s="1"/>
  <c r="I1785" i="1"/>
  <c r="H1784" i="1"/>
  <c r="G1784" i="1"/>
  <c r="G1783" i="1" s="1"/>
  <c r="G1782" i="1" s="1"/>
  <c r="F1784" i="1"/>
  <c r="F1783" i="1" s="1"/>
  <c r="F1782" i="1" s="1"/>
  <c r="E1784" i="1"/>
  <c r="E1783" i="1" s="1"/>
  <c r="E1782" i="1" s="1"/>
  <c r="D1784" i="1"/>
  <c r="D1783" i="1" s="1"/>
  <c r="D1782" i="1" s="1"/>
  <c r="C1784" i="1"/>
  <c r="C1783" i="1" s="1"/>
  <c r="C1782" i="1" s="1"/>
  <c r="H1783" i="1"/>
  <c r="H1782" i="1" s="1"/>
  <c r="I1781" i="1"/>
  <c r="I1780" i="1"/>
  <c r="K1780" i="1" s="1"/>
  <c r="H1779" i="1"/>
  <c r="H1778" i="1" s="1"/>
  <c r="H1777" i="1" s="1"/>
  <c r="G1779" i="1"/>
  <c r="G1778" i="1" s="1"/>
  <c r="G1777" i="1" s="1"/>
  <c r="F1779" i="1"/>
  <c r="F1778" i="1" s="1"/>
  <c r="F1777" i="1" s="1"/>
  <c r="E1779" i="1"/>
  <c r="E1778" i="1" s="1"/>
  <c r="E1777" i="1" s="1"/>
  <c r="D1779" i="1"/>
  <c r="D1778" i="1" s="1"/>
  <c r="D1777" i="1" s="1"/>
  <c r="C1779" i="1"/>
  <c r="C1778" i="1" s="1"/>
  <c r="C1777" i="1" s="1"/>
  <c r="I1776" i="1"/>
  <c r="K1776" i="1" s="1"/>
  <c r="I1775" i="1"/>
  <c r="K1775" i="1" s="1"/>
  <c r="H1774" i="1"/>
  <c r="G1774" i="1"/>
  <c r="G1773" i="1" s="1"/>
  <c r="G1772" i="1" s="1"/>
  <c r="F1774" i="1"/>
  <c r="F1773" i="1" s="1"/>
  <c r="F1772" i="1" s="1"/>
  <c r="E1774" i="1"/>
  <c r="E1773" i="1" s="1"/>
  <c r="E1772" i="1" s="1"/>
  <c r="D1774" i="1"/>
  <c r="D1773" i="1" s="1"/>
  <c r="D1772" i="1" s="1"/>
  <c r="C1774" i="1"/>
  <c r="C1773" i="1" s="1"/>
  <c r="C1772" i="1" s="1"/>
  <c r="H1773" i="1"/>
  <c r="H1772" i="1" s="1"/>
  <c r="I1771" i="1"/>
  <c r="K1771" i="1" s="1"/>
  <c r="H1770" i="1"/>
  <c r="H1769" i="1" s="1"/>
  <c r="G1770" i="1"/>
  <c r="G1769" i="1" s="1"/>
  <c r="F1770" i="1"/>
  <c r="F1769" i="1" s="1"/>
  <c r="E1770" i="1"/>
  <c r="E1769" i="1" s="1"/>
  <c r="D1770" i="1"/>
  <c r="D1769" i="1" s="1"/>
  <c r="C1770" i="1"/>
  <c r="C1769" i="1" s="1"/>
  <c r="I1768" i="1"/>
  <c r="K1768" i="1" s="1"/>
  <c r="H1767" i="1"/>
  <c r="H1766" i="1" s="1"/>
  <c r="G1767" i="1"/>
  <c r="G1766" i="1" s="1"/>
  <c r="F1767" i="1"/>
  <c r="F1766" i="1" s="1"/>
  <c r="E1767" i="1"/>
  <c r="E1766" i="1" s="1"/>
  <c r="D1767" i="1"/>
  <c r="D1766" i="1" s="1"/>
  <c r="C1767" i="1"/>
  <c r="C1766" i="1" s="1"/>
  <c r="I1764" i="1"/>
  <c r="J1764" i="1" s="1"/>
  <c r="I1763" i="1"/>
  <c r="K1763" i="1" s="1"/>
  <c r="H1762" i="1"/>
  <c r="H1761" i="1" s="1"/>
  <c r="H1760" i="1" s="1"/>
  <c r="G1762" i="1"/>
  <c r="G1761" i="1" s="1"/>
  <c r="F1762" i="1"/>
  <c r="E1762" i="1"/>
  <c r="E1761" i="1" s="1"/>
  <c r="E1760" i="1" s="1"/>
  <c r="D1762" i="1"/>
  <c r="D1761" i="1" s="1"/>
  <c r="D1760" i="1" s="1"/>
  <c r="C1762" i="1"/>
  <c r="C1761" i="1" s="1"/>
  <c r="C1760" i="1" s="1"/>
  <c r="F1761" i="1"/>
  <c r="F1760" i="1" s="1"/>
  <c r="G1760" i="1"/>
  <c r="I1754" i="1"/>
  <c r="J1754" i="1" s="1"/>
  <c r="I1753" i="1"/>
  <c r="K1753" i="1" s="1"/>
  <c r="H1752" i="1"/>
  <c r="G1752" i="1"/>
  <c r="F1752" i="1"/>
  <c r="E1752" i="1"/>
  <c r="D1752" i="1"/>
  <c r="C1752" i="1"/>
  <c r="I1751" i="1"/>
  <c r="K1751" i="1" s="1"/>
  <c r="H1750" i="1"/>
  <c r="G1750" i="1"/>
  <c r="F1750" i="1"/>
  <c r="E1750" i="1"/>
  <c r="D1750" i="1"/>
  <c r="C1750" i="1"/>
  <c r="I1749" i="1"/>
  <c r="K1749" i="1" s="1"/>
  <c r="H1748" i="1"/>
  <c r="G1748" i="1"/>
  <c r="F1748" i="1"/>
  <c r="E1748" i="1"/>
  <c r="D1748" i="1"/>
  <c r="C1748" i="1"/>
  <c r="I1747" i="1"/>
  <c r="K1747" i="1" s="1"/>
  <c r="H1746" i="1"/>
  <c r="G1746" i="1"/>
  <c r="F1746" i="1"/>
  <c r="E1746" i="1"/>
  <c r="D1746" i="1"/>
  <c r="C1746" i="1"/>
  <c r="I1744" i="1"/>
  <c r="K1744" i="1" s="1"/>
  <c r="H1743" i="1"/>
  <c r="H1742" i="1" s="1"/>
  <c r="G1743" i="1"/>
  <c r="G1742" i="1" s="1"/>
  <c r="F1743" i="1"/>
  <c r="F1742" i="1" s="1"/>
  <c r="E1743" i="1"/>
  <c r="E1742" i="1" s="1"/>
  <c r="D1743" i="1"/>
  <c r="D1742" i="1" s="1"/>
  <c r="C1743" i="1"/>
  <c r="C1742" i="1" s="1"/>
  <c r="J1740" i="1"/>
  <c r="J1739" i="1" s="1"/>
  <c r="I1739" i="1"/>
  <c r="H1739" i="1"/>
  <c r="G1739" i="1"/>
  <c r="F1739" i="1"/>
  <c r="E1739" i="1"/>
  <c r="D1739" i="1"/>
  <c r="C1739" i="1"/>
  <c r="I1738" i="1"/>
  <c r="K1738" i="1" s="1"/>
  <c r="H1737" i="1"/>
  <c r="G1737" i="1"/>
  <c r="F1737" i="1"/>
  <c r="E1737" i="1"/>
  <c r="D1737" i="1"/>
  <c r="C1737" i="1"/>
  <c r="J1736" i="1"/>
  <c r="J1735" i="1" s="1"/>
  <c r="I1735" i="1"/>
  <c r="H1735" i="1"/>
  <c r="G1735" i="1"/>
  <c r="G1734" i="1" s="1"/>
  <c r="F1735" i="1"/>
  <c r="E1735" i="1"/>
  <c r="D1735" i="1"/>
  <c r="C1735" i="1"/>
  <c r="I1733" i="1"/>
  <c r="K1733" i="1" s="1"/>
  <c r="H1732" i="1"/>
  <c r="G1732" i="1"/>
  <c r="F1732" i="1"/>
  <c r="E1732" i="1"/>
  <c r="D1732" i="1"/>
  <c r="C1732" i="1"/>
  <c r="I1731" i="1"/>
  <c r="K1731" i="1" s="1"/>
  <c r="H1730" i="1"/>
  <c r="G1730" i="1"/>
  <c r="F1730" i="1"/>
  <c r="E1730" i="1"/>
  <c r="D1730" i="1"/>
  <c r="C1730" i="1"/>
  <c r="I1726" i="1"/>
  <c r="K1726" i="1" s="1"/>
  <c r="H1725" i="1"/>
  <c r="G1725" i="1"/>
  <c r="F1725" i="1"/>
  <c r="E1725" i="1"/>
  <c r="D1725" i="1"/>
  <c r="C1725" i="1"/>
  <c r="I1724" i="1"/>
  <c r="K1724" i="1" s="1"/>
  <c r="H1723" i="1"/>
  <c r="G1723" i="1"/>
  <c r="F1723" i="1"/>
  <c r="E1723" i="1"/>
  <c r="D1723" i="1"/>
  <c r="C1723" i="1"/>
  <c r="J1722" i="1"/>
  <c r="J1721" i="1" s="1"/>
  <c r="I1721" i="1"/>
  <c r="H1721" i="1"/>
  <c r="G1721" i="1"/>
  <c r="F1721" i="1"/>
  <c r="E1721" i="1"/>
  <c r="D1721" i="1"/>
  <c r="C1721" i="1"/>
  <c r="I1720" i="1"/>
  <c r="K1720" i="1" s="1"/>
  <c r="H1719" i="1"/>
  <c r="G1719" i="1"/>
  <c r="F1719" i="1"/>
  <c r="E1719" i="1"/>
  <c r="D1719" i="1"/>
  <c r="C1719" i="1"/>
  <c r="J1710" i="1"/>
  <c r="J1709" i="1" s="1"/>
  <c r="J1708" i="1" s="1"/>
  <c r="I1709" i="1"/>
  <c r="I1708" i="1" s="1"/>
  <c r="H1709" i="1"/>
  <c r="H1708" i="1" s="1"/>
  <c r="G1709" i="1"/>
  <c r="F1709" i="1"/>
  <c r="F1708" i="1" s="1"/>
  <c r="E1709" i="1"/>
  <c r="E1708" i="1" s="1"/>
  <c r="D1709" i="1"/>
  <c r="D1708" i="1" s="1"/>
  <c r="C1709" i="1"/>
  <c r="G1708" i="1"/>
  <c r="C1708" i="1"/>
  <c r="I1706" i="1"/>
  <c r="K1706" i="1" s="1"/>
  <c r="H1705" i="1"/>
  <c r="G1705" i="1"/>
  <c r="F1705" i="1"/>
  <c r="E1705" i="1"/>
  <c r="D1705" i="1"/>
  <c r="C1705" i="1"/>
  <c r="I1704" i="1"/>
  <c r="K1704" i="1" s="1"/>
  <c r="H1703" i="1"/>
  <c r="G1703" i="1"/>
  <c r="F1703" i="1"/>
  <c r="E1703" i="1"/>
  <c r="D1703" i="1"/>
  <c r="C1703" i="1"/>
  <c r="J1702" i="1"/>
  <c r="J1701" i="1" s="1"/>
  <c r="I1701" i="1"/>
  <c r="H1701" i="1"/>
  <c r="G1701" i="1"/>
  <c r="F1701" i="1"/>
  <c r="E1701" i="1"/>
  <c r="D1701" i="1"/>
  <c r="C1701" i="1"/>
  <c r="I1700" i="1"/>
  <c r="K1700" i="1" s="1"/>
  <c r="H1699" i="1"/>
  <c r="G1699" i="1"/>
  <c r="F1699" i="1"/>
  <c r="E1699" i="1"/>
  <c r="D1699" i="1"/>
  <c r="C1699" i="1"/>
  <c r="I1695" i="1"/>
  <c r="K1695" i="1" s="1"/>
  <c r="H1694" i="1"/>
  <c r="G1694" i="1"/>
  <c r="F1694" i="1"/>
  <c r="E1694" i="1"/>
  <c r="D1694" i="1"/>
  <c r="C1694" i="1"/>
  <c r="I1693" i="1"/>
  <c r="K1693" i="1" s="1"/>
  <c r="H1692" i="1"/>
  <c r="G1692" i="1"/>
  <c r="F1692" i="1"/>
  <c r="E1692" i="1"/>
  <c r="D1692" i="1"/>
  <c r="C1692" i="1"/>
  <c r="I1688" i="1"/>
  <c r="K1688" i="1" s="1"/>
  <c r="H1687" i="1"/>
  <c r="G1687" i="1"/>
  <c r="F1687" i="1"/>
  <c r="E1687" i="1"/>
  <c r="D1687" i="1"/>
  <c r="C1687" i="1"/>
  <c r="J1686" i="1"/>
  <c r="I1685" i="1"/>
  <c r="K1685" i="1" s="1"/>
  <c r="H1684" i="1"/>
  <c r="G1684" i="1"/>
  <c r="F1684" i="1"/>
  <c r="E1684" i="1"/>
  <c r="D1684" i="1"/>
  <c r="C1684" i="1"/>
  <c r="J1683" i="1"/>
  <c r="J1682" i="1" s="1"/>
  <c r="I1682" i="1"/>
  <c r="H1682" i="1"/>
  <c r="G1682" i="1"/>
  <c r="F1682" i="1"/>
  <c r="E1682" i="1"/>
  <c r="D1682" i="1"/>
  <c r="C1682" i="1"/>
  <c r="I1681" i="1"/>
  <c r="K1681" i="1" s="1"/>
  <c r="H1680" i="1"/>
  <c r="G1680" i="1"/>
  <c r="F1680" i="1"/>
  <c r="E1680" i="1"/>
  <c r="D1680" i="1"/>
  <c r="C1680" i="1"/>
  <c r="C1679" i="1" s="1"/>
  <c r="C1678" i="1" s="1"/>
  <c r="C1677" i="1" s="1"/>
  <c r="J1673" i="1"/>
  <c r="J1672" i="1" s="1"/>
  <c r="I1672" i="1"/>
  <c r="H1672" i="1"/>
  <c r="G1672" i="1"/>
  <c r="F1672" i="1"/>
  <c r="E1672" i="1"/>
  <c r="D1672" i="1"/>
  <c r="C1672" i="1"/>
  <c r="I1671" i="1"/>
  <c r="K1671" i="1" s="1"/>
  <c r="H1670" i="1"/>
  <c r="G1670" i="1"/>
  <c r="F1670" i="1"/>
  <c r="E1670" i="1"/>
  <c r="D1670" i="1"/>
  <c r="C1670" i="1"/>
  <c r="I1669" i="1"/>
  <c r="K1669" i="1" s="1"/>
  <c r="H1668" i="1"/>
  <c r="G1668" i="1"/>
  <c r="G1667" i="1" s="1"/>
  <c r="G1666" i="1" s="1"/>
  <c r="G1665" i="1" s="1"/>
  <c r="F1668" i="1"/>
  <c r="E1668" i="1"/>
  <c r="D1668" i="1"/>
  <c r="C1668" i="1"/>
  <c r="I1664" i="1"/>
  <c r="K1664" i="1" s="1"/>
  <c r="H1663" i="1"/>
  <c r="G1663" i="1"/>
  <c r="F1663" i="1"/>
  <c r="E1663" i="1"/>
  <c r="D1663" i="1"/>
  <c r="C1663" i="1"/>
  <c r="J1662" i="1"/>
  <c r="J1661" i="1" s="1"/>
  <c r="I1661" i="1"/>
  <c r="H1661" i="1"/>
  <c r="G1661" i="1"/>
  <c r="G1660" i="1" s="1"/>
  <c r="G1659" i="1" s="1"/>
  <c r="G1658" i="1" s="1"/>
  <c r="F1661" i="1"/>
  <c r="E1661" i="1"/>
  <c r="E1660" i="1" s="1"/>
  <c r="E1659" i="1" s="1"/>
  <c r="E1658" i="1" s="1"/>
  <c r="D1661" i="1"/>
  <c r="C1661" i="1"/>
  <c r="C1660" i="1" s="1"/>
  <c r="C1659" i="1" s="1"/>
  <c r="C1658" i="1" s="1"/>
  <c r="I1657" i="1"/>
  <c r="K1657" i="1" s="1"/>
  <c r="H1656" i="1"/>
  <c r="G1656" i="1"/>
  <c r="F1656" i="1"/>
  <c r="E1656" i="1"/>
  <c r="D1656" i="1"/>
  <c r="C1656" i="1"/>
  <c r="I1655" i="1"/>
  <c r="K1655" i="1" s="1"/>
  <c r="H1654" i="1"/>
  <c r="G1654" i="1"/>
  <c r="F1654" i="1"/>
  <c r="E1654" i="1"/>
  <c r="D1654" i="1"/>
  <c r="C1654" i="1"/>
  <c r="I1650" i="1"/>
  <c r="J1650" i="1" s="1"/>
  <c r="J1649" i="1" s="1"/>
  <c r="H1649" i="1"/>
  <c r="G1649" i="1"/>
  <c r="F1649" i="1"/>
  <c r="E1649" i="1"/>
  <c r="D1649" i="1"/>
  <c r="C1649" i="1"/>
  <c r="I1648" i="1"/>
  <c r="J1648" i="1" s="1"/>
  <c r="I1647" i="1"/>
  <c r="J1647" i="1" s="1"/>
  <c r="H1646" i="1"/>
  <c r="G1646" i="1"/>
  <c r="F1646" i="1"/>
  <c r="E1646" i="1"/>
  <c r="D1646" i="1"/>
  <c r="C1646" i="1"/>
  <c r="J1645" i="1"/>
  <c r="J1644" i="1" s="1"/>
  <c r="I1644" i="1"/>
  <c r="H1644" i="1"/>
  <c r="G1644" i="1"/>
  <c r="F1644" i="1"/>
  <c r="E1644" i="1"/>
  <c r="D1644" i="1"/>
  <c r="C1644" i="1"/>
  <c r="I1643" i="1"/>
  <c r="K1643" i="1" s="1"/>
  <c r="H1642" i="1"/>
  <c r="G1642" i="1"/>
  <c r="F1642" i="1"/>
  <c r="E1642" i="1"/>
  <c r="D1642" i="1"/>
  <c r="C1642" i="1"/>
  <c r="I1640" i="1"/>
  <c r="J1640" i="1" s="1"/>
  <c r="J1639" i="1" s="1"/>
  <c r="J1638" i="1" s="1"/>
  <c r="H1639" i="1"/>
  <c r="H1638" i="1" s="1"/>
  <c r="G1639" i="1"/>
  <c r="G1638" i="1" s="1"/>
  <c r="F1639" i="1"/>
  <c r="F1638" i="1" s="1"/>
  <c r="E1639" i="1"/>
  <c r="E1638" i="1" s="1"/>
  <c r="D1639" i="1"/>
  <c r="D1638" i="1" s="1"/>
  <c r="C1639" i="1"/>
  <c r="C1638" i="1" s="1"/>
  <c r="H1632" i="1"/>
  <c r="G1631" i="1"/>
  <c r="F1631" i="1"/>
  <c r="E1631" i="1"/>
  <c r="D1631" i="1"/>
  <c r="C1631" i="1"/>
  <c r="I1630" i="1"/>
  <c r="J1630" i="1" s="1"/>
  <c r="J1629" i="1" s="1"/>
  <c r="H1629" i="1"/>
  <c r="G1629" i="1"/>
  <c r="F1629" i="1"/>
  <c r="E1629" i="1"/>
  <c r="D1629" i="1"/>
  <c r="C1629" i="1"/>
  <c r="K1628" i="1"/>
  <c r="J1628" i="1"/>
  <c r="J1627" i="1" s="1"/>
  <c r="I1627" i="1"/>
  <c r="H1627" i="1"/>
  <c r="G1627" i="1"/>
  <c r="F1627" i="1"/>
  <c r="E1627" i="1"/>
  <c r="D1627" i="1"/>
  <c r="C1627" i="1"/>
  <c r="I1626" i="1"/>
  <c r="K1626" i="1" s="1"/>
  <c r="H1625" i="1"/>
  <c r="G1625" i="1"/>
  <c r="F1625" i="1"/>
  <c r="E1625" i="1"/>
  <c r="D1625" i="1"/>
  <c r="C1625" i="1"/>
  <c r="I1620" i="1"/>
  <c r="K1620" i="1" s="1"/>
  <c r="H1619" i="1"/>
  <c r="G1619" i="1"/>
  <c r="F1619" i="1"/>
  <c r="E1619" i="1"/>
  <c r="D1619" i="1"/>
  <c r="C1619" i="1"/>
  <c r="I1618" i="1"/>
  <c r="I1617" i="1"/>
  <c r="K1617" i="1" s="1"/>
  <c r="I1616" i="1"/>
  <c r="K1616" i="1" s="1"/>
  <c r="I1615" i="1"/>
  <c r="K1615" i="1" s="1"/>
  <c r="I1614" i="1"/>
  <c r="I1613" i="1"/>
  <c r="J1613" i="1" s="1"/>
  <c r="H1612" i="1"/>
  <c r="I1612" i="1" s="1"/>
  <c r="I1611" i="1"/>
  <c r="G1610" i="1"/>
  <c r="G2099" i="1" s="1"/>
  <c r="F1610" i="1"/>
  <c r="F2099" i="1" s="1"/>
  <c r="E1610" i="1"/>
  <c r="D1610" i="1"/>
  <c r="C1610" i="1"/>
  <c r="C2099" i="1" s="1"/>
  <c r="F1604" i="1"/>
  <c r="D2101" i="1" s="1"/>
  <c r="F1603" i="1"/>
  <c r="D2098" i="1" s="1"/>
  <c r="E1602" i="1"/>
  <c r="E2084" i="1" s="1"/>
  <c r="D1602" i="1"/>
  <c r="D2084" i="1" s="1"/>
  <c r="C1765" i="1" l="1"/>
  <c r="G1765" i="1"/>
  <c r="D1765" i="1"/>
  <c r="F1765" i="1"/>
  <c r="H1765" i="1"/>
  <c r="D1824" i="1"/>
  <c r="H1824" i="1"/>
  <c r="G1831" i="1"/>
  <c r="H2068" i="1"/>
  <c r="H2067" i="1" s="1"/>
  <c r="C2014" i="1"/>
  <c r="H2077" i="1"/>
  <c r="H2076" i="1" s="1"/>
  <c r="I2029" i="1"/>
  <c r="E2036" i="1"/>
  <c r="E2035" i="1" s="1"/>
  <c r="D2068" i="1"/>
  <c r="D2067" i="1" s="1"/>
  <c r="F2068" i="1"/>
  <c r="F2067" i="1" s="1"/>
  <c r="D2077" i="1"/>
  <c r="D2076" i="1" s="1"/>
  <c r="F2077" i="1"/>
  <c r="F2076" i="1" s="1"/>
  <c r="D1698" i="1"/>
  <c r="D1697" i="1" s="1"/>
  <c r="E2014" i="1"/>
  <c r="F1729" i="1"/>
  <c r="F1745" i="1"/>
  <c r="J1932" i="1"/>
  <c r="C2077" i="1"/>
  <c r="C2076" i="1" s="1"/>
  <c r="E2077" i="1"/>
  <c r="E2076" i="1" s="1"/>
  <c r="G2077" i="1"/>
  <c r="G2076" i="1" s="1"/>
  <c r="C1990" i="1"/>
  <c r="C1989" i="1" s="1"/>
  <c r="C1988" i="1" s="1"/>
  <c r="E1990" i="1"/>
  <c r="E1989" i="1" s="1"/>
  <c r="E1988" i="1" s="1"/>
  <c r="C2026" i="1"/>
  <c r="G2026" i="1"/>
  <c r="E2049" i="1"/>
  <c r="F1609" i="1"/>
  <c r="F1608" i="1" s="1"/>
  <c r="F1641" i="1"/>
  <c r="C1653" i="1"/>
  <c r="C1652" i="1" s="1"/>
  <c r="C1651" i="1" s="1"/>
  <c r="E1653" i="1"/>
  <c r="E1652" i="1" s="1"/>
  <c r="E1651" i="1" s="1"/>
  <c r="G1653" i="1"/>
  <c r="G1652" i="1" s="1"/>
  <c r="G1651" i="1" s="1"/>
  <c r="I1654" i="1"/>
  <c r="K1654" i="1" s="1"/>
  <c r="J1655" i="1"/>
  <c r="J1654" i="1" s="1"/>
  <c r="D1653" i="1"/>
  <c r="D1652" i="1" s="1"/>
  <c r="D1651" i="1" s="1"/>
  <c r="F1653" i="1"/>
  <c r="F1652" i="1" s="1"/>
  <c r="F1651" i="1" s="1"/>
  <c r="H1653" i="1"/>
  <c r="H1652" i="1" s="1"/>
  <c r="H1651" i="1" s="1"/>
  <c r="D1667" i="1"/>
  <c r="D1666" i="1" s="1"/>
  <c r="D1665" i="1" s="1"/>
  <c r="F1667" i="1"/>
  <c r="F1666" i="1" s="1"/>
  <c r="F1665" i="1" s="1"/>
  <c r="H1667" i="1"/>
  <c r="H1666" i="1" s="1"/>
  <c r="H1665" i="1" s="1"/>
  <c r="C1667" i="1"/>
  <c r="C1666" i="1" s="1"/>
  <c r="C1665" i="1" s="1"/>
  <c r="E1667" i="1"/>
  <c r="E1666" i="1" s="1"/>
  <c r="E1665" i="1" s="1"/>
  <c r="H1831" i="1"/>
  <c r="D1831" i="1"/>
  <c r="F1831" i="1"/>
  <c r="C1939" i="1"/>
  <c r="C1938" i="1" s="1"/>
  <c r="E1939" i="1"/>
  <c r="E1938" i="1" s="1"/>
  <c r="G1939" i="1"/>
  <c r="G1938" i="1" s="1"/>
  <c r="K1986" i="1"/>
  <c r="E1691" i="1"/>
  <c r="E1690" i="1" s="1"/>
  <c r="E1689" i="1" s="1"/>
  <c r="I1762" i="1"/>
  <c r="I1761" i="1" s="1"/>
  <c r="I1760" i="1" s="1"/>
  <c r="K1760" i="1" s="1"/>
  <c r="I1770" i="1"/>
  <c r="I1769" i="1" s="1"/>
  <c r="C1862" i="1"/>
  <c r="C1856" i="1" s="1"/>
  <c r="E1862" i="1"/>
  <c r="G1862" i="1"/>
  <c r="G1856" i="1" s="1"/>
  <c r="I1862" i="1"/>
  <c r="H1862" i="1"/>
  <c r="H1856" i="1" s="1"/>
  <c r="C1889" i="1"/>
  <c r="E1889" i="1"/>
  <c r="E1882" i="1" s="1"/>
  <c r="G1889" i="1"/>
  <c r="D1889" i="1"/>
  <c r="F1889" i="1"/>
  <c r="H1889" i="1"/>
  <c r="H1926" i="1"/>
  <c r="H1925" i="1" s="1"/>
  <c r="H1924" i="1" s="1"/>
  <c r="I1940" i="1"/>
  <c r="I1942" i="1"/>
  <c r="K1942" i="1" s="1"/>
  <c r="I1944" i="1"/>
  <c r="K1944" i="1" s="1"/>
  <c r="D1948" i="1"/>
  <c r="D1947" i="1" s="1"/>
  <c r="F1948" i="1"/>
  <c r="F1947" i="1" s="1"/>
  <c r="H1948" i="1"/>
  <c r="H1947" i="1" s="1"/>
  <c r="C1948" i="1"/>
  <c r="C1947" i="1" s="1"/>
  <c r="C1957" i="1"/>
  <c r="C1956" i="1" s="1"/>
  <c r="E1957" i="1"/>
  <c r="E1956" i="1" s="1"/>
  <c r="G1957" i="1"/>
  <c r="G1956" i="1" s="1"/>
  <c r="H1957" i="1"/>
  <c r="H1956" i="1" s="1"/>
  <c r="C1980" i="1"/>
  <c r="C1979" i="1" s="1"/>
  <c r="G1980" i="1"/>
  <c r="G1979" i="1" s="1"/>
  <c r="C1759" i="1"/>
  <c r="G1759" i="1"/>
  <c r="K1867" i="1"/>
  <c r="D2066" i="1"/>
  <c r="J1616" i="1"/>
  <c r="C1624" i="1"/>
  <c r="C1623" i="1" s="1"/>
  <c r="C1622" i="1" s="1"/>
  <c r="E1624" i="1"/>
  <c r="E1623" i="1" s="1"/>
  <c r="E1622" i="1" s="1"/>
  <c r="G1624" i="1"/>
  <c r="I1625" i="1"/>
  <c r="K1625" i="1" s="1"/>
  <c r="J1626" i="1"/>
  <c r="J1625" i="1" s="1"/>
  <c r="D1624" i="1"/>
  <c r="D1623" i="1" s="1"/>
  <c r="D1622" i="1" s="1"/>
  <c r="F1624" i="1"/>
  <c r="G1679" i="1"/>
  <c r="G1678" i="1" s="1"/>
  <c r="G1677" i="1" s="1"/>
  <c r="D1729" i="1"/>
  <c r="H1729" i="1"/>
  <c r="I1732" i="1"/>
  <c r="J1733" i="1"/>
  <c r="J1732" i="1" s="1"/>
  <c r="E1765" i="1"/>
  <c r="E1759" i="1" s="1"/>
  <c r="J1771" i="1"/>
  <c r="J1770" i="1" s="1"/>
  <c r="J1769" i="1" s="1"/>
  <c r="I1774" i="1"/>
  <c r="I1773" i="1" s="1"/>
  <c r="J1775" i="1"/>
  <c r="D1862" i="1"/>
  <c r="D1856" i="1" s="1"/>
  <c r="K1872" i="1"/>
  <c r="G1896" i="1"/>
  <c r="G1895" i="1" s="1"/>
  <c r="D1907" i="1"/>
  <c r="F1907" i="1"/>
  <c r="F1903" i="1" s="1"/>
  <c r="H1907" i="1"/>
  <c r="H1903" i="1" s="1"/>
  <c r="C1907" i="1"/>
  <c r="C1903" i="1" s="1"/>
  <c r="C1894" i="1" s="1"/>
  <c r="E1907" i="1"/>
  <c r="D1926" i="1"/>
  <c r="D1925" i="1" s="1"/>
  <c r="D1924" i="1" s="1"/>
  <c r="F1926" i="1"/>
  <c r="F1925" i="1" s="1"/>
  <c r="I1929" i="1"/>
  <c r="K1929" i="1" s="1"/>
  <c r="J1930" i="1"/>
  <c r="J1929" i="1" s="1"/>
  <c r="F1957" i="1"/>
  <c r="F1956" i="1" s="1"/>
  <c r="H1969" i="1"/>
  <c r="H1968" i="1" s="1"/>
  <c r="J1987" i="1"/>
  <c r="J1986" i="1" s="1"/>
  <c r="H1999" i="1"/>
  <c r="H1998" i="1" s="1"/>
  <c r="C2036" i="1"/>
  <c r="C2035" i="1" s="1"/>
  <c r="G2036" i="1"/>
  <c r="G2035" i="1" s="1"/>
  <c r="F1759" i="1"/>
  <c r="H2066" i="1"/>
  <c r="F2066" i="1"/>
  <c r="C2098" i="1"/>
  <c r="I1619" i="1"/>
  <c r="E2100" i="1" s="1"/>
  <c r="J1620" i="1"/>
  <c r="J1619" i="1" s="1"/>
  <c r="I1642" i="1"/>
  <c r="K1642" i="1" s="1"/>
  <c r="J1643" i="1"/>
  <c r="J1642" i="1" s="1"/>
  <c r="D1641" i="1"/>
  <c r="D1637" i="1" s="1"/>
  <c r="D1636" i="1" s="1"/>
  <c r="H1641" i="1"/>
  <c r="H1637" i="1" s="1"/>
  <c r="H1636" i="1" s="1"/>
  <c r="D1679" i="1"/>
  <c r="D1678" i="1" s="1"/>
  <c r="D1677" i="1" s="1"/>
  <c r="F1679" i="1"/>
  <c r="F1678" i="1" s="1"/>
  <c r="F1677" i="1" s="1"/>
  <c r="H1679" i="1"/>
  <c r="H1678" i="1" s="1"/>
  <c r="H1677" i="1" s="1"/>
  <c r="E1679" i="1"/>
  <c r="E1678" i="1" s="1"/>
  <c r="E1677" i="1" s="1"/>
  <c r="C1691" i="1"/>
  <c r="C1690" i="1" s="1"/>
  <c r="C1689" i="1" s="1"/>
  <c r="G1691" i="1"/>
  <c r="G1690" i="1" s="1"/>
  <c r="G1689" i="1" s="1"/>
  <c r="C1698" i="1"/>
  <c r="C1697" i="1" s="1"/>
  <c r="E1698" i="1"/>
  <c r="E1697" i="1" s="1"/>
  <c r="G1698" i="1"/>
  <c r="G1697" i="1" s="1"/>
  <c r="I1699" i="1"/>
  <c r="J1700" i="1"/>
  <c r="J1699" i="1" s="1"/>
  <c r="H1698" i="1"/>
  <c r="H1697" i="1" s="1"/>
  <c r="C1718" i="1"/>
  <c r="C1707" i="1" s="1"/>
  <c r="E1718" i="1"/>
  <c r="E1707" i="1" s="1"/>
  <c r="G1718" i="1"/>
  <c r="G1707" i="1" s="1"/>
  <c r="I1719" i="1"/>
  <c r="K1719" i="1" s="1"/>
  <c r="F1718" i="1"/>
  <c r="D1734" i="1"/>
  <c r="F1734" i="1"/>
  <c r="F1728" i="1" s="1"/>
  <c r="H1734" i="1"/>
  <c r="C1734" i="1"/>
  <c r="E1734" i="1"/>
  <c r="I1737" i="1"/>
  <c r="K1737" i="1" s="1"/>
  <c r="J1738" i="1"/>
  <c r="J1737" i="1" s="1"/>
  <c r="J1734" i="1" s="1"/>
  <c r="C1745" i="1"/>
  <c r="C1741" i="1" s="1"/>
  <c r="E1745" i="1"/>
  <c r="E1741" i="1" s="1"/>
  <c r="G1745" i="1"/>
  <c r="G1741" i="1" s="1"/>
  <c r="I1746" i="1"/>
  <c r="K1746" i="1" s="1"/>
  <c r="J1747" i="1"/>
  <c r="J1746" i="1" s="1"/>
  <c r="D1745" i="1"/>
  <c r="D1741" i="1" s="1"/>
  <c r="H1745" i="1"/>
  <c r="H1741" i="1" s="1"/>
  <c r="I1750" i="1"/>
  <c r="K1750" i="1" s="1"/>
  <c r="J1751" i="1"/>
  <c r="J1750" i="1" s="1"/>
  <c r="H1759" i="1"/>
  <c r="J1763" i="1"/>
  <c r="J1762" i="1" s="1"/>
  <c r="J1761" i="1" s="1"/>
  <c r="J1760" i="1" s="1"/>
  <c r="K1764" i="1"/>
  <c r="C1814" i="1"/>
  <c r="C2104" i="1" s="1"/>
  <c r="E1814" i="1"/>
  <c r="E1813" i="1" s="1"/>
  <c r="G1814" i="1"/>
  <c r="G2104" i="1" s="1"/>
  <c r="I1815" i="1"/>
  <c r="J1816" i="1"/>
  <c r="J1815" i="1" s="1"/>
  <c r="D1814" i="1"/>
  <c r="D1813" i="1" s="1"/>
  <c r="H1814" i="1"/>
  <c r="H1813" i="1" s="1"/>
  <c r="I1829" i="1"/>
  <c r="K1829" i="1" s="1"/>
  <c r="J1830" i="1"/>
  <c r="J1829" i="1" s="1"/>
  <c r="J1828" i="1" s="1"/>
  <c r="I1833" i="1"/>
  <c r="K1833" i="1" s="1"/>
  <c r="J1834" i="1"/>
  <c r="J1833" i="1" s="1"/>
  <c r="J1832" i="1" s="1"/>
  <c r="I1854" i="1"/>
  <c r="I1853" i="1" s="1"/>
  <c r="I1852" i="1" s="1"/>
  <c r="K1852" i="1" s="1"/>
  <c r="J1855" i="1"/>
  <c r="J1854" i="1" s="1"/>
  <c r="J1853" i="1" s="1"/>
  <c r="J1852" i="1" s="1"/>
  <c r="C1884" i="1"/>
  <c r="C1883" i="1" s="1"/>
  <c r="C1882" i="1" s="1"/>
  <c r="G1884" i="1"/>
  <c r="G1883" i="1" s="1"/>
  <c r="G1882" i="1" s="1"/>
  <c r="D1896" i="1"/>
  <c r="D1895" i="1" s="1"/>
  <c r="F1896" i="1"/>
  <c r="F1895" i="1" s="1"/>
  <c r="E1896" i="1"/>
  <c r="E1895" i="1" s="1"/>
  <c r="H1901" i="1"/>
  <c r="H1896" i="1" s="1"/>
  <c r="H1895" i="1" s="1"/>
  <c r="D1903" i="1"/>
  <c r="D1894" i="1" s="1"/>
  <c r="J1941" i="1"/>
  <c r="J1940" i="1" s="1"/>
  <c r="J1943" i="1"/>
  <c r="J1942" i="1" s="1"/>
  <c r="J1945" i="1"/>
  <c r="J1944" i="1" s="1"/>
  <c r="D1969" i="1"/>
  <c r="D1968" i="1" s="1"/>
  <c r="F1969" i="1"/>
  <c r="F1968" i="1" s="1"/>
  <c r="I1972" i="1"/>
  <c r="K1972" i="1" s="1"/>
  <c r="J1973" i="1"/>
  <c r="J1972" i="1" s="1"/>
  <c r="F1999" i="1"/>
  <c r="F1998" i="1" s="1"/>
  <c r="I2002" i="1"/>
  <c r="J2003" i="1"/>
  <c r="J2002" i="1" s="1"/>
  <c r="H2010" i="1"/>
  <c r="D2010" i="1"/>
  <c r="D2036" i="1"/>
  <c r="D2035" i="1" s="1"/>
  <c r="F2036" i="1"/>
  <c r="F2035" i="1" s="1"/>
  <c r="H2036" i="1"/>
  <c r="H2035" i="1" s="1"/>
  <c r="I2039" i="1"/>
  <c r="K2039" i="1" s="1"/>
  <c r="J2040" i="1"/>
  <c r="J2039" i="1" s="1"/>
  <c r="C2053" i="1"/>
  <c r="C2049" i="1" s="1"/>
  <c r="G2053" i="1"/>
  <c r="G2049" i="1" s="1"/>
  <c r="D2053" i="1"/>
  <c r="D2049" i="1" s="1"/>
  <c r="F2053" i="1"/>
  <c r="H2053" i="1"/>
  <c r="H2049" i="1" s="1"/>
  <c r="J2060" i="1"/>
  <c r="C2068" i="1"/>
  <c r="C2067" i="1" s="1"/>
  <c r="C2066" i="1" s="1"/>
  <c r="E2068" i="1"/>
  <c r="E2067" i="1" s="1"/>
  <c r="E2066" i="1" s="1"/>
  <c r="G2068" i="1"/>
  <c r="G2067" i="1" s="1"/>
  <c r="G2066" i="1" s="1"/>
  <c r="K1614" i="1"/>
  <c r="J1614" i="1"/>
  <c r="D2099" i="1"/>
  <c r="D1609" i="1"/>
  <c r="D1608" i="1" s="1"/>
  <c r="K1611" i="1"/>
  <c r="J1611" i="1"/>
  <c r="K1618" i="1"/>
  <c r="J1618" i="1"/>
  <c r="I1632" i="1"/>
  <c r="J1632" i="1" s="1"/>
  <c r="J1631" i="1" s="1"/>
  <c r="H1631" i="1"/>
  <c r="H1624" i="1" s="1"/>
  <c r="H1623" i="1" s="1"/>
  <c r="H1622" i="1" s="1"/>
  <c r="C1641" i="1"/>
  <c r="E1641" i="1"/>
  <c r="E1637" i="1" s="1"/>
  <c r="E1636" i="1" s="1"/>
  <c r="G1641" i="1"/>
  <c r="G1637" i="1" s="1"/>
  <c r="G1636" i="1" s="1"/>
  <c r="F1707" i="1"/>
  <c r="D1759" i="1"/>
  <c r="K1699" i="1"/>
  <c r="F1698" i="1"/>
  <c r="F1697" i="1" s="1"/>
  <c r="K1732" i="1"/>
  <c r="K1785" i="1"/>
  <c r="J1785" i="1"/>
  <c r="J1784" i="1" s="1"/>
  <c r="J1783" i="1" s="1"/>
  <c r="J1782" i="1" s="1"/>
  <c r="I1784" i="1"/>
  <c r="K1784" i="1" s="1"/>
  <c r="K1793" i="1"/>
  <c r="J1793" i="1"/>
  <c r="I1792" i="1"/>
  <c r="K1792" i="1" s="1"/>
  <c r="K1818" i="1"/>
  <c r="J1818" i="1"/>
  <c r="I1817" i="1"/>
  <c r="K1817" i="1" s="1"/>
  <c r="J1845" i="1"/>
  <c r="K1845" i="1"/>
  <c r="K1847" i="1"/>
  <c r="J1847" i="1"/>
  <c r="I1849" i="1"/>
  <c r="I1848" i="1" s="1"/>
  <c r="K1848" i="1" s="1"/>
  <c r="K1850" i="1"/>
  <c r="K1890" i="1"/>
  <c r="F1924" i="1"/>
  <c r="K1935" i="1"/>
  <c r="K1955" i="1"/>
  <c r="J1955" i="1"/>
  <c r="J1954" i="1" s="1"/>
  <c r="I1954" i="1"/>
  <c r="K1954" i="1" s="1"/>
  <c r="I1957" i="1"/>
  <c r="I1956" i="1" s="1"/>
  <c r="K1956" i="1" s="1"/>
  <c r="K1958" i="1"/>
  <c r="K1960" i="1"/>
  <c r="K1963" i="1"/>
  <c r="K1977" i="1"/>
  <c r="K2001" i="1"/>
  <c r="J2001" i="1"/>
  <c r="J2000" i="1" s="1"/>
  <c r="I2000" i="1"/>
  <c r="K2000" i="1" s="1"/>
  <c r="K2005" i="1"/>
  <c r="J2005" i="1"/>
  <c r="J2004" i="1" s="1"/>
  <c r="I2004" i="1"/>
  <c r="K2004" i="1" s="1"/>
  <c r="K2029" i="1"/>
  <c r="K2038" i="1"/>
  <c r="J2038" i="1"/>
  <c r="J2037" i="1" s="1"/>
  <c r="I2037" i="1"/>
  <c r="K2042" i="1"/>
  <c r="J2042" i="1"/>
  <c r="J2041" i="1" s="1"/>
  <c r="I2041" i="1"/>
  <c r="K2041" i="1" s="1"/>
  <c r="K2052" i="1"/>
  <c r="J2052" i="1"/>
  <c r="J2051" i="1" s="1"/>
  <c r="J2050" i="1" s="1"/>
  <c r="I2051" i="1"/>
  <c r="E1609" i="1"/>
  <c r="E1608" i="1" s="1"/>
  <c r="K1627" i="1"/>
  <c r="F1637" i="1"/>
  <c r="F1636" i="1" s="1"/>
  <c r="J1646" i="1"/>
  <c r="I1656" i="1"/>
  <c r="K1656" i="1" s="1"/>
  <c r="J1657" i="1"/>
  <c r="J1656" i="1" s="1"/>
  <c r="J1653" i="1" s="1"/>
  <c r="J1652" i="1" s="1"/>
  <c r="J1651" i="1" s="1"/>
  <c r="D1660" i="1"/>
  <c r="D1659" i="1" s="1"/>
  <c r="D1658" i="1" s="1"/>
  <c r="F1660" i="1"/>
  <c r="F1659" i="1" s="1"/>
  <c r="F1658" i="1" s="1"/>
  <c r="H1660" i="1"/>
  <c r="H1659" i="1" s="1"/>
  <c r="H1658" i="1" s="1"/>
  <c r="I1663" i="1"/>
  <c r="K1663" i="1" s="1"/>
  <c r="J1664" i="1"/>
  <c r="J1663" i="1" s="1"/>
  <c r="J1660" i="1" s="1"/>
  <c r="J1659" i="1" s="1"/>
  <c r="J1658" i="1" s="1"/>
  <c r="I1684" i="1"/>
  <c r="K1684" i="1" s="1"/>
  <c r="J1685" i="1"/>
  <c r="J1684" i="1" s="1"/>
  <c r="D1691" i="1"/>
  <c r="D1690" i="1" s="1"/>
  <c r="D1689" i="1" s="1"/>
  <c r="F1691" i="1"/>
  <c r="F1690" i="1" s="1"/>
  <c r="F1689" i="1" s="1"/>
  <c r="H1691" i="1"/>
  <c r="H1690" i="1" s="1"/>
  <c r="H1689" i="1" s="1"/>
  <c r="J1720" i="1"/>
  <c r="J1719" i="1" s="1"/>
  <c r="D1718" i="1"/>
  <c r="D1707" i="1" s="1"/>
  <c r="D1696" i="1" s="1"/>
  <c r="H1718" i="1"/>
  <c r="H1707" i="1" s="1"/>
  <c r="C1729" i="1"/>
  <c r="E1729" i="1"/>
  <c r="G1729" i="1"/>
  <c r="G1728" i="1" s="1"/>
  <c r="I1730" i="1"/>
  <c r="I1729" i="1" s="1"/>
  <c r="J1731" i="1"/>
  <c r="J1730" i="1" s="1"/>
  <c r="F1741" i="1"/>
  <c r="I1748" i="1"/>
  <c r="K1748" i="1" s="1"/>
  <c r="J1749" i="1"/>
  <c r="J1748" i="1" s="1"/>
  <c r="I1752" i="1"/>
  <c r="K1752" i="1" s="1"/>
  <c r="J1753" i="1"/>
  <c r="J1752" i="1" s="1"/>
  <c r="J1745" i="1" s="1"/>
  <c r="K1781" i="1"/>
  <c r="J1781" i="1"/>
  <c r="K1789" i="1"/>
  <c r="J1789" i="1"/>
  <c r="J1788" i="1" s="1"/>
  <c r="J1787" i="1" s="1"/>
  <c r="J1786" i="1" s="1"/>
  <c r="I1788" i="1"/>
  <c r="K1788" i="1" s="1"/>
  <c r="K1815" i="1"/>
  <c r="E1831" i="1"/>
  <c r="H1843" i="1"/>
  <c r="H1842" i="1" s="1"/>
  <c r="H1841" i="1" s="1"/>
  <c r="K1851" i="1"/>
  <c r="J1851" i="1"/>
  <c r="J1850" i="1" s="1"/>
  <c r="J1849" i="1" s="1"/>
  <c r="J1848" i="1" s="1"/>
  <c r="F1862" i="1"/>
  <c r="F1856" i="1" s="1"/>
  <c r="J1862" i="1"/>
  <c r="J1889" i="1"/>
  <c r="K1892" i="1"/>
  <c r="K1906" i="1"/>
  <c r="J1906" i="1"/>
  <c r="J1905" i="1" s="1"/>
  <c r="J1904" i="1" s="1"/>
  <c r="I1905" i="1"/>
  <c r="K1905" i="1" s="1"/>
  <c r="K1928" i="1"/>
  <c r="J1928" i="1"/>
  <c r="J1927" i="1" s="1"/>
  <c r="J1926" i="1" s="1"/>
  <c r="J1925" i="1" s="1"/>
  <c r="I1927" i="1"/>
  <c r="K1927" i="1" s="1"/>
  <c r="K1959" i="1"/>
  <c r="J1959" i="1"/>
  <c r="J1958" i="1" s="1"/>
  <c r="K1961" i="1"/>
  <c r="J1961" i="1"/>
  <c r="J1960" i="1" s="1"/>
  <c r="K1964" i="1"/>
  <c r="J1964" i="1"/>
  <c r="J1963" i="1" s="1"/>
  <c r="K1971" i="1"/>
  <c r="J1971" i="1"/>
  <c r="J1970" i="1" s="1"/>
  <c r="I1970" i="1"/>
  <c r="K1970" i="1" s="1"/>
  <c r="K1976" i="1"/>
  <c r="J1976" i="1"/>
  <c r="J1975" i="1" s="1"/>
  <c r="I1975" i="1"/>
  <c r="K1975" i="1" s="1"/>
  <c r="K2002" i="1"/>
  <c r="K2013" i="1"/>
  <c r="J2013" i="1"/>
  <c r="J2012" i="1" s="1"/>
  <c r="J2011" i="1" s="1"/>
  <c r="I2012" i="1"/>
  <c r="K2012" i="1" s="1"/>
  <c r="C2022" i="1"/>
  <c r="G2022" i="1"/>
  <c r="D2022" i="1"/>
  <c r="F2022" i="1"/>
  <c r="H2022" i="1"/>
  <c r="H1997" i="1" s="1"/>
  <c r="K2028" i="1"/>
  <c r="J2028" i="1"/>
  <c r="J2027" i="1" s="1"/>
  <c r="I2027" i="1"/>
  <c r="K2027" i="1" s="1"/>
  <c r="K2033" i="1"/>
  <c r="I2032" i="1"/>
  <c r="K2032" i="1" s="1"/>
  <c r="E2034" i="1"/>
  <c r="F2049" i="1"/>
  <c r="J2062" i="1"/>
  <c r="I2061" i="1"/>
  <c r="K2061" i="1" s="1"/>
  <c r="J2070" i="1"/>
  <c r="J2069" i="1" s="1"/>
  <c r="I2069" i="1"/>
  <c r="K2069" i="1" s="1"/>
  <c r="F1824" i="1"/>
  <c r="E1856" i="1"/>
  <c r="I1856" i="1"/>
  <c r="K1865" i="1"/>
  <c r="K1868" i="1"/>
  <c r="K1873" i="1"/>
  <c r="D1884" i="1"/>
  <c r="D1883" i="1" s="1"/>
  <c r="F1884" i="1"/>
  <c r="F1883" i="1" s="1"/>
  <c r="F1882" i="1" s="1"/>
  <c r="H1884" i="1"/>
  <c r="H1883" i="1" s="1"/>
  <c r="E1903" i="1"/>
  <c r="E1894" i="1" s="1"/>
  <c r="G1903" i="1"/>
  <c r="C1926" i="1"/>
  <c r="C1925" i="1" s="1"/>
  <c r="C1924" i="1" s="1"/>
  <c r="E1926" i="1"/>
  <c r="E1925" i="1" s="1"/>
  <c r="G1926" i="1"/>
  <c r="G1925" i="1" s="1"/>
  <c r="G1924" i="1" s="1"/>
  <c r="E1948" i="1"/>
  <c r="E1947" i="1" s="1"/>
  <c r="C1969" i="1"/>
  <c r="C1968" i="1" s="1"/>
  <c r="E1969" i="1"/>
  <c r="E1968" i="1" s="1"/>
  <c r="G1969" i="1"/>
  <c r="G1968" i="1" s="1"/>
  <c r="C1999" i="1"/>
  <c r="C1998" i="1" s="1"/>
  <c r="E1999" i="1"/>
  <c r="E1998" i="1" s="1"/>
  <c r="G1999" i="1"/>
  <c r="G1998" i="1" s="1"/>
  <c r="C2010" i="1"/>
  <c r="E2010" i="1"/>
  <c r="G2010" i="1"/>
  <c r="E2022" i="1"/>
  <c r="J2029" i="1"/>
  <c r="J2071" i="1"/>
  <c r="K1612" i="1"/>
  <c r="J1612" i="1"/>
  <c r="I1610" i="1"/>
  <c r="G1623" i="1"/>
  <c r="G1622" i="1" s="1"/>
  <c r="C1637" i="1"/>
  <c r="C1636" i="1" s="1"/>
  <c r="F1602" i="1"/>
  <c r="F2084" i="1" s="1"/>
  <c r="K1613" i="1"/>
  <c r="D2100" i="1"/>
  <c r="I2099" i="1" s="1"/>
  <c r="K1630" i="1"/>
  <c r="K1640" i="1"/>
  <c r="K1647" i="1"/>
  <c r="K1650" i="1"/>
  <c r="D2096" i="1"/>
  <c r="C1609" i="1"/>
  <c r="C1608" i="1" s="1"/>
  <c r="G1609" i="1"/>
  <c r="G1608" i="1" s="1"/>
  <c r="H1610" i="1"/>
  <c r="H1609" i="1" s="1"/>
  <c r="H1608" i="1" s="1"/>
  <c r="J1615" i="1"/>
  <c r="J1617" i="1"/>
  <c r="F1623" i="1"/>
  <c r="F1622" i="1" s="1"/>
  <c r="I1629" i="1"/>
  <c r="K1629" i="1" s="1"/>
  <c r="I1639" i="1"/>
  <c r="I1646" i="1"/>
  <c r="K1646" i="1" s="1"/>
  <c r="I1649" i="1"/>
  <c r="K1649" i="1" s="1"/>
  <c r="I1668" i="1"/>
  <c r="J1669" i="1"/>
  <c r="J1668" i="1" s="1"/>
  <c r="I1670" i="1"/>
  <c r="K1670" i="1" s="1"/>
  <c r="J1671" i="1"/>
  <c r="J1670" i="1" s="1"/>
  <c r="I1680" i="1"/>
  <c r="J1681" i="1"/>
  <c r="J1680" i="1" s="1"/>
  <c r="I1687" i="1"/>
  <c r="K1687" i="1" s="1"/>
  <c r="J1688" i="1"/>
  <c r="J1687" i="1" s="1"/>
  <c r="J1695" i="1"/>
  <c r="J1694" i="1" s="1"/>
  <c r="I1694" i="1"/>
  <c r="K1694" i="1" s="1"/>
  <c r="J1704" i="1"/>
  <c r="J1703" i="1" s="1"/>
  <c r="I1703" i="1"/>
  <c r="K1703" i="1" s="1"/>
  <c r="J1726" i="1"/>
  <c r="J1725" i="1" s="1"/>
  <c r="I1725" i="1"/>
  <c r="K1725" i="1" s="1"/>
  <c r="I1734" i="1"/>
  <c r="K1754" i="1"/>
  <c r="J1768" i="1"/>
  <c r="J1767" i="1" s="1"/>
  <c r="J1766" i="1" s="1"/>
  <c r="J1765" i="1" s="1"/>
  <c r="I1767" i="1"/>
  <c r="K1769" i="1"/>
  <c r="C1824" i="1"/>
  <c r="G1824" i="1"/>
  <c r="J1693" i="1"/>
  <c r="J1692" i="1" s="1"/>
  <c r="I1692" i="1"/>
  <c r="J1706" i="1"/>
  <c r="J1705" i="1" s="1"/>
  <c r="I1705" i="1"/>
  <c r="K1705" i="1" s="1"/>
  <c r="J1724" i="1"/>
  <c r="J1723" i="1" s="1"/>
  <c r="I1723" i="1"/>
  <c r="K1723" i="1" s="1"/>
  <c r="J1744" i="1"/>
  <c r="J1743" i="1" s="1"/>
  <c r="J1742" i="1" s="1"/>
  <c r="I1743" i="1"/>
  <c r="J1776" i="1"/>
  <c r="J1774" i="1" s="1"/>
  <c r="J1773" i="1" s="1"/>
  <c r="J1772" i="1" s="1"/>
  <c r="I1779" i="1"/>
  <c r="J1780" i="1"/>
  <c r="J1794" i="1"/>
  <c r="I1802" i="1"/>
  <c r="J1803" i="1"/>
  <c r="J1802" i="1" s="1"/>
  <c r="J1801" i="1" s="1"/>
  <c r="J1800" i="1" s="1"/>
  <c r="I1806" i="1"/>
  <c r="J1807" i="1"/>
  <c r="J1806" i="1" s="1"/>
  <c r="J1805" i="1" s="1"/>
  <c r="J1804" i="1" s="1"/>
  <c r="I1810" i="1"/>
  <c r="J1811" i="1"/>
  <c r="J1810" i="1" s="1"/>
  <c r="J1809" i="1" s="1"/>
  <c r="J1808" i="1" s="1"/>
  <c r="J1819" i="1"/>
  <c r="I1822" i="1"/>
  <c r="J1823" i="1"/>
  <c r="J1822" i="1" s="1"/>
  <c r="J1821" i="1" s="1"/>
  <c r="J1820" i="1" s="1"/>
  <c r="I1826" i="1"/>
  <c r="J1827" i="1"/>
  <c r="J1826" i="1" s="1"/>
  <c r="J1825" i="1" s="1"/>
  <c r="I1828" i="1"/>
  <c r="K1828" i="1" s="1"/>
  <c r="I1836" i="1"/>
  <c r="J1837" i="1"/>
  <c r="J1836" i="1" s="1"/>
  <c r="J1835" i="1" s="1"/>
  <c r="K1854" i="1"/>
  <c r="K1857" i="1"/>
  <c r="K1858" i="1"/>
  <c r="J1902" i="1"/>
  <c r="J1901" i="1" s="1"/>
  <c r="K1902" i="1"/>
  <c r="I1901" i="1"/>
  <c r="K1901" i="1" s="1"/>
  <c r="D2104" i="1"/>
  <c r="F2104" i="1"/>
  <c r="J1856" i="1"/>
  <c r="K1863" i="1"/>
  <c r="I1871" i="1"/>
  <c r="I1885" i="1"/>
  <c r="J1886" i="1"/>
  <c r="J1885" i="1" s="1"/>
  <c r="I1887" i="1"/>
  <c r="K1887" i="1" s="1"/>
  <c r="J1888" i="1"/>
  <c r="J1887" i="1" s="1"/>
  <c r="I1889" i="1"/>
  <c r="K1889" i="1" s="1"/>
  <c r="I1897" i="1"/>
  <c r="J1898" i="1"/>
  <c r="J1897" i="1" s="1"/>
  <c r="I1899" i="1"/>
  <c r="K1899" i="1" s="1"/>
  <c r="J1900" i="1"/>
  <c r="J1899" i="1" s="1"/>
  <c r="I1908" i="1"/>
  <c r="J1909" i="1"/>
  <c r="J1908" i="1" s="1"/>
  <c r="I1910" i="1"/>
  <c r="K1910" i="1" s="1"/>
  <c r="J1911" i="1"/>
  <c r="J1910" i="1" s="1"/>
  <c r="I1912" i="1"/>
  <c r="K1912" i="1" s="1"/>
  <c r="J1913" i="1"/>
  <c r="J1912" i="1" s="1"/>
  <c r="I1932" i="1"/>
  <c r="K1932" i="1" s="1"/>
  <c r="K1933" i="1"/>
  <c r="J1952" i="1"/>
  <c r="J1951" i="1" s="1"/>
  <c r="I1951" i="1"/>
  <c r="K1951" i="1" s="1"/>
  <c r="D1980" i="1"/>
  <c r="D1979" i="1" s="1"/>
  <c r="D1946" i="1" s="1"/>
  <c r="F1980" i="1"/>
  <c r="F1979" i="1" s="1"/>
  <c r="H1980" i="1"/>
  <c r="H1979" i="1" s="1"/>
  <c r="H1946" i="1" s="1"/>
  <c r="J1982" i="1"/>
  <c r="J1981" i="1" s="1"/>
  <c r="I1981" i="1"/>
  <c r="F2010" i="1"/>
  <c r="J1950" i="1"/>
  <c r="J1949" i="1" s="1"/>
  <c r="I1949" i="1"/>
  <c r="J1984" i="1"/>
  <c r="J1983" i="1" s="1"/>
  <c r="I1983" i="1"/>
  <c r="K1983" i="1" s="1"/>
  <c r="I1991" i="1"/>
  <c r="J1992" i="1"/>
  <c r="J1991" i="1" s="1"/>
  <c r="I1993" i="1"/>
  <c r="K1993" i="1" s="1"/>
  <c r="J1994" i="1"/>
  <c r="J1993" i="1" s="1"/>
  <c r="I1995" i="1"/>
  <c r="K1995" i="1" s="1"/>
  <c r="J1996" i="1"/>
  <c r="J1995" i="1" s="1"/>
  <c r="I2011" i="1"/>
  <c r="I2015" i="1"/>
  <c r="J2016" i="1"/>
  <c r="J2015" i="1" s="1"/>
  <c r="I2017" i="1"/>
  <c r="K2017" i="1" s="1"/>
  <c r="J2018" i="1"/>
  <c r="J2017" i="1" s="1"/>
  <c r="I2020" i="1"/>
  <c r="K2020" i="1" s="1"/>
  <c r="J2021" i="1"/>
  <c r="J2020" i="1" s="1"/>
  <c r="I2024" i="1"/>
  <c r="J2025" i="1"/>
  <c r="J2024" i="1" s="1"/>
  <c r="J2023" i="1" s="1"/>
  <c r="J2077" i="1"/>
  <c r="J2076" i="1" s="1"/>
  <c r="C2102" i="1"/>
  <c r="K2030" i="1"/>
  <c r="J2033" i="1"/>
  <c r="J2032" i="1" s="1"/>
  <c r="I2054" i="1"/>
  <c r="J2055" i="1"/>
  <c r="J2054" i="1" s="1"/>
  <c r="I2056" i="1"/>
  <c r="K2056" i="1" s="1"/>
  <c r="J2057" i="1"/>
  <c r="J2056" i="1" s="1"/>
  <c r="I2058" i="1"/>
  <c r="K2058" i="1" s="1"/>
  <c r="J2059" i="1"/>
  <c r="K2062" i="1"/>
  <c r="J2063" i="1"/>
  <c r="J2061" i="1" s="1"/>
  <c r="I2064" i="1"/>
  <c r="K2064" i="1" s="1"/>
  <c r="J2065" i="1"/>
  <c r="J2064" i="1" s="1"/>
  <c r="K2070" i="1"/>
  <c r="K2072" i="1"/>
  <c r="K2075" i="1"/>
  <c r="K2079" i="1"/>
  <c r="K2081" i="1"/>
  <c r="K2083" i="1"/>
  <c r="I2071" i="1"/>
  <c r="I2074" i="1"/>
  <c r="K2074" i="1" s="1"/>
  <c r="I2078" i="1"/>
  <c r="I2080" i="1"/>
  <c r="K2080" i="1" s="1"/>
  <c r="I2082" i="1"/>
  <c r="K2082" i="1" s="1"/>
  <c r="K1770" i="1" l="1"/>
  <c r="I1787" i="1"/>
  <c r="H1728" i="1"/>
  <c r="F1727" i="1"/>
  <c r="J1831" i="1"/>
  <c r="I1814" i="1"/>
  <c r="I1813" i="1" s="1"/>
  <c r="C1813" i="1"/>
  <c r="C1997" i="1"/>
  <c r="E1924" i="1"/>
  <c r="C1728" i="1"/>
  <c r="J1641" i="1"/>
  <c r="J1637" i="1" s="1"/>
  <c r="J1636" i="1" s="1"/>
  <c r="J1624" i="1"/>
  <c r="J1623" i="1" s="1"/>
  <c r="J1622" i="1" s="1"/>
  <c r="G2034" i="1"/>
  <c r="D1728" i="1"/>
  <c r="D1727" i="1" s="1"/>
  <c r="F1894" i="1"/>
  <c r="D1812" i="1"/>
  <c r="I1939" i="1"/>
  <c r="J2058" i="1"/>
  <c r="F2102" i="1"/>
  <c r="K1957" i="1"/>
  <c r="I1904" i="1"/>
  <c r="K1862" i="1"/>
  <c r="J1824" i="1"/>
  <c r="J1792" i="1"/>
  <c r="J1791" i="1" s="1"/>
  <c r="J1790" i="1" s="1"/>
  <c r="I1783" i="1"/>
  <c r="K1783" i="1" s="1"/>
  <c r="G1813" i="1"/>
  <c r="K1761" i="1"/>
  <c r="K1730" i="1"/>
  <c r="K1619" i="1"/>
  <c r="K1632" i="1"/>
  <c r="G1946" i="1"/>
  <c r="C1946" i="1"/>
  <c r="H1882" i="1"/>
  <c r="D1882" i="1"/>
  <c r="K1856" i="1"/>
  <c r="K1774" i="1"/>
  <c r="J1729" i="1"/>
  <c r="J2036" i="1"/>
  <c r="J2035" i="1" s="1"/>
  <c r="H2034" i="1"/>
  <c r="D2034" i="1"/>
  <c r="C2034" i="1"/>
  <c r="J1999" i="1"/>
  <c r="J1998" i="1" s="1"/>
  <c r="K1940" i="1"/>
  <c r="K1762" i="1"/>
  <c r="F1812" i="1"/>
  <c r="G1727" i="1"/>
  <c r="H1727" i="1"/>
  <c r="F1946" i="1"/>
  <c r="K1853" i="1"/>
  <c r="I1832" i="1"/>
  <c r="G1894" i="1"/>
  <c r="F2034" i="1"/>
  <c r="H1894" i="1"/>
  <c r="H1696" i="1"/>
  <c r="J1728" i="1"/>
  <c r="C1727" i="1"/>
  <c r="E1696" i="1"/>
  <c r="D2102" i="1"/>
  <c r="I1999" i="1"/>
  <c r="F1997" i="1"/>
  <c r="J1969" i="1"/>
  <c r="J1968" i="1" s="1"/>
  <c r="I1791" i="1"/>
  <c r="I1790" i="1" s="1"/>
  <c r="K1790" i="1" s="1"/>
  <c r="K1729" i="1"/>
  <c r="J1718" i="1"/>
  <c r="J1707" i="1" s="1"/>
  <c r="J1691" i="1"/>
  <c r="J1690" i="1" s="1"/>
  <c r="J1689" i="1" s="1"/>
  <c r="G1997" i="1"/>
  <c r="E1997" i="1"/>
  <c r="E1812" i="1"/>
  <c r="D1997" i="1"/>
  <c r="H1812" i="1"/>
  <c r="E1728" i="1"/>
  <c r="E1727" i="1" s="1"/>
  <c r="F1696" i="1"/>
  <c r="I1653" i="1"/>
  <c r="J1939" i="1"/>
  <c r="J1938" i="1" s="1"/>
  <c r="J1924" i="1" s="1"/>
  <c r="G1696" i="1"/>
  <c r="C1696" i="1"/>
  <c r="J1957" i="1"/>
  <c r="J1956" i="1" s="1"/>
  <c r="K2051" i="1"/>
  <c r="I2050" i="1"/>
  <c r="K2050" i="1" s="1"/>
  <c r="K2037" i="1"/>
  <c r="I2036" i="1"/>
  <c r="J2026" i="1"/>
  <c r="J2022" i="1" s="1"/>
  <c r="G2102" i="1"/>
  <c r="J1948" i="1"/>
  <c r="J1947" i="1" s="1"/>
  <c r="K1849" i="1"/>
  <c r="J1817" i="1"/>
  <c r="J1814" i="1" s="1"/>
  <c r="J1813" i="1" s="1"/>
  <c r="J1779" i="1"/>
  <c r="J1778" i="1" s="1"/>
  <c r="J1777" i="1" s="1"/>
  <c r="C1812" i="1"/>
  <c r="J1610" i="1"/>
  <c r="J1609" i="1" s="1"/>
  <c r="J1608" i="1" s="1"/>
  <c r="I1631" i="1"/>
  <c r="K1631" i="1" s="1"/>
  <c r="C2103" i="1"/>
  <c r="C2101" i="1" s="1"/>
  <c r="E1946" i="1"/>
  <c r="J2068" i="1"/>
  <c r="J2067" i="1" s="1"/>
  <c r="J2066" i="1" s="1"/>
  <c r="I2026" i="1"/>
  <c r="K2026" i="1" s="1"/>
  <c r="I1969" i="1"/>
  <c r="I1745" i="1"/>
  <c r="K1745" i="1" s="1"/>
  <c r="I1660" i="1"/>
  <c r="I2023" i="1"/>
  <c r="K2024" i="1"/>
  <c r="I1998" i="1"/>
  <c r="K1999" i="1"/>
  <c r="K1949" i="1"/>
  <c r="I1948" i="1"/>
  <c r="K1981" i="1"/>
  <c r="I1980" i="1"/>
  <c r="J1884" i="1"/>
  <c r="J1883" i="1" s="1"/>
  <c r="J1882" i="1" s="1"/>
  <c r="I1870" i="1"/>
  <c r="K1870" i="1" s="1"/>
  <c r="K1871" i="1"/>
  <c r="I1786" i="1"/>
  <c r="K1786" i="1" s="1"/>
  <c r="K1787" i="1"/>
  <c r="I1698" i="1"/>
  <c r="K2078" i="1"/>
  <c r="I2077" i="1"/>
  <c r="K2071" i="1"/>
  <c r="I2068" i="1"/>
  <c r="I2053" i="1"/>
  <c r="K2054" i="1"/>
  <c r="J2014" i="1"/>
  <c r="J2010" i="1" s="1"/>
  <c r="K2011" i="1"/>
  <c r="J1990" i="1"/>
  <c r="J1989" i="1" s="1"/>
  <c r="J1988" i="1" s="1"/>
  <c r="J1980" i="1"/>
  <c r="J1979" i="1" s="1"/>
  <c r="I1926" i="1"/>
  <c r="I1907" i="1"/>
  <c r="K1907" i="1" s="1"/>
  <c r="K1908" i="1"/>
  <c r="J1896" i="1"/>
  <c r="J1895" i="1" s="1"/>
  <c r="I1884" i="1"/>
  <c r="K1885" i="1"/>
  <c r="I1835" i="1"/>
  <c r="K1835" i="1" s="1"/>
  <c r="K1836" i="1"/>
  <c r="I1825" i="1"/>
  <c r="K1826" i="1"/>
  <c r="I1821" i="1"/>
  <c r="K1822" i="1"/>
  <c r="K1814" i="1"/>
  <c r="I1809" i="1"/>
  <c r="K1810" i="1"/>
  <c r="I1805" i="1"/>
  <c r="K1806" i="1"/>
  <c r="I1801" i="1"/>
  <c r="K1802" i="1"/>
  <c r="I1782" i="1"/>
  <c r="K1782" i="1" s="1"/>
  <c r="I1778" i="1"/>
  <c r="K1779" i="1"/>
  <c r="I1772" i="1"/>
  <c r="K1772" i="1" s="1"/>
  <c r="K1773" i="1"/>
  <c r="J1741" i="1"/>
  <c r="K1692" i="1"/>
  <c r="I1691" i="1"/>
  <c r="D2103" i="1"/>
  <c r="K1734" i="1"/>
  <c r="I1728" i="1"/>
  <c r="J1727" i="1"/>
  <c r="I1718" i="1"/>
  <c r="J1698" i="1"/>
  <c r="J1697" i="1" s="1"/>
  <c r="I1679" i="1"/>
  <c r="K1680" i="1"/>
  <c r="K1668" i="1"/>
  <c r="I1667" i="1"/>
  <c r="F2103" i="1"/>
  <c r="I1641" i="1"/>
  <c r="K1641" i="1" s="1"/>
  <c r="E2099" i="1"/>
  <c r="E2098" i="1" s="1"/>
  <c r="I1609" i="1"/>
  <c r="K1610" i="1"/>
  <c r="J2053" i="1"/>
  <c r="J2049" i="1" s="1"/>
  <c r="I2014" i="1"/>
  <c r="K2014" i="1" s="1"/>
  <c r="K2015" i="1"/>
  <c r="I1990" i="1"/>
  <c r="K1991" i="1"/>
  <c r="J1907" i="1"/>
  <c r="J1903" i="1" s="1"/>
  <c r="I1896" i="1"/>
  <c r="K1897" i="1"/>
  <c r="K1743" i="1"/>
  <c r="I1742" i="1"/>
  <c r="K1767" i="1"/>
  <c r="I1766" i="1"/>
  <c r="J1679" i="1"/>
  <c r="J1678" i="1" s="1"/>
  <c r="J1677" i="1" s="1"/>
  <c r="J1667" i="1"/>
  <c r="J1666" i="1" s="1"/>
  <c r="J1665" i="1" s="1"/>
  <c r="K1639" i="1"/>
  <c r="I1638" i="1"/>
  <c r="J30" i="16"/>
  <c r="I1903" i="1" l="1"/>
  <c r="K1903" i="1" s="1"/>
  <c r="I1831" i="1"/>
  <c r="K1831" i="1" s="1"/>
  <c r="D1621" i="1"/>
  <c r="D1606" i="1" s="1"/>
  <c r="K1904" i="1"/>
  <c r="H1621" i="1"/>
  <c r="H1606" i="1" s="1"/>
  <c r="H2084" i="1" s="1"/>
  <c r="I1938" i="1"/>
  <c r="K1938" i="1" s="1"/>
  <c r="K1939" i="1"/>
  <c r="K1832" i="1"/>
  <c r="J2034" i="1"/>
  <c r="F2101" i="1"/>
  <c r="K1791" i="1"/>
  <c r="J1759" i="1"/>
  <c r="I2010" i="1"/>
  <c r="K2010" i="1" s="1"/>
  <c r="F1621" i="1"/>
  <c r="F1606" i="1" s="1"/>
  <c r="C1621" i="1"/>
  <c r="C1606" i="1" s="1"/>
  <c r="C2084" i="1" s="1"/>
  <c r="J1696" i="1"/>
  <c r="E1621" i="1"/>
  <c r="E1606" i="1" s="1"/>
  <c r="K1653" i="1"/>
  <c r="I1652" i="1"/>
  <c r="J1946" i="1"/>
  <c r="H2101" i="1"/>
  <c r="C2096" i="1"/>
  <c r="I1659" i="1"/>
  <c r="K1660" i="1"/>
  <c r="I1968" i="1"/>
  <c r="K1968" i="1" s="1"/>
  <c r="K1969" i="1"/>
  <c r="I1624" i="1"/>
  <c r="J1894" i="1"/>
  <c r="J1997" i="1"/>
  <c r="K2036" i="1"/>
  <c r="I2035" i="1"/>
  <c r="K2035" i="1" s="1"/>
  <c r="K1679" i="1"/>
  <c r="I1678" i="1"/>
  <c r="K1718" i="1"/>
  <c r="I1707" i="1"/>
  <c r="K1707" i="1" s="1"/>
  <c r="K1728" i="1"/>
  <c r="I1947" i="1"/>
  <c r="K1948" i="1"/>
  <c r="K1638" i="1"/>
  <c r="I1637" i="1"/>
  <c r="I1765" i="1"/>
  <c r="K1766" i="1"/>
  <c r="I1741" i="1"/>
  <c r="K1741" i="1" s="1"/>
  <c r="K1742" i="1"/>
  <c r="K1990" i="1"/>
  <c r="I1989" i="1"/>
  <c r="K1609" i="1"/>
  <c r="I1608" i="1"/>
  <c r="K1667" i="1"/>
  <c r="I1666" i="1"/>
  <c r="I1690" i="1"/>
  <c r="K1691" i="1"/>
  <c r="K1778" i="1"/>
  <c r="I1777" i="1"/>
  <c r="K1777" i="1" s="1"/>
  <c r="K1801" i="1"/>
  <c r="I1800" i="1"/>
  <c r="K1800" i="1" s="1"/>
  <c r="K1805" i="1"/>
  <c r="I1804" i="1"/>
  <c r="K1804" i="1" s="1"/>
  <c r="K1809" i="1"/>
  <c r="I1808" i="1"/>
  <c r="K1808" i="1" s="1"/>
  <c r="K1813" i="1"/>
  <c r="K1821" i="1"/>
  <c r="I1820" i="1"/>
  <c r="K1820" i="1" s="1"/>
  <c r="E2104" i="1"/>
  <c r="K1825" i="1"/>
  <c r="I1824" i="1"/>
  <c r="K1824" i="1" s="1"/>
  <c r="K1884" i="1"/>
  <c r="I1883" i="1"/>
  <c r="I1925" i="1"/>
  <c r="K1926" i="1"/>
  <c r="I2067" i="1"/>
  <c r="K2068" i="1"/>
  <c r="I2076" i="1"/>
  <c r="K2076" i="1" s="1"/>
  <c r="K2077" i="1"/>
  <c r="K1698" i="1"/>
  <c r="I1697" i="1"/>
  <c r="I1979" i="1"/>
  <c r="K1979" i="1" s="1"/>
  <c r="K1980" i="1"/>
  <c r="K1998" i="1"/>
  <c r="K2023" i="1"/>
  <c r="I2022" i="1"/>
  <c r="K2022" i="1" s="1"/>
  <c r="E2102" i="1"/>
  <c r="K1896" i="1"/>
  <c r="I1895" i="1"/>
  <c r="F2098" i="1"/>
  <c r="K2053" i="1"/>
  <c r="I2049" i="1"/>
  <c r="M29" i="15"/>
  <c r="I2098" i="1" l="1"/>
  <c r="F2096" i="1"/>
  <c r="K1652" i="1"/>
  <c r="I1651" i="1"/>
  <c r="K1651" i="1" s="1"/>
  <c r="I1623" i="1"/>
  <c r="K1624" i="1"/>
  <c r="I1658" i="1"/>
  <c r="K1658" i="1" s="1"/>
  <c r="K1659" i="1"/>
  <c r="K2049" i="1"/>
  <c r="I2034" i="1"/>
  <c r="K2034" i="1" s="1"/>
  <c r="I1882" i="1"/>
  <c r="K1882" i="1" s="1"/>
  <c r="K1883" i="1"/>
  <c r="K1690" i="1"/>
  <c r="I1689" i="1"/>
  <c r="K1689" i="1" s="1"/>
  <c r="K1765" i="1"/>
  <c r="I1759" i="1"/>
  <c r="K1759" i="1" s="1"/>
  <c r="K1947" i="1"/>
  <c r="I1946" i="1"/>
  <c r="K1946" i="1" s="1"/>
  <c r="I1727" i="1"/>
  <c r="K1727" i="1" s="1"/>
  <c r="I1997" i="1"/>
  <c r="K1997" i="1" s="1"/>
  <c r="I1696" i="1"/>
  <c r="K1696" i="1" s="1"/>
  <c r="K1697" i="1"/>
  <c r="K2067" i="1"/>
  <c r="I2066" i="1"/>
  <c r="K2066" i="1" s="1"/>
  <c r="K1925" i="1"/>
  <c r="I1924" i="1"/>
  <c r="K1924" i="1" s="1"/>
  <c r="I1665" i="1"/>
  <c r="K1665" i="1" s="1"/>
  <c r="K1666" i="1"/>
  <c r="K1608" i="1"/>
  <c r="K1989" i="1"/>
  <c r="I1988" i="1"/>
  <c r="K1988" i="1" s="1"/>
  <c r="K1637" i="1"/>
  <c r="I1636" i="1"/>
  <c r="K1636" i="1" s="1"/>
  <c r="I1677" i="1"/>
  <c r="K1677" i="1" s="1"/>
  <c r="K1678" i="1"/>
  <c r="I1894" i="1"/>
  <c r="K1894" i="1" s="1"/>
  <c r="K1895" i="1"/>
  <c r="K1623" i="1" l="1"/>
  <c r="I1622" i="1"/>
  <c r="K1622" i="1" s="1"/>
  <c r="G1573" i="1" l="1"/>
  <c r="F1573" i="1"/>
  <c r="C1573" i="1"/>
  <c r="I1556" i="1"/>
  <c r="K1556" i="1" s="1"/>
  <c r="H1555" i="1"/>
  <c r="G1555" i="1"/>
  <c r="F1555" i="1"/>
  <c r="E1555" i="1"/>
  <c r="D1555" i="1"/>
  <c r="C1555" i="1"/>
  <c r="I1554" i="1"/>
  <c r="K1554" i="1" s="1"/>
  <c r="H1553" i="1"/>
  <c r="G1553" i="1"/>
  <c r="F1553" i="1"/>
  <c r="E1553" i="1"/>
  <c r="D1553" i="1"/>
  <c r="C1553" i="1"/>
  <c r="I1552" i="1"/>
  <c r="K1552" i="1" s="1"/>
  <c r="H1551" i="1"/>
  <c r="G1551" i="1"/>
  <c r="F1551" i="1"/>
  <c r="E1551" i="1"/>
  <c r="E1550" i="1" s="1"/>
  <c r="E1549" i="1" s="1"/>
  <c r="D1551" i="1"/>
  <c r="C1551" i="1"/>
  <c r="I1548" i="1"/>
  <c r="K1548" i="1" s="1"/>
  <c r="H1547" i="1"/>
  <c r="G1547" i="1"/>
  <c r="F1547" i="1"/>
  <c r="E1547" i="1"/>
  <c r="D1547" i="1"/>
  <c r="C1547" i="1"/>
  <c r="K1546" i="1"/>
  <c r="J1546" i="1"/>
  <c r="I1545" i="1"/>
  <c r="K1545" i="1" s="1"/>
  <c r="H1544" i="1"/>
  <c r="G1544" i="1"/>
  <c r="F1544" i="1"/>
  <c r="E1544" i="1"/>
  <c r="D1544" i="1"/>
  <c r="C1544" i="1"/>
  <c r="I1543" i="1"/>
  <c r="K1543" i="1" s="1"/>
  <c r="H1542" i="1"/>
  <c r="G1542" i="1"/>
  <c r="F1542" i="1"/>
  <c r="E1542" i="1"/>
  <c r="D1542" i="1"/>
  <c r="C1542" i="1"/>
  <c r="I1538" i="1"/>
  <c r="K1538" i="1" s="1"/>
  <c r="H1537" i="1"/>
  <c r="G1537" i="1"/>
  <c r="F1537" i="1"/>
  <c r="E1537" i="1"/>
  <c r="D1537" i="1"/>
  <c r="C1537" i="1"/>
  <c r="I1536" i="1"/>
  <c r="K1536" i="1" s="1"/>
  <c r="I1535" i="1"/>
  <c r="K1535" i="1" s="1"/>
  <c r="H1534" i="1"/>
  <c r="G1534" i="1"/>
  <c r="F1534" i="1"/>
  <c r="E1534" i="1"/>
  <c r="D1534" i="1"/>
  <c r="C1534" i="1"/>
  <c r="I1533" i="1"/>
  <c r="J1533" i="1" s="1"/>
  <c r="I1532" i="1"/>
  <c r="K1532" i="1" s="1"/>
  <c r="H1531" i="1"/>
  <c r="G1531" i="1"/>
  <c r="F1531" i="1"/>
  <c r="E1531" i="1"/>
  <c r="D1531" i="1"/>
  <c r="C1531" i="1"/>
  <c r="I1530" i="1"/>
  <c r="K1530" i="1" s="1"/>
  <c r="H1529" i="1"/>
  <c r="G1529" i="1"/>
  <c r="F1529" i="1"/>
  <c r="E1529" i="1"/>
  <c r="D1529" i="1"/>
  <c r="C1529" i="1"/>
  <c r="I1528" i="1"/>
  <c r="K1528" i="1" s="1"/>
  <c r="H1527" i="1"/>
  <c r="G1527" i="1"/>
  <c r="F1527" i="1"/>
  <c r="E1527" i="1"/>
  <c r="D1527" i="1"/>
  <c r="C1527" i="1"/>
  <c r="C1526" i="1" s="1"/>
  <c r="I1525" i="1"/>
  <c r="K1525" i="1" s="1"/>
  <c r="H1524" i="1"/>
  <c r="G1524" i="1"/>
  <c r="G1523" i="1" s="1"/>
  <c r="F1524" i="1"/>
  <c r="F1523" i="1" s="1"/>
  <c r="E1524" i="1"/>
  <c r="E1523" i="1" s="1"/>
  <c r="D1524" i="1"/>
  <c r="D1523" i="1" s="1"/>
  <c r="C1524" i="1"/>
  <c r="C1523" i="1" s="1"/>
  <c r="H1523" i="1"/>
  <c r="I1515" i="1"/>
  <c r="K1515" i="1" s="1"/>
  <c r="H1514" i="1"/>
  <c r="G1514" i="1"/>
  <c r="F1514" i="1"/>
  <c r="E1514" i="1"/>
  <c r="D1514" i="1"/>
  <c r="C1514" i="1"/>
  <c r="I1513" i="1"/>
  <c r="K1513" i="1" s="1"/>
  <c r="H1512" i="1"/>
  <c r="G1512" i="1"/>
  <c r="F1512" i="1"/>
  <c r="E1512" i="1"/>
  <c r="D1512" i="1"/>
  <c r="C1512" i="1"/>
  <c r="I1511" i="1"/>
  <c r="K1511" i="1" s="1"/>
  <c r="H1510" i="1"/>
  <c r="G1510" i="1"/>
  <c r="F1510" i="1"/>
  <c r="E1510" i="1"/>
  <c r="D1510" i="1"/>
  <c r="C1510" i="1"/>
  <c r="I1506" i="1"/>
  <c r="K1506" i="1" s="1"/>
  <c r="H1505" i="1"/>
  <c r="G1505" i="1"/>
  <c r="F1505" i="1"/>
  <c r="E1505" i="1"/>
  <c r="D1505" i="1"/>
  <c r="C1505" i="1"/>
  <c r="J1504" i="1"/>
  <c r="I1503" i="1"/>
  <c r="K1503" i="1" s="1"/>
  <c r="H1502" i="1"/>
  <c r="G1502" i="1"/>
  <c r="F1502" i="1"/>
  <c r="E1502" i="1"/>
  <c r="D1502" i="1"/>
  <c r="C1502" i="1"/>
  <c r="I1501" i="1"/>
  <c r="K1501" i="1" s="1"/>
  <c r="H1500" i="1"/>
  <c r="G1500" i="1"/>
  <c r="F1500" i="1"/>
  <c r="E1500" i="1"/>
  <c r="D1500" i="1"/>
  <c r="C1500" i="1"/>
  <c r="I1498" i="1"/>
  <c r="K1498" i="1" s="1"/>
  <c r="H1497" i="1"/>
  <c r="H1496" i="1" s="1"/>
  <c r="G1497" i="1"/>
  <c r="G1496" i="1" s="1"/>
  <c r="F1497" i="1"/>
  <c r="F1496" i="1" s="1"/>
  <c r="E1497" i="1"/>
  <c r="E1496" i="1" s="1"/>
  <c r="D1497" i="1"/>
  <c r="D1496" i="1" s="1"/>
  <c r="C1497" i="1"/>
  <c r="C1496" i="1" s="1"/>
  <c r="I1494" i="1"/>
  <c r="K1494" i="1" s="1"/>
  <c r="H1493" i="1"/>
  <c r="G1493" i="1"/>
  <c r="F1493" i="1"/>
  <c r="E1493" i="1"/>
  <c r="D1493" i="1"/>
  <c r="C1493" i="1"/>
  <c r="K1492" i="1"/>
  <c r="J1492" i="1"/>
  <c r="I1491" i="1"/>
  <c r="K1491" i="1" s="1"/>
  <c r="H1490" i="1"/>
  <c r="G1490" i="1"/>
  <c r="F1490" i="1"/>
  <c r="E1490" i="1"/>
  <c r="D1490" i="1"/>
  <c r="C1490" i="1"/>
  <c r="I1489" i="1"/>
  <c r="K1489" i="1" s="1"/>
  <c r="H1488" i="1"/>
  <c r="G1488" i="1"/>
  <c r="F1488" i="1"/>
  <c r="E1488" i="1"/>
  <c r="D1488" i="1"/>
  <c r="C1488" i="1"/>
  <c r="I1486" i="1"/>
  <c r="K1486" i="1" s="1"/>
  <c r="H1485" i="1"/>
  <c r="G1485" i="1"/>
  <c r="G1484" i="1" s="1"/>
  <c r="F1485" i="1"/>
  <c r="E1485" i="1"/>
  <c r="E1484" i="1" s="1"/>
  <c r="D1485" i="1"/>
  <c r="C1485" i="1"/>
  <c r="C1484" i="1" s="1"/>
  <c r="H1484" i="1"/>
  <c r="F1484" i="1"/>
  <c r="D1484" i="1"/>
  <c r="I1478" i="1"/>
  <c r="K1478" i="1" s="1"/>
  <c r="H1477" i="1"/>
  <c r="G1477" i="1"/>
  <c r="F1477" i="1"/>
  <c r="E1477" i="1"/>
  <c r="D1477" i="1"/>
  <c r="C1477" i="1"/>
  <c r="I1476" i="1"/>
  <c r="K1476" i="1" s="1"/>
  <c r="H1475" i="1"/>
  <c r="G1475" i="1"/>
  <c r="F1475" i="1"/>
  <c r="E1475" i="1"/>
  <c r="D1475" i="1"/>
  <c r="C1475" i="1"/>
  <c r="I1474" i="1"/>
  <c r="K1474" i="1" s="1"/>
  <c r="H1473" i="1"/>
  <c r="G1473" i="1"/>
  <c r="G1472" i="1" s="1"/>
  <c r="G1471" i="1" s="1"/>
  <c r="F1473" i="1"/>
  <c r="E1473" i="1"/>
  <c r="E1472" i="1" s="1"/>
  <c r="E1471" i="1" s="1"/>
  <c r="D1473" i="1"/>
  <c r="C1473" i="1"/>
  <c r="C1472" i="1" s="1"/>
  <c r="C1471" i="1" s="1"/>
  <c r="I1469" i="1"/>
  <c r="K1469" i="1" s="1"/>
  <c r="H1468" i="1"/>
  <c r="G1468" i="1"/>
  <c r="F1468" i="1"/>
  <c r="E1468" i="1"/>
  <c r="D1468" i="1"/>
  <c r="C1468" i="1"/>
  <c r="I1467" i="1"/>
  <c r="K1467" i="1" s="1"/>
  <c r="H1466" i="1"/>
  <c r="G1466" i="1"/>
  <c r="F1466" i="1"/>
  <c r="E1466" i="1"/>
  <c r="D1466" i="1"/>
  <c r="C1466" i="1"/>
  <c r="I1465" i="1"/>
  <c r="K1465" i="1" s="1"/>
  <c r="H1464" i="1"/>
  <c r="G1464" i="1"/>
  <c r="F1464" i="1"/>
  <c r="E1464" i="1"/>
  <c r="D1464" i="1"/>
  <c r="C1464" i="1"/>
  <c r="I1460" i="1"/>
  <c r="K1460" i="1" s="1"/>
  <c r="H1459" i="1"/>
  <c r="G1459" i="1"/>
  <c r="F1459" i="1"/>
  <c r="E1459" i="1"/>
  <c r="D1459" i="1"/>
  <c r="C1459" i="1"/>
  <c r="J1458" i="1"/>
  <c r="I1457" i="1"/>
  <c r="K1457" i="1" s="1"/>
  <c r="H1456" i="1"/>
  <c r="G1456" i="1"/>
  <c r="F1456" i="1"/>
  <c r="E1456" i="1"/>
  <c r="D1456" i="1"/>
  <c r="C1456" i="1"/>
  <c r="I1455" i="1"/>
  <c r="K1455" i="1" s="1"/>
  <c r="H1454" i="1"/>
  <c r="G1454" i="1"/>
  <c r="F1454" i="1"/>
  <c r="E1454" i="1"/>
  <c r="D1454" i="1"/>
  <c r="C1454" i="1"/>
  <c r="K1451" i="1"/>
  <c r="J1451" i="1"/>
  <c r="J1450" i="1" s="1"/>
  <c r="I1450" i="1"/>
  <c r="H1450" i="1"/>
  <c r="G1450" i="1"/>
  <c r="F1450" i="1"/>
  <c r="E1450" i="1"/>
  <c r="D1450" i="1"/>
  <c r="C1450" i="1"/>
  <c r="I1449" i="1"/>
  <c r="K1449" i="1" s="1"/>
  <c r="H1448" i="1"/>
  <c r="G1448" i="1"/>
  <c r="F1448" i="1"/>
  <c r="E1448" i="1"/>
  <c r="D1448" i="1"/>
  <c r="C1448" i="1"/>
  <c r="K1447" i="1"/>
  <c r="J1447" i="1"/>
  <c r="I1446" i="1"/>
  <c r="K1446" i="1" s="1"/>
  <c r="H1445" i="1"/>
  <c r="G1445" i="1"/>
  <c r="F1445" i="1"/>
  <c r="E1445" i="1"/>
  <c r="D1445" i="1"/>
  <c r="C1445" i="1"/>
  <c r="I1444" i="1"/>
  <c r="K1444" i="1" s="1"/>
  <c r="H1443" i="1"/>
  <c r="H1442" i="1" s="1"/>
  <c r="H1441" i="1" s="1"/>
  <c r="G1443" i="1"/>
  <c r="F1443" i="1"/>
  <c r="E1443" i="1"/>
  <c r="D1443" i="1"/>
  <c r="D1442" i="1" s="1"/>
  <c r="D1441" i="1" s="1"/>
  <c r="C1443" i="1"/>
  <c r="F1442" i="1"/>
  <c r="F1441" i="1" s="1"/>
  <c r="I1437" i="1"/>
  <c r="K1437" i="1" s="1"/>
  <c r="H1436" i="1"/>
  <c r="G1436" i="1"/>
  <c r="F1436" i="1"/>
  <c r="E1436" i="1"/>
  <c r="D1436" i="1"/>
  <c r="C1436" i="1"/>
  <c r="K1435" i="1"/>
  <c r="J1435" i="1"/>
  <c r="I1434" i="1"/>
  <c r="K1434" i="1" s="1"/>
  <c r="H1433" i="1"/>
  <c r="G1433" i="1"/>
  <c r="F1433" i="1"/>
  <c r="E1433" i="1"/>
  <c r="D1433" i="1"/>
  <c r="C1433" i="1"/>
  <c r="I1432" i="1"/>
  <c r="K1432" i="1" s="1"/>
  <c r="H1431" i="1"/>
  <c r="G1431" i="1"/>
  <c r="F1431" i="1"/>
  <c r="E1431" i="1"/>
  <c r="D1431" i="1"/>
  <c r="C1431" i="1"/>
  <c r="I1428" i="1"/>
  <c r="K1428" i="1" s="1"/>
  <c r="H1427" i="1"/>
  <c r="G1427" i="1"/>
  <c r="F1427" i="1"/>
  <c r="E1427" i="1"/>
  <c r="D1427" i="1"/>
  <c r="C1427" i="1"/>
  <c r="J1426" i="1"/>
  <c r="I1425" i="1"/>
  <c r="K1425" i="1" s="1"/>
  <c r="H1424" i="1"/>
  <c r="G1424" i="1"/>
  <c r="F1424" i="1"/>
  <c r="E1424" i="1"/>
  <c r="D1424" i="1"/>
  <c r="C1424" i="1"/>
  <c r="I1423" i="1"/>
  <c r="K1423" i="1" s="1"/>
  <c r="H1422" i="1"/>
  <c r="G1422" i="1"/>
  <c r="F1422" i="1"/>
  <c r="E1422" i="1"/>
  <c r="D1422" i="1"/>
  <c r="C1422" i="1"/>
  <c r="I1418" i="1"/>
  <c r="K1418" i="1" s="1"/>
  <c r="H1417" i="1"/>
  <c r="G1417" i="1"/>
  <c r="F1417" i="1"/>
  <c r="E1417" i="1"/>
  <c r="D1417" i="1"/>
  <c r="C1417" i="1"/>
  <c r="I1416" i="1"/>
  <c r="K1416" i="1" s="1"/>
  <c r="H1415" i="1"/>
  <c r="G1415" i="1"/>
  <c r="F1415" i="1"/>
  <c r="E1415" i="1"/>
  <c r="D1415" i="1"/>
  <c r="C1415" i="1"/>
  <c r="I1414" i="1"/>
  <c r="K1414" i="1" s="1"/>
  <c r="H1413" i="1"/>
  <c r="G1413" i="1"/>
  <c r="F1413" i="1"/>
  <c r="E1413" i="1"/>
  <c r="D1413" i="1"/>
  <c r="C1413" i="1"/>
  <c r="C1412" i="1" s="1"/>
  <c r="C1411" i="1" s="1"/>
  <c r="K1410" i="1"/>
  <c r="J1410" i="1"/>
  <c r="K1409" i="1"/>
  <c r="J1409" i="1"/>
  <c r="J1408" i="1" s="1"/>
  <c r="I1408" i="1"/>
  <c r="H1408" i="1"/>
  <c r="G1408" i="1"/>
  <c r="F1408" i="1"/>
  <c r="E1408" i="1"/>
  <c r="D1408" i="1"/>
  <c r="C1408" i="1"/>
  <c r="K1407" i="1"/>
  <c r="J1407" i="1"/>
  <c r="I1406" i="1"/>
  <c r="K1406" i="1" s="1"/>
  <c r="H1405" i="1"/>
  <c r="G1405" i="1"/>
  <c r="F1405" i="1"/>
  <c r="E1405" i="1"/>
  <c r="D1405" i="1"/>
  <c r="C1405" i="1"/>
  <c r="J1404" i="1"/>
  <c r="I1403" i="1"/>
  <c r="K1403" i="1" s="1"/>
  <c r="H1402" i="1"/>
  <c r="G1402" i="1"/>
  <c r="F1402" i="1"/>
  <c r="E1402" i="1"/>
  <c r="D1402" i="1"/>
  <c r="C1402" i="1"/>
  <c r="I1401" i="1"/>
  <c r="K1401" i="1" s="1"/>
  <c r="H1400" i="1"/>
  <c r="G1400" i="1"/>
  <c r="F1400" i="1"/>
  <c r="E1400" i="1"/>
  <c r="D1400" i="1"/>
  <c r="C1400" i="1"/>
  <c r="I1386" i="1"/>
  <c r="K1386" i="1" s="1"/>
  <c r="H1385" i="1"/>
  <c r="G1385" i="1"/>
  <c r="F1385" i="1"/>
  <c r="E1385" i="1"/>
  <c r="D1385" i="1"/>
  <c r="C1385" i="1"/>
  <c r="I1384" i="1"/>
  <c r="K1384" i="1" s="1"/>
  <c r="H1383" i="1"/>
  <c r="G1383" i="1"/>
  <c r="F1383" i="1"/>
  <c r="E1383" i="1"/>
  <c r="D1383" i="1"/>
  <c r="C1383" i="1"/>
  <c r="I1382" i="1"/>
  <c r="K1382" i="1" s="1"/>
  <c r="H1381" i="1"/>
  <c r="G1381" i="1"/>
  <c r="F1381" i="1"/>
  <c r="E1381" i="1"/>
  <c r="D1381" i="1"/>
  <c r="C1381" i="1"/>
  <c r="I1379" i="1"/>
  <c r="K1379" i="1" s="1"/>
  <c r="H1378" i="1"/>
  <c r="H1377" i="1" s="1"/>
  <c r="G1378" i="1"/>
  <c r="G1377" i="1" s="1"/>
  <c r="F1378" i="1"/>
  <c r="F1377" i="1" s="1"/>
  <c r="E1378" i="1"/>
  <c r="E1377" i="1" s="1"/>
  <c r="D1378" i="1"/>
  <c r="D1377" i="1" s="1"/>
  <c r="C1378" i="1"/>
  <c r="C1377" i="1" s="1"/>
  <c r="I1375" i="1"/>
  <c r="K1375" i="1" s="1"/>
  <c r="H1374" i="1"/>
  <c r="G1374" i="1"/>
  <c r="F1374" i="1"/>
  <c r="E1374" i="1"/>
  <c r="D1374" i="1"/>
  <c r="C1374" i="1"/>
  <c r="I1373" i="1"/>
  <c r="K1373" i="1" s="1"/>
  <c r="H1372" i="1"/>
  <c r="G1372" i="1"/>
  <c r="F1372" i="1"/>
  <c r="E1372" i="1"/>
  <c r="D1372" i="1"/>
  <c r="C1372" i="1"/>
  <c r="I1371" i="1"/>
  <c r="K1371" i="1" s="1"/>
  <c r="H1370" i="1"/>
  <c r="G1370" i="1"/>
  <c r="F1370" i="1"/>
  <c r="E1370" i="1"/>
  <c r="D1370" i="1"/>
  <c r="C1370" i="1"/>
  <c r="K1366" i="1"/>
  <c r="J1366" i="1"/>
  <c r="J1365" i="1" s="1"/>
  <c r="I1365" i="1"/>
  <c r="H1365" i="1"/>
  <c r="G1365" i="1"/>
  <c r="F1365" i="1"/>
  <c r="E1365" i="1"/>
  <c r="D1365" i="1"/>
  <c r="C1365" i="1"/>
  <c r="K1364" i="1"/>
  <c r="J1364" i="1"/>
  <c r="J1363" i="1" s="1"/>
  <c r="I1363" i="1"/>
  <c r="H1363" i="1"/>
  <c r="G1363" i="1"/>
  <c r="F1363" i="1"/>
  <c r="E1363" i="1"/>
  <c r="D1363" i="1"/>
  <c r="C1363" i="1"/>
  <c r="I1361" i="1"/>
  <c r="K1361" i="1" s="1"/>
  <c r="H1360" i="1"/>
  <c r="G1360" i="1"/>
  <c r="F1360" i="1"/>
  <c r="E1360" i="1"/>
  <c r="D1360" i="1"/>
  <c r="C1360" i="1"/>
  <c r="I1359" i="1"/>
  <c r="K1359" i="1" s="1"/>
  <c r="H1358" i="1"/>
  <c r="G1358" i="1"/>
  <c r="F1358" i="1"/>
  <c r="E1358" i="1"/>
  <c r="E1357" i="1" s="1"/>
  <c r="E1356" i="1" s="1"/>
  <c r="D1358" i="1"/>
  <c r="C1358" i="1"/>
  <c r="K1347" i="1"/>
  <c r="J1347" i="1"/>
  <c r="J1346" i="1" s="1"/>
  <c r="J1345" i="1" s="1"/>
  <c r="J1344" i="1" s="1"/>
  <c r="J1343" i="1" s="1"/>
  <c r="I1346" i="1"/>
  <c r="H1346" i="1"/>
  <c r="H1345" i="1" s="1"/>
  <c r="H1344" i="1" s="1"/>
  <c r="H1343" i="1" s="1"/>
  <c r="G1346" i="1"/>
  <c r="G1345" i="1" s="1"/>
  <c r="G1344" i="1" s="1"/>
  <c r="G1343" i="1" s="1"/>
  <c r="F1346" i="1"/>
  <c r="F1345" i="1" s="1"/>
  <c r="F1344" i="1" s="1"/>
  <c r="F1343" i="1" s="1"/>
  <c r="E1346" i="1"/>
  <c r="E1345" i="1" s="1"/>
  <c r="E1344" i="1" s="1"/>
  <c r="E1343" i="1" s="1"/>
  <c r="D1346" i="1"/>
  <c r="D1345" i="1" s="1"/>
  <c r="D1344" i="1" s="1"/>
  <c r="D1343" i="1" s="1"/>
  <c r="C1346" i="1"/>
  <c r="C1345" i="1" s="1"/>
  <c r="C1344" i="1" s="1"/>
  <c r="C1343" i="1" s="1"/>
  <c r="K1342" i="1"/>
  <c r="J1342" i="1"/>
  <c r="J1341" i="1" s="1"/>
  <c r="J1340" i="1" s="1"/>
  <c r="I1341" i="1"/>
  <c r="H1341" i="1"/>
  <c r="H1340" i="1" s="1"/>
  <c r="G1341" i="1"/>
  <c r="G1340" i="1" s="1"/>
  <c r="F1341" i="1"/>
  <c r="F1340" i="1" s="1"/>
  <c r="E1341" i="1"/>
  <c r="E1340" i="1" s="1"/>
  <c r="D1341" i="1"/>
  <c r="D1340" i="1" s="1"/>
  <c r="C1341" i="1"/>
  <c r="C1340" i="1" s="1"/>
  <c r="K1339" i="1"/>
  <c r="J1339" i="1"/>
  <c r="J1338" i="1" s="1"/>
  <c r="I1338" i="1"/>
  <c r="H1338" i="1"/>
  <c r="G1338" i="1"/>
  <c r="F1338" i="1"/>
  <c r="E1338" i="1"/>
  <c r="D1338" i="1"/>
  <c r="C1338" i="1"/>
  <c r="K1337" i="1"/>
  <c r="J1337" i="1"/>
  <c r="J1336" i="1" s="1"/>
  <c r="I1336" i="1"/>
  <c r="H1336" i="1"/>
  <c r="G1336" i="1"/>
  <c r="F1336" i="1"/>
  <c r="E1336" i="1"/>
  <c r="D1336" i="1"/>
  <c r="C1336" i="1"/>
  <c r="K1334" i="1"/>
  <c r="J1334" i="1"/>
  <c r="K1333" i="1"/>
  <c r="J1333" i="1"/>
  <c r="K1332" i="1"/>
  <c r="J1332" i="1"/>
  <c r="J1331" i="1" s="1"/>
  <c r="J1330" i="1" s="1"/>
  <c r="I1331" i="1"/>
  <c r="I1330" i="1" s="1"/>
  <c r="H1331" i="1"/>
  <c r="G1331" i="1"/>
  <c r="G1330" i="1" s="1"/>
  <c r="F1331" i="1"/>
  <c r="F1330" i="1" s="1"/>
  <c r="E1331" i="1"/>
  <c r="E1330" i="1" s="1"/>
  <c r="D1331" i="1"/>
  <c r="D1330" i="1" s="1"/>
  <c r="C1331" i="1"/>
  <c r="C1330" i="1" s="1"/>
  <c r="H1330" i="1"/>
  <c r="I1328" i="1"/>
  <c r="K1328" i="1" s="1"/>
  <c r="H1327" i="1"/>
  <c r="G1327" i="1"/>
  <c r="G1326" i="1" s="1"/>
  <c r="F1327" i="1"/>
  <c r="E1327" i="1"/>
  <c r="E1326" i="1" s="1"/>
  <c r="E1325" i="1" s="1"/>
  <c r="D1327" i="1"/>
  <c r="C1327" i="1"/>
  <c r="C1326" i="1" s="1"/>
  <c r="C1325" i="1" s="1"/>
  <c r="H1326" i="1"/>
  <c r="H1325" i="1" s="1"/>
  <c r="F1326" i="1"/>
  <c r="F1325" i="1" s="1"/>
  <c r="D1326" i="1"/>
  <c r="D1325" i="1" s="1"/>
  <c r="G1325" i="1"/>
  <c r="I1324" i="1"/>
  <c r="K1324" i="1" s="1"/>
  <c r="H1323" i="1"/>
  <c r="H1322" i="1" s="1"/>
  <c r="H1321" i="1" s="1"/>
  <c r="G1323" i="1"/>
  <c r="G1322" i="1" s="1"/>
  <c r="G1321" i="1" s="1"/>
  <c r="F1323" i="1"/>
  <c r="E1323" i="1"/>
  <c r="E1322" i="1" s="1"/>
  <c r="D1323" i="1"/>
  <c r="D1322" i="1" s="1"/>
  <c r="D1321" i="1" s="1"/>
  <c r="C1323" i="1"/>
  <c r="C1322" i="1" s="1"/>
  <c r="C1321" i="1" s="1"/>
  <c r="F1322" i="1"/>
  <c r="F1321" i="1" s="1"/>
  <c r="E1321" i="1"/>
  <c r="I1320" i="1"/>
  <c r="K1320" i="1" s="1"/>
  <c r="I1319" i="1"/>
  <c r="K1318" i="1"/>
  <c r="I1317" i="1"/>
  <c r="H1316" i="1"/>
  <c r="G1316" i="1"/>
  <c r="F1316" i="1"/>
  <c r="F1315" i="1" s="1"/>
  <c r="F1314" i="1" s="1"/>
  <c r="E1316" i="1"/>
  <c r="D1316" i="1"/>
  <c r="D1315" i="1" s="1"/>
  <c r="D1314" i="1" s="1"/>
  <c r="C1316" i="1"/>
  <c r="G1315" i="1"/>
  <c r="G1314" i="1" s="1"/>
  <c r="E1315" i="1"/>
  <c r="E1314" i="1" s="1"/>
  <c r="C1315" i="1"/>
  <c r="C1314" i="1" s="1"/>
  <c r="I1310" i="1"/>
  <c r="K1310" i="1" s="1"/>
  <c r="H1309" i="1"/>
  <c r="H1308" i="1" s="1"/>
  <c r="G1309" i="1"/>
  <c r="G1308" i="1" s="1"/>
  <c r="F1309" i="1"/>
  <c r="F1308" i="1" s="1"/>
  <c r="E1309" i="1"/>
  <c r="D1309" i="1"/>
  <c r="D1308" i="1" s="1"/>
  <c r="C1309" i="1"/>
  <c r="E1308" i="1"/>
  <c r="C1308" i="1"/>
  <c r="I1307" i="1"/>
  <c r="K1307" i="1" s="1"/>
  <c r="H1306" i="1"/>
  <c r="G1306" i="1"/>
  <c r="G1305" i="1" s="1"/>
  <c r="F1306" i="1"/>
  <c r="F1305" i="1" s="1"/>
  <c r="F1304" i="1" s="1"/>
  <c r="E1306" i="1"/>
  <c r="E1305" i="1" s="1"/>
  <c r="E1304" i="1" s="1"/>
  <c r="D1306" i="1"/>
  <c r="D1305" i="1" s="1"/>
  <c r="D1304" i="1" s="1"/>
  <c r="C1306" i="1"/>
  <c r="C1305" i="1" s="1"/>
  <c r="H1305" i="1"/>
  <c r="H1304" i="1" s="1"/>
  <c r="I1303" i="1"/>
  <c r="K1303" i="1" s="1"/>
  <c r="H1302" i="1"/>
  <c r="G1302" i="1"/>
  <c r="G1301" i="1" s="1"/>
  <c r="F1302" i="1"/>
  <c r="F1301" i="1" s="1"/>
  <c r="E1302" i="1"/>
  <c r="E1301" i="1" s="1"/>
  <c r="D1302" i="1"/>
  <c r="D1301" i="1" s="1"/>
  <c r="C1302" i="1"/>
  <c r="C1301" i="1" s="1"/>
  <c r="H1301" i="1"/>
  <c r="I1300" i="1"/>
  <c r="K1300" i="1" s="1"/>
  <c r="H1299" i="1"/>
  <c r="H1298" i="1" s="1"/>
  <c r="G1299" i="1"/>
  <c r="G1298" i="1" s="1"/>
  <c r="F1299" i="1"/>
  <c r="F1298" i="1" s="1"/>
  <c r="E1299" i="1"/>
  <c r="E1298" i="1" s="1"/>
  <c r="D1299" i="1"/>
  <c r="D1298" i="1" s="1"/>
  <c r="C1299" i="1"/>
  <c r="C1298" i="1" s="1"/>
  <c r="I1296" i="1"/>
  <c r="K1296" i="1" s="1"/>
  <c r="H1295" i="1"/>
  <c r="H1294" i="1" s="1"/>
  <c r="H1293" i="1" s="1"/>
  <c r="G1295" i="1"/>
  <c r="G1294" i="1" s="1"/>
  <c r="G1293" i="1" s="1"/>
  <c r="F1295" i="1"/>
  <c r="F1294" i="1" s="1"/>
  <c r="F1293" i="1" s="1"/>
  <c r="E1295" i="1"/>
  <c r="E1294" i="1" s="1"/>
  <c r="E1293" i="1" s="1"/>
  <c r="D1295" i="1"/>
  <c r="D1294" i="1" s="1"/>
  <c r="D1293" i="1" s="1"/>
  <c r="C1295" i="1"/>
  <c r="C1294" i="1" s="1"/>
  <c r="C1293" i="1" s="1"/>
  <c r="I1292" i="1"/>
  <c r="K1292" i="1" s="1"/>
  <c r="I1291" i="1"/>
  <c r="K1291" i="1" s="1"/>
  <c r="H1290" i="1"/>
  <c r="G1290" i="1"/>
  <c r="F1290" i="1"/>
  <c r="E1290" i="1"/>
  <c r="D1290" i="1"/>
  <c r="C1290" i="1"/>
  <c r="I1289" i="1"/>
  <c r="K1289" i="1" s="1"/>
  <c r="H1288" i="1"/>
  <c r="G1288" i="1"/>
  <c r="F1288" i="1"/>
  <c r="E1288" i="1"/>
  <c r="D1288" i="1"/>
  <c r="C1288" i="1"/>
  <c r="I1284" i="1"/>
  <c r="K1284" i="1" s="1"/>
  <c r="H1283" i="1"/>
  <c r="H1282" i="1" s="1"/>
  <c r="H1281" i="1" s="1"/>
  <c r="G1283" i="1"/>
  <c r="G1282" i="1" s="1"/>
  <c r="G1281" i="1" s="1"/>
  <c r="F1283" i="1"/>
  <c r="F1282" i="1" s="1"/>
  <c r="F1281" i="1" s="1"/>
  <c r="E1283" i="1"/>
  <c r="E1282" i="1" s="1"/>
  <c r="E1281" i="1" s="1"/>
  <c r="D1283" i="1"/>
  <c r="D1282" i="1" s="1"/>
  <c r="D1281" i="1" s="1"/>
  <c r="C1283" i="1"/>
  <c r="C1282" i="1" s="1"/>
  <c r="C1281" i="1" s="1"/>
  <c r="I1280" i="1"/>
  <c r="K1280" i="1" s="1"/>
  <c r="H1279" i="1"/>
  <c r="H1278" i="1" s="1"/>
  <c r="H1277" i="1" s="1"/>
  <c r="G1279" i="1"/>
  <c r="G1278" i="1" s="1"/>
  <c r="G1277" i="1" s="1"/>
  <c r="F1279" i="1"/>
  <c r="F1278" i="1" s="1"/>
  <c r="F1277" i="1" s="1"/>
  <c r="E1279" i="1"/>
  <c r="E1278" i="1" s="1"/>
  <c r="E1277" i="1" s="1"/>
  <c r="D1279" i="1"/>
  <c r="D1278" i="1" s="1"/>
  <c r="D1277" i="1" s="1"/>
  <c r="C1279" i="1"/>
  <c r="C1278" i="1" s="1"/>
  <c r="C1277" i="1" s="1"/>
  <c r="I1276" i="1"/>
  <c r="K1276" i="1" s="1"/>
  <c r="H1275" i="1"/>
  <c r="H1274" i="1" s="1"/>
  <c r="H1273" i="1" s="1"/>
  <c r="G1275" i="1"/>
  <c r="G1274" i="1" s="1"/>
  <c r="G1273" i="1" s="1"/>
  <c r="F1275" i="1"/>
  <c r="F1274" i="1" s="1"/>
  <c r="F1273" i="1" s="1"/>
  <c r="E1275" i="1"/>
  <c r="E1274" i="1" s="1"/>
  <c r="E1273" i="1" s="1"/>
  <c r="D1275" i="1"/>
  <c r="D1274" i="1" s="1"/>
  <c r="D1273" i="1" s="1"/>
  <c r="C1275" i="1"/>
  <c r="C1274" i="1" s="1"/>
  <c r="C1273" i="1" s="1"/>
  <c r="I1267" i="1"/>
  <c r="K1267" i="1" s="1"/>
  <c r="I1266" i="1"/>
  <c r="K1266" i="1" s="1"/>
  <c r="H1265" i="1"/>
  <c r="G1265" i="1"/>
  <c r="G1264" i="1" s="1"/>
  <c r="G1263" i="1" s="1"/>
  <c r="F1265" i="1"/>
  <c r="F1264" i="1" s="1"/>
  <c r="F1263" i="1" s="1"/>
  <c r="E1265" i="1"/>
  <c r="E1264" i="1" s="1"/>
  <c r="E1263" i="1" s="1"/>
  <c r="D1265" i="1"/>
  <c r="D1264" i="1" s="1"/>
  <c r="D1263" i="1" s="1"/>
  <c r="C1265" i="1"/>
  <c r="C1264" i="1" s="1"/>
  <c r="C1263" i="1" s="1"/>
  <c r="H1264" i="1"/>
  <c r="H1263" i="1" s="1"/>
  <c r="I1262" i="1"/>
  <c r="K1262" i="1" s="1"/>
  <c r="H1261" i="1"/>
  <c r="G1261" i="1"/>
  <c r="G1260" i="1" s="1"/>
  <c r="G1259" i="1" s="1"/>
  <c r="F1261" i="1"/>
  <c r="F1260" i="1" s="1"/>
  <c r="F1259" i="1" s="1"/>
  <c r="E1261" i="1"/>
  <c r="E1260" i="1" s="1"/>
  <c r="E1259" i="1" s="1"/>
  <c r="D1261" i="1"/>
  <c r="D1260" i="1" s="1"/>
  <c r="D1259" i="1" s="1"/>
  <c r="C1261" i="1"/>
  <c r="C1260" i="1" s="1"/>
  <c r="C1259" i="1" s="1"/>
  <c r="H1260" i="1"/>
  <c r="H1259" i="1" s="1"/>
  <c r="I1258" i="1"/>
  <c r="K1258" i="1" s="1"/>
  <c r="H1257" i="1"/>
  <c r="G1257" i="1"/>
  <c r="G1256" i="1" s="1"/>
  <c r="G1255" i="1" s="1"/>
  <c r="F1257" i="1"/>
  <c r="F1256" i="1" s="1"/>
  <c r="F1255" i="1" s="1"/>
  <c r="E1257" i="1"/>
  <c r="E1256" i="1" s="1"/>
  <c r="E1255" i="1" s="1"/>
  <c r="D1257" i="1"/>
  <c r="D1256" i="1" s="1"/>
  <c r="D1255" i="1" s="1"/>
  <c r="C1257" i="1"/>
  <c r="C1256" i="1" s="1"/>
  <c r="C1255" i="1" s="1"/>
  <c r="H1256" i="1"/>
  <c r="H1255" i="1" s="1"/>
  <c r="I1254" i="1"/>
  <c r="K1254" i="1" s="1"/>
  <c r="I1253" i="1"/>
  <c r="K1253" i="1" s="1"/>
  <c r="H1252" i="1"/>
  <c r="H1251" i="1" s="1"/>
  <c r="H1250" i="1" s="1"/>
  <c r="G1252" i="1"/>
  <c r="G1251" i="1" s="1"/>
  <c r="G1250" i="1" s="1"/>
  <c r="F1252" i="1"/>
  <c r="F1251" i="1" s="1"/>
  <c r="F1250" i="1" s="1"/>
  <c r="E1252" i="1"/>
  <c r="E1251" i="1" s="1"/>
  <c r="E1250" i="1" s="1"/>
  <c r="D1252" i="1"/>
  <c r="D1251" i="1" s="1"/>
  <c r="D1250" i="1" s="1"/>
  <c r="C1252" i="1"/>
  <c r="C1251" i="1" s="1"/>
  <c r="C1250" i="1" s="1"/>
  <c r="I1249" i="1"/>
  <c r="K1249" i="1" s="1"/>
  <c r="I1248" i="1"/>
  <c r="K1248" i="1" s="1"/>
  <c r="H1247" i="1"/>
  <c r="G1247" i="1"/>
  <c r="G1246" i="1" s="1"/>
  <c r="G1245" i="1" s="1"/>
  <c r="F1247" i="1"/>
  <c r="F1246" i="1" s="1"/>
  <c r="F1245" i="1" s="1"/>
  <c r="E1247" i="1"/>
  <c r="E1246" i="1" s="1"/>
  <c r="E1245" i="1" s="1"/>
  <c r="D1247" i="1"/>
  <c r="D1246" i="1" s="1"/>
  <c r="D1245" i="1" s="1"/>
  <c r="C1247" i="1"/>
  <c r="C1246" i="1" s="1"/>
  <c r="C1245" i="1" s="1"/>
  <c r="H1246" i="1"/>
  <c r="H1245" i="1" s="1"/>
  <c r="I1244" i="1"/>
  <c r="K1244" i="1" s="1"/>
  <c r="H1243" i="1"/>
  <c r="G1243" i="1"/>
  <c r="G1242" i="1" s="1"/>
  <c r="F1243" i="1"/>
  <c r="F1242" i="1" s="1"/>
  <c r="E1243" i="1"/>
  <c r="E1242" i="1" s="1"/>
  <c r="D1243" i="1"/>
  <c r="D1242" i="1" s="1"/>
  <c r="C1243" i="1"/>
  <c r="C1242" i="1" s="1"/>
  <c r="H1242" i="1"/>
  <c r="I1241" i="1"/>
  <c r="K1241" i="1" s="1"/>
  <c r="H1240" i="1"/>
  <c r="H1239" i="1" s="1"/>
  <c r="G1240" i="1"/>
  <c r="G1239" i="1" s="1"/>
  <c r="G1238" i="1" s="1"/>
  <c r="F1240" i="1"/>
  <c r="F1239" i="1" s="1"/>
  <c r="E1240" i="1"/>
  <c r="E1239" i="1" s="1"/>
  <c r="D1240" i="1"/>
  <c r="D1239" i="1" s="1"/>
  <c r="C1240" i="1"/>
  <c r="C1239" i="1" s="1"/>
  <c r="C1238" i="1" s="1"/>
  <c r="I1237" i="1"/>
  <c r="J1237" i="1" s="1"/>
  <c r="I1236" i="1"/>
  <c r="K1236" i="1" s="1"/>
  <c r="H1235" i="1"/>
  <c r="G1235" i="1"/>
  <c r="G1234" i="1" s="1"/>
  <c r="G1233" i="1" s="1"/>
  <c r="F1235" i="1"/>
  <c r="F1234" i="1" s="1"/>
  <c r="F1233" i="1" s="1"/>
  <c r="E1235" i="1"/>
  <c r="E1234" i="1" s="1"/>
  <c r="E1233" i="1" s="1"/>
  <c r="D1235" i="1"/>
  <c r="C1235" i="1"/>
  <c r="C1234" i="1" s="1"/>
  <c r="C1233" i="1" s="1"/>
  <c r="H1234" i="1"/>
  <c r="H1233" i="1" s="1"/>
  <c r="D1234" i="1"/>
  <c r="D1233" i="1" s="1"/>
  <c r="I1227" i="1"/>
  <c r="J1227" i="1" s="1"/>
  <c r="I1226" i="1"/>
  <c r="K1226" i="1" s="1"/>
  <c r="H1225" i="1"/>
  <c r="G1225" i="1"/>
  <c r="F1225" i="1"/>
  <c r="E1225" i="1"/>
  <c r="D1225" i="1"/>
  <c r="C1225" i="1"/>
  <c r="I1224" i="1"/>
  <c r="K1224" i="1" s="1"/>
  <c r="H1223" i="1"/>
  <c r="G1223" i="1"/>
  <c r="F1223" i="1"/>
  <c r="E1223" i="1"/>
  <c r="D1223" i="1"/>
  <c r="C1223" i="1"/>
  <c r="I1222" i="1"/>
  <c r="K1222" i="1" s="1"/>
  <c r="H1221" i="1"/>
  <c r="G1221" i="1"/>
  <c r="F1221" i="1"/>
  <c r="E1221" i="1"/>
  <c r="D1221" i="1"/>
  <c r="C1221" i="1"/>
  <c r="I1220" i="1"/>
  <c r="K1220" i="1" s="1"/>
  <c r="H1219" i="1"/>
  <c r="G1219" i="1"/>
  <c r="F1219" i="1"/>
  <c r="E1219" i="1"/>
  <c r="D1219" i="1"/>
  <c r="C1219" i="1"/>
  <c r="I1217" i="1"/>
  <c r="K1217" i="1" s="1"/>
  <c r="H1216" i="1"/>
  <c r="H1215" i="1" s="1"/>
  <c r="G1216" i="1"/>
  <c r="G1215" i="1" s="1"/>
  <c r="F1216" i="1"/>
  <c r="F1215" i="1" s="1"/>
  <c r="E1216" i="1"/>
  <c r="E1215" i="1" s="1"/>
  <c r="D1216" i="1"/>
  <c r="D1215" i="1" s="1"/>
  <c r="C1216" i="1"/>
  <c r="C1215" i="1" s="1"/>
  <c r="J1213" i="1"/>
  <c r="J1212" i="1" s="1"/>
  <c r="I1212" i="1"/>
  <c r="H1212" i="1"/>
  <c r="G1212" i="1"/>
  <c r="F1212" i="1"/>
  <c r="E1212" i="1"/>
  <c r="D1212" i="1"/>
  <c r="C1212" i="1"/>
  <c r="I1211" i="1"/>
  <c r="K1211" i="1" s="1"/>
  <c r="H1210" i="1"/>
  <c r="G1210" i="1"/>
  <c r="F1210" i="1"/>
  <c r="E1210" i="1"/>
  <c r="D1210" i="1"/>
  <c r="C1210" i="1"/>
  <c r="J1209" i="1"/>
  <c r="J1208" i="1" s="1"/>
  <c r="I1208" i="1"/>
  <c r="H1208" i="1"/>
  <c r="G1208" i="1"/>
  <c r="F1208" i="1"/>
  <c r="E1208" i="1"/>
  <c r="D1208" i="1"/>
  <c r="C1208" i="1"/>
  <c r="I1206" i="1"/>
  <c r="K1206" i="1" s="1"/>
  <c r="H1205" i="1"/>
  <c r="G1205" i="1"/>
  <c r="F1205" i="1"/>
  <c r="E1205" i="1"/>
  <c r="D1205" i="1"/>
  <c r="C1205" i="1"/>
  <c r="I1204" i="1"/>
  <c r="K1204" i="1" s="1"/>
  <c r="H1203" i="1"/>
  <c r="G1203" i="1"/>
  <c r="F1203" i="1"/>
  <c r="F1202" i="1" s="1"/>
  <c r="E1203" i="1"/>
  <c r="D1203" i="1"/>
  <c r="D1202" i="1" s="1"/>
  <c r="C1203" i="1"/>
  <c r="H1202" i="1"/>
  <c r="I1199" i="1"/>
  <c r="K1199" i="1" s="1"/>
  <c r="H1198" i="1"/>
  <c r="G1198" i="1"/>
  <c r="F1198" i="1"/>
  <c r="E1198" i="1"/>
  <c r="D1198" i="1"/>
  <c r="C1198" i="1"/>
  <c r="I1197" i="1"/>
  <c r="K1197" i="1" s="1"/>
  <c r="H1196" i="1"/>
  <c r="G1196" i="1"/>
  <c r="F1196" i="1"/>
  <c r="E1196" i="1"/>
  <c r="D1196" i="1"/>
  <c r="C1196" i="1"/>
  <c r="J1195" i="1"/>
  <c r="J1194" i="1" s="1"/>
  <c r="I1194" i="1"/>
  <c r="H1194" i="1"/>
  <c r="G1194" i="1"/>
  <c r="F1194" i="1"/>
  <c r="E1194" i="1"/>
  <c r="D1194" i="1"/>
  <c r="C1194" i="1"/>
  <c r="I1193" i="1"/>
  <c r="K1193" i="1" s="1"/>
  <c r="H1192" i="1"/>
  <c r="G1192" i="1"/>
  <c r="F1192" i="1"/>
  <c r="E1192" i="1"/>
  <c r="D1192" i="1"/>
  <c r="C1192" i="1"/>
  <c r="J1183" i="1"/>
  <c r="J1182" i="1" s="1"/>
  <c r="J1181" i="1" s="1"/>
  <c r="I1182" i="1"/>
  <c r="I1181" i="1" s="1"/>
  <c r="H1182" i="1"/>
  <c r="G1182" i="1"/>
  <c r="G1181" i="1" s="1"/>
  <c r="F1182" i="1"/>
  <c r="F1181" i="1" s="1"/>
  <c r="E1182" i="1"/>
  <c r="E1181" i="1" s="1"/>
  <c r="D1182" i="1"/>
  <c r="D1181" i="1" s="1"/>
  <c r="C1182" i="1"/>
  <c r="C1181" i="1" s="1"/>
  <c r="H1181" i="1"/>
  <c r="I1179" i="1"/>
  <c r="K1179" i="1" s="1"/>
  <c r="H1178" i="1"/>
  <c r="G1178" i="1"/>
  <c r="F1178" i="1"/>
  <c r="E1178" i="1"/>
  <c r="D1178" i="1"/>
  <c r="C1178" i="1"/>
  <c r="I1177" i="1"/>
  <c r="K1177" i="1" s="1"/>
  <c r="H1176" i="1"/>
  <c r="G1176" i="1"/>
  <c r="F1176" i="1"/>
  <c r="E1176" i="1"/>
  <c r="D1176" i="1"/>
  <c r="C1176" i="1"/>
  <c r="J1175" i="1"/>
  <c r="J1174" i="1" s="1"/>
  <c r="I1174" i="1"/>
  <c r="H1174" i="1"/>
  <c r="G1174" i="1"/>
  <c r="F1174" i="1"/>
  <c r="E1174" i="1"/>
  <c r="D1174" i="1"/>
  <c r="C1174" i="1"/>
  <c r="I1173" i="1"/>
  <c r="K1173" i="1" s="1"/>
  <c r="H1172" i="1"/>
  <c r="G1172" i="1"/>
  <c r="F1172" i="1"/>
  <c r="E1172" i="1"/>
  <c r="E1171" i="1" s="1"/>
  <c r="E1170" i="1" s="1"/>
  <c r="D1172" i="1"/>
  <c r="C1172" i="1"/>
  <c r="I1168" i="1"/>
  <c r="K1168" i="1" s="1"/>
  <c r="H1167" i="1"/>
  <c r="G1167" i="1"/>
  <c r="F1167" i="1"/>
  <c r="E1167" i="1"/>
  <c r="D1167" i="1"/>
  <c r="C1167" i="1"/>
  <c r="I1166" i="1"/>
  <c r="K1166" i="1" s="1"/>
  <c r="H1165" i="1"/>
  <c r="G1165" i="1"/>
  <c r="F1165" i="1"/>
  <c r="E1165" i="1"/>
  <c r="D1165" i="1"/>
  <c r="C1165" i="1"/>
  <c r="I1161" i="1"/>
  <c r="K1161" i="1" s="1"/>
  <c r="H1160" i="1"/>
  <c r="G1160" i="1"/>
  <c r="F1160" i="1"/>
  <c r="E1160" i="1"/>
  <c r="D1160" i="1"/>
  <c r="C1160" i="1"/>
  <c r="J1159" i="1"/>
  <c r="I1158" i="1"/>
  <c r="K1158" i="1" s="1"/>
  <c r="H1157" i="1"/>
  <c r="G1157" i="1"/>
  <c r="F1157" i="1"/>
  <c r="E1157" i="1"/>
  <c r="D1157" i="1"/>
  <c r="C1157" i="1"/>
  <c r="J1156" i="1"/>
  <c r="J1155" i="1" s="1"/>
  <c r="I1155" i="1"/>
  <c r="H1155" i="1"/>
  <c r="G1155" i="1"/>
  <c r="F1155" i="1"/>
  <c r="E1155" i="1"/>
  <c r="D1155" i="1"/>
  <c r="C1155" i="1"/>
  <c r="I1154" i="1"/>
  <c r="K1154" i="1" s="1"/>
  <c r="H1153" i="1"/>
  <c r="G1153" i="1"/>
  <c r="F1153" i="1"/>
  <c r="E1153" i="1"/>
  <c r="D1153" i="1"/>
  <c r="C1153" i="1"/>
  <c r="C1152" i="1" s="1"/>
  <c r="C1151" i="1" s="1"/>
  <c r="C1150" i="1" s="1"/>
  <c r="J1146" i="1"/>
  <c r="J1145" i="1" s="1"/>
  <c r="I1145" i="1"/>
  <c r="H1145" i="1"/>
  <c r="G1145" i="1"/>
  <c r="F1145" i="1"/>
  <c r="E1145" i="1"/>
  <c r="D1145" i="1"/>
  <c r="C1145" i="1"/>
  <c r="I1144" i="1"/>
  <c r="K1144" i="1" s="1"/>
  <c r="H1143" i="1"/>
  <c r="G1143" i="1"/>
  <c r="F1143" i="1"/>
  <c r="E1143" i="1"/>
  <c r="D1143" i="1"/>
  <c r="C1143" i="1"/>
  <c r="I1142" i="1"/>
  <c r="K1142" i="1" s="1"/>
  <c r="H1141" i="1"/>
  <c r="G1141" i="1"/>
  <c r="G1140" i="1" s="1"/>
  <c r="G1139" i="1" s="1"/>
  <c r="G1138" i="1" s="1"/>
  <c r="F1141" i="1"/>
  <c r="E1141" i="1"/>
  <c r="D1141" i="1"/>
  <c r="C1141" i="1"/>
  <c r="I1137" i="1"/>
  <c r="K1137" i="1" s="1"/>
  <c r="H1136" i="1"/>
  <c r="G1136" i="1"/>
  <c r="F1136" i="1"/>
  <c r="E1136" i="1"/>
  <c r="D1136" i="1"/>
  <c r="C1136" i="1"/>
  <c r="J1135" i="1"/>
  <c r="J1134" i="1" s="1"/>
  <c r="I1134" i="1"/>
  <c r="H1134" i="1"/>
  <c r="G1134" i="1"/>
  <c r="G1133" i="1" s="1"/>
  <c r="G1132" i="1" s="1"/>
  <c r="G1131" i="1" s="1"/>
  <c r="F1134" i="1"/>
  <c r="E1134" i="1"/>
  <c r="E1133" i="1" s="1"/>
  <c r="E1132" i="1" s="1"/>
  <c r="E1131" i="1" s="1"/>
  <c r="D1134" i="1"/>
  <c r="C1134" i="1"/>
  <c r="C1133" i="1" s="1"/>
  <c r="C1132" i="1" s="1"/>
  <c r="C1131" i="1" s="1"/>
  <c r="I1130" i="1"/>
  <c r="K1130" i="1" s="1"/>
  <c r="H1129" i="1"/>
  <c r="G1129" i="1"/>
  <c r="F1129" i="1"/>
  <c r="E1129" i="1"/>
  <c r="D1129" i="1"/>
  <c r="C1129" i="1"/>
  <c r="H1128" i="1"/>
  <c r="G1127" i="1"/>
  <c r="G1126" i="1" s="1"/>
  <c r="G1125" i="1" s="1"/>
  <c r="G1124" i="1" s="1"/>
  <c r="F1127" i="1"/>
  <c r="E1127" i="1"/>
  <c r="E1126" i="1" s="1"/>
  <c r="E1125" i="1" s="1"/>
  <c r="E1124" i="1" s="1"/>
  <c r="D1127" i="1"/>
  <c r="C1127" i="1"/>
  <c r="C1126" i="1" s="1"/>
  <c r="C1125" i="1" s="1"/>
  <c r="C1124" i="1" s="1"/>
  <c r="I1123" i="1"/>
  <c r="K1123" i="1" s="1"/>
  <c r="H1122" i="1"/>
  <c r="G1122" i="1"/>
  <c r="F1122" i="1"/>
  <c r="E1122" i="1"/>
  <c r="D1122" i="1"/>
  <c r="C1122" i="1"/>
  <c r="I1121" i="1"/>
  <c r="J1121" i="1" s="1"/>
  <c r="I1120" i="1"/>
  <c r="K1120" i="1" s="1"/>
  <c r="H1119" i="1"/>
  <c r="G1119" i="1"/>
  <c r="F1119" i="1"/>
  <c r="E1119" i="1"/>
  <c r="D1119" i="1"/>
  <c r="C1119" i="1"/>
  <c r="J1118" i="1"/>
  <c r="J1117" i="1" s="1"/>
  <c r="I1117" i="1"/>
  <c r="H1117" i="1"/>
  <c r="G1117" i="1"/>
  <c r="F1117" i="1"/>
  <c r="E1117" i="1"/>
  <c r="D1117" i="1"/>
  <c r="C1117" i="1"/>
  <c r="I1116" i="1"/>
  <c r="K1116" i="1" s="1"/>
  <c r="H1115" i="1"/>
  <c r="G1115" i="1"/>
  <c r="F1115" i="1"/>
  <c r="E1115" i="1"/>
  <c r="D1115" i="1"/>
  <c r="C1115" i="1"/>
  <c r="I1113" i="1"/>
  <c r="K1113" i="1" s="1"/>
  <c r="H1112" i="1"/>
  <c r="G1112" i="1"/>
  <c r="G1111" i="1" s="1"/>
  <c r="F1112" i="1"/>
  <c r="F1111" i="1" s="1"/>
  <c r="E1112" i="1"/>
  <c r="E1111" i="1" s="1"/>
  <c r="D1112" i="1"/>
  <c r="D1111" i="1" s="1"/>
  <c r="C1112" i="1"/>
  <c r="C1111" i="1" s="1"/>
  <c r="H1111" i="1"/>
  <c r="I1105" i="1"/>
  <c r="K1105" i="1" s="1"/>
  <c r="H1104" i="1"/>
  <c r="G1104" i="1"/>
  <c r="F1104" i="1"/>
  <c r="E1104" i="1"/>
  <c r="D1104" i="1"/>
  <c r="C1104" i="1"/>
  <c r="I1103" i="1"/>
  <c r="K1103" i="1" s="1"/>
  <c r="H1102" i="1"/>
  <c r="G1102" i="1"/>
  <c r="F1102" i="1"/>
  <c r="E1102" i="1"/>
  <c r="D1102" i="1"/>
  <c r="C1102" i="1"/>
  <c r="K1101" i="1"/>
  <c r="J1101" i="1"/>
  <c r="J1100" i="1" s="1"/>
  <c r="I1100" i="1"/>
  <c r="H1100" i="1"/>
  <c r="G1100" i="1"/>
  <c r="F1100" i="1"/>
  <c r="E1100" i="1"/>
  <c r="D1100" i="1"/>
  <c r="C1100" i="1"/>
  <c r="I1099" i="1"/>
  <c r="K1099" i="1" s="1"/>
  <c r="H1098" i="1"/>
  <c r="G1098" i="1"/>
  <c r="F1098" i="1"/>
  <c r="E1098" i="1"/>
  <c r="D1098" i="1"/>
  <c r="C1098" i="1"/>
  <c r="I1093" i="1"/>
  <c r="K1093" i="1" s="1"/>
  <c r="H1092" i="1"/>
  <c r="G1092" i="1"/>
  <c r="F1092" i="1"/>
  <c r="E1092" i="1"/>
  <c r="D1092" i="1"/>
  <c r="C1092" i="1"/>
  <c r="I1091" i="1"/>
  <c r="K1091" i="1" s="1"/>
  <c r="I1090" i="1"/>
  <c r="K1090" i="1" s="1"/>
  <c r="I1089" i="1"/>
  <c r="K1089" i="1" s="1"/>
  <c r="I1088" i="1"/>
  <c r="K1088" i="1" s="1"/>
  <c r="I1087" i="1"/>
  <c r="K1087" i="1" s="1"/>
  <c r="I1086" i="1"/>
  <c r="J1086" i="1" s="1"/>
  <c r="I1085" i="1"/>
  <c r="K1085" i="1" s="1"/>
  <c r="I1084" i="1"/>
  <c r="J1084" i="1" s="1"/>
  <c r="H1083" i="1"/>
  <c r="H1082" i="1" s="1"/>
  <c r="H1081" i="1" s="1"/>
  <c r="G1083" i="1"/>
  <c r="G1572" i="1" s="1"/>
  <c r="F1083" i="1"/>
  <c r="F1572" i="1" s="1"/>
  <c r="E1083" i="1"/>
  <c r="E1082" i="1" s="1"/>
  <c r="E1081" i="1" s="1"/>
  <c r="D1083" i="1"/>
  <c r="D1572" i="1" s="1"/>
  <c r="C1083" i="1"/>
  <c r="C1572" i="1" s="1"/>
  <c r="F1077" i="1"/>
  <c r="D1574" i="1" s="1"/>
  <c r="F1076" i="1"/>
  <c r="D1571" i="1" s="1"/>
  <c r="E1075" i="1"/>
  <c r="E1557" i="1" s="1"/>
  <c r="D1075" i="1"/>
  <c r="D1557" i="1" s="1"/>
  <c r="K1319" i="1" l="1"/>
  <c r="G1846" i="1"/>
  <c r="I1846" i="1" s="1"/>
  <c r="K1317" i="1"/>
  <c r="G1844" i="1"/>
  <c r="H1315" i="1"/>
  <c r="H1314" i="1" s="1"/>
  <c r="M1319" i="1"/>
  <c r="I1477" i="1"/>
  <c r="J1478" i="1"/>
  <c r="J1477" i="1" s="1"/>
  <c r="I1327" i="1"/>
  <c r="I1326" i="1" s="1"/>
  <c r="I1325" i="1" s="1"/>
  <c r="C1541" i="1"/>
  <c r="C1540" i="1" s="1"/>
  <c r="I1473" i="1"/>
  <c r="J1474" i="1"/>
  <c r="J1473" i="1" s="1"/>
  <c r="I1485" i="1"/>
  <c r="I1128" i="1"/>
  <c r="O1128" i="1"/>
  <c r="P1133" i="1" s="1"/>
  <c r="H1362" i="1"/>
  <c r="F1380" i="1"/>
  <c r="D1472" i="1"/>
  <c r="D1471" i="1" s="1"/>
  <c r="F1472" i="1"/>
  <c r="F1471" i="1" s="1"/>
  <c r="H1472" i="1"/>
  <c r="H1471" i="1" s="1"/>
  <c r="J1486" i="1"/>
  <c r="J1485" i="1" s="1"/>
  <c r="J1484" i="1" s="1"/>
  <c r="J1536" i="1"/>
  <c r="E1114" i="1"/>
  <c r="E1110" i="1" s="1"/>
  <c r="E1109" i="1" s="1"/>
  <c r="D1140" i="1"/>
  <c r="D1139" i="1" s="1"/>
  <c r="D1138" i="1" s="1"/>
  <c r="F1140" i="1"/>
  <c r="F1139" i="1" s="1"/>
  <c r="F1138" i="1" s="1"/>
  <c r="H1140" i="1"/>
  <c r="H1139" i="1" s="1"/>
  <c r="H1138" i="1" s="1"/>
  <c r="C1140" i="1"/>
  <c r="C1139" i="1" s="1"/>
  <c r="C1138" i="1" s="1"/>
  <c r="E1140" i="1"/>
  <c r="E1139" i="1" s="1"/>
  <c r="E1138" i="1" s="1"/>
  <c r="C1202" i="1"/>
  <c r="E1202" i="1"/>
  <c r="G1202" i="1"/>
  <c r="C1207" i="1"/>
  <c r="E1207" i="1"/>
  <c r="G1207" i="1"/>
  <c r="C1218" i="1"/>
  <c r="C1214" i="1" s="1"/>
  <c r="E1218" i="1"/>
  <c r="E1214" i="1" s="1"/>
  <c r="G1218" i="1"/>
  <c r="G1214" i="1" s="1"/>
  <c r="F1218" i="1"/>
  <c r="F1214" i="1" s="1"/>
  <c r="H1335" i="1"/>
  <c r="H1329" i="1" s="1"/>
  <c r="E1399" i="1"/>
  <c r="E1398" i="1" s="1"/>
  <c r="H1421" i="1"/>
  <c r="H1420" i="1" s="1"/>
  <c r="G1463" i="1"/>
  <c r="G1462" i="1" s="1"/>
  <c r="G1461" i="1" s="1"/>
  <c r="H1097" i="1"/>
  <c r="H1096" i="1" s="1"/>
  <c r="H1095" i="1" s="1"/>
  <c r="D1164" i="1"/>
  <c r="D1163" i="1" s="1"/>
  <c r="D1162" i="1" s="1"/>
  <c r="H1164" i="1"/>
  <c r="H1163" i="1" s="1"/>
  <c r="H1162" i="1" s="1"/>
  <c r="C1191" i="1"/>
  <c r="E1191" i="1"/>
  <c r="E1180" i="1" s="1"/>
  <c r="E1169" i="1" s="1"/>
  <c r="G1191" i="1"/>
  <c r="I1192" i="1"/>
  <c r="K1192" i="1" s="1"/>
  <c r="J1193" i="1"/>
  <c r="J1192" i="1" s="1"/>
  <c r="D1191" i="1"/>
  <c r="D1180" i="1" s="1"/>
  <c r="H1191" i="1"/>
  <c r="H1180" i="1" s="1"/>
  <c r="I1203" i="1"/>
  <c r="K1203" i="1" s="1"/>
  <c r="I1205" i="1"/>
  <c r="D1218" i="1"/>
  <c r="D1214" i="1" s="1"/>
  <c r="H1218" i="1"/>
  <c r="H1214" i="1" s="1"/>
  <c r="I1235" i="1"/>
  <c r="I1234" i="1" s="1"/>
  <c r="I1233" i="1" s="1"/>
  <c r="K1233" i="1" s="1"/>
  <c r="J1236" i="1"/>
  <c r="J1235" i="1" s="1"/>
  <c r="J1234" i="1" s="1"/>
  <c r="J1233" i="1" s="1"/>
  <c r="H1287" i="1"/>
  <c r="H1286" i="1" s="1"/>
  <c r="D1335" i="1"/>
  <c r="F1335" i="1"/>
  <c r="F1329" i="1" s="1"/>
  <c r="D1362" i="1"/>
  <c r="F1362" i="1"/>
  <c r="D1421" i="1"/>
  <c r="D1420" i="1" s="1"/>
  <c r="F1421" i="1"/>
  <c r="F1420" i="1" s="1"/>
  <c r="I1424" i="1"/>
  <c r="K1424" i="1" s="1"/>
  <c r="J1425" i="1"/>
  <c r="J1424" i="1" s="1"/>
  <c r="C1442" i="1"/>
  <c r="C1441" i="1" s="1"/>
  <c r="E1442" i="1"/>
  <c r="E1441" i="1" s="1"/>
  <c r="G1442" i="1"/>
  <c r="G1441" i="1" s="1"/>
  <c r="G1453" i="1"/>
  <c r="G1452" i="1" s="1"/>
  <c r="C1463" i="1"/>
  <c r="C1462" i="1" s="1"/>
  <c r="C1461" i="1" s="1"/>
  <c r="E1463" i="1"/>
  <c r="E1462" i="1" s="1"/>
  <c r="E1461" i="1" s="1"/>
  <c r="D1509" i="1"/>
  <c r="D1508" i="1" s="1"/>
  <c r="H1509" i="1"/>
  <c r="H1508" i="1" s="1"/>
  <c r="D1238" i="1"/>
  <c r="D1232" i="1" s="1"/>
  <c r="D1329" i="1"/>
  <c r="C1571" i="1"/>
  <c r="J1087" i="1"/>
  <c r="D1097" i="1"/>
  <c r="D1096" i="1" s="1"/>
  <c r="D1095" i="1" s="1"/>
  <c r="F1097" i="1"/>
  <c r="F1096" i="1" s="1"/>
  <c r="F1095" i="1" s="1"/>
  <c r="G1152" i="1"/>
  <c r="G1151" i="1" s="1"/>
  <c r="G1150" i="1" s="1"/>
  <c r="I1210" i="1"/>
  <c r="K1210" i="1" s="1"/>
  <c r="I1219" i="1"/>
  <c r="I1221" i="1"/>
  <c r="K1221" i="1" s="1"/>
  <c r="I1223" i="1"/>
  <c r="K1223" i="1" s="1"/>
  <c r="I1225" i="1"/>
  <c r="K1225" i="1" s="1"/>
  <c r="D1287" i="1"/>
  <c r="D1286" i="1" s="1"/>
  <c r="F1287" i="1"/>
  <c r="F1286" i="1" s="1"/>
  <c r="I1290" i="1"/>
  <c r="J1291" i="1"/>
  <c r="D1297" i="1"/>
  <c r="H1297" i="1"/>
  <c r="C1335" i="1"/>
  <c r="C1329" i="1" s="1"/>
  <c r="E1335" i="1"/>
  <c r="E1329" i="1" s="1"/>
  <c r="G1335" i="1"/>
  <c r="G1329" i="1" s="1"/>
  <c r="I1335" i="1"/>
  <c r="C1369" i="1"/>
  <c r="C1368" i="1" s="1"/>
  <c r="E1369" i="1"/>
  <c r="E1368" i="1" s="1"/>
  <c r="G1369" i="1"/>
  <c r="G1368" i="1" s="1"/>
  <c r="G1412" i="1"/>
  <c r="G1411" i="1" s="1"/>
  <c r="C1430" i="1"/>
  <c r="C1429" i="1" s="1"/>
  <c r="E1430" i="1"/>
  <c r="E1429" i="1" s="1"/>
  <c r="G1430" i="1"/>
  <c r="G1429" i="1" s="1"/>
  <c r="I1443" i="1"/>
  <c r="I1445" i="1"/>
  <c r="K1445" i="1" s="1"/>
  <c r="I1448" i="1"/>
  <c r="K1448" i="1" s="1"/>
  <c r="C1487" i="1"/>
  <c r="C1483" i="1" s="1"/>
  <c r="E1487" i="1"/>
  <c r="E1483" i="1" s="1"/>
  <c r="G1487" i="1"/>
  <c r="G1483" i="1" s="1"/>
  <c r="C1499" i="1"/>
  <c r="C1495" i="1" s="1"/>
  <c r="E1499" i="1"/>
  <c r="E1495" i="1" s="1"/>
  <c r="G1499" i="1"/>
  <c r="G1495" i="1" s="1"/>
  <c r="I1500" i="1"/>
  <c r="K1500" i="1" s="1"/>
  <c r="J1501" i="1"/>
  <c r="J1500" i="1" s="1"/>
  <c r="D1499" i="1"/>
  <c r="D1495" i="1" s="1"/>
  <c r="F1499" i="1"/>
  <c r="F1495" i="1" s="1"/>
  <c r="H1499" i="1"/>
  <c r="H1495" i="1" s="1"/>
  <c r="G1541" i="1"/>
  <c r="G1540" i="1" s="1"/>
  <c r="K1100" i="1"/>
  <c r="G1201" i="1"/>
  <c r="K1205" i="1"/>
  <c r="E1201" i="1"/>
  <c r="F1526" i="1"/>
  <c r="F1522" i="1" s="1"/>
  <c r="C1082" i="1"/>
  <c r="C1081" i="1" s="1"/>
  <c r="G1082" i="1"/>
  <c r="G1081" i="1" s="1"/>
  <c r="J1091" i="1"/>
  <c r="I1112" i="1"/>
  <c r="K1112" i="1" s="1"/>
  <c r="J1113" i="1"/>
  <c r="J1112" i="1" s="1"/>
  <c r="J1111" i="1" s="1"/>
  <c r="C1114" i="1"/>
  <c r="C1110" i="1" s="1"/>
  <c r="C1109" i="1" s="1"/>
  <c r="G1114" i="1"/>
  <c r="G1110" i="1" s="1"/>
  <c r="G1109" i="1" s="1"/>
  <c r="I1119" i="1"/>
  <c r="J1120" i="1"/>
  <c r="J1119" i="1" s="1"/>
  <c r="I1122" i="1"/>
  <c r="K1122" i="1" s="1"/>
  <c r="J1123" i="1"/>
  <c r="J1122" i="1" s="1"/>
  <c r="D1152" i="1"/>
  <c r="D1151" i="1" s="1"/>
  <c r="D1150" i="1" s="1"/>
  <c r="F1152" i="1"/>
  <c r="F1151" i="1" s="1"/>
  <c r="F1150" i="1" s="1"/>
  <c r="H1152" i="1"/>
  <c r="H1151" i="1" s="1"/>
  <c r="H1150" i="1" s="1"/>
  <c r="E1152" i="1"/>
  <c r="E1151" i="1" s="1"/>
  <c r="E1150" i="1" s="1"/>
  <c r="F1164" i="1"/>
  <c r="F1163" i="1" s="1"/>
  <c r="F1162" i="1" s="1"/>
  <c r="I1167" i="1"/>
  <c r="K1167" i="1" s="1"/>
  <c r="J1168" i="1"/>
  <c r="J1167" i="1" s="1"/>
  <c r="C1171" i="1"/>
  <c r="C1170" i="1" s="1"/>
  <c r="G1171" i="1"/>
  <c r="G1170" i="1" s="1"/>
  <c r="I1172" i="1"/>
  <c r="K1172" i="1" s="1"/>
  <c r="C1180" i="1"/>
  <c r="G1180" i="1"/>
  <c r="J1211" i="1"/>
  <c r="J1210" i="1" s="1"/>
  <c r="J1207" i="1" s="1"/>
  <c r="J1220" i="1"/>
  <c r="J1219" i="1" s="1"/>
  <c r="J1222" i="1"/>
  <c r="J1221" i="1" s="1"/>
  <c r="J1224" i="1"/>
  <c r="J1223" i="1" s="1"/>
  <c r="J1226" i="1"/>
  <c r="J1225" i="1" s="1"/>
  <c r="K1227" i="1"/>
  <c r="H1238" i="1"/>
  <c r="H1232" i="1" s="1"/>
  <c r="J1254" i="1"/>
  <c r="I1257" i="1"/>
  <c r="J1258" i="1"/>
  <c r="J1257" i="1" s="1"/>
  <c r="J1256" i="1" s="1"/>
  <c r="J1255" i="1" s="1"/>
  <c r="I1261" i="1"/>
  <c r="K1261" i="1" s="1"/>
  <c r="J1262" i="1"/>
  <c r="J1261" i="1" s="1"/>
  <c r="J1260" i="1" s="1"/>
  <c r="J1259" i="1" s="1"/>
  <c r="I1265" i="1"/>
  <c r="K1265" i="1" s="1"/>
  <c r="J1266" i="1"/>
  <c r="E1297" i="1"/>
  <c r="J1320" i="1"/>
  <c r="C1357" i="1"/>
  <c r="C1356" i="1" s="1"/>
  <c r="G1357" i="1"/>
  <c r="G1356" i="1" s="1"/>
  <c r="C1362" i="1"/>
  <c r="E1362" i="1"/>
  <c r="E1355" i="1" s="1"/>
  <c r="G1362" i="1"/>
  <c r="I1362" i="1"/>
  <c r="C1380" i="1"/>
  <c r="C1376" i="1" s="1"/>
  <c r="E1380" i="1"/>
  <c r="E1376" i="1" s="1"/>
  <c r="G1380" i="1"/>
  <c r="G1376" i="1" s="1"/>
  <c r="I1381" i="1"/>
  <c r="J1382" i="1"/>
  <c r="J1381" i="1" s="1"/>
  <c r="D1380" i="1"/>
  <c r="H1380" i="1"/>
  <c r="H1376" i="1" s="1"/>
  <c r="I1385" i="1"/>
  <c r="K1385" i="1" s="1"/>
  <c r="J1386" i="1"/>
  <c r="J1385" i="1" s="1"/>
  <c r="C1399" i="1"/>
  <c r="C1398" i="1" s="1"/>
  <c r="C1397" i="1" s="1"/>
  <c r="G1399" i="1"/>
  <c r="G1398" i="1" s="1"/>
  <c r="G1397" i="1" s="1"/>
  <c r="D1412" i="1"/>
  <c r="D1411" i="1" s="1"/>
  <c r="F1412" i="1"/>
  <c r="F1411" i="1" s="1"/>
  <c r="H1412" i="1"/>
  <c r="H1411" i="1" s="1"/>
  <c r="E1412" i="1"/>
  <c r="E1411" i="1" s="1"/>
  <c r="E1397" i="1" s="1"/>
  <c r="J1444" i="1"/>
  <c r="J1443" i="1" s="1"/>
  <c r="J1446" i="1"/>
  <c r="J1445" i="1" s="1"/>
  <c r="J1449" i="1"/>
  <c r="J1448" i="1" s="1"/>
  <c r="D1453" i="1"/>
  <c r="D1452" i="1" s="1"/>
  <c r="F1453" i="1"/>
  <c r="F1452" i="1" s="1"/>
  <c r="H1453" i="1"/>
  <c r="H1452" i="1" s="1"/>
  <c r="C1453" i="1"/>
  <c r="C1452" i="1" s="1"/>
  <c r="F1509" i="1"/>
  <c r="F1508" i="1" s="1"/>
  <c r="I1512" i="1"/>
  <c r="K1512" i="1" s="1"/>
  <c r="J1513" i="1"/>
  <c r="J1512" i="1" s="1"/>
  <c r="I1527" i="1"/>
  <c r="K1527" i="1" s="1"/>
  <c r="I1529" i="1"/>
  <c r="K1529" i="1" s="1"/>
  <c r="I1531" i="1"/>
  <c r="K1531" i="1" s="1"/>
  <c r="E1541" i="1"/>
  <c r="E1540" i="1" s="1"/>
  <c r="E1539" i="1" s="1"/>
  <c r="C1550" i="1"/>
  <c r="C1549" i="1" s="1"/>
  <c r="C1539" i="1" s="1"/>
  <c r="G1550" i="1"/>
  <c r="G1549" i="1" s="1"/>
  <c r="K1119" i="1"/>
  <c r="F1191" i="1"/>
  <c r="F1180" i="1" s="1"/>
  <c r="C1232" i="1"/>
  <c r="G1232" i="1"/>
  <c r="F1238" i="1"/>
  <c r="F1232" i="1" s="1"/>
  <c r="K1257" i="1"/>
  <c r="K1290" i="1"/>
  <c r="F1297" i="1"/>
  <c r="K1325" i="1"/>
  <c r="J1335" i="1"/>
  <c r="J1329" i="1" s="1"/>
  <c r="K1341" i="1"/>
  <c r="K1346" i="1"/>
  <c r="K1365" i="1"/>
  <c r="K1381" i="1"/>
  <c r="K1408" i="1"/>
  <c r="K1477" i="1"/>
  <c r="K1485" i="1"/>
  <c r="J1085" i="1"/>
  <c r="J1089" i="1"/>
  <c r="I1092" i="1"/>
  <c r="D1573" i="1" s="1"/>
  <c r="I1572" i="1" s="1"/>
  <c r="J1093" i="1"/>
  <c r="J1092" i="1" s="1"/>
  <c r="C1097" i="1"/>
  <c r="C1096" i="1" s="1"/>
  <c r="C1095" i="1" s="1"/>
  <c r="E1097" i="1"/>
  <c r="E1096" i="1" s="1"/>
  <c r="E1095" i="1" s="1"/>
  <c r="G1097" i="1"/>
  <c r="G1096" i="1" s="1"/>
  <c r="G1095" i="1" s="1"/>
  <c r="I1098" i="1"/>
  <c r="K1098" i="1" s="1"/>
  <c r="J1099" i="1"/>
  <c r="J1098" i="1" s="1"/>
  <c r="D1114" i="1"/>
  <c r="D1110" i="1" s="1"/>
  <c r="D1109" i="1" s="1"/>
  <c r="F1114" i="1"/>
  <c r="F1110" i="1" s="1"/>
  <c r="F1109" i="1" s="1"/>
  <c r="H1114" i="1"/>
  <c r="H1110" i="1" s="1"/>
  <c r="H1109" i="1" s="1"/>
  <c r="D1126" i="1"/>
  <c r="D1125" i="1" s="1"/>
  <c r="D1124" i="1" s="1"/>
  <c r="F1126" i="1"/>
  <c r="F1125" i="1" s="1"/>
  <c r="F1124" i="1" s="1"/>
  <c r="H1127" i="1"/>
  <c r="H1126" i="1" s="1"/>
  <c r="H1125" i="1" s="1"/>
  <c r="H1124" i="1" s="1"/>
  <c r="I1129" i="1"/>
  <c r="K1129" i="1" s="1"/>
  <c r="J1130" i="1"/>
  <c r="J1129" i="1" s="1"/>
  <c r="D1133" i="1"/>
  <c r="D1132" i="1" s="1"/>
  <c r="D1131" i="1" s="1"/>
  <c r="F1133" i="1"/>
  <c r="F1132" i="1" s="1"/>
  <c r="F1131" i="1" s="1"/>
  <c r="H1133" i="1"/>
  <c r="H1132" i="1" s="1"/>
  <c r="H1131" i="1" s="1"/>
  <c r="I1136" i="1"/>
  <c r="K1136" i="1" s="1"/>
  <c r="J1137" i="1"/>
  <c r="J1136" i="1" s="1"/>
  <c r="J1133" i="1" s="1"/>
  <c r="J1132" i="1" s="1"/>
  <c r="J1131" i="1" s="1"/>
  <c r="I1157" i="1"/>
  <c r="K1157" i="1" s="1"/>
  <c r="J1158" i="1"/>
  <c r="J1157" i="1" s="1"/>
  <c r="C1164" i="1"/>
  <c r="C1163" i="1" s="1"/>
  <c r="C1162" i="1" s="1"/>
  <c r="E1164" i="1"/>
  <c r="E1163" i="1" s="1"/>
  <c r="E1162" i="1" s="1"/>
  <c r="G1164" i="1"/>
  <c r="G1163" i="1" s="1"/>
  <c r="G1162" i="1" s="1"/>
  <c r="I1165" i="1"/>
  <c r="K1165" i="1" s="1"/>
  <c r="J1166" i="1"/>
  <c r="J1165" i="1" s="1"/>
  <c r="D1171" i="1"/>
  <c r="D1170" i="1" s="1"/>
  <c r="F1171" i="1"/>
  <c r="F1170" i="1" s="1"/>
  <c r="H1171" i="1"/>
  <c r="H1170" i="1" s="1"/>
  <c r="J1173" i="1"/>
  <c r="J1172" i="1" s="1"/>
  <c r="J1204" i="1"/>
  <c r="J1203" i="1" s="1"/>
  <c r="J1206" i="1"/>
  <c r="J1205" i="1" s="1"/>
  <c r="D1207" i="1"/>
  <c r="D1201" i="1" s="1"/>
  <c r="F1207" i="1"/>
  <c r="F1201" i="1" s="1"/>
  <c r="H1207" i="1"/>
  <c r="H1201" i="1" s="1"/>
  <c r="I1243" i="1"/>
  <c r="K1243" i="1" s="1"/>
  <c r="J1244" i="1"/>
  <c r="J1243" i="1" s="1"/>
  <c r="J1242" i="1" s="1"/>
  <c r="I1247" i="1"/>
  <c r="K1247" i="1" s="1"/>
  <c r="J1248" i="1"/>
  <c r="C1287" i="1"/>
  <c r="C1286" i="1" s="1"/>
  <c r="E1287" i="1"/>
  <c r="E1286" i="1" s="1"/>
  <c r="G1287" i="1"/>
  <c r="G1286" i="1" s="1"/>
  <c r="I1288" i="1"/>
  <c r="K1288" i="1" s="1"/>
  <c r="J1289" i="1"/>
  <c r="J1288" i="1" s="1"/>
  <c r="I1302" i="1"/>
  <c r="K1302" i="1" s="1"/>
  <c r="J1303" i="1"/>
  <c r="J1302" i="1" s="1"/>
  <c r="J1301" i="1" s="1"/>
  <c r="C1304" i="1"/>
  <c r="G1304" i="1"/>
  <c r="I1306" i="1"/>
  <c r="K1306" i="1" s="1"/>
  <c r="J1307" i="1"/>
  <c r="J1306" i="1" s="1"/>
  <c r="J1305" i="1" s="1"/>
  <c r="J1318" i="1"/>
  <c r="I1323" i="1"/>
  <c r="I1322" i="1" s="1"/>
  <c r="I1321" i="1" s="1"/>
  <c r="K1321" i="1" s="1"/>
  <c r="J1324" i="1"/>
  <c r="J1323" i="1" s="1"/>
  <c r="J1322" i="1" s="1"/>
  <c r="J1321" i="1" s="1"/>
  <c r="K1327" i="1"/>
  <c r="J1328" i="1"/>
  <c r="J1327" i="1" s="1"/>
  <c r="J1326" i="1" s="1"/>
  <c r="J1325" i="1" s="1"/>
  <c r="K1338" i="1"/>
  <c r="I1340" i="1"/>
  <c r="I1329" i="1" s="1"/>
  <c r="I1345" i="1"/>
  <c r="I1344" i="1" s="1"/>
  <c r="I1343" i="1" s="1"/>
  <c r="K1343" i="1" s="1"/>
  <c r="D1357" i="1"/>
  <c r="D1356" i="1" s="1"/>
  <c r="F1357" i="1"/>
  <c r="F1356" i="1" s="1"/>
  <c r="H1357" i="1"/>
  <c r="H1356" i="1" s="1"/>
  <c r="H1355" i="1" s="1"/>
  <c r="J1362" i="1"/>
  <c r="D1376" i="1"/>
  <c r="F1376" i="1"/>
  <c r="I1383" i="1"/>
  <c r="K1383" i="1" s="1"/>
  <c r="J1384" i="1"/>
  <c r="J1383" i="1" s="1"/>
  <c r="D1399" i="1"/>
  <c r="D1398" i="1" s="1"/>
  <c r="D1397" i="1" s="1"/>
  <c r="F1399" i="1"/>
  <c r="F1398" i="1" s="1"/>
  <c r="H1399" i="1"/>
  <c r="H1398" i="1" s="1"/>
  <c r="H1397" i="1" s="1"/>
  <c r="I1405" i="1"/>
  <c r="K1405" i="1" s="1"/>
  <c r="J1406" i="1"/>
  <c r="J1405" i="1" s="1"/>
  <c r="C1421" i="1"/>
  <c r="C1420" i="1" s="1"/>
  <c r="E1421" i="1"/>
  <c r="E1420" i="1" s="1"/>
  <c r="G1421" i="1"/>
  <c r="G1420" i="1" s="1"/>
  <c r="I1422" i="1"/>
  <c r="K1422" i="1" s="1"/>
  <c r="J1423" i="1"/>
  <c r="J1422" i="1" s="1"/>
  <c r="D1430" i="1"/>
  <c r="D1429" i="1" s="1"/>
  <c r="F1430" i="1"/>
  <c r="F1429" i="1" s="1"/>
  <c r="H1430" i="1"/>
  <c r="H1429" i="1" s="1"/>
  <c r="K1450" i="1"/>
  <c r="E1453" i="1"/>
  <c r="E1452" i="1" s="1"/>
  <c r="I1459" i="1"/>
  <c r="K1459" i="1" s="1"/>
  <c r="J1460" i="1"/>
  <c r="J1459" i="1" s="1"/>
  <c r="I1475" i="1"/>
  <c r="K1475" i="1" s="1"/>
  <c r="J1476" i="1"/>
  <c r="J1475" i="1" s="1"/>
  <c r="J1472" i="1" s="1"/>
  <c r="J1471" i="1" s="1"/>
  <c r="D1487" i="1"/>
  <c r="D1483" i="1" s="1"/>
  <c r="F1487" i="1"/>
  <c r="F1483" i="1" s="1"/>
  <c r="H1487" i="1"/>
  <c r="H1483" i="1" s="1"/>
  <c r="I1502" i="1"/>
  <c r="K1502" i="1" s="1"/>
  <c r="J1503" i="1"/>
  <c r="J1502" i="1" s="1"/>
  <c r="C1509" i="1"/>
  <c r="C1508" i="1" s="1"/>
  <c r="E1509" i="1"/>
  <c r="E1508" i="1" s="1"/>
  <c r="G1509" i="1"/>
  <c r="G1508" i="1" s="1"/>
  <c r="I1510" i="1"/>
  <c r="K1510" i="1" s="1"/>
  <c r="J1511" i="1"/>
  <c r="J1510" i="1" s="1"/>
  <c r="I1514" i="1"/>
  <c r="K1514" i="1" s="1"/>
  <c r="J1515" i="1"/>
  <c r="J1514" i="1" s="1"/>
  <c r="I1524" i="1"/>
  <c r="K1524" i="1" s="1"/>
  <c r="J1525" i="1"/>
  <c r="J1524" i="1" s="1"/>
  <c r="J1523" i="1" s="1"/>
  <c r="J1528" i="1"/>
  <c r="J1527" i="1" s="1"/>
  <c r="J1530" i="1"/>
  <c r="J1529" i="1" s="1"/>
  <c r="J1532" i="1"/>
  <c r="J1531" i="1" s="1"/>
  <c r="K1533" i="1"/>
  <c r="D1526" i="1"/>
  <c r="D1522" i="1" s="1"/>
  <c r="H1526" i="1"/>
  <c r="H1522" i="1" s="1"/>
  <c r="H1507" i="1" s="1"/>
  <c r="I1537" i="1"/>
  <c r="K1537" i="1" s="1"/>
  <c r="J1538" i="1"/>
  <c r="J1537" i="1" s="1"/>
  <c r="D1550" i="1"/>
  <c r="D1549" i="1" s="1"/>
  <c r="F1550" i="1"/>
  <c r="F1549" i="1" s="1"/>
  <c r="H1550" i="1"/>
  <c r="H1549" i="1" s="1"/>
  <c r="J1128" i="1"/>
  <c r="J1127" i="1" s="1"/>
  <c r="K1128" i="1"/>
  <c r="I1127" i="1"/>
  <c r="K1084" i="1"/>
  <c r="K1086" i="1"/>
  <c r="K1092" i="1"/>
  <c r="F1075" i="1"/>
  <c r="F1557" i="1" s="1"/>
  <c r="D1082" i="1"/>
  <c r="D1081" i="1" s="1"/>
  <c r="F1082" i="1"/>
  <c r="F1081" i="1" s="1"/>
  <c r="I1083" i="1"/>
  <c r="J1088" i="1"/>
  <c r="J1090" i="1"/>
  <c r="I1102" i="1"/>
  <c r="K1102" i="1" s="1"/>
  <c r="J1103" i="1"/>
  <c r="J1102" i="1" s="1"/>
  <c r="I1104" i="1"/>
  <c r="K1104" i="1" s="1"/>
  <c r="J1105" i="1"/>
  <c r="J1104" i="1" s="1"/>
  <c r="I1115" i="1"/>
  <c r="J1116" i="1"/>
  <c r="J1115" i="1" s="1"/>
  <c r="I1141" i="1"/>
  <c r="J1142" i="1"/>
  <c r="J1141" i="1" s="1"/>
  <c r="I1143" i="1"/>
  <c r="K1143" i="1" s="1"/>
  <c r="J1144" i="1"/>
  <c r="J1143" i="1" s="1"/>
  <c r="I1153" i="1"/>
  <c r="J1154" i="1"/>
  <c r="J1153" i="1" s="1"/>
  <c r="I1160" i="1"/>
  <c r="K1160" i="1" s="1"/>
  <c r="J1161" i="1"/>
  <c r="J1160" i="1" s="1"/>
  <c r="J1179" i="1"/>
  <c r="J1178" i="1" s="1"/>
  <c r="I1178" i="1"/>
  <c r="K1178" i="1" s="1"/>
  <c r="J1197" i="1"/>
  <c r="J1196" i="1" s="1"/>
  <c r="I1196" i="1"/>
  <c r="K1196" i="1" s="1"/>
  <c r="J1217" i="1"/>
  <c r="J1216" i="1" s="1"/>
  <c r="J1215" i="1" s="1"/>
  <c r="I1216" i="1"/>
  <c r="K1237" i="1"/>
  <c r="E1238" i="1"/>
  <c r="E1232" i="1" s="1"/>
  <c r="C1297" i="1"/>
  <c r="G1297" i="1"/>
  <c r="D1569" i="1"/>
  <c r="J1177" i="1"/>
  <c r="J1176" i="1" s="1"/>
  <c r="I1176" i="1"/>
  <c r="J1199" i="1"/>
  <c r="J1198" i="1" s="1"/>
  <c r="I1198" i="1"/>
  <c r="K1198" i="1" s="1"/>
  <c r="K1234" i="1"/>
  <c r="C1577" i="1"/>
  <c r="I1240" i="1"/>
  <c r="J1241" i="1"/>
  <c r="J1240" i="1" s="1"/>
  <c r="J1239" i="1" s="1"/>
  <c r="I1246" i="1"/>
  <c r="J1249" i="1"/>
  <c r="I1252" i="1"/>
  <c r="J1253" i="1"/>
  <c r="I1256" i="1"/>
  <c r="I1264" i="1"/>
  <c r="J1267" i="1"/>
  <c r="I1275" i="1"/>
  <c r="J1276" i="1"/>
  <c r="J1275" i="1" s="1"/>
  <c r="J1274" i="1" s="1"/>
  <c r="J1273" i="1" s="1"/>
  <c r="I1279" i="1"/>
  <c r="J1280" i="1"/>
  <c r="J1279" i="1" s="1"/>
  <c r="J1278" i="1" s="1"/>
  <c r="J1277" i="1" s="1"/>
  <c r="I1283" i="1"/>
  <c r="J1284" i="1"/>
  <c r="J1283" i="1" s="1"/>
  <c r="J1282" i="1" s="1"/>
  <c r="J1281" i="1" s="1"/>
  <c r="J1292" i="1"/>
  <c r="I1295" i="1"/>
  <c r="J1296" i="1"/>
  <c r="J1295" i="1" s="1"/>
  <c r="J1294" i="1" s="1"/>
  <c r="J1293" i="1" s="1"/>
  <c r="I1299" i="1"/>
  <c r="J1300" i="1"/>
  <c r="J1299" i="1" s="1"/>
  <c r="J1298" i="1" s="1"/>
  <c r="I1309" i="1"/>
  <c r="J1310" i="1"/>
  <c r="J1309" i="1" s="1"/>
  <c r="J1308" i="1" s="1"/>
  <c r="J1304" i="1" s="1"/>
  <c r="I1316" i="1"/>
  <c r="J1317" i="1"/>
  <c r="J1319" i="1"/>
  <c r="K1323" i="1"/>
  <c r="K1326" i="1"/>
  <c r="K1335" i="1"/>
  <c r="K1336" i="1"/>
  <c r="K1344" i="1"/>
  <c r="J1361" i="1"/>
  <c r="J1360" i="1" s="1"/>
  <c r="I1360" i="1"/>
  <c r="K1360" i="1" s="1"/>
  <c r="K1363" i="1"/>
  <c r="D1369" i="1"/>
  <c r="D1368" i="1" s="1"/>
  <c r="F1369" i="1"/>
  <c r="F1368" i="1" s="1"/>
  <c r="H1369" i="1"/>
  <c r="H1368" i="1" s="1"/>
  <c r="J1371" i="1"/>
  <c r="J1370" i="1" s="1"/>
  <c r="I1370" i="1"/>
  <c r="J1375" i="1"/>
  <c r="J1374" i="1" s="1"/>
  <c r="I1374" i="1"/>
  <c r="K1374" i="1" s="1"/>
  <c r="K1330" i="1"/>
  <c r="K1331" i="1"/>
  <c r="K1345" i="1"/>
  <c r="J1359" i="1"/>
  <c r="J1358" i="1" s="1"/>
  <c r="I1358" i="1"/>
  <c r="J1373" i="1"/>
  <c r="J1372" i="1" s="1"/>
  <c r="I1372" i="1"/>
  <c r="K1372" i="1" s="1"/>
  <c r="I1378" i="1"/>
  <c r="J1379" i="1"/>
  <c r="J1378" i="1" s="1"/>
  <c r="J1377" i="1" s="1"/>
  <c r="I1400" i="1"/>
  <c r="J1401" i="1"/>
  <c r="J1400" i="1" s="1"/>
  <c r="I1402" i="1"/>
  <c r="K1402" i="1" s="1"/>
  <c r="J1403" i="1"/>
  <c r="J1402" i="1" s="1"/>
  <c r="I1413" i="1"/>
  <c r="J1414" i="1"/>
  <c r="J1413" i="1" s="1"/>
  <c r="I1415" i="1"/>
  <c r="K1415" i="1" s="1"/>
  <c r="J1416" i="1"/>
  <c r="J1415" i="1" s="1"/>
  <c r="I1417" i="1"/>
  <c r="K1417" i="1" s="1"/>
  <c r="J1418" i="1"/>
  <c r="J1417" i="1" s="1"/>
  <c r="I1427" i="1"/>
  <c r="K1427" i="1" s="1"/>
  <c r="J1428" i="1"/>
  <c r="J1427" i="1" s="1"/>
  <c r="I1431" i="1"/>
  <c r="J1432" i="1"/>
  <c r="J1431" i="1" s="1"/>
  <c r="I1433" i="1"/>
  <c r="K1433" i="1" s="1"/>
  <c r="J1434" i="1"/>
  <c r="J1433" i="1" s="1"/>
  <c r="I1436" i="1"/>
  <c r="K1436" i="1" s="1"/>
  <c r="J1437" i="1"/>
  <c r="J1436" i="1" s="1"/>
  <c r="J1457" i="1"/>
  <c r="J1456" i="1" s="1"/>
  <c r="I1456" i="1"/>
  <c r="K1456" i="1" s="1"/>
  <c r="D1463" i="1"/>
  <c r="D1462" i="1" s="1"/>
  <c r="D1461" i="1" s="1"/>
  <c r="F1463" i="1"/>
  <c r="F1462" i="1" s="1"/>
  <c r="F1461" i="1" s="1"/>
  <c r="H1463" i="1"/>
  <c r="H1462" i="1" s="1"/>
  <c r="H1461" i="1" s="1"/>
  <c r="J1465" i="1"/>
  <c r="J1464" i="1" s="1"/>
  <c r="I1464" i="1"/>
  <c r="J1469" i="1"/>
  <c r="J1468" i="1" s="1"/>
  <c r="I1468" i="1"/>
  <c r="K1468" i="1" s="1"/>
  <c r="K1473" i="1"/>
  <c r="J1455" i="1"/>
  <c r="J1454" i="1" s="1"/>
  <c r="I1454" i="1"/>
  <c r="J1467" i="1"/>
  <c r="J1466" i="1" s="1"/>
  <c r="I1466" i="1"/>
  <c r="K1466" i="1" s="1"/>
  <c r="C1522" i="1"/>
  <c r="G1575" i="1"/>
  <c r="I1484" i="1"/>
  <c r="I1488" i="1"/>
  <c r="J1489" i="1"/>
  <c r="J1488" i="1" s="1"/>
  <c r="I1490" i="1"/>
  <c r="K1490" i="1" s="1"/>
  <c r="J1491" i="1"/>
  <c r="J1490" i="1" s="1"/>
  <c r="I1493" i="1"/>
  <c r="K1493" i="1" s="1"/>
  <c r="J1494" i="1"/>
  <c r="J1493" i="1" s="1"/>
  <c r="I1497" i="1"/>
  <c r="J1498" i="1"/>
  <c r="J1497" i="1" s="1"/>
  <c r="J1496" i="1" s="1"/>
  <c r="I1505" i="1"/>
  <c r="K1505" i="1" s="1"/>
  <c r="J1506" i="1"/>
  <c r="J1505" i="1" s="1"/>
  <c r="E1526" i="1"/>
  <c r="E1522" i="1" s="1"/>
  <c r="E1507" i="1" s="1"/>
  <c r="G1526" i="1"/>
  <c r="D1541" i="1"/>
  <c r="D1540" i="1" s="1"/>
  <c r="D1539" i="1" s="1"/>
  <c r="F1541" i="1"/>
  <c r="F1540" i="1" s="1"/>
  <c r="H1541" i="1"/>
  <c r="H1540" i="1" s="1"/>
  <c r="H1539" i="1" s="1"/>
  <c r="J1543" i="1"/>
  <c r="J1542" i="1" s="1"/>
  <c r="I1542" i="1"/>
  <c r="J1535" i="1"/>
  <c r="J1534" i="1" s="1"/>
  <c r="I1534" i="1"/>
  <c r="K1534" i="1" s="1"/>
  <c r="J1545" i="1"/>
  <c r="J1544" i="1" s="1"/>
  <c r="I1544" i="1"/>
  <c r="K1544" i="1" s="1"/>
  <c r="I1547" i="1"/>
  <c r="K1547" i="1" s="1"/>
  <c r="J1548" i="1"/>
  <c r="J1547" i="1" s="1"/>
  <c r="I1551" i="1"/>
  <c r="J1552" i="1"/>
  <c r="J1551" i="1" s="1"/>
  <c r="I1553" i="1"/>
  <c r="K1553" i="1" s="1"/>
  <c r="J1554" i="1"/>
  <c r="J1553" i="1" s="1"/>
  <c r="I1555" i="1"/>
  <c r="K1555" i="1" s="1"/>
  <c r="J1556" i="1"/>
  <c r="J1555" i="1" s="1"/>
  <c r="J1846" i="1" l="1"/>
  <c r="G2361" i="1"/>
  <c r="K1846" i="1"/>
  <c r="G1843" i="1"/>
  <c r="G1842" i="1" s="1"/>
  <c r="I1844" i="1"/>
  <c r="G2359" i="1" s="1"/>
  <c r="I2359" i="1" s="1"/>
  <c r="F1169" i="1"/>
  <c r="D1367" i="1"/>
  <c r="I1260" i="1"/>
  <c r="J1238" i="1"/>
  <c r="E1200" i="1"/>
  <c r="D1285" i="1"/>
  <c r="G1200" i="1"/>
  <c r="F1575" i="1"/>
  <c r="J1421" i="1"/>
  <c r="J1420" i="1" s="1"/>
  <c r="I1421" i="1"/>
  <c r="K1421" i="1" s="1"/>
  <c r="F1577" i="1"/>
  <c r="F1367" i="1"/>
  <c r="G1577" i="1"/>
  <c r="D1507" i="1"/>
  <c r="H1419" i="1"/>
  <c r="D1419" i="1"/>
  <c r="D1355" i="1"/>
  <c r="F1200" i="1"/>
  <c r="D1169" i="1"/>
  <c r="F1285" i="1"/>
  <c r="C1201" i="1"/>
  <c r="C1200" i="1" s="1"/>
  <c r="K1329" i="1"/>
  <c r="H1169" i="1"/>
  <c r="F1539" i="1"/>
  <c r="J1290" i="1"/>
  <c r="J1287" i="1" s="1"/>
  <c r="J1286" i="1" s="1"/>
  <c r="K1235" i="1"/>
  <c r="I1111" i="1"/>
  <c r="G1419" i="1"/>
  <c r="F1355" i="1"/>
  <c r="H1200" i="1"/>
  <c r="D1200" i="1"/>
  <c r="J1164" i="1"/>
  <c r="J1163" i="1" s="1"/>
  <c r="J1162" i="1" s="1"/>
  <c r="G1367" i="1"/>
  <c r="C1367" i="1"/>
  <c r="K1362" i="1"/>
  <c r="C1169" i="1"/>
  <c r="F1507" i="1"/>
  <c r="G1539" i="1"/>
  <c r="H1285" i="1"/>
  <c r="I1207" i="1"/>
  <c r="I1202" i="1"/>
  <c r="K1202" i="1" s="1"/>
  <c r="E1470" i="1"/>
  <c r="F1470" i="1"/>
  <c r="E1285" i="1"/>
  <c r="C1576" i="1"/>
  <c r="C1470" i="1"/>
  <c r="I1442" i="1"/>
  <c r="I1218" i="1"/>
  <c r="K1218" i="1" s="1"/>
  <c r="D1575" i="1"/>
  <c r="I1509" i="1"/>
  <c r="K1509" i="1" s="1"/>
  <c r="D1577" i="1"/>
  <c r="I1301" i="1"/>
  <c r="K1301" i="1" s="1"/>
  <c r="I1287" i="1"/>
  <c r="I1286" i="1" s="1"/>
  <c r="E1573" i="1"/>
  <c r="J1126" i="1"/>
  <c r="J1125" i="1" s="1"/>
  <c r="J1124" i="1" s="1"/>
  <c r="G1470" i="1"/>
  <c r="K1443" i="1"/>
  <c r="E1367" i="1"/>
  <c r="K1219" i="1"/>
  <c r="I1133" i="1"/>
  <c r="J1442" i="1"/>
  <c r="J1441" i="1" s="1"/>
  <c r="C1355" i="1"/>
  <c r="J1218" i="1"/>
  <c r="J1214" i="1" s="1"/>
  <c r="J1526" i="1"/>
  <c r="J1522" i="1" s="1"/>
  <c r="G1576" i="1"/>
  <c r="G1574" i="1" s="1"/>
  <c r="G1569" i="1" s="1"/>
  <c r="I1523" i="1"/>
  <c r="K1523" i="1" s="1"/>
  <c r="J1499" i="1"/>
  <c r="J1495" i="1" s="1"/>
  <c r="I1499" i="1"/>
  <c r="K1499" i="1" s="1"/>
  <c r="C1575" i="1"/>
  <c r="C1574" i="1" s="1"/>
  <c r="H1574" i="1" s="1"/>
  <c r="I1380" i="1"/>
  <c r="K1380" i="1" s="1"/>
  <c r="K1322" i="1"/>
  <c r="H1367" i="1"/>
  <c r="J1297" i="1"/>
  <c r="J1265" i="1"/>
  <c r="J1264" i="1" s="1"/>
  <c r="J1263" i="1" s="1"/>
  <c r="J1252" i="1"/>
  <c r="J1251" i="1" s="1"/>
  <c r="J1250" i="1" s="1"/>
  <c r="I1242" i="1"/>
  <c r="K1242" i="1" s="1"/>
  <c r="J1171" i="1"/>
  <c r="J1170" i="1" s="1"/>
  <c r="J1083" i="1"/>
  <c r="J1082" i="1" s="1"/>
  <c r="J1081" i="1" s="1"/>
  <c r="H1470" i="1"/>
  <c r="D1470" i="1"/>
  <c r="F1419" i="1"/>
  <c r="C1419" i="1"/>
  <c r="F1397" i="1"/>
  <c r="J1380" i="1"/>
  <c r="J1376" i="1" s="1"/>
  <c r="J1202" i="1"/>
  <c r="J1201" i="1" s="1"/>
  <c r="G1355" i="1"/>
  <c r="G1169" i="1"/>
  <c r="J1097" i="1"/>
  <c r="J1096" i="1" s="1"/>
  <c r="J1095" i="1" s="1"/>
  <c r="J1509" i="1"/>
  <c r="J1508" i="1" s="1"/>
  <c r="I1472" i="1"/>
  <c r="K1340" i="1"/>
  <c r="C1507" i="1"/>
  <c r="J1357" i="1"/>
  <c r="J1356" i="1" s="1"/>
  <c r="J1355" i="1" s="1"/>
  <c r="I1305" i="1"/>
  <c r="K1305" i="1" s="1"/>
  <c r="J1247" i="1"/>
  <c r="J1246" i="1" s="1"/>
  <c r="J1245" i="1" s="1"/>
  <c r="G1285" i="1"/>
  <c r="C1285" i="1"/>
  <c r="I1164" i="1"/>
  <c r="K1164" i="1" s="1"/>
  <c r="J1114" i="1"/>
  <c r="J1110" i="1" s="1"/>
  <c r="J1109" i="1" s="1"/>
  <c r="E1419" i="1"/>
  <c r="E1094" i="1" s="1"/>
  <c r="E1079" i="1" s="1"/>
  <c r="K1542" i="1"/>
  <c r="I1541" i="1"/>
  <c r="I1496" i="1"/>
  <c r="K1497" i="1"/>
  <c r="J1550" i="1"/>
  <c r="J1549" i="1" s="1"/>
  <c r="J1541" i="1"/>
  <c r="J1540" i="1" s="1"/>
  <c r="I1526" i="1"/>
  <c r="K1526" i="1" s="1"/>
  <c r="I1508" i="1"/>
  <c r="J1487" i="1"/>
  <c r="J1483" i="1" s="1"/>
  <c r="K1484" i="1"/>
  <c r="G1522" i="1"/>
  <c r="G1507" i="1" s="1"/>
  <c r="J1453" i="1"/>
  <c r="J1452" i="1" s="1"/>
  <c r="J1463" i="1"/>
  <c r="J1462" i="1" s="1"/>
  <c r="J1461" i="1" s="1"/>
  <c r="I1430" i="1"/>
  <c r="K1431" i="1"/>
  <c r="J1412" i="1"/>
  <c r="J1411" i="1" s="1"/>
  <c r="J1399" i="1"/>
  <c r="J1398" i="1" s="1"/>
  <c r="I1377" i="1"/>
  <c r="K1378" i="1"/>
  <c r="K1358" i="1"/>
  <c r="I1357" i="1"/>
  <c r="K1370" i="1"/>
  <c r="I1369" i="1"/>
  <c r="J1316" i="1"/>
  <c r="J1315" i="1" s="1"/>
  <c r="J1314" i="1" s="1"/>
  <c r="I1259" i="1"/>
  <c r="K1259" i="1" s="1"/>
  <c r="K1260" i="1"/>
  <c r="K1240" i="1"/>
  <c r="I1239" i="1"/>
  <c r="K1176" i="1"/>
  <c r="I1171" i="1"/>
  <c r="D1576" i="1"/>
  <c r="K1216" i="1"/>
  <c r="I1215" i="1"/>
  <c r="J1191" i="1"/>
  <c r="J1180" i="1" s="1"/>
  <c r="J1152" i="1"/>
  <c r="J1151" i="1" s="1"/>
  <c r="J1150" i="1" s="1"/>
  <c r="J1140" i="1"/>
  <c r="J1139" i="1" s="1"/>
  <c r="J1138" i="1" s="1"/>
  <c r="I1114" i="1"/>
  <c r="K1114" i="1" s="1"/>
  <c r="K1115" i="1"/>
  <c r="I1097" i="1"/>
  <c r="E1572" i="1"/>
  <c r="I1082" i="1"/>
  <c r="K1083" i="1"/>
  <c r="I1126" i="1"/>
  <c r="K1127" i="1"/>
  <c r="I1550" i="1"/>
  <c r="K1551" i="1"/>
  <c r="I1487" i="1"/>
  <c r="K1487" i="1" s="1"/>
  <c r="K1488" i="1"/>
  <c r="K1454" i="1"/>
  <c r="I1453" i="1"/>
  <c r="K1464" i="1"/>
  <c r="I1463" i="1"/>
  <c r="J1430" i="1"/>
  <c r="J1429" i="1" s="1"/>
  <c r="I1420" i="1"/>
  <c r="I1412" i="1"/>
  <c r="K1413" i="1"/>
  <c r="I1399" i="1"/>
  <c r="K1400" i="1"/>
  <c r="J1369" i="1"/>
  <c r="J1368" i="1" s="1"/>
  <c r="I1315" i="1"/>
  <c r="K1316" i="1"/>
  <c r="I1308" i="1"/>
  <c r="K1308" i="1" s="1"/>
  <c r="K1309" i="1"/>
  <c r="I1298" i="1"/>
  <c r="K1299" i="1"/>
  <c r="I1294" i="1"/>
  <c r="K1295" i="1"/>
  <c r="I1282" i="1"/>
  <c r="K1283" i="1"/>
  <c r="I1278" i="1"/>
  <c r="K1279" i="1"/>
  <c r="I1274" i="1"/>
  <c r="K1275" i="1"/>
  <c r="I1263" i="1"/>
  <c r="K1263" i="1" s="1"/>
  <c r="K1264" i="1"/>
  <c r="I1255" i="1"/>
  <c r="K1255" i="1" s="1"/>
  <c r="K1256" i="1"/>
  <c r="I1251" i="1"/>
  <c r="K1252" i="1"/>
  <c r="I1245" i="1"/>
  <c r="K1245" i="1" s="1"/>
  <c r="K1246" i="1"/>
  <c r="I1191" i="1"/>
  <c r="I1152" i="1"/>
  <c r="K1153" i="1"/>
  <c r="I1140" i="1"/>
  <c r="K1141" i="1"/>
  <c r="K1111" i="1"/>
  <c r="F1576" i="1"/>
  <c r="P8" i="1"/>
  <c r="P9" i="1" s="1"/>
  <c r="P10" i="1" s="1"/>
  <c r="G2886" i="1" l="1"/>
  <c r="I2886" i="1" s="1"/>
  <c r="K2359" i="1"/>
  <c r="J2359" i="1"/>
  <c r="I2361" i="1"/>
  <c r="G2358" i="1"/>
  <c r="G2357" i="1" s="1"/>
  <c r="K1844" i="1"/>
  <c r="J1844" i="1"/>
  <c r="J1843" i="1" s="1"/>
  <c r="J1842" i="1" s="1"/>
  <c r="J1841" i="1" s="1"/>
  <c r="J1812" i="1" s="1"/>
  <c r="J1621" i="1" s="1"/>
  <c r="J1606" i="1" s="1"/>
  <c r="J2084" i="1" s="1"/>
  <c r="I1843" i="1"/>
  <c r="G1841" i="1"/>
  <c r="G1812" i="1" s="1"/>
  <c r="G1621" i="1" s="1"/>
  <c r="G1606" i="1" s="1"/>
  <c r="G2084" i="1" s="1"/>
  <c r="G2103" i="1"/>
  <c r="G2101" i="1" s="1"/>
  <c r="G2096" i="1" s="1"/>
  <c r="G1094" i="1"/>
  <c r="G1079" i="1" s="1"/>
  <c r="G1557" i="1" s="1"/>
  <c r="D1094" i="1"/>
  <c r="D1079" i="1" s="1"/>
  <c r="F1574" i="1"/>
  <c r="E1571" i="1"/>
  <c r="F1571" i="1" s="1"/>
  <c r="J1232" i="1"/>
  <c r="J1507" i="1"/>
  <c r="F1094" i="1"/>
  <c r="F1079" i="1" s="1"/>
  <c r="H1094" i="1"/>
  <c r="J1169" i="1"/>
  <c r="K1287" i="1"/>
  <c r="C1094" i="1"/>
  <c r="I1571" i="1" s="1"/>
  <c r="I1201" i="1"/>
  <c r="K1201" i="1" s="1"/>
  <c r="K1207" i="1"/>
  <c r="J1200" i="1"/>
  <c r="I1441" i="1"/>
  <c r="K1441" i="1" s="1"/>
  <c r="K1442" i="1"/>
  <c r="I1110" i="1"/>
  <c r="K1110" i="1" s="1"/>
  <c r="J1367" i="1"/>
  <c r="C1569" i="1"/>
  <c r="I1163" i="1"/>
  <c r="I1162" i="1" s="1"/>
  <c r="K1162" i="1" s="1"/>
  <c r="J1419" i="1"/>
  <c r="J1285" i="1"/>
  <c r="K1133" i="1"/>
  <c r="I1132" i="1"/>
  <c r="I1471" i="1"/>
  <c r="K1471" i="1" s="1"/>
  <c r="K1472" i="1"/>
  <c r="J1470" i="1"/>
  <c r="K1152" i="1"/>
  <c r="I1151" i="1"/>
  <c r="K1163" i="1"/>
  <c r="K1251" i="1"/>
  <c r="I1250" i="1"/>
  <c r="K1250" i="1" s="1"/>
  <c r="K1274" i="1"/>
  <c r="I1273" i="1"/>
  <c r="K1273" i="1" s="1"/>
  <c r="K1282" i="1"/>
  <c r="I1281" i="1"/>
  <c r="K1281" i="1" s="1"/>
  <c r="K1294" i="1"/>
  <c r="I1293" i="1"/>
  <c r="K1293" i="1" s="1"/>
  <c r="E1577" i="1"/>
  <c r="K1097" i="1"/>
  <c r="I1096" i="1"/>
  <c r="I1238" i="1"/>
  <c r="K1239" i="1"/>
  <c r="K1377" i="1"/>
  <c r="I1376" i="1"/>
  <c r="K1376" i="1" s="1"/>
  <c r="K1430" i="1"/>
  <c r="I1429" i="1"/>
  <c r="K1429" i="1" s="1"/>
  <c r="K1399" i="1"/>
  <c r="I1398" i="1"/>
  <c r="K1412" i="1"/>
  <c r="I1411" i="1"/>
  <c r="K1411" i="1" s="1"/>
  <c r="K1420" i="1"/>
  <c r="I1462" i="1"/>
  <c r="K1463" i="1"/>
  <c r="I1452" i="1"/>
  <c r="K1452" i="1" s="1"/>
  <c r="K1453" i="1"/>
  <c r="I1575" i="1"/>
  <c r="C1079" i="1"/>
  <c r="C1557" i="1" s="1"/>
  <c r="K1171" i="1"/>
  <c r="I1170" i="1"/>
  <c r="I1304" i="1"/>
  <c r="K1304" i="1" s="1"/>
  <c r="I1368" i="1"/>
  <c r="K1369" i="1"/>
  <c r="I1356" i="1"/>
  <c r="K1357" i="1"/>
  <c r="J1397" i="1"/>
  <c r="I1483" i="1"/>
  <c r="K1508" i="1"/>
  <c r="J1539" i="1"/>
  <c r="K1496" i="1"/>
  <c r="I1495" i="1"/>
  <c r="K1495" i="1" s="1"/>
  <c r="E1575" i="1"/>
  <c r="I1522" i="1"/>
  <c r="K1522" i="1" s="1"/>
  <c r="K1140" i="1"/>
  <c r="I1139" i="1"/>
  <c r="K1191" i="1"/>
  <c r="I1180" i="1"/>
  <c r="K1180" i="1" s="1"/>
  <c r="K1278" i="1"/>
  <c r="I1277" i="1"/>
  <c r="K1277" i="1" s="1"/>
  <c r="K1286" i="1"/>
  <c r="K1298" i="1"/>
  <c r="I1297" i="1"/>
  <c r="K1297" i="1" s="1"/>
  <c r="K1315" i="1"/>
  <c r="I1314" i="1"/>
  <c r="K1314" i="1" s="1"/>
  <c r="K1550" i="1"/>
  <c r="E1576" i="1"/>
  <c r="I1549" i="1"/>
  <c r="K1549" i="1" s="1"/>
  <c r="K1126" i="1"/>
  <c r="I1125" i="1"/>
  <c r="I1081" i="1"/>
  <c r="K1082" i="1"/>
  <c r="I1214" i="1"/>
  <c r="K1215" i="1"/>
  <c r="I1540" i="1"/>
  <c r="K1541" i="1"/>
  <c r="K2886" i="1" l="1"/>
  <c r="G3415" i="1"/>
  <c r="I3415" i="1" s="1"/>
  <c r="J2886" i="1"/>
  <c r="G2888" i="1"/>
  <c r="I2358" i="1"/>
  <c r="K2361" i="1"/>
  <c r="J2361" i="1"/>
  <c r="J2358" i="1" s="1"/>
  <c r="J2357" i="1" s="1"/>
  <c r="J2356" i="1" s="1"/>
  <c r="J2327" i="1" s="1"/>
  <c r="J2136" i="1" s="1"/>
  <c r="J2121" i="1" s="1"/>
  <c r="J2599" i="1" s="1"/>
  <c r="G2356" i="1"/>
  <c r="G2327" i="1" s="1"/>
  <c r="G2136" i="1" s="1"/>
  <c r="G2121" i="1" s="1"/>
  <c r="G2599" i="1" s="1"/>
  <c r="G2618" i="1"/>
  <c r="G2616" i="1" s="1"/>
  <c r="G2611" i="1" s="1"/>
  <c r="I1842" i="1"/>
  <c r="K1843" i="1"/>
  <c r="H1079" i="1"/>
  <c r="H1557" i="1" s="1"/>
  <c r="M1095" i="1"/>
  <c r="M1101" i="1"/>
  <c r="F1569" i="1"/>
  <c r="J1094" i="1"/>
  <c r="J1079" i="1" s="1"/>
  <c r="J1557" i="1" s="1"/>
  <c r="I1109" i="1"/>
  <c r="K1109" i="1" s="1"/>
  <c r="K1132" i="1"/>
  <c r="I1131" i="1"/>
  <c r="K1131" i="1" s="1"/>
  <c r="I1285" i="1"/>
  <c r="K1285" i="1" s="1"/>
  <c r="I1138" i="1"/>
  <c r="K1138" i="1" s="1"/>
  <c r="K1139" i="1"/>
  <c r="K1368" i="1"/>
  <c r="I1367" i="1"/>
  <c r="K1367" i="1" s="1"/>
  <c r="I1169" i="1"/>
  <c r="K1169" i="1" s="1"/>
  <c r="K1170" i="1"/>
  <c r="K1462" i="1"/>
  <c r="I1461" i="1"/>
  <c r="K1461" i="1" s="1"/>
  <c r="K1238" i="1"/>
  <c r="I1232" i="1"/>
  <c r="K1232" i="1" s="1"/>
  <c r="I1150" i="1"/>
  <c r="K1150" i="1" s="1"/>
  <c r="K1151" i="1"/>
  <c r="I1124" i="1"/>
  <c r="K1124" i="1" s="1"/>
  <c r="K1125" i="1"/>
  <c r="E1574" i="1"/>
  <c r="I1507" i="1"/>
  <c r="K1507" i="1" s="1"/>
  <c r="K1483" i="1"/>
  <c r="I1470" i="1"/>
  <c r="K1470" i="1" s="1"/>
  <c r="I1419" i="1"/>
  <c r="K1419" i="1" s="1"/>
  <c r="I1397" i="1"/>
  <c r="K1397" i="1" s="1"/>
  <c r="K1398" i="1"/>
  <c r="I1095" i="1"/>
  <c r="K1096" i="1"/>
  <c r="K1540" i="1"/>
  <c r="I1539" i="1"/>
  <c r="K1539" i="1" s="1"/>
  <c r="K1214" i="1"/>
  <c r="I1200" i="1"/>
  <c r="K1200" i="1" s="1"/>
  <c r="K1081" i="1"/>
  <c r="K1356" i="1"/>
  <c r="I1355" i="1"/>
  <c r="K1355" i="1" s="1"/>
  <c r="K3415" i="1" l="1"/>
  <c r="G3963" i="1"/>
  <c r="I3963" i="1" s="1"/>
  <c r="J3415" i="1"/>
  <c r="I2357" i="1"/>
  <c r="K2358" i="1"/>
  <c r="I2888" i="1"/>
  <c r="G2885" i="1"/>
  <c r="G2884" i="1" s="1"/>
  <c r="I1841" i="1"/>
  <c r="K1842" i="1"/>
  <c r="E2103" i="1"/>
  <c r="E2101" i="1" s="1"/>
  <c r="M1099" i="1"/>
  <c r="M1096" i="1"/>
  <c r="K1095" i="1"/>
  <c r="I1094" i="1"/>
  <c r="M1094" i="1" s="1"/>
  <c r="H1567" i="1"/>
  <c r="E1569" i="1"/>
  <c r="K39" i="7"/>
  <c r="K40" i="7"/>
  <c r="K28" i="7"/>
  <c r="K3963" i="1" l="1"/>
  <c r="G4502" i="1"/>
  <c r="I4502" i="1" s="1"/>
  <c r="J3963" i="1"/>
  <c r="G2883" i="1"/>
  <c r="G2852" i="1" s="1"/>
  <c r="G2655" i="1" s="1"/>
  <c r="G2640" i="1" s="1"/>
  <c r="G3127" i="1" s="1"/>
  <c r="G3146" i="1"/>
  <c r="G3144" i="1" s="1"/>
  <c r="G3139" i="1" s="1"/>
  <c r="K2888" i="1"/>
  <c r="G3417" i="1"/>
  <c r="J2888" i="1"/>
  <c r="J2885" i="1" s="1"/>
  <c r="J2884" i="1" s="1"/>
  <c r="J2883" i="1" s="1"/>
  <c r="J2852" i="1" s="1"/>
  <c r="J2655" i="1" s="1"/>
  <c r="J2640" i="1" s="1"/>
  <c r="J3127" i="1" s="1"/>
  <c r="I2885" i="1"/>
  <c r="I2356" i="1"/>
  <c r="K2357" i="1"/>
  <c r="E2618" i="1"/>
  <c r="E2616" i="1" s="1"/>
  <c r="H2094" i="1"/>
  <c r="I2101" i="1"/>
  <c r="E2096" i="1"/>
  <c r="K1841" i="1"/>
  <c r="I1812" i="1"/>
  <c r="I1569" i="1"/>
  <c r="K1094" i="1"/>
  <c r="I1079" i="1"/>
  <c r="AP115" i="4"/>
  <c r="AP116" i="4" s="1"/>
  <c r="H413" i="1"/>
  <c r="I235" i="1"/>
  <c r="G1057" i="1"/>
  <c r="F1057" i="1"/>
  <c r="C1057" i="1"/>
  <c r="I1040" i="1"/>
  <c r="K1040" i="1" s="1"/>
  <c r="H1039" i="1"/>
  <c r="G1039" i="1"/>
  <c r="F1039" i="1"/>
  <c r="E1039" i="1"/>
  <c r="D1039" i="1"/>
  <c r="C1039" i="1"/>
  <c r="I1038" i="1"/>
  <c r="K1038" i="1" s="1"/>
  <c r="H1037" i="1"/>
  <c r="G1037" i="1"/>
  <c r="F1037" i="1"/>
  <c r="E1037" i="1"/>
  <c r="D1037" i="1"/>
  <c r="C1037" i="1"/>
  <c r="I1036" i="1"/>
  <c r="K1036" i="1" s="1"/>
  <c r="H1035" i="1"/>
  <c r="G1035" i="1"/>
  <c r="F1035" i="1"/>
  <c r="E1035" i="1"/>
  <c r="D1035" i="1"/>
  <c r="C1035" i="1"/>
  <c r="I1032" i="1"/>
  <c r="K1032" i="1" s="1"/>
  <c r="H1031" i="1"/>
  <c r="G1031" i="1"/>
  <c r="F1031" i="1"/>
  <c r="E1031" i="1"/>
  <c r="D1031" i="1"/>
  <c r="C1031" i="1"/>
  <c r="K1030" i="1"/>
  <c r="J1030" i="1"/>
  <c r="I1029" i="1"/>
  <c r="K1029" i="1" s="1"/>
  <c r="H1028" i="1"/>
  <c r="G1028" i="1"/>
  <c r="F1028" i="1"/>
  <c r="E1028" i="1"/>
  <c r="D1028" i="1"/>
  <c r="C1028" i="1"/>
  <c r="I1027" i="1"/>
  <c r="K1027" i="1" s="1"/>
  <c r="H1026" i="1"/>
  <c r="G1026" i="1"/>
  <c r="F1026" i="1"/>
  <c r="E1026" i="1"/>
  <c r="D1026" i="1"/>
  <c r="C1026" i="1"/>
  <c r="I1022" i="1"/>
  <c r="K1022" i="1" s="1"/>
  <c r="H1021" i="1"/>
  <c r="G1021" i="1"/>
  <c r="F1021" i="1"/>
  <c r="E1021" i="1"/>
  <c r="D1021" i="1"/>
  <c r="C1021" i="1"/>
  <c r="I1020" i="1"/>
  <c r="J1020" i="1" s="1"/>
  <c r="I1019" i="1"/>
  <c r="K1019" i="1" s="1"/>
  <c r="H1018" i="1"/>
  <c r="G1018" i="1"/>
  <c r="F1018" i="1"/>
  <c r="E1018" i="1"/>
  <c r="D1018" i="1"/>
  <c r="C1018" i="1"/>
  <c r="I1017" i="1"/>
  <c r="K1017" i="1" s="1"/>
  <c r="I1016" i="1"/>
  <c r="K1016" i="1" s="1"/>
  <c r="H1015" i="1"/>
  <c r="G1015" i="1"/>
  <c r="F1015" i="1"/>
  <c r="E1015" i="1"/>
  <c r="D1015" i="1"/>
  <c r="C1015" i="1"/>
  <c r="I1014" i="1"/>
  <c r="K1014" i="1" s="1"/>
  <c r="H1013" i="1"/>
  <c r="G1013" i="1"/>
  <c r="F1013" i="1"/>
  <c r="E1013" i="1"/>
  <c r="D1013" i="1"/>
  <c r="C1013" i="1"/>
  <c r="I1012" i="1"/>
  <c r="K1012" i="1" s="1"/>
  <c r="H1011" i="1"/>
  <c r="G1011" i="1"/>
  <c r="F1011" i="1"/>
  <c r="E1011" i="1"/>
  <c r="D1011" i="1"/>
  <c r="C1011" i="1"/>
  <c r="I1009" i="1"/>
  <c r="K1009" i="1" s="1"/>
  <c r="H1008" i="1"/>
  <c r="H1007" i="1" s="1"/>
  <c r="G1008" i="1"/>
  <c r="G1007" i="1" s="1"/>
  <c r="F1008" i="1"/>
  <c r="F1007" i="1" s="1"/>
  <c r="E1008" i="1"/>
  <c r="E1007" i="1" s="1"/>
  <c r="D1008" i="1"/>
  <c r="D1007" i="1" s="1"/>
  <c r="C1008" i="1"/>
  <c r="C1007" i="1" s="1"/>
  <c r="I999" i="1"/>
  <c r="K999" i="1" s="1"/>
  <c r="H998" i="1"/>
  <c r="G998" i="1"/>
  <c r="F998" i="1"/>
  <c r="E998" i="1"/>
  <c r="D998" i="1"/>
  <c r="C998" i="1"/>
  <c r="I997" i="1"/>
  <c r="K997" i="1" s="1"/>
  <c r="H996" i="1"/>
  <c r="G996" i="1"/>
  <c r="F996" i="1"/>
  <c r="E996" i="1"/>
  <c r="D996" i="1"/>
  <c r="C996" i="1"/>
  <c r="I995" i="1"/>
  <c r="K995" i="1" s="1"/>
  <c r="H994" i="1"/>
  <c r="G994" i="1"/>
  <c r="F994" i="1"/>
  <c r="E994" i="1"/>
  <c r="D994" i="1"/>
  <c r="C994" i="1"/>
  <c r="I990" i="1"/>
  <c r="K990" i="1" s="1"/>
  <c r="H989" i="1"/>
  <c r="G989" i="1"/>
  <c r="F989" i="1"/>
  <c r="E989" i="1"/>
  <c r="D989" i="1"/>
  <c r="C989" i="1"/>
  <c r="J988" i="1"/>
  <c r="I987" i="1"/>
  <c r="K987" i="1" s="1"/>
  <c r="H986" i="1"/>
  <c r="G986" i="1"/>
  <c r="F986" i="1"/>
  <c r="E986" i="1"/>
  <c r="D986" i="1"/>
  <c r="C986" i="1"/>
  <c r="I985" i="1"/>
  <c r="K985" i="1" s="1"/>
  <c r="H984" i="1"/>
  <c r="G984" i="1"/>
  <c r="F984" i="1"/>
  <c r="E984" i="1"/>
  <c r="D984" i="1"/>
  <c r="C984" i="1"/>
  <c r="I982" i="1"/>
  <c r="K982" i="1" s="1"/>
  <c r="H981" i="1"/>
  <c r="G981" i="1"/>
  <c r="G980" i="1" s="1"/>
  <c r="F981" i="1"/>
  <c r="F980" i="1" s="1"/>
  <c r="E981" i="1"/>
  <c r="E980" i="1" s="1"/>
  <c r="D981" i="1"/>
  <c r="D980" i="1" s="1"/>
  <c r="C981" i="1"/>
  <c r="C980" i="1" s="1"/>
  <c r="H980" i="1"/>
  <c r="I978" i="1"/>
  <c r="K978" i="1" s="1"/>
  <c r="H977" i="1"/>
  <c r="G977" i="1"/>
  <c r="F977" i="1"/>
  <c r="E977" i="1"/>
  <c r="D977" i="1"/>
  <c r="C977" i="1"/>
  <c r="K976" i="1"/>
  <c r="J976" i="1"/>
  <c r="I975" i="1"/>
  <c r="K975" i="1" s="1"/>
  <c r="H974" i="1"/>
  <c r="G974" i="1"/>
  <c r="F974" i="1"/>
  <c r="E974" i="1"/>
  <c r="D974" i="1"/>
  <c r="C974" i="1"/>
  <c r="I973" i="1"/>
  <c r="K973" i="1" s="1"/>
  <c r="H972" i="1"/>
  <c r="G972" i="1"/>
  <c r="F972" i="1"/>
  <c r="E972" i="1"/>
  <c r="D972" i="1"/>
  <c r="C972" i="1"/>
  <c r="I970" i="1"/>
  <c r="K970" i="1" s="1"/>
  <c r="H969" i="1"/>
  <c r="H968" i="1" s="1"/>
  <c r="G969" i="1"/>
  <c r="G968" i="1" s="1"/>
  <c r="F969" i="1"/>
  <c r="F968" i="1" s="1"/>
  <c r="E969" i="1"/>
  <c r="E968" i="1" s="1"/>
  <c r="D969" i="1"/>
  <c r="D968" i="1" s="1"/>
  <c r="C969" i="1"/>
  <c r="C968" i="1" s="1"/>
  <c r="I962" i="1"/>
  <c r="K962" i="1" s="1"/>
  <c r="H961" i="1"/>
  <c r="G961" i="1"/>
  <c r="F961" i="1"/>
  <c r="E961" i="1"/>
  <c r="D961" i="1"/>
  <c r="C961" i="1"/>
  <c r="I960" i="1"/>
  <c r="K960" i="1" s="1"/>
  <c r="H959" i="1"/>
  <c r="G959" i="1"/>
  <c r="F959" i="1"/>
  <c r="E959" i="1"/>
  <c r="D959" i="1"/>
  <c r="C959" i="1"/>
  <c r="I958" i="1"/>
  <c r="K958" i="1" s="1"/>
  <c r="H957" i="1"/>
  <c r="G957" i="1"/>
  <c r="F957" i="1"/>
  <c r="E957" i="1"/>
  <c r="D957" i="1"/>
  <c r="C957" i="1"/>
  <c r="I953" i="1"/>
  <c r="K953" i="1" s="1"/>
  <c r="G952" i="1"/>
  <c r="F952" i="1"/>
  <c r="E952" i="1"/>
  <c r="D952" i="1"/>
  <c r="C952" i="1"/>
  <c r="I951" i="1"/>
  <c r="K951" i="1" s="1"/>
  <c r="H950" i="1"/>
  <c r="G950" i="1"/>
  <c r="F950" i="1"/>
  <c r="E950" i="1"/>
  <c r="D950" i="1"/>
  <c r="C950" i="1"/>
  <c r="I949" i="1"/>
  <c r="K949" i="1" s="1"/>
  <c r="H948" i="1"/>
  <c r="G948" i="1"/>
  <c r="F948" i="1"/>
  <c r="E948" i="1"/>
  <c r="D948" i="1"/>
  <c r="C948" i="1"/>
  <c r="I944" i="1"/>
  <c r="K944" i="1" s="1"/>
  <c r="H943" i="1"/>
  <c r="G943" i="1"/>
  <c r="F943" i="1"/>
  <c r="E943" i="1"/>
  <c r="D943" i="1"/>
  <c r="C943" i="1"/>
  <c r="J942" i="1"/>
  <c r="I941" i="1"/>
  <c r="K941" i="1" s="1"/>
  <c r="H940" i="1"/>
  <c r="G940" i="1"/>
  <c r="F940" i="1"/>
  <c r="E940" i="1"/>
  <c r="D940" i="1"/>
  <c r="C940" i="1"/>
  <c r="I939" i="1"/>
  <c r="K939" i="1" s="1"/>
  <c r="H938" i="1"/>
  <c r="G938" i="1"/>
  <c r="F938" i="1"/>
  <c r="E938" i="1"/>
  <c r="D938" i="1"/>
  <c r="C938" i="1"/>
  <c r="K935" i="1"/>
  <c r="J935" i="1"/>
  <c r="J934" i="1" s="1"/>
  <c r="I934" i="1"/>
  <c r="H934" i="1"/>
  <c r="G934" i="1"/>
  <c r="F934" i="1"/>
  <c r="E934" i="1"/>
  <c r="D934" i="1"/>
  <c r="C934" i="1"/>
  <c r="I933" i="1"/>
  <c r="K933" i="1" s="1"/>
  <c r="H932" i="1"/>
  <c r="G932" i="1"/>
  <c r="F932" i="1"/>
  <c r="E932" i="1"/>
  <c r="D932" i="1"/>
  <c r="C932" i="1"/>
  <c r="K931" i="1"/>
  <c r="J931" i="1"/>
  <c r="I930" i="1"/>
  <c r="K930" i="1" s="1"/>
  <c r="H929" i="1"/>
  <c r="G929" i="1"/>
  <c r="F929" i="1"/>
  <c r="E929" i="1"/>
  <c r="D929" i="1"/>
  <c r="C929" i="1"/>
  <c r="I928" i="1"/>
  <c r="K928" i="1" s="1"/>
  <c r="H927" i="1"/>
  <c r="G927" i="1"/>
  <c r="F927" i="1"/>
  <c r="E927" i="1"/>
  <c r="D927" i="1"/>
  <c r="C927" i="1"/>
  <c r="I921" i="1"/>
  <c r="K921" i="1" s="1"/>
  <c r="H920" i="1"/>
  <c r="G920" i="1"/>
  <c r="F920" i="1"/>
  <c r="E920" i="1"/>
  <c r="D920" i="1"/>
  <c r="C920" i="1"/>
  <c r="K919" i="1"/>
  <c r="J919" i="1"/>
  <c r="I918" i="1"/>
  <c r="K918" i="1" s="1"/>
  <c r="H917" i="1"/>
  <c r="G917" i="1"/>
  <c r="F917" i="1"/>
  <c r="E917" i="1"/>
  <c r="D917" i="1"/>
  <c r="C917" i="1"/>
  <c r="I916" i="1"/>
  <c r="K916" i="1" s="1"/>
  <c r="H915" i="1"/>
  <c r="G915" i="1"/>
  <c r="F915" i="1"/>
  <c r="E915" i="1"/>
  <c r="D915" i="1"/>
  <c r="C915" i="1"/>
  <c r="I912" i="1"/>
  <c r="K912" i="1" s="1"/>
  <c r="H911" i="1"/>
  <c r="G911" i="1"/>
  <c r="F911" i="1"/>
  <c r="E911" i="1"/>
  <c r="D911" i="1"/>
  <c r="C911" i="1"/>
  <c r="J910" i="1"/>
  <c r="I909" i="1"/>
  <c r="K909" i="1" s="1"/>
  <c r="H908" i="1"/>
  <c r="G908" i="1"/>
  <c r="F908" i="1"/>
  <c r="E908" i="1"/>
  <c r="D908" i="1"/>
  <c r="C908" i="1"/>
  <c r="I907" i="1"/>
  <c r="K907" i="1" s="1"/>
  <c r="H906" i="1"/>
  <c r="G906" i="1"/>
  <c r="F906" i="1"/>
  <c r="E906" i="1"/>
  <c r="D906" i="1"/>
  <c r="C906" i="1"/>
  <c r="I902" i="1"/>
  <c r="K902" i="1" s="1"/>
  <c r="H901" i="1"/>
  <c r="G901" i="1"/>
  <c r="F901" i="1"/>
  <c r="E901" i="1"/>
  <c r="D901" i="1"/>
  <c r="C901" i="1"/>
  <c r="I900" i="1"/>
  <c r="K900" i="1" s="1"/>
  <c r="H899" i="1"/>
  <c r="G899" i="1"/>
  <c r="F899" i="1"/>
  <c r="E899" i="1"/>
  <c r="D899" i="1"/>
  <c r="C899" i="1"/>
  <c r="I898" i="1"/>
  <c r="K898" i="1" s="1"/>
  <c r="H897" i="1"/>
  <c r="G897" i="1"/>
  <c r="F897" i="1"/>
  <c r="E897" i="1"/>
  <c r="D897" i="1"/>
  <c r="C897" i="1"/>
  <c r="K894" i="1"/>
  <c r="J894" i="1"/>
  <c r="K893" i="1"/>
  <c r="J893" i="1"/>
  <c r="J892" i="1" s="1"/>
  <c r="I892" i="1"/>
  <c r="H892" i="1"/>
  <c r="G892" i="1"/>
  <c r="F892" i="1"/>
  <c r="E892" i="1"/>
  <c r="D892" i="1"/>
  <c r="C892" i="1"/>
  <c r="K891" i="1"/>
  <c r="J891" i="1"/>
  <c r="I890" i="1"/>
  <c r="K890" i="1" s="1"/>
  <c r="H889" i="1"/>
  <c r="G889" i="1"/>
  <c r="F889" i="1"/>
  <c r="E889" i="1"/>
  <c r="D889" i="1"/>
  <c r="C889" i="1"/>
  <c r="J888" i="1"/>
  <c r="I887" i="1"/>
  <c r="K887" i="1" s="1"/>
  <c r="H886" i="1"/>
  <c r="G886" i="1"/>
  <c r="F886" i="1"/>
  <c r="E886" i="1"/>
  <c r="D886" i="1"/>
  <c r="C886" i="1"/>
  <c r="I885" i="1"/>
  <c r="K885" i="1" s="1"/>
  <c r="H884" i="1"/>
  <c r="G884" i="1"/>
  <c r="F884" i="1"/>
  <c r="E884" i="1"/>
  <c r="D884" i="1"/>
  <c r="C884" i="1"/>
  <c r="I870" i="1"/>
  <c r="K870" i="1" s="1"/>
  <c r="H869" i="1"/>
  <c r="G869" i="1"/>
  <c r="F869" i="1"/>
  <c r="E869" i="1"/>
  <c r="D869" i="1"/>
  <c r="C869" i="1"/>
  <c r="I868" i="1"/>
  <c r="K868" i="1" s="1"/>
  <c r="H867" i="1"/>
  <c r="G867" i="1"/>
  <c r="F867" i="1"/>
  <c r="E867" i="1"/>
  <c r="D867" i="1"/>
  <c r="I866" i="1"/>
  <c r="K866" i="1" s="1"/>
  <c r="H865" i="1"/>
  <c r="G865" i="1"/>
  <c r="F865" i="1"/>
  <c r="E865" i="1"/>
  <c r="D865" i="1"/>
  <c r="C865" i="1"/>
  <c r="I863" i="1"/>
  <c r="K863" i="1" s="1"/>
  <c r="H862" i="1"/>
  <c r="H861" i="1" s="1"/>
  <c r="G862" i="1"/>
  <c r="G861" i="1" s="1"/>
  <c r="F862" i="1"/>
  <c r="F861" i="1" s="1"/>
  <c r="E862" i="1"/>
  <c r="E861" i="1" s="1"/>
  <c r="D862" i="1"/>
  <c r="D861" i="1" s="1"/>
  <c r="C862" i="1"/>
  <c r="C861" i="1" s="1"/>
  <c r="I859" i="1"/>
  <c r="K859" i="1" s="1"/>
  <c r="H858" i="1"/>
  <c r="G858" i="1"/>
  <c r="F858" i="1"/>
  <c r="E858" i="1"/>
  <c r="D858" i="1"/>
  <c r="C858" i="1"/>
  <c r="I857" i="1"/>
  <c r="H856" i="1"/>
  <c r="G856" i="1"/>
  <c r="F856" i="1"/>
  <c r="E856" i="1"/>
  <c r="D856" i="1"/>
  <c r="C856" i="1"/>
  <c r="I855" i="1"/>
  <c r="K855" i="1" s="1"/>
  <c r="H854" i="1"/>
  <c r="G854" i="1"/>
  <c r="F854" i="1"/>
  <c r="E854" i="1"/>
  <c r="E853" i="1" s="1"/>
  <c r="E852" i="1" s="1"/>
  <c r="D854" i="1"/>
  <c r="C854" i="1"/>
  <c r="K850" i="1"/>
  <c r="J850" i="1"/>
  <c r="J849" i="1" s="1"/>
  <c r="I849" i="1"/>
  <c r="H849" i="1"/>
  <c r="G849" i="1"/>
  <c r="F849" i="1"/>
  <c r="E849" i="1"/>
  <c r="D849" i="1"/>
  <c r="C849" i="1"/>
  <c r="K848" i="1"/>
  <c r="J848" i="1"/>
  <c r="J847" i="1" s="1"/>
  <c r="I847" i="1"/>
  <c r="I846" i="1" s="1"/>
  <c r="H847" i="1"/>
  <c r="G847" i="1"/>
  <c r="G846" i="1" s="1"/>
  <c r="F847" i="1"/>
  <c r="E847" i="1"/>
  <c r="E846" i="1" s="1"/>
  <c r="D847" i="1"/>
  <c r="C847" i="1"/>
  <c r="C846" i="1" s="1"/>
  <c r="I845" i="1"/>
  <c r="K845" i="1" s="1"/>
  <c r="H844" i="1"/>
  <c r="G844" i="1"/>
  <c r="F844" i="1"/>
  <c r="E844" i="1"/>
  <c r="D844" i="1"/>
  <c r="C844" i="1"/>
  <c r="I843" i="1"/>
  <c r="K843" i="1" s="1"/>
  <c r="H842" i="1"/>
  <c r="G842" i="1"/>
  <c r="F842" i="1"/>
  <c r="E842" i="1"/>
  <c r="D842" i="1"/>
  <c r="C842" i="1"/>
  <c r="K831" i="1"/>
  <c r="J831" i="1"/>
  <c r="J830" i="1" s="1"/>
  <c r="J829" i="1" s="1"/>
  <c r="J828" i="1" s="1"/>
  <c r="J827" i="1" s="1"/>
  <c r="I830" i="1"/>
  <c r="H830" i="1"/>
  <c r="H829" i="1" s="1"/>
  <c r="H828" i="1" s="1"/>
  <c r="H827" i="1" s="1"/>
  <c r="G830" i="1"/>
  <c r="G829" i="1" s="1"/>
  <c r="G828" i="1" s="1"/>
  <c r="G827" i="1" s="1"/>
  <c r="F830" i="1"/>
  <c r="F829" i="1" s="1"/>
  <c r="F828" i="1" s="1"/>
  <c r="F827" i="1" s="1"/>
  <c r="E830" i="1"/>
  <c r="E829" i="1" s="1"/>
  <c r="E828" i="1" s="1"/>
  <c r="E827" i="1" s="1"/>
  <c r="D830" i="1"/>
  <c r="D829" i="1" s="1"/>
  <c r="D828" i="1" s="1"/>
  <c r="D827" i="1" s="1"/>
  <c r="C830" i="1"/>
  <c r="C829" i="1" s="1"/>
  <c r="C828" i="1" s="1"/>
  <c r="C827" i="1" s="1"/>
  <c r="K826" i="1"/>
  <c r="J826" i="1"/>
  <c r="J825" i="1" s="1"/>
  <c r="J824" i="1" s="1"/>
  <c r="I825" i="1"/>
  <c r="H825" i="1"/>
  <c r="H824" i="1" s="1"/>
  <c r="G825" i="1"/>
  <c r="G824" i="1" s="1"/>
  <c r="F825" i="1"/>
  <c r="F824" i="1" s="1"/>
  <c r="E825" i="1"/>
  <c r="E824" i="1" s="1"/>
  <c r="D825" i="1"/>
  <c r="D824" i="1" s="1"/>
  <c r="C825" i="1"/>
  <c r="C824" i="1" s="1"/>
  <c r="K823" i="1"/>
  <c r="J823" i="1"/>
  <c r="J822" i="1" s="1"/>
  <c r="I822" i="1"/>
  <c r="H822" i="1"/>
  <c r="G822" i="1"/>
  <c r="F822" i="1"/>
  <c r="E822" i="1"/>
  <c r="D822" i="1"/>
  <c r="C822" i="1"/>
  <c r="K821" i="1"/>
  <c r="J821" i="1"/>
  <c r="J820" i="1" s="1"/>
  <c r="I820" i="1"/>
  <c r="H820" i="1"/>
  <c r="G820" i="1"/>
  <c r="F820" i="1"/>
  <c r="E820" i="1"/>
  <c r="D820" i="1"/>
  <c r="C820" i="1"/>
  <c r="K818" i="1"/>
  <c r="J818" i="1"/>
  <c r="K817" i="1"/>
  <c r="J817" i="1"/>
  <c r="K816" i="1"/>
  <c r="J816" i="1"/>
  <c r="J815" i="1" s="1"/>
  <c r="J814" i="1" s="1"/>
  <c r="I815" i="1"/>
  <c r="I814" i="1" s="1"/>
  <c r="H815" i="1"/>
  <c r="G815" i="1"/>
  <c r="G814" i="1" s="1"/>
  <c r="F815" i="1"/>
  <c r="F814" i="1" s="1"/>
  <c r="E815" i="1"/>
  <c r="E814" i="1" s="1"/>
  <c r="D815" i="1"/>
  <c r="D814" i="1" s="1"/>
  <c r="C815" i="1"/>
  <c r="C814" i="1" s="1"/>
  <c r="H814" i="1"/>
  <c r="I812" i="1"/>
  <c r="K812" i="1" s="1"/>
  <c r="H811" i="1"/>
  <c r="G811" i="1"/>
  <c r="G810" i="1" s="1"/>
  <c r="F811" i="1"/>
  <c r="F810" i="1" s="1"/>
  <c r="F809" i="1" s="1"/>
  <c r="E811" i="1"/>
  <c r="E810" i="1" s="1"/>
  <c r="E809" i="1" s="1"/>
  <c r="D811" i="1"/>
  <c r="D810" i="1" s="1"/>
  <c r="D809" i="1" s="1"/>
  <c r="C811" i="1"/>
  <c r="C810" i="1" s="1"/>
  <c r="C809" i="1" s="1"/>
  <c r="H810" i="1"/>
  <c r="H809" i="1" s="1"/>
  <c r="G809" i="1"/>
  <c r="I808" i="1"/>
  <c r="K808" i="1" s="1"/>
  <c r="H807" i="1"/>
  <c r="H806" i="1" s="1"/>
  <c r="H805" i="1" s="1"/>
  <c r="G807" i="1"/>
  <c r="G806" i="1" s="1"/>
  <c r="G805" i="1" s="1"/>
  <c r="F807" i="1"/>
  <c r="E807" i="1"/>
  <c r="E806" i="1" s="1"/>
  <c r="D807" i="1"/>
  <c r="D806" i="1" s="1"/>
  <c r="D805" i="1" s="1"/>
  <c r="C807" i="1"/>
  <c r="C806" i="1" s="1"/>
  <c r="C805" i="1" s="1"/>
  <c r="F806" i="1"/>
  <c r="F805" i="1" s="1"/>
  <c r="E805" i="1"/>
  <c r="I804" i="1"/>
  <c r="K804" i="1" s="1"/>
  <c r="I803" i="1"/>
  <c r="J803" i="1" s="1"/>
  <c r="I802" i="1"/>
  <c r="K802" i="1" s="1"/>
  <c r="I801" i="1"/>
  <c r="K801" i="1" s="1"/>
  <c r="H800" i="1"/>
  <c r="H799" i="1" s="1"/>
  <c r="H798" i="1" s="1"/>
  <c r="G800" i="1"/>
  <c r="G799" i="1" s="1"/>
  <c r="G798" i="1" s="1"/>
  <c r="F800" i="1"/>
  <c r="F799" i="1" s="1"/>
  <c r="F798" i="1" s="1"/>
  <c r="E800" i="1"/>
  <c r="E799" i="1" s="1"/>
  <c r="E798" i="1" s="1"/>
  <c r="D800" i="1"/>
  <c r="D799" i="1" s="1"/>
  <c r="D798" i="1" s="1"/>
  <c r="C800" i="1"/>
  <c r="C799" i="1" s="1"/>
  <c r="C798" i="1" s="1"/>
  <c r="I794" i="1"/>
  <c r="K794" i="1" s="1"/>
  <c r="H793" i="1"/>
  <c r="H792" i="1" s="1"/>
  <c r="G793" i="1"/>
  <c r="G792" i="1" s="1"/>
  <c r="F793" i="1"/>
  <c r="F792" i="1" s="1"/>
  <c r="E793" i="1"/>
  <c r="E792" i="1" s="1"/>
  <c r="D793" i="1"/>
  <c r="D792" i="1" s="1"/>
  <c r="C793" i="1"/>
  <c r="C792" i="1" s="1"/>
  <c r="I791" i="1"/>
  <c r="K791" i="1" s="1"/>
  <c r="H790" i="1"/>
  <c r="G790" i="1"/>
  <c r="G789" i="1" s="1"/>
  <c r="F790" i="1"/>
  <c r="F789" i="1" s="1"/>
  <c r="E790" i="1"/>
  <c r="E789" i="1" s="1"/>
  <c r="D790" i="1"/>
  <c r="D789" i="1" s="1"/>
  <c r="C790" i="1"/>
  <c r="C789" i="1" s="1"/>
  <c r="H789" i="1"/>
  <c r="I787" i="1"/>
  <c r="K787" i="1" s="1"/>
  <c r="H786" i="1"/>
  <c r="H785" i="1" s="1"/>
  <c r="G786" i="1"/>
  <c r="G785" i="1" s="1"/>
  <c r="F786" i="1"/>
  <c r="F785" i="1" s="1"/>
  <c r="E786" i="1"/>
  <c r="E785" i="1" s="1"/>
  <c r="D786" i="1"/>
  <c r="D785" i="1" s="1"/>
  <c r="C786" i="1"/>
  <c r="C785" i="1" s="1"/>
  <c r="I784" i="1"/>
  <c r="K784" i="1" s="1"/>
  <c r="H783" i="1"/>
  <c r="G783" i="1"/>
  <c r="G782" i="1" s="1"/>
  <c r="F783" i="1"/>
  <c r="F782" i="1" s="1"/>
  <c r="E783" i="1"/>
  <c r="E782" i="1" s="1"/>
  <c r="D783" i="1"/>
  <c r="D782" i="1" s="1"/>
  <c r="D781" i="1" s="1"/>
  <c r="C783" i="1"/>
  <c r="C782" i="1" s="1"/>
  <c r="H782" i="1"/>
  <c r="H781" i="1" s="1"/>
  <c r="I780" i="1"/>
  <c r="K780" i="1" s="1"/>
  <c r="H779" i="1"/>
  <c r="G779" i="1"/>
  <c r="G778" i="1" s="1"/>
  <c r="G777" i="1" s="1"/>
  <c r="F779" i="1"/>
  <c r="F778" i="1" s="1"/>
  <c r="F777" i="1" s="1"/>
  <c r="E779" i="1"/>
  <c r="E778" i="1" s="1"/>
  <c r="E777" i="1" s="1"/>
  <c r="D779" i="1"/>
  <c r="D778" i="1" s="1"/>
  <c r="D777" i="1" s="1"/>
  <c r="C779" i="1"/>
  <c r="C778" i="1" s="1"/>
  <c r="C777" i="1" s="1"/>
  <c r="H778" i="1"/>
  <c r="H777" i="1" s="1"/>
  <c r="K776" i="1"/>
  <c r="J776" i="1"/>
  <c r="I775" i="1"/>
  <c r="K775" i="1" s="1"/>
  <c r="H774" i="1"/>
  <c r="G774" i="1"/>
  <c r="F774" i="1"/>
  <c r="E774" i="1"/>
  <c r="D774" i="1"/>
  <c r="C774" i="1"/>
  <c r="I773" i="1"/>
  <c r="K773" i="1" s="1"/>
  <c r="H772" i="1"/>
  <c r="G772" i="1"/>
  <c r="F772" i="1"/>
  <c r="E772" i="1"/>
  <c r="D772" i="1"/>
  <c r="C772" i="1"/>
  <c r="I768" i="1"/>
  <c r="K768" i="1" s="1"/>
  <c r="H767" i="1"/>
  <c r="H766" i="1" s="1"/>
  <c r="H765" i="1" s="1"/>
  <c r="G767" i="1"/>
  <c r="G766" i="1" s="1"/>
  <c r="G765" i="1" s="1"/>
  <c r="F767" i="1"/>
  <c r="F766" i="1" s="1"/>
  <c r="F765" i="1" s="1"/>
  <c r="E767" i="1"/>
  <c r="E766" i="1" s="1"/>
  <c r="E765" i="1" s="1"/>
  <c r="D767" i="1"/>
  <c r="D766" i="1" s="1"/>
  <c r="D765" i="1" s="1"/>
  <c r="C767" i="1"/>
  <c r="C766" i="1" s="1"/>
  <c r="C765" i="1" s="1"/>
  <c r="I764" i="1"/>
  <c r="K764" i="1" s="1"/>
  <c r="H763" i="1"/>
  <c r="H762" i="1" s="1"/>
  <c r="H761" i="1" s="1"/>
  <c r="G763" i="1"/>
  <c r="G762" i="1" s="1"/>
  <c r="G761" i="1" s="1"/>
  <c r="F763" i="1"/>
  <c r="F762" i="1" s="1"/>
  <c r="F761" i="1" s="1"/>
  <c r="E763" i="1"/>
  <c r="E762" i="1" s="1"/>
  <c r="E761" i="1" s="1"/>
  <c r="D763" i="1"/>
  <c r="D762" i="1" s="1"/>
  <c r="D761" i="1" s="1"/>
  <c r="C763" i="1"/>
  <c r="C762" i="1" s="1"/>
  <c r="C761" i="1" s="1"/>
  <c r="I760" i="1"/>
  <c r="K760" i="1" s="1"/>
  <c r="H759" i="1"/>
  <c r="H758" i="1" s="1"/>
  <c r="H757" i="1" s="1"/>
  <c r="G759" i="1"/>
  <c r="G758" i="1" s="1"/>
  <c r="G757" i="1" s="1"/>
  <c r="F759" i="1"/>
  <c r="F758" i="1" s="1"/>
  <c r="F757" i="1" s="1"/>
  <c r="E759" i="1"/>
  <c r="E758" i="1" s="1"/>
  <c r="E757" i="1" s="1"/>
  <c r="D759" i="1"/>
  <c r="D758" i="1" s="1"/>
  <c r="D757" i="1" s="1"/>
  <c r="C759" i="1"/>
  <c r="C758" i="1" s="1"/>
  <c r="C757" i="1" s="1"/>
  <c r="I751" i="1"/>
  <c r="K751" i="1" s="1"/>
  <c r="I750" i="1"/>
  <c r="K750" i="1" s="1"/>
  <c r="H749" i="1"/>
  <c r="G749" i="1"/>
  <c r="G748" i="1" s="1"/>
  <c r="G747" i="1" s="1"/>
  <c r="F749" i="1"/>
  <c r="F748" i="1" s="1"/>
  <c r="F747" i="1" s="1"/>
  <c r="E749" i="1"/>
  <c r="E748" i="1" s="1"/>
  <c r="E747" i="1" s="1"/>
  <c r="D749" i="1"/>
  <c r="D748" i="1" s="1"/>
  <c r="D747" i="1" s="1"/>
  <c r="C749" i="1"/>
  <c r="C748" i="1" s="1"/>
  <c r="C747" i="1" s="1"/>
  <c r="H748" i="1"/>
  <c r="H747" i="1" s="1"/>
  <c r="I746" i="1"/>
  <c r="K746" i="1" s="1"/>
  <c r="H745" i="1"/>
  <c r="G745" i="1"/>
  <c r="G744" i="1" s="1"/>
  <c r="G743" i="1" s="1"/>
  <c r="F745" i="1"/>
  <c r="F744" i="1" s="1"/>
  <c r="F743" i="1" s="1"/>
  <c r="E745" i="1"/>
  <c r="E744" i="1" s="1"/>
  <c r="E743" i="1" s="1"/>
  <c r="D745" i="1"/>
  <c r="D744" i="1" s="1"/>
  <c r="D743" i="1" s="1"/>
  <c r="C745" i="1"/>
  <c r="C744" i="1" s="1"/>
  <c r="C743" i="1" s="1"/>
  <c r="H744" i="1"/>
  <c r="H743" i="1" s="1"/>
  <c r="I742" i="1"/>
  <c r="K742" i="1" s="1"/>
  <c r="H741" i="1"/>
  <c r="G741" i="1"/>
  <c r="G740" i="1" s="1"/>
  <c r="G739" i="1" s="1"/>
  <c r="F741" i="1"/>
  <c r="F740" i="1" s="1"/>
  <c r="F739" i="1" s="1"/>
  <c r="E741" i="1"/>
  <c r="E740" i="1" s="1"/>
  <c r="E739" i="1" s="1"/>
  <c r="D741" i="1"/>
  <c r="D740" i="1" s="1"/>
  <c r="D739" i="1" s="1"/>
  <c r="C741" i="1"/>
  <c r="C740" i="1" s="1"/>
  <c r="C739" i="1" s="1"/>
  <c r="H740" i="1"/>
  <c r="H739" i="1" s="1"/>
  <c r="I738" i="1"/>
  <c r="K738" i="1" s="1"/>
  <c r="I737" i="1"/>
  <c r="K737" i="1" s="1"/>
  <c r="H736" i="1"/>
  <c r="H735" i="1" s="1"/>
  <c r="H734" i="1" s="1"/>
  <c r="G736" i="1"/>
  <c r="G735" i="1" s="1"/>
  <c r="G734" i="1" s="1"/>
  <c r="F736" i="1"/>
  <c r="F735" i="1" s="1"/>
  <c r="F734" i="1" s="1"/>
  <c r="E736" i="1"/>
  <c r="E735" i="1" s="1"/>
  <c r="E734" i="1" s="1"/>
  <c r="D736" i="1"/>
  <c r="D735" i="1" s="1"/>
  <c r="D734" i="1" s="1"/>
  <c r="C736" i="1"/>
  <c r="C735" i="1" s="1"/>
  <c r="C734" i="1" s="1"/>
  <c r="I733" i="1"/>
  <c r="J733" i="1" s="1"/>
  <c r="I732" i="1"/>
  <c r="K732" i="1" s="1"/>
  <c r="H731" i="1"/>
  <c r="G731" i="1"/>
  <c r="G730" i="1" s="1"/>
  <c r="F731" i="1"/>
  <c r="F730" i="1" s="1"/>
  <c r="F729" i="1" s="1"/>
  <c r="E731" i="1"/>
  <c r="E730" i="1" s="1"/>
  <c r="E729" i="1" s="1"/>
  <c r="D731" i="1"/>
  <c r="D730" i="1" s="1"/>
  <c r="D729" i="1" s="1"/>
  <c r="C731" i="1"/>
  <c r="C730" i="1" s="1"/>
  <c r="C729" i="1" s="1"/>
  <c r="H730" i="1"/>
  <c r="H729" i="1" s="1"/>
  <c r="G729" i="1"/>
  <c r="I728" i="1"/>
  <c r="K728" i="1" s="1"/>
  <c r="H727" i="1"/>
  <c r="H726" i="1" s="1"/>
  <c r="G727" i="1"/>
  <c r="G726" i="1" s="1"/>
  <c r="F727" i="1"/>
  <c r="E727" i="1"/>
  <c r="E726" i="1" s="1"/>
  <c r="D727" i="1"/>
  <c r="D726" i="1" s="1"/>
  <c r="C727" i="1"/>
  <c r="C726" i="1" s="1"/>
  <c r="F726" i="1"/>
  <c r="I725" i="1"/>
  <c r="K725" i="1" s="1"/>
  <c r="H724" i="1"/>
  <c r="H723" i="1" s="1"/>
  <c r="G724" i="1"/>
  <c r="G723" i="1" s="1"/>
  <c r="G722" i="1" s="1"/>
  <c r="F724" i="1"/>
  <c r="F723" i="1" s="1"/>
  <c r="E724" i="1"/>
  <c r="E723" i="1" s="1"/>
  <c r="D724" i="1"/>
  <c r="D723" i="1" s="1"/>
  <c r="C724" i="1"/>
  <c r="C723" i="1" s="1"/>
  <c r="C722" i="1" s="1"/>
  <c r="I721" i="1"/>
  <c r="J721" i="1" s="1"/>
  <c r="I720" i="1"/>
  <c r="K720" i="1" s="1"/>
  <c r="H719" i="1"/>
  <c r="G719" i="1"/>
  <c r="G718" i="1" s="1"/>
  <c r="G717" i="1" s="1"/>
  <c r="F719" i="1"/>
  <c r="F718" i="1" s="1"/>
  <c r="F717" i="1" s="1"/>
  <c r="E719" i="1"/>
  <c r="E718" i="1" s="1"/>
  <c r="D719" i="1"/>
  <c r="D718" i="1" s="1"/>
  <c r="D717" i="1" s="1"/>
  <c r="C719" i="1"/>
  <c r="C718" i="1" s="1"/>
  <c r="C717" i="1" s="1"/>
  <c r="H718" i="1"/>
  <c r="H717" i="1" s="1"/>
  <c r="E717" i="1"/>
  <c r="I711" i="1"/>
  <c r="J711" i="1" s="1"/>
  <c r="I710" i="1"/>
  <c r="K710" i="1" s="1"/>
  <c r="H709" i="1"/>
  <c r="G709" i="1"/>
  <c r="F709" i="1"/>
  <c r="E709" i="1"/>
  <c r="D709" i="1"/>
  <c r="C709" i="1"/>
  <c r="I708" i="1"/>
  <c r="K708" i="1" s="1"/>
  <c r="H707" i="1"/>
  <c r="G707" i="1"/>
  <c r="F707" i="1"/>
  <c r="E707" i="1"/>
  <c r="D707" i="1"/>
  <c r="C707" i="1"/>
  <c r="I706" i="1"/>
  <c r="K706" i="1" s="1"/>
  <c r="H705" i="1"/>
  <c r="G705" i="1"/>
  <c r="F705" i="1"/>
  <c r="E705" i="1"/>
  <c r="D705" i="1"/>
  <c r="C705" i="1"/>
  <c r="I704" i="1"/>
  <c r="K704" i="1" s="1"/>
  <c r="H703" i="1"/>
  <c r="G703" i="1"/>
  <c r="F703" i="1"/>
  <c r="E703" i="1"/>
  <c r="D703" i="1"/>
  <c r="C703" i="1"/>
  <c r="I701" i="1"/>
  <c r="K701" i="1" s="1"/>
  <c r="H700" i="1"/>
  <c r="H699" i="1" s="1"/>
  <c r="G700" i="1"/>
  <c r="G699" i="1" s="1"/>
  <c r="F700" i="1"/>
  <c r="F699" i="1" s="1"/>
  <c r="E700" i="1"/>
  <c r="E699" i="1" s="1"/>
  <c r="D700" i="1"/>
  <c r="D699" i="1" s="1"/>
  <c r="C700" i="1"/>
  <c r="C699" i="1" s="1"/>
  <c r="J697" i="1"/>
  <c r="J696" i="1" s="1"/>
  <c r="I696" i="1"/>
  <c r="H696" i="1"/>
  <c r="G696" i="1"/>
  <c r="F696" i="1"/>
  <c r="E696" i="1"/>
  <c r="D696" i="1"/>
  <c r="C696" i="1"/>
  <c r="I695" i="1"/>
  <c r="K695" i="1" s="1"/>
  <c r="H694" i="1"/>
  <c r="G694" i="1"/>
  <c r="F694" i="1"/>
  <c r="E694" i="1"/>
  <c r="D694" i="1"/>
  <c r="C694" i="1"/>
  <c r="J693" i="1"/>
  <c r="J692" i="1" s="1"/>
  <c r="I692" i="1"/>
  <c r="H692" i="1"/>
  <c r="G692" i="1"/>
  <c r="F692" i="1"/>
  <c r="E692" i="1"/>
  <c r="D692" i="1"/>
  <c r="C692" i="1"/>
  <c r="I690" i="1"/>
  <c r="K690" i="1" s="1"/>
  <c r="H689" i="1"/>
  <c r="G689" i="1"/>
  <c r="F689" i="1"/>
  <c r="E689" i="1"/>
  <c r="D689" i="1"/>
  <c r="C689" i="1"/>
  <c r="I688" i="1"/>
  <c r="K688" i="1" s="1"/>
  <c r="H687" i="1"/>
  <c r="G687" i="1"/>
  <c r="F687" i="1"/>
  <c r="E687" i="1"/>
  <c r="D687" i="1"/>
  <c r="C687" i="1"/>
  <c r="I683" i="1"/>
  <c r="K683" i="1" s="1"/>
  <c r="H682" i="1"/>
  <c r="G682" i="1"/>
  <c r="F682" i="1"/>
  <c r="E682" i="1"/>
  <c r="D682" i="1"/>
  <c r="C682" i="1"/>
  <c r="I681" i="1"/>
  <c r="K681" i="1" s="1"/>
  <c r="H680" i="1"/>
  <c r="G680" i="1"/>
  <c r="F680" i="1"/>
  <c r="E680" i="1"/>
  <c r="D680" i="1"/>
  <c r="C680" i="1"/>
  <c r="J679" i="1"/>
  <c r="J678" i="1" s="1"/>
  <c r="I678" i="1"/>
  <c r="H678" i="1"/>
  <c r="G678" i="1"/>
  <c r="F678" i="1"/>
  <c r="E678" i="1"/>
  <c r="D678" i="1"/>
  <c r="C678" i="1"/>
  <c r="I677" i="1"/>
  <c r="K677" i="1" s="1"/>
  <c r="H676" i="1"/>
  <c r="G676" i="1"/>
  <c r="F676" i="1"/>
  <c r="E676" i="1"/>
  <c r="D676" i="1"/>
  <c r="C676" i="1"/>
  <c r="J667" i="1"/>
  <c r="J666" i="1" s="1"/>
  <c r="J665" i="1" s="1"/>
  <c r="I666" i="1"/>
  <c r="I665" i="1" s="1"/>
  <c r="H666" i="1"/>
  <c r="G666" i="1"/>
  <c r="G665" i="1" s="1"/>
  <c r="F666" i="1"/>
  <c r="F665" i="1" s="1"/>
  <c r="E666" i="1"/>
  <c r="E665" i="1" s="1"/>
  <c r="D666" i="1"/>
  <c r="D665" i="1" s="1"/>
  <c r="C666" i="1"/>
  <c r="C665" i="1" s="1"/>
  <c r="H665" i="1"/>
  <c r="I663" i="1"/>
  <c r="K663" i="1" s="1"/>
  <c r="H662" i="1"/>
  <c r="G662" i="1"/>
  <c r="F662" i="1"/>
  <c r="E662" i="1"/>
  <c r="D662" i="1"/>
  <c r="C662" i="1"/>
  <c r="I661" i="1"/>
  <c r="K661" i="1" s="1"/>
  <c r="H660" i="1"/>
  <c r="G660" i="1"/>
  <c r="F660" i="1"/>
  <c r="E660" i="1"/>
  <c r="D660" i="1"/>
  <c r="C660" i="1"/>
  <c r="J659" i="1"/>
  <c r="J658" i="1" s="1"/>
  <c r="I658" i="1"/>
  <c r="H658" i="1"/>
  <c r="G658" i="1"/>
  <c r="F658" i="1"/>
  <c r="E658" i="1"/>
  <c r="D658" i="1"/>
  <c r="C658" i="1"/>
  <c r="I657" i="1"/>
  <c r="K657" i="1" s="1"/>
  <c r="H656" i="1"/>
  <c r="G656" i="1"/>
  <c r="F656" i="1"/>
  <c r="E656" i="1"/>
  <c r="D656" i="1"/>
  <c r="C656" i="1"/>
  <c r="I652" i="1"/>
  <c r="K652" i="1" s="1"/>
  <c r="H651" i="1"/>
  <c r="G651" i="1"/>
  <c r="F651" i="1"/>
  <c r="E651" i="1"/>
  <c r="D651" i="1"/>
  <c r="C651" i="1"/>
  <c r="I650" i="1"/>
  <c r="K650" i="1" s="1"/>
  <c r="H649" i="1"/>
  <c r="G649" i="1"/>
  <c r="F649" i="1"/>
  <c r="E649" i="1"/>
  <c r="D649" i="1"/>
  <c r="C649" i="1"/>
  <c r="I645" i="1"/>
  <c r="K645" i="1" s="1"/>
  <c r="H644" i="1"/>
  <c r="G644" i="1"/>
  <c r="F644" i="1"/>
  <c r="E644" i="1"/>
  <c r="D644" i="1"/>
  <c r="C644" i="1"/>
  <c r="J643" i="1"/>
  <c r="I642" i="1"/>
  <c r="K642" i="1" s="1"/>
  <c r="H641" i="1"/>
  <c r="G641" i="1"/>
  <c r="F641" i="1"/>
  <c r="E641" i="1"/>
  <c r="D641" i="1"/>
  <c r="C641" i="1"/>
  <c r="J640" i="1"/>
  <c r="J639" i="1" s="1"/>
  <c r="I639" i="1"/>
  <c r="H639" i="1"/>
  <c r="G639" i="1"/>
  <c r="F639" i="1"/>
  <c r="E639" i="1"/>
  <c r="D639" i="1"/>
  <c r="C639" i="1"/>
  <c r="I638" i="1"/>
  <c r="K638" i="1" s="1"/>
  <c r="H637" i="1"/>
  <c r="G637" i="1"/>
  <c r="F637" i="1"/>
  <c r="E637" i="1"/>
  <c r="D637" i="1"/>
  <c r="C637" i="1"/>
  <c r="J630" i="1"/>
  <c r="J629" i="1" s="1"/>
  <c r="I629" i="1"/>
  <c r="H629" i="1"/>
  <c r="G629" i="1"/>
  <c r="F629" i="1"/>
  <c r="E629" i="1"/>
  <c r="D629" i="1"/>
  <c r="C629" i="1"/>
  <c r="I628" i="1"/>
  <c r="K628" i="1" s="1"/>
  <c r="H627" i="1"/>
  <c r="G627" i="1"/>
  <c r="F627" i="1"/>
  <c r="E627" i="1"/>
  <c r="D627" i="1"/>
  <c r="C627" i="1"/>
  <c r="I626" i="1"/>
  <c r="K626" i="1" s="1"/>
  <c r="H625" i="1"/>
  <c r="G625" i="1"/>
  <c r="F625" i="1"/>
  <c r="E625" i="1"/>
  <c r="D625" i="1"/>
  <c r="C625" i="1"/>
  <c r="I621" i="1"/>
  <c r="K621" i="1" s="1"/>
  <c r="H620" i="1"/>
  <c r="G620" i="1"/>
  <c r="F620" i="1"/>
  <c r="E620" i="1"/>
  <c r="D620" i="1"/>
  <c r="C620" i="1"/>
  <c r="J619" i="1"/>
  <c r="J618" i="1" s="1"/>
  <c r="I618" i="1"/>
  <c r="H618" i="1"/>
  <c r="G618" i="1"/>
  <c r="F618" i="1"/>
  <c r="E618" i="1"/>
  <c r="D618" i="1"/>
  <c r="C618" i="1"/>
  <c r="I614" i="1"/>
  <c r="K614" i="1" s="1"/>
  <c r="H613" i="1"/>
  <c r="G613" i="1"/>
  <c r="F613" i="1"/>
  <c r="E613" i="1"/>
  <c r="D613" i="1"/>
  <c r="C613" i="1"/>
  <c r="I612" i="1"/>
  <c r="K612" i="1" s="1"/>
  <c r="H611" i="1"/>
  <c r="G611" i="1"/>
  <c r="F611" i="1"/>
  <c r="E611" i="1"/>
  <c r="D611" i="1"/>
  <c r="C611" i="1"/>
  <c r="I607" i="1"/>
  <c r="J607" i="1" s="1"/>
  <c r="J606" i="1" s="1"/>
  <c r="H606" i="1"/>
  <c r="G606" i="1"/>
  <c r="F606" i="1"/>
  <c r="E606" i="1"/>
  <c r="D606" i="1"/>
  <c r="C606" i="1"/>
  <c r="I605" i="1"/>
  <c r="J605" i="1" s="1"/>
  <c r="I604" i="1"/>
  <c r="J604" i="1" s="1"/>
  <c r="H603" i="1"/>
  <c r="G603" i="1"/>
  <c r="F603" i="1"/>
  <c r="E603" i="1"/>
  <c r="D603" i="1"/>
  <c r="C603" i="1"/>
  <c r="J602" i="1"/>
  <c r="J601" i="1" s="1"/>
  <c r="I601" i="1"/>
  <c r="H601" i="1"/>
  <c r="G601" i="1"/>
  <c r="F601" i="1"/>
  <c r="E601" i="1"/>
  <c r="D601" i="1"/>
  <c r="C601" i="1"/>
  <c r="I600" i="1"/>
  <c r="K600" i="1" s="1"/>
  <c r="H599" i="1"/>
  <c r="G599" i="1"/>
  <c r="F599" i="1"/>
  <c r="E599" i="1"/>
  <c r="D599" i="1"/>
  <c r="C599" i="1"/>
  <c r="I597" i="1"/>
  <c r="K597" i="1" s="1"/>
  <c r="H596" i="1"/>
  <c r="H595" i="1" s="1"/>
  <c r="G596" i="1"/>
  <c r="G595" i="1" s="1"/>
  <c r="F596" i="1"/>
  <c r="F595" i="1" s="1"/>
  <c r="E596" i="1"/>
  <c r="E595" i="1" s="1"/>
  <c r="D596" i="1"/>
  <c r="D595" i="1" s="1"/>
  <c r="C596" i="1"/>
  <c r="C595" i="1" s="1"/>
  <c r="I589" i="1"/>
  <c r="K589" i="1" s="1"/>
  <c r="H588" i="1"/>
  <c r="G588" i="1"/>
  <c r="F588" i="1"/>
  <c r="E588" i="1"/>
  <c r="D588" i="1"/>
  <c r="C588" i="1"/>
  <c r="I587" i="1"/>
  <c r="K587" i="1" s="1"/>
  <c r="H586" i="1"/>
  <c r="G586" i="1"/>
  <c r="F586" i="1"/>
  <c r="E586" i="1"/>
  <c r="D586" i="1"/>
  <c r="C586" i="1"/>
  <c r="K585" i="1"/>
  <c r="J585" i="1"/>
  <c r="J584" i="1" s="1"/>
  <c r="I584" i="1"/>
  <c r="H584" i="1"/>
  <c r="G584" i="1"/>
  <c r="F584" i="1"/>
  <c r="E584" i="1"/>
  <c r="D584" i="1"/>
  <c r="C584" i="1"/>
  <c r="I583" i="1"/>
  <c r="J583" i="1" s="1"/>
  <c r="J582" i="1" s="1"/>
  <c r="H582" i="1"/>
  <c r="G582" i="1"/>
  <c r="F582" i="1"/>
  <c r="E582" i="1"/>
  <c r="D582" i="1"/>
  <c r="C582" i="1"/>
  <c r="I577" i="1"/>
  <c r="K577" i="1" s="1"/>
  <c r="H576" i="1"/>
  <c r="G576" i="1"/>
  <c r="F576" i="1"/>
  <c r="E576" i="1"/>
  <c r="D576" i="1"/>
  <c r="C576" i="1"/>
  <c r="I575" i="1"/>
  <c r="J575" i="1" s="1"/>
  <c r="I574" i="1"/>
  <c r="K574" i="1" s="1"/>
  <c r="I573" i="1"/>
  <c r="J573" i="1" s="1"/>
  <c r="I572" i="1"/>
  <c r="K572" i="1" s="1"/>
  <c r="I571" i="1"/>
  <c r="K571" i="1" s="1"/>
  <c r="I570" i="1"/>
  <c r="K570" i="1" s="1"/>
  <c r="I569" i="1"/>
  <c r="J569" i="1" s="1"/>
  <c r="I568" i="1"/>
  <c r="K568" i="1" s="1"/>
  <c r="H567" i="1"/>
  <c r="G567" i="1"/>
  <c r="G1056" i="1" s="1"/>
  <c r="F567" i="1"/>
  <c r="F1056" i="1" s="1"/>
  <c r="E567" i="1"/>
  <c r="D567" i="1"/>
  <c r="D1056" i="1" s="1"/>
  <c r="C567" i="1"/>
  <c r="C1056" i="1" s="1"/>
  <c r="F561" i="1"/>
  <c r="F560" i="1"/>
  <c r="D1055" i="1" s="1"/>
  <c r="E559" i="1"/>
  <c r="E1041" i="1" s="1"/>
  <c r="D559" i="1"/>
  <c r="D1041" i="1" s="1"/>
  <c r="J4502" i="1" l="1"/>
  <c r="G5013" i="1"/>
  <c r="I5013" i="1" s="1"/>
  <c r="K4502" i="1"/>
  <c r="I2884" i="1"/>
  <c r="K2885" i="1"/>
  <c r="I3417" i="1"/>
  <c r="G3414" i="1"/>
  <c r="G3413" i="1" s="1"/>
  <c r="H2609" i="1"/>
  <c r="I2616" i="1"/>
  <c r="E2611" i="1"/>
  <c r="K2356" i="1"/>
  <c r="I2327" i="1"/>
  <c r="K1812" i="1"/>
  <c r="I1621" i="1"/>
  <c r="D864" i="1"/>
  <c r="H971" i="1"/>
  <c r="D860" i="1"/>
  <c r="C896" i="1"/>
  <c r="C895" i="1" s="1"/>
  <c r="G896" i="1"/>
  <c r="G895" i="1" s="1"/>
  <c r="C926" i="1"/>
  <c r="C925" i="1" s="1"/>
  <c r="E926" i="1"/>
  <c r="E925" i="1" s="1"/>
  <c r="G926" i="1"/>
  <c r="G925" i="1" s="1"/>
  <c r="G937" i="1"/>
  <c r="G936" i="1" s="1"/>
  <c r="C947" i="1"/>
  <c r="C946" i="1" s="1"/>
  <c r="C945" i="1" s="1"/>
  <c r="G947" i="1"/>
  <c r="G946" i="1" s="1"/>
  <c r="G945" i="1" s="1"/>
  <c r="C956" i="1"/>
  <c r="C955" i="1" s="1"/>
  <c r="E956" i="1"/>
  <c r="E955" i="1" s="1"/>
  <c r="G956" i="1"/>
  <c r="G955" i="1" s="1"/>
  <c r="D971" i="1"/>
  <c r="F971" i="1"/>
  <c r="H1025" i="1"/>
  <c r="H1024" i="1" s="1"/>
  <c r="D1025" i="1"/>
  <c r="D1024" i="1" s="1"/>
  <c r="F1025" i="1"/>
  <c r="F1024" i="1" s="1"/>
  <c r="H788" i="1"/>
  <c r="F788" i="1"/>
  <c r="H675" i="1"/>
  <c r="F686" i="1"/>
  <c r="D846" i="1"/>
  <c r="H1034" i="1"/>
  <c r="H1033" i="1" s="1"/>
  <c r="E636" i="1"/>
  <c r="E635" i="1" s="1"/>
  <c r="E634" i="1" s="1"/>
  <c r="E648" i="1"/>
  <c r="E647" i="1" s="1"/>
  <c r="E646" i="1" s="1"/>
  <c r="I656" i="1"/>
  <c r="D675" i="1"/>
  <c r="D686" i="1"/>
  <c r="H686" i="1"/>
  <c r="F846" i="1"/>
  <c r="E1010" i="1"/>
  <c r="I1018" i="1"/>
  <c r="K1018" i="1" s="1"/>
  <c r="C1025" i="1"/>
  <c r="C1024" i="1" s="1"/>
  <c r="E1025" i="1"/>
  <c r="E1024" i="1" s="1"/>
  <c r="G1025" i="1"/>
  <c r="G1024" i="1" s="1"/>
  <c r="I1031" i="1"/>
  <c r="D1034" i="1"/>
  <c r="D1033" i="1" s="1"/>
  <c r="J1017" i="1"/>
  <c r="J1019" i="1"/>
  <c r="J1018" i="1" s="1"/>
  <c r="K1020" i="1"/>
  <c r="I1026" i="1"/>
  <c r="I1028" i="1"/>
  <c r="H846" i="1"/>
  <c r="F771" i="1"/>
  <c r="C819" i="1"/>
  <c r="E819" i="1"/>
  <c r="G819" i="1"/>
  <c r="I819" i="1"/>
  <c r="H819" i="1"/>
  <c r="I974" i="1"/>
  <c r="J975" i="1"/>
  <c r="E1006" i="1"/>
  <c r="I1008" i="1"/>
  <c r="I1007" i="1" s="1"/>
  <c r="D1023" i="1"/>
  <c r="H566" i="1"/>
  <c r="H565" i="1" s="1"/>
  <c r="F655" i="1"/>
  <c r="F654" i="1" s="1"/>
  <c r="D926" i="1"/>
  <c r="D925" i="1" s="1"/>
  <c r="F926" i="1"/>
  <c r="F925" i="1" s="1"/>
  <c r="H926" i="1"/>
  <c r="H925" i="1" s="1"/>
  <c r="J574" i="1"/>
  <c r="H610" i="1"/>
  <c r="H609" i="1" s="1"/>
  <c r="H608" i="1" s="1"/>
  <c r="H702" i="1"/>
  <c r="D819" i="1"/>
  <c r="D813" i="1" s="1"/>
  <c r="F819" i="1"/>
  <c r="I927" i="1"/>
  <c r="I929" i="1"/>
  <c r="K929" i="1" s="1"/>
  <c r="I932" i="1"/>
  <c r="K932" i="1" s="1"/>
  <c r="G993" i="1"/>
  <c r="G992" i="1" s="1"/>
  <c r="D598" i="1"/>
  <c r="D594" i="1" s="1"/>
  <c r="D593" i="1" s="1"/>
  <c r="H598" i="1"/>
  <c r="D610" i="1"/>
  <c r="D609" i="1" s="1"/>
  <c r="D608" i="1" s="1"/>
  <c r="F610" i="1"/>
  <c r="F609" i="1" s="1"/>
  <c r="F608" i="1" s="1"/>
  <c r="I613" i="1"/>
  <c r="J614" i="1"/>
  <c r="J613" i="1" s="1"/>
  <c r="C624" i="1"/>
  <c r="C623" i="1" s="1"/>
  <c r="C622" i="1" s="1"/>
  <c r="E624" i="1"/>
  <c r="E623" i="1" s="1"/>
  <c r="E622" i="1" s="1"/>
  <c r="G624" i="1"/>
  <c r="G623" i="1" s="1"/>
  <c r="G622" i="1" s="1"/>
  <c r="C686" i="1"/>
  <c r="E686" i="1"/>
  <c r="G686" i="1"/>
  <c r="E691" i="1"/>
  <c r="D702" i="1"/>
  <c r="F702" i="1"/>
  <c r="F698" i="1" s="1"/>
  <c r="C788" i="1"/>
  <c r="E788" i="1"/>
  <c r="G788" i="1"/>
  <c r="I790" i="1"/>
  <c r="I789" i="1" s="1"/>
  <c r="K789" i="1" s="1"/>
  <c r="D788" i="1"/>
  <c r="C841" i="1"/>
  <c r="C840" i="1" s="1"/>
  <c r="C839" i="1" s="1"/>
  <c r="E841" i="1"/>
  <c r="E840" i="1" s="1"/>
  <c r="E839" i="1" s="1"/>
  <c r="G841" i="1"/>
  <c r="G840" i="1" s="1"/>
  <c r="G839" i="1" s="1"/>
  <c r="E883" i="1"/>
  <c r="E882" i="1" s="1"/>
  <c r="H905" i="1"/>
  <c r="H904" i="1" s="1"/>
  <c r="C914" i="1"/>
  <c r="C913" i="1" s="1"/>
  <c r="E914" i="1"/>
  <c r="E913" i="1" s="1"/>
  <c r="G914" i="1"/>
  <c r="G913" i="1" s="1"/>
  <c r="D937" i="1"/>
  <c r="D936" i="1" s="1"/>
  <c r="F937" i="1"/>
  <c r="F936" i="1" s="1"/>
  <c r="H937" i="1"/>
  <c r="H936" i="1" s="1"/>
  <c r="C937" i="1"/>
  <c r="C936" i="1" s="1"/>
  <c r="E983" i="1"/>
  <c r="E979" i="1" s="1"/>
  <c r="D993" i="1"/>
  <c r="D992" i="1" s="1"/>
  <c r="F993" i="1"/>
  <c r="F992" i="1" s="1"/>
  <c r="H993" i="1"/>
  <c r="H992" i="1" s="1"/>
  <c r="C993" i="1"/>
  <c r="C992" i="1" s="1"/>
  <c r="E993" i="1"/>
  <c r="E992" i="1" s="1"/>
  <c r="K656" i="1"/>
  <c r="D967" i="1"/>
  <c r="D566" i="1"/>
  <c r="D565" i="1" s="1"/>
  <c r="C1055" i="1"/>
  <c r="C581" i="1"/>
  <c r="C580" i="1" s="1"/>
  <c r="C579" i="1" s="1"/>
  <c r="E581" i="1"/>
  <c r="E580" i="1" s="1"/>
  <c r="E579" i="1" s="1"/>
  <c r="G581" i="1"/>
  <c r="G580" i="1" s="1"/>
  <c r="G579" i="1" s="1"/>
  <c r="I586" i="1"/>
  <c r="J587" i="1"/>
  <c r="J586" i="1" s="1"/>
  <c r="D617" i="1"/>
  <c r="D616" i="1" s="1"/>
  <c r="D615" i="1" s="1"/>
  <c r="F617" i="1"/>
  <c r="F616" i="1" s="1"/>
  <c r="F615" i="1" s="1"/>
  <c r="H617" i="1"/>
  <c r="H616" i="1" s="1"/>
  <c r="H615" i="1" s="1"/>
  <c r="C617" i="1"/>
  <c r="C616" i="1" s="1"/>
  <c r="C615" i="1" s="1"/>
  <c r="E617" i="1"/>
  <c r="E616" i="1" s="1"/>
  <c r="E615" i="1" s="1"/>
  <c r="G617" i="1"/>
  <c r="G616" i="1" s="1"/>
  <c r="G615" i="1" s="1"/>
  <c r="I620" i="1"/>
  <c r="I617" i="1" s="1"/>
  <c r="J621" i="1"/>
  <c r="J620" i="1" s="1"/>
  <c r="J617" i="1" s="1"/>
  <c r="J616" i="1" s="1"/>
  <c r="J615" i="1" s="1"/>
  <c r="I687" i="1"/>
  <c r="I689" i="1"/>
  <c r="K689" i="1" s="1"/>
  <c r="D698" i="1"/>
  <c r="H698" i="1"/>
  <c r="C702" i="1"/>
  <c r="C698" i="1" s="1"/>
  <c r="E702" i="1"/>
  <c r="E698" i="1" s="1"/>
  <c r="G702" i="1"/>
  <c r="G698" i="1" s="1"/>
  <c r="I731" i="1"/>
  <c r="I730" i="1" s="1"/>
  <c r="I729" i="1" s="1"/>
  <c r="E781" i="1"/>
  <c r="J802" i="1"/>
  <c r="K803" i="1"/>
  <c r="J804" i="1"/>
  <c r="C813" i="1"/>
  <c r="H864" i="1"/>
  <c r="D905" i="1"/>
  <c r="D904" i="1" s="1"/>
  <c r="F905" i="1"/>
  <c r="F904" i="1" s="1"/>
  <c r="I908" i="1"/>
  <c r="K908" i="1" s="1"/>
  <c r="J909" i="1"/>
  <c r="J908" i="1" s="1"/>
  <c r="K927" i="1"/>
  <c r="J928" i="1"/>
  <c r="J927" i="1" s="1"/>
  <c r="J930" i="1"/>
  <c r="J929" i="1" s="1"/>
  <c r="J933" i="1"/>
  <c r="J932" i="1" s="1"/>
  <c r="I952" i="1"/>
  <c r="K952" i="1" s="1"/>
  <c r="J953" i="1"/>
  <c r="J952" i="1" s="1"/>
  <c r="H594" i="1"/>
  <c r="H593" i="1" s="1"/>
  <c r="D664" i="1"/>
  <c r="E685" i="1"/>
  <c r="G813" i="1"/>
  <c r="E813" i="1"/>
  <c r="H860" i="1"/>
  <c r="E991" i="1"/>
  <c r="K1028" i="1"/>
  <c r="K1031" i="1"/>
  <c r="J570" i="1"/>
  <c r="F598" i="1"/>
  <c r="F594" i="1" s="1"/>
  <c r="F593" i="1" s="1"/>
  <c r="J603" i="1"/>
  <c r="C636" i="1"/>
  <c r="C635" i="1" s="1"/>
  <c r="C634" i="1" s="1"/>
  <c r="G636" i="1"/>
  <c r="G635" i="1" s="1"/>
  <c r="G634" i="1" s="1"/>
  <c r="I641" i="1"/>
  <c r="K641" i="1" s="1"/>
  <c r="J642" i="1"/>
  <c r="J641" i="1" s="1"/>
  <c r="C648" i="1"/>
  <c r="C647" i="1" s="1"/>
  <c r="C646" i="1" s="1"/>
  <c r="G648" i="1"/>
  <c r="G647" i="1" s="1"/>
  <c r="G646" i="1" s="1"/>
  <c r="J657" i="1"/>
  <c r="J656" i="1" s="1"/>
  <c r="J688" i="1"/>
  <c r="J687" i="1" s="1"/>
  <c r="J690" i="1"/>
  <c r="J689" i="1" s="1"/>
  <c r="D691" i="1"/>
  <c r="D685" i="1" s="1"/>
  <c r="F691" i="1"/>
  <c r="F685" i="1" s="1"/>
  <c r="H691" i="1"/>
  <c r="H685" i="1" s="1"/>
  <c r="H684" i="1" s="1"/>
  <c r="C691" i="1"/>
  <c r="G691" i="1"/>
  <c r="G685" i="1" s="1"/>
  <c r="I694" i="1"/>
  <c r="K694" i="1" s="1"/>
  <c r="I703" i="1"/>
  <c r="I705" i="1"/>
  <c r="K705" i="1" s="1"/>
  <c r="I707" i="1"/>
  <c r="K707" i="1" s="1"/>
  <c r="I709" i="1"/>
  <c r="K709" i="1" s="1"/>
  <c r="D722" i="1"/>
  <c r="H722" i="1"/>
  <c r="C771" i="1"/>
  <c r="C770" i="1" s="1"/>
  <c r="E771" i="1"/>
  <c r="E770" i="1" s="1"/>
  <c r="G771" i="1"/>
  <c r="G770" i="1" s="1"/>
  <c r="I772" i="1"/>
  <c r="K772" i="1" s="1"/>
  <c r="J773" i="1"/>
  <c r="J772" i="1" s="1"/>
  <c r="D771" i="1"/>
  <c r="D1061" i="1" s="1"/>
  <c r="H771" i="1"/>
  <c r="H770" i="1" s="1"/>
  <c r="I811" i="1"/>
  <c r="I810" i="1" s="1"/>
  <c r="I809" i="1" s="1"/>
  <c r="K809" i="1" s="1"/>
  <c r="H813" i="1"/>
  <c r="C853" i="1"/>
  <c r="C852" i="1" s="1"/>
  <c r="G853" i="1"/>
  <c r="G852" i="1" s="1"/>
  <c r="F864" i="1"/>
  <c r="F860" i="1" s="1"/>
  <c r="I869" i="1"/>
  <c r="K869" i="1" s="1"/>
  <c r="J870" i="1"/>
  <c r="J869" i="1" s="1"/>
  <c r="C883" i="1"/>
  <c r="C882" i="1" s="1"/>
  <c r="C881" i="1" s="1"/>
  <c r="G883" i="1"/>
  <c r="G882" i="1" s="1"/>
  <c r="G881" i="1" s="1"/>
  <c r="D896" i="1"/>
  <c r="D895" i="1" s="1"/>
  <c r="F896" i="1"/>
  <c r="F895" i="1" s="1"/>
  <c r="H896" i="1"/>
  <c r="H895" i="1" s="1"/>
  <c r="E896" i="1"/>
  <c r="E895" i="1" s="1"/>
  <c r="E947" i="1"/>
  <c r="E946" i="1" s="1"/>
  <c r="E945" i="1" s="1"/>
  <c r="H967" i="1"/>
  <c r="I981" i="1"/>
  <c r="K981" i="1" s="1"/>
  <c r="J982" i="1"/>
  <c r="J981" i="1" s="1"/>
  <c r="J980" i="1" s="1"/>
  <c r="C983" i="1"/>
  <c r="C979" i="1" s="1"/>
  <c r="G983" i="1"/>
  <c r="G979" i="1" s="1"/>
  <c r="K1008" i="1"/>
  <c r="J1009" i="1"/>
  <c r="J1008" i="1" s="1"/>
  <c r="J1007" i="1" s="1"/>
  <c r="C1010" i="1"/>
  <c r="C1006" i="1" s="1"/>
  <c r="C991" i="1" s="1"/>
  <c r="G1010" i="1"/>
  <c r="G1006" i="1" s="1"/>
  <c r="G991" i="1" s="1"/>
  <c r="H1023" i="1"/>
  <c r="C1034" i="1"/>
  <c r="C1033" i="1" s="1"/>
  <c r="E1034" i="1"/>
  <c r="E1033" i="1" s="1"/>
  <c r="E1023" i="1" s="1"/>
  <c r="G1034" i="1"/>
  <c r="G1033" i="1" s="1"/>
  <c r="G1023" i="1" s="1"/>
  <c r="I1035" i="1"/>
  <c r="K1035" i="1" s="1"/>
  <c r="J1036" i="1"/>
  <c r="J1035" i="1" s="1"/>
  <c r="F1034" i="1"/>
  <c r="F1033" i="1" s="1"/>
  <c r="I1039" i="1"/>
  <c r="K1039" i="1" s="1"/>
  <c r="J1040" i="1"/>
  <c r="J1039" i="1" s="1"/>
  <c r="K586" i="1"/>
  <c r="K613" i="1"/>
  <c r="D655" i="1"/>
  <c r="D654" i="1" s="1"/>
  <c r="H655" i="1"/>
  <c r="H654" i="1" s="1"/>
  <c r="H664" i="1"/>
  <c r="D716" i="1"/>
  <c r="H716" i="1"/>
  <c r="K729" i="1"/>
  <c r="F1061" i="1"/>
  <c r="J819" i="1"/>
  <c r="J813" i="1" s="1"/>
  <c r="K825" i="1"/>
  <c r="K830" i="1"/>
  <c r="K849" i="1"/>
  <c r="K892" i="1"/>
  <c r="F967" i="1"/>
  <c r="K974" i="1"/>
  <c r="F566" i="1"/>
  <c r="F565" i="1" s="1"/>
  <c r="E566" i="1"/>
  <c r="E565" i="1" s="1"/>
  <c r="I567" i="1"/>
  <c r="E1056" i="1" s="1"/>
  <c r="J568" i="1"/>
  <c r="J572" i="1"/>
  <c r="D581" i="1"/>
  <c r="F581" i="1"/>
  <c r="F580" i="1" s="1"/>
  <c r="F579" i="1" s="1"/>
  <c r="H581" i="1"/>
  <c r="H580" i="1" s="1"/>
  <c r="H579" i="1" s="1"/>
  <c r="K584" i="1"/>
  <c r="I588" i="1"/>
  <c r="K588" i="1" s="1"/>
  <c r="J589" i="1"/>
  <c r="J588" i="1" s="1"/>
  <c r="C598" i="1"/>
  <c r="C594" i="1" s="1"/>
  <c r="C593" i="1" s="1"/>
  <c r="E598" i="1"/>
  <c r="G598" i="1"/>
  <c r="G594" i="1" s="1"/>
  <c r="G593" i="1" s="1"/>
  <c r="I599" i="1"/>
  <c r="K599" i="1" s="1"/>
  <c r="J600" i="1"/>
  <c r="J599" i="1" s="1"/>
  <c r="J598" i="1" s="1"/>
  <c r="C610" i="1"/>
  <c r="C609" i="1" s="1"/>
  <c r="C608" i="1" s="1"/>
  <c r="E610" i="1"/>
  <c r="E609" i="1" s="1"/>
  <c r="E608" i="1" s="1"/>
  <c r="G610" i="1"/>
  <c r="G609" i="1" s="1"/>
  <c r="G608" i="1" s="1"/>
  <c r="I611" i="1"/>
  <c r="J612" i="1"/>
  <c r="J611" i="1" s="1"/>
  <c r="D624" i="1"/>
  <c r="D623" i="1" s="1"/>
  <c r="D622" i="1" s="1"/>
  <c r="F624" i="1"/>
  <c r="F623" i="1" s="1"/>
  <c r="F622" i="1" s="1"/>
  <c r="H624" i="1"/>
  <c r="H623" i="1" s="1"/>
  <c r="H622" i="1" s="1"/>
  <c r="D636" i="1"/>
  <c r="D635" i="1" s="1"/>
  <c r="D634" i="1" s="1"/>
  <c r="F636" i="1"/>
  <c r="F635" i="1" s="1"/>
  <c r="F634" i="1" s="1"/>
  <c r="H636" i="1"/>
  <c r="H635" i="1" s="1"/>
  <c r="H634" i="1" s="1"/>
  <c r="C655" i="1"/>
  <c r="C654" i="1" s="1"/>
  <c r="E655" i="1"/>
  <c r="E654" i="1" s="1"/>
  <c r="G655" i="1"/>
  <c r="G654" i="1" s="1"/>
  <c r="C675" i="1"/>
  <c r="C664" i="1" s="1"/>
  <c r="E675" i="1"/>
  <c r="E664" i="1" s="1"/>
  <c r="G675" i="1"/>
  <c r="G664" i="1" s="1"/>
  <c r="I676" i="1"/>
  <c r="K676" i="1" s="1"/>
  <c r="J677" i="1"/>
  <c r="J676" i="1" s="1"/>
  <c r="F675" i="1"/>
  <c r="F664" i="1" s="1"/>
  <c r="F653" i="1" s="1"/>
  <c r="J695" i="1"/>
  <c r="J694" i="1" s="1"/>
  <c r="J691" i="1" s="1"/>
  <c r="K703" i="1"/>
  <c r="J704" i="1"/>
  <c r="J703" i="1" s="1"/>
  <c r="J706" i="1"/>
  <c r="J705" i="1" s="1"/>
  <c r="J708" i="1"/>
  <c r="J707" i="1" s="1"/>
  <c r="J710" i="1"/>
  <c r="J709" i="1" s="1"/>
  <c r="K711" i="1"/>
  <c r="C716" i="1"/>
  <c r="G716" i="1"/>
  <c r="I719" i="1"/>
  <c r="I718" i="1" s="1"/>
  <c r="I717" i="1" s="1"/>
  <c r="K717" i="1" s="1"/>
  <c r="J720" i="1"/>
  <c r="J719" i="1" s="1"/>
  <c r="J718" i="1" s="1"/>
  <c r="J717" i="1" s="1"/>
  <c r="F722" i="1"/>
  <c r="F716" i="1" s="1"/>
  <c r="I727" i="1"/>
  <c r="I726" i="1" s="1"/>
  <c r="K726" i="1" s="1"/>
  <c r="J728" i="1"/>
  <c r="J727" i="1" s="1"/>
  <c r="J726" i="1" s="1"/>
  <c r="K731" i="1"/>
  <c r="J732" i="1"/>
  <c r="J731" i="1" s="1"/>
  <c r="J730" i="1" s="1"/>
  <c r="J729" i="1" s="1"/>
  <c r="K733" i="1"/>
  <c r="J738" i="1"/>
  <c r="I741" i="1"/>
  <c r="K741" i="1" s="1"/>
  <c r="J742" i="1"/>
  <c r="J741" i="1" s="1"/>
  <c r="J740" i="1" s="1"/>
  <c r="J739" i="1" s="1"/>
  <c r="I745" i="1"/>
  <c r="K745" i="1" s="1"/>
  <c r="J746" i="1"/>
  <c r="J745" i="1" s="1"/>
  <c r="J744" i="1" s="1"/>
  <c r="J743" i="1" s="1"/>
  <c r="I749" i="1"/>
  <c r="K749" i="1" s="1"/>
  <c r="J750" i="1"/>
  <c r="I774" i="1"/>
  <c r="K774" i="1" s="1"/>
  <c r="J775" i="1"/>
  <c r="J774" i="1" s="1"/>
  <c r="J771" i="1" s="1"/>
  <c r="J770" i="1" s="1"/>
  <c r="I779" i="1"/>
  <c r="K779" i="1" s="1"/>
  <c r="J780" i="1"/>
  <c r="J779" i="1" s="1"/>
  <c r="J778" i="1" s="1"/>
  <c r="J777" i="1" s="1"/>
  <c r="C781" i="1"/>
  <c r="G781" i="1"/>
  <c r="I783" i="1"/>
  <c r="K783" i="1" s="1"/>
  <c r="J784" i="1"/>
  <c r="J783" i="1" s="1"/>
  <c r="J782" i="1" s="1"/>
  <c r="K790" i="1"/>
  <c r="J791" i="1"/>
  <c r="J790" i="1" s="1"/>
  <c r="J789" i="1" s="1"/>
  <c r="I807" i="1"/>
  <c r="I806" i="1" s="1"/>
  <c r="I805" i="1" s="1"/>
  <c r="K805" i="1" s="1"/>
  <c r="J808" i="1"/>
  <c r="J807" i="1" s="1"/>
  <c r="J806" i="1" s="1"/>
  <c r="J805" i="1" s="1"/>
  <c r="K811" i="1"/>
  <c r="J812" i="1"/>
  <c r="J811" i="1" s="1"/>
  <c r="J810" i="1" s="1"/>
  <c r="J809" i="1" s="1"/>
  <c r="K822" i="1"/>
  <c r="I824" i="1"/>
  <c r="K824" i="1" s="1"/>
  <c r="I829" i="1"/>
  <c r="I828" i="1" s="1"/>
  <c r="I827" i="1" s="1"/>
  <c r="K827" i="1" s="1"/>
  <c r="D841" i="1"/>
  <c r="D840" i="1" s="1"/>
  <c r="D839" i="1" s="1"/>
  <c r="F841" i="1"/>
  <c r="F840" i="1" s="1"/>
  <c r="F839" i="1" s="1"/>
  <c r="H841" i="1"/>
  <c r="H840" i="1" s="1"/>
  <c r="H839" i="1" s="1"/>
  <c r="J846" i="1"/>
  <c r="C864" i="1"/>
  <c r="C860" i="1" s="1"/>
  <c r="C851" i="1" s="1"/>
  <c r="E864" i="1"/>
  <c r="E860" i="1" s="1"/>
  <c r="E851" i="1" s="1"/>
  <c r="G864" i="1"/>
  <c r="G860" i="1" s="1"/>
  <c r="I865" i="1"/>
  <c r="K865" i="1" s="1"/>
  <c r="J866" i="1"/>
  <c r="J865" i="1" s="1"/>
  <c r="I867" i="1"/>
  <c r="K867" i="1" s="1"/>
  <c r="J868" i="1"/>
  <c r="J867" i="1" s="1"/>
  <c r="D883" i="1"/>
  <c r="D882" i="1" s="1"/>
  <c r="D881" i="1" s="1"/>
  <c r="F883" i="1"/>
  <c r="F882" i="1" s="1"/>
  <c r="F881" i="1" s="1"/>
  <c r="H883" i="1"/>
  <c r="H882" i="1" s="1"/>
  <c r="H881" i="1" s="1"/>
  <c r="I889" i="1"/>
  <c r="K889" i="1" s="1"/>
  <c r="J890" i="1"/>
  <c r="J889" i="1" s="1"/>
  <c r="C905" i="1"/>
  <c r="C904" i="1" s="1"/>
  <c r="C903" i="1" s="1"/>
  <c r="E905" i="1"/>
  <c r="E904" i="1" s="1"/>
  <c r="G905" i="1"/>
  <c r="G904" i="1" s="1"/>
  <c r="G903" i="1" s="1"/>
  <c r="I906" i="1"/>
  <c r="K906" i="1" s="1"/>
  <c r="J907" i="1"/>
  <c r="J906" i="1" s="1"/>
  <c r="D914" i="1"/>
  <c r="D913" i="1" s="1"/>
  <c r="F914" i="1"/>
  <c r="F913" i="1" s="1"/>
  <c r="F903" i="1" s="1"/>
  <c r="H914" i="1"/>
  <c r="H913" i="1" s="1"/>
  <c r="H903" i="1" s="1"/>
  <c r="K934" i="1"/>
  <c r="E937" i="1"/>
  <c r="E936" i="1" s="1"/>
  <c r="I943" i="1"/>
  <c r="K943" i="1" s="1"/>
  <c r="J944" i="1"/>
  <c r="J943" i="1" s="1"/>
  <c r="D956" i="1"/>
  <c r="D955" i="1" s="1"/>
  <c r="F956" i="1"/>
  <c r="F955" i="1" s="1"/>
  <c r="H956" i="1"/>
  <c r="H955" i="1" s="1"/>
  <c r="C971" i="1"/>
  <c r="C967" i="1" s="1"/>
  <c r="C954" i="1" s="1"/>
  <c r="E971" i="1"/>
  <c r="E967" i="1" s="1"/>
  <c r="G971" i="1"/>
  <c r="G967" i="1" s="1"/>
  <c r="I972" i="1"/>
  <c r="J973" i="1"/>
  <c r="J972" i="1" s="1"/>
  <c r="I977" i="1"/>
  <c r="K977" i="1" s="1"/>
  <c r="J978" i="1"/>
  <c r="J977" i="1" s="1"/>
  <c r="D983" i="1"/>
  <c r="D979" i="1" s="1"/>
  <c r="F983" i="1"/>
  <c r="F979" i="1" s="1"/>
  <c r="H983" i="1"/>
  <c r="H979" i="1" s="1"/>
  <c r="I989" i="1"/>
  <c r="K989" i="1" s="1"/>
  <c r="J990" i="1"/>
  <c r="J989" i="1" s="1"/>
  <c r="F1023" i="1"/>
  <c r="K1026" i="1"/>
  <c r="J1027" i="1"/>
  <c r="J1026" i="1" s="1"/>
  <c r="J1029" i="1"/>
  <c r="J1028" i="1" s="1"/>
  <c r="J1032" i="1"/>
  <c r="J1031" i="1" s="1"/>
  <c r="I1037" i="1"/>
  <c r="K1037" i="1" s="1"/>
  <c r="J1038" i="1"/>
  <c r="J1037" i="1" s="1"/>
  <c r="I1557" i="1"/>
  <c r="J1558" i="1" s="1"/>
  <c r="E1559" i="1" s="1"/>
  <c r="K1079" i="1"/>
  <c r="K1557" i="1" s="1"/>
  <c r="D580" i="1"/>
  <c r="D579" i="1" s="1"/>
  <c r="F559" i="1"/>
  <c r="F1041" i="1" s="1"/>
  <c r="K569" i="1"/>
  <c r="K573" i="1"/>
  <c r="K575" i="1"/>
  <c r="K583" i="1"/>
  <c r="K604" i="1"/>
  <c r="K607" i="1"/>
  <c r="C566" i="1"/>
  <c r="C565" i="1" s="1"/>
  <c r="G566" i="1"/>
  <c r="G565" i="1" s="1"/>
  <c r="J571" i="1"/>
  <c r="I576" i="1"/>
  <c r="J577" i="1"/>
  <c r="J576" i="1" s="1"/>
  <c r="I582" i="1"/>
  <c r="I596" i="1"/>
  <c r="J597" i="1"/>
  <c r="J596" i="1" s="1"/>
  <c r="J595" i="1" s="1"/>
  <c r="I603" i="1"/>
  <c r="K603" i="1" s="1"/>
  <c r="I606" i="1"/>
  <c r="K606" i="1" s="1"/>
  <c r="I625" i="1"/>
  <c r="J626" i="1"/>
  <c r="J625" i="1" s="1"/>
  <c r="I627" i="1"/>
  <c r="K627" i="1" s="1"/>
  <c r="J628" i="1"/>
  <c r="J627" i="1" s="1"/>
  <c r="I637" i="1"/>
  <c r="J638" i="1"/>
  <c r="J637" i="1" s="1"/>
  <c r="I644" i="1"/>
  <c r="K644" i="1" s="1"/>
  <c r="J645" i="1"/>
  <c r="J644" i="1" s="1"/>
  <c r="D648" i="1"/>
  <c r="D647" i="1" s="1"/>
  <c r="D646" i="1" s="1"/>
  <c r="F648" i="1"/>
  <c r="F647" i="1" s="1"/>
  <c r="F646" i="1" s="1"/>
  <c r="H648" i="1"/>
  <c r="H647" i="1" s="1"/>
  <c r="H646" i="1" s="1"/>
  <c r="J650" i="1"/>
  <c r="J649" i="1" s="1"/>
  <c r="I649" i="1"/>
  <c r="J663" i="1"/>
  <c r="J662" i="1" s="1"/>
  <c r="I662" i="1"/>
  <c r="K662" i="1" s="1"/>
  <c r="J681" i="1"/>
  <c r="J680" i="1" s="1"/>
  <c r="I680" i="1"/>
  <c r="K680" i="1" s="1"/>
  <c r="J701" i="1"/>
  <c r="J700" i="1" s="1"/>
  <c r="J699" i="1" s="1"/>
  <c r="I700" i="1"/>
  <c r="K719" i="1"/>
  <c r="K721" i="1"/>
  <c r="E722" i="1"/>
  <c r="E716" i="1" s="1"/>
  <c r="K730" i="1"/>
  <c r="F781" i="1"/>
  <c r="J652" i="1"/>
  <c r="J651" i="1" s="1"/>
  <c r="I651" i="1"/>
  <c r="K651" i="1" s="1"/>
  <c r="J661" i="1"/>
  <c r="J660" i="1" s="1"/>
  <c r="I660" i="1"/>
  <c r="K660" i="1" s="1"/>
  <c r="J683" i="1"/>
  <c r="J682" i="1" s="1"/>
  <c r="I682" i="1"/>
  <c r="K682" i="1" s="1"/>
  <c r="J725" i="1"/>
  <c r="J724" i="1" s="1"/>
  <c r="J723" i="1" s="1"/>
  <c r="I724" i="1"/>
  <c r="C1061" i="1"/>
  <c r="G1061" i="1"/>
  <c r="I736" i="1"/>
  <c r="J737" i="1"/>
  <c r="J751" i="1"/>
  <c r="I759" i="1"/>
  <c r="J760" i="1"/>
  <c r="J759" i="1" s="1"/>
  <c r="J758" i="1" s="1"/>
  <c r="J757" i="1" s="1"/>
  <c r="I763" i="1"/>
  <c r="J764" i="1"/>
  <c r="J763" i="1" s="1"/>
  <c r="J762" i="1" s="1"/>
  <c r="J761" i="1" s="1"/>
  <c r="I767" i="1"/>
  <c r="J768" i="1"/>
  <c r="J767" i="1" s="1"/>
  <c r="J766" i="1" s="1"/>
  <c r="J765" i="1" s="1"/>
  <c r="F770" i="1"/>
  <c r="I782" i="1"/>
  <c r="I786" i="1"/>
  <c r="J787" i="1"/>
  <c r="J786" i="1" s="1"/>
  <c r="J785" i="1" s="1"/>
  <c r="J794" i="1"/>
  <c r="J793" i="1" s="1"/>
  <c r="J792" i="1" s="1"/>
  <c r="I793" i="1"/>
  <c r="J801" i="1"/>
  <c r="I800" i="1"/>
  <c r="F813" i="1"/>
  <c r="K819" i="1"/>
  <c r="K820" i="1"/>
  <c r="J845" i="1"/>
  <c r="J844" i="1" s="1"/>
  <c r="I844" i="1"/>
  <c r="K844" i="1" s="1"/>
  <c r="K846" i="1"/>
  <c r="K847" i="1"/>
  <c r="D853" i="1"/>
  <c r="D852" i="1" s="1"/>
  <c r="D851" i="1" s="1"/>
  <c r="F853" i="1"/>
  <c r="F852" i="1" s="1"/>
  <c r="H853" i="1"/>
  <c r="H852" i="1" s="1"/>
  <c r="J855" i="1"/>
  <c r="J854" i="1" s="1"/>
  <c r="I854" i="1"/>
  <c r="J864" i="1"/>
  <c r="K814" i="1"/>
  <c r="K815" i="1"/>
  <c r="J843" i="1"/>
  <c r="J842" i="1" s="1"/>
  <c r="J841" i="1" s="1"/>
  <c r="J840" i="1" s="1"/>
  <c r="J839" i="1" s="1"/>
  <c r="I842" i="1"/>
  <c r="K857" i="1"/>
  <c r="J857" i="1"/>
  <c r="J856" i="1" s="1"/>
  <c r="I856" i="1"/>
  <c r="K856" i="1" s="1"/>
  <c r="I858" i="1"/>
  <c r="K858" i="1" s="1"/>
  <c r="J859" i="1"/>
  <c r="J858" i="1" s="1"/>
  <c r="I862" i="1"/>
  <c r="J863" i="1"/>
  <c r="J862" i="1" s="1"/>
  <c r="J861" i="1" s="1"/>
  <c r="I884" i="1"/>
  <c r="J885" i="1"/>
  <c r="J884" i="1" s="1"/>
  <c r="I886" i="1"/>
  <c r="K886" i="1" s="1"/>
  <c r="J887" i="1"/>
  <c r="J886" i="1" s="1"/>
  <c r="I897" i="1"/>
  <c r="J898" i="1"/>
  <c r="J897" i="1" s="1"/>
  <c r="I899" i="1"/>
  <c r="K899" i="1" s="1"/>
  <c r="J900" i="1"/>
  <c r="J899" i="1" s="1"/>
  <c r="I901" i="1"/>
  <c r="K901" i="1" s="1"/>
  <c r="J902" i="1"/>
  <c r="J901" i="1" s="1"/>
  <c r="I911" i="1"/>
  <c r="K911" i="1" s="1"/>
  <c r="J912" i="1"/>
  <c r="J911" i="1" s="1"/>
  <c r="J905" i="1" s="1"/>
  <c r="J904" i="1" s="1"/>
  <c r="I915" i="1"/>
  <c r="J916" i="1"/>
  <c r="J915" i="1" s="1"/>
  <c r="I917" i="1"/>
  <c r="K917" i="1" s="1"/>
  <c r="J918" i="1"/>
  <c r="J917" i="1" s="1"/>
  <c r="I920" i="1"/>
  <c r="K920" i="1" s="1"/>
  <c r="J921" i="1"/>
  <c r="J920" i="1" s="1"/>
  <c r="J941" i="1"/>
  <c r="J940" i="1" s="1"/>
  <c r="I940" i="1"/>
  <c r="K940" i="1" s="1"/>
  <c r="D947" i="1"/>
  <c r="D946" i="1" s="1"/>
  <c r="D945" i="1" s="1"/>
  <c r="F947" i="1"/>
  <c r="F946" i="1" s="1"/>
  <c r="F945" i="1" s="1"/>
  <c r="H947" i="1"/>
  <c r="H946" i="1" s="1"/>
  <c r="H945" i="1" s="1"/>
  <c r="J949" i="1"/>
  <c r="J948" i="1" s="1"/>
  <c r="I948" i="1"/>
  <c r="J960" i="1"/>
  <c r="J959" i="1" s="1"/>
  <c r="I959" i="1"/>
  <c r="K959" i="1" s="1"/>
  <c r="K972" i="1"/>
  <c r="J974" i="1"/>
  <c r="J939" i="1"/>
  <c r="J938" i="1" s="1"/>
  <c r="I938" i="1"/>
  <c r="J951" i="1"/>
  <c r="J950" i="1" s="1"/>
  <c r="I950" i="1"/>
  <c r="K950" i="1" s="1"/>
  <c r="J958" i="1"/>
  <c r="J957" i="1" s="1"/>
  <c r="I957" i="1"/>
  <c r="J962" i="1"/>
  <c r="J961" i="1" s="1"/>
  <c r="I961" i="1"/>
  <c r="K961" i="1" s="1"/>
  <c r="J970" i="1"/>
  <c r="J969" i="1" s="1"/>
  <c r="J968" i="1" s="1"/>
  <c r="I969" i="1"/>
  <c r="I984" i="1"/>
  <c r="J985" i="1"/>
  <c r="J984" i="1" s="1"/>
  <c r="I986" i="1"/>
  <c r="K986" i="1" s="1"/>
  <c r="J987" i="1"/>
  <c r="J986" i="1" s="1"/>
  <c r="I994" i="1"/>
  <c r="J995" i="1"/>
  <c r="J994" i="1" s="1"/>
  <c r="I996" i="1"/>
  <c r="K996" i="1" s="1"/>
  <c r="J997" i="1"/>
  <c r="J996" i="1" s="1"/>
  <c r="I998" i="1"/>
  <c r="K998" i="1" s="1"/>
  <c r="J999" i="1"/>
  <c r="J998" i="1" s="1"/>
  <c r="K1007" i="1"/>
  <c r="D1010" i="1"/>
  <c r="D1006" i="1" s="1"/>
  <c r="F1010" i="1"/>
  <c r="F1006" i="1" s="1"/>
  <c r="H1010" i="1"/>
  <c r="H1006" i="1" s="1"/>
  <c r="J1012" i="1"/>
  <c r="J1011" i="1" s="1"/>
  <c r="I1011" i="1"/>
  <c r="J1016" i="1"/>
  <c r="J1015" i="1" s="1"/>
  <c r="I1015" i="1"/>
  <c r="K1015" i="1" s="1"/>
  <c r="E1059" i="1"/>
  <c r="J1014" i="1"/>
  <c r="J1013" i="1" s="1"/>
  <c r="I1013" i="1"/>
  <c r="K1013" i="1" s="1"/>
  <c r="J1022" i="1"/>
  <c r="J1021" i="1" s="1"/>
  <c r="I1021" i="1"/>
  <c r="K1021" i="1" s="1"/>
  <c r="C1023" i="1"/>
  <c r="B117" i="4"/>
  <c r="C134" i="4"/>
  <c r="C138" i="4"/>
  <c r="C130" i="4"/>
  <c r="C124" i="4"/>
  <c r="AU95" i="4"/>
  <c r="AU89" i="4"/>
  <c r="AU77" i="4"/>
  <c r="AU69" i="4"/>
  <c r="AU61" i="4"/>
  <c r="AU53" i="4"/>
  <c r="AU45" i="4"/>
  <c r="AU35" i="4"/>
  <c r="C310" i="4"/>
  <c r="C306" i="4"/>
  <c r="C298" i="4"/>
  <c r="C294" i="4"/>
  <c r="C286" i="4"/>
  <c r="C282" i="4"/>
  <c r="C278" i="4"/>
  <c r="C270" i="4"/>
  <c r="C264" i="4" s="1"/>
  <c r="C260" i="4"/>
  <c r="C256" i="4"/>
  <c r="C252" i="4"/>
  <c r="C248" i="4"/>
  <c r="C240" i="4"/>
  <c r="C229" i="4"/>
  <c r="C224" i="4"/>
  <c r="C215" i="4"/>
  <c r="C211" i="4" s="1"/>
  <c r="C207" i="4"/>
  <c r="C203" i="4" s="1"/>
  <c r="C199" i="4"/>
  <c r="C195" i="4"/>
  <c r="C191" i="4"/>
  <c r="C187" i="4"/>
  <c r="C183" i="4"/>
  <c r="C179" i="4"/>
  <c r="C175" i="4"/>
  <c r="C170" i="4"/>
  <c r="C162" i="4"/>
  <c r="C158" i="4"/>
  <c r="C154" i="4"/>
  <c r="C150" i="4"/>
  <c r="C146" i="4"/>
  <c r="C142" i="4"/>
  <c r="C116" i="4"/>
  <c r="C112" i="4"/>
  <c r="C104" i="4"/>
  <c r="C100" i="4"/>
  <c r="C92" i="4"/>
  <c r="C88" i="4" s="1"/>
  <c r="C81" i="4"/>
  <c r="C77" i="4" s="1"/>
  <c r="C73" i="4"/>
  <c r="C69" i="4" s="1"/>
  <c r="C65" i="4"/>
  <c r="C61" i="4" s="1"/>
  <c r="C57" i="4"/>
  <c r="C53" i="4" s="1"/>
  <c r="C49" i="4"/>
  <c r="C45" i="4" s="1"/>
  <c r="C39" i="4"/>
  <c r="C35" i="4" s="1"/>
  <c r="J5013" i="1" l="1"/>
  <c r="G5542" i="1"/>
  <c r="I5542" i="1" s="1"/>
  <c r="K5013" i="1"/>
  <c r="G3412" i="1"/>
  <c r="G3381" i="1" s="1"/>
  <c r="G3184" i="1" s="1"/>
  <c r="G3169" i="1" s="1"/>
  <c r="G3656" i="1" s="1"/>
  <c r="G3675" i="1"/>
  <c r="G3673" i="1" s="1"/>
  <c r="G3668" i="1" s="1"/>
  <c r="K2327" i="1"/>
  <c r="I2136" i="1"/>
  <c r="K3417" i="1"/>
  <c r="G3965" i="1"/>
  <c r="I3414" i="1"/>
  <c r="J3417" i="1"/>
  <c r="J3414" i="1" s="1"/>
  <c r="J3413" i="1" s="1"/>
  <c r="J3412" i="1" s="1"/>
  <c r="J3381" i="1" s="1"/>
  <c r="J3184" i="1" s="1"/>
  <c r="J3169" i="1" s="1"/>
  <c r="J3656" i="1" s="1"/>
  <c r="I2883" i="1"/>
  <c r="K2884" i="1"/>
  <c r="E3146" i="1"/>
  <c r="E3144" i="1" s="1"/>
  <c r="I2102" i="1"/>
  <c r="K1621" i="1"/>
  <c r="M1621" i="1"/>
  <c r="I1606" i="1"/>
  <c r="I2096" i="1"/>
  <c r="I980" i="1"/>
  <c r="H851" i="1"/>
  <c r="K807" i="1"/>
  <c r="J800" i="1"/>
  <c r="J799" i="1" s="1"/>
  <c r="J798" i="1" s="1"/>
  <c r="K567" i="1"/>
  <c r="F684" i="1"/>
  <c r="I1025" i="1"/>
  <c r="D653" i="1"/>
  <c r="I686" i="1"/>
  <c r="K686" i="1" s="1"/>
  <c r="J860" i="1"/>
  <c r="E1561" i="1"/>
  <c r="E1562" i="1" s="1"/>
  <c r="N1563" i="1"/>
  <c r="I926" i="1"/>
  <c r="F991" i="1"/>
  <c r="I740" i="1"/>
  <c r="I610" i="1"/>
  <c r="K620" i="1"/>
  <c r="D684" i="1"/>
  <c r="E881" i="1"/>
  <c r="G1059" i="1"/>
  <c r="C1059" i="1"/>
  <c r="J594" i="1"/>
  <c r="J593" i="1" s="1"/>
  <c r="E684" i="1"/>
  <c r="H991" i="1"/>
  <c r="D991" i="1"/>
  <c r="J788" i="1"/>
  <c r="J781" i="1"/>
  <c r="J749" i="1"/>
  <c r="J748" i="1" s="1"/>
  <c r="J747" i="1" s="1"/>
  <c r="K718" i="1"/>
  <c r="K611" i="1"/>
  <c r="G1060" i="1"/>
  <c r="G954" i="1"/>
  <c r="D903" i="1"/>
  <c r="G653" i="1"/>
  <c r="C653" i="1"/>
  <c r="J610" i="1"/>
  <c r="J609" i="1" s="1"/>
  <c r="J608" i="1" s="1"/>
  <c r="J581" i="1"/>
  <c r="J580" i="1" s="1"/>
  <c r="J579" i="1" s="1"/>
  <c r="H769" i="1"/>
  <c r="E769" i="1"/>
  <c r="C685" i="1"/>
  <c r="K687" i="1"/>
  <c r="K617" i="1"/>
  <c r="I616" i="1"/>
  <c r="K616" i="1" s="1"/>
  <c r="C684" i="1"/>
  <c r="E954" i="1"/>
  <c r="K806" i="1"/>
  <c r="I771" i="1"/>
  <c r="I770" i="1" s="1"/>
  <c r="D770" i="1"/>
  <c r="D769" i="1" s="1"/>
  <c r="I748" i="1"/>
  <c r="I747" i="1" s="1"/>
  <c r="K747" i="1" s="1"/>
  <c r="E1061" i="1"/>
  <c r="H653" i="1"/>
  <c r="G684" i="1"/>
  <c r="J926" i="1"/>
  <c r="J925" i="1" s="1"/>
  <c r="E1060" i="1"/>
  <c r="E1058" i="1" s="1"/>
  <c r="F1059" i="1"/>
  <c r="F954" i="1"/>
  <c r="I905" i="1"/>
  <c r="K905" i="1" s="1"/>
  <c r="K829" i="1"/>
  <c r="F851" i="1"/>
  <c r="K828" i="1"/>
  <c r="K810" i="1"/>
  <c r="I778" i="1"/>
  <c r="I777" i="1" s="1"/>
  <c r="K777" i="1" s="1"/>
  <c r="I744" i="1"/>
  <c r="I743" i="1" s="1"/>
  <c r="K743" i="1" s="1"/>
  <c r="C769" i="1"/>
  <c r="K727" i="1"/>
  <c r="J1034" i="1"/>
  <c r="J1033" i="1" s="1"/>
  <c r="G851" i="1"/>
  <c r="J567" i="1"/>
  <c r="J566" i="1" s="1"/>
  <c r="J565" i="1" s="1"/>
  <c r="I702" i="1"/>
  <c r="K702" i="1" s="1"/>
  <c r="J686" i="1"/>
  <c r="J685" i="1" s="1"/>
  <c r="I691" i="1"/>
  <c r="E653" i="1"/>
  <c r="J993" i="1"/>
  <c r="J992" i="1" s="1"/>
  <c r="J1025" i="1"/>
  <c r="J1024" i="1" s="1"/>
  <c r="J1023" i="1" s="1"/>
  <c r="E903" i="1"/>
  <c r="E594" i="1"/>
  <c r="E593" i="1" s="1"/>
  <c r="I813" i="1"/>
  <c r="K813" i="1" s="1"/>
  <c r="D1059" i="1"/>
  <c r="J971" i="1"/>
  <c r="J967" i="1" s="1"/>
  <c r="I864" i="1"/>
  <c r="K864" i="1" s="1"/>
  <c r="J736" i="1"/>
  <c r="J735" i="1" s="1"/>
  <c r="J734" i="1" s="1"/>
  <c r="G769" i="1"/>
  <c r="J722" i="1"/>
  <c r="J648" i="1"/>
  <c r="J647" i="1" s="1"/>
  <c r="J646" i="1" s="1"/>
  <c r="C1060" i="1"/>
  <c r="C1058" i="1" s="1"/>
  <c r="I971" i="1"/>
  <c r="K971" i="1" s="1"/>
  <c r="H954" i="1"/>
  <c r="D954" i="1"/>
  <c r="J702" i="1"/>
  <c r="J698" i="1" s="1"/>
  <c r="I1034" i="1"/>
  <c r="K980" i="1"/>
  <c r="K948" i="1"/>
  <c r="I947" i="1"/>
  <c r="I896" i="1"/>
  <c r="K897" i="1"/>
  <c r="J853" i="1"/>
  <c r="J852" i="1" s="1"/>
  <c r="J851" i="1" s="1"/>
  <c r="K782" i="1"/>
  <c r="I766" i="1"/>
  <c r="K767" i="1"/>
  <c r="I762" i="1"/>
  <c r="K763" i="1"/>
  <c r="I739" i="1"/>
  <c r="K739" i="1" s="1"/>
  <c r="K740" i="1"/>
  <c r="I735" i="1"/>
  <c r="K736" i="1"/>
  <c r="J1010" i="1"/>
  <c r="J1006" i="1" s="1"/>
  <c r="I993" i="1"/>
  <c r="K994" i="1"/>
  <c r="I983" i="1"/>
  <c r="K983" i="1" s="1"/>
  <c r="K984" i="1"/>
  <c r="J956" i="1"/>
  <c r="J955" i="1" s="1"/>
  <c r="J937" i="1"/>
  <c r="J936" i="1" s="1"/>
  <c r="J947" i="1"/>
  <c r="J946" i="1" s="1"/>
  <c r="J945" i="1" s="1"/>
  <c r="I914" i="1"/>
  <c r="K915" i="1"/>
  <c r="J896" i="1"/>
  <c r="J895" i="1" s="1"/>
  <c r="J883" i="1"/>
  <c r="J882" i="1" s="1"/>
  <c r="I861" i="1"/>
  <c r="K862" i="1"/>
  <c r="K842" i="1"/>
  <c r="I841" i="1"/>
  <c r="K854" i="1"/>
  <c r="I853" i="1"/>
  <c r="K800" i="1"/>
  <c r="I799" i="1"/>
  <c r="K793" i="1"/>
  <c r="I792" i="1"/>
  <c r="I785" i="1"/>
  <c r="K785" i="1" s="1"/>
  <c r="K786" i="1"/>
  <c r="F769" i="1"/>
  <c r="K724" i="1"/>
  <c r="I723" i="1"/>
  <c r="I675" i="1"/>
  <c r="J655" i="1"/>
  <c r="J654" i="1" s="1"/>
  <c r="I655" i="1"/>
  <c r="K649" i="1"/>
  <c r="I648" i="1"/>
  <c r="I636" i="1"/>
  <c r="K637" i="1"/>
  <c r="I624" i="1"/>
  <c r="K625" i="1"/>
  <c r="I598" i="1"/>
  <c r="K598" i="1" s="1"/>
  <c r="K596" i="1"/>
  <c r="I595" i="1"/>
  <c r="F1060" i="1"/>
  <c r="D1060" i="1"/>
  <c r="K1011" i="1"/>
  <c r="I1010" i="1"/>
  <c r="J983" i="1"/>
  <c r="J979" i="1" s="1"/>
  <c r="K969" i="1"/>
  <c r="I968" i="1"/>
  <c r="K957" i="1"/>
  <c r="I956" i="1"/>
  <c r="K938" i="1"/>
  <c r="I937" i="1"/>
  <c r="J914" i="1"/>
  <c r="J913" i="1" s="1"/>
  <c r="I904" i="1"/>
  <c r="I883" i="1"/>
  <c r="K884" i="1"/>
  <c r="I758" i="1"/>
  <c r="K759" i="1"/>
  <c r="K700" i="1"/>
  <c r="I699" i="1"/>
  <c r="J675" i="1"/>
  <c r="J664" i="1" s="1"/>
  <c r="J636" i="1"/>
  <c r="J635" i="1" s="1"/>
  <c r="J634" i="1" s="1"/>
  <c r="J624" i="1"/>
  <c r="J623" i="1" s="1"/>
  <c r="J622" i="1" s="1"/>
  <c r="I615" i="1"/>
  <c r="K615" i="1" s="1"/>
  <c r="I581" i="1"/>
  <c r="K582" i="1"/>
  <c r="E1057" i="1"/>
  <c r="E1055" i="1" s="1"/>
  <c r="D1057" i="1"/>
  <c r="K576" i="1"/>
  <c r="I566" i="1"/>
  <c r="C96" i="4"/>
  <c r="C108" i="4"/>
  <c r="C166" i="4"/>
  <c r="C220" i="4"/>
  <c r="C244" i="4"/>
  <c r="C274" i="4"/>
  <c r="C290" i="4"/>
  <c r="C302" i="4"/>
  <c r="C120" i="4"/>
  <c r="C27" i="4"/>
  <c r="C19" i="4"/>
  <c r="M8" i="3"/>
  <c r="K5542" i="1" l="1"/>
  <c r="G6099" i="1"/>
  <c r="I6099" i="1" s="1"/>
  <c r="J5542" i="1"/>
  <c r="I3965" i="1"/>
  <c r="G3962" i="1"/>
  <c r="G3961" i="1" s="1"/>
  <c r="M2136" i="1"/>
  <c r="I2617" i="1"/>
  <c r="K2136" i="1"/>
  <c r="N2137" i="1"/>
  <c r="I2611" i="1"/>
  <c r="I2121" i="1"/>
  <c r="H3137" i="1"/>
  <c r="E3139" i="1"/>
  <c r="I3144" i="1"/>
  <c r="K2883" i="1"/>
  <c r="I2852" i="1"/>
  <c r="I3413" i="1"/>
  <c r="K3414" i="1"/>
  <c r="K1606" i="1"/>
  <c r="K2084" i="1" s="1"/>
  <c r="I2084" i="1"/>
  <c r="J2085" i="1" s="1"/>
  <c r="E2086" i="1" s="1"/>
  <c r="E2088" i="1" s="1"/>
  <c r="E2089" i="1" s="1"/>
  <c r="K771" i="1"/>
  <c r="D578" i="1"/>
  <c r="D563" i="1" s="1"/>
  <c r="K778" i="1"/>
  <c r="I1024" i="1"/>
  <c r="K1024" i="1" s="1"/>
  <c r="K1025" i="1"/>
  <c r="G578" i="1"/>
  <c r="G563" i="1" s="1"/>
  <c r="G1041" i="1" s="1"/>
  <c r="J769" i="1"/>
  <c r="K610" i="1"/>
  <c r="I609" i="1"/>
  <c r="J991" i="1"/>
  <c r="J684" i="1"/>
  <c r="J716" i="1"/>
  <c r="H578" i="1"/>
  <c r="H563" i="1" s="1"/>
  <c r="H1041" i="1" s="1"/>
  <c r="C578" i="1"/>
  <c r="C563" i="1" s="1"/>
  <c r="C1041" i="1" s="1"/>
  <c r="G1058" i="1"/>
  <c r="G1053" i="1" s="1"/>
  <c r="I925" i="1"/>
  <c r="K925" i="1" s="1"/>
  <c r="K926" i="1"/>
  <c r="K744" i="1"/>
  <c r="K748" i="1"/>
  <c r="D1058" i="1"/>
  <c r="D1053" i="1" s="1"/>
  <c r="F578" i="1"/>
  <c r="F563" i="1" s="1"/>
  <c r="I685" i="1"/>
  <c r="K685" i="1" s="1"/>
  <c r="K691" i="1"/>
  <c r="J903" i="1"/>
  <c r="F1058" i="1"/>
  <c r="H1058" i="1"/>
  <c r="C1053" i="1"/>
  <c r="J653" i="1"/>
  <c r="E578" i="1"/>
  <c r="E563" i="1" s="1"/>
  <c r="I1033" i="1"/>
  <c r="K1034" i="1"/>
  <c r="I565" i="1"/>
  <c r="K566" i="1"/>
  <c r="I580" i="1"/>
  <c r="K581" i="1"/>
  <c r="I647" i="1"/>
  <c r="K648" i="1"/>
  <c r="K655" i="1"/>
  <c r="I654" i="1"/>
  <c r="I722" i="1"/>
  <c r="K723" i="1"/>
  <c r="K914" i="1"/>
  <c r="I913" i="1"/>
  <c r="K913" i="1" s="1"/>
  <c r="K896" i="1"/>
  <c r="I895" i="1"/>
  <c r="K895" i="1" s="1"/>
  <c r="E1053" i="1"/>
  <c r="F1055" i="1"/>
  <c r="F1053" i="1" s="1"/>
  <c r="K758" i="1"/>
  <c r="I757" i="1"/>
  <c r="K757" i="1" s="1"/>
  <c r="K883" i="1"/>
  <c r="I882" i="1"/>
  <c r="K904" i="1"/>
  <c r="I936" i="1"/>
  <c r="K936" i="1" s="1"/>
  <c r="K937" i="1"/>
  <c r="I955" i="1"/>
  <c r="K956" i="1"/>
  <c r="I967" i="1"/>
  <c r="K967" i="1" s="1"/>
  <c r="K968" i="1"/>
  <c r="K1010" i="1"/>
  <c r="I1006" i="1"/>
  <c r="K1006" i="1" s="1"/>
  <c r="K595" i="1"/>
  <c r="I594" i="1"/>
  <c r="K624" i="1"/>
  <c r="I623" i="1"/>
  <c r="K636" i="1"/>
  <c r="I635" i="1"/>
  <c r="K675" i="1"/>
  <c r="I664" i="1"/>
  <c r="K664" i="1" s="1"/>
  <c r="K792" i="1"/>
  <c r="I788" i="1"/>
  <c r="K788" i="1" s="1"/>
  <c r="I798" i="1"/>
  <c r="K798" i="1" s="1"/>
  <c r="K799" i="1"/>
  <c r="I852" i="1"/>
  <c r="K853" i="1"/>
  <c r="I840" i="1"/>
  <c r="K841" i="1"/>
  <c r="J881" i="1"/>
  <c r="J954" i="1"/>
  <c r="K993" i="1"/>
  <c r="I992" i="1"/>
  <c r="K735" i="1"/>
  <c r="I734" i="1"/>
  <c r="K734" i="1" s="1"/>
  <c r="K762" i="1"/>
  <c r="I761" i="1"/>
  <c r="K761" i="1" s="1"/>
  <c r="K766" i="1"/>
  <c r="I765" i="1"/>
  <c r="K765" i="1" s="1"/>
  <c r="K770" i="1"/>
  <c r="I781" i="1"/>
  <c r="K781" i="1" s="1"/>
  <c r="I946" i="1"/>
  <c r="K947" i="1"/>
  <c r="I979" i="1"/>
  <c r="K979" i="1" s="1"/>
  <c r="I1059" i="1"/>
  <c r="I1055" i="1"/>
  <c r="I698" i="1"/>
  <c r="K699" i="1"/>
  <c r="K861" i="1"/>
  <c r="I860" i="1"/>
  <c r="K860" i="1" s="1"/>
  <c r="G10" i="3"/>
  <c r="J480" i="2"/>
  <c r="D368" i="1"/>
  <c r="E368" i="1"/>
  <c r="F368" i="1"/>
  <c r="G368" i="1"/>
  <c r="H368" i="1"/>
  <c r="J370" i="1"/>
  <c r="D377" i="1"/>
  <c r="E377" i="1"/>
  <c r="F377" i="1"/>
  <c r="G377" i="1"/>
  <c r="H377" i="1"/>
  <c r="D400" i="1"/>
  <c r="E400" i="1"/>
  <c r="F400" i="1"/>
  <c r="G400" i="1"/>
  <c r="H400" i="1"/>
  <c r="C167" i="3"/>
  <c r="C156" i="3"/>
  <c r="C148" i="3"/>
  <c r="C144" i="3"/>
  <c r="C134" i="3"/>
  <c r="C119" i="3"/>
  <c r="C115" i="3"/>
  <c r="C111" i="3"/>
  <c r="C93" i="3"/>
  <c r="C68" i="3"/>
  <c r="AU120" i="4" s="1"/>
  <c r="C62" i="3"/>
  <c r="AU108" i="4" s="1"/>
  <c r="C56" i="3"/>
  <c r="C52" i="3"/>
  <c r="C48" i="3"/>
  <c r="C44" i="3"/>
  <c r="C36" i="3"/>
  <c r="C32" i="3"/>
  <c r="C28" i="3"/>
  <c r="C24" i="3"/>
  <c r="C17" i="3"/>
  <c r="C13" i="3" s="1"/>
  <c r="K6099" i="1" l="1"/>
  <c r="J6099" i="1"/>
  <c r="I3412" i="1"/>
  <c r="K3413" i="1"/>
  <c r="E3675" i="1"/>
  <c r="E3673" i="1" s="1"/>
  <c r="I2599" i="1"/>
  <c r="J2600" i="1" s="1"/>
  <c r="E2601" i="1" s="1"/>
  <c r="E2603" i="1" s="1"/>
  <c r="E2604" i="1" s="1"/>
  <c r="K2121" i="1"/>
  <c r="K2599" i="1" s="1"/>
  <c r="G3960" i="1"/>
  <c r="G3929" i="1" s="1"/>
  <c r="G3735" i="1" s="1"/>
  <c r="G3720" i="1" s="1"/>
  <c r="G4209" i="1" s="1"/>
  <c r="G4228" i="1"/>
  <c r="G4226" i="1" s="1"/>
  <c r="G4221" i="1" s="1"/>
  <c r="K2852" i="1"/>
  <c r="I2655" i="1"/>
  <c r="K3965" i="1"/>
  <c r="G4504" i="1"/>
  <c r="I3962" i="1"/>
  <c r="J3965" i="1"/>
  <c r="J3962" i="1" s="1"/>
  <c r="J3961" i="1" s="1"/>
  <c r="J3960" i="1" s="1"/>
  <c r="J3929" i="1" s="1"/>
  <c r="J3735" i="1" s="1"/>
  <c r="J3720" i="1" s="1"/>
  <c r="J4209" i="1" s="1"/>
  <c r="I608" i="1"/>
  <c r="K608" i="1" s="1"/>
  <c r="K609" i="1"/>
  <c r="K1033" i="1"/>
  <c r="I1023" i="1"/>
  <c r="K1023" i="1" s="1"/>
  <c r="I769" i="1"/>
  <c r="K769" i="1" s="1"/>
  <c r="J578" i="1"/>
  <c r="J563" i="1" s="1"/>
  <c r="J1041" i="1" s="1"/>
  <c r="I903" i="1"/>
  <c r="K903" i="1" s="1"/>
  <c r="K698" i="1"/>
  <c r="I684" i="1"/>
  <c r="K684" i="1" s="1"/>
  <c r="K840" i="1"/>
  <c r="I839" i="1"/>
  <c r="K839" i="1" s="1"/>
  <c r="K852" i="1"/>
  <c r="I851" i="1"/>
  <c r="K851" i="1" s="1"/>
  <c r="K955" i="1"/>
  <c r="I954" i="1"/>
  <c r="K954" i="1" s="1"/>
  <c r="K722" i="1"/>
  <c r="I716" i="1"/>
  <c r="K716" i="1" s="1"/>
  <c r="K647" i="1"/>
  <c r="I646" i="1"/>
  <c r="K646" i="1" s="1"/>
  <c r="K580" i="1"/>
  <c r="I579" i="1"/>
  <c r="K565" i="1"/>
  <c r="K946" i="1"/>
  <c r="I945" i="1"/>
  <c r="K945" i="1" s="1"/>
  <c r="I991" i="1"/>
  <c r="K991" i="1" s="1"/>
  <c r="K992" i="1"/>
  <c r="I634" i="1"/>
  <c r="K634" i="1" s="1"/>
  <c r="K635" i="1"/>
  <c r="I622" i="1"/>
  <c r="K622" i="1" s="1"/>
  <c r="K623" i="1"/>
  <c r="K594" i="1"/>
  <c r="I593" i="1"/>
  <c r="K593" i="1" s="1"/>
  <c r="I881" i="1"/>
  <c r="K881" i="1" s="1"/>
  <c r="K882" i="1"/>
  <c r="I653" i="1"/>
  <c r="K653" i="1" s="1"/>
  <c r="K654" i="1"/>
  <c r="C11" i="3"/>
  <c r="J402" i="1"/>
  <c r="H475" i="2"/>
  <c r="H477" i="2"/>
  <c r="M2655" i="1" l="1"/>
  <c r="I3145" i="1"/>
  <c r="K2655" i="1"/>
  <c r="I3139" i="1"/>
  <c r="I2640" i="1"/>
  <c r="I3961" i="1"/>
  <c r="K3962" i="1"/>
  <c r="I4504" i="1"/>
  <c r="G4501" i="1"/>
  <c r="G4500" i="1" s="1"/>
  <c r="G4499" i="1" s="1"/>
  <c r="G4468" i="1" s="1"/>
  <c r="G4271" i="1" s="1"/>
  <c r="E3668" i="1"/>
  <c r="I3673" i="1"/>
  <c r="H3666" i="1"/>
  <c r="K3412" i="1"/>
  <c r="I3381" i="1"/>
  <c r="K579" i="1"/>
  <c r="I578" i="1"/>
  <c r="K3381" i="1" l="1"/>
  <c r="I3184" i="1"/>
  <c r="J4504" i="1"/>
  <c r="J4501" i="1" s="1"/>
  <c r="J4500" i="1" s="1"/>
  <c r="J4499" i="1" s="1"/>
  <c r="J4468" i="1" s="1"/>
  <c r="J4271" i="1" s="1"/>
  <c r="J4256" i="1" s="1"/>
  <c r="J4743" i="1" s="1"/>
  <c r="G5015" i="1"/>
  <c r="I4501" i="1"/>
  <c r="K4504" i="1"/>
  <c r="K3961" i="1"/>
  <c r="I3960" i="1"/>
  <c r="E4228" i="1"/>
  <c r="E4226" i="1" s="1"/>
  <c r="G4256" i="1"/>
  <c r="G4743" i="1" s="1"/>
  <c r="I3127" i="1"/>
  <c r="J3128" i="1" s="1"/>
  <c r="E3129" i="1" s="1"/>
  <c r="K2640" i="1"/>
  <c r="K3127" i="1" s="1"/>
  <c r="K578" i="1"/>
  <c r="I563" i="1"/>
  <c r="G170" i="3"/>
  <c r="G172" i="3"/>
  <c r="E3131" i="1" l="1"/>
  <c r="E3132" i="1" s="1"/>
  <c r="N3130" i="1"/>
  <c r="K3960" i="1"/>
  <c r="I3929" i="1"/>
  <c r="I5015" i="1"/>
  <c r="G5012" i="1"/>
  <c r="G5011" i="1" s="1"/>
  <c r="M3184" i="1"/>
  <c r="I3674" i="1"/>
  <c r="K3184" i="1"/>
  <c r="I3668" i="1"/>
  <c r="I3169" i="1"/>
  <c r="H4219" i="1"/>
  <c r="I4226" i="1"/>
  <c r="E4221" i="1"/>
  <c r="K4501" i="1"/>
  <c r="I4500" i="1"/>
  <c r="I1041" i="1"/>
  <c r="J1042" i="1" s="1"/>
  <c r="E1043" i="1" s="1"/>
  <c r="E1045" i="1" s="1"/>
  <c r="E1046" i="1" s="1"/>
  <c r="K563" i="1"/>
  <c r="K1041" i="1" s="1"/>
  <c r="D31" i="2"/>
  <c r="D51" i="2"/>
  <c r="D68" i="2"/>
  <c r="D80" i="2"/>
  <c r="D89" i="2"/>
  <c r="D92" i="2"/>
  <c r="D108" i="2"/>
  <c r="D117" i="2"/>
  <c r="D125" i="2"/>
  <c r="D140" i="2"/>
  <c r="D144" i="2"/>
  <c r="D224" i="2"/>
  <c r="D264" i="2"/>
  <c r="D265" i="2"/>
  <c r="D266" i="2"/>
  <c r="D269" i="2"/>
  <c r="D271" i="2"/>
  <c r="D274" i="2"/>
  <c r="D279" i="2"/>
  <c r="D289" i="2"/>
  <c r="D291" i="2"/>
  <c r="D323" i="2"/>
  <c r="D326" i="2"/>
  <c r="D328" i="2"/>
  <c r="D329" i="2"/>
  <c r="D348" i="2"/>
  <c r="D357" i="2"/>
  <c r="D366" i="2"/>
  <c r="D370" i="2"/>
  <c r="D377" i="2"/>
  <c r="D411" i="2"/>
  <c r="D423" i="2"/>
  <c r="D462" i="2"/>
  <c r="H473" i="2"/>
  <c r="H463" i="2"/>
  <c r="H460" i="2"/>
  <c r="H458" i="2"/>
  <c r="H453" i="2"/>
  <c r="H450" i="2"/>
  <c r="H447" i="2"/>
  <c r="H445" i="2"/>
  <c r="H443" i="2"/>
  <c r="H440" i="2"/>
  <c r="H439" i="2" s="1"/>
  <c r="H436" i="2"/>
  <c r="H434" i="2"/>
  <c r="H432" i="2"/>
  <c r="H424" i="2"/>
  <c r="H421" i="2"/>
  <c r="H419" i="2"/>
  <c r="H416" i="2"/>
  <c r="H415" i="2" s="1"/>
  <c r="H412" i="2"/>
  <c r="H409" i="2"/>
  <c r="H407" i="2"/>
  <c r="H404" i="2"/>
  <c r="H403" i="2" s="1"/>
  <c r="H400" i="2"/>
  <c r="H398" i="2"/>
  <c r="H396" i="2"/>
  <c r="H391" i="2"/>
  <c r="H388" i="2"/>
  <c r="H386" i="2"/>
  <c r="H378" i="2"/>
  <c r="H375" i="2"/>
  <c r="H373" i="2"/>
  <c r="H369" i="2"/>
  <c r="H367" i="2"/>
  <c r="H364" i="2"/>
  <c r="H362" i="2"/>
  <c r="H358" i="2"/>
  <c r="H355" i="2"/>
  <c r="H353" i="2"/>
  <c r="H349" i="2"/>
  <c r="H346" i="2"/>
  <c r="H344" i="2"/>
  <c r="H336" i="2"/>
  <c r="H334" i="2"/>
  <c r="H332" i="2"/>
  <c r="H327" i="2"/>
  <c r="H324" i="2"/>
  <c r="H320" i="2"/>
  <c r="H318" i="2"/>
  <c r="H313" i="2"/>
  <c r="H311" i="2"/>
  <c r="H309" i="2"/>
  <c r="H306" i="2"/>
  <c r="H305" i="2" s="1"/>
  <c r="H302" i="2"/>
  <c r="H300" i="2"/>
  <c r="H298" i="2"/>
  <c r="H290" i="2"/>
  <c r="H287" i="2" s="1"/>
  <c r="H288" i="2"/>
  <c r="H285" i="2"/>
  <c r="H282" i="2" s="1"/>
  <c r="H281" i="2" s="1"/>
  <c r="H283" i="2"/>
  <c r="H278" i="2"/>
  <c r="H277" i="2" s="1"/>
  <c r="H276" i="2" s="1"/>
  <c r="H275" i="2" s="1"/>
  <c r="H273" i="2"/>
  <c r="H272" i="2" s="1"/>
  <c r="H270" i="2"/>
  <c r="H268" i="2"/>
  <c r="H263" i="2"/>
  <c r="H262" i="2" s="1"/>
  <c r="H259" i="2"/>
  <c r="H258" i="2" s="1"/>
  <c r="H257" i="2" s="1"/>
  <c r="H255" i="2"/>
  <c r="H254" i="2" s="1"/>
  <c r="H253" i="2" s="1"/>
  <c r="H245" i="2"/>
  <c r="H244" i="2" s="1"/>
  <c r="H243" i="2" s="1"/>
  <c r="H241" i="2"/>
  <c r="H240" i="2" s="1"/>
  <c r="H238" i="2"/>
  <c r="H237" i="2" s="1"/>
  <c r="H234" i="2"/>
  <c r="H233" i="2" s="1"/>
  <c r="H231" i="2"/>
  <c r="H230" i="2" s="1"/>
  <c r="H227" i="2"/>
  <c r="H226" i="2" s="1"/>
  <c r="H225" i="2" s="1"/>
  <c r="H221" i="2"/>
  <c r="H218" i="2"/>
  <c r="H213" i="2"/>
  <c r="H212" i="2" s="1"/>
  <c r="H211" i="2" s="1"/>
  <c r="H205" i="2"/>
  <c r="H204" i="2" s="1"/>
  <c r="H203" i="2" s="1"/>
  <c r="H201" i="2"/>
  <c r="H200" i="2" s="1"/>
  <c r="H199" i="2" s="1"/>
  <c r="H196" i="2"/>
  <c r="H195" i="2" s="1"/>
  <c r="H194" i="2" s="1"/>
  <c r="H192" i="2"/>
  <c r="H191" i="2" s="1"/>
  <c r="H190" i="2" s="1"/>
  <c r="H188" i="2"/>
  <c r="H187" i="2" s="1"/>
  <c r="H186" i="2" s="1"/>
  <c r="H183" i="2"/>
  <c r="H182" i="2" s="1"/>
  <c r="H181" i="2" s="1"/>
  <c r="H178" i="2"/>
  <c r="H177" i="2" s="1"/>
  <c r="H176" i="2" s="1"/>
  <c r="H174" i="2"/>
  <c r="H173" i="2" s="1"/>
  <c r="H171" i="2"/>
  <c r="H170" i="2" s="1"/>
  <c r="H162" i="2"/>
  <c r="H161" i="2" s="1"/>
  <c r="H160" i="2" s="1"/>
  <c r="H156" i="2"/>
  <c r="H154" i="2"/>
  <c r="H152" i="2"/>
  <c r="H150" i="2"/>
  <c r="H147" i="2"/>
  <c r="H146" i="2" s="1"/>
  <c r="H143" i="2"/>
  <c r="H141" i="2"/>
  <c r="H139" i="2"/>
  <c r="H136" i="2"/>
  <c r="H134" i="2"/>
  <c r="H129" i="2"/>
  <c r="H126" i="2"/>
  <c r="H124" i="2"/>
  <c r="H119" i="2"/>
  <c r="H116" i="2"/>
  <c r="H115" i="2" s="1"/>
  <c r="H112" i="2"/>
  <c r="H109" i="2"/>
  <c r="H107" i="2"/>
  <c r="H105" i="2"/>
  <c r="H100" i="2"/>
  <c r="H98" i="2"/>
  <c r="H93" i="2"/>
  <c r="H90" i="2"/>
  <c r="H88" i="2"/>
  <c r="H86" i="2"/>
  <c r="H79" i="2"/>
  <c r="H76" i="2"/>
  <c r="H74" i="2"/>
  <c r="H69" i="2"/>
  <c r="H67" i="2"/>
  <c r="H62" i="2"/>
  <c r="H60" i="2"/>
  <c r="H55" i="2"/>
  <c r="H52" i="2"/>
  <c r="H50" i="2"/>
  <c r="H48" i="2"/>
  <c r="H45" i="2"/>
  <c r="H44" i="2" s="1"/>
  <c r="H35" i="2"/>
  <c r="H32" i="2"/>
  <c r="H30" i="2"/>
  <c r="H28" i="2"/>
  <c r="H21" i="2"/>
  <c r="H12" i="2"/>
  <c r="C477" i="2"/>
  <c r="C475" i="2"/>
  <c r="C473" i="2"/>
  <c r="C463" i="2"/>
  <c r="C458" i="2"/>
  <c r="C453" i="2"/>
  <c r="C450" i="2"/>
  <c r="C447" i="2"/>
  <c r="C445" i="2"/>
  <c r="C443" i="2"/>
  <c r="C442" i="2" s="1"/>
  <c r="C440" i="2"/>
  <c r="C439" i="2" s="1"/>
  <c r="C436" i="2"/>
  <c r="C434" i="2"/>
  <c r="C432" i="2"/>
  <c r="C431" i="2" s="1"/>
  <c r="C430" i="2" s="1"/>
  <c r="C424" i="2"/>
  <c r="C421" i="2"/>
  <c r="C419" i="2"/>
  <c r="C416" i="2"/>
  <c r="C415" i="2" s="1"/>
  <c r="C412" i="2"/>
  <c r="C409" i="2"/>
  <c r="C407" i="2"/>
  <c r="C404" i="2"/>
  <c r="C403" i="2" s="1"/>
  <c r="C400" i="2"/>
  <c r="C398" i="2"/>
  <c r="C396" i="2"/>
  <c r="C391" i="2"/>
  <c r="C386" i="2"/>
  <c r="C378" i="2"/>
  <c r="C375" i="2"/>
  <c r="C373" i="2"/>
  <c r="C369" i="2"/>
  <c r="C367" i="2"/>
  <c r="C364" i="2"/>
  <c r="C362" i="2"/>
  <c r="C361" i="2" s="1"/>
  <c r="C360" i="2" s="1"/>
  <c r="C358" i="2"/>
  <c r="C355" i="2"/>
  <c r="C353" i="2"/>
  <c r="C349" i="2"/>
  <c r="C346" i="2"/>
  <c r="C344" i="2"/>
  <c r="C343" i="2" s="1"/>
  <c r="C342" i="2" s="1"/>
  <c r="C336" i="2"/>
  <c r="C334" i="2"/>
  <c r="C332" i="2"/>
  <c r="C327" i="2"/>
  <c r="C324" i="2"/>
  <c r="C318" i="2"/>
  <c r="C313" i="2"/>
  <c r="C311" i="2"/>
  <c r="C309" i="2"/>
  <c r="C306" i="2"/>
  <c r="C305" i="2" s="1"/>
  <c r="C302" i="2"/>
  <c r="C300" i="2"/>
  <c r="C298" i="2"/>
  <c r="C290" i="2"/>
  <c r="C288" i="2"/>
  <c r="C285" i="2"/>
  <c r="C283" i="2"/>
  <c r="C278" i="2"/>
  <c r="C277" i="2" s="1"/>
  <c r="C276" i="2" s="1"/>
  <c r="C275" i="2" s="1"/>
  <c r="C273" i="2"/>
  <c r="C272" i="2" s="1"/>
  <c r="C270" i="2"/>
  <c r="C268" i="2"/>
  <c r="C267" i="2"/>
  <c r="C263" i="2"/>
  <c r="C262" i="2"/>
  <c r="C261" i="2" s="1"/>
  <c r="C259" i="2"/>
  <c r="C258" i="2" s="1"/>
  <c r="C257" i="2" s="1"/>
  <c r="C255" i="2"/>
  <c r="C254" i="2" s="1"/>
  <c r="C253" i="2" s="1"/>
  <c r="C245" i="2"/>
  <c r="C244" i="2" s="1"/>
  <c r="C243" i="2" s="1"/>
  <c r="C241" i="2"/>
  <c r="C240" i="2" s="1"/>
  <c r="C238" i="2"/>
  <c r="C237" i="2" s="1"/>
  <c r="C234" i="2"/>
  <c r="C233" i="2" s="1"/>
  <c r="C231" i="2"/>
  <c r="C230" i="2" s="1"/>
  <c r="C227" i="2"/>
  <c r="C226" i="2" s="1"/>
  <c r="C225" i="2" s="1"/>
  <c r="C217" i="2"/>
  <c r="C216" i="2" s="1"/>
  <c r="C213" i="2"/>
  <c r="C212" i="2" s="1"/>
  <c r="C211" i="2" s="1"/>
  <c r="C205" i="2"/>
  <c r="C204" i="2" s="1"/>
  <c r="C203" i="2" s="1"/>
  <c r="C201" i="2"/>
  <c r="C200" i="2" s="1"/>
  <c r="C199" i="2" s="1"/>
  <c r="C196" i="2"/>
  <c r="C195" i="2" s="1"/>
  <c r="C194" i="2" s="1"/>
  <c r="C192" i="2"/>
  <c r="C191" i="2" s="1"/>
  <c r="C190" i="2" s="1"/>
  <c r="C188" i="2"/>
  <c r="C187" i="2" s="1"/>
  <c r="C186" i="2" s="1"/>
  <c r="C183" i="2"/>
  <c r="C182" i="2" s="1"/>
  <c r="C181" i="2" s="1"/>
  <c r="C178" i="2"/>
  <c r="C177" i="2" s="1"/>
  <c r="C176" i="2" s="1"/>
  <c r="C174" i="2"/>
  <c r="C173" i="2" s="1"/>
  <c r="C171" i="2"/>
  <c r="C170" i="2" s="1"/>
  <c r="C162" i="2"/>
  <c r="C161" i="2" s="1"/>
  <c r="C160" i="2" s="1"/>
  <c r="C156" i="2"/>
  <c r="C154" i="2"/>
  <c r="C152" i="2"/>
  <c r="C150" i="2"/>
  <c r="C147" i="2"/>
  <c r="C146" i="2" s="1"/>
  <c r="C143" i="2"/>
  <c r="C141" i="2"/>
  <c r="C139" i="2"/>
  <c r="C136" i="2"/>
  <c r="C134" i="2"/>
  <c r="C129" i="2"/>
  <c r="C124" i="2"/>
  <c r="C119" i="2"/>
  <c r="C116" i="2"/>
  <c r="C115" i="2" s="1"/>
  <c r="C112" i="2"/>
  <c r="C107" i="2"/>
  <c r="C105" i="2"/>
  <c r="C100" i="2"/>
  <c r="C98" i="2"/>
  <c r="C93" i="2"/>
  <c r="C90" i="2"/>
  <c r="C86" i="2"/>
  <c r="C79" i="2"/>
  <c r="C74" i="2"/>
  <c r="C69" i="2"/>
  <c r="C67" i="2"/>
  <c r="C62" i="2"/>
  <c r="C60" i="2"/>
  <c r="C55" i="2"/>
  <c r="C52" i="2"/>
  <c r="C50" i="2"/>
  <c r="C48" i="2"/>
  <c r="C45" i="2"/>
  <c r="C44" i="2" s="1"/>
  <c r="C35" i="2"/>
  <c r="C30" i="2"/>
  <c r="C28" i="2"/>
  <c r="C21" i="2"/>
  <c r="C12" i="2"/>
  <c r="F517" i="1"/>
  <c r="G517" i="1"/>
  <c r="C517" i="1"/>
  <c r="C400" i="1"/>
  <c r="J490" i="1"/>
  <c r="D488" i="1"/>
  <c r="E488" i="1"/>
  <c r="F488" i="1"/>
  <c r="G488" i="1"/>
  <c r="H488" i="1"/>
  <c r="C488" i="1"/>
  <c r="D447" i="1"/>
  <c r="E447" i="1"/>
  <c r="F447" i="1"/>
  <c r="G447" i="1"/>
  <c r="H447" i="1"/>
  <c r="J449" i="1"/>
  <c r="C447" i="1"/>
  <c r="J437" i="1"/>
  <c r="D435" i="1"/>
  <c r="E435" i="1"/>
  <c r="F435" i="1"/>
  <c r="G435" i="1"/>
  <c r="H435" i="1"/>
  <c r="C435" i="1"/>
  <c r="K395" i="1"/>
  <c r="D389" i="1"/>
  <c r="E389" i="1"/>
  <c r="F389" i="1"/>
  <c r="G389" i="1"/>
  <c r="H389" i="1"/>
  <c r="J391" i="1"/>
  <c r="J395" i="1"/>
  <c r="D394" i="1"/>
  <c r="E394" i="1"/>
  <c r="F394" i="1"/>
  <c r="G394" i="1"/>
  <c r="H394" i="1"/>
  <c r="I394" i="1"/>
  <c r="C394" i="1"/>
  <c r="C389" i="1"/>
  <c r="J379" i="1"/>
  <c r="C377" i="1"/>
  <c r="C368" i="1"/>
  <c r="I4499" i="1" l="1"/>
  <c r="K4500" i="1"/>
  <c r="G5010" i="1"/>
  <c r="G4979" i="1" s="1"/>
  <c r="G4782" i="1" s="1"/>
  <c r="G5273" i="1"/>
  <c r="G5271" i="1" s="1"/>
  <c r="G5266" i="1" s="1"/>
  <c r="K3929" i="1"/>
  <c r="I3735" i="1"/>
  <c r="I3656" i="1"/>
  <c r="J3657" i="1" s="1"/>
  <c r="E3658" i="1" s="1"/>
  <c r="E3660" i="1" s="1"/>
  <c r="E3661" i="1" s="1"/>
  <c r="K3169" i="1"/>
  <c r="K3656" i="1" s="1"/>
  <c r="J5015" i="1"/>
  <c r="J5012" i="1" s="1"/>
  <c r="J5011" i="1" s="1"/>
  <c r="J5010" i="1" s="1"/>
  <c r="J4979" i="1" s="1"/>
  <c r="J4782" i="1" s="1"/>
  <c r="J4767" i="1" s="1"/>
  <c r="J5254" i="1" s="1"/>
  <c r="G5544" i="1"/>
  <c r="K5015" i="1"/>
  <c r="I5012" i="1"/>
  <c r="C372" i="2"/>
  <c r="C371" i="2" s="1"/>
  <c r="C97" i="2"/>
  <c r="C96" i="2" s="1"/>
  <c r="C95" i="2" s="1"/>
  <c r="C169" i="2"/>
  <c r="C66" i="2"/>
  <c r="C65" i="2" s="1"/>
  <c r="C64" i="2" s="1"/>
  <c r="C133" i="2"/>
  <c r="C149" i="2"/>
  <c r="C145" i="2" s="1"/>
  <c r="C331" i="2"/>
  <c r="C330" i="2" s="1"/>
  <c r="C236" i="2"/>
  <c r="C11" i="2"/>
  <c r="C10" i="2" s="1"/>
  <c r="C27" i="2"/>
  <c r="C26" i="2" s="1"/>
  <c r="C25" i="2" s="1"/>
  <c r="C47" i="2"/>
  <c r="C43" i="2" s="1"/>
  <c r="C42" i="2" s="1"/>
  <c r="C59" i="2"/>
  <c r="C58" i="2" s="1"/>
  <c r="C57" i="2" s="1"/>
  <c r="C229" i="2"/>
  <c r="C287" i="2"/>
  <c r="C297" i="2"/>
  <c r="C296" i="2" s="1"/>
  <c r="C308" i="2"/>
  <c r="C304" i="2" s="1"/>
  <c r="C295" i="2" s="1"/>
  <c r="C352" i="2"/>
  <c r="C351" i="2" s="1"/>
  <c r="C395" i="2"/>
  <c r="C394" i="2" s="1"/>
  <c r="C418" i="2"/>
  <c r="C414" i="2" s="1"/>
  <c r="C472" i="2"/>
  <c r="C471" i="2" s="1"/>
  <c r="H11" i="2"/>
  <c r="H10" i="2" s="1"/>
  <c r="H59" i="2"/>
  <c r="H58" i="2" s="1"/>
  <c r="H57" i="2" s="1"/>
  <c r="H66" i="2"/>
  <c r="H65" i="2" s="1"/>
  <c r="H64" i="2" s="1"/>
  <c r="H217" i="2"/>
  <c r="H216" i="2" s="1"/>
  <c r="H267" i="2"/>
  <c r="C104" i="2"/>
  <c r="C103" i="2" s="1"/>
  <c r="C138" i="2"/>
  <c r="C159" i="2"/>
  <c r="C282" i="2"/>
  <c r="C281" i="2" s="1"/>
  <c r="C317" i="2"/>
  <c r="C316" i="2" s="1"/>
  <c r="C315" i="2" s="1"/>
  <c r="C385" i="2"/>
  <c r="C384" i="2" s="1"/>
  <c r="C383" i="2" s="1"/>
  <c r="C457" i="2"/>
  <c r="C456" i="2" s="1"/>
  <c r="H104" i="2"/>
  <c r="H103" i="2" s="1"/>
  <c r="C438" i="2"/>
  <c r="C429" i="2" s="1"/>
  <c r="C406" i="2"/>
  <c r="C402" i="2" s="1"/>
  <c r="C118" i="2"/>
  <c r="C114" i="2" s="1"/>
  <c r="C102" i="2" s="1"/>
  <c r="C85" i="2"/>
  <c r="C84" i="2" s="1"/>
  <c r="C83" i="2" s="1"/>
  <c r="C73" i="2"/>
  <c r="C72" i="2" s="1"/>
  <c r="C71" i="2" s="1"/>
  <c r="H236" i="2"/>
  <c r="H229" i="2"/>
  <c r="J394" i="1"/>
  <c r="E423" i="2"/>
  <c r="E377" i="2"/>
  <c r="J377" i="2" s="1"/>
  <c r="E328" i="2"/>
  <c r="D327" i="2"/>
  <c r="G328" i="2"/>
  <c r="E289" i="2"/>
  <c r="D288" i="2"/>
  <c r="G289" i="2"/>
  <c r="E274" i="2"/>
  <c r="D273" i="2"/>
  <c r="G274" i="2"/>
  <c r="E269" i="2"/>
  <c r="D268" i="2"/>
  <c r="G269" i="2"/>
  <c r="E265" i="2"/>
  <c r="G265" i="2"/>
  <c r="E125" i="2"/>
  <c r="D124" i="2"/>
  <c r="E117" i="2"/>
  <c r="G117" i="2"/>
  <c r="D116" i="2"/>
  <c r="E92" i="2"/>
  <c r="E89" i="2"/>
  <c r="D88" i="2"/>
  <c r="E80" i="2"/>
  <c r="D79" i="2"/>
  <c r="G80" i="2"/>
  <c r="E68" i="2"/>
  <c r="D67" i="2"/>
  <c r="G68" i="2"/>
  <c r="E51" i="2"/>
  <c r="D50" i="2"/>
  <c r="E462" i="2"/>
  <c r="E411" i="2"/>
  <c r="E370" i="2"/>
  <c r="D369" i="2"/>
  <c r="G370" i="2"/>
  <c r="E366" i="2"/>
  <c r="E357" i="2"/>
  <c r="E348" i="2"/>
  <c r="G348" i="2"/>
  <c r="E329" i="2"/>
  <c r="G329" i="2"/>
  <c r="E326" i="2"/>
  <c r="G326" i="2"/>
  <c r="E323" i="2"/>
  <c r="D290" i="2"/>
  <c r="E291" i="2"/>
  <c r="G291" i="2"/>
  <c r="D278" i="2"/>
  <c r="E279" i="2"/>
  <c r="G279" i="2"/>
  <c r="E271" i="2"/>
  <c r="D270" i="2"/>
  <c r="G271" i="2"/>
  <c r="E266" i="2"/>
  <c r="G266" i="2"/>
  <c r="E264" i="2"/>
  <c r="D263" i="2"/>
  <c r="G264" i="2"/>
  <c r="E224" i="2"/>
  <c r="G224" i="2"/>
  <c r="E144" i="2"/>
  <c r="D143" i="2"/>
  <c r="E140" i="2"/>
  <c r="D139" i="2"/>
  <c r="E108" i="2"/>
  <c r="D107" i="2"/>
  <c r="E31" i="2"/>
  <c r="D30" i="2"/>
  <c r="H472" i="2"/>
  <c r="H471" i="2" s="1"/>
  <c r="H457" i="2"/>
  <c r="H456" i="2" s="1"/>
  <c r="H442" i="2"/>
  <c r="H438" i="2" s="1"/>
  <c r="H431" i="2"/>
  <c r="H430" i="2" s="1"/>
  <c r="H418" i="2"/>
  <c r="H414" i="2" s="1"/>
  <c r="H406" i="2"/>
  <c r="H402" i="2" s="1"/>
  <c r="H395" i="2"/>
  <c r="H394" i="2" s="1"/>
  <c r="H385" i="2"/>
  <c r="H384" i="2" s="1"/>
  <c r="H383" i="2" s="1"/>
  <c r="H372" i="2"/>
  <c r="H371" i="2" s="1"/>
  <c r="H361" i="2"/>
  <c r="H360" i="2" s="1"/>
  <c r="H352" i="2"/>
  <c r="H351" i="2" s="1"/>
  <c r="H343" i="2"/>
  <c r="H342" i="2" s="1"/>
  <c r="H331" i="2"/>
  <c r="H330" i="2" s="1"/>
  <c r="H317" i="2"/>
  <c r="H316" i="2" s="1"/>
  <c r="H308" i="2"/>
  <c r="H304" i="2" s="1"/>
  <c r="H297" i="2"/>
  <c r="H296" i="2" s="1"/>
  <c r="H280" i="2"/>
  <c r="H261" i="2"/>
  <c r="H169" i="2"/>
  <c r="H159" i="2" s="1"/>
  <c r="H149" i="2"/>
  <c r="H145" i="2" s="1"/>
  <c r="H138" i="2"/>
  <c r="H133" i="2"/>
  <c r="H118" i="2"/>
  <c r="H114" i="2" s="1"/>
  <c r="H97" i="2"/>
  <c r="H96" i="2" s="1"/>
  <c r="H95" i="2" s="1"/>
  <c r="H85" i="2"/>
  <c r="H84" i="2" s="1"/>
  <c r="H83" i="2" s="1"/>
  <c r="H73" i="2"/>
  <c r="H72" i="2" s="1"/>
  <c r="H71" i="2" s="1"/>
  <c r="H47" i="2"/>
  <c r="H43" i="2" s="1"/>
  <c r="H42" i="2" s="1"/>
  <c r="H27" i="2"/>
  <c r="H26" i="2" s="1"/>
  <c r="H25" i="2" s="1"/>
  <c r="C341" i="2"/>
  <c r="C215" i="2"/>
  <c r="K394" i="1"/>
  <c r="K351" i="1"/>
  <c r="K353" i="1"/>
  <c r="K354" i="1"/>
  <c r="J348" i="1"/>
  <c r="J351" i="1"/>
  <c r="J354" i="1"/>
  <c r="J353" i="1"/>
  <c r="D349" i="1"/>
  <c r="E349" i="1"/>
  <c r="F349" i="1"/>
  <c r="G349" i="1"/>
  <c r="H349" i="1"/>
  <c r="C349" i="1"/>
  <c r="D352" i="1"/>
  <c r="E352" i="1"/>
  <c r="F352" i="1"/>
  <c r="G352" i="1"/>
  <c r="H352" i="1"/>
  <c r="I352" i="1"/>
  <c r="C352" i="1"/>
  <c r="K5012" i="1" l="1"/>
  <c r="I5011" i="1"/>
  <c r="I5544" i="1"/>
  <c r="G5541" i="1"/>
  <c r="G5540" i="1" s="1"/>
  <c r="G5539" i="1" s="1"/>
  <c r="G5507" i="1" s="1"/>
  <c r="G5311" i="1" s="1"/>
  <c r="G5296" i="1" s="1"/>
  <c r="G5787" i="1" s="1"/>
  <c r="I4227" i="1"/>
  <c r="K3735" i="1"/>
  <c r="I4221" i="1"/>
  <c r="I3720" i="1"/>
  <c r="G4767" i="1"/>
  <c r="G5254" i="1" s="1"/>
  <c r="N4271" i="1"/>
  <c r="K4499" i="1"/>
  <c r="I4468" i="1"/>
  <c r="H215" i="2"/>
  <c r="C132" i="2"/>
  <c r="H132" i="2"/>
  <c r="C393" i="2"/>
  <c r="C280" i="2"/>
  <c r="C131" i="2"/>
  <c r="H102" i="2"/>
  <c r="C455" i="2"/>
  <c r="H429" i="2"/>
  <c r="C24" i="2"/>
  <c r="C8" i="2" s="1"/>
  <c r="C479" i="2" s="1"/>
  <c r="J31" i="2"/>
  <c r="J108" i="2"/>
  <c r="J144" i="2"/>
  <c r="F224" i="2"/>
  <c r="J224" i="2"/>
  <c r="F271" i="2"/>
  <c r="J271" i="2"/>
  <c r="F279" i="2"/>
  <c r="J279" i="2"/>
  <c r="F291" i="2"/>
  <c r="J291" i="2"/>
  <c r="J357" i="2"/>
  <c r="F370" i="2"/>
  <c r="J370" i="2"/>
  <c r="J411" i="2"/>
  <c r="J51" i="2"/>
  <c r="F68" i="2"/>
  <c r="J68" i="2"/>
  <c r="F80" i="2"/>
  <c r="J80" i="2"/>
  <c r="J125" i="2"/>
  <c r="F269" i="2"/>
  <c r="J269" i="2"/>
  <c r="F328" i="2"/>
  <c r="J328" i="2"/>
  <c r="J423" i="2"/>
  <c r="J140" i="2"/>
  <c r="F264" i="2"/>
  <c r="J264" i="2"/>
  <c r="F266" i="2"/>
  <c r="J266" i="2"/>
  <c r="J323" i="2"/>
  <c r="F326" i="2"/>
  <c r="J326" i="2"/>
  <c r="F329" i="2"/>
  <c r="J329" i="2"/>
  <c r="F348" i="2"/>
  <c r="J348" i="2"/>
  <c r="J366" i="2"/>
  <c r="J462" i="2"/>
  <c r="J89" i="2"/>
  <c r="J92" i="2"/>
  <c r="F117" i="2"/>
  <c r="J117" i="2"/>
  <c r="F265" i="2"/>
  <c r="J265" i="2"/>
  <c r="F274" i="2"/>
  <c r="J274" i="2"/>
  <c r="F289" i="2"/>
  <c r="J289" i="2"/>
  <c r="E30" i="2"/>
  <c r="E139" i="2"/>
  <c r="D262" i="2"/>
  <c r="E263" i="2"/>
  <c r="G263" i="2"/>
  <c r="E50" i="2"/>
  <c r="E88" i="2"/>
  <c r="D272" i="2"/>
  <c r="E273" i="2"/>
  <c r="G273" i="2"/>
  <c r="D287" i="2"/>
  <c r="E288" i="2"/>
  <c r="G288" i="2"/>
  <c r="E107" i="2"/>
  <c r="E143" i="2"/>
  <c r="G270" i="2"/>
  <c r="E270" i="2"/>
  <c r="D277" i="2"/>
  <c r="E278" i="2"/>
  <c r="G278" i="2"/>
  <c r="E290" i="2"/>
  <c r="G290" i="2"/>
  <c r="E369" i="2"/>
  <c r="G369" i="2"/>
  <c r="E67" i="2"/>
  <c r="G67" i="2"/>
  <c r="E79" i="2"/>
  <c r="G79" i="2"/>
  <c r="D115" i="2"/>
  <c r="E116" i="2"/>
  <c r="G116" i="2"/>
  <c r="E124" i="2"/>
  <c r="D267" i="2"/>
  <c r="E268" i="2"/>
  <c r="G268" i="2"/>
  <c r="E327" i="2"/>
  <c r="G327" i="2"/>
  <c r="H455" i="2"/>
  <c r="H393" i="2"/>
  <c r="H341" i="2"/>
  <c r="H315" i="2"/>
  <c r="H295" i="2"/>
  <c r="H131" i="2"/>
  <c r="K352" i="1"/>
  <c r="J352" i="1"/>
  <c r="K4468" i="1" l="1"/>
  <c r="I4271" i="1"/>
  <c r="K3720" i="1"/>
  <c r="K4209" i="1" s="1"/>
  <c r="I4209" i="1"/>
  <c r="J4210" i="1" s="1"/>
  <c r="E4211" i="1" s="1"/>
  <c r="E4213" i="1" s="1"/>
  <c r="E4214" i="1" s="1"/>
  <c r="K5011" i="1"/>
  <c r="E5273" i="1"/>
  <c r="E5271" i="1" s="1"/>
  <c r="I5010" i="1"/>
  <c r="K5544" i="1"/>
  <c r="G6101" i="1"/>
  <c r="I5541" i="1"/>
  <c r="J5544" i="1"/>
  <c r="J5541" i="1" s="1"/>
  <c r="J5540" i="1" s="1"/>
  <c r="J5539" i="1" s="1"/>
  <c r="J5507" i="1" s="1"/>
  <c r="J5311" i="1" s="1"/>
  <c r="J5296" i="1" s="1"/>
  <c r="J5787" i="1" s="1"/>
  <c r="J124" i="2"/>
  <c r="F278" i="2"/>
  <c r="J278" i="2"/>
  <c r="J143" i="2"/>
  <c r="F327" i="2"/>
  <c r="J327" i="2"/>
  <c r="F268" i="2"/>
  <c r="J268" i="2"/>
  <c r="F116" i="2"/>
  <c r="J116" i="2"/>
  <c r="F79" i="2"/>
  <c r="J79" i="2"/>
  <c r="F67" i="2"/>
  <c r="J67" i="2"/>
  <c r="F369" i="2"/>
  <c r="J369" i="2"/>
  <c r="J107" i="2"/>
  <c r="F288" i="2"/>
  <c r="J288" i="2"/>
  <c r="J88" i="2"/>
  <c r="J30" i="2"/>
  <c r="F290" i="2"/>
  <c r="J290" i="2"/>
  <c r="F270" i="2"/>
  <c r="J270" i="2"/>
  <c r="F273" i="2"/>
  <c r="J273" i="2"/>
  <c r="J50" i="2"/>
  <c r="F263" i="2"/>
  <c r="J263" i="2"/>
  <c r="J139" i="2"/>
  <c r="G267" i="2"/>
  <c r="E267" i="2"/>
  <c r="E115" i="2"/>
  <c r="G115" i="2"/>
  <c r="E277" i="2"/>
  <c r="G277" i="2"/>
  <c r="D276" i="2"/>
  <c r="I113" i="3" s="1"/>
  <c r="D51" i="6" s="1"/>
  <c r="G272" i="2"/>
  <c r="E272" i="2"/>
  <c r="E262" i="2"/>
  <c r="D261" i="2"/>
  <c r="I109" i="3" s="1"/>
  <c r="G262" i="2"/>
  <c r="G287" i="2"/>
  <c r="E287" i="2"/>
  <c r="H24" i="2"/>
  <c r="H8" i="2" s="1"/>
  <c r="H479" i="2" s="1"/>
  <c r="D302" i="1"/>
  <c r="E302" i="1"/>
  <c r="F302" i="1"/>
  <c r="G302" i="1"/>
  <c r="H302" i="1"/>
  <c r="J308" i="1"/>
  <c r="J310" i="1"/>
  <c r="K308" i="1"/>
  <c r="K310" i="1"/>
  <c r="D309" i="1"/>
  <c r="E309" i="1"/>
  <c r="F309" i="1"/>
  <c r="G309" i="1"/>
  <c r="H309" i="1"/>
  <c r="I309" i="1"/>
  <c r="D307" i="1"/>
  <c r="E307" i="1"/>
  <c r="F307" i="1"/>
  <c r="F306" i="1" s="1"/>
  <c r="G307" i="1"/>
  <c r="H307" i="1"/>
  <c r="I307" i="1"/>
  <c r="J307" i="1"/>
  <c r="D304" i="1"/>
  <c r="E304" i="1"/>
  <c r="F304" i="1"/>
  <c r="G304" i="1"/>
  <c r="H304" i="1"/>
  <c r="C307" i="1"/>
  <c r="C309" i="1"/>
  <c r="J291" i="1"/>
  <c r="K291" i="1"/>
  <c r="D290" i="1"/>
  <c r="D289" i="1" s="1"/>
  <c r="D288" i="1" s="1"/>
  <c r="D287" i="1" s="1"/>
  <c r="E290" i="1"/>
  <c r="E289" i="1" s="1"/>
  <c r="E288" i="1" s="1"/>
  <c r="E287" i="1" s="1"/>
  <c r="F290" i="1"/>
  <c r="F289" i="1" s="1"/>
  <c r="F288" i="1" s="1"/>
  <c r="F287" i="1" s="1"/>
  <c r="G290" i="1"/>
  <c r="G289" i="1" s="1"/>
  <c r="G288" i="1" s="1"/>
  <c r="G287" i="1" s="1"/>
  <c r="H290" i="1"/>
  <c r="H289" i="1" s="1"/>
  <c r="H288" i="1" s="1"/>
  <c r="H287" i="1" s="1"/>
  <c r="I290" i="1"/>
  <c r="I289" i="1" s="1"/>
  <c r="I288" i="1" s="1"/>
  <c r="C290" i="1"/>
  <c r="J277" i="1"/>
  <c r="J276" i="1"/>
  <c r="J278" i="1"/>
  <c r="J281" i="1"/>
  <c r="A1" i="17" s="1"/>
  <c r="J283" i="1"/>
  <c r="J286" i="1"/>
  <c r="K276" i="1"/>
  <c r="K277" i="1"/>
  <c r="K278" i="1"/>
  <c r="K281" i="1"/>
  <c r="K283" i="1"/>
  <c r="K286" i="1"/>
  <c r="D285" i="1"/>
  <c r="D284" i="1" s="1"/>
  <c r="E285" i="1"/>
  <c r="E284" i="1" s="1"/>
  <c r="F285" i="1"/>
  <c r="F284" i="1" s="1"/>
  <c r="G285" i="1"/>
  <c r="G284" i="1" s="1"/>
  <c r="H284" i="1"/>
  <c r="I285" i="1"/>
  <c r="I284" i="1" s="1"/>
  <c r="D282" i="1"/>
  <c r="E282" i="1"/>
  <c r="F282" i="1"/>
  <c r="G282" i="1"/>
  <c r="H282" i="1"/>
  <c r="I282" i="1"/>
  <c r="D280" i="1"/>
  <c r="E280" i="1"/>
  <c r="F280" i="1"/>
  <c r="F279" i="1" s="1"/>
  <c r="G280" i="1"/>
  <c r="H280" i="1"/>
  <c r="I280" i="1"/>
  <c r="D275" i="1"/>
  <c r="D274" i="1" s="1"/>
  <c r="E275" i="1"/>
  <c r="E274" i="1" s="1"/>
  <c r="F275" i="1"/>
  <c r="F274" i="1" s="1"/>
  <c r="G275" i="1"/>
  <c r="G274" i="1" s="1"/>
  <c r="H275" i="1"/>
  <c r="H274" i="1" s="1"/>
  <c r="I275" i="1"/>
  <c r="I274" i="1" s="1"/>
  <c r="C285" i="1"/>
  <c r="C284" i="1" s="1"/>
  <c r="C282" i="1"/>
  <c r="C280" i="1"/>
  <c r="C275" i="1"/>
  <c r="D238" i="1"/>
  <c r="D237" i="1" s="1"/>
  <c r="E238" i="1"/>
  <c r="E237" i="1" s="1"/>
  <c r="F238" i="1"/>
  <c r="F237" i="1" s="1"/>
  <c r="G238" i="1"/>
  <c r="G237" i="1" s="1"/>
  <c r="H238" i="1"/>
  <c r="H237" i="1" s="1"/>
  <c r="H236" i="1" s="1"/>
  <c r="C238" i="1"/>
  <c r="K235" i="1"/>
  <c r="J235" i="1"/>
  <c r="D188" i="1"/>
  <c r="D187" i="1" s="1"/>
  <c r="D186" i="1" s="1"/>
  <c r="E188" i="1"/>
  <c r="E187" i="1" s="1"/>
  <c r="E186" i="1" s="1"/>
  <c r="F188" i="1"/>
  <c r="F187" i="1" s="1"/>
  <c r="F186" i="1" s="1"/>
  <c r="G188" i="1"/>
  <c r="G187" i="1" s="1"/>
  <c r="G186" i="1" s="1"/>
  <c r="H188" i="1"/>
  <c r="H187" i="1" s="1"/>
  <c r="H186" i="1" s="1"/>
  <c r="I5540" i="1" l="1"/>
  <c r="K5541" i="1"/>
  <c r="I5271" i="1"/>
  <c r="H5264" i="1"/>
  <c r="E5266" i="1"/>
  <c r="K4271" i="1"/>
  <c r="I4256" i="1"/>
  <c r="I6101" i="1"/>
  <c r="G6098" i="1"/>
  <c r="G6097" i="1" s="1"/>
  <c r="K5010" i="1"/>
  <c r="I4979" i="1"/>
  <c r="J109" i="3"/>
  <c r="D50" i="6"/>
  <c r="I287" i="1"/>
  <c r="C274" i="1"/>
  <c r="J285" i="1"/>
  <c r="J284" i="1" s="1"/>
  <c r="J282" i="1"/>
  <c r="J309" i="1"/>
  <c r="J306" i="1" s="1"/>
  <c r="J280" i="1"/>
  <c r="J290" i="1"/>
  <c r="J289" i="1" s="1"/>
  <c r="G236" i="1"/>
  <c r="E236" i="1"/>
  <c r="F236" i="1"/>
  <c r="D236" i="1"/>
  <c r="F287" i="2"/>
  <c r="J287" i="2"/>
  <c r="F262" i="2"/>
  <c r="J262" i="2"/>
  <c r="F272" i="2"/>
  <c r="J272" i="2"/>
  <c r="J113" i="3"/>
  <c r="I111" i="3"/>
  <c r="J111" i="3" s="1"/>
  <c r="F277" i="2"/>
  <c r="J277" i="2"/>
  <c r="F115" i="2"/>
  <c r="J115" i="2"/>
  <c r="F267" i="2"/>
  <c r="J267" i="2"/>
  <c r="G261" i="2"/>
  <c r="E261" i="2"/>
  <c r="E276" i="2"/>
  <c r="D275" i="2"/>
  <c r="G276" i="2"/>
  <c r="K280" i="1"/>
  <c r="I306" i="1"/>
  <c r="G306" i="1"/>
  <c r="E306" i="1"/>
  <c r="K309" i="1"/>
  <c r="F301" i="1"/>
  <c r="F300" i="1" s="1"/>
  <c r="F299" i="1" s="1"/>
  <c r="D301" i="1"/>
  <c r="K290" i="1"/>
  <c r="H306" i="1"/>
  <c r="D306" i="1"/>
  <c r="K307" i="1"/>
  <c r="E301" i="1"/>
  <c r="E300" i="1" s="1"/>
  <c r="E299" i="1" s="1"/>
  <c r="H301" i="1"/>
  <c r="H300" i="1" s="1"/>
  <c r="H299" i="1" s="1"/>
  <c r="G301" i="1"/>
  <c r="G300" i="1" s="1"/>
  <c r="G299" i="1" s="1"/>
  <c r="C306" i="1"/>
  <c r="K284" i="1"/>
  <c r="I279" i="1"/>
  <c r="G279" i="1"/>
  <c r="G273" i="1" s="1"/>
  <c r="E279" i="1"/>
  <c r="E273" i="1" s="1"/>
  <c r="H279" i="1"/>
  <c r="H273" i="1" s="1"/>
  <c r="D279" i="1"/>
  <c r="D273" i="1" s="1"/>
  <c r="K282" i="1"/>
  <c r="C289" i="1"/>
  <c r="K274" i="1"/>
  <c r="J275" i="1"/>
  <c r="J274" i="1" s="1"/>
  <c r="J279" i="1"/>
  <c r="K275" i="1"/>
  <c r="K285" i="1"/>
  <c r="I273" i="1"/>
  <c r="F273" i="1"/>
  <c r="C279" i="1"/>
  <c r="J155" i="1"/>
  <c r="J151" i="1"/>
  <c r="D150" i="1"/>
  <c r="E150" i="1"/>
  <c r="F150" i="1"/>
  <c r="G150" i="1"/>
  <c r="H150" i="1"/>
  <c r="I150" i="1"/>
  <c r="D154" i="1"/>
  <c r="E154" i="1"/>
  <c r="F154" i="1"/>
  <c r="G154" i="1"/>
  <c r="H154" i="1"/>
  <c r="I154" i="1"/>
  <c r="J125" i="1"/>
  <c r="J136" i="1"/>
  <c r="D124" i="1"/>
  <c r="D123" i="1" s="1"/>
  <c r="E124" i="1"/>
  <c r="E123" i="1" s="1"/>
  <c r="F124" i="1"/>
  <c r="F123" i="1" s="1"/>
  <c r="G124" i="1"/>
  <c r="G123" i="1" s="1"/>
  <c r="H124" i="1"/>
  <c r="H123" i="1" s="1"/>
  <c r="I124" i="1"/>
  <c r="C124" i="1"/>
  <c r="C123" i="1" s="1"/>
  <c r="D135" i="1"/>
  <c r="E135" i="1"/>
  <c r="F135" i="1"/>
  <c r="G135" i="1"/>
  <c r="H135" i="1"/>
  <c r="I135" i="1"/>
  <c r="J135" i="1"/>
  <c r="C135" i="1"/>
  <c r="J116" i="1"/>
  <c r="D115" i="1"/>
  <c r="E115" i="1"/>
  <c r="F115" i="1"/>
  <c r="G115" i="1"/>
  <c r="O115" i="1" s="1"/>
  <c r="H115" i="1"/>
  <c r="I115" i="1"/>
  <c r="C115" i="1"/>
  <c r="J36" i="1"/>
  <c r="J55" i="1"/>
  <c r="J72" i="1"/>
  <c r="J84" i="1"/>
  <c r="K84" i="1" s="1"/>
  <c r="J97" i="1"/>
  <c r="J100" i="1"/>
  <c r="D96" i="1"/>
  <c r="E96" i="1"/>
  <c r="F96" i="1"/>
  <c r="G96" i="1"/>
  <c r="H96" i="1"/>
  <c r="I96" i="1"/>
  <c r="D101" i="1"/>
  <c r="E101" i="1"/>
  <c r="F101" i="1"/>
  <c r="G101" i="1"/>
  <c r="H101" i="1"/>
  <c r="D98" i="1"/>
  <c r="E98" i="1"/>
  <c r="F98" i="1"/>
  <c r="G98" i="1"/>
  <c r="H98" i="1"/>
  <c r="C96" i="1"/>
  <c r="C98" i="1"/>
  <c r="D83" i="1"/>
  <c r="E83" i="1"/>
  <c r="F83" i="1"/>
  <c r="G83" i="1"/>
  <c r="H83" i="1"/>
  <c r="I83" i="1"/>
  <c r="C83" i="1"/>
  <c r="D71" i="1"/>
  <c r="E71" i="1"/>
  <c r="F71" i="1"/>
  <c r="G71" i="1"/>
  <c r="H71" i="1"/>
  <c r="I71" i="1"/>
  <c r="C71" i="1"/>
  <c r="I58" i="1"/>
  <c r="D56" i="1"/>
  <c r="E56" i="1"/>
  <c r="F56" i="1"/>
  <c r="G56" i="1"/>
  <c r="H56" i="1"/>
  <c r="D59" i="1"/>
  <c r="E59" i="1"/>
  <c r="F59" i="1"/>
  <c r="G59" i="1"/>
  <c r="H59" i="1"/>
  <c r="D54" i="1"/>
  <c r="E54" i="1"/>
  <c r="F54" i="1"/>
  <c r="G54" i="1"/>
  <c r="H54" i="1"/>
  <c r="I54" i="1"/>
  <c r="D52" i="1"/>
  <c r="E52" i="1"/>
  <c r="F52" i="1"/>
  <c r="G52" i="1"/>
  <c r="H52" i="1"/>
  <c r="C54" i="1"/>
  <c r="C56" i="1"/>
  <c r="D40" i="1"/>
  <c r="E40" i="1"/>
  <c r="F40" i="1"/>
  <c r="G40" i="1"/>
  <c r="H40" i="1"/>
  <c r="D35" i="1"/>
  <c r="E35" i="1"/>
  <c r="F35" i="1"/>
  <c r="G35" i="1"/>
  <c r="H35" i="1"/>
  <c r="I35" i="1"/>
  <c r="D33" i="1"/>
  <c r="E33" i="1"/>
  <c r="F33" i="1"/>
  <c r="G33" i="1"/>
  <c r="H33" i="1"/>
  <c r="C35" i="1"/>
  <c r="I41" i="1"/>
  <c r="C40" i="1"/>
  <c r="I39" i="1"/>
  <c r="J39" i="1" s="1"/>
  <c r="I34" i="1"/>
  <c r="K34" i="1" s="1"/>
  <c r="C33" i="1"/>
  <c r="K6101" i="1" l="1"/>
  <c r="G263" i="1"/>
  <c r="J6101" i="1"/>
  <c r="J6098" i="1" s="1"/>
  <c r="J6097" i="1" s="1"/>
  <c r="J6096" i="1" s="1"/>
  <c r="J6064" i="1" s="1"/>
  <c r="J5863" i="1" s="1"/>
  <c r="J5848" i="1" s="1"/>
  <c r="J6347" i="1" s="1"/>
  <c r="I6098" i="1"/>
  <c r="K4979" i="1"/>
  <c r="I4782" i="1"/>
  <c r="G6096" i="1"/>
  <c r="G6064" i="1" s="1"/>
  <c r="G5863" i="1" s="1"/>
  <c r="G5848" i="1" s="1"/>
  <c r="G6347" i="1" s="1"/>
  <c r="G6366" i="1"/>
  <c r="G6364" i="1" s="1"/>
  <c r="G6359" i="1" s="1"/>
  <c r="I4743" i="1"/>
  <c r="J4744" i="1" s="1"/>
  <c r="E4745" i="1" s="1"/>
  <c r="E4747" i="1" s="1"/>
  <c r="E4748" i="1" s="1"/>
  <c r="K4256" i="1"/>
  <c r="K4743" i="1" s="1"/>
  <c r="K5540" i="1"/>
  <c r="I5539" i="1"/>
  <c r="D300" i="1"/>
  <c r="D299" i="1" s="1"/>
  <c r="K71" i="1"/>
  <c r="I123" i="1"/>
  <c r="K123" i="1" s="1"/>
  <c r="K124" i="1"/>
  <c r="L109" i="3"/>
  <c r="M109" i="3" s="1"/>
  <c r="I37" i="1"/>
  <c r="D81" i="6"/>
  <c r="F50" i="6"/>
  <c r="K50" i="6" s="1"/>
  <c r="D82" i="6"/>
  <c r="F82" i="6" s="1"/>
  <c r="K82" i="6" s="1"/>
  <c r="F51" i="6"/>
  <c r="G51" i="6" s="1"/>
  <c r="J58" i="1"/>
  <c r="D54" i="2"/>
  <c r="J96" i="1"/>
  <c r="J71" i="1"/>
  <c r="J35" i="1"/>
  <c r="J115" i="1"/>
  <c r="J150" i="1"/>
  <c r="K306" i="1"/>
  <c r="D29" i="2"/>
  <c r="D34" i="2"/>
  <c r="D32" i="2" s="1"/>
  <c r="K41" i="1"/>
  <c r="D36" i="2"/>
  <c r="J83" i="1"/>
  <c r="K83" i="1" s="1"/>
  <c r="J54" i="1"/>
  <c r="J124" i="1"/>
  <c r="J123" i="1" s="1"/>
  <c r="J154" i="1"/>
  <c r="J288" i="1"/>
  <c r="F276" i="2"/>
  <c r="J276" i="2"/>
  <c r="F261" i="2"/>
  <c r="J261" i="2"/>
  <c r="G275" i="2"/>
  <c r="L111" i="3" s="1"/>
  <c r="E275" i="2"/>
  <c r="K279" i="1"/>
  <c r="K289" i="1"/>
  <c r="C288" i="1"/>
  <c r="J273" i="1"/>
  <c r="C273" i="1"/>
  <c r="K273" i="1" s="1"/>
  <c r="J41" i="1"/>
  <c r="J34" i="1"/>
  <c r="E51" i="1"/>
  <c r="F51" i="1"/>
  <c r="D51" i="1"/>
  <c r="G51" i="1"/>
  <c r="H51" i="1"/>
  <c r="G32" i="1"/>
  <c r="G31" i="1" s="1"/>
  <c r="G30" i="1" s="1"/>
  <c r="E32" i="1"/>
  <c r="E31" i="1" s="1"/>
  <c r="E30" i="1" s="1"/>
  <c r="C32" i="1"/>
  <c r="I33" i="1"/>
  <c r="F32" i="1"/>
  <c r="F31" i="1" s="1"/>
  <c r="F30" i="1" s="1"/>
  <c r="I40" i="1"/>
  <c r="H32" i="1"/>
  <c r="H31" i="1" s="1"/>
  <c r="H30" i="1" s="1"/>
  <c r="D32" i="1"/>
  <c r="D31" i="1" s="1"/>
  <c r="D30" i="1" s="1"/>
  <c r="J33" i="1"/>
  <c r="AU116" i="4"/>
  <c r="K5539" i="1" l="1"/>
  <c r="I5507" i="1"/>
  <c r="N4782" i="1"/>
  <c r="I5272" i="1"/>
  <c r="K4782" i="1"/>
  <c r="I5266" i="1"/>
  <c r="I4767" i="1"/>
  <c r="K6098" i="1"/>
  <c r="I6097" i="1"/>
  <c r="K33" i="1"/>
  <c r="K37" i="1"/>
  <c r="J37" i="1"/>
  <c r="G50" i="6"/>
  <c r="K51" i="6"/>
  <c r="L113" i="3"/>
  <c r="M113" i="3" s="1"/>
  <c r="M111" i="3"/>
  <c r="C31" i="1"/>
  <c r="C30" i="1" s="1"/>
  <c r="E36" i="2"/>
  <c r="D35" i="2"/>
  <c r="G36" i="2"/>
  <c r="E34" i="2"/>
  <c r="D28" i="2"/>
  <c r="E29" i="2"/>
  <c r="G29" i="2"/>
  <c r="J40" i="1"/>
  <c r="E54" i="2"/>
  <c r="J287" i="1"/>
  <c r="F275" i="2"/>
  <c r="J275" i="2"/>
  <c r="K288" i="1"/>
  <c r="C287" i="1"/>
  <c r="K287" i="1" s="1"/>
  <c r="I32" i="1"/>
  <c r="I31" i="1" s="1"/>
  <c r="K40" i="1"/>
  <c r="H147" i="1"/>
  <c r="K5507" i="1" l="1"/>
  <c r="I5311" i="1"/>
  <c r="K6097" i="1"/>
  <c r="I6096" i="1"/>
  <c r="E6366" i="1"/>
  <c r="E6364" i="1" s="1"/>
  <c r="K4767" i="1"/>
  <c r="K5254" i="1" s="1"/>
  <c r="I5254" i="1"/>
  <c r="J5255" i="1" s="1"/>
  <c r="E5256" i="1" s="1"/>
  <c r="E5258" i="1" s="1"/>
  <c r="E5259" i="1" s="1"/>
  <c r="K32" i="1"/>
  <c r="I30" i="1"/>
  <c r="K30" i="1" s="1"/>
  <c r="F29" i="2"/>
  <c r="E28" i="2"/>
  <c r="E32" i="2"/>
  <c r="G32" i="2"/>
  <c r="J34" i="2"/>
  <c r="G35" i="2"/>
  <c r="E35" i="2"/>
  <c r="J32" i="1"/>
  <c r="J54" i="2"/>
  <c r="D27" i="2"/>
  <c r="G28" i="2"/>
  <c r="J36" i="2"/>
  <c r="F36" i="2"/>
  <c r="K31" i="1"/>
  <c r="AR179" i="4"/>
  <c r="AR177" i="4" s="1"/>
  <c r="K6096" i="1" l="1"/>
  <c r="I6064" i="1"/>
  <c r="M5312" i="1"/>
  <c r="K5311" i="1"/>
  <c r="I5296" i="1"/>
  <c r="I6364" i="1"/>
  <c r="H6357" i="1"/>
  <c r="E6359" i="1"/>
  <c r="F35" i="2"/>
  <c r="J35" i="2"/>
  <c r="E27" i="2"/>
  <c r="F28" i="2"/>
  <c r="D26" i="2"/>
  <c r="G27" i="2"/>
  <c r="J31" i="1"/>
  <c r="F32" i="2"/>
  <c r="J32" i="2"/>
  <c r="I328" i="1"/>
  <c r="D312" i="2" s="1"/>
  <c r="I330" i="1"/>
  <c r="D314" i="2" s="1"/>
  <c r="K6064" i="1" l="1"/>
  <c r="I5863" i="1"/>
  <c r="I5787" i="1"/>
  <c r="J5788" i="1" s="1"/>
  <c r="E5789" i="1" s="1"/>
  <c r="E5791" i="1" s="1"/>
  <c r="E5792" i="1" s="1"/>
  <c r="K5296" i="1"/>
  <c r="K5787" i="1" s="1"/>
  <c r="E314" i="2"/>
  <c r="D313" i="2"/>
  <c r="G314" i="2"/>
  <c r="E312" i="2"/>
  <c r="G312" i="2"/>
  <c r="D311" i="2"/>
  <c r="J30" i="1"/>
  <c r="I26" i="3"/>
  <c r="D30" i="8" s="1"/>
  <c r="D39" i="8" s="1"/>
  <c r="G26" i="2"/>
  <c r="D25" i="2"/>
  <c r="G25" i="2" s="1"/>
  <c r="L24" i="3" s="1"/>
  <c r="F27" i="2"/>
  <c r="E26" i="2"/>
  <c r="J328" i="1"/>
  <c r="J330" i="1"/>
  <c r="M6424" i="1" l="1"/>
  <c r="N6424" i="1" s="1"/>
  <c r="I6365" i="1"/>
  <c r="K5863" i="1"/>
  <c r="N5848" i="1"/>
  <c r="I6359" i="1"/>
  <c r="I5848" i="1"/>
  <c r="L26" i="3"/>
  <c r="M26" i="3" s="1"/>
  <c r="M24" i="3"/>
  <c r="E25" i="2"/>
  <c r="F26" i="2"/>
  <c r="G311" i="2"/>
  <c r="E311" i="2"/>
  <c r="J312" i="2"/>
  <c r="F312" i="2"/>
  <c r="G313" i="2"/>
  <c r="E313" i="2"/>
  <c r="I24" i="3"/>
  <c r="J24" i="3" s="1"/>
  <c r="J26" i="3"/>
  <c r="J314" i="2"/>
  <c r="F314" i="2"/>
  <c r="K328" i="1"/>
  <c r="K330" i="1"/>
  <c r="D329" i="1"/>
  <c r="E329" i="1"/>
  <c r="F329" i="1"/>
  <c r="G329" i="1"/>
  <c r="I329" i="1"/>
  <c r="J329" i="1"/>
  <c r="D327" i="1"/>
  <c r="E327" i="1"/>
  <c r="F327" i="1"/>
  <c r="G327" i="1"/>
  <c r="H327" i="1"/>
  <c r="I327" i="1"/>
  <c r="J327" i="1"/>
  <c r="C327" i="1"/>
  <c r="C329" i="1"/>
  <c r="I6347" i="1" l="1"/>
  <c r="J6348" i="1" s="1"/>
  <c r="K5848" i="1"/>
  <c r="K6347" i="1" s="1"/>
  <c r="K329" i="1"/>
  <c r="F25" i="2"/>
  <c r="F313" i="2"/>
  <c r="J313" i="2"/>
  <c r="F311" i="2"/>
  <c r="J311" i="2"/>
  <c r="K327" i="1"/>
  <c r="E6349" i="1" l="1"/>
  <c r="E6351" i="1" s="1"/>
  <c r="E6352" i="1" s="1"/>
  <c r="E6354" i="1" s="1"/>
  <c r="O6348" i="1"/>
  <c r="I419" i="1"/>
  <c r="D397" i="2" s="1"/>
  <c r="I421" i="1"/>
  <c r="D399" i="2" s="1"/>
  <c r="E397" i="2" l="1"/>
  <c r="G397" i="2"/>
  <c r="D396" i="2"/>
  <c r="E399" i="2"/>
  <c r="G399" i="2"/>
  <c r="D398" i="2"/>
  <c r="I50" i="1"/>
  <c r="J50" i="1" l="1"/>
  <c r="D46" i="2"/>
  <c r="E396" i="2"/>
  <c r="G396" i="2"/>
  <c r="E398" i="2"/>
  <c r="G398" i="2"/>
  <c r="J399" i="2"/>
  <c r="F399" i="2"/>
  <c r="J397" i="2"/>
  <c r="F397" i="2"/>
  <c r="F398" i="2" l="1"/>
  <c r="J398" i="2"/>
  <c r="D45" i="2"/>
  <c r="E46" i="2"/>
  <c r="G46" i="2"/>
  <c r="F396" i="2"/>
  <c r="J396" i="2"/>
  <c r="AP210" i="4"/>
  <c r="G45" i="2" l="1"/>
  <c r="D44" i="2"/>
  <c r="E45" i="2"/>
  <c r="F46" i="2"/>
  <c r="J46" i="2"/>
  <c r="F45" i="2" l="1"/>
  <c r="J45" i="2"/>
  <c r="E44" i="2"/>
  <c r="G44" i="2"/>
  <c r="C27" i="18"/>
  <c r="J44" i="2" l="1"/>
  <c r="F44" i="2"/>
  <c r="I498" i="1"/>
  <c r="D476" i="2" s="1"/>
  <c r="E476" i="2" l="1"/>
  <c r="D475" i="2"/>
  <c r="G476" i="2"/>
  <c r="B4" i="19"/>
  <c r="E7" i="19"/>
  <c r="E8" i="19"/>
  <c r="E9" i="19"/>
  <c r="E10" i="19"/>
  <c r="E11" i="19"/>
  <c r="E12" i="19"/>
  <c r="E13" i="19"/>
  <c r="E6" i="19"/>
  <c r="D4" i="19"/>
  <c r="D5" i="19"/>
  <c r="C4" i="19"/>
  <c r="C5" i="19"/>
  <c r="E475" i="2" l="1"/>
  <c r="J475" i="2" s="1"/>
  <c r="G475" i="2"/>
  <c r="F476" i="2"/>
  <c r="F475" i="2" s="1"/>
  <c r="J476" i="2"/>
  <c r="E8" i="18"/>
  <c r="E6" i="18" s="1"/>
  <c r="E5" i="18" s="1"/>
  <c r="E4" i="18" s="1"/>
  <c r="E7" i="18"/>
  <c r="E22" i="18"/>
  <c r="D14" i="18"/>
  <c r="D13" i="18" s="1"/>
  <c r="C14" i="18"/>
  <c r="C13" i="18" s="1"/>
  <c r="D17" i="18"/>
  <c r="D16" i="18" s="1"/>
  <c r="C17" i="18"/>
  <c r="C16" i="18" s="1"/>
  <c r="D20" i="18"/>
  <c r="D19" i="18" s="1"/>
  <c r="C20" i="18"/>
  <c r="E15" i="18"/>
  <c r="E18" i="18"/>
  <c r="E21" i="18"/>
  <c r="C19" i="18"/>
  <c r="D11" i="18"/>
  <c r="D10" i="18" s="1"/>
  <c r="D9" i="18" s="1"/>
  <c r="C11" i="18"/>
  <c r="C10" i="18" s="1"/>
  <c r="C9" i="18" s="1"/>
  <c r="D6" i="18"/>
  <c r="D5" i="18" s="1"/>
  <c r="D4" i="18" s="1"/>
  <c r="C6" i="18"/>
  <c r="C5" i="18"/>
  <c r="C4" i="18" s="1"/>
  <c r="E20" i="18" l="1"/>
  <c r="E19" i="18" s="1"/>
  <c r="E14" i="18"/>
  <c r="E13" i="18" s="1"/>
  <c r="E11" i="18"/>
  <c r="E10" i="18" s="1"/>
  <c r="E9" i="18" s="1"/>
  <c r="E17" i="18"/>
  <c r="E16" i="18" s="1"/>
  <c r="W37" i="16" l="1"/>
  <c r="W38" i="16"/>
  <c r="W39" i="16"/>
  <c r="W36" i="16"/>
  <c r="W29" i="16"/>
  <c r="W30" i="16"/>
  <c r="W31" i="16"/>
  <c r="W28" i="16"/>
  <c r="W47" i="16"/>
  <c r="W46" i="16" l="1"/>
  <c r="W32" i="16"/>
  <c r="W45" i="16"/>
  <c r="W40" i="16"/>
  <c r="W44" i="16"/>
  <c r="AU7" i="4"/>
  <c r="W48" i="16" l="1"/>
  <c r="I28" i="1" l="1"/>
  <c r="J28" i="1" l="1"/>
  <c r="D22" i="2"/>
  <c r="I19" i="3" l="1"/>
  <c r="E22" i="2"/>
  <c r="G22" i="2"/>
  <c r="D21" i="2"/>
  <c r="G21" i="2" s="1"/>
  <c r="L17" i="3" s="1"/>
  <c r="I189" i="1"/>
  <c r="L19" i="3" l="1"/>
  <c r="M19" i="3" s="1"/>
  <c r="M17" i="3"/>
  <c r="D179" i="2"/>
  <c r="G179" i="2" s="1"/>
  <c r="F22" i="2"/>
  <c r="E21" i="2"/>
  <c r="I17" i="3"/>
  <c r="J19" i="3"/>
  <c r="D18" i="1"/>
  <c r="D516" i="1" s="1"/>
  <c r="E18" i="1"/>
  <c r="F18" i="1"/>
  <c r="F516" i="1" s="1"/>
  <c r="G18" i="1"/>
  <c r="G516" i="1" s="1"/>
  <c r="H18" i="1"/>
  <c r="C18" i="1"/>
  <c r="C516" i="1" s="1"/>
  <c r="J189" i="1"/>
  <c r="I326" i="1"/>
  <c r="D310" i="2" s="1"/>
  <c r="I323" i="1"/>
  <c r="D307" i="2" s="1"/>
  <c r="I319" i="1"/>
  <c r="D303" i="2" s="1"/>
  <c r="I317" i="1"/>
  <c r="D301" i="2" s="1"/>
  <c r="I315" i="1"/>
  <c r="D299" i="2" s="1"/>
  <c r="I305" i="1"/>
  <c r="I303" i="1"/>
  <c r="I253" i="1"/>
  <c r="D242" i="2" s="1"/>
  <c r="I250" i="1"/>
  <c r="D239" i="2" s="1"/>
  <c r="I246" i="1"/>
  <c r="D235" i="2" s="1"/>
  <c r="I243" i="1"/>
  <c r="D232" i="2" s="1"/>
  <c r="I239" i="1"/>
  <c r="I234" i="1"/>
  <c r="I232" i="1" s="1"/>
  <c r="I217" i="1"/>
  <c r="D202" i="2" s="1"/>
  <c r="I199" i="1"/>
  <c r="D189" i="2" s="1"/>
  <c r="I169" i="1"/>
  <c r="D158" i="2" s="1"/>
  <c r="I168" i="1"/>
  <c r="D157" i="2" s="1"/>
  <c r="I166" i="1"/>
  <c r="D155" i="2" s="1"/>
  <c r="I164" i="1"/>
  <c r="D153" i="2" s="1"/>
  <c r="I162" i="1"/>
  <c r="D151" i="2" s="1"/>
  <c r="I159" i="1"/>
  <c r="D148" i="2" s="1"/>
  <c r="I153" i="1"/>
  <c r="D142" i="2" s="1"/>
  <c r="D152" i="1"/>
  <c r="D149" i="1" s="1"/>
  <c r="E152" i="1"/>
  <c r="E149" i="1" s="1"/>
  <c r="F152" i="1"/>
  <c r="F149" i="1" s="1"/>
  <c r="G152" i="1"/>
  <c r="G149" i="1" s="1"/>
  <c r="H152" i="1"/>
  <c r="H149" i="1" s="1"/>
  <c r="I148" i="1"/>
  <c r="D137" i="2" s="1"/>
  <c r="I146" i="1"/>
  <c r="D135" i="2" s="1"/>
  <c r="I141" i="1"/>
  <c r="D130" i="2" s="1"/>
  <c r="I139" i="1"/>
  <c r="I134" i="1"/>
  <c r="D120" i="2" s="1"/>
  <c r="I121" i="1"/>
  <c r="D113" i="2" s="1"/>
  <c r="I119" i="1"/>
  <c r="I114" i="1"/>
  <c r="D106" i="2" s="1"/>
  <c r="I60" i="1"/>
  <c r="D56" i="2" s="1"/>
  <c r="I57" i="1"/>
  <c r="D53" i="2" s="1"/>
  <c r="I53" i="1"/>
  <c r="D49" i="2" s="1"/>
  <c r="J17" i="3" l="1"/>
  <c r="D32" i="6"/>
  <c r="D128" i="2"/>
  <c r="I137" i="1"/>
  <c r="D127" i="2" s="1"/>
  <c r="E127" i="2" s="1"/>
  <c r="F127" i="2" s="1"/>
  <c r="D220" i="2"/>
  <c r="E220" i="2" s="1"/>
  <c r="I229" i="1"/>
  <c r="D111" i="2"/>
  <c r="D109" i="2" s="1"/>
  <c r="I117" i="1"/>
  <c r="E179" i="2"/>
  <c r="J179" i="2" s="1"/>
  <c r="D48" i="2"/>
  <c r="E49" i="2"/>
  <c r="G49" i="2"/>
  <c r="G56" i="2"/>
  <c r="E56" i="2"/>
  <c r="D55" i="2"/>
  <c r="D119" i="2"/>
  <c r="E120" i="2"/>
  <c r="G120" i="2"/>
  <c r="D129" i="2"/>
  <c r="E130" i="2"/>
  <c r="G130" i="2"/>
  <c r="E137" i="2"/>
  <c r="D136" i="2"/>
  <c r="D141" i="2"/>
  <c r="E142" i="2"/>
  <c r="E151" i="2"/>
  <c r="G151" i="2"/>
  <c r="D150" i="2"/>
  <c r="D154" i="2"/>
  <c r="E155" i="2"/>
  <c r="G155" i="2"/>
  <c r="G158" i="2"/>
  <c r="E158" i="2"/>
  <c r="G202" i="2"/>
  <c r="E202" i="2"/>
  <c r="D201" i="2"/>
  <c r="D223" i="2"/>
  <c r="D221" i="2" s="1"/>
  <c r="E232" i="2"/>
  <c r="G232" i="2"/>
  <c r="D231" i="2"/>
  <c r="D238" i="2"/>
  <c r="E239" i="2"/>
  <c r="G239" i="2"/>
  <c r="I302" i="1"/>
  <c r="D284" i="2"/>
  <c r="E299" i="2"/>
  <c r="G299" i="2"/>
  <c r="D298" i="2"/>
  <c r="D302" i="2"/>
  <c r="E303" i="2"/>
  <c r="G303" i="2"/>
  <c r="D309" i="2"/>
  <c r="G310" i="2"/>
  <c r="E310" i="2"/>
  <c r="E53" i="2"/>
  <c r="G53" i="2"/>
  <c r="D52" i="2"/>
  <c r="D105" i="2"/>
  <c r="E106" i="2"/>
  <c r="G106" i="2"/>
  <c r="E113" i="2"/>
  <c r="G113" i="2"/>
  <c r="D112" i="2"/>
  <c r="E135" i="2"/>
  <c r="D134" i="2"/>
  <c r="E148" i="2"/>
  <c r="D147" i="2"/>
  <c r="G148" i="2"/>
  <c r="D152" i="2"/>
  <c r="E153" i="2"/>
  <c r="G153" i="2"/>
  <c r="E157" i="2"/>
  <c r="D156" i="2"/>
  <c r="G157" i="2"/>
  <c r="D188" i="2"/>
  <c r="E189" i="2"/>
  <c r="G189" i="2"/>
  <c r="I238" i="1"/>
  <c r="I237" i="1" s="1"/>
  <c r="I236" i="1" s="1"/>
  <c r="D228" i="2"/>
  <c r="D234" i="2"/>
  <c r="E235" i="2"/>
  <c r="G235" i="2"/>
  <c r="E242" i="2"/>
  <c r="G242" i="2"/>
  <c r="D241" i="2"/>
  <c r="I304" i="1"/>
  <c r="D286" i="2"/>
  <c r="E301" i="2"/>
  <c r="G301" i="2"/>
  <c r="D300" i="2"/>
  <c r="D306" i="2"/>
  <c r="E307" i="2"/>
  <c r="G307" i="2"/>
  <c r="F21" i="2"/>
  <c r="I52" i="1"/>
  <c r="J53" i="1"/>
  <c r="I59" i="1"/>
  <c r="J60" i="1"/>
  <c r="I56" i="1"/>
  <c r="J57" i="1"/>
  <c r="I51" i="1"/>
  <c r="I152" i="1"/>
  <c r="I149" i="1" s="1"/>
  <c r="H17" i="1"/>
  <c r="J148" i="1"/>
  <c r="J199" i="1"/>
  <c r="J243" i="1"/>
  <c r="J114" i="1"/>
  <c r="J121" i="1"/>
  <c r="J139" i="1"/>
  <c r="J137" i="1" s="1"/>
  <c r="J159" i="1"/>
  <c r="J164" i="1"/>
  <c r="J168" i="1"/>
  <c r="J239" i="1"/>
  <c r="J253" i="1"/>
  <c r="J305" i="1"/>
  <c r="J317" i="1"/>
  <c r="J323" i="1"/>
  <c r="J146" i="1"/>
  <c r="J153" i="1"/>
  <c r="J217" i="1"/>
  <c r="J229" i="1"/>
  <c r="J246" i="1"/>
  <c r="J119" i="1"/>
  <c r="J134" i="1"/>
  <c r="J141" i="1"/>
  <c r="J162" i="1"/>
  <c r="J166" i="1"/>
  <c r="J169" i="1"/>
  <c r="J234" i="1"/>
  <c r="J232" i="1" s="1"/>
  <c r="J250" i="1"/>
  <c r="J303" i="1"/>
  <c r="J315" i="1"/>
  <c r="J319" i="1"/>
  <c r="J326" i="1"/>
  <c r="I301" i="1" l="1"/>
  <c r="I300" i="1" s="1"/>
  <c r="I299" i="1" s="1"/>
  <c r="K117" i="1"/>
  <c r="J117" i="1"/>
  <c r="F179" i="2"/>
  <c r="E128" i="2"/>
  <c r="E126" i="2" s="1"/>
  <c r="D126" i="2"/>
  <c r="G126" i="2" s="1"/>
  <c r="E111" i="2"/>
  <c r="E218" i="2"/>
  <c r="J56" i="1"/>
  <c r="J59" i="1"/>
  <c r="J52" i="1"/>
  <c r="F307" i="2"/>
  <c r="J307" i="2"/>
  <c r="E300" i="2"/>
  <c r="G300" i="2"/>
  <c r="J301" i="2"/>
  <c r="F301" i="2"/>
  <c r="D233" i="2"/>
  <c r="G234" i="2"/>
  <c r="E234" i="2"/>
  <c r="J220" i="2"/>
  <c r="D187" i="2"/>
  <c r="G188" i="2"/>
  <c r="E188" i="2"/>
  <c r="G156" i="2"/>
  <c r="E156" i="2"/>
  <c r="E152" i="2"/>
  <c r="G152" i="2"/>
  <c r="E147" i="2"/>
  <c r="G147" i="2"/>
  <c r="D146" i="2"/>
  <c r="E134" i="2"/>
  <c r="D133" i="2"/>
  <c r="G112" i="2"/>
  <c r="E112" i="2"/>
  <c r="J113" i="2"/>
  <c r="F113" i="2"/>
  <c r="F106" i="2"/>
  <c r="J106" i="2"/>
  <c r="E52" i="2"/>
  <c r="G52" i="2"/>
  <c r="J53" i="2"/>
  <c r="F53" i="2"/>
  <c r="E302" i="2"/>
  <c r="G302" i="2"/>
  <c r="E284" i="2"/>
  <c r="G284" i="2"/>
  <c r="D283" i="2"/>
  <c r="E238" i="2"/>
  <c r="G238" i="2"/>
  <c r="D237" i="2"/>
  <c r="E223" i="2"/>
  <c r="E221" i="2" s="1"/>
  <c r="G223" i="2"/>
  <c r="E201" i="2"/>
  <c r="G201" i="2"/>
  <c r="D200" i="2"/>
  <c r="J155" i="2"/>
  <c r="F155" i="2"/>
  <c r="G150" i="2"/>
  <c r="E150" i="2"/>
  <c r="D149" i="2"/>
  <c r="F151" i="2"/>
  <c r="J151" i="2"/>
  <c r="J142" i="2"/>
  <c r="E136" i="2"/>
  <c r="J137" i="2"/>
  <c r="F130" i="2"/>
  <c r="J130" i="2"/>
  <c r="G119" i="2"/>
  <c r="E119" i="2"/>
  <c r="E109" i="2"/>
  <c r="G109" i="2"/>
  <c r="G55" i="2"/>
  <c r="E55" i="2"/>
  <c r="J49" i="2"/>
  <c r="F49" i="2"/>
  <c r="J302" i="1"/>
  <c r="J304" i="1"/>
  <c r="J238" i="1"/>
  <c r="J237" i="1" s="1"/>
  <c r="D305" i="2"/>
  <c r="G306" i="2"/>
  <c r="E306" i="2"/>
  <c r="E286" i="2"/>
  <c r="G286" i="2"/>
  <c r="D285" i="2"/>
  <c r="E241" i="2"/>
  <c r="D240" i="2"/>
  <c r="G241" i="2"/>
  <c r="J242" i="2"/>
  <c r="F242" i="2"/>
  <c r="F235" i="2"/>
  <c r="J235" i="2"/>
  <c r="E228" i="2"/>
  <c r="D227" i="2"/>
  <c r="G228" i="2"/>
  <c r="F189" i="2"/>
  <c r="J189" i="2"/>
  <c r="J157" i="2"/>
  <c r="F157" i="2"/>
  <c r="F153" i="2"/>
  <c r="J153" i="2"/>
  <c r="J148" i="2"/>
  <c r="F148" i="2"/>
  <c r="J135" i="2"/>
  <c r="G105" i="2"/>
  <c r="D104" i="2"/>
  <c r="E105" i="2"/>
  <c r="F310" i="2"/>
  <c r="J310" i="2"/>
  <c r="E309" i="2"/>
  <c r="D308" i="2"/>
  <c r="G309" i="2"/>
  <c r="F303" i="2"/>
  <c r="J303" i="2"/>
  <c r="D297" i="2"/>
  <c r="G298" i="2"/>
  <c r="E298" i="2"/>
  <c r="J299" i="2"/>
  <c r="F299" i="2"/>
  <c r="J239" i="2"/>
  <c r="F239" i="2"/>
  <c r="D230" i="2"/>
  <c r="G231" i="2"/>
  <c r="E231" i="2"/>
  <c r="J232" i="2"/>
  <c r="F232" i="2"/>
  <c r="F202" i="2"/>
  <c r="J202" i="2"/>
  <c r="J158" i="2"/>
  <c r="F158" i="2"/>
  <c r="G154" i="2"/>
  <c r="E154" i="2"/>
  <c r="D138" i="2"/>
  <c r="E141" i="2"/>
  <c r="E129" i="2"/>
  <c r="G129" i="2"/>
  <c r="J120" i="2"/>
  <c r="F120" i="2"/>
  <c r="J56" i="2"/>
  <c r="F56" i="2"/>
  <c r="E48" i="2"/>
  <c r="D47" i="2"/>
  <c r="G48" i="2"/>
  <c r="J152" i="1"/>
  <c r="J149" i="1" s="1"/>
  <c r="J128" i="2" l="1"/>
  <c r="J301" i="1"/>
  <c r="J300" i="1" s="1"/>
  <c r="J299" i="1" s="1"/>
  <c r="D118" i="2"/>
  <c r="G118" i="2" s="1"/>
  <c r="J111" i="2"/>
  <c r="G218" i="2"/>
  <c r="D217" i="2"/>
  <c r="D216" i="2" s="1"/>
  <c r="J51" i="1"/>
  <c r="F48" i="2"/>
  <c r="J48" i="2"/>
  <c r="J141" i="2"/>
  <c r="E230" i="2"/>
  <c r="G230" i="2"/>
  <c r="D229" i="2"/>
  <c r="E47" i="2"/>
  <c r="G47" i="2"/>
  <c r="D43" i="2"/>
  <c r="E138" i="2"/>
  <c r="F298" i="2"/>
  <c r="J298" i="2"/>
  <c r="E297" i="2"/>
  <c r="G297" i="2"/>
  <c r="D296" i="2"/>
  <c r="E308" i="2"/>
  <c r="G308" i="2"/>
  <c r="F105" i="2"/>
  <c r="J105" i="2"/>
  <c r="J228" i="2"/>
  <c r="F228" i="2"/>
  <c r="G240" i="2"/>
  <c r="E240" i="2"/>
  <c r="E285" i="2"/>
  <c r="G285" i="2"/>
  <c r="J286" i="2"/>
  <c r="F286" i="2"/>
  <c r="F55" i="2"/>
  <c r="J55" i="2"/>
  <c r="F119" i="2"/>
  <c r="J119" i="2"/>
  <c r="F150" i="2"/>
  <c r="J150" i="2"/>
  <c r="D199" i="2"/>
  <c r="G200" i="2"/>
  <c r="E200" i="2"/>
  <c r="F201" i="2"/>
  <c r="J201" i="2"/>
  <c r="F223" i="2"/>
  <c r="J223" i="2"/>
  <c r="G237" i="2"/>
  <c r="E237" i="2"/>
  <c r="D236" i="2"/>
  <c r="I101" i="3" s="1"/>
  <c r="F238" i="2"/>
  <c r="J238" i="2"/>
  <c r="F112" i="2"/>
  <c r="J112" i="2"/>
  <c r="F126" i="2"/>
  <c r="J126" i="2"/>
  <c r="J134" i="2"/>
  <c r="F156" i="2"/>
  <c r="J156" i="2"/>
  <c r="F188" i="2"/>
  <c r="J188" i="2"/>
  <c r="E187" i="2"/>
  <c r="D186" i="2"/>
  <c r="G187" i="2"/>
  <c r="F129" i="2"/>
  <c r="J129" i="2"/>
  <c r="F154" i="2"/>
  <c r="J154" i="2"/>
  <c r="F231" i="2"/>
  <c r="J231" i="2"/>
  <c r="F309" i="2"/>
  <c r="J309" i="2"/>
  <c r="G104" i="2"/>
  <c r="D103" i="2"/>
  <c r="E104" i="2"/>
  <c r="F218" i="2"/>
  <c r="J218" i="2"/>
  <c r="E227" i="2"/>
  <c r="G227" i="2"/>
  <c r="D226" i="2"/>
  <c r="F241" i="2"/>
  <c r="J241" i="2"/>
  <c r="F306" i="2"/>
  <c r="J306" i="2"/>
  <c r="D304" i="2"/>
  <c r="E305" i="2"/>
  <c r="G305" i="2"/>
  <c r="F109" i="2"/>
  <c r="J109" i="2"/>
  <c r="J136" i="2"/>
  <c r="E149" i="2"/>
  <c r="G149" i="2"/>
  <c r="G221" i="2"/>
  <c r="E283" i="2"/>
  <c r="D282" i="2"/>
  <c r="D281" i="2" s="1"/>
  <c r="G283" i="2"/>
  <c r="J284" i="2"/>
  <c r="F284" i="2"/>
  <c r="F302" i="2"/>
  <c r="J302" i="2"/>
  <c r="F52" i="2"/>
  <c r="J52" i="2"/>
  <c r="E133" i="2"/>
  <c r="D132" i="2"/>
  <c r="E146" i="2"/>
  <c r="G146" i="2"/>
  <c r="D145" i="2"/>
  <c r="F147" i="2"/>
  <c r="J147" i="2"/>
  <c r="F152" i="2"/>
  <c r="J152" i="2"/>
  <c r="F234" i="2"/>
  <c r="J234" i="2"/>
  <c r="E233" i="2"/>
  <c r="G233" i="2"/>
  <c r="F300" i="2"/>
  <c r="J300" i="2"/>
  <c r="J236" i="1"/>
  <c r="I500" i="1"/>
  <c r="D478" i="2" s="1"/>
  <c r="I496" i="1"/>
  <c r="D474" i="2" s="1"/>
  <c r="I492" i="1"/>
  <c r="D464" i="2" s="1"/>
  <c r="I489" i="1"/>
  <c r="I487" i="1"/>
  <c r="D459" i="2" s="1"/>
  <c r="I482" i="1"/>
  <c r="D454" i="2" s="1"/>
  <c r="I480" i="1"/>
  <c r="D452" i="2" s="1"/>
  <c r="I479" i="1"/>
  <c r="D451" i="2" s="1"/>
  <c r="I477" i="1"/>
  <c r="D449" i="2" s="1"/>
  <c r="I476" i="1"/>
  <c r="D448" i="2" s="1"/>
  <c r="I474" i="1"/>
  <c r="D446" i="2" s="1"/>
  <c r="I472" i="1"/>
  <c r="D444" i="2" s="1"/>
  <c r="I469" i="1"/>
  <c r="D441" i="2" s="1"/>
  <c r="I460" i="1"/>
  <c r="D437" i="2" s="1"/>
  <c r="I458" i="1"/>
  <c r="D435" i="2" s="1"/>
  <c r="I456" i="1"/>
  <c r="D433" i="2" s="1"/>
  <c r="I451" i="1"/>
  <c r="D425" i="2" s="1"/>
  <c r="I448" i="1"/>
  <c r="I446" i="1"/>
  <c r="D420" i="2" s="1"/>
  <c r="I443" i="1"/>
  <c r="D417" i="2" s="1"/>
  <c r="I439" i="1"/>
  <c r="D413" i="2" s="1"/>
  <c r="I436" i="1"/>
  <c r="I434" i="1"/>
  <c r="D408" i="2" s="1"/>
  <c r="I431" i="1"/>
  <c r="D405" i="2" s="1"/>
  <c r="I423" i="1"/>
  <c r="D401" i="2" s="1"/>
  <c r="I414" i="1"/>
  <c r="I412" i="1"/>
  <c r="I410" i="1" s="1"/>
  <c r="I409" i="1"/>
  <c r="D387" i="2" s="1"/>
  <c r="D408" i="1"/>
  <c r="E408" i="1"/>
  <c r="F408" i="1"/>
  <c r="G408" i="1"/>
  <c r="H408" i="1"/>
  <c r="I408" i="1"/>
  <c r="D413" i="1"/>
  <c r="E413" i="1"/>
  <c r="F413" i="1"/>
  <c r="G413" i="1"/>
  <c r="I404" i="1"/>
  <c r="D379" i="2" s="1"/>
  <c r="I401" i="1"/>
  <c r="I399" i="1"/>
  <c r="D374" i="2" s="1"/>
  <c r="I393" i="1"/>
  <c r="I390" i="1"/>
  <c r="D365" i="2" s="1"/>
  <c r="I388" i="1"/>
  <c r="D363" i="2" s="1"/>
  <c r="I381" i="1"/>
  <c r="D359" i="2" s="1"/>
  <c r="I378" i="1"/>
  <c r="I376" i="1"/>
  <c r="D354" i="2" s="1"/>
  <c r="I372" i="1"/>
  <c r="D350" i="2" s="1"/>
  <c r="I369" i="1"/>
  <c r="I367" i="1"/>
  <c r="D345" i="2" s="1"/>
  <c r="I362" i="1"/>
  <c r="D337" i="2" s="1"/>
  <c r="I360" i="1"/>
  <c r="D335" i="2" s="1"/>
  <c r="I358" i="1"/>
  <c r="D333" i="2" s="1"/>
  <c r="I350" i="1"/>
  <c r="D325" i="2" s="1"/>
  <c r="I347" i="1"/>
  <c r="I344" i="1"/>
  <c r="D319" i="2" s="1"/>
  <c r="I272" i="1"/>
  <c r="D260" i="2" s="1"/>
  <c r="I268" i="1"/>
  <c r="D256" i="2" s="1"/>
  <c r="D247" i="2"/>
  <c r="D248" i="2"/>
  <c r="D249" i="2"/>
  <c r="I225" i="1"/>
  <c r="D214" i="2" s="1"/>
  <c r="I221" i="1"/>
  <c r="D206" i="2" s="1"/>
  <c r="I208" i="1"/>
  <c r="D198" i="2" s="1"/>
  <c r="I207" i="1"/>
  <c r="D197" i="2" s="1"/>
  <c r="I203" i="1"/>
  <c r="D193" i="2" s="1"/>
  <c r="I195" i="1"/>
  <c r="D185" i="2" s="1"/>
  <c r="I194" i="1"/>
  <c r="D184" i="2" s="1"/>
  <c r="I190" i="1"/>
  <c r="I185" i="1"/>
  <c r="D175" i="2" s="1"/>
  <c r="I182" i="1"/>
  <c r="D172" i="2" s="1"/>
  <c r="I177" i="1"/>
  <c r="I178" i="1"/>
  <c r="O178" i="1" s="1"/>
  <c r="I109" i="1"/>
  <c r="D101" i="2" s="1"/>
  <c r="I107" i="1"/>
  <c r="D99" i="2" s="1"/>
  <c r="I102" i="1"/>
  <c r="I99" i="1"/>
  <c r="I95" i="1"/>
  <c r="D87" i="2" s="1"/>
  <c r="I79" i="1"/>
  <c r="I74" i="1"/>
  <c r="I65" i="1"/>
  <c r="I67" i="1"/>
  <c r="D246" i="2" l="1"/>
  <c r="D163" i="2"/>
  <c r="O177" i="1"/>
  <c r="D114" i="2"/>
  <c r="E114" i="2" s="1"/>
  <c r="E118" i="2"/>
  <c r="D322" i="2"/>
  <c r="I345" i="1"/>
  <c r="E217" i="2"/>
  <c r="J217" i="2" s="1"/>
  <c r="G217" i="2"/>
  <c r="D164" i="2"/>
  <c r="G164" i="2" s="1"/>
  <c r="J67" i="1"/>
  <c r="D63" i="2"/>
  <c r="D78" i="2"/>
  <c r="D76" i="2" s="1"/>
  <c r="E99" i="2"/>
  <c r="G99" i="2"/>
  <c r="D98" i="2"/>
  <c r="J65" i="1"/>
  <c r="D61" i="2"/>
  <c r="J79" i="1"/>
  <c r="D75" i="2"/>
  <c r="G87" i="2"/>
  <c r="E87" i="2"/>
  <c r="D86" i="2"/>
  <c r="I101" i="1"/>
  <c r="D94" i="2"/>
  <c r="E101" i="2"/>
  <c r="G101" i="2"/>
  <c r="D100" i="2"/>
  <c r="E163" i="2"/>
  <c r="G163" i="2"/>
  <c r="E175" i="2"/>
  <c r="G175" i="2"/>
  <c r="D174" i="2"/>
  <c r="E184" i="2"/>
  <c r="G184" i="2"/>
  <c r="D183" i="2"/>
  <c r="D192" i="2"/>
  <c r="E193" i="2"/>
  <c r="G193" i="2"/>
  <c r="G198" i="2"/>
  <c r="E198" i="2"/>
  <c r="E214" i="2"/>
  <c r="G214" i="2"/>
  <c r="D213" i="2"/>
  <c r="D259" i="2"/>
  <c r="E260" i="2"/>
  <c r="G260" i="2"/>
  <c r="E322" i="2"/>
  <c r="E320" i="2" s="1"/>
  <c r="D332" i="2"/>
  <c r="E333" i="2"/>
  <c r="G333" i="2"/>
  <c r="E337" i="2"/>
  <c r="G337" i="2"/>
  <c r="D336" i="2"/>
  <c r="I368" i="1"/>
  <c r="D347" i="2"/>
  <c r="E354" i="2"/>
  <c r="G354" i="2"/>
  <c r="D353" i="2"/>
  <c r="E359" i="2"/>
  <c r="G359" i="2"/>
  <c r="D358" i="2"/>
  <c r="D364" i="2"/>
  <c r="E365" i="2"/>
  <c r="G365" i="2"/>
  <c r="E374" i="2"/>
  <c r="D373" i="2"/>
  <c r="E379" i="2"/>
  <c r="D378" i="2"/>
  <c r="E387" i="2"/>
  <c r="G387" i="2"/>
  <c r="D386" i="2"/>
  <c r="I413" i="1"/>
  <c r="D392" i="2"/>
  <c r="D404" i="2"/>
  <c r="E405" i="2"/>
  <c r="I435" i="1"/>
  <c r="D410" i="2"/>
  <c r="D416" i="2"/>
  <c r="E417" i="2"/>
  <c r="G417" i="2"/>
  <c r="I447" i="1"/>
  <c r="D422" i="2"/>
  <c r="D432" i="2"/>
  <c r="E433" i="2"/>
  <c r="G433" i="2"/>
  <c r="D436" i="2"/>
  <c r="G437" i="2"/>
  <c r="E437" i="2"/>
  <c r="D443" i="2"/>
  <c r="E444" i="2"/>
  <c r="G444" i="2"/>
  <c r="E448" i="2"/>
  <c r="G448" i="2"/>
  <c r="D447" i="2"/>
  <c r="D450" i="2"/>
  <c r="E451" i="2"/>
  <c r="G451" i="2"/>
  <c r="E454" i="2"/>
  <c r="G454" i="2"/>
  <c r="D453" i="2"/>
  <c r="I488" i="1"/>
  <c r="D461" i="2"/>
  <c r="E474" i="2"/>
  <c r="G474" i="2"/>
  <c r="D473" i="2"/>
  <c r="I66" i="3"/>
  <c r="J66" i="3" s="1"/>
  <c r="G145" i="2"/>
  <c r="L66" i="3" s="1"/>
  <c r="M66" i="3" s="1"/>
  <c r="E145" i="2"/>
  <c r="J146" i="2"/>
  <c r="F146" i="2"/>
  <c r="F283" i="2"/>
  <c r="J283" i="2"/>
  <c r="F221" i="2"/>
  <c r="J221" i="2"/>
  <c r="J149" i="2"/>
  <c r="F149" i="2"/>
  <c r="I126" i="3"/>
  <c r="G304" i="2"/>
  <c r="L126" i="3" s="1"/>
  <c r="M126" i="3" s="1"/>
  <c r="E304" i="2"/>
  <c r="I95" i="3"/>
  <c r="E216" i="2"/>
  <c r="G216" i="2"/>
  <c r="L95" i="3" s="1"/>
  <c r="M95" i="3" s="1"/>
  <c r="I58" i="3"/>
  <c r="D33" i="8" s="1"/>
  <c r="E103" i="2"/>
  <c r="D102" i="2"/>
  <c r="G103" i="2"/>
  <c r="L58" i="3" s="1"/>
  <c r="M58" i="3" s="1"/>
  <c r="J187" i="2"/>
  <c r="F187" i="2"/>
  <c r="J237" i="2"/>
  <c r="F237" i="2"/>
  <c r="J200" i="2"/>
  <c r="F200" i="2"/>
  <c r="I87" i="3"/>
  <c r="E199" i="2"/>
  <c r="G199" i="2"/>
  <c r="L87" i="3" s="1"/>
  <c r="M87" i="3" s="1"/>
  <c r="F285" i="2"/>
  <c r="J285" i="2"/>
  <c r="J308" i="2"/>
  <c r="F308" i="2"/>
  <c r="I30" i="3"/>
  <c r="D31" i="8" s="1"/>
  <c r="D42" i="2"/>
  <c r="E43" i="2"/>
  <c r="G43" i="2"/>
  <c r="L30" i="3" s="1"/>
  <c r="J47" i="2"/>
  <c r="F47" i="2"/>
  <c r="J74" i="1"/>
  <c r="D70" i="2"/>
  <c r="I98" i="1"/>
  <c r="D91" i="2"/>
  <c r="E172" i="2"/>
  <c r="G172" i="2"/>
  <c r="D171" i="2"/>
  <c r="I188" i="1"/>
  <c r="I187" i="1" s="1"/>
  <c r="I186" i="1" s="1"/>
  <c r="D180" i="2"/>
  <c r="E185" i="2"/>
  <c r="G185" i="2"/>
  <c r="E197" i="2"/>
  <c r="G197" i="2"/>
  <c r="D196" i="2"/>
  <c r="E206" i="2"/>
  <c r="D205" i="2"/>
  <c r="G206" i="2"/>
  <c r="G246" i="2"/>
  <c r="E246" i="2"/>
  <c r="E256" i="2"/>
  <c r="G256" i="2"/>
  <c r="D255" i="2"/>
  <c r="D318" i="2"/>
  <c r="E319" i="2"/>
  <c r="G319" i="2"/>
  <c r="D324" i="2"/>
  <c r="E325" i="2"/>
  <c r="G325" i="2"/>
  <c r="D334" i="2"/>
  <c r="G335" i="2"/>
  <c r="E335" i="2"/>
  <c r="D344" i="2"/>
  <c r="E345" i="2"/>
  <c r="G345" i="2"/>
  <c r="D349" i="2"/>
  <c r="G350" i="2"/>
  <c r="E350" i="2"/>
  <c r="I377" i="1"/>
  <c r="D356" i="2"/>
  <c r="D362" i="2"/>
  <c r="E363" i="2"/>
  <c r="G363" i="2"/>
  <c r="K393" i="1"/>
  <c r="D368" i="2"/>
  <c r="I400" i="1"/>
  <c r="D376" i="2"/>
  <c r="D390" i="2"/>
  <c r="D388" i="2" s="1"/>
  <c r="D400" i="2"/>
  <c r="E401" i="2"/>
  <c r="G401" i="2"/>
  <c r="E408" i="2"/>
  <c r="D407" i="2"/>
  <c r="D412" i="2"/>
  <c r="E413" i="2"/>
  <c r="D419" i="2"/>
  <c r="G420" i="2"/>
  <c r="E420" i="2"/>
  <c r="D424" i="2"/>
  <c r="E425" i="2"/>
  <c r="G425" i="2"/>
  <c r="D434" i="2"/>
  <c r="G435" i="2"/>
  <c r="E435" i="2"/>
  <c r="E441" i="2"/>
  <c r="D440" i="2"/>
  <c r="G441" i="2"/>
  <c r="E446" i="2"/>
  <c r="D445" i="2"/>
  <c r="G446" i="2"/>
  <c r="E449" i="2"/>
  <c r="G449" i="2"/>
  <c r="E452" i="2"/>
  <c r="G452" i="2"/>
  <c r="D458" i="2"/>
  <c r="E459" i="2"/>
  <c r="G459" i="2"/>
  <c r="J233" i="2"/>
  <c r="F233" i="2"/>
  <c r="I64" i="3"/>
  <c r="E132" i="2"/>
  <c r="D131" i="2"/>
  <c r="M64" i="3"/>
  <c r="J133" i="2"/>
  <c r="E282" i="2"/>
  <c r="G282" i="2"/>
  <c r="J118" i="2"/>
  <c r="F118" i="2"/>
  <c r="I60" i="3"/>
  <c r="J60" i="3" s="1"/>
  <c r="G114" i="2"/>
  <c r="J305" i="2"/>
  <c r="F305" i="2"/>
  <c r="E226" i="2"/>
  <c r="G226" i="2"/>
  <c r="D225" i="2"/>
  <c r="F227" i="2"/>
  <c r="J227" i="2"/>
  <c r="F217" i="2"/>
  <c r="J104" i="2"/>
  <c r="F104" i="2"/>
  <c r="I78" i="3"/>
  <c r="G186" i="2"/>
  <c r="L78" i="3" s="1"/>
  <c r="M78" i="3" s="1"/>
  <c r="E186" i="2"/>
  <c r="E236" i="2"/>
  <c r="G236" i="2"/>
  <c r="L101" i="3" s="1"/>
  <c r="M101" i="3" s="1"/>
  <c r="J240" i="2"/>
  <c r="F240" i="2"/>
  <c r="I121" i="3"/>
  <c r="D295" i="2"/>
  <c r="E296" i="2"/>
  <c r="G296" i="2"/>
  <c r="L121" i="3" s="1"/>
  <c r="M121" i="3" s="1"/>
  <c r="J297" i="2"/>
  <c r="F297" i="2"/>
  <c r="J138" i="2"/>
  <c r="I99" i="3"/>
  <c r="E229" i="2"/>
  <c r="G229" i="2"/>
  <c r="L99" i="3" s="1"/>
  <c r="M99" i="3" s="1"/>
  <c r="J230" i="2"/>
  <c r="F230" i="2"/>
  <c r="G249" i="2"/>
  <c r="E249" i="2"/>
  <c r="G247" i="2"/>
  <c r="E247" i="2"/>
  <c r="D245" i="2"/>
  <c r="E248" i="2"/>
  <c r="G248" i="2"/>
  <c r="E478" i="2"/>
  <c r="G478" i="2"/>
  <c r="D477" i="2"/>
  <c r="E464" i="2"/>
  <c r="G464" i="2"/>
  <c r="D463" i="2"/>
  <c r="I389" i="1"/>
  <c r="K389" i="1" s="1"/>
  <c r="K390" i="1"/>
  <c r="J347" i="1"/>
  <c r="J345" i="1" s="1"/>
  <c r="J350" i="1"/>
  <c r="J349" i="1" s="1"/>
  <c r="I349" i="1"/>
  <c r="J99" i="1"/>
  <c r="J107" i="1"/>
  <c r="J109" i="1"/>
  <c r="J177" i="1"/>
  <c r="J185" i="1"/>
  <c r="J195" i="1"/>
  <c r="J207" i="1"/>
  <c r="J221" i="1"/>
  <c r="J272" i="1"/>
  <c r="J358" i="1"/>
  <c r="J362" i="1"/>
  <c r="J369" i="1"/>
  <c r="J376" i="1"/>
  <c r="J381" i="1"/>
  <c r="J390" i="1"/>
  <c r="J399" i="1"/>
  <c r="J404" i="1"/>
  <c r="J412" i="1"/>
  <c r="J410" i="1" s="1"/>
  <c r="J419" i="1"/>
  <c r="J423" i="1"/>
  <c r="J434" i="1"/>
  <c r="J439" i="1"/>
  <c r="J443" i="1"/>
  <c r="J448" i="1"/>
  <c r="J456" i="1"/>
  <c r="J460" i="1"/>
  <c r="J472" i="1"/>
  <c r="J476" i="1"/>
  <c r="J479" i="1"/>
  <c r="J482" i="1"/>
  <c r="J489" i="1"/>
  <c r="J496" i="1"/>
  <c r="J500" i="1"/>
  <c r="J95" i="1"/>
  <c r="J102" i="1"/>
  <c r="J178" i="1"/>
  <c r="J182" i="1"/>
  <c r="J190" i="1"/>
  <c r="J194" i="1"/>
  <c r="J203" i="1"/>
  <c r="J208" i="1"/>
  <c r="J225" i="1"/>
  <c r="J261" i="1"/>
  <c r="J268" i="1"/>
  <c r="J344" i="1"/>
  <c r="J360" i="1"/>
  <c r="J367" i="1"/>
  <c r="J372" i="1"/>
  <c r="J378" i="1"/>
  <c r="J388" i="1"/>
  <c r="J393" i="1"/>
  <c r="J401" i="1"/>
  <c r="J409" i="1"/>
  <c r="J414" i="1"/>
  <c r="J421" i="1"/>
  <c r="J431" i="1"/>
  <c r="J436" i="1"/>
  <c r="J446" i="1"/>
  <c r="J451" i="1"/>
  <c r="J458" i="1"/>
  <c r="J469" i="1"/>
  <c r="J474" i="1"/>
  <c r="J477" i="1"/>
  <c r="J480" i="1"/>
  <c r="J487" i="1"/>
  <c r="J492" i="1"/>
  <c r="J498" i="1"/>
  <c r="J264" i="1"/>
  <c r="J262" i="1"/>
  <c r="J263" i="1"/>
  <c r="O174" i="1" l="1"/>
  <c r="O173" i="1"/>
  <c r="J99" i="3"/>
  <c r="D45" i="6"/>
  <c r="J95" i="3"/>
  <c r="D43" i="6"/>
  <c r="L60" i="3"/>
  <c r="M60" i="3" s="1"/>
  <c r="J126" i="3"/>
  <c r="D30" i="7"/>
  <c r="J87" i="3"/>
  <c r="D40" i="6"/>
  <c r="J78" i="3"/>
  <c r="D37" i="6"/>
  <c r="D162" i="2"/>
  <c r="D161" i="2" s="1"/>
  <c r="G322" i="2"/>
  <c r="D320" i="2"/>
  <c r="G320" i="2" s="1"/>
  <c r="L28" i="3"/>
  <c r="M28" i="3" s="1"/>
  <c r="M30" i="3"/>
  <c r="E164" i="2"/>
  <c r="F164" i="2" s="1"/>
  <c r="J400" i="1"/>
  <c r="J435" i="1"/>
  <c r="J377" i="1"/>
  <c r="J188" i="1"/>
  <c r="J187" i="1" s="1"/>
  <c r="J186" i="1" s="1"/>
  <c r="J447" i="1"/>
  <c r="J368" i="1"/>
  <c r="J98" i="1"/>
  <c r="J229" i="2"/>
  <c r="F229" i="2"/>
  <c r="E295" i="2"/>
  <c r="G295" i="2"/>
  <c r="L119" i="3" s="1"/>
  <c r="M119" i="3" s="1"/>
  <c r="J186" i="2"/>
  <c r="F186" i="2"/>
  <c r="D280" i="2"/>
  <c r="E281" i="2"/>
  <c r="I117" i="3"/>
  <c r="D34" i="8" s="1"/>
  <c r="D43" i="8" s="1"/>
  <c r="G281" i="2"/>
  <c r="G280" i="2" s="1"/>
  <c r="J132" i="2"/>
  <c r="E458" i="2"/>
  <c r="G458" i="2"/>
  <c r="J452" i="2"/>
  <c r="F452" i="2"/>
  <c r="J449" i="2"/>
  <c r="F449" i="2"/>
  <c r="G445" i="2"/>
  <c r="E445" i="2"/>
  <c r="J441" i="2"/>
  <c r="F441" i="2"/>
  <c r="E424" i="2"/>
  <c r="G424" i="2"/>
  <c r="E412" i="2"/>
  <c r="G400" i="2"/>
  <c r="E400" i="2"/>
  <c r="D395" i="2"/>
  <c r="F363" i="2"/>
  <c r="J363" i="2"/>
  <c r="D355" i="2"/>
  <c r="D352" i="2" s="1"/>
  <c r="E356" i="2"/>
  <c r="G356" i="2"/>
  <c r="F350" i="2"/>
  <c r="J350" i="2"/>
  <c r="E349" i="2"/>
  <c r="G349" i="2"/>
  <c r="F345" i="2"/>
  <c r="J345" i="2"/>
  <c r="F335" i="2"/>
  <c r="J335" i="2"/>
  <c r="G334" i="2"/>
  <c r="E334" i="2"/>
  <c r="F325" i="2"/>
  <c r="J325" i="2"/>
  <c r="E318" i="2"/>
  <c r="D317" i="2"/>
  <c r="G318" i="2"/>
  <c r="F246" i="2"/>
  <c r="J246" i="2"/>
  <c r="F206" i="2"/>
  <c r="J206" i="2"/>
  <c r="E180" i="2"/>
  <c r="G180" i="2"/>
  <c r="D178" i="2"/>
  <c r="E171" i="2"/>
  <c r="D170" i="2"/>
  <c r="G171" i="2"/>
  <c r="J172" i="2"/>
  <c r="F172" i="2"/>
  <c r="J43" i="2"/>
  <c r="F43" i="2"/>
  <c r="I28" i="3"/>
  <c r="J28" i="3" s="1"/>
  <c r="J30" i="3"/>
  <c r="J199" i="2"/>
  <c r="F199" i="2"/>
  <c r="J103" i="2"/>
  <c r="F103" i="2"/>
  <c r="J145" i="2"/>
  <c r="F145" i="2"/>
  <c r="G461" i="2"/>
  <c r="E461" i="2"/>
  <c r="D460" i="2"/>
  <c r="D457" i="2" s="1"/>
  <c r="E453" i="2"/>
  <c r="G453" i="2"/>
  <c r="J454" i="2"/>
  <c r="F454" i="2"/>
  <c r="F451" i="2"/>
  <c r="J451" i="2"/>
  <c r="E447" i="2"/>
  <c r="G447" i="2"/>
  <c r="J448" i="2"/>
  <c r="F448" i="2"/>
  <c r="F444" i="2"/>
  <c r="J444" i="2"/>
  <c r="F437" i="2"/>
  <c r="J437" i="2"/>
  <c r="G436" i="2"/>
  <c r="E436" i="2"/>
  <c r="F433" i="2"/>
  <c r="J433" i="2"/>
  <c r="D421" i="2"/>
  <c r="D418" i="2" s="1"/>
  <c r="G422" i="2"/>
  <c r="E422" i="2"/>
  <c r="E416" i="2"/>
  <c r="G416" i="2"/>
  <c r="D415" i="2"/>
  <c r="J405" i="2"/>
  <c r="D391" i="2"/>
  <c r="E392" i="2"/>
  <c r="G392" i="2"/>
  <c r="G386" i="2"/>
  <c r="E386" i="2"/>
  <c r="J387" i="2"/>
  <c r="F387" i="2"/>
  <c r="J374" i="2"/>
  <c r="F365" i="2"/>
  <c r="J365" i="2"/>
  <c r="E358" i="2"/>
  <c r="G358" i="2"/>
  <c r="J359" i="2"/>
  <c r="F359" i="2"/>
  <c r="D346" i="2"/>
  <c r="D343" i="2" s="1"/>
  <c r="E347" i="2"/>
  <c r="G347" i="2"/>
  <c r="G336" i="2"/>
  <c r="E336" i="2"/>
  <c r="J337" i="2"/>
  <c r="F337" i="2"/>
  <c r="F333" i="2"/>
  <c r="J333" i="2"/>
  <c r="J322" i="2"/>
  <c r="F322" i="2"/>
  <c r="F260" i="2"/>
  <c r="J260" i="2"/>
  <c r="D212" i="2"/>
  <c r="G213" i="2"/>
  <c r="E213" i="2"/>
  <c r="J214" i="2"/>
  <c r="F214" i="2"/>
  <c r="J193" i="2"/>
  <c r="F193" i="2"/>
  <c r="E183" i="2"/>
  <c r="G183" i="2"/>
  <c r="D182" i="2"/>
  <c r="J184" i="2"/>
  <c r="F184" i="2"/>
  <c r="D93" i="2"/>
  <c r="E94" i="2"/>
  <c r="G94" i="2"/>
  <c r="E86" i="2"/>
  <c r="G86" i="2"/>
  <c r="E78" i="2"/>
  <c r="E63" i="2"/>
  <c r="G63" i="2"/>
  <c r="D62" i="2"/>
  <c r="J101" i="1"/>
  <c r="J488" i="1"/>
  <c r="J389" i="1"/>
  <c r="J296" i="2"/>
  <c r="F296" i="2"/>
  <c r="I119" i="3"/>
  <c r="J119" i="3" s="1"/>
  <c r="J121" i="3"/>
  <c r="J236" i="2"/>
  <c r="F236" i="2"/>
  <c r="I97" i="3"/>
  <c r="G225" i="2"/>
  <c r="L97" i="3" s="1"/>
  <c r="M97" i="3" s="1"/>
  <c r="J101" i="3"/>
  <c r="E225" i="2"/>
  <c r="J226" i="2"/>
  <c r="F226" i="2"/>
  <c r="J114" i="2"/>
  <c r="F114" i="2"/>
  <c r="J282" i="2"/>
  <c r="F282" i="2"/>
  <c r="G131" i="2"/>
  <c r="L62" i="3" s="1"/>
  <c r="M62" i="3" s="1"/>
  <c r="E131" i="2"/>
  <c r="I62" i="3"/>
  <c r="J62" i="3" s="1"/>
  <c r="F459" i="2"/>
  <c r="J459" i="2"/>
  <c r="J446" i="2"/>
  <c r="F446" i="2"/>
  <c r="E440" i="2"/>
  <c r="D439" i="2"/>
  <c r="G440" i="2"/>
  <c r="F435" i="2"/>
  <c r="J435" i="2"/>
  <c r="G434" i="2"/>
  <c r="E434" i="2"/>
  <c r="F425" i="2"/>
  <c r="J425" i="2"/>
  <c r="F420" i="2"/>
  <c r="J420" i="2"/>
  <c r="G419" i="2"/>
  <c r="E419" i="2"/>
  <c r="J413" i="2"/>
  <c r="E407" i="2"/>
  <c r="J408" i="2"/>
  <c r="F401" i="2"/>
  <c r="J401" i="2"/>
  <c r="E390" i="2"/>
  <c r="E388" i="2" s="1"/>
  <c r="D375" i="2"/>
  <c r="D372" i="2" s="1"/>
  <c r="E376" i="2"/>
  <c r="E368" i="2"/>
  <c r="G368" i="2"/>
  <c r="D367" i="2"/>
  <c r="D361" i="2" s="1"/>
  <c r="G362" i="2"/>
  <c r="E362" i="2"/>
  <c r="E344" i="2"/>
  <c r="G344" i="2"/>
  <c r="G324" i="2"/>
  <c r="E324" i="2"/>
  <c r="F319" i="2"/>
  <c r="J319" i="2"/>
  <c r="D254" i="2"/>
  <c r="G255" i="2"/>
  <c r="E255" i="2"/>
  <c r="J256" i="2"/>
  <c r="F256" i="2"/>
  <c r="D204" i="2"/>
  <c r="G205" i="2"/>
  <c r="E205" i="2"/>
  <c r="D195" i="2"/>
  <c r="G196" i="2"/>
  <c r="E196" i="2"/>
  <c r="J197" i="2"/>
  <c r="F197" i="2"/>
  <c r="J185" i="2"/>
  <c r="F185" i="2"/>
  <c r="E91" i="2"/>
  <c r="D90" i="2"/>
  <c r="G91" i="2"/>
  <c r="G70" i="2"/>
  <c r="E70" i="2"/>
  <c r="D69" i="2"/>
  <c r="G42" i="2"/>
  <c r="E42" i="2"/>
  <c r="G102" i="2"/>
  <c r="L56" i="3" s="1"/>
  <c r="M56" i="3" s="1"/>
  <c r="E102" i="2"/>
  <c r="J58" i="3"/>
  <c r="I56" i="3"/>
  <c r="J56" i="3" s="1"/>
  <c r="J216" i="2"/>
  <c r="F216" i="2"/>
  <c r="J304" i="2"/>
  <c r="F304" i="2"/>
  <c r="E473" i="2"/>
  <c r="G473" i="2"/>
  <c r="J474" i="2"/>
  <c r="F474" i="2"/>
  <c r="G450" i="2"/>
  <c r="E450" i="2"/>
  <c r="D442" i="2"/>
  <c r="G443" i="2"/>
  <c r="E443" i="2"/>
  <c r="E432" i="2"/>
  <c r="G432" i="2"/>
  <c r="D431" i="2"/>
  <c r="F417" i="2"/>
  <c r="J417" i="2"/>
  <c r="E410" i="2"/>
  <c r="D409" i="2"/>
  <c r="E404" i="2"/>
  <c r="D403" i="2"/>
  <c r="E378" i="2"/>
  <c r="J379" i="2"/>
  <c r="E373" i="2"/>
  <c r="G364" i="2"/>
  <c r="E364" i="2"/>
  <c r="G353" i="2"/>
  <c r="E353" i="2"/>
  <c r="J354" i="2"/>
  <c r="F354" i="2"/>
  <c r="E332" i="2"/>
  <c r="D331" i="2"/>
  <c r="G332" i="2"/>
  <c r="E259" i="2"/>
  <c r="G259" i="2"/>
  <c r="D258" i="2"/>
  <c r="J198" i="2"/>
  <c r="F198" i="2"/>
  <c r="E192" i="2"/>
  <c r="D191" i="2"/>
  <c r="G192" i="2"/>
  <c r="D173" i="2"/>
  <c r="G174" i="2"/>
  <c r="E174" i="2"/>
  <c r="F175" i="2"/>
  <c r="J175" i="2"/>
  <c r="F163" i="2"/>
  <c r="J163" i="2"/>
  <c r="G100" i="2"/>
  <c r="E100" i="2"/>
  <c r="J101" i="2"/>
  <c r="F101" i="2"/>
  <c r="J87" i="2"/>
  <c r="F87" i="2"/>
  <c r="D74" i="2"/>
  <c r="E75" i="2"/>
  <c r="G75" i="2"/>
  <c r="D60" i="2"/>
  <c r="E61" i="2"/>
  <c r="G61" i="2"/>
  <c r="E98" i="2"/>
  <c r="G98" i="2"/>
  <c r="D97" i="2"/>
  <c r="J99" i="2"/>
  <c r="F99" i="2"/>
  <c r="J248" i="2"/>
  <c r="F248" i="2"/>
  <c r="F247" i="2"/>
  <c r="J247" i="2"/>
  <c r="F249" i="2"/>
  <c r="J249" i="2"/>
  <c r="D244" i="2"/>
  <c r="G245" i="2"/>
  <c r="E245" i="2"/>
  <c r="E477" i="2"/>
  <c r="J477" i="2" s="1"/>
  <c r="G477" i="2"/>
  <c r="D472" i="2"/>
  <c r="J478" i="2"/>
  <c r="F478" i="2"/>
  <c r="F477" i="2" s="1"/>
  <c r="E463" i="2"/>
  <c r="G463" i="2"/>
  <c r="F464" i="2"/>
  <c r="J464" i="2"/>
  <c r="J408" i="1"/>
  <c r="J413" i="1"/>
  <c r="AO38" i="4"/>
  <c r="F34" i="15"/>
  <c r="H34" i="15"/>
  <c r="I20" i="1"/>
  <c r="D14" i="2" s="1"/>
  <c r="I21" i="1"/>
  <c r="D15" i="2" s="1"/>
  <c r="I22" i="1"/>
  <c r="D16" i="2" s="1"/>
  <c r="I23" i="1"/>
  <c r="D17" i="2" s="1"/>
  <c r="I24" i="1"/>
  <c r="I25" i="1"/>
  <c r="D19" i="2" s="1"/>
  <c r="I26" i="1"/>
  <c r="D20" i="2" s="1"/>
  <c r="I19" i="1"/>
  <c r="D13" i="2" s="1"/>
  <c r="D18" i="2" l="1"/>
  <c r="M25" i="1"/>
  <c r="J97" i="3"/>
  <c r="D44" i="6"/>
  <c r="G162" i="2"/>
  <c r="E162" i="2"/>
  <c r="F162" i="2" s="1"/>
  <c r="J164" i="2"/>
  <c r="D85" i="2"/>
  <c r="E85" i="2" s="1"/>
  <c r="M117" i="3"/>
  <c r="M115" i="3"/>
  <c r="F75" i="2"/>
  <c r="J75" i="2"/>
  <c r="E173" i="2"/>
  <c r="G173" i="2"/>
  <c r="E258" i="2"/>
  <c r="D257" i="2"/>
  <c r="G258" i="2"/>
  <c r="D96" i="2"/>
  <c r="E97" i="2"/>
  <c r="G97" i="2"/>
  <c r="F98" i="2"/>
  <c r="J98" i="2"/>
  <c r="F61" i="2"/>
  <c r="J61" i="2"/>
  <c r="G74" i="2"/>
  <c r="D73" i="2"/>
  <c r="E74" i="2"/>
  <c r="F192" i="2"/>
  <c r="J192" i="2"/>
  <c r="F332" i="2"/>
  <c r="J332" i="2"/>
  <c r="F364" i="2"/>
  <c r="J364" i="2"/>
  <c r="J373" i="2"/>
  <c r="J378" i="2"/>
  <c r="E403" i="2"/>
  <c r="E409" i="2"/>
  <c r="J410" i="2"/>
  <c r="F443" i="2"/>
  <c r="J443" i="2"/>
  <c r="G442" i="2"/>
  <c r="E442" i="2"/>
  <c r="F473" i="2"/>
  <c r="J473" i="2"/>
  <c r="J70" i="2"/>
  <c r="F70" i="2"/>
  <c r="F91" i="2"/>
  <c r="J91" i="2"/>
  <c r="F205" i="2"/>
  <c r="J205" i="2"/>
  <c r="E204" i="2"/>
  <c r="D203" i="2"/>
  <c r="G204" i="2"/>
  <c r="F324" i="2"/>
  <c r="J324" i="2"/>
  <c r="D342" i="2"/>
  <c r="E343" i="2"/>
  <c r="G343" i="2"/>
  <c r="F344" i="2"/>
  <c r="J344" i="2"/>
  <c r="E367" i="2"/>
  <c r="G367" i="2"/>
  <c r="J368" i="2"/>
  <c r="F368" i="2"/>
  <c r="J376" i="2"/>
  <c r="G388" i="2"/>
  <c r="F419" i="2"/>
  <c r="J419" i="2"/>
  <c r="G418" i="2"/>
  <c r="E418" i="2"/>
  <c r="E439" i="2"/>
  <c r="D438" i="2"/>
  <c r="G439" i="2"/>
  <c r="J131" i="2"/>
  <c r="F131" i="2"/>
  <c r="F225" i="2"/>
  <c r="J225" i="2"/>
  <c r="E62" i="2"/>
  <c r="G62" i="2"/>
  <c r="J63" i="2"/>
  <c r="F63" i="2"/>
  <c r="G76" i="2"/>
  <c r="E76" i="2"/>
  <c r="F86" i="2"/>
  <c r="J86" i="2"/>
  <c r="J94" i="2"/>
  <c r="F94" i="2"/>
  <c r="D160" i="2"/>
  <c r="G161" i="2"/>
  <c r="E161" i="2"/>
  <c r="F213" i="2"/>
  <c r="J213" i="2"/>
  <c r="G212" i="2"/>
  <c r="E212" i="2"/>
  <c r="D211" i="2"/>
  <c r="F320" i="2"/>
  <c r="J320" i="2"/>
  <c r="F347" i="2"/>
  <c r="J347" i="2"/>
  <c r="F386" i="2"/>
  <c r="J386" i="2"/>
  <c r="D385" i="2"/>
  <c r="F392" i="2"/>
  <c r="J392" i="2"/>
  <c r="E415" i="2"/>
  <c r="G415" i="2"/>
  <c r="D414" i="2"/>
  <c r="F416" i="2"/>
  <c r="J416" i="2"/>
  <c r="F436" i="2"/>
  <c r="J436" i="2"/>
  <c r="G460" i="2"/>
  <c r="E460" i="2"/>
  <c r="E170" i="2"/>
  <c r="D169" i="2"/>
  <c r="G170" i="2"/>
  <c r="D177" i="2"/>
  <c r="G178" i="2"/>
  <c r="E178" i="2"/>
  <c r="J180" i="2"/>
  <c r="F180" i="2"/>
  <c r="D316" i="2"/>
  <c r="G317" i="2"/>
  <c r="E317" i="2"/>
  <c r="F334" i="2"/>
  <c r="J334" i="2"/>
  <c r="G355" i="2"/>
  <c r="E355" i="2"/>
  <c r="F400" i="2"/>
  <c r="J400" i="2"/>
  <c r="F445" i="2"/>
  <c r="J445" i="2"/>
  <c r="E280" i="2"/>
  <c r="J280" i="2" s="1"/>
  <c r="F281" i="2"/>
  <c r="F280" i="2" s="1"/>
  <c r="J281" i="2"/>
  <c r="G13" i="2"/>
  <c r="E13" i="2"/>
  <c r="E60" i="2"/>
  <c r="D59" i="2"/>
  <c r="G60" i="2"/>
  <c r="F100" i="2"/>
  <c r="J100" i="2"/>
  <c r="F174" i="2"/>
  <c r="J174" i="2"/>
  <c r="E191" i="2"/>
  <c r="D190" i="2"/>
  <c r="G191" i="2"/>
  <c r="F259" i="2"/>
  <c r="J259" i="2"/>
  <c r="D330" i="2"/>
  <c r="G331" i="2"/>
  <c r="E331" i="2"/>
  <c r="F353" i="2"/>
  <c r="J353" i="2"/>
  <c r="D351" i="2"/>
  <c r="E352" i="2"/>
  <c r="G352" i="2"/>
  <c r="E372" i="2"/>
  <c r="D371" i="2"/>
  <c r="J404" i="2"/>
  <c r="E431" i="2"/>
  <c r="D430" i="2"/>
  <c r="G431" i="2"/>
  <c r="F432" i="2"/>
  <c r="J432" i="2"/>
  <c r="F450" i="2"/>
  <c r="J450" i="2"/>
  <c r="J102" i="2"/>
  <c r="F102" i="2"/>
  <c r="J42" i="2"/>
  <c r="F42" i="2"/>
  <c r="G69" i="2"/>
  <c r="E69" i="2"/>
  <c r="D66" i="2"/>
  <c r="E90" i="2"/>
  <c r="G90" i="2"/>
  <c r="F196" i="2"/>
  <c r="J196" i="2"/>
  <c r="E195" i="2"/>
  <c r="D194" i="2"/>
  <c r="G195" i="2"/>
  <c r="F255" i="2"/>
  <c r="J255" i="2"/>
  <c r="E254" i="2"/>
  <c r="G254" i="2"/>
  <c r="D253" i="2"/>
  <c r="F362" i="2"/>
  <c r="J362" i="2"/>
  <c r="D360" i="2"/>
  <c r="E361" i="2"/>
  <c r="G361" i="2"/>
  <c r="E375" i="2"/>
  <c r="J390" i="2"/>
  <c r="J407" i="2"/>
  <c r="D406" i="2"/>
  <c r="F434" i="2"/>
  <c r="J434" i="2"/>
  <c r="F440" i="2"/>
  <c r="J440" i="2"/>
  <c r="J78" i="2"/>
  <c r="G93" i="2"/>
  <c r="E93" i="2"/>
  <c r="E182" i="2"/>
  <c r="D181" i="2"/>
  <c r="G182" i="2"/>
  <c r="F183" i="2"/>
  <c r="J183" i="2"/>
  <c r="F336" i="2"/>
  <c r="J336" i="2"/>
  <c r="E346" i="2"/>
  <c r="G346" i="2"/>
  <c r="F358" i="2"/>
  <c r="J358" i="2"/>
  <c r="G391" i="2"/>
  <c r="E391" i="2"/>
  <c r="F422" i="2"/>
  <c r="J422" i="2"/>
  <c r="G421" i="2"/>
  <c r="E421" i="2"/>
  <c r="F447" i="2"/>
  <c r="J447" i="2"/>
  <c r="F453" i="2"/>
  <c r="J453" i="2"/>
  <c r="F461" i="2"/>
  <c r="J461" i="2"/>
  <c r="F171" i="2"/>
  <c r="J171" i="2"/>
  <c r="F318" i="2"/>
  <c r="J318" i="2"/>
  <c r="F349" i="2"/>
  <c r="J349" i="2"/>
  <c r="F356" i="2"/>
  <c r="J356" i="2"/>
  <c r="D394" i="2"/>
  <c r="E395" i="2"/>
  <c r="G395" i="2"/>
  <c r="J412" i="2"/>
  <c r="F424" i="2"/>
  <c r="J424" i="2"/>
  <c r="F458" i="2"/>
  <c r="J458" i="2"/>
  <c r="J117" i="3"/>
  <c r="I115" i="3"/>
  <c r="J115" i="3" s="1"/>
  <c r="J295" i="2"/>
  <c r="F295" i="2"/>
  <c r="F245" i="2"/>
  <c r="J245" i="2"/>
  <c r="E244" i="2"/>
  <c r="G244" i="2"/>
  <c r="D243" i="2"/>
  <c r="G18" i="2"/>
  <c r="E18" i="2"/>
  <c r="E19" i="2"/>
  <c r="G19" i="2"/>
  <c r="E17" i="2"/>
  <c r="G17" i="2"/>
  <c r="G15" i="2"/>
  <c r="E15" i="2"/>
  <c r="G20" i="2"/>
  <c r="E20" i="2"/>
  <c r="G16" i="2"/>
  <c r="E16" i="2"/>
  <c r="G14" i="2"/>
  <c r="E14" i="2"/>
  <c r="D12" i="2"/>
  <c r="E472" i="2"/>
  <c r="G472" i="2"/>
  <c r="D471" i="2"/>
  <c r="G457" i="2"/>
  <c r="E457" i="2"/>
  <c r="D456" i="2"/>
  <c r="F463" i="2"/>
  <c r="J463" i="2"/>
  <c r="J26" i="1"/>
  <c r="J24" i="1"/>
  <c r="J22" i="1"/>
  <c r="J20" i="1"/>
  <c r="J25" i="1"/>
  <c r="J23" i="1"/>
  <c r="J21" i="1"/>
  <c r="I18" i="1"/>
  <c r="J19" i="1"/>
  <c r="F53" i="7"/>
  <c r="F49" i="8" s="1"/>
  <c r="F48" i="9" s="1"/>
  <c r="F45" i="10" s="1"/>
  <c r="F43" i="11" s="1"/>
  <c r="D84" i="2" l="1"/>
  <c r="E84" i="2" s="1"/>
  <c r="J162" i="2"/>
  <c r="G85" i="2"/>
  <c r="E516" i="1"/>
  <c r="I150" i="3"/>
  <c r="D32" i="7" s="1"/>
  <c r="E394" i="2"/>
  <c r="G394" i="2"/>
  <c r="L150" i="3" s="1"/>
  <c r="M150" i="3" s="1"/>
  <c r="F346" i="2"/>
  <c r="J346" i="2"/>
  <c r="I76" i="3"/>
  <c r="G181" i="2"/>
  <c r="L76" i="3" s="1"/>
  <c r="M76" i="3" s="1"/>
  <c r="E181" i="2"/>
  <c r="F93" i="2"/>
  <c r="J93" i="2"/>
  <c r="E406" i="2"/>
  <c r="J361" i="2"/>
  <c r="F361" i="2"/>
  <c r="I105" i="3"/>
  <c r="G253" i="2"/>
  <c r="L105" i="3" s="1"/>
  <c r="M105" i="3" s="1"/>
  <c r="E253" i="2"/>
  <c r="J254" i="2"/>
  <c r="F254" i="2"/>
  <c r="I85" i="3"/>
  <c r="G194" i="2"/>
  <c r="L85" i="3" s="1"/>
  <c r="M85" i="3" s="1"/>
  <c r="E194" i="2"/>
  <c r="D65" i="2"/>
  <c r="E66" i="2"/>
  <c r="G66" i="2"/>
  <c r="I158" i="3"/>
  <c r="D35" i="7" s="1"/>
  <c r="E430" i="2"/>
  <c r="D429" i="2"/>
  <c r="G430" i="2"/>
  <c r="L158" i="3" s="1"/>
  <c r="M158" i="3" s="1"/>
  <c r="I142" i="3"/>
  <c r="G371" i="2"/>
  <c r="E371" i="2"/>
  <c r="J372" i="2"/>
  <c r="J352" i="2"/>
  <c r="F352" i="2"/>
  <c r="J331" i="2"/>
  <c r="F331" i="2"/>
  <c r="I132" i="3"/>
  <c r="G330" i="2"/>
  <c r="L132" i="3" s="1"/>
  <c r="M132" i="3" s="1"/>
  <c r="E330" i="2"/>
  <c r="I80" i="3"/>
  <c r="E190" i="2"/>
  <c r="G190" i="2"/>
  <c r="L80" i="3" s="1"/>
  <c r="M80" i="3" s="1"/>
  <c r="F60" i="2"/>
  <c r="J60" i="2"/>
  <c r="F355" i="2"/>
  <c r="J355" i="2"/>
  <c r="J317" i="2"/>
  <c r="F317" i="2"/>
  <c r="I130" i="3"/>
  <c r="E316" i="2"/>
  <c r="G316" i="2"/>
  <c r="L130" i="3" s="1"/>
  <c r="M130" i="3" s="1"/>
  <c r="D315" i="2"/>
  <c r="J170" i="2"/>
  <c r="F170" i="2"/>
  <c r="D384" i="2"/>
  <c r="E385" i="2"/>
  <c r="G385" i="2"/>
  <c r="J212" i="2"/>
  <c r="F212" i="2"/>
  <c r="J161" i="2"/>
  <c r="F161" i="2"/>
  <c r="I70" i="3"/>
  <c r="D33" i="6" s="1"/>
  <c r="E160" i="2"/>
  <c r="G160" i="2"/>
  <c r="L70" i="3" s="1"/>
  <c r="M70" i="3" s="1"/>
  <c r="F62" i="2"/>
  <c r="J62" i="2"/>
  <c r="I160" i="3"/>
  <c r="E438" i="2"/>
  <c r="G438" i="2"/>
  <c r="L160" i="3" s="1"/>
  <c r="M160" i="3" s="1"/>
  <c r="J418" i="2"/>
  <c r="F418" i="2"/>
  <c r="I136" i="3"/>
  <c r="D341" i="2"/>
  <c r="E342" i="2"/>
  <c r="G342" i="2"/>
  <c r="L136" i="3" s="1"/>
  <c r="M136" i="3" s="1"/>
  <c r="I89" i="3"/>
  <c r="G203" i="2"/>
  <c r="L89" i="3" s="1"/>
  <c r="M89" i="3" s="1"/>
  <c r="E203" i="2"/>
  <c r="J442" i="2"/>
  <c r="F442" i="2"/>
  <c r="D402" i="2"/>
  <c r="D393" i="2" s="1"/>
  <c r="J403" i="2"/>
  <c r="D72" i="2"/>
  <c r="E73" i="2"/>
  <c r="G73" i="2"/>
  <c r="I54" i="3"/>
  <c r="E96" i="2"/>
  <c r="G96" i="2"/>
  <c r="L54" i="3" s="1"/>
  <c r="D95" i="2"/>
  <c r="J258" i="2"/>
  <c r="F258" i="2"/>
  <c r="J173" i="2"/>
  <c r="F173" i="2"/>
  <c r="F85" i="2"/>
  <c r="J85" i="2"/>
  <c r="J395" i="2"/>
  <c r="F395" i="2"/>
  <c r="F421" i="2"/>
  <c r="J421" i="2"/>
  <c r="F391" i="2"/>
  <c r="J391" i="2"/>
  <c r="J182" i="2"/>
  <c r="F182" i="2"/>
  <c r="J375" i="2"/>
  <c r="I140" i="3"/>
  <c r="J140" i="3" s="1"/>
  <c r="E360" i="2"/>
  <c r="G360" i="2"/>
  <c r="L140" i="3" s="1"/>
  <c r="M140" i="3" s="1"/>
  <c r="J195" i="2"/>
  <c r="F195" i="2"/>
  <c r="F90" i="2"/>
  <c r="J90" i="2"/>
  <c r="F69" i="2"/>
  <c r="J69" i="2"/>
  <c r="J431" i="2"/>
  <c r="F431" i="2"/>
  <c r="I138" i="3"/>
  <c r="J138" i="3" s="1"/>
  <c r="G351" i="2"/>
  <c r="L138" i="3" s="1"/>
  <c r="M138" i="3" s="1"/>
  <c r="E351" i="2"/>
  <c r="J191" i="2"/>
  <c r="F191" i="2"/>
  <c r="G59" i="2"/>
  <c r="D58" i="2"/>
  <c r="E59" i="2"/>
  <c r="F13" i="2"/>
  <c r="F178" i="2"/>
  <c r="J178" i="2"/>
  <c r="D176" i="2"/>
  <c r="E177" i="2"/>
  <c r="G177" i="2"/>
  <c r="I72" i="3"/>
  <c r="G169" i="2"/>
  <c r="L72" i="3" s="1"/>
  <c r="M72" i="3" s="1"/>
  <c r="E169" i="2"/>
  <c r="F460" i="2"/>
  <c r="J460" i="2"/>
  <c r="I154" i="3"/>
  <c r="E414" i="2"/>
  <c r="G414" i="2"/>
  <c r="L154" i="3" s="1"/>
  <c r="M154" i="3" s="1"/>
  <c r="J415" i="2"/>
  <c r="F415" i="2"/>
  <c r="I91" i="3"/>
  <c r="E211" i="2"/>
  <c r="G211" i="2"/>
  <c r="L91" i="3" s="1"/>
  <c r="M91" i="3" s="1"/>
  <c r="F76" i="2"/>
  <c r="J76" i="2"/>
  <c r="J439" i="2"/>
  <c r="F439" i="2"/>
  <c r="F388" i="2"/>
  <c r="J388" i="2"/>
  <c r="F367" i="2"/>
  <c r="J367" i="2"/>
  <c r="J343" i="2"/>
  <c r="F343" i="2"/>
  <c r="J204" i="2"/>
  <c r="F204" i="2"/>
  <c r="J409" i="2"/>
  <c r="F74" i="2"/>
  <c r="J74" i="2"/>
  <c r="J97" i="2"/>
  <c r="F97" i="2"/>
  <c r="I107" i="3"/>
  <c r="G257" i="2"/>
  <c r="L107" i="3" s="1"/>
  <c r="M107" i="3" s="1"/>
  <c r="E257" i="2"/>
  <c r="I50" i="3"/>
  <c r="D29" i="7" s="1"/>
  <c r="I103" i="3"/>
  <c r="D47" i="6" s="1"/>
  <c r="E243" i="2"/>
  <c r="G243" i="2"/>
  <c r="L103" i="3" s="1"/>
  <c r="M103" i="3" s="1"/>
  <c r="D215" i="2"/>
  <c r="J244" i="2"/>
  <c r="F244" i="2"/>
  <c r="F14" i="2"/>
  <c r="E12" i="2"/>
  <c r="F16" i="2"/>
  <c r="F20" i="2"/>
  <c r="F15" i="2"/>
  <c r="F18" i="2"/>
  <c r="I15" i="3"/>
  <c r="D31" i="6" s="1"/>
  <c r="D11" i="2"/>
  <c r="G12" i="2"/>
  <c r="L15" i="3" s="1"/>
  <c r="M15" i="3" s="1"/>
  <c r="F17" i="2"/>
  <c r="F19" i="2"/>
  <c r="I171" i="3"/>
  <c r="J171" i="3" s="1"/>
  <c r="G471" i="2"/>
  <c r="L171" i="3" s="1"/>
  <c r="M171" i="3" s="1"/>
  <c r="E471" i="2"/>
  <c r="F472" i="2"/>
  <c r="J472" i="2"/>
  <c r="F457" i="2"/>
  <c r="J457" i="2"/>
  <c r="I169" i="3"/>
  <c r="D37" i="7" s="1"/>
  <c r="G456" i="2"/>
  <c r="L169" i="3" s="1"/>
  <c r="M169" i="3" s="1"/>
  <c r="E456" i="2"/>
  <c r="D455" i="2"/>
  <c r="J18" i="1"/>
  <c r="F38" i="16"/>
  <c r="F37" i="12"/>
  <c r="G27" i="14" s="1"/>
  <c r="G45" i="15" s="1"/>
  <c r="F33" i="16"/>
  <c r="G32" i="16"/>
  <c r="G31" i="16"/>
  <c r="G30" i="16"/>
  <c r="G29" i="16"/>
  <c r="G28" i="16"/>
  <c r="F33" i="13"/>
  <c r="G31" i="13"/>
  <c r="F42" i="12"/>
  <c r="A42" i="12"/>
  <c r="G33" i="12"/>
  <c r="H40" i="11"/>
  <c r="H42" i="10"/>
  <c r="H45" i="9"/>
  <c r="G37" i="9"/>
  <c r="G36" i="9"/>
  <c r="H50" i="7"/>
  <c r="H82" i="6"/>
  <c r="J154" i="3" l="1"/>
  <c r="D34" i="7"/>
  <c r="J91" i="3"/>
  <c r="D42" i="6"/>
  <c r="J160" i="3"/>
  <c r="D36" i="7"/>
  <c r="J105" i="3"/>
  <c r="D48" i="6"/>
  <c r="D83" i="2"/>
  <c r="E83" i="2" s="1"/>
  <c r="G84" i="2"/>
  <c r="L50" i="3" s="1"/>
  <c r="L48" i="3" s="1"/>
  <c r="M48" i="3" s="1"/>
  <c r="J132" i="3"/>
  <c r="D31" i="7"/>
  <c r="J107" i="3"/>
  <c r="D49" i="6"/>
  <c r="J89" i="3"/>
  <c r="D41" i="6"/>
  <c r="J85" i="3"/>
  <c r="E39" i="6"/>
  <c r="J80" i="3"/>
  <c r="D38" i="6"/>
  <c r="J76" i="3"/>
  <c r="D36" i="6"/>
  <c r="J72" i="3"/>
  <c r="D34" i="6"/>
  <c r="L52" i="3"/>
  <c r="M52" i="3" s="1"/>
  <c r="M54" i="3"/>
  <c r="D62" i="6"/>
  <c r="F31" i="6"/>
  <c r="E393" i="2"/>
  <c r="G393" i="2"/>
  <c r="L148" i="3" s="1"/>
  <c r="M148" i="3" s="1"/>
  <c r="J84" i="2"/>
  <c r="F84" i="2"/>
  <c r="J257" i="2"/>
  <c r="F257" i="2"/>
  <c r="F211" i="2"/>
  <c r="J211" i="2"/>
  <c r="I74" i="3"/>
  <c r="G176" i="2"/>
  <c r="L74" i="3" s="1"/>
  <c r="M74" i="3" s="1"/>
  <c r="E176" i="2"/>
  <c r="I34" i="3"/>
  <c r="E58" i="2"/>
  <c r="G58" i="2"/>
  <c r="L34" i="3" s="1"/>
  <c r="D57" i="2"/>
  <c r="F351" i="2"/>
  <c r="J351" i="2"/>
  <c r="F360" i="2"/>
  <c r="J360" i="2"/>
  <c r="E95" i="2"/>
  <c r="G95" i="2"/>
  <c r="J96" i="2"/>
  <c r="F96" i="2"/>
  <c r="I46" i="3"/>
  <c r="D71" i="2"/>
  <c r="E72" i="2"/>
  <c r="G72" i="2"/>
  <c r="L46" i="3" s="1"/>
  <c r="J203" i="2"/>
  <c r="F203" i="2"/>
  <c r="J342" i="2"/>
  <c r="F342" i="2"/>
  <c r="I134" i="3"/>
  <c r="J134" i="3" s="1"/>
  <c r="J136" i="3"/>
  <c r="F438" i="2"/>
  <c r="J438" i="2"/>
  <c r="F160" i="2"/>
  <c r="J160" i="2"/>
  <c r="I146" i="3"/>
  <c r="D35" i="8" s="1"/>
  <c r="E384" i="2"/>
  <c r="G384" i="2"/>
  <c r="L146" i="3" s="1"/>
  <c r="M146" i="3" s="1"/>
  <c r="D383" i="2"/>
  <c r="I128" i="3"/>
  <c r="F190" i="2"/>
  <c r="J190" i="2"/>
  <c r="F330" i="2"/>
  <c r="J330" i="2"/>
  <c r="F430" i="2"/>
  <c r="J430" i="2"/>
  <c r="I38" i="3"/>
  <c r="D32" i="8" s="1"/>
  <c r="G65" i="2"/>
  <c r="L38" i="3" s="1"/>
  <c r="E65" i="2"/>
  <c r="D64" i="2"/>
  <c r="J253" i="2"/>
  <c r="F253" i="2"/>
  <c r="J394" i="2"/>
  <c r="F394" i="2"/>
  <c r="G83" i="2"/>
  <c r="I48" i="3"/>
  <c r="J48" i="3" s="1"/>
  <c r="J50" i="3"/>
  <c r="J414" i="2"/>
  <c r="F414" i="2"/>
  <c r="J169" i="2"/>
  <c r="F169" i="2"/>
  <c r="J177" i="2"/>
  <c r="F177" i="2"/>
  <c r="J59" i="2"/>
  <c r="F59" i="2"/>
  <c r="J54" i="3"/>
  <c r="I52" i="3"/>
  <c r="J52" i="3" s="1"/>
  <c r="J73" i="2"/>
  <c r="F73" i="2"/>
  <c r="I152" i="3"/>
  <c r="E402" i="2"/>
  <c r="E341" i="2"/>
  <c r="G341" i="2"/>
  <c r="L134" i="3" s="1"/>
  <c r="M134" i="3" s="1"/>
  <c r="D159" i="2"/>
  <c r="J70" i="3"/>
  <c r="J385" i="2"/>
  <c r="F385" i="2"/>
  <c r="E315" i="2"/>
  <c r="G315" i="2"/>
  <c r="L128" i="3" s="1"/>
  <c r="M128" i="3" s="1"/>
  <c r="F316" i="2"/>
  <c r="J316" i="2"/>
  <c r="J371" i="2"/>
  <c r="F371" i="2"/>
  <c r="G429" i="2"/>
  <c r="L156" i="3" s="1"/>
  <c r="M156" i="3" s="1"/>
  <c r="E429" i="2"/>
  <c r="J158" i="3"/>
  <c r="I156" i="3"/>
  <c r="J156" i="3" s="1"/>
  <c r="J66" i="2"/>
  <c r="F66" i="2"/>
  <c r="F194" i="2"/>
  <c r="J194" i="2"/>
  <c r="J406" i="2"/>
  <c r="F181" i="2"/>
  <c r="J181" i="2"/>
  <c r="J150" i="3"/>
  <c r="G215" i="2"/>
  <c r="L93" i="3" s="1"/>
  <c r="M93" i="3" s="1"/>
  <c r="E215" i="2"/>
  <c r="J243" i="2"/>
  <c r="F243" i="2"/>
  <c r="J103" i="3"/>
  <c r="I93" i="3"/>
  <c r="J93" i="3" s="1"/>
  <c r="J15" i="3"/>
  <c r="I13" i="3"/>
  <c r="D10" i="2"/>
  <c r="G10" i="2" s="1"/>
  <c r="L11" i="3" s="1"/>
  <c r="M11" i="3" s="1"/>
  <c r="G11" i="2"/>
  <c r="L13" i="3" s="1"/>
  <c r="M13" i="3" s="1"/>
  <c r="E11" i="2"/>
  <c r="F12" i="2"/>
  <c r="F471" i="2"/>
  <c r="J471" i="2"/>
  <c r="G455" i="2"/>
  <c r="L167" i="3" s="1"/>
  <c r="M167" i="3" s="1"/>
  <c r="E455" i="2"/>
  <c r="F456" i="2"/>
  <c r="J456" i="2"/>
  <c r="J169" i="3"/>
  <c r="I167" i="3"/>
  <c r="G33" i="16"/>
  <c r="J34" i="16" s="1"/>
  <c r="D33" i="7" l="1"/>
  <c r="M50" i="3"/>
  <c r="J74" i="3"/>
  <c r="D35" i="6"/>
  <c r="L44" i="3"/>
  <c r="M44" i="3" s="1"/>
  <c r="M46" i="3"/>
  <c r="L36" i="3"/>
  <c r="M36" i="3" s="1"/>
  <c r="M38" i="3"/>
  <c r="K31" i="6"/>
  <c r="L32" i="3"/>
  <c r="M32" i="3" s="1"/>
  <c r="M34" i="3"/>
  <c r="I148" i="3"/>
  <c r="J148" i="3" s="1"/>
  <c r="D24" i="2"/>
  <c r="I68" i="3"/>
  <c r="J68" i="3" s="1"/>
  <c r="J315" i="2"/>
  <c r="F315" i="2"/>
  <c r="J402" i="2"/>
  <c r="J65" i="2"/>
  <c r="F65" i="2"/>
  <c r="I36" i="3"/>
  <c r="J36" i="3" s="1"/>
  <c r="J38" i="3"/>
  <c r="J146" i="3"/>
  <c r="I144" i="3"/>
  <c r="J144" i="3" s="1"/>
  <c r="J72" i="2"/>
  <c r="F72" i="2"/>
  <c r="J46" i="3"/>
  <c r="I44" i="3"/>
  <c r="J44" i="3" s="1"/>
  <c r="J95" i="2"/>
  <c r="F95" i="2"/>
  <c r="J34" i="3"/>
  <c r="I32" i="3"/>
  <c r="J32" i="3" s="1"/>
  <c r="J429" i="2"/>
  <c r="F429" i="2"/>
  <c r="E159" i="2"/>
  <c r="G159" i="2"/>
  <c r="L68" i="3" s="1"/>
  <c r="M68" i="3" s="1"/>
  <c r="J341" i="2"/>
  <c r="F341" i="2"/>
  <c r="J83" i="2"/>
  <c r="F83" i="2"/>
  <c r="G64" i="2"/>
  <c r="E64" i="2"/>
  <c r="E383" i="2"/>
  <c r="G383" i="2"/>
  <c r="L144" i="3" s="1"/>
  <c r="M144" i="3" s="1"/>
  <c r="F384" i="2"/>
  <c r="J384" i="2"/>
  <c r="G71" i="2"/>
  <c r="E71" i="2"/>
  <c r="G57" i="2"/>
  <c r="E57" i="2"/>
  <c r="J58" i="2"/>
  <c r="F58" i="2"/>
  <c r="F176" i="2"/>
  <c r="J176" i="2"/>
  <c r="J393" i="2"/>
  <c r="F393" i="2"/>
  <c r="J215" i="2"/>
  <c r="F215" i="2"/>
  <c r="F11" i="2"/>
  <c r="E10" i="2"/>
  <c r="I11" i="3"/>
  <c r="J13" i="3"/>
  <c r="J455" i="2"/>
  <c r="F455" i="2"/>
  <c r="J167" i="3"/>
  <c r="M31" i="12"/>
  <c r="F29" i="12"/>
  <c r="M31" i="13"/>
  <c r="D8" i="2" l="1"/>
  <c r="L8" i="2" s="1"/>
  <c r="L25" i="2"/>
  <c r="F35" i="6"/>
  <c r="K35" i="6" s="1"/>
  <c r="D66" i="6"/>
  <c r="G24" i="2"/>
  <c r="L22" i="3" s="1"/>
  <c r="M22" i="3" s="1"/>
  <c r="E24" i="2"/>
  <c r="F24" i="2" s="1"/>
  <c r="I22" i="3"/>
  <c r="E17" i="5" s="1"/>
  <c r="J11" i="3"/>
  <c r="E14" i="5"/>
  <c r="J57" i="2"/>
  <c r="F57" i="2"/>
  <c r="J71" i="2"/>
  <c r="F71" i="2"/>
  <c r="J64" i="2"/>
  <c r="F64" i="2"/>
  <c r="J383" i="2"/>
  <c r="F383" i="2"/>
  <c r="J159" i="2"/>
  <c r="F159" i="2"/>
  <c r="F10" i="2"/>
  <c r="F31" i="12"/>
  <c r="F33" i="12" s="1"/>
  <c r="B2" i="4"/>
  <c r="A3" i="5" s="1"/>
  <c r="C23" i="4"/>
  <c r="C15" i="4" s="1"/>
  <c r="C11" i="4" s="1"/>
  <c r="A4" i="2"/>
  <c r="B3" i="3"/>
  <c r="D479" i="2" l="1"/>
  <c r="G35" i="6"/>
  <c r="G8" i="2"/>
  <c r="G479" i="2" s="1"/>
  <c r="E8" i="2"/>
  <c r="E479" i="2" s="1"/>
  <c r="J479" i="2" s="1"/>
  <c r="I9" i="3"/>
  <c r="L9" i="3" l="1"/>
  <c r="M9" i="3" s="1"/>
  <c r="F8" i="2"/>
  <c r="F479" i="2" s="1"/>
  <c r="D407" i="1"/>
  <c r="D406" i="1" s="1"/>
  <c r="D405" i="1" s="1"/>
  <c r="E407" i="1"/>
  <c r="E406" i="1" s="1"/>
  <c r="E405" i="1" s="1"/>
  <c r="F407" i="1"/>
  <c r="F406" i="1" s="1"/>
  <c r="F405" i="1" s="1"/>
  <c r="G407" i="1"/>
  <c r="G406" i="1" s="1"/>
  <c r="G405" i="1" s="1"/>
  <c r="H407" i="1"/>
  <c r="H406" i="1" s="1"/>
  <c r="H405" i="1" s="1"/>
  <c r="I407" i="1"/>
  <c r="I406" i="1" s="1"/>
  <c r="D44" i="8" s="1"/>
  <c r="J407" i="1"/>
  <c r="D193" i="1"/>
  <c r="D192" i="1" s="1"/>
  <c r="D191" i="1" s="1"/>
  <c r="E193" i="1"/>
  <c r="E192" i="1" s="1"/>
  <c r="E191" i="1" s="1"/>
  <c r="F193" i="1"/>
  <c r="F192" i="1" s="1"/>
  <c r="F191" i="1" s="1"/>
  <c r="G193" i="1"/>
  <c r="G192" i="1" s="1"/>
  <c r="G191" i="1" s="1"/>
  <c r="H193" i="1"/>
  <c r="H192" i="1" s="1"/>
  <c r="H191" i="1" s="1"/>
  <c r="I193" i="1"/>
  <c r="I192" i="1" s="1"/>
  <c r="J193" i="1"/>
  <c r="C193" i="1"/>
  <c r="K19" i="1"/>
  <c r="K20" i="1"/>
  <c r="K21" i="1"/>
  <c r="K22" i="1"/>
  <c r="K23" i="1"/>
  <c r="K24" i="1"/>
  <c r="K25" i="1"/>
  <c r="K26" i="1"/>
  <c r="K28" i="1"/>
  <c r="K50" i="1"/>
  <c r="K53" i="1"/>
  <c r="K57" i="1"/>
  <c r="K60" i="1"/>
  <c r="K65" i="1"/>
  <c r="K67" i="1"/>
  <c r="K74" i="1"/>
  <c r="K79" i="1"/>
  <c r="K95" i="1"/>
  <c r="K99" i="1"/>
  <c r="K102" i="1"/>
  <c r="K107" i="1"/>
  <c r="K109" i="1"/>
  <c r="K114" i="1"/>
  <c r="K121" i="1"/>
  <c r="K134" i="1"/>
  <c r="K141" i="1"/>
  <c r="K159" i="1"/>
  <c r="K162" i="1"/>
  <c r="K164" i="1"/>
  <c r="K166" i="1"/>
  <c r="K168" i="1"/>
  <c r="K169" i="1"/>
  <c r="K177" i="1"/>
  <c r="K178" i="1"/>
  <c r="K182" i="1"/>
  <c r="K185" i="1"/>
  <c r="K189" i="1"/>
  <c r="K190" i="1"/>
  <c r="K194" i="1"/>
  <c r="K195" i="1"/>
  <c r="K199" i="1"/>
  <c r="K203" i="1"/>
  <c r="K207" i="1"/>
  <c r="K208" i="1"/>
  <c r="K217" i="1"/>
  <c r="K221" i="1"/>
  <c r="K225" i="1"/>
  <c r="K234" i="1"/>
  <c r="K239" i="1"/>
  <c r="K243" i="1"/>
  <c r="K246" i="1"/>
  <c r="K250" i="1"/>
  <c r="K253" i="1"/>
  <c r="K261" i="1"/>
  <c r="K262" i="1"/>
  <c r="K263" i="1"/>
  <c r="K264" i="1"/>
  <c r="K268" i="1"/>
  <c r="K272" i="1"/>
  <c r="K303" i="1"/>
  <c r="K305" i="1"/>
  <c r="K315" i="1"/>
  <c r="K317" i="1"/>
  <c r="K319" i="1"/>
  <c r="K323" i="1"/>
  <c r="K326" i="1"/>
  <c r="K344" i="1"/>
  <c r="K347" i="1"/>
  <c r="K350" i="1"/>
  <c r="K358" i="1"/>
  <c r="K360" i="1"/>
  <c r="K362" i="1"/>
  <c r="K367" i="1"/>
  <c r="K369" i="1"/>
  <c r="K372" i="1"/>
  <c r="K376" i="1"/>
  <c r="K378" i="1"/>
  <c r="K381" i="1"/>
  <c r="K388" i="1"/>
  <c r="K409" i="1"/>
  <c r="K414" i="1"/>
  <c r="K419" i="1"/>
  <c r="K421" i="1"/>
  <c r="K423" i="1"/>
  <c r="K443" i="1"/>
  <c r="K446" i="1"/>
  <c r="K448" i="1"/>
  <c r="K451" i="1"/>
  <c r="K456" i="1"/>
  <c r="K458" i="1"/>
  <c r="K460" i="1"/>
  <c r="K469" i="1"/>
  <c r="K472" i="1"/>
  <c r="K474" i="1"/>
  <c r="K476" i="1"/>
  <c r="K477" i="1"/>
  <c r="K479" i="1"/>
  <c r="K480" i="1"/>
  <c r="K482" i="1"/>
  <c r="K487" i="1"/>
  <c r="K489" i="1"/>
  <c r="K492" i="1"/>
  <c r="K496" i="1"/>
  <c r="K498" i="1"/>
  <c r="K500" i="1"/>
  <c r="F12" i="1"/>
  <c r="F11" i="1"/>
  <c r="E10" i="1"/>
  <c r="E501" i="1" s="1"/>
  <c r="D499" i="1"/>
  <c r="E499" i="1"/>
  <c r="F499" i="1"/>
  <c r="G499" i="1"/>
  <c r="H499" i="1"/>
  <c r="I499" i="1"/>
  <c r="J499" i="1"/>
  <c r="D497" i="1"/>
  <c r="E497" i="1"/>
  <c r="F497" i="1"/>
  <c r="G497" i="1"/>
  <c r="H497" i="1"/>
  <c r="I497" i="1"/>
  <c r="J497" i="1"/>
  <c r="D495" i="1"/>
  <c r="E495" i="1"/>
  <c r="F495" i="1"/>
  <c r="G495" i="1"/>
  <c r="H495" i="1"/>
  <c r="I495" i="1"/>
  <c r="J495" i="1"/>
  <c r="C499" i="1"/>
  <c r="C497" i="1"/>
  <c r="C495" i="1"/>
  <c r="D491" i="1"/>
  <c r="E491" i="1"/>
  <c r="F491" i="1"/>
  <c r="G491" i="1"/>
  <c r="H491" i="1"/>
  <c r="I491" i="1"/>
  <c r="J491" i="1"/>
  <c r="D486" i="1"/>
  <c r="E486" i="1"/>
  <c r="F486" i="1"/>
  <c r="G486" i="1"/>
  <c r="H486" i="1"/>
  <c r="I486" i="1"/>
  <c r="J486" i="1"/>
  <c r="C491" i="1"/>
  <c r="C486" i="1"/>
  <c r="D481" i="1"/>
  <c r="E481" i="1"/>
  <c r="F481" i="1"/>
  <c r="G481" i="1"/>
  <c r="H481" i="1"/>
  <c r="I481" i="1"/>
  <c r="J481" i="1"/>
  <c r="D478" i="1"/>
  <c r="E478" i="1"/>
  <c r="F478" i="1"/>
  <c r="G478" i="1"/>
  <c r="H478" i="1"/>
  <c r="I478" i="1"/>
  <c r="J478" i="1"/>
  <c r="D475" i="1"/>
  <c r="E475" i="1"/>
  <c r="F475" i="1"/>
  <c r="G475" i="1"/>
  <c r="H475" i="1"/>
  <c r="I475" i="1"/>
  <c r="J475" i="1"/>
  <c r="D473" i="1"/>
  <c r="E473" i="1"/>
  <c r="F473" i="1"/>
  <c r="G473" i="1"/>
  <c r="H473" i="1"/>
  <c r="I473" i="1"/>
  <c r="J473" i="1"/>
  <c r="D471" i="1"/>
  <c r="E471" i="1"/>
  <c r="F471" i="1"/>
  <c r="G471" i="1"/>
  <c r="H471" i="1"/>
  <c r="I471" i="1"/>
  <c r="J471" i="1"/>
  <c r="D468" i="1"/>
  <c r="D467" i="1" s="1"/>
  <c r="E468" i="1"/>
  <c r="E467" i="1" s="1"/>
  <c r="F468" i="1"/>
  <c r="F467" i="1" s="1"/>
  <c r="G468" i="1"/>
  <c r="G467" i="1" s="1"/>
  <c r="H468" i="1"/>
  <c r="H467" i="1" s="1"/>
  <c r="I468" i="1"/>
  <c r="J468" i="1"/>
  <c r="C473" i="1"/>
  <c r="C475" i="1"/>
  <c r="C478" i="1"/>
  <c r="C481" i="1"/>
  <c r="C471" i="1"/>
  <c r="C468" i="1"/>
  <c r="D459" i="1"/>
  <c r="E459" i="1"/>
  <c r="F459" i="1"/>
  <c r="G459" i="1"/>
  <c r="H459" i="1"/>
  <c r="I459" i="1"/>
  <c r="J459" i="1"/>
  <c r="D457" i="1"/>
  <c r="E457" i="1"/>
  <c r="F457" i="1"/>
  <c r="G457" i="1"/>
  <c r="H457" i="1"/>
  <c r="I457" i="1"/>
  <c r="J457" i="1"/>
  <c r="D455" i="1"/>
  <c r="E455" i="1"/>
  <c r="F455" i="1"/>
  <c r="G455" i="1"/>
  <c r="H455" i="1"/>
  <c r="I455" i="1"/>
  <c r="J455" i="1"/>
  <c r="C459" i="1"/>
  <c r="C457" i="1"/>
  <c r="C455" i="1"/>
  <c r="D450" i="1"/>
  <c r="E450" i="1"/>
  <c r="F450" i="1"/>
  <c r="G450" i="1"/>
  <c r="H450" i="1"/>
  <c r="I450" i="1"/>
  <c r="J450" i="1"/>
  <c r="D445" i="1"/>
  <c r="E445" i="1"/>
  <c r="F445" i="1"/>
  <c r="G445" i="1"/>
  <c r="H445" i="1"/>
  <c r="I445" i="1"/>
  <c r="J445" i="1"/>
  <c r="D442" i="1"/>
  <c r="D441" i="1" s="1"/>
  <c r="E442" i="1"/>
  <c r="E441" i="1" s="1"/>
  <c r="F442" i="1"/>
  <c r="F441" i="1" s="1"/>
  <c r="G442" i="1"/>
  <c r="G441" i="1" s="1"/>
  <c r="H442" i="1"/>
  <c r="H441" i="1" s="1"/>
  <c r="I442" i="1"/>
  <c r="J442" i="1"/>
  <c r="C450" i="1"/>
  <c r="C445" i="1"/>
  <c r="C442" i="1"/>
  <c r="C441" i="1" s="1"/>
  <c r="D438" i="1"/>
  <c r="E438" i="1"/>
  <c r="F438" i="1"/>
  <c r="G438" i="1"/>
  <c r="H438" i="1"/>
  <c r="I438" i="1"/>
  <c r="J438" i="1"/>
  <c r="D433" i="1"/>
  <c r="E433" i="1"/>
  <c r="F433" i="1"/>
  <c r="G433" i="1"/>
  <c r="H433" i="1"/>
  <c r="I433" i="1"/>
  <c r="J433" i="1"/>
  <c r="D430" i="1"/>
  <c r="D429" i="1" s="1"/>
  <c r="E430" i="1"/>
  <c r="E429" i="1" s="1"/>
  <c r="F430" i="1"/>
  <c r="F429" i="1" s="1"/>
  <c r="G430" i="1"/>
  <c r="G429" i="1" s="1"/>
  <c r="H430" i="1"/>
  <c r="H429" i="1" s="1"/>
  <c r="I430" i="1"/>
  <c r="J430" i="1"/>
  <c r="C430" i="1"/>
  <c r="C429" i="1" s="1"/>
  <c r="C438" i="1"/>
  <c r="C433" i="1"/>
  <c r="D422" i="1"/>
  <c r="E422" i="1"/>
  <c r="F422" i="1"/>
  <c r="G422" i="1"/>
  <c r="H422" i="1"/>
  <c r="I422" i="1"/>
  <c r="J422" i="1"/>
  <c r="D420" i="1"/>
  <c r="E420" i="1"/>
  <c r="F420" i="1"/>
  <c r="G420" i="1"/>
  <c r="H420" i="1"/>
  <c r="I420" i="1"/>
  <c r="J420" i="1"/>
  <c r="D418" i="1"/>
  <c r="E418" i="1"/>
  <c r="F418" i="1"/>
  <c r="G418" i="1"/>
  <c r="H418" i="1"/>
  <c r="I418" i="1"/>
  <c r="J418" i="1"/>
  <c r="C422" i="1"/>
  <c r="C420" i="1"/>
  <c r="C418" i="1"/>
  <c r="C413" i="1"/>
  <c r="C408" i="1"/>
  <c r="D403" i="1"/>
  <c r="E403" i="1"/>
  <c r="F403" i="1"/>
  <c r="G403" i="1"/>
  <c r="H403" i="1"/>
  <c r="I403" i="1"/>
  <c r="J403" i="1"/>
  <c r="D398" i="1"/>
  <c r="E398" i="1"/>
  <c r="F398" i="1"/>
  <c r="G398" i="1"/>
  <c r="H398" i="1"/>
  <c r="I398" i="1"/>
  <c r="J398" i="1"/>
  <c r="C403" i="1"/>
  <c r="C398" i="1"/>
  <c r="D392" i="1"/>
  <c r="E392" i="1"/>
  <c r="F392" i="1"/>
  <c r="G392" i="1"/>
  <c r="H392" i="1"/>
  <c r="I392" i="1"/>
  <c r="J392" i="1"/>
  <c r="D387" i="1"/>
  <c r="E387" i="1"/>
  <c r="F387" i="1"/>
  <c r="G387" i="1"/>
  <c r="H387" i="1"/>
  <c r="I387" i="1"/>
  <c r="J387" i="1"/>
  <c r="C392" i="1"/>
  <c r="C387" i="1"/>
  <c r="D380" i="1"/>
  <c r="E380" i="1"/>
  <c r="F380" i="1"/>
  <c r="G380" i="1"/>
  <c r="H380" i="1"/>
  <c r="I380" i="1"/>
  <c r="J380" i="1"/>
  <c r="D375" i="1"/>
  <c r="E375" i="1"/>
  <c r="F375" i="1"/>
  <c r="G375" i="1"/>
  <c r="H375" i="1"/>
  <c r="I375" i="1"/>
  <c r="J375" i="1"/>
  <c r="C380" i="1"/>
  <c r="C375" i="1"/>
  <c r="D371" i="1"/>
  <c r="E371" i="1"/>
  <c r="F371" i="1"/>
  <c r="G371" i="1"/>
  <c r="H371" i="1"/>
  <c r="I371" i="1"/>
  <c r="J371" i="1"/>
  <c r="D366" i="1"/>
  <c r="E366" i="1"/>
  <c r="F366" i="1"/>
  <c r="G366" i="1"/>
  <c r="H366" i="1"/>
  <c r="I366" i="1"/>
  <c r="J366" i="1"/>
  <c r="C371" i="1"/>
  <c r="C366" i="1"/>
  <c r="D361" i="1"/>
  <c r="E361" i="1"/>
  <c r="F361" i="1"/>
  <c r="G361" i="1"/>
  <c r="H361" i="1"/>
  <c r="I361" i="1"/>
  <c r="J361" i="1"/>
  <c r="D359" i="1"/>
  <c r="E359" i="1"/>
  <c r="F359" i="1"/>
  <c r="G359" i="1"/>
  <c r="H359" i="1"/>
  <c r="I359" i="1"/>
  <c r="J359" i="1"/>
  <c r="D357" i="1"/>
  <c r="E357" i="1"/>
  <c r="F357" i="1"/>
  <c r="G357" i="1"/>
  <c r="H357" i="1"/>
  <c r="I357" i="1"/>
  <c r="J357" i="1"/>
  <c r="C361" i="1"/>
  <c r="C359" i="1"/>
  <c r="C357" i="1"/>
  <c r="D343" i="1"/>
  <c r="D342" i="1" s="1"/>
  <c r="D341" i="1" s="1"/>
  <c r="E343" i="1"/>
  <c r="E342" i="1" s="1"/>
  <c r="E341" i="1" s="1"/>
  <c r="F343" i="1"/>
  <c r="F342" i="1" s="1"/>
  <c r="F341" i="1" s="1"/>
  <c r="G343" i="1"/>
  <c r="G342" i="1" s="1"/>
  <c r="G341" i="1" s="1"/>
  <c r="H343" i="1"/>
  <c r="H342" i="1" s="1"/>
  <c r="H341" i="1" s="1"/>
  <c r="I343" i="1"/>
  <c r="I342" i="1" s="1"/>
  <c r="I341" i="1" s="1"/>
  <c r="D30" i="9" s="1"/>
  <c r="J343" i="1"/>
  <c r="J342" i="1" s="1"/>
  <c r="J341" i="1" s="1"/>
  <c r="C343" i="1"/>
  <c r="D325" i="1"/>
  <c r="D324" i="1" s="1"/>
  <c r="E325" i="1"/>
  <c r="E324" i="1" s="1"/>
  <c r="F325" i="1"/>
  <c r="F324" i="1" s="1"/>
  <c r="G325" i="1"/>
  <c r="G324" i="1" s="1"/>
  <c r="H325" i="1"/>
  <c r="H324" i="1" s="1"/>
  <c r="I325" i="1"/>
  <c r="I324" i="1" s="1"/>
  <c r="J325" i="1"/>
  <c r="J324" i="1" s="1"/>
  <c r="D322" i="1"/>
  <c r="D321" i="1" s="1"/>
  <c r="E322" i="1"/>
  <c r="E321" i="1" s="1"/>
  <c r="F322" i="1"/>
  <c r="F321" i="1" s="1"/>
  <c r="G322" i="1"/>
  <c r="G321" i="1" s="1"/>
  <c r="H322" i="1"/>
  <c r="H321" i="1" s="1"/>
  <c r="I322" i="1"/>
  <c r="J322" i="1"/>
  <c r="C325" i="1"/>
  <c r="C322" i="1"/>
  <c r="C321" i="1" s="1"/>
  <c r="D318" i="1"/>
  <c r="E318" i="1"/>
  <c r="F318" i="1"/>
  <c r="G318" i="1"/>
  <c r="H318" i="1"/>
  <c r="I318" i="1"/>
  <c r="J318" i="1"/>
  <c r="D316" i="1"/>
  <c r="E316" i="1"/>
  <c r="F316" i="1"/>
  <c r="G316" i="1"/>
  <c r="H316" i="1"/>
  <c r="I316" i="1"/>
  <c r="J316" i="1"/>
  <c r="D314" i="1"/>
  <c r="E314" i="1"/>
  <c r="F314" i="1"/>
  <c r="G314" i="1"/>
  <c r="H314" i="1"/>
  <c r="I314" i="1"/>
  <c r="J314" i="1"/>
  <c r="C318" i="1"/>
  <c r="C316" i="1"/>
  <c r="C314" i="1"/>
  <c r="C304" i="1"/>
  <c r="C302" i="1"/>
  <c r="D271" i="1"/>
  <c r="D270" i="1" s="1"/>
  <c r="D269" i="1" s="1"/>
  <c r="E271" i="1"/>
  <c r="E270" i="1" s="1"/>
  <c r="E269" i="1" s="1"/>
  <c r="F271" i="1"/>
  <c r="F270" i="1" s="1"/>
  <c r="F269" i="1" s="1"/>
  <c r="G271" i="1"/>
  <c r="G270" i="1" s="1"/>
  <c r="G269" i="1" s="1"/>
  <c r="H271" i="1"/>
  <c r="H270" i="1" s="1"/>
  <c r="H269" i="1" s="1"/>
  <c r="I271" i="1"/>
  <c r="J271" i="1"/>
  <c r="C271" i="1"/>
  <c r="C270" i="1" s="1"/>
  <c r="C269" i="1" s="1"/>
  <c r="D267" i="1"/>
  <c r="D266" i="1" s="1"/>
  <c r="D265" i="1" s="1"/>
  <c r="E267" i="1"/>
  <c r="E266" i="1" s="1"/>
  <c r="E265" i="1" s="1"/>
  <c r="F267" i="1"/>
  <c r="F266" i="1" s="1"/>
  <c r="F265" i="1" s="1"/>
  <c r="G267" i="1"/>
  <c r="G266" i="1" s="1"/>
  <c r="G265" i="1" s="1"/>
  <c r="H267" i="1"/>
  <c r="H266" i="1" s="1"/>
  <c r="H265" i="1" s="1"/>
  <c r="I267" i="1"/>
  <c r="J267" i="1"/>
  <c r="C267" i="1"/>
  <c r="C266" i="1" s="1"/>
  <c r="C265" i="1" s="1"/>
  <c r="D259" i="1"/>
  <c r="D258" i="1" s="1"/>
  <c r="E259" i="1"/>
  <c r="E258" i="1" s="1"/>
  <c r="F259" i="1"/>
  <c r="F258" i="1" s="1"/>
  <c r="G259" i="1"/>
  <c r="G258" i="1" s="1"/>
  <c r="H259" i="1"/>
  <c r="M259" i="1" s="1"/>
  <c r="J260" i="1"/>
  <c r="C260" i="1"/>
  <c r="C259" i="1" s="1"/>
  <c r="C258" i="1" s="1"/>
  <c r="D252" i="1"/>
  <c r="D251" i="1" s="1"/>
  <c r="E252" i="1"/>
  <c r="E251" i="1" s="1"/>
  <c r="F252" i="1"/>
  <c r="F251" i="1" s="1"/>
  <c r="G252" i="1"/>
  <c r="G251" i="1" s="1"/>
  <c r="H252" i="1"/>
  <c r="H251" i="1" s="1"/>
  <c r="I252" i="1"/>
  <c r="J252" i="1"/>
  <c r="D249" i="1"/>
  <c r="D248" i="1" s="1"/>
  <c r="E249" i="1"/>
  <c r="E248" i="1" s="1"/>
  <c r="F249" i="1"/>
  <c r="F248" i="1" s="1"/>
  <c r="G249" i="1"/>
  <c r="G248" i="1" s="1"/>
  <c r="H249" i="1"/>
  <c r="H248" i="1" s="1"/>
  <c r="I249" i="1"/>
  <c r="J249" i="1"/>
  <c r="C252" i="1"/>
  <c r="C251" i="1" s="1"/>
  <c r="C249" i="1"/>
  <c r="C248" i="1" s="1"/>
  <c r="D245" i="1"/>
  <c r="D244" i="1" s="1"/>
  <c r="E245" i="1"/>
  <c r="E244" i="1" s="1"/>
  <c r="F245" i="1"/>
  <c r="F244" i="1" s="1"/>
  <c r="G245" i="1"/>
  <c r="G244" i="1" s="1"/>
  <c r="H245" i="1"/>
  <c r="H244" i="1" s="1"/>
  <c r="I245" i="1"/>
  <c r="J245" i="1"/>
  <c r="D242" i="1"/>
  <c r="D241" i="1" s="1"/>
  <c r="E242" i="1"/>
  <c r="E241" i="1" s="1"/>
  <c r="F242" i="1"/>
  <c r="F241" i="1" s="1"/>
  <c r="G242" i="1"/>
  <c r="G241" i="1" s="1"/>
  <c r="H242" i="1"/>
  <c r="H241" i="1" s="1"/>
  <c r="I242" i="1"/>
  <c r="J242" i="1"/>
  <c r="C245" i="1"/>
  <c r="C244" i="1" s="1"/>
  <c r="C242" i="1"/>
  <c r="C241" i="1" s="1"/>
  <c r="D228" i="1"/>
  <c r="D521" i="1" s="1"/>
  <c r="E228" i="1"/>
  <c r="F228" i="1"/>
  <c r="G228" i="1"/>
  <c r="H228" i="1"/>
  <c r="H227" i="1" s="1"/>
  <c r="C237" i="1"/>
  <c r="D224" i="1"/>
  <c r="D223" i="1" s="1"/>
  <c r="D222" i="1" s="1"/>
  <c r="E224" i="1"/>
  <c r="E223" i="1" s="1"/>
  <c r="E222" i="1" s="1"/>
  <c r="F224" i="1"/>
  <c r="F223" i="1" s="1"/>
  <c r="F222" i="1" s="1"/>
  <c r="G224" i="1"/>
  <c r="G223" i="1" s="1"/>
  <c r="G222" i="1" s="1"/>
  <c r="H224" i="1"/>
  <c r="H223" i="1" s="1"/>
  <c r="H222" i="1" s="1"/>
  <c r="I224" i="1"/>
  <c r="J224" i="1"/>
  <c r="C224" i="1"/>
  <c r="C223" i="1" s="1"/>
  <c r="C222" i="1" s="1"/>
  <c r="D220" i="1"/>
  <c r="D219" i="1" s="1"/>
  <c r="D218" i="1" s="1"/>
  <c r="E220" i="1"/>
  <c r="E219" i="1" s="1"/>
  <c r="E218" i="1" s="1"/>
  <c r="F220" i="1"/>
  <c r="F219" i="1" s="1"/>
  <c r="F218" i="1" s="1"/>
  <c r="G220" i="1"/>
  <c r="G219" i="1" s="1"/>
  <c r="G218" i="1" s="1"/>
  <c r="H220" i="1"/>
  <c r="H219" i="1" s="1"/>
  <c r="H218" i="1" s="1"/>
  <c r="I220" i="1"/>
  <c r="J220" i="1"/>
  <c r="C220" i="1"/>
  <c r="C219" i="1" s="1"/>
  <c r="C218" i="1" s="1"/>
  <c r="D216" i="1"/>
  <c r="D215" i="1" s="1"/>
  <c r="D214" i="1" s="1"/>
  <c r="E216" i="1"/>
  <c r="E215" i="1" s="1"/>
  <c r="E214" i="1" s="1"/>
  <c r="F216" i="1"/>
  <c r="F215" i="1" s="1"/>
  <c r="F214" i="1" s="1"/>
  <c r="G216" i="1"/>
  <c r="G215" i="1" s="1"/>
  <c r="G214" i="1" s="1"/>
  <c r="H216" i="1"/>
  <c r="H215" i="1" s="1"/>
  <c r="H214" i="1" s="1"/>
  <c r="I216" i="1"/>
  <c r="J216" i="1"/>
  <c r="C216" i="1"/>
  <c r="C215" i="1" s="1"/>
  <c r="C214" i="1" s="1"/>
  <c r="D206" i="1"/>
  <c r="D205" i="1" s="1"/>
  <c r="D204" i="1" s="1"/>
  <c r="E206" i="1"/>
  <c r="E205" i="1" s="1"/>
  <c r="E204" i="1" s="1"/>
  <c r="F206" i="1"/>
  <c r="F205" i="1" s="1"/>
  <c r="F204" i="1" s="1"/>
  <c r="G206" i="1"/>
  <c r="G205" i="1" s="1"/>
  <c r="G204" i="1" s="1"/>
  <c r="H206" i="1"/>
  <c r="H205" i="1" s="1"/>
  <c r="H204" i="1" s="1"/>
  <c r="I206" i="1"/>
  <c r="J206" i="1"/>
  <c r="C206" i="1"/>
  <c r="D202" i="1"/>
  <c r="D201" i="1" s="1"/>
  <c r="D200" i="1" s="1"/>
  <c r="E202" i="1"/>
  <c r="E201" i="1" s="1"/>
  <c r="E200" i="1" s="1"/>
  <c r="F202" i="1"/>
  <c r="F201" i="1" s="1"/>
  <c r="F200" i="1" s="1"/>
  <c r="G202" i="1"/>
  <c r="G201" i="1" s="1"/>
  <c r="G200" i="1" s="1"/>
  <c r="H202" i="1"/>
  <c r="H201" i="1" s="1"/>
  <c r="H200" i="1" s="1"/>
  <c r="I202" i="1"/>
  <c r="J202" i="1"/>
  <c r="C202" i="1"/>
  <c r="C201" i="1" s="1"/>
  <c r="C200" i="1" s="1"/>
  <c r="D198" i="1"/>
  <c r="D197" i="1" s="1"/>
  <c r="D196" i="1" s="1"/>
  <c r="E198" i="1"/>
  <c r="E197" i="1" s="1"/>
  <c r="E196" i="1" s="1"/>
  <c r="F198" i="1"/>
  <c r="F197" i="1" s="1"/>
  <c r="F196" i="1" s="1"/>
  <c r="G198" i="1"/>
  <c r="G197" i="1" s="1"/>
  <c r="G196" i="1" s="1"/>
  <c r="H198" i="1"/>
  <c r="H197" i="1" s="1"/>
  <c r="H196" i="1" s="1"/>
  <c r="I198" i="1"/>
  <c r="J198" i="1"/>
  <c r="C198" i="1"/>
  <c r="C197" i="1" s="1"/>
  <c r="C196" i="1" s="1"/>
  <c r="C188" i="1"/>
  <c r="D184" i="1"/>
  <c r="D183" i="1" s="1"/>
  <c r="E184" i="1"/>
  <c r="E183" i="1" s="1"/>
  <c r="F184" i="1"/>
  <c r="F183" i="1" s="1"/>
  <c r="G184" i="1"/>
  <c r="G183" i="1" s="1"/>
  <c r="H183" i="1"/>
  <c r="I184" i="1"/>
  <c r="J184" i="1"/>
  <c r="D181" i="1"/>
  <c r="D180" i="1" s="1"/>
  <c r="E181" i="1"/>
  <c r="E180" i="1" s="1"/>
  <c r="F181" i="1"/>
  <c r="F180" i="1" s="1"/>
  <c r="G181" i="1"/>
  <c r="G180" i="1" s="1"/>
  <c r="H181" i="1"/>
  <c r="H180" i="1" s="1"/>
  <c r="I181" i="1"/>
  <c r="J181" i="1"/>
  <c r="C184" i="1"/>
  <c r="C183" i="1" s="1"/>
  <c r="C181" i="1"/>
  <c r="C180" i="1" s="1"/>
  <c r="D176" i="1"/>
  <c r="D175" i="1" s="1"/>
  <c r="D174" i="1" s="1"/>
  <c r="E176" i="1"/>
  <c r="E175" i="1" s="1"/>
  <c r="E174" i="1" s="1"/>
  <c r="F176" i="1"/>
  <c r="F175" i="1" s="1"/>
  <c r="F174" i="1" s="1"/>
  <c r="G176" i="1"/>
  <c r="G175" i="1" s="1"/>
  <c r="G174" i="1" s="1"/>
  <c r="H176" i="1"/>
  <c r="H175" i="1" s="1"/>
  <c r="H174" i="1" s="1"/>
  <c r="I176" i="1"/>
  <c r="J176" i="1"/>
  <c r="C176" i="1"/>
  <c r="H258" i="1" l="1"/>
  <c r="M258" i="1" s="1"/>
  <c r="M17" i="1"/>
  <c r="F32" i="15"/>
  <c r="I32" i="15" s="1"/>
  <c r="D40" i="9"/>
  <c r="F40" i="9" s="1"/>
  <c r="F30" i="9"/>
  <c r="G22" i="3"/>
  <c r="D17" i="5" s="1"/>
  <c r="D518" i="1"/>
  <c r="E470" i="1"/>
  <c r="C236" i="1"/>
  <c r="F227" i="1"/>
  <c r="F521" i="1"/>
  <c r="D227" i="1"/>
  <c r="C324" i="1"/>
  <c r="C467" i="1"/>
  <c r="C187" i="1"/>
  <c r="G227" i="1"/>
  <c r="G521" i="1"/>
  <c r="E227" i="1"/>
  <c r="C342" i="1"/>
  <c r="G11" i="3"/>
  <c r="G9" i="3" s="1"/>
  <c r="D515" i="1"/>
  <c r="E386" i="1"/>
  <c r="E385" i="1" s="1"/>
  <c r="H386" i="1"/>
  <c r="H385" i="1" s="1"/>
  <c r="F386" i="1"/>
  <c r="F385" i="1" s="1"/>
  <c r="D386" i="1"/>
  <c r="D385" i="1" s="1"/>
  <c r="C470" i="1"/>
  <c r="H470" i="1"/>
  <c r="H466" i="1" s="1"/>
  <c r="F470" i="1"/>
  <c r="F466" i="1" s="1"/>
  <c r="D470" i="1"/>
  <c r="I470" i="1"/>
  <c r="G470" i="1"/>
  <c r="G466" i="1" s="1"/>
  <c r="J470" i="1"/>
  <c r="C386" i="1"/>
  <c r="I386" i="1"/>
  <c r="I385" i="1" s="1"/>
  <c r="K392" i="1"/>
  <c r="G386" i="1"/>
  <c r="G385" i="1" s="1"/>
  <c r="J386" i="1"/>
  <c r="J385" i="1" s="1"/>
  <c r="E466" i="1"/>
  <c r="D466" i="1"/>
  <c r="C175" i="1"/>
  <c r="C174" i="1" s="1"/>
  <c r="J175" i="1"/>
  <c r="J205" i="1"/>
  <c r="K408" i="1"/>
  <c r="K413" i="1"/>
  <c r="J192" i="1"/>
  <c r="C205" i="1"/>
  <c r="C204" i="1" s="1"/>
  <c r="K232" i="1"/>
  <c r="J228" i="1"/>
  <c r="K410" i="1"/>
  <c r="C192" i="1"/>
  <c r="C191" i="1" s="1"/>
  <c r="J406" i="1"/>
  <c r="J183" i="1"/>
  <c r="J197" i="1"/>
  <c r="J201" i="1"/>
  <c r="J215" i="1"/>
  <c r="J219" i="1"/>
  <c r="J223" i="1"/>
  <c r="J241" i="1"/>
  <c r="J248" i="1"/>
  <c r="J321" i="1"/>
  <c r="J429" i="1"/>
  <c r="J441" i="1"/>
  <c r="J467" i="1"/>
  <c r="J180" i="1"/>
  <c r="J244" i="1"/>
  <c r="J251" i="1"/>
  <c r="J259" i="1"/>
  <c r="J266" i="1"/>
  <c r="J270" i="1"/>
  <c r="I429" i="1"/>
  <c r="I441" i="1"/>
  <c r="K441" i="1" s="1"/>
  <c r="I467" i="1"/>
  <c r="I191" i="1"/>
  <c r="I405" i="1"/>
  <c r="K304" i="1"/>
  <c r="K357" i="1"/>
  <c r="K361" i="1"/>
  <c r="K366" i="1"/>
  <c r="K371" i="1"/>
  <c r="K387" i="1"/>
  <c r="K420" i="1"/>
  <c r="K445" i="1"/>
  <c r="K450" i="1"/>
  <c r="K455" i="1"/>
  <c r="K459" i="1"/>
  <c r="K471" i="1"/>
  <c r="K475" i="1"/>
  <c r="K481" i="1"/>
  <c r="K491" i="1"/>
  <c r="K499" i="1"/>
  <c r="K359" i="1"/>
  <c r="K368" i="1"/>
  <c r="K418" i="1"/>
  <c r="K422" i="1"/>
  <c r="K447" i="1"/>
  <c r="K457" i="1"/>
  <c r="K473" i="1"/>
  <c r="K478" i="1"/>
  <c r="K488" i="1"/>
  <c r="K497" i="1"/>
  <c r="I175" i="1"/>
  <c r="K176" i="1"/>
  <c r="I183" i="1"/>
  <c r="K184" i="1"/>
  <c r="K193" i="1"/>
  <c r="I197" i="1"/>
  <c r="K198" i="1"/>
  <c r="I201" i="1"/>
  <c r="K202" i="1"/>
  <c r="I205" i="1"/>
  <c r="K206" i="1"/>
  <c r="I215" i="1"/>
  <c r="K216" i="1"/>
  <c r="I219" i="1"/>
  <c r="K220" i="1"/>
  <c r="I223" i="1"/>
  <c r="K224" i="1"/>
  <c r="K238" i="1"/>
  <c r="I241" i="1"/>
  <c r="K242" i="1"/>
  <c r="I248" i="1"/>
  <c r="K249" i="1"/>
  <c r="K302" i="1"/>
  <c r="K316" i="1"/>
  <c r="I321" i="1"/>
  <c r="I320" i="1" s="1"/>
  <c r="D42" i="7" s="1"/>
  <c r="K322" i="1"/>
  <c r="I180" i="1"/>
  <c r="K181" i="1"/>
  <c r="K188" i="1"/>
  <c r="I228" i="1"/>
  <c r="E521" i="1" s="1"/>
  <c r="K229" i="1"/>
  <c r="I244" i="1"/>
  <c r="K245" i="1"/>
  <c r="I251" i="1"/>
  <c r="K252" i="1"/>
  <c r="I259" i="1"/>
  <c r="K260" i="1"/>
  <c r="I266" i="1"/>
  <c r="K267" i="1"/>
  <c r="I270" i="1"/>
  <c r="K271" i="1"/>
  <c r="K314" i="1"/>
  <c r="K318" i="1"/>
  <c r="K343" i="1"/>
  <c r="K349" i="1"/>
  <c r="K375" i="1"/>
  <c r="K380" i="1"/>
  <c r="I485" i="1"/>
  <c r="G485" i="1"/>
  <c r="G484" i="1" s="1"/>
  <c r="E485" i="1"/>
  <c r="E484" i="1" s="1"/>
  <c r="I494" i="1"/>
  <c r="G494" i="1"/>
  <c r="G493" i="1" s="1"/>
  <c r="E494" i="1"/>
  <c r="E493" i="1" s="1"/>
  <c r="K495" i="1"/>
  <c r="K468" i="1"/>
  <c r="K442" i="1"/>
  <c r="K325" i="1"/>
  <c r="K345" i="1"/>
  <c r="K377" i="1"/>
  <c r="K486" i="1"/>
  <c r="D10" i="1"/>
  <c r="C444" i="1"/>
  <c r="F444" i="1"/>
  <c r="F440" i="1" s="1"/>
  <c r="J494" i="1"/>
  <c r="H494" i="1"/>
  <c r="H493" i="1" s="1"/>
  <c r="F494" i="1"/>
  <c r="F493" i="1" s="1"/>
  <c r="D494" i="1"/>
  <c r="D493" i="1" s="1"/>
  <c r="C494" i="1"/>
  <c r="E454" i="1"/>
  <c r="E453" i="1" s="1"/>
  <c r="C485" i="1"/>
  <c r="J485" i="1"/>
  <c r="H485" i="1"/>
  <c r="H484" i="1" s="1"/>
  <c r="F485" i="1"/>
  <c r="F484" i="1" s="1"/>
  <c r="D485" i="1"/>
  <c r="D484" i="1" s="1"/>
  <c r="I454" i="1"/>
  <c r="C454" i="1"/>
  <c r="G454" i="1"/>
  <c r="G453" i="1" s="1"/>
  <c r="I417" i="1"/>
  <c r="G417" i="1"/>
  <c r="G416" i="1" s="1"/>
  <c r="E417" i="1"/>
  <c r="E416" i="1" s="1"/>
  <c r="F432" i="1"/>
  <c r="F428" i="1" s="1"/>
  <c r="I444" i="1"/>
  <c r="G444" i="1"/>
  <c r="G440" i="1" s="1"/>
  <c r="E444" i="1"/>
  <c r="E440" i="1" s="1"/>
  <c r="J454" i="1"/>
  <c r="H454" i="1"/>
  <c r="H453" i="1" s="1"/>
  <c r="F454" i="1"/>
  <c r="F453" i="1" s="1"/>
  <c r="D454" i="1"/>
  <c r="D453" i="1" s="1"/>
  <c r="J444" i="1"/>
  <c r="H444" i="1"/>
  <c r="H440" i="1" s="1"/>
  <c r="D444" i="1"/>
  <c r="D440" i="1" s="1"/>
  <c r="C397" i="1"/>
  <c r="I397" i="1"/>
  <c r="G397" i="1"/>
  <c r="E397" i="1"/>
  <c r="C407" i="1"/>
  <c r="C432" i="1"/>
  <c r="I432" i="1"/>
  <c r="G432" i="1"/>
  <c r="G428" i="1" s="1"/>
  <c r="E432" i="1"/>
  <c r="E428" i="1" s="1"/>
  <c r="J432" i="1"/>
  <c r="H432" i="1"/>
  <c r="H428" i="1" s="1"/>
  <c r="D432" i="1"/>
  <c r="D428" i="1" s="1"/>
  <c r="C417" i="1"/>
  <c r="J417" i="1"/>
  <c r="H417" i="1"/>
  <c r="H416" i="1" s="1"/>
  <c r="H415" i="1" s="1"/>
  <c r="F417" i="1"/>
  <c r="F416" i="1" s="1"/>
  <c r="F415" i="1" s="1"/>
  <c r="D417" i="1"/>
  <c r="D416" i="1" s="1"/>
  <c r="J397" i="1"/>
  <c r="H397" i="1"/>
  <c r="H396" i="1" s="1"/>
  <c r="F397" i="1"/>
  <c r="D397" i="1"/>
  <c r="I365" i="1"/>
  <c r="G365" i="1"/>
  <c r="G364" i="1" s="1"/>
  <c r="E365" i="1"/>
  <c r="E364" i="1" s="1"/>
  <c r="I374" i="1"/>
  <c r="G374" i="1"/>
  <c r="G373" i="1" s="1"/>
  <c r="E374" i="1"/>
  <c r="E373" i="1" s="1"/>
  <c r="J374" i="1"/>
  <c r="H374" i="1"/>
  <c r="H373" i="1" s="1"/>
  <c r="F374" i="1"/>
  <c r="F373" i="1" s="1"/>
  <c r="D374" i="1"/>
  <c r="D373" i="1" s="1"/>
  <c r="C374" i="1"/>
  <c r="I356" i="1"/>
  <c r="G356" i="1"/>
  <c r="G355" i="1" s="1"/>
  <c r="G340" i="1" s="1"/>
  <c r="E356" i="1"/>
  <c r="E355" i="1" s="1"/>
  <c r="C365" i="1"/>
  <c r="J365" i="1"/>
  <c r="H365" i="1"/>
  <c r="H364" i="1" s="1"/>
  <c r="F365" i="1"/>
  <c r="F364" i="1" s="1"/>
  <c r="D365" i="1"/>
  <c r="D364" i="1" s="1"/>
  <c r="C356" i="1"/>
  <c r="J356" i="1"/>
  <c r="H356" i="1"/>
  <c r="H355" i="1" s="1"/>
  <c r="F356" i="1"/>
  <c r="F355" i="1" s="1"/>
  <c r="D356" i="1"/>
  <c r="D355" i="1" s="1"/>
  <c r="I313" i="1"/>
  <c r="G313" i="1"/>
  <c r="G312" i="1" s="1"/>
  <c r="E313" i="1"/>
  <c r="E312" i="1" s="1"/>
  <c r="E340" i="1"/>
  <c r="H320" i="1"/>
  <c r="F320" i="1"/>
  <c r="D320" i="1"/>
  <c r="G320" i="1"/>
  <c r="E320" i="1"/>
  <c r="C313" i="1"/>
  <c r="J313" i="1"/>
  <c r="H313" i="1"/>
  <c r="H312" i="1" s="1"/>
  <c r="F313" i="1"/>
  <c r="F312" i="1" s="1"/>
  <c r="D313" i="1"/>
  <c r="D312" i="1" s="1"/>
  <c r="C240" i="1"/>
  <c r="C247" i="1"/>
  <c r="C301" i="1"/>
  <c r="C300" i="1" s="1"/>
  <c r="C299" i="1" s="1"/>
  <c r="H247" i="1"/>
  <c r="D247" i="1"/>
  <c r="D240" i="1"/>
  <c r="H240" i="1"/>
  <c r="F247" i="1"/>
  <c r="E247" i="1"/>
  <c r="G247" i="1"/>
  <c r="F240" i="1"/>
  <c r="E240" i="1"/>
  <c r="G240" i="1"/>
  <c r="C228" i="1"/>
  <c r="C179" i="1"/>
  <c r="H179" i="1"/>
  <c r="F179" i="1"/>
  <c r="D179" i="1"/>
  <c r="E179" i="1"/>
  <c r="G179" i="1"/>
  <c r="D167" i="1"/>
  <c r="E167" i="1"/>
  <c r="F167" i="1"/>
  <c r="G167" i="1"/>
  <c r="H167" i="1"/>
  <c r="I167" i="1"/>
  <c r="J167" i="1"/>
  <c r="D165" i="1"/>
  <c r="E165" i="1"/>
  <c r="F165" i="1"/>
  <c r="G165" i="1"/>
  <c r="H165" i="1"/>
  <c r="I165" i="1"/>
  <c r="J165" i="1"/>
  <c r="D163" i="1"/>
  <c r="E163" i="1"/>
  <c r="F163" i="1"/>
  <c r="G163" i="1"/>
  <c r="H163" i="1"/>
  <c r="I163" i="1"/>
  <c r="J163" i="1"/>
  <c r="D161" i="1"/>
  <c r="E161" i="1"/>
  <c r="F161" i="1"/>
  <c r="G161" i="1"/>
  <c r="H161" i="1"/>
  <c r="I161" i="1"/>
  <c r="J161" i="1"/>
  <c r="D158" i="1"/>
  <c r="D157" i="1" s="1"/>
  <c r="E158" i="1"/>
  <c r="E157" i="1" s="1"/>
  <c r="F158" i="1"/>
  <c r="F157" i="1" s="1"/>
  <c r="G158" i="1"/>
  <c r="G157" i="1" s="1"/>
  <c r="H158" i="1"/>
  <c r="H157" i="1" s="1"/>
  <c r="I158" i="1"/>
  <c r="J158" i="1"/>
  <c r="D147" i="1"/>
  <c r="E147" i="1"/>
  <c r="F147" i="1"/>
  <c r="G147" i="1"/>
  <c r="I147" i="1"/>
  <c r="J147" i="1"/>
  <c r="D145" i="1"/>
  <c r="E145" i="1"/>
  <c r="F145" i="1"/>
  <c r="G145" i="1"/>
  <c r="H145" i="1"/>
  <c r="I145" i="1"/>
  <c r="J145" i="1"/>
  <c r="D140" i="1"/>
  <c r="E140" i="1"/>
  <c r="F140" i="1"/>
  <c r="G140" i="1"/>
  <c r="H140" i="1"/>
  <c r="I140" i="1"/>
  <c r="J140" i="1"/>
  <c r="D133" i="1"/>
  <c r="E133" i="1"/>
  <c r="F133" i="1"/>
  <c r="G133" i="1"/>
  <c r="H133" i="1"/>
  <c r="I133" i="1"/>
  <c r="J133" i="1"/>
  <c r="C133" i="1"/>
  <c r="D120" i="1"/>
  <c r="E120" i="1"/>
  <c r="F120" i="1"/>
  <c r="G120" i="1"/>
  <c r="H120" i="1"/>
  <c r="I120" i="1"/>
  <c r="J120" i="1"/>
  <c r="D113" i="1"/>
  <c r="E113" i="1"/>
  <c r="F113" i="1"/>
  <c r="G113" i="1"/>
  <c r="H113" i="1"/>
  <c r="I113" i="1"/>
  <c r="J113" i="1"/>
  <c r="C120" i="1"/>
  <c r="C113" i="1"/>
  <c r="D108" i="1"/>
  <c r="E108" i="1"/>
  <c r="F108" i="1"/>
  <c r="G108" i="1"/>
  <c r="H108" i="1"/>
  <c r="I108" i="1"/>
  <c r="J108" i="1"/>
  <c r="D106" i="1"/>
  <c r="E106" i="1"/>
  <c r="F106" i="1"/>
  <c r="G106" i="1"/>
  <c r="H106" i="1"/>
  <c r="I106" i="1"/>
  <c r="J106" i="1"/>
  <c r="C108" i="1"/>
  <c r="C106" i="1"/>
  <c r="D94" i="1"/>
  <c r="D93" i="1" s="1"/>
  <c r="D92" i="1" s="1"/>
  <c r="D91" i="1" s="1"/>
  <c r="E94" i="1"/>
  <c r="E93" i="1" s="1"/>
  <c r="E92" i="1" s="1"/>
  <c r="E91" i="1" s="1"/>
  <c r="F94" i="1"/>
  <c r="F93" i="1" s="1"/>
  <c r="F92" i="1" s="1"/>
  <c r="F91" i="1" s="1"/>
  <c r="G94" i="1"/>
  <c r="G93" i="1" s="1"/>
  <c r="G92" i="1" s="1"/>
  <c r="G91" i="1" s="1"/>
  <c r="H94" i="1"/>
  <c r="H93" i="1" s="1"/>
  <c r="H92" i="1" s="1"/>
  <c r="H91" i="1" s="1"/>
  <c r="I94" i="1"/>
  <c r="I93" i="1" s="1"/>
  <c r="I92" i="1" s="1"/>
  <c r="J94" i="1"/>
  <c r="J93" i="1" s="1"/>
  <c r="J92" i="1" s="1"/>
  <c r="C101" i="1"/>
  <c r="C94" i="1"/>
  <c r="D78" i="1"/>
  <c r="E78" i="1"/>
  <c r="F78" i="1"/>
  <c r="G78" i="1"/>
  <c r="H78" i="1"/>
  <c r="I78" i="1"/>
  <c r="J78" i="1"/>
  <c r="C78" i="1"/>
  <c r="D73" i="1"/>
  <c r="D70" i="1" s="1"/>
  <c r="D69" i="1" s="1"/>
  <c r="D68" i="1" s="1"/>
  <c r="E73" i="1"/>
  <c r="E70" i="1" s="1"/>
  <c r="E69" i="1" s="1"/>
  <c r="E68" i="1" s="1"/>
  <c r="F73" i="1"/>
  <c r="F70" i="1" s="1"/>
  <c r="F69" i="1" s="1"/>
  <c r="F68" i="1" s="1"/>
  <c r="G73" i="1"/>
  <c r="G70" i="1" s="1"/>
  <c r="G69" i="1" s="1"/>
  <c r="G68" i="1" s="1"/>
  <c r="H73" i="1"/>
  <c r="H70" i="1" s="1"/>
  <c r="H69" i="1" s="1"/>
  <c r="H68" i="1" s="1"/>
  <c r="I73" i="1"/>
  <c r="I70" i="1" s="1"/>
  <c r="I69" i="1" s="1"/>
  <c r="J73" i="1"/>
  <c r="J70" i="1" s="1"/>
  <c r="J69" i="1" s="1"/>
  <c r="C73" i="1"/>
  <c r="D66" i="1"/>
  <c r="E66" i="1"/>
  <c r="F66" i="1"/>
  <c r="G66" i="1"/>
  <c r="H66" i="1"/>
  <c r="I66" i="1"/>
  <c r="J66" i="1"/>
  <c r="D64" i="1"/>
  <c r="E64" i="1"/>
  <c r="F64" i="1"/>
  <c r="G64" i="1"/>
  <c r="H64" i="1"/>
  <c r="I64" i="1"/>
  <c r="J64" i="1"/>
  <c r="C66" i="1"/>
  <c r="C64" i="1"/>
  <c r="C59" i="1"/>
  <c r="D49" i="1"/>
  <c r="D48" i="1" s="1"/>
  <c r="E49" i="1"/>
  <c r="E48" i="1" s="1"/>
  <c r="F49" i="1"/>
  <c r="F48" i="1" s="1"/>
  <c r="G49" i="1"/>
  <c r="G48" i="1" s="1"/>
  <c r="H49" i="1"/>
  <c r="H48" i="1" s="1"/>
  <c r="I49" i="1"/>
  <c r="J49" i="1"/>
  <c r="C52" i="1"/>
  <c r="C49" i="1"/>
  <c r="C48" i="1" s="1"/>
  <c r="D27" i="1"/>
  <c r="E27" i="1"/>
  <c r="F27" i="1"/>
  <c r="G27" i="1"/>
  <c r="H16" i="1"/>
  <c r="I27" i="1"/>
  <c r="J27" i="1"/>
  <c r="C27" i="1"/>
  <c r="E311" i="1" l="1"/>
  <c r="G311" i="1"/>
  <c r="D67" i="6"/>
  <c r="F36" i="6"/>
  <c r="G36" i="6" s="1"/>
  <c r="I91" i="1"/>
  <c r="I68" i="1"/>
  <c r="D41" i="8"/>
  <c r="D63" i="6"/>
  <c r="F32" i="6"/>
  <c r="M31" i="6" s="1"/>
  <c r="D517" i="1"/>
  <c r="I516" i="1" s="1"/>
  <c r="E517" i="1"/>
  <c r="E515" i="1" s="1"/>
  <c r="H11" i="3"/>
  <c r="D14" i="5"/>
  <c r="E226" i="1"/>
  <c r="D226" i="1"/>
  <c r="C320" i="1"/>
  <c r="K324" i="1"/>
  <c r="C51" i="1"/>
  <c r="G226" i="1"/>
  <c r="F226" i="1"/>
  <c r="H226" i="1"/>
  <c r="C521" i="1"/>
  <c r="C341" i="1"/>
  <c r="C130" i="3" s="1"/>
  <c r="D415" i="1"/>
  <c r="J405" i="1"/>
  <c r="J191" i="1"/>
  <c r="J174" i="1"/>
  <c r="J204" i="1"/>
  <c r="J91" i="1"/>
  <c r="J68" i="1"/>
  <c r="D396" i="1"/>
  <c r="D363" i="1" s="1"/>
  <c r="G396" i="1"/>
  <c r="F396" i="1"/>
  <c r="E396" i="1"/>
  <c r="G415" i="1"/>
  <c r="E415" i="1"/>
  <c r="D311" i="1"/>
  <c r="H311" i="1"/>
  <c r="F311" i="1"/>
  <c r="E105" i="1"/>
  <c r="E104" i="1" s="1"/>
  <c r="E103" i="1" s="1"/>
  <c r="H112" i="1"/>
  <c r="H111" i="1" s="1"/>
  <c r="F112" i="1"/>
  <c r="F111" i="1" s="1"/>
  <c r="D112" i="1"/>
  <c r="D111" i="1" s="1"/>
  <c r="F132" i="1"/>
  <c r="F122" i="1" s="1"/>
  <c r="F110" i="1" s="1"/>
  <c r="D132" i="1"/>
  <c r="D122" i="1" s="1"/>
  <c r="C132" i="1"/>
  <c r="E132" i="1"/>
  <c r="E122" i="1" s="1"/>
  <c r="H132" i="1"/>
  <c r="H122" i="1" s="1"/>
  <c r="J132" i="1"/>
  <c r="J122" i="1" s="1"/>
  <c r="I132" i="1"/>
  <c r="I122" i="1" s="1"/>
  <c r="D32" i="10" s="1"/>
  <c r="D39" i="10" s="1"/>
  <c r="G132" i="1"/>
  <c r="G122" i="1" s="1"/>
  <c r="C105" i="1"/>
  <c r="H105" i="1"/>
  <c r="H104" i="1" s="1"/>
  <c r="H103" i="1" s="1"/>
  <c r="F105" i="1"/>
  <c r="F104" i="1" s="1"/>
  <c r="F103" i="1" s="1"/>
  <c r="D105" i="1"/>
  <c r="D104" i="1" s="1"/>
  <c r="D103" i="1" s="1"/>
  <c r="C112" i="1"/>
  <c r="E112" i="1"/>
  <c r="E111" i="1" s="1"/>
  <c r="J112" i="1"/>
  <c r="J111" i="1" s="1"/>
  <c r="I112" i="1"/>
  <c r="I111" i="1" s="1"/>
  <c r="D42" i="8" s="1"/>
  <c r="G112" i="1"/>
  <c r="G111" i="1" s="1"/>
  <c r="J105" i="1"/>
  <c r="J104" i="1" s="1"/>
  <c r="I105" i="1"/>
  <c r="I104" i="1" s="1"/>
  <c r="G105" i="1"/>
  <c r="G104" i="1" s="1"/>
  <c r="G103" i="1" s="1"/>
  <c r="N104" i="1" s="1"/>
  <c r="E77" i="1"/>
  <c r="E76" i="1" s="1"/>
  <c r="E75" i="1" s="1"/>
  <c r="C93" i="1"/>
  <c r="H77" i="1"/>
  <c r="H76" i="1" s="1"/>
  <c r="H75" i="1" s="1"/>
  <c r="F77" i="1"/>
  <c r="F76" i="1" s="1"/>
  <c r="F75" i="1" s="1"/>
  <c r="D77" i="1"/>
  <c r="D76" i="1" s="1"/>
  <c r="D75" i="1" s="1"/>
  <c r="J77" i="1"/>
  <c r="J76" i="1" s="1"/>
  <c r="I77" i="1"/>
  <c r="I76" i="1" s="1"/>
  <c r="G77" i="1"/>
  <c r="G76" i="1" s="1"/>
  <c r="G75" i="1" s="1"/>
  <c r="C77" i="1"/>
  <c r="C70" i="1"/>
  <c r="J247" i="1"/>
  <c r="J428" i="1"/>
  <c r="N460" i="1" s="1"/>
  <c r="I466" i="1"/>
  <c r="D48" i="7" s="1"/>
  <c r="J240" i="1"/>
  <c r="G483" i="1"/>
  <c r="K467" i="1"/>
  <c r="J466" i="1"/>
  <c r="D340" i="1"/>
  <c r="H340" i="1"/>
  <c r="F340" i="1"/>
  <c r="J179" i="1"/>
  <c r="D501" i="1"/>
  <c r="I440" i="1"/>
  <c r="J320" i="1"/>
  <c r="G363" i="1"/>
  <c r="J17" i="1"/>
  <c r="F17" i="1"/>
  <c r="F16" i="1" s="1"/>
  <c r="D17" i="1"/>
  <c r="D16" i="1" s="1"/>
  <c r="C227" i="1"/>
  <c r="J312" i="1"/>
  <c r="J355" i="1"/>
  <c r="J340" i="1" s="1"/>
  <c r="J364" i="1"/>
  <c r="C385" i="1"/>
  <c r="J396" i="1"/>
  <c r="J416" i="1"/>
  <c r="C428" i="1"/>
  <c r="J440" i="1"/>
  <c r="J453" i="1"/>
  <c r="C466" i="1"/>
  <c r="J484" i="1"/>
  <c r="J227" i="1"/>
  <c r="C515" i="1"/>
  <c r="C17" i="1"/>
  <c r="C16" i="1" s="1"/>
  <c r="C14" i="5" s="1"/>
  <c r="G17" i="1"/>
  <c r="E17" i="1"/>
  <c r="E16" i="1" s="1"/>
  <c r="C186" i="1"/>
  <c r="C312" i="1"/>
  <c r="C355" i="1"/>
  <c r="C364" i="1"/>
  <c r="C373" i="1"/>
  <c r="J373" i="1"/>
  <c r="C416" i="1"/>
  <c r="C396" i="1"/>
  <c r="C453" i="1"/>
  <c r="C484" i="1"/>
  <c r="J493" i="1"/>
  <c r="C440" i="1"/>
  <c r="K251" i="1"/>
  <c r="K244" i="1"/>
  <c r="K183" i="1"/>
  <c r="J48" i="1"/>
  <c r="K180" i="1"/>
  <c r="K321" i="1"/>
  <c r="K248" i="1"/>
  <c r="K241" i="1"/>
  <c r="J157" i="1"/>
  <c r="J269" i="1"/>
  <c r="J265" i="1"/>
  <c r="J258" i="1"/>
  <c r="J222" i="1"/>
  <c r="J218" i="1"/>
  <c r="J214" i="1"/>
  <c r="J200" i="1"/>
  <c r="J196" i="1"/>
  <c r="I17" i="1"/>
  <c r="E29" i="15"/>
  <c r="E40" i="15"/>
  <c r="F10" i="1"/>
  <c r="K407" i="1"/>
  <c r="C406" i="1"/>
  <c r="C493" i="1"/>
  <c r="F35" i="8"/>
  <c r="G35" i="8" s="1"/>
  <c r="F31" i="15"/>
  <c r="I240" i="1"/>
  <c r="I247" i="1"/>
  <c r="E483" i="1"/>
  <c r="E363" i="1"/>
  <c r="F483" i="1"/>
  <c r="G173" i="1"/>
  <c r="I179" i="1"/>
  <c r="K444" i="1"/>
  <c r="E452" i="1"/>
  <c r="K470" i="1"/>
  <c r="I48" i="1"/>
  <c r="K49" i="1"/>
  <c r="K56" i="1"/>
  <c r="K64" i="1"/>
  <c r="K78" i="1"/>
  <c r="K98" i="1"/>
  <c r="K137" i="1"/>
  <c r="K161" i="1"/>
  <c r="K165" i="1"/>
  <c r="D173" i="1"/>
  <c r="H173" i="1"/>
  <c r="M173" i="1" s="1"/>
  <c r="K301" i="1"/>
  <c r="K342" i="1"/>
  <c r="I312" i="1"/>
  <c r="K313" i="1"/>
  <c r="I355" i="1"/>
  <c r="D43" i="7" s="1"/>
  <c r="K356" i="1"/>
  <c r="I364" i="1"/>
  <c r="K365" i="1"/>
  <c r="I396" i="1"/>
  <c r="K386" i="1"/>
  <c r="I484" i="1"/>
  <c r="D49" i="7" s="1"/>
  <c r="K485" i="1"/>
  <c r="I269" i="1"/>
  <c r="K270" i="1"/>
  <c r="I265" i="1"/>
  <c r="K266" i="1"/>
  <c r="I258" i="1"/>
  <c r="K259" i="1"/>
  <c r="I227" i="1"/>
  <c r="K228" i="1"/>
  <c r="I222" i="1"/>
  <c r="K223" i="1"/>
  <c r="I218" i="1"/>
  <c r="K219" i="1"/>
  <c r="I214" i="1"/>
  <c r="K215" i="1"/>
  <c r="I204" i="1"/>
  <c r="F39" i="6" s="1"/>
  <c r="K205" i="1"/>
  <c r="I200" i="1"/>
  <c r="K201" i="1"/>
  <c r="I196" i="1"/>
  <c r="K197" i="1"/>
  <c r="K191" i="1"/>
  <c r="K192" i="1"/>
  <c r="K27" i="1"/>
  <c r="K52" i="1"/>
  <c r="K59" i="1"/>
  <c r="K66" i="1"/>
  <c r="K73" i="1"/>
  <c r="K94" i="1"/>
  <c r="K101" i="1"/>
  <c r="K106" i="1"/>
  <c r="K108" i="1"/>
  <c r="K113" i="1"/>
  <c r="K120" i="1"/>
  <c r="K133" i="1"/>
  <c r="K140" i="1"/>
  <c r="I157" i="1"/>
  <c r="K158" i="1"/>
  <c r="K163" i="1"/>
  <c r="K167" i="1"/>
  <c r="K187" i="1"/>
  <c r="I373" i="1"/>
  <c r="K374" i="1"/>
  <c r="I428" i="1"/>
  <c r="I416" i="1"/>
  <c r="D44" i="7" s="1"/>
  <c r="K417" i="1"/>
  <c r="I453" i="1"/>
  <c r="D47" i="7" s="1"/>
  <c r="K454" i="1"/>
  <c r="I493" i="1"/>
  <c r="K494" i="1"/>
  <c r="K237" i="1"/>
  <c r="I174" i="1"/>
  <c r="K175" i="1"/>
  <c r="D452" i="1"/>
  <c r="D483" i="1"/>
  <c r="H483" i="1"/>
  <c r="F452" i="1"/>
  <c r="H452" i="1"/>
  <c r="G452" i="1"/>
  <c r="F363" i="1"/>
  <c r="H363" i="1"/>
  <c r="J144" i="1"/>
  <c r="F144" i="1"/>
  <c r="F143" i="1" s="1"/>
  <c r="E173" i="1"/>
  <c r="I144" i="1"/>
  <c r="G144" i="1"/>
  <c r="G143" i="1" s="1"/>
  <c r="E144" i="1"/>
  <c r="E143" i="1" s="1"/>
  <c r="H160" i="1"/>
  <c r="H156" i="1" s="1"/>
  <c r="D160" i="1"/>
  <c r="D156" i="1" s="1"/>
  <c r="F173" i="1"/>
  <c r="H144" i="1"/>
  <c r="H143" i="1" s="1"/>
  <c r="D144" i="1"/>
  <c r="D143" i="1" s="1"/>
  <c r="I160" i="1"/>
  <c r="G160" i="1"/>
  <c r="G156" i="1" s="1"/>
  <c r="E160" i="1"/>
  <c r="E156" i="1" s="1"/>
  <c r="J160" i="1"/>
  <c r="F160" i="1"/>
  <c r="F156" i="1" s="1"/>
  <c r="I63" i="1"/>
  <c r="G63" i="1"/>
  <c r="G62" i="1" s="1"/>
  <c r="G61" i="1" s="1"/>
  <c r="E63" i="1"/>
  <c r="E62" i="1" s="1"/>
  <c r="E61" i="1" s="1"/>
  <c r="J63" i="1"/>
  <c r="F63" i="1"/>
  <c r="F62" i="1" s="1"/>
  <c r="F61" i="1" s="1"/>
  <c r="H63" i="1"/>
  <c r="H62" i="1" s="1"/>
  <c r="H61" i="1" s="1"/>
  <c r="D63" i="1"/>
  <c r="D62" i="1" s="1"/>
  <c r="D61" i="1" s="1"/>
  <c r="C63" i="1"/>
  <c r="G47" i="1"/>
  <c r="G46" i="1" s="1"/>
  <c r="E47" i="1"/>
  <c r="E46" i="1" s="1"/>
  <c r="H47" i="1"/>
  <c r="H46" i="1" s="1"/>
  <c r="F47" i="1"/>
  <c r="F46" i="1" s="1"/>
  <c r="D47" i="1"/>
  <c r="D46" i="1" s="1"/>
  <c r="C236" i="4" l="1"/>
  <c r="C232" i="4" s="1"/>
  <c r="C31" i="4" s="1"/>
  <c r="C128" i="3"/>
  <c r="J130" i="3"/>
  <c r="O460" i="1"/>
  <c r="O461" i="1" s="1"/>
  <c r="N461" i="1"/>
  <c r="I75" i="1"/>
  <c r="D28" i="9"/>
  <c r="D110" i="1"/>
  <c r="F34" i="7"/>
  <c r="G34" i="7" s="1"/>
  <c r="D46" i="7"/>
  <c r="F46" i="7" s="1"/>
  <c r="D519" i="1"/>
  <c r="E519" i="1"/>
  <c r="H110" i="1"/>
  <c r="E520" i="1"/>
  <c r="G36" i="15" s="1"/>
  <c r="G34" i="15" s="1"/>
  <c r="D45" i="7"/>
  <c r="I103" i="1"/>
  <c r="D31" i="10"/>
  <c r="D38" i="10" s="1"/>
  <c r="D68" i="6"/>
  <c r="F37" i="6"/>
  <c r="G37" i="6" s="1"/>
  <c r="K39" i="6"/>
  <c r="G39" i="6"/>
  <c r="D70" i="6"/>
  <c r="K36" i="6"/>
  <c r="D65" i="6"/>
  <c r="F34" i="6"/>
  <c r="G34" i="6" s="1"/>
  <c r="D64" i="6"/>
  <c r="F64" i="6" s="1"/>
  <c r="F33" i="6"/>
  <c r="K32" i="6"/>
  <c r="G32" i="6"/>
  <c r="C311" i="1"/>
  <c r="C122" i="1"/>
  <c r="F520" i="1"/>
  <c r="G520" i="1"/>
  <c r="D520" i="1"/>
  <c r="C226" i="1"/>
  <c r="C69" i="1"/>
  <c r="F519" i="1"/>
  <c r="C519" i="1"/>
  <c r="G519" i="1"/>
  <c r="C520" i="1"/>
  <c r="I226" i="1"/>
  <c r="J226" i="1"/>
  <c r="J103" i="1"/>
  <c r="J75" i="1"/>
  <c r="J16" i="1"/>
  <c r="C363" i="1"/>
  <c r="K440" i="1"/>
  <c r="I415" i="1"/>
  <c r="C415" i="1"/>
  <c r="J415" i="1"/>
  <c r="J311" i="1"/>
  <c r="K320" i="1"/>
  <c r="I311" i="1"/>
  <c r="G110" i="1"/>
  <c r="E110" i="1"/>
  <c r="G37" i="15"/>
  <c r="I340" i="1"/>
  <c r="C340" i="1"/>
  <c r="F501" i="1"/>
  <c r="F63" i="6"/>
  <c r="K63" i="6" s="1"/>
  <c r="C452" i="1"/>
  <c r="J483" i="1"/>
  <c r="J363" i="1"/>
  <c r="J173" i="1"/>
  <c r="G16" i="1"/>
  <c r="F67" i="6"/>
  <c r="C104" i="1"/>
  <c r="C103" i="1" s="1"/>
  <c r="J62" i="1"/>
  <c r="J143" i="1"/>
  <c r="C483" i="1"/>
  <c r="C173" i="1"/>
  <c r="C76" i="1"/>
  <c r="C75" i="1" s="1"/>
  <c r="C47" i="1"/>
  <c r="C46" i="1" s="1"/>
  <c r="C62" i="1"/>
  <c r="C61" i="1" s="1"/>
  <c r="C92" i="1"/>
  <c r="C111" i="1"/>
  <c r="J110" i="1"/>
  <c r="J156" i="1"/>
  <c r="K157" i="1"/>
  <c r="K48" i="1"/>
  <c r="I47" i="1"/>
  <c r="D40" i="8" s="1"/>
  <c r="J47" i="1"/>
  <c r="J452" i="1"/>
  <c r="K493" i="1"/>
  <c r="D32" i="11"/>
  <c r="K453" i="1"/>
  <c r="K416" i="1"/>
  <c r="K373" i="1"/>
  <c r="D32" i="9"/>
  <c r="K186" i="1"/>
  <c r="K227" i="1"/>
  <c r="C405" i="1"/>
  <c r="K406" i="1"/>
  <c r="K385" i="1"/>
  <c r="D33" i="9"/>
  <c r="D34" i="9"/>
  <c r="D31" i="9"/>
  <c r="K355" i="1"/>
  <c r="K312" i="1"/>
  <c r="D29" i="9"/>
  <c r="K341" i="1"/>
  <c r="F44" i="8"/>
  <c r="G44" i="8" s="1"/>
  <c r="F40" i="15"/>
  <c r="F29" i="15"/>
  <c r="K466" i="1"/>
  <c r="K240" i="1"/>
  <c r="K174" i="1"/>
  <c r="K236" i="1"/>
  <c r="K196" i="1"/>
  <c r="K200" i="1"/>
  <c r="K204" i="1"/>
  <c r="K214" i="1"/>
  <c r="K218" i="1"/>
  <c r="K222" i="1"/>
  <c r="K258" i="1"/>
  <c r="K265" i="1"/>
  <c r="K269" i="1"/>
  <c r="K179" i="1"/>
  <c r="K247" i="1"/>
  <c r="I452" i="1"/>
  <c r="K51" i="1"/>
  <c r="K112" i="1"/>
  <c r="K70" i="1"/>
  <c r="K77" i="1"/>
  <c r="I62" i="1"/>
  <c r="K63" i="1"/>
  <c r="I110" i="1"/>
  <c r="K132" i="1"/>
  <c r="I156" i="1"/>
  <c r="D34" i="10" s="1"/>
  <c r="D41" i="10" s="1"/>
  <c r="K160" i="1"/>
  <c r="I143" i="1"/>
  <c r="D33" i="10" s="1"/>
  <c r="D40" i="10" s="1"/>
  <c r="I173" i="1"/>
  <c r="K18" i="1"/>
  <c r="K484" i="1"/>
  <c r="I483" i="1"/>
  <c r="K300" i="1"/>
  <c r="K93" i="1"/>
  <c r="K105" i="1"/>
  <c r="K364" i="1"/>
  <c r="I363" i="1"/>
  <c r="D142" i="1"/>
  <c r="D29" i="1" s="1"/>
  <c r="F142" i="1"/>
  <c r="F29" i="1" s="1"/>
  <c r="H142" i="1"/>
  <c r="G142" i="1"/>
  <c r="E142" i="1"/>
  <c r="N4770" i="1" l="1"/>
  <c r="N4769" i="1"/>
  <c r="C22" i="3"/>
  <c r="J128" i="3"/>
  <c r="AU32" i="4"/>
  <c r="C8" i="4"/>
  <c r="N465" i="1"/>
  <c r="N466" i="1" s="1"/>
  <c r="N463" i="1"/>
  <c r="O463" i="1" s="1"/>
  <c r="O464" i="1" s="1"/>
  <c r="N458" i="1"/>
  <c r="H29" i="1"/>
  <c r="D80" i="6"/>
  <c r="F80" i="6" s="1"/>
  <c r="F49" i="6"/>
  <c r="G49" i="6" s="1"/>
  <c r="F32" i="7"/>
  <c r="G32" i="7" s="1"/>
  <c r="G46" i="7"/>
  <c r="K46" i="7"/>
  <c r="K34" i="7"/>
  <c r="D77" i="6"/>
  <c r="F46" i="6"/>
  <c r="K46" i="6" s="1"/>
  <c r="D76" i="6"/>
  <c r="F76" i="6" s="1"/>
  <c r="F45" i="6"/>
  <c r="K45" i="6" s="1"/>
  <c r="K37" i="6"/>
  <c r="D79" i="6"/>
  <c r="F79" i="6" s="1"/>
  <c r="F48" i="6"/>
  <c r="G48" i="6" s="1"/>
  <c r="D78" i="6"/>
  <c r="F78" i="6" s="1"/>
  <c r="F47" i="6"/>
  <c r="K47" i="6" s="1"/>
  <c r="D75" i="6"/>
  <c r="F44" i="6"/>
  <c r="K44" i="6" s="1"/>
  <c r="D74" i="6"/>
  <c r="F43" i="6"/>
  <c r="G43" i="6" s="1"/>
  <c r="F74" i="6"/>
  <c r="D73" i="6"/>
  <c r="F73" i="6" s="1"/>
  <c r="F42" i="6"/>
  <c r="K42" i="6" s="1"/>
  <c r="D72" i="6"/>
  <c r="F72" i="6" s="1"/>
  <c r="F70" i="6"/>
  <c r="K70" i="6" s="1"/>
  <c r="D71" i="6"/>
  <c r="F40" i="6"/>
  <c r="K40" i="6" s="1"/>
  <c r="D69" i="6"/>
  <c r="F69" i="6" s="1"/>
  <c r="F38" i="6"/>
  <c r="K38" i="6" s="1"/>
  <c r="K34" i="6"/>
  <c r="G33" i="6"/>
  <c r="K33" i="6"/>
  <c r="G64" i="6"/>
  <c r="K64" i="6"/>
  <c r="G67" i="6"/>
  <c r="K67" i="6"/>
  <c r="G70" i="6"/>
  <c r="F41" i="6"/>
  <c r="G41" i="6" s="1"/>
  <c r="C110" i="1"/>
  <c r="C68" i="1"/>
  <c r="G518" i="1"/>
  <c r="G513" i="1" s="1"/>
  <c r="E518" i="1"/>
  <c r="C91" i="1"/>
  <c r="D513" i="1"/>
  <c r="F518" i="1"/>
  <c r="J46" i="1"/>
  <c r="J61" i="1"/>
  <c r="E29" i="1"/>
  <c r="E14" i="1" s="1"/>
  <c r="G29" i="1"/>
  <c r="J142" i="1"/>
  <c r="I142" i="1"/>
  <c r="K340" i="1"/>
  <c r="F14" i="1"/>
  <c r="K363" i="1"/>
  <c r="D52" i="6"/>
  <c r="K415" i="1"/>
  <c r="F65" i="6"/>
  <c r="K47" i="1"/>
  <c r="K483" i="1"/>
  <c r="F36" i="7"/>
  <c r="G36" i="7" s="1"/>
  <c r="F77" i="6"/>
  <c r="F34" i="10"/>
  <c r="G34" i="10" s="1"/>
  <c r="F68" i="6"/>
  <c r="F44" i="7"/>
  <c r="K405" i="1"/>
  <c r="K311" i="1"/>
  <c r="F40" i="10"/>
  <c r="G40" i="10" s="1"/>
  <c r="K173" i="1"/>
  <c r="K226" i="1"/>
  <c r="I46" i="1"/>
  <c r="K299" i="1"/>
  <c r="K452" i="1"/>
  <c r="K122" i="1"/>
  <c r="K111" i="1"/>
  <c r="F81" i="6"/>
  <c r="F42" i="7"/>
  <c r="F30" i="7"/>
  <c r="G30" i="7" s="1"/>
  <c r="F33" i="9"/>
  <c r="G33" i="9" s="1"/>
  <c r="D43" i="9"/>
  <c r="F48" i="7"/>
  <c r="F49" i="7"/>
  <c r="F37" i="7"/>
  <c r="G37" i="7" s="1"/>
  <c r="F32" i="9"/>
  <c r="G32" i="9" s="1"/>
  <c r="D42" i="9"/>
  <c r="F47" i="7"/>
  <c r="F35" i="7"/>
  <c r="G35" i="7" s="1"/>
  <c r="D38" i="11"/>
  <c r="F32" i="11"/>
  <c r="G32" i="11" s="1"/>
  <c r="F29" i="9"/>
  <c r="G29" i="9" s="1"/>
  <c r="D39" i="9"/>
  <c r="F31" i="9"/>
  <c r="G31" i="9" s="1"/>
  <c r="D41" i="9"/>
  <c r="F34" i="9"/>
  <c r="G34" i="9" s="1"/>
  <c r="D44" i="9"/>
  <c r="F44" i="9" s="1"/>
  <c r="F41" i="10"/>
  <c r="G41" i="10" s="1"/>
  <c r="F43" i="7"/>
  <c r="F31" i="7"/>
  <c r="G31" i="7" s="1"/>
  <c r="F45" i="7"/>
  <c r="F33" i="7"/>
  <c r="H31" i="15"/>
  <c r="D31" i="11"/>
  <c r="G35" i="15"/>
  <c r="K156" i="1"/>
  <c r="C518" i="1"/>
  <c r="H518" i="1" s="1"/>
  <c r="K104" i="1"/>
  <c r="K92" i="1"/>
  <c r="I16" i="1"/>
  <c r="K17" i="1"/>
  <c r="I61" i="1"/>
  <c r="K62" i="1"/>
  <c r="K76" i="1"/>
  <c r="K69" i="1"/>
  <c r="D11" i="5"/>
  <c r="M504" i="1" l="1"/>
  <c r="S30" i="1"/>
  <c r="AU31" i="4"/>
  <c r="C9" i="3"/>
  <c r="J22" i="3"/>
  <c r="H22" i="3"/>
  <c r="D83" i="6"/>
  <c r="F83" i="6" s="1"/>
  <c r="G74" i="6"/>
  <c r="K32" i="7"/>
  <c r="G33" i="7"/>
  <c r="K33" i="7"/>
  <c r="G45" i="7"/>
  <c r="K45" i="7"/>
  <c r="G43" i="7"/>
  <c r="K43" i="7"/>
  <c r="G49" i="7"/>
  <c r="K49" i="7"/>
  <c r="G44" i="7"/>
  <c r="K44" i="7"/>
  <c r="G46" i="6"/>
  <c r="K37" i="7"/>
  <c r="K49" i="6"/>
  <c r="G42" i="7"/>
  <c r="K42" i="7"/>
  <c r="K74" i="6"/>
  <c r="K31" i="7"/>
  <c r="K30" i="7"/>
  <c r="G45" i="6"/>
  <c r="G42" i="6"/>
  <c r="P34" i="15"/>
  <c r="P36" i="15" s="1"/>
  <c r="P38" i="15" s="1"/>
  <c r="H511" i="1"/>
  <c r="I518" i="1"/>
  <c r="K48" i="6"/>
  <c r="G40" i="6"/>
  <c r="G48" i="7"/>
  <c r="K48" i="7"/>
  <c r="K36" i="7"/>
  <c r="G47" i="7"/>
  <c r="K47" i="7"/>
  <c r="K35" i="7"/>
  <c r="G47" i="6"/>
  <c r="F75" i="6"/>
  <c r="K75" i="6" s="1"/>
  <c r="G44" i="6"/>
  <c r="K43" i="6"/>
  <c r="F52" i="6"/>
  <c r="K52" i="6" s="1"/>
  <c r="K41" i="6"/>
  <c r="G38" i="6"/>
  <c r="G80" i="6"/>
  <c r="K80" i="6"/>
  <c r="G68" i="6"/>
  <c r="K68" i="6"/>
  <c r="G77" i="6"/>
  <c r="K77" i="6"/>
  <c r="G76" i="6"/>
  <c r="K76" i="6"/>
  <c r="G78" i="6"/>
  <c r="K78" i="6"/>
  <c r="G72" i="6"/>
  <c r="K72" i="6"/>
  <c r="G73" i="6"/>
  <c r="K73" i="6"/>
  <c r="G81" i="6"/>
  <c r="K81" i="6"/>
  <c r="G79" i="6"/>
  <c r="K79" i="6"/>
  <c r="G65" i="6"/>
  <c r="K65" i="6"/>
  <c r="G69" i="6"/>
  <c r="K69" i="6"/>
  <c r="F71" i="6"/>
  <c r="G71" i="6" s="1"/>
  <c r="F66" i="6"/>
  <c r="G66" i="6" s="1"/>
  <c r="E513" i="1"/>
  <c r="K110" i="1"/>
  <c r="C29" i="1"/>
  <c r="C17" i="5" s="1"/>
  <c r="C11" i="5" s="1"/>
  <c r="J29" i="1"/>
  <c r="I29" i="1"/>
  <c r="M29" i="1" s="1"/>
  <c r="C513" i="1"/>
  <c r="F33" i="10"/>
  <c r="G33" i="10" s="1"/>
  <c r="G31" i="6"/>
  <c r="I31" i="15"/>
  <c r="M29" i="13"/>
  <c r="K142" i="1"/>
  <c r="G14" i="1"/>
  <c r="G501" i="1" s="1"/>
  <c r="H14" i="1"/>
  <c r="H501" i="1" s="1"/>
  <c r="K68" i="1"/>
  <c r="K61" i="1"/>
  <c r="K91" i="1"/>
  <c r="K103" i="1"/>
  <c r="K75" i="1"/>
  <c r="F30" i="8"/>
  <c r="G30" i="8" s="1"/>
  <c r="K46" i="1"/>
  <c r="F39" i="9"/>
  <c r="G39" i="9" s="1"/>
  <c r="F38" i="11"/>
  <c r="G38" i="11" s="1"/>
  <c r="F42" i="9"/>
  <c r="G42" i="9" s="1"/>
  <c r="F33" i="8"/>
  <c r="G33" i="8" s="1"/>
  <c r="F32" i="10"/>
  <c r="G32" i="10" s="1"/>
  <c r="F39" i="10"/>
  <c r="G39" i="10" s="1"/>
  <c r="F41" i="9"/>
  <c r="G41" i="9" s="1"/>
  <c r="F43" i="9"/>
  <c r="G43" i="9" s="1"/>
  <c r="F34" i="8"/>
  <c r="G34" i="8" s="1"/>
  <c r="G29" i="15"/>
  <c r="G40" i="15"/>
  <c r="I34" i="15"/>
  <c r="F62" i="6"/>
  <c r="K62" i="6" s="1"/>
  <c r="F31" i="8"/>
  <c r="G31" i="8" s="1"/>
  <c r="D36" i="8"/>
  <c r="F28" i="9"/>
  <c r="F35" i="9" s="1"/>
  <c r="D38" i="9"/>
  <c r="D35" i="9"/>
  <c r="D37" i="11"/>
  <c r="D34" i="11"/>
  <c r="F31" i="11"/>
  <c r="K30" i="11" s="1"/>
  <c r="F32" i="8"/>
  <c r="G32" i="8" s="1"/>
  <c r="F31" i="10"/>
  <c r="D35" i="10"/>
  <c r="H29" i="15"/>
  <c r="H40" i="15"/>
  <c r="K16" i="1"/>
  <c r="D14" i="1"/>
  <c r="J24" i="2" l="1"/>
  <c r="J25" i="2" s="1"/>
  <c r="C14" i="1"/>
  <c r="C501" i="1" s="1"/>
  <c r="J9" i="3"/>
  <c r="H9" i="3"/>
  <c r="K83" i="6"/>
  <c r="D84" i="6"/>
  <c r="F84" i="6" s="1"/>
  <c r="I513" i="1"/>
  <c r="G75" i="6"/>
  <c r="I515" i="1"/>
  <c r="M40" i="15"/>
  <c r="I519" i="1"/>
  <c r="K71" i="6"/>
  <c r="K66" i="6"/>
  <c r="F515" i="1"/>
  <c r="F513" i="1" s="1"/>
  <c r="J14" i="1"/>
  <c r="P24" i="15"/>
  <c r="K8" i="5"/>
  <c r="P21" i="15"/>
  <c r="K5" i="5"/>
  <c r="N74" i="6"/>
  <c r="I40" i="15"/>
  <c r="M30" i="13"/>
  <c r="K29" i="1"/>
  <c r="I14" i="1"/>
  <c r="E11" i="5"/>
  <c r="K14" i="5" s="1"/>
  <c r="F39" i="8"/>
  <c r="G39" i="8" s="1"/>
  <c r="F35" i="10"/>
  <c r="K9" i="5" s="1"/>
  <c r="G28" i="9"/>
  <c r="G35" i="9" s="1"/>
  <c r="F42" i="8"/>
  <c r="G42" i="8" s="1"/>
  <c r="F43" i="8"/>
  <c r="G43" i="8" s="1"/>
  <c r="G31" i="10"/>
  <c r="G35" i="10" s="1"/>
  <c r="F38" i="9"/>
  <c r="F45" i="9" s="1"/>
  <c r="F46" i="9" s="1"/>
  <c r="D45" i="9"/>
  <c r="D46" i="9" s="1"/>
  <c r="G36" i="8"/>
  <c r="G62" i="6"/>
  <c r="D42" i="10"/>
  <c r="D43" i="10" s="1"/>
  <c r="F38" i="10"/>
  <c r="F42" i="10" s="1"/>
  <c r="P25" i="15" s="1"/>
  <c r="F41" i="8"/>
  <c r="G41" i="8" s="1"/>
  <c r="G31" i="11"/>
  <c r="G34" i="11" s="1"/>
  <c r="F34" i="11"/>
  <c r="D40" i="11"/>
  <c r="F37" i="11"/>
  <c r="F40" i="11" s="1"/>
  <c r="F36" i="8"/>
  <c r="F40" i="8"/>
  <c r="D45" i="8"/>
  <c r="D46" i="8" s="1"/>
  <c r="M11" i="1" l="1"/>
  <c r="M14" i="1"/>
  <c r="K86" i="6"/>
  <c r="D41" i="11"/>
  <c r="K40" i="11"/>
  <c r="G82" i="6"/>
  <c r="G84" i="6" s="1"/>
  <c r="J501" i="1"/>
  <c r="P26" i="15"/>
  <c r="K10" i="5"/>
  <c r="P23" i="15"/>
  <c r="K7" i="5"/>
  <c r="P28" i="15"/>
  <c r="G38" i="9"/>
  <c r="G45" i="9" s="1"/>
  <c r="G46" i="9" s="1"/>
  <c r="I501" i="1"/>
  <c r="M34" i="13"/>
  <c r="K14" i="1"/>
  <c r="K501" i="1" s="1"/>
  <c r="F43" i="10"/>
  <c r="G43" i="10" s="1"/>
  <c r="F45" i="8"/>
  <c r="G37" i="11"/>
  <c r="G40" i="11" s="1"/>
  <c r="G40" i="8"/>
  <c r="G45" i="8" s="1"/>
  <c r="G46" i="8" s="1"/>
  <c r="F41" i="11"/>
  <c r="G38" i="10"/>
  <c r="G42" i="10" s="1"/>
  <c r="F46" i="8" l="1"/>
  <c r="G41" i="11"/>
  <c r="J502" i="1"/>
  <c r="E503" i="1" l="1"/>
  <c r="M28" i="12" s="1"/>
  <c r="E505" i="1" l="1"/>
  <c r="E506" i="1" s="1"/>
  <c r="D31" i="12"/>
  <c r="H29" i="12"/>
  <c r="N506" i="1" l="1"/>
  <c r="O198" i="1"/>
  <c r="O200" i="1" s="1"/>
  <c r="O204" i="1" s="1"/>
  <c r="O206" i="1" s="1"/>
  <c r="C507" i="1"/>
  <c r="M505" i="1"/>
  <c r="R15" i="1"/>
  <c r="M41" i="15"/>
  <c r="M42" i="15" s="1"/>
  <c r="H31" i="12"/>
  <c r="D33" i="12"/>
  <c r="D33" i="13"/>
  <c r="G29" i="13" l="1"/>
  <c r="G33" i="13" s="1"/>
  <c r="O36" i="13" s="1"/>
  <c r="H33" i="12"/>
  <c r="D38" i="7"/>
  <c r="D41" i="7"/>
  <c r="F29" i="7"/>
  <c r="G29" i="7" l="1"/>
  <c r="G38" i="7" s="1"/>
  <c r="K29" i="7"/>
  <c r="D50" i="7"/>
  <c r="D51" i="7" s="1"/>
  <c r="B526" i="1"/>
  <c r="F38" i="7"/>
  <c r="K38" i="7" s="1"/>
  <c r="F41" i="7"/>
  <c r="F50" i="7" s="1"/>
  <c r="K88" i="6" s="1"/>
  <c r="K89" i="6" s="1"/>
  <c r="K85" i="6" l="1"/>
  <c r="K91" i="6"/>
  <c r="G41" i="7"/>
  <c r="G50" i="7" s="1"/>
  <c r="G51" i="7" s="1"/>
  <c r="K41" i="7"/>
  <c r="K50" i="7"/>
  <c r="F51" i="7"/>
  <c r="K6" i="5"/>
  <c r="K11" i="5" s="1"/>
  <c r="K12" i="5" s="1"/>
  <c r="P22" i="15"/>
  <c r="P27" i="15" s="1"/>
  <c r="P29" i="15" s="1"/>
</calcChain>
</file>

<file path=xl/sharedStrings.xml><?xml version="1.0" encoding="utf-8"?>
<sst xmlns="http://schemas.openxmlformats.org/spreadsheetml/2006/main" count="16144" uniqueCount="1159">
  <si>
    <t>Gaji dan Tunjangan</t>
  </si>
  <si>
    <t>102.12027.16.018</t>
  </si>
  <si>
    <t>Pembinaan UKS/LSS</t>
  </si>
  <si>
    <t>106,12027,21,060</t>
  </si>
  <si>
    <t>Penyusunan dan Pelaporan Dokumen Perencanaan</t>
  </si>
  <si>
    <t>108,12027,16,037</t>
  </si>
  <si>
    <t>Failitasi Gerakan Budaya Sehat dan Kebersihan Lingkungan</t>
  </si>
  <si>
    <t>110,12027,15,035</t>
  </si>
  <si>
    <t>Fasilitasi adminstrasi Kependudukan</t>
  </si>
  <si>
    <t>117,12027,19,001</t>
  </si>
  <si>
    <t>Fasilitasi Kegiatan Keagamaan</t>
  </si>
  <si>
    <t>117,12027,19,003</t>
  </si>
  <si>
    <t>Pembinaan Kerukunan Umat Beragama</t>
  </si>
  <si>
    <t>119.12027.16.004</t>
  </si>
  <si>
    <t>Peningktn kapasitas aprt dlm rangka pelak. siskamswakarsa di daerah</t>
  </si>
  <si>
    <t>119.12027.16.006</t>
  </si>
  <si>
    <t>Pembinaab Hansip/Linmas Desa</t>
  </si>
  <si>
    <t>120.12027.01.002</t>
  </si>
  <si>
    <t>Penyediaan jasa komunikasi, sumber daya air dan listrik</t>
  </si>
  <si>
    <t>120.12027.01.008</t>
  </si>
  <si>
    <t>Penyediaan jasa kebersihan kantor</t>
  </si>
  <si>
    <t>120.12027.01.010</t>
  </si>
  <si>
    <t>Penyediaan alat tulis kantor</t>
  </si>
  <si>
    <t>120.12027.01.011</t>
  </si>
  <si>
    <t>Penyediaan barang cetakan dan penggandaan</t>
  </si>
  <si>
    <t>120.12027.01.012</t>
  </si>
  <si>
    <t>Penyediaan komponen instalasi listrik/penerangan bangunan kantor</t>
  </si>
  <si>
    <t>120.12027.01.015</t>
  </si>
  <si>
    <t>Penyediaan bahan bacaan dan peraturan perundang-undangan</t>
  </si>
  <si>
    <t>120.12027.01.017</t>
  </si>
  <si>
    <t>Penyediaan makanan dan minuman</t>
  </si>
  <si>
    <t>120.12027.01.018</t>
  </si>
  <si>
    <t>Rapat-rapat Koordinasi dan konsultasi ke luar Daerah</t>
  </si>
  <si>
    <t>120.12027.01.019</t>
  </si>
  <si>
    <t>Rapat-rapat Koordinasi dan konsultasi dalam Daerah</t>
  </si>
  <si>
    <t>120,12027,01,021</t>
  </si>
  <si>
    <t>Jasa Pelayanan Perkantoran</t>
  </si>
  <si>
    <t>120.12027.02.007</t>
  </si>
  <si>
    <t>Pengadaan perlengkapan gedung kantor</t>
  </si>
  <si>
    <t>120.12027.02.009</t>
  </si>
  <si>
    <t>Pengadaan peralatan gedung kantor</t>
  </si>
  <si>
    <t>120.12027.02.021</t>
  </si>
  <si>
    <t>Pemeliharaan rutin/berkala rumah dinas</t>
  </si>
  <si>
    <t>120.12027.02.022</t>
  </si>
  <si>
    <t>Pemeliharaan rutin/berkala gedung kantor</t>
  </si>
  <si>
    <t>120.12027.020.24</t>
  </si>
  <si>
    <t>Pemeliharaan rutin/berkala kendaraan dinas/operasional</t>
  </si>
  <si>
    <t>120.12027.02.026</t>
  </si>
  <si>
    <t>Pemeliharaan rutin/berkala perlengkapan gedung kantor</t>
  </si>
  <si>
    <t>120.12027.02.028</t>
  </si>
  <si>
    <t>Pemeliharaan rutin/berkala peralatan gedung kantor</t>
  </si>
  <si>
    <t>120.12027.19.004</t>
  </si>
  <si>
    <t>Fasilitasi dan Evaluasi Perdes tentang APBDES</t>
  </si>
  <si>
    <t>120.12027.20.125</t>
  </si>
  <si>
    <t>Fasilitasi dan Verifikasi administrasi terpadu Kec. ( PATEN )</t>
  </si>
  <si>
    <t>Monitoring pelaksanaan pembangunan Tingkat Kecamatan</t>
  </si>
  <si>
    <t>120.12027.28.001</t>
  </si>
  <si>
    <t>Fasilitasi kegiatan pengisian Kades dan Perdes</t>
  </si>
  <si>
    <t>120.12027.28.002</t>
  </si>
  <si>
    <t>Rapat Koordinasi Kades dan Perdes</t>
  </si>
  <si>
    <t>120.12027.28.018</t>
  </si>
  <si>
    <t>Pelatihan Aparatur Pemerintah Desa/Kelurahan</t>
  </si>
  <si>
    <t>120.12027.28.019</t>
  </si>
  <si>
    <t>Fasilitasi pengisian BPD dan pelantikan BPD antar waktu</t>
  </si>
  <si>
    <t>Pendampingan program raskin</t>
  </si>
  <si>
    <t>122,12027,15,001</t>
  </si>
  <si>
    <t>Pemberdayaan Lembaga dan Organisasi Masyarakat Pedesaan</t>
  </si>
  <si>
    <t>122,12027,15,011</t>
  </si>
  <si>
    <t>Fasilitasi PWK</t>
  </si>
  <si>
    <t>122,12027,15,013</t>
  </si>
  <si>
    <t>Fasilitasi pendampingan desa binaan</t>
  </si>
  <si>
    <t>122,12027,17,028</t>
  </si>
  <si>
    <t>Fasilitasi penyusunan RKP Desa</t>
  </si>
  <si>
    <t>122,12027,17,032</t>
  </si>
  <si>
    <t>123,12027,15,005</t>
  </si>
  <si>
    <t>Fasilitasi penyusunan dan pemberdayaan profil desa/kel</t>
  </si>
  <si>
    <t>123,12027,15,008</t>
  </si>
  <si>
    <t>Penyusunan profil Kecamatan</t>
  </si>
  <si>
    <t>BELANJA DAERAH</t>
  </si>
  <si>
    <t>BELANJA TIDAK LANGSUNG</t>
  </si>
  <si>
    <t>BELANJA PEGAWAI</t>
  </si>
  <si>
    <t>120.12027.00.000.5</t>
  </si>
  <si>
    <t>BELANJA LANGSUNG</t>
  </si>
  <si>
    <t>120.12027.00.000.5,2</t>
  </si>
  <si>
    <t>Program Upaya Kesehatan Masyarakat</t>
  </si>
  <si>
    <t>102.12027.16</t>
  </si>
  <si>
    <t>Program Perencanaan Pembangunan Daerah</t>
  </si>
  <si>
    <t>106,12027,21</t>
  </si>
  <si>
    <t>Program Penataan Administrasi Kependudukan</t>
  </si>
  <si>
    <t>Program Pencegahan dan Kesiap siagaan</t>
  </si>
  <si>
    <t>Program Pengembangan Nilai Keagamaan</t>
  </si>
  <si>
    <t>Program Pelayanan Administrasi Perkantoran</t>
  </si>
  <si>
    <t>Program Peningkatan Sarana dan Prasarana Aparatur</t>
  </si>
  <si>
    <t>Program Pembinaan dan Fasilitasi Pengelolaan Keuangan Desa</t>
  </si>
  <si>
    <t>Program Peningkatan Kapasitas Aparatur Pemerintah Desa</t>
  </si>
  <si>
    <t>Program Peningkatan Ketahanan Pangan Pertanian/Perkebunan</t>
  </si>
  <si>
    <t>Program Peningkatan Keberdayaan Masyarakat Pedesaan</t>
  </si>
  <si>
    <t>Program Pengembangan data/Informasi/Statistik Daerah</t>
  </si>
  <si>
    <t>123,12027,15</t>
  </si>
  <si>
    <t>122,12027,17</t>
  </si>
  <si>
    <t>122,12027,15</t>
  </si>
  <si>
    <t>120.12027.16</t>
  </si>
  <si>
    <t>120.12027.28</t>
  </si>
  <si>
    <t>120.12027.19</t>
  </si>
  <si>
    <t>120.12027.17</t>
  </si>
  <si>
    <t>120.12027.02</t>
  </si>
  <si>
    <t>120.12027.01</t>
  </si>
  <si>
    <t>119.12027.16</t>
  </si>
  <si>
    <t>117,12027,19</t>
  </si>
  <si>
    <t>113,12027,25</t>
  </si>
  <si>
    <t>110,12027,15</t>
  </si>
  <si>
    <t>108,12027,16</t>
  </si>
  <si>
    <t>JUMLAH</t>
  </si>
  <si>
    <t>120.12027.00.000.5.1.1.01</t>
  </si>
  <si>
    <t>120.12027.00.000.5.1.1.01,01</t>
  </si>
  <si>
    <t>120.12027.00.000.5.1.1</t>
  </si>
  <si>
    <t>120.12027.00.000.5.1</t>
  </si>
  <si>
    <t>120.12027.00.000.5.1.1.01,02</t>
  </si>
  <si>
    <t>120.12027.00.000.5.1.1.01,03</t>
  </si>
  <si>
    <t>120.12027.00.000.5.1.1.01,05</t>
  </si>
  <si>
    <t>120.12027.00.000.5.1.1.01,06</t>
  </si>
  <si>
    <t>120.12027.00.000.5.1.1.01,07</t>
  </si>
  <si>
    <t>120.12027.00.000.5.1.1.01,08</t>
  </si>
  <si>
    <t>120.12027.00.000.5.1.1.01,09</t>
  </si>
  <si>
    <t>120.12027.00.000.5.1.1,02</t>
  </si>
  <si>
    <t>120.12027.00.000.5.1.1,02,01</t>
  </si>
  <si>
    <t>Gajji pokok PNS/Uang Reperensi</t>
  </si>
  <si>
    <t>Tunjangan keluarga</t>
  </si>
  <si>
    <t>Tunjangan jabatan</t>
  </si>
  <si>
    <t>Tunjangan fungsional umum</t>
  </si>
  <si>
    <t>Tunjangan beras</t>
  </si>
  <si>
    <t>Tunjangan PPH/tunjangankhusus</t>
  </si>
  <si>
    <t>Pembulatan Gaji</t>
  </si>
  <si>
    <t>Iuran asuransi kesehatan</t>
  </si>
  <si>
    <t>Tambahan penghasilan PNS</t>
  </si>
  <si>
    <t>Tambahan penghasilan berdasarkan beban kerja</t>
  </si>
  <si>
    <t>BELANJA BARANG DAN JASA</t>
  </si>
  <si>
    <t>Honorarium PNS</t>
  </si>
  <si>
    <t>Honorarium panitia pelaksanan kegiatan</t>
  </si>
  <si>
    <t>Belanja bahan pakai habis</t>
  </si>
  <si>
    <t>Belaja alat tulis kantor</t>
  </si>
  <si>
    <t>Belanja cetak dan penggandaan</t>
  </si>
  <si>
    <t>Belanja penggandaan</t>
  </si>
  <si>
    <t>Belanja Makan dan minum</t>
  </si>
  <si>
    <t xml:space="preserve">Belabja makan minum rapat </t>
  </si>
  <si>
    <t>102.12027.16.018.5.2.1</t>
  </si>
  <si>
    <t>102.12027.16.018.5.2.1.1</t>
  </si>
  <si>
    <t>102.12027.16.018.5.2.2</t>
  </si>
  <si>
    <t>102.12027.16.018.5.2.2.01.01</t>
  </si>
  <si>
    <t>102.12027.16.018.5.2.2.01</t>
  </si>
  <si>
    <t>102.12027.16.018.5.2.1.1.01</t>
  </si>
  <si>
    <t>102.12027.16.018.5.2.2.06</t>
  </si>
  <si>
    <t>102.12027.16.018.5.2.2.06.02</t>
  </si>
  <si>
    <t>102.12027.16.018.5.2.2.11</t>
  </si>
  <si>
    <t>102.12027.16.018.5.2.2.11.02</t>
  </si>
  <si>
    <t>106,12027,21,060.5.2.2</t>
  </si>
  <si>
    <t>106,12027,21,060.5.2.2.01</t>
  </si>
  <si>
    <t>106,12027,21,060.5.2.2.01.01</t>
  </si>
  <si>
    <t>106,12027,21,060.5.2.2.06</t>
  </si>
  <si>
    <t>106,12027,21,060.5.2.2.06.02</t>
  </si>
  <si>
    <t>Belabja makan minum kegiatan</t>
  </si>
  <si>
    <t>110,12027,15,035.5.2.2</t>
  </si>
  <si>
    <t>110,12027,15,035.5.2.2.01</t>
  </si>
  <si>
    <t>110,12027,15,035.5.2.2.01.01</t>
  </si>
  <si>
    <t>110,12027,15,035.5.2.2.06</t>
  </si>
  <si>
    <t>108,12027,16,037.2.2</t>
  </si>
  <si>
    <t>108,12027,16,037.2.2.11</t>
  </si>
  <si>
    <t>108,12027,16,037.2.2.11.02</t>
  </si>
  <si>
    <t>117,12027,19,001.5.2.2</t>
  </si>
  <si>
    <t>117,12027,19,001.5.2.2.01</t>
  </si>
  <si>
    <t>117,12027,19,001.5.2.2.01.01</t>
  </si>
  <si>
    <t>117,12027,19,001.5.2.2.06</t>
  </si>
  <si>
    <t>117,12027,19,001.5.2.2.11</t>
  </si>
  <si>
    <t>117,12027,19,001.5.2.2.11.05</t>
  </si>
  <si>
    <t>117,12027,19,003.5.2.2</t>
  </si>
  <si>
    <t>117,12027,19,003.5.2.2.01</t>
  </si>
  <si>
    <t>117,12027,19,003.5.2.2.01.01</t>
  </si>
  <si>
    <t>117,12027,19,003.5.2.2.06</t>
  </si>
  <si>
    <t>117,12027,19,003.5.2.2.11</t>
  </si>
  <si>
    <t>Honorarium panitia pelaksana kegiatan</t>
  </si>
  <si>
    <t>Honorarium non PNS</t>
  </si>
  <si>
    <t>Honorarium  pelaksana kegiatan</t>
  </si>
  <si>
    <t>119.12027.16.004.5.2.1</t>
  </si>
  <si>
    <t>119.12027.16.004.5.2.1.01</t>
  </si>
  <si>
    <t>119.12027.16.004.5.2.1.01.01</t>
  </si>
  <si>
    <t>119.12027.16.004.5.2.1.02</t>
  </si>
  <si>
    <t>119.12027.16.004.5.2.1.02.04</t>
  </si>
  <si>
    <t>119.12027.16.004.5.2.2</t>
  </si>
  <si>
    <t>119.12027.16.004.5.2.2.11</t>
  </si>
  <si>
    <t>119.12027.16.004.5.2.2.11.02</t>
  </si>
  <si>
    <t>Belanja kursus,platihan,sosialisasi dan bimbingan tehnis</t>
  </si>
  <si>
    <t>belanja transpotasi</t>
  </si>
  <si>
    <t>Honorarium tenaga ahli/instruktur/nara sumber</t>
  </si>
  <si>
    <t>119.12027.16.006.5.2.1</t>
  </si>
  <si>
    <t>119.12027.16.006.5.2.1.1</t>
  </si>
  <si>
    <t>119.12027.16.006.5.2.1.1.01</t>
  </si>
  <si>
    <t>119.12027.16.006.5.2.2</t>
  </si>
  <si>
    <t>119.12027.16.006.5.2.2.01</t>
  </si>
  <si>
    <t>119.12027.16.006.5.2.2.01.01</t>
  </si>
  <si>
    <t>119.12027.16.006.5.2.2.06</t>
  </si>
  <si>
    <t>119.12027.16.006.5.2.2.06.02</t>
  </si>
  <si>
    <t>119.12027.16.006.5.2.2.11</t>
  </si>
  <si>
    <t>119.12027.16.006.5.2.2.11.05</t>
  </si>
  <si>
    <t>119.12027.16.006.5.2.2.17</t>
  </si>
  <si>
    <t>119.12027.16.006.5.2.2.17.03</t>
  </si>
  <si>
    <t>119.12027.16.006.5.2.2.17.04</t>
  </si>
  <si>
    <t>Belanja jasa kantor</t>
  </si>
  <si>
    <t>Belanja telepon</t>
  </si>
  <si>
    <t>Belanja listrik</t>
  </si>
  <si>
    <t>120.12027.01.002.5.2.2</t>
  </si>
  <si>
    <t>120.12027.01.002.5.2.2.03</t>
  </si>
  <si>
    <t>120.12027.01.002.5.2.2.03.03</t>
  </si>
  <si>
    <t>Belanja peralatan kebersihan dan bahna pembersih</t>
  </si>
  <si>
    <t>Belanja alat tulis kantor</t>
  </si>
  <si>
    <t>Belanja prangko,materai dan bena pos lainnya</t>
  </si>
  <si>
    <t>120.12027.01.011.5.2.2</t>
  </si>
  <si>
    <t>120.12027.01.011.5.2.2.06</t>
  </si>
  <si>
    <t>120.12027.01.011.5.2.2.06.02</t>
  </si>
  <si>
    <t>120.12027.01.011.5.2.2.06.01</t>
  </si>
  <si>
    <t>120.12027.01.010.5.2.2</t>
  </si>
  <si>
    <t>120.12027.01.010.5.2.2.01</t>
  </si>
  <si>
    <t>120.12027.01.010.5.2.2.01.01</t>
  </si>
  <si>
    <t>120.12027.01.010.5.2.2.01.04</t>
  </si>
  <si>
    <t>120.12027.01.002.5.2.2.03.01</t>
  </si>
  <si>
    <t>120.12027.01.008.5.2.2</t>
  </si>
  <si>
    <t>120.12027.01.008.5.2.1</t>
  </si>
  <si>
    <t>120.12027.01.008.5.2.1.02</t>
  </si>
  <si>
    <t>120.12027.01.008.5.2.1.02.03</t>
  </si>
  <si>
    <t>120.12027.01.008.5.2.2.01</t>
  </si>
  <si>
    <t>120.12027.01.008.5.2.2.01.05</t>
  </si>
  <si>
    <t>Belanja alat listrik dan elektronik</t>
  </si>
  <si>
    <t>120.12027.01.012.5.2.2</t>
  </si>
  <si>
    <t>120.12027.01.012.5.2.2.01</t>
  </si>
  <si>
    <t>120.12027.01.012.5.2.2.01.03</t>
  </si>
  <si>
    <t>Belanja surat kabar/majalah</t>
  </si>
  <si>
    <t>120.12027.01.015.5.2.2</t>
  </si>
  <si>
    <t>120.12027.01.015.5.2.2.03</t>
  </si>
  <si>
    <t>120.12027.01.015.5.2.2.03.05</t>
  </si>
  <si>
    <t>Belanja makan minum</t>
  </si>
  <si>
    <t>Belanja makan minum harian pegawai</t>
  </si>
  <si>
    <t>Belanja makan minum Satpol</t>
  </si>
  <si>
    <t>120.12027.01.017.5.2.2</t>
  </si>
  <si>
    <t>120.12027.01.017.5.2.2.11</t>
  </si>
  <si>
    <t>120.12027.01.017.5.2.2.11.06</t>
  </si>
  <si>
    <t>120.12027.01.017.5.2.2.11,01</t>
  </si>
  <si>
    <t>Belanja perjalanan dinas</t>
  </si>
  <si>
    <t>Belanja perjalanan dinas luar daerah</t>
  </si>
  <si>
    <t>Belanja perjalanan dinas dalam daerah</t>
  </si>
  <si>
    <t>120.12027.01.018.5.2.2</t>
  </si>
  <si>
    <t>120.12027.01.018.5.2.2.15</t>
  </si>
  <si>
    <t>120.12027.01.018.5.2.2.15.02</t>
  </si>
  <si>
    <t>120.12027.01.019.5.2.2</t>
  </si>
  <si>
    <t>120.12027.01.019.5.2.2.15</t>
  </si>
  <si>
    <t>120.12027.01.019.5.2.2.15,01</t>
  </si>
  <si>
    <t>Upah tenaga kerja</t>
  </si>
  <si>
    <t>120,12027,01,021.5.2.1</t>
  </si>
  <si>
    <t>120,12027,01,021.5.2.1.02</t>
  </si>
  <si>
    <t>120,12027,01,021.5.2.1.02.03</t>
  </si>
  <si>
    <t>BELANJA MODAL</t>
  </si>
  <si>
    <t>Belanja modal pengadaan perlengkapan kantor</t>
  </si>
  <si>
    <t>Belanja modal pengadaan mebelair</t>
  </si>
  <si>
    <t>Belanja modal pengadaan komputer</t>
  </si>
  <si>
    <t>Belanja modal pengadaan leptop/not book</t>
  </si>
  <si>
    <t>Belanja modal pengadaan printer</t>
  </si>
  <si>
    <t>120.12027.02.007.5.2.3</t>
  </si>
  <si>
    <t>120.12027.02.009.5.2.3</t>
  </si>
  <si>
    <t>120.12027.02.009.5.2.3.12</t>
  </si>
  <si>
    <t>120.12027.02.009.5.2.3.12.03</t>
  </si>
  <si>
    <t>120.12027.02.009.5.2.3.12.04</t>
  </si>
  <si>
    <t>120.12027.02.007.5.2.3.11</t>
  </si>
  <si>
    <t>120.12027.02.007.5.2.3.13</t>
  </si>
  <si>
    <t>Belanja bahan /material</t>
  </si>
  <si>
    <t>Belanja bahan bahan bangnan</t>
  </si>
  <si>
    <t>120.12027.02.021.5.2.1</t>
  </si>
  <si>
    <t>120.12027.02.021.5.2.1.02</t>
  </si>
  <si>
    <t>120.12027.02.021.5.2.1.02.03</t>
  </si>
  <si>
    <t>120.12027.02.021.5.2.2</t>
  </si>
  <si>
    <t>120.12027.02.021.5.2.2.02</t>
  </si>
  <si>
    <t>120.12027.02.021.5.2.2.02.01</t>
  </si>
  <si>
    <t>Belanja Perawatan Kendaraan Bermotor</t>
  </si>
  <si>
    <t>Belanja Jasa Servis</t>
  </si>
  <si>
    <t>Belanja Penggantian Suku Cadang</t>
  </si>
  <si>
    <t>Belanja Bahan Bakar Minyak/Gas dan pelumas</t>
  </si>
  <si>
    <t>Belanja Surat Tanda Nomor Kendaraan</t>
  </si>
  <si>
    <t>120.12027.020.24.5.2.2.</t>
  </si>
  <si>
    <t>120.12027.020.24.5.2.2.05</t>
  </si>
  <si>
    <t>120.12027.020.24.5.2.2.05.01</t>
  </si>
  <si>
    <t>120.12027.020.24.5.2.2.05.02</t>
  </si>
  <si>
    <t>120.12027.020.24.5.2.2.05.03</t>
  </si>
  <si>
    <t>120.12027.020.24.5.2.2.05.05</t>
  </si>
  <si>
    <t>120.12027.02.022.5.2.1</t>
  </si>
  <si>
    <t>120.12027.02.022.5.2.1.02</t>
  </si>
  <si>
    <t>120.12027.02.022.5.2.1.02.03</t>
  </si>
  <si>
    <t>120.12027.02.022.5.2.2</t>
  </si>
  <si>
    <t>120.12027.02.022.5.2.2.02</t>
  </si>
  <si>
    <t>120.12027.02.022.5.2.2.02.01</t>
  </si>
  <si>
    <t>120.12027.02.026.5.2.2</t>
  </si>
  <si>
    <t>120.12027.02.026.5.2.2.03</t>
  </si>
  <si>
    <t>120.12027.02.026.5.2.2.03.19</t>
  </si>
  <si>
    <t>120.12027.02.028.5.2.2</t>
  </si>
  <si>
    <t>120.12027.02.028.5.2.2.03</t>
  </si>
  <si>
    <t>120.12027.02.028.5.2.2.03.19</t>
  </si>
  <si>
    <t>Honorarium  PNS</t>
  </si>
  <si>
    <t>Honorarium  pegwai honorer/tidak tetap</t>
  </si>
  <si>
    <t>120.12027.19.004.5.2.2</t>
  </si>
  <si>
    <t>120.12027.19.004.5.2.2.01.</t>
  </si>
  <si>
    <t>120.12027.19.004.5.2.2.01.01</t>
  </si>
  <si>
    <t>120.12027.19.004.5.2.2.06.</t>
  </si>
  <si>
    <t>120.12027.19.004.5.2.2.06.02</t>
  </si>
  <si>
    <t>120.12027.19.004.5.2.2.11.</t>
  </si>
  <si>
    <t>120.12027.19.004.5.2.2.11.02</t>
  </si>
  <si>
    <t>120.12027.20.125.5.2.2</t>
  </si>
  <si>
    <t>120.12027.20.125.5.2.2.01</t>
  </si>
  <si>
    <t>120.12027.20.125.5.2.2.01.01</t>
  </si>
  <si>
    <t>120.12027.20.125.5.2.2.06</t>
  </si>
  <si>
    <t>120.12027.20.125.5.2.2.06.02</t>
  </si>
  <si>
    <t>120.12027.20.125.5.2.2.11</t>
  </si>
  <si>
    <t>120.12027.20.125.5.2.2.11.02</t>
  </si>
  <si>
    <t>120.12027.28.001.5.2.2</t>
  </si>
  <si>
    <t>120.12027.28.001.5.2.2.01</t>
  </si>
  <si>
    <t>120.12027.28.001.5.2.2.01.01</t>
  </si>
  <si>
    <t>120.12027.28.001.5.2.2.06</t>
  </si>
  <si>
    <t>120.12027.28.001.5.2.2.06.02</t>
  </si>
  <si>
    <t>120.12027.28.001.5.2.2.11</t>
  </si>
  <si>
    <t>120.12027.28.001.5.2.2.11.02</t>
  </si>
  <si>
    <t>120.12027.28.002.5.2.2</t>
  </si>
  <si>
    <t>120.12027.28.002.5.2.2.01</t>
  </si>
  <si>
    <t>120.12027.28.002.5.2.2.01.01</t>
  </si>
  <si>
    <t>120.12027.28.002.5.2.2.06</t>
  </si>
  <si>
    <t>120.12027.28.002.5.2.2.06.02</t>
  </si>
  <si>
    <t>120.12027.28.002.5.2.2.11</t>
  </si>
  <si>
    <t>120.12027.28.002.5.2.2.11.02</t>
  </si>
  <si>
    <t>120.12027.28.018.5.2.2</t>
  </si>
  <si>
    <t>120.12027.28.018.5.2.2.01</t>
  </si>
  <si>
    <t>120.12027.28.018.5.2.2.01.01</t>
  </si>
  <si>
    <t>120.12027.28.018.5.2.2.06</t>
  </si>
  <si>
    <t>120.12027.28.018.5.2.2.06.02</t>
  </si>
  <si>
    <t>120.12027.28.018.5.2.2.11</t>
  </si>
  <si>
    <t>120.12027.28.018.5.2.2.11.02</t>
  </si>
  <si>
    <t>120.12027.28.019.5.2.2</t>
  </si>
  <si>
    <t>120.12027.28.019.5.2.2.01</t>
  </si>
  <si>
    <t>120.12027.28.019.5.2.2.01.01</t>
  </si>
  <si>
    <t>120.12027.28.019.5.2.2.06</t>
  </si>
  <si>
    <t>120.12027.28.019.5.2.2.06.02</t>
  </si>
  <si>
    <t>120.12027.28.019.5.2.2.11</t>
  </si>
  <si>
    <t>120.12027.28.019.5.2.2.11.02</t>
  </si>
  <si>
    <t>120.12027.16,032</t>
  </si>
  <si>
    <t>120.12027.16,032.5.2.2</t>
  </si>
  <si>
    <t>120.12027.16,032.5.2.2.06</t>
  </si>
  <si>
    <t>120.12027.16,032.5.2.2.11</t>
  </si>
  <si>
    <t>120.12027.16,032.5.2.2.11.02</t>
  </si>
  <si>
    <t>120.12027.15,001.5.2.2</t>
  </si>
  <si>
    <t>120.12027.15,001.5.2.2.01</t>
  </si>
  <si>
    <t>120.12027.15,001.5.2.2.01.01</t>
  </si>
  <si>
    <t>120.12027.15,001.5.2.2.06</t>
  </si>
  <si>
    <t>120.12027.15,001.5.2.2.06.02</t>
  </si>
  <si>
    <t>120.12027.15,001.5.2.2.11</t>
  </si>
  <si>
    <t>120.12027.15,001.5.2.2.11.02</t>
  </si>
  <si>
    <t>120.12027.15,011.5.2.2</t>
  </si>
  <si>
    <t>120.12027.15,011.5.2.2.01</t>
  </si>
  <si>
    <t>120.12027.15,011.5.2.2.01.01</t>
  </si>
  <si>
    <t>120.12027.15,011.5.2.2.06</t>
  </si>
  <si>
    <t>120.12027.15,011.5.2.2.06.02</t>
  </si>
  <si>
    <t>120.12027.15,011.5.2.2.11</t>
  </si>
  <si>
    <t>120.12027.15,011.5.2.2.11.02</t>
  </si>
  <si>
    <t>122,12027,15,011.5.2.1</t>
  </si>
  <si>
    <t>122,12027,15,011.5.2.1.01</t>
  </si>
  <si>
    <t>122,12027,15,011.5.2.1.01.01</t>
  </si>
  <si>
    <t>120.12027.15,013.5.2.2</t>
  </si>
  <si>
    <t>120.12027.15,013.5.2.2.01</t>
  </si>
  <si>
    <t>120.12027.15,013.5.2.2.01.01</t>
  </si>
  <si>
    <t>120.12027.15,013.5.2.2.06</t>
  </si>
  <si>
    <t>120.12027.15,013.5.2.2.06.02</t>
  </si>
  <si>
    <t>120.12027.15,013.5.2.2.11</t>
  </si>
  <si>
    <t>120.12027.15,013.5.2.2.11.02</t>
  </si>
  <si>
    <t>122,12027,15,013.5.2.1</t>
  </si>
  <si>
    <t>122,12027,15,013.5.2.1.01</t>
  </si>
  <si>
    <t>122,12027,15,013.5.2.1.01.01</t>
  </si>
  <si>
    <t>120.12027.17,028.5.2.2</t>
  </si>
  <si>
    <t>120.12027.17,028.5.2.2.01</t>
  </si>
  <si>
    <t>120.12027.17,028.5.2.2.01.01</t>
  </si>
  <si>
    <t>120.12027.17,028.5.2.2.06</t>
  </si>
  <si>
    <t>120.12027.17,028.5.2.2.06.02</t>
  </si>
  <si>
    <t>120.12027.17,028.5.2.2.11</t>
  </si>
  <si>
    <t>120.12027.17,028.5.2.2.11.02</t>
  </si>
  <si>
    <t>Belanja bahan material</t>
  </si>
  <si>
    <t>Belanja dekorasi/publikasi</t>
  </si>
  <si>
    <t>Belanja dokumentasi</t>
  </si>
  <si>
    <t>Belanja sewa perlengkapan dan peralatan</t>
  </si>
  <si>
    <t>Belanja sewa proyektor</t>
  </si>
  <si>
    <t>Belanja sewa sound siystem</t>
  </si>
  <si>
    <t>122,12027,17,032.5.2.1</t>
  </si>
  <si>
    <t>122,12027,17,032.5.2.1.01</t>
  </si>
  <si>
    <t>122,12027,17,032.5.2.1.01.01</t>
  </si>
  <si>
    <t>122,12027,17,032.5.2.2</t>
  </si>
  <si>
    <t>122,12027,17,032.5.2.2.01.</t>
  </si>
  <si>
    <t>122,12027,17,032.5.2.2.01.01</t>
  </si>
  <si>
    <t>122,12027,17,032.5.2.2.02</t>
  </si>
  <si>
    <t>122,12027,17,032.5.2.2.02.08</t>
  </si>
  <si>
    <t>122,12027,17,032.5.2.2.06</t>
  </si>
  <si>
    <t>122,12027,17,032.5.2.2.06.03</t>
  </si>
  <si>
    <t>122,12027,17,032.5.2.2.06.02</t>
  </si>
  <si>
    <t>122,12027,17,032.5.2.2.10</t>
  </si>
  <si>
    <t>122,12027,17,032.5.2.2.10.07</t>
  </si>
  <si>
    <t>122,12027,17,032.5.2.2.10.03</t>
  </si>
  <si>
    <t>122,12027,17,032.5.2.2.11</t>
  </si>
  <si>
    <t>122,12027,17,032.5.2.2.11.02</t>
  </si>
  <si>
    <t>120.12027.15,005.5.2.2</t>
  </si>
  <si>
    <t>120.12027.15,005.5.2.2.01</t>
  </si>
  <si>
    <t>120.12027.15,005.5.2.2.01.01</t>
  </si>
  <si>
    <t>120.12027.15,005.5.2.2.06</t>
  </si>
  <si>
    <t>120.12027.15,005.5.2.2.06.02</t>
  </si>
  <si>
    <t>120.12027.15,005.5.2.2.11</t>
  </si>
  <si>
    <t>120.12027.15,005.5.2.2.11.02</t>
  </si>
  <si>
    <t>120.12027.15,008.5.2.2</t>
  </si>
  <si>
    <t>120.12027.15,008.5.2.2.01</t>
  </si>
  <si>
    <t>120.12027.15,008.5.2.2.01.01</t>
  </si>
  <si>
    <t>120.12027.15,008.5.2.2.06</t>
  </si>
  <si>
    <t>120.12027.15,008.5.2.2.06.02</t>
  </si>
  <si>
    <t>120.12027.15,008.5.2.2.11</t>
  </si>
  <si>
    <t>120.12027.15,008.5.2.2.11.02</t>
  </si>
  <si>
    <t>PEMERINTAH DAERAH KABUPATEN TEMANGGUNG</t>
  </si>
  <si>
    <t>REKAPITULASI BELANJA SKPD KECAMATAN GEMAWANG</t>
  </si>
  <si>
    <t>Kode Rekening</t>
  </si>
  <si>
    <t>Nama Rekening</t>
  </si>
  <si>
    <t>Terima SP2D</t>
  </si>
  <si>
    <t>Realisasi SPJ</t>
  </si>
  <si>
    <t>( %)</t>
  </si>
  <si>
    <t>Realisasi</t>
  </si>
  <si>
    <t>SISA ANGGARAN</t>
  </si>
  <si>
    <t>Bulan</t>
  </si>
  <si>
    <t>s.d.</t>
  </si>
  <si>
    <t>Lalu</t>
  </si>
  <si>
    <t>Sekarang</t>
  </si>
  <si>
    <t>Rupiah</t>
  </si>
  <si>
    <t>1</t>
  </si>
  <si>
    <t>3</t>
  </si>
  <si>
    <t>4</t>
  </si>
  <si>
    <t>5</t>
  </si>
  <si>
    <t>6</t>
  </si>
  <si>
    <t>TERIMA SP2D</t>
  </si>
  <si>
    <t>uraian</t>
  </si>
  <si>
    <t>SP2D</t>
  </si>
  <si>
    <t>BELANJA  TIDAK LANSUNG</t>
  </si>
  <si>
    <t>- Belanja Pegawai</t>
  </si>
  <si>
    <t>- Belanja Barang dan jasa</t>
  </si>
  <si>
    <t>- Belanja Modal</t>
  </si>
  <si>
    <t>Program Peningktn Partisipasi Masyarakat dlm Membangun Ds/Kel</t>
  </si>
  <si>
    <t>Fasilitasi dan Pelaksanaan musyawarah perencanaan pemb Ds /Kec</t>
  </si>
  <si>
    <t>Program Peningktn dan Pengembangan Pengelolaan Keu Daerah</t>
  </si>
  <si>
    <t>Program Pemelihrn Kantantibmas dan PencegahanTindak Kriminal</t>
  </si>
  <si>
    <t>Program Pengendalian Pencemaran  dan Perusakan Lingku Hidup</t>
  </si>
  <si>
    <t>Non Gaji</t>
  </si>
  <si>
    <t>Gaji/TPP</t>
  </si>
  <si>
    <t>SPJ</t>
  </si>
  <si>
    <t>SISA</t>
  </si>
  <si>
    <t>LAPORAN REALISASI ANGGARAN ( RLA ) SKPD KECAMATAN GEMAWANG</t>
  </si>
  <si>
    <t>Jumlah Annggaran</t>
  </si>
  <si>
    <t>Bertambah/berkurang</t>
  </si>
  <si>
    <t>Penjelasan</t>
  </si>
  <si>
    <t>Rp( 4-3 )</t>
  </si>
  <si>
    <t>%</t>
  </si>
  <si>
    <t>SKPD KECAMATAN GEMAWANG</t>
  </si>
  <si>
    <t>Kode Rekening  dan  Nama Rekening</t>
  </si>
  <si>
    <t>Jumlah anggaran</t>
  </si>
  <si>
    <t>Rencana Kegiatan</t>
  </si>
  <si>
    <t>Realisasi Keuangan</t>
  </si>
  <si>
    <t>Masalah</t>
  </si>
  <si>
    <t>Pemecahan</t>
  </si>
  <si>
    <t>Target</t>
  </si>
  <si>
    <t>Deviasi</t>
  </si>
  <si>
    <t>Rp</t>
  </si>
  <si>
    <t>A.I</t>
  </si>
  <si>
    <t>A.II</t>
  </si>
  <si>
    <t>II.1</t>
  </si>
  <si>
    <t>II.2</t>
  </si>
  <si>
    <t>II.3</t>
  </si>
  <si>
    <t>II.4</t>
  </si>
  <si>
    <t>II.5</t>
  </si>
  <si>
    <t>II.6</t>
  </si>
  <si>
    <t>II.7</t>
  </si>
  <si>
    <t>II.8</t>
  </si>
  <si>
    <t>II.9</t>
  </si>
  <si>
    <t>II,10</t>
  </si>
  <si>
    <t>II.11</t>
  </si>
  <si>
    <t>II.12</t>
  </si>
  <si>
    <t>II.13</t>
  </si>
  <si>
    <t>II.14</t>
  </si>
  <si>
    <t>II.15</t>
  </si>
  <si>
    <t>II.16</t>
  </si>
  <si>
    <t>II.17</t>
  </si>
  <si>
    <t>17.1</t>
  </si>
  <si>
    <t>17.2</t>
  </si>
  <si>
    <t>16.1</t>
  </si>
  <si>
    <t>A.</t>
  </si>
  <si>
    <t>I</t>
  </si>
  <si>
    <t>I.1</t>
  </si>
  <si>
    <t>I.2</t>
  </si>
  <si>
    <t>I.2.1</t>
  </si>
  <si>
    <t>1.1</t>
  </si>
  <si>
    <t>2.1</t>
  </si>
  <si>
    <t>3.1</t>
  </si>
  <si>
    <t>4.1</t>
  </si>
  <si>
    <t>5.1</t>
  </si>
  <si>
    <t>6.1</t>
  </si>
  <si>
    <t>7.1</t>
  </si>
  <si>
    <t>7.2</t>
  </si>
  <si>
    <t>8.1</t>
  </si>
  <si>
    <t>8.2</t>
  </si>
  <si>
    <t>9.1</t>
  </si>
  <si>
    <t>9.2</t>
  </si>
  <si>
    <t>9.3</t>
  </si>
  <si>
    <t>9.4</t>
  </si>
  <si>
    <t>9.5</t>
  </si>
  <si>
    <t>9.6</t>
  </si>
  <si>
    <t>9.7</t>
  </si>
  <si>
    <t>9.8</t>
  </si>
  <si>
    <t>9.10</t>
  </si>
  <si>
    <t>9.11</t>
  </si>
  <si>
    <t>10.1</t>
  </si>
  <si>
    <t>10.2</t>
  </si>
  <si>
    <t>10.3</t>
  </si>
  <si>
    <t>10.4</t>
  </si>
  <si>
    <t>10.5</t>
  </si>
  <si>
    <t>10.6</t>
  </si>
  <si>
    <t>10.7</t>
  </si>
  <si>
    <t>10.8</t>
  </si>
  <si>
    <t>11.1</t>
  </si>
  <si>
    <t>12.1</t>
  </si>
  <si>
    <t>13.1</t>
  </si>
  <si>
    <t>13.2</t>
  </si>
  <si>
    <t>14.1</t>
  </si>
  <si>
    <t>15.1</t>
  </si>
  <si>
    <t>15.2</t>
  </si>
  <si>
    <t>15.3</t>
  </si>
  <si>
    <t>15.4</t>
  </si>
  <si>
    <t>NO</t>
  </si>
  <si>
    <t>LAPORAN PELAKSANAAN KEGIATAN BELANJA APARATUR TAHUN ANGGARAN 2015</t>
  </si>
  <si>
    <t>% SPJ</t>
  </si>
  <si>
    <t>JAN</t>
  </si>
  <si>
    <t>FEB</t>
  </si>
  <si>
    <t>MART</t>
  </si>
  <si>
    <t>APRIL</t>
  </si>
  <si>
    <t>MEI</t>
  </si>
  <si>
    <t>JUNI</t>
  </si>
  <si>
    <t>JULI</t>
  </si>
  <si>
    <t>AGS</t>
  </si>
  <si>
    <t>SEPT</t>
  </si>
  <si>
    <t>OKT</t>
  </si>
  <si>
    <t>NOP</t>
  </si>
  <si>
    <t>DES</t>
  </si>
  <si>
    <t>SARANG LABA-LABA KEGIATAN SKPD KECAMATAN GEMAWANG</t>
  </si>
  <si>
    <t>NO REK/URAIAN KEG</t>
  </si>
  <si>
    <t>BULAN</t>
  </si>
  <si>
    <t>REKAPITULASI EKUITAS DANA UMUM KECAMATAN GEMAWANG</t>
  </si>
  <si>
    <t>NO REKENING/NAMA KEGIATAN</t>
  </si>
  <si>
    <t>JML</t>
  </si>
  <si>
    <t>EKUITAS DANA</t>
  </si>
  <si>
    <t>UMUM</t>
  </si>
  <si>
    <t>SPJ ( Rp )</t>
  </si>
  <si>
    <t>KETERANGAN</t>
  </si>
  <si>
    <t>( Rp )</t>
  </si>
  <si>
    <t>1.20.1.20.27.5</t>
  </si>
  <si>
    <t>A</t>
  </si>
  <si>
    <t>1.20.1.20.27.5.1</t>
  </si>
  <si>
    <t>AI</t>
  </si>
  <si>
    <t>1.20.27.00.000.5.2</t>
  </si>
  <si>
    <t>A II</t>
  </si>
  <si>
    <t>CAMAT GEMAWANG</t>
  </si>
  <si>
    <t>Selaku pengguna anggaran</t>
  </si>
  <si>
    <t>ADI PITOKO.S.Sos.MM</t>
  </si>
  <si>
    <t>GAJI</t>
  </si>
  <si>
    <t>RUTIN</t>
  </si>
  <si>
    <t>PEMERINTAH KABUPATEN TEMANGGUNG</t>
  </si>
  <si>
    <t>KECAMATAN GEMAWANG</t>
  </si>
  <si>
    <t>Jl. Gemawang – Muncar  Gemawang Temanggung</t>
  </si>
  <si>
    <t>FORMAT 2A</t>
  </si>
  <si>
    <t>BERITA ACARA</t>
  </si>
  <si>
    <t>REKONSILIASI KAS</t>
  </si>
  <si>
    <t>Kami yang bertanda tangan di bawah ini :</t>
  </si>
  <si>
    <t>N a ma</t>
  </si>
  <si>
    <t>:</t>
  </si>
  <si>
    <t>SUMANTO</t>
  </si>
  <si>
    <t>NIP</t>
  </si>
  <si>
    <t>198010212009011000</t>
  </si>
  <si>
    <t>Jabatan</t>
  </si>
  <si>
    <t>Bendahara Pengeluaran</t>
  </si>
  <si>
    <r>
      <t>Selanjutnya disebut</t>
    </r>
    <r>
      <rPr>
        <b/>
        <sz val="11"/>
        <color theme="1"/>
        <rFont val="Arial Narrow"/>
        <family val="2"/>
      </rPr>
      <t xml:space="preserve"> PIHAK KESATU</t>
    </r>
  </si>
  <si>
    <t>PPTK</t>
  </si>
  <si>
    <r>
      <t xml:space="preserve">Selanjutnya disebut </t>
    </r>
    <r>
      <rPr>
        <b/>
        <sz val="11"/>
        <color theme="1"/>
        <rFont val="Arial Narrow"/>
        <family val="2"/>
      </rPr>
      <t>PIHAK KEDUA</t>
    </r>
  </si>
  <si>
    <t>Uraian</t>
  </si>
  <si>
    <t>Realisasi Belanja ( Rp )</t>
  </si>
  <si>
    <t>Sisa Kas</t>
  </si>
  <si>
    <t>Keterangan</t>
  </si>
  <si>
    <t>Bon/Panjar</t>
  </si>
  <si>
    <t>5=(3-4)</t>
  </si>
  <si>
    <t>Menurut Bendahara Pengeluaran</t>
  </si>
  <si>
    <t xml:space="preserve"> Kegiatan</t>
  </si>
  <si>
    <t>a</t>
  </si>
  <si>
    <t>Penyediaan jasa komunikasi, sumber daya air, listrik</t>
  </si>
  <si>
    <t>b</t>
  </si>
  <si>
    <t>c</t>
  </si>
  <si>
    <t>d</t>
  </si>
  <si>
    <t>Penye komp instalasi listrik bang kantor</t>
  </si>
  <si>
    <t>Penye. bhn bacaan/peraturan perundang-undangan</t>
  </si>
  <si>
    <t>Rapat-rapat Koordinasi &amp; konsultasi dlm Daerah</t>
  </si>
  <si>
    <t>Pemelihrn rutin/berkala kendar dinas/operasional</t>
  </si>
  <si>
    <t>Menurut PPTK</t>
  </si>
  <si>
    <t>Selisih</t>
  </si>
  <si>
    <t>Demikian Berita Acara ini di buat dengan sebenar-benarnya untuk dapat dipergunakan sebagaimana mestinya</t>
  </si>
  <si>
    <t>PIHAK KEDUA</t>
  </si>
  <si>
    <t>PIHAK KESATU</t>
  </si>
  <si>
    <t>NIP. 19801021 200901 10 001</t>
  </si>
  <si>
    <t xml:space="preserve">Mengetahui </t>
  </si>
  <si>
    <t>Pejabat Pengguna Anggaran</t>
  </si>
  <si>
    <t>Pembina Tk. I / IV b</t>
  </si>
  <si>
    <t>SLAMET RIYADI</t>
  </si>
  <si>
    <t>19590409 198203 1 009</t>
  </si>
  <si>
    <t>NIP '19590409 198203 1 009</t>
  </si>
  <si>
    <r>
      <t>NIP. 19700112 198903 1 00</t>
    </r>
    <r>
      <rPr>
        <sz val="11"/>
        <color rgb="FFFFFFFF"/>
        <rFont val="Arial Narrow"/>
        <family val="2"/>
      </rPr>
      <t>4</t>
    </r>
  </si>
  <si>
    <t>BUDIWARSO</t>
  </si>
  <si>
    <t>19600723 198307 1 001</t>
  </si>
  <si>
    <t>Fasilitasi kegiatan pengisian kades dan perdes</t>
  </si>
  <si>
    <t>Pelat. aparatur pemerinth Ds dlm bidng manajemen pemerinthan Ds</t>
  </si>
  <si>
    <t>NIP '19600723 198307 1 001</t>
  </si>
  <si>
    <t>ISMOYO</t>
  </si>
  <si>
    <t>19600503 198203 1 015</t>
  </si>
  <si>
    <t>NIP'19600503 198203 1 015</t>
  </si>
  <si>
    <t>FORMAT 2B</t>
  </si>
  <si>
    <t>19801021 200901 10 001</t>
  </si>
  <si>
    <r>
      <t>Selanjutnya disebut</t>
    </r>
    <r>
      <rPr>
        <b/>
        <sz val="10"/>
        <color theme="1"/>
        <rFont val="Arial Narrow"/>
        <family val="2"/>
      </rPr>
      <t xml:space="preserve"> PIHAK KESATU</t>
    </r>
  </si>
  <si>
    <t>ISMAIL</t>
  </si>
  <si>
    <t>19640919 199203 1 009</t>
  </si>
  <si>
    <t>PPK</t>
  </si>
  <si>
    <r>
      <t xml:space="preserve">Selanjutnya disebut </t>
    </r>
    <r>
      <rPr>
        <b/>
        <sz val="10"/>
        <color theme="1"/>
        <rFont val="Arial Narrow"/>
        <family val="2"/>
      </rPr>
      <t>PIHAK KEDUA</t>
    </r>
  </si>
  <si>
    <t>Sisa UYHD  (Rp)</t>
  </si>
  <si>
    <t>Pajak yang belum disetot ( Rp )</t>
  </si>
  <si>
    <t>Jasa Giro  ( Rp )</t>
  </si>
  <si>
    <t>Saldo Kas di Bendahara pengeluaran ( Rp)</t>
  </si>
  <si>
    <t>Menurut PPK-SKPD</t>
  </si>
  <si>
    <t>NIP. 19640919 199203 1 009</t>
  </si>
  <si>
    <t>FORMAT 2C</t>
  </si>
  <si>
    <t>Nomer Rekening</t>
  </si>
  <si>
    <t>1-014-05219-6</t>
  </si>
  <si>
    <t>Bendahara Gaji Kecamatan Gemawang</t>
  </si>
  <si>
    <t>Instansi</t>
  </si>
  <si>
    <t>SKPD Kecamatan Gemawang</t>
  </si>
  <si>
    <t>ANGGER PANGESTI</t>
  </si>
  <si>
    <t>Saldo Kas di Bendahara Pengeluaran ( Rp )</t>
  </si>
  <si>
    <t xml:space="preserve">Saldo Kas Tunai di Bendahara </t>
  </si>
  <si>
    <t>Saldo kas Bank di rekening giro</t>
  </si>
  <si>
    <t>Jumlah</t>
  </si>
  <si>
    <t>Menurut  Bank Jateng</t>
  </si>
  <si>
    <t>Keterangan di Kas tunai bendahara</t>
  </si>
  <si>
    <t>Terdiri dari :</t>
  </si>
  <si>
    <t>-</t>
  </si>
  <si>
    <t>Sisa UYHD</t>
  </si>
  <si>
    <t>Pajak belum disetor</t>
  </si>
  <si>
    <t>NIP.19801021 200901 1 001</t>
  </si>
  <si>
    <t>Format : V01</t>
  </si>
  <si>
    <t>VERIFIKASI KELENGKAPAN DAN KEABSAHAN SPJ</t>
  </si>
  <si>
    <t>SKPD</t>
  </si>
  <si>
    <t>Kami yang bertanda tangan dibawah ini :</t>
  </si>
  <si>
    <t>N a m a</t>
  </si>
  <si>
    <t>PPK - SKPD</t>
  </si>
  <si>
    <t>telah melakukan verifikasi kelengkapan , kebenaran , keaslian, dan keabsahan dokumen SPJ</t>
  </si>
  <si>
    <t xml:space="preserve">Demikian Berita Acara ini dibuat dengan sebenar - benarnya untuk dipergunakan </t>
  </si>
  <si>
    <t>sebagaimanan mestinya</t>
  </si>
  <si>
    <t>Format : V03</t>
  </si>
  <si>
    <t>VERIFIKASI KEBENARAN PERHITUNGAN ATAS PENGELUARAN</t>
  </si>
  <si>
    <t>telah melakukan verifikasi kebenaran perhitungan atas pengeluaran terhadap dokumen  SPJ dan</t>
  </si>
  <si>
    <t>dengan rincian Sbb :</t>
  </si>
  <si>
    <t>URAIAN</t>
  </si>
  <si>
    <t>PENGELUARAN</t>
  </si>
  <si>
    <t>SALDO DI BENDAHARA PENGELUARAN</t>
  </si>
  <si>
    <t>UP/GU/TU</t>
  </si>
  <si>
    <t>LS</t>
  </si>
  <si>
    <t xml:space="preserve">Realisasi </t>
  </si>
  <si>
    <t>Belanja tidak Langsung</t>
  </si>
  <si>
    <t>Belanja Langsung</t>
  </si>
  <si>
    <t>- Belanja Barang dan Jasa</t>
  </si>
  <si>
    <t>- Belanja modal</t>
  </si>
  <si>
    <t>Format : 04</t>
  </si>
  <si>
    <t>PUNGUT</t>
  </si>
  <si>
    <t>SETOR</t>
  </si>
  <si>
    <t>SALDA DI BENDAHARA PENGELUARAN</t>
  </si>
  <si>
    <t>PPN</t>
  </si>
  <si>
    <t>PPH pasal 21</t>
  </si>
  <si>
    <t>PPH pasal 22</t>
  </si>
  <si>
    <t>PPH pasal 23</t>
  </si>
  <si>
    <t>Rapat-rapat Koordinasi &amp; konsultasi luar  Daerah</t>
  </si>
  <si>
    <t>Jasa pelayanan perkantoran</t>
  </si>
  <si>
    <t>Gaji dan tujangan lainnya</t>
  </si>
  <si>
    <t>SISA UYHD</t>
  </si>
  <si>
    <t>Pendampingan desa binaan</t>
  </si>
  <si>
    <t>Fasilitasi RKP Desa</t>
  </si>
  <si>
    <t>Fasilitasi Musrenbangdes Kecamatan</t>
  </si>
  <si>
    <t>Fasilitasi penyusunan dan pemberdayaan Profil Ds/Kec</t>
  </si>
  <si>
    <t>Fasilitasi kegiatan keagamaan</t>
  </si>
  <si>
    <t>Fasilitasi adminstrasi kependudukan</t>
  </si>
  <si>
    <t>Penyusunan dokumen perencanaan</t>
  </si>
  <si>
    <t>Penyusunan profil kecamatan</t>
  </si>
  <si>
    <t>Rencana Fisik</t>
  </si>
  <si>
    <t>Realisasi Fisik</t>
  </si>
  <si>
    <t>Realisasi SP2D</t>
  </si>
  <si>
    <t xml:space="preserve">anggaran </t>
  </si>
  <si>
    <t>- Belanja Gaji dan tunjangan</t>
  </si>
  <si>
    <t>- TPP</t>
  </si>
  <si>
    <t>p sek</t>
  </si>
  <si>
    <t>adi jk</t>
  </si>
  <si>
    <t>slamet</t>
  </si>
  <si>
    <t>budi w</t>
  </si>
  <si>
    <t>ismoyo</t>
  </si>
  <si>
    <t>ridwan</t>
  </si>
  <si>
    <t>rekap total spj</t>
  </si>
  <si>
    <t>gaji</t>
  </si>
  <si>
    <t>RIDWAN. SAP</t>
  </si>
  <si>
    <t>NIP. 19620807 1983303 1 021</t>
  </si>
  <si>
    <t>UYHD</t>
  </si>
  <si>
    <t>PPH</t>
  </si>
  <si>
    <t>Camat Gemawang</t>
  </si>
  <si>
    <t>jml s/d</t>
  </si>
  <si>
    <t>jml</t>
  </si>
  <si>
    <t xml:space="preserve">Belanja cetak </t>
  </si>
  <si>
    <t>Belanja Jasa Servis peralatan gedung kantor</t>
  </si>
  <si>
    <t>Belanja Jasa Servis perlengkapan gedung kantor</t>
  </si>
  <si>
    <t>USULAN PERUBAHAN</t>
  </si>
  <si>
    <t>SEBELUM PERUBAHAN</t>
  </si>
  <si>
    <t>SESUDAH PERUBAHAN</t>
  </si>
  <si>
    <t>SELISIH LEBIH/KURANG</t>
  </si>
  <si>
    <t>GESER KE BELANJA</t>
  </si>
  <si>
    <t>Ke Listrik</t>
  </si>
  <si>
    <t>Pengadaan peralatan Telpon</t>
  </si>
  <si>
    <t>ke belanja modal telpon</t>
  </si>
  <si>
    <t>tpp</t>
  </si>
  <si>
    <t>rapel</t>
  </si>
  <si>
    <t>Gaji pokok</t>
  </si>
  <si>
    <t>tunjangan kel</t>
  </si>
  <si>
    <t>Tunj jabatan</t>
  </si>
  <si>
    <t>tunj f umum</t>
  </si>
  <si>
    <t>Tunj beras</t>
  </si>
  <si>
    <t>Tunj PPh</t>
  </si>
  <si>
    <t>Pembulan Gaji</t>
  </si>
  <si>
    <t>Askes</t>
  </si>
  <si>
    <t>SUBKHAN ASHADI. S.Sos.M.Si</t>
  </si>
  <si>
    <t>NIP. 19700426 199063 1 001</t>
  </si>
  <si>
    <t>dr listrik</t>
  </si>
  <si>
    <t>ke Fasilitasi Umuat beragama</t>
  </si>
  <si>
    <t>ds binaan</t>
  </si>
  <si>
    <t xml:space="preserve">musren </t>
  </si>
  <si>
    <t>printer</t>
  </si>
  <si>
    <t>ke instalasi listrik</t>
  </si>
  <si>
    <t>dr fasilitasi Ds binaan+pembelian printer</t>
  </si>
  <si>
    <t>SIGIT ARYONO,SH</t>
  </si>
  <si>
    <t>NIP.19721213 199803 1 007</t>
  </si>
  <si>
    <t>SUBAKIR</t>
  </si>
  <si>
    <t>NIP. 19650104 198607 1 002</t>
  </si>
  <si>
    <t>19650104 198607 1 002</t>
  </si>
  <si>
    <t>NIP. 19700426 199003 1 001</t>
  </si>
  <si>
    <t xml:space="preserve"> </t>
  </si>
  <si>
    <t>REDU</t>
  </si>
  <si>
    <t>Tpp pegawai</t>
  </si>
  <si>
    <t>Telp. 081 126 5574  Kode Pos 56283</t>
  </si>
  <si>
    <t>SGT</t>
  </si>
  <si>
    <t>RIDWN</t>
  </si>
  <si>
    <t>SLMT</t>
  </si>
  <si>
    <t>BDWARSI</t>
  </si>
  <si>
    <t>belum</t>
  </si>
  <si>
    <t>Honorarium Non PNS</t>
  </si>
  <si>
    <t>120.12027.06</t>
  </si>
  <si>
    <t>120.12027.06.004</t>
  </si>
  <si>
    <t>Penyusunan pelaporan keuangan akhir tahun</t>
  </si>
  <si>
    <t>Prog. peningktn pengemb. sistim pelaporan capaian kenerja dan keuangan</t>
  </si>
  <si>
    <t>120.12027.20</t>
  </si>
  <si>
    <t>Prog. Pening. sistim pengawasan internal &amp; pengend. Pelak. kebijakanKDH</t>
  </si>
  <si>
    <t>II.11.1</t>
  </si>
  <si>
    <t>14.2</t>
  </si>
  <si>
    <t>II.18</t>
  </si>
  <si>
    <t>18.1</t>
  </si>
  <si>
    <t>18.2</t>
  </si>
  <si>
    <t>17.3</t>
  </si>
  <si>
    <t>17.4</t>
  </si>
  <si>
    <t>II.19</t>
  </si>
  <si>
    <t>19.1</t>
  </si>
  <si>
    <t>19.2</t>
  </si>
  <si>
    <t>ANGGARAN SETELAH PERUBAHAN</t>
  </si>
  <si>
    <t>Pembina Tk.I</t>
  </si>
  <si>
    <t>GAJI  desember</t>
  </si>
  <si>
    <t>Program Wajib Belajar Pendidikan Dasar Sembilan Tahun</t>
  </si>
  <si>
    <t>Fasilitasi Lomba Tingkat Kecamatan</t>
  </si>
  <si>
    <t>Belanja bahan/Material</t>
  </si>
  <si>
    <t>Belanja Dekorasi/Publikasi</t>
  </si>
  <si>
    <t>102.12027.16.200</t>
  </si>
  <si>
    <t>102.12027.16.200.5.2.2</t>
  </si>
  <si>
    <t>102.12027.16.200.5.2.2.01</t>
  </si>
  <si>
    <t>102.12027.16.200.5.2.2.01.01</t>
  </si>
  <si>
    <t>102.12027.16.200.5.2.2.02</t>
  </si>
  <si>
    <t>102.12027.16.200.5.2.2.02.08</t>
  </si>
  <si>
    <t>102.12027.16.200.5.2.2.06</t>
  </si>
  <si>
    <t>102.12027.16.200.5.2.2.06.02</t>
  </si>
  <si>
    <t>102.12027.16.200.5.2.2.11</t>
  </si>
  <si>
    <t>102.12027.16.200.5.2.2.11.02</t>
  </si>
  <si>
    <t>102.12027.16.018.5.2.2.02</t>
  </si>
  <si>
    <t>102.12027.16.018.5.2.2.02.08</t>
  </si>
  <si>
    <t>102.12027.16.018.5.2.2.06.03</t>
  </si>
  <si>
    <t>Belanja Dekumentasi</t>
  </si>
  <si>
    <t>108,12027,16,037.2.2.06</t>
  </si>
  <si>
    <t>108,12027,16,037.2.2.06.03</t>
  </si>
  <si>
    <t>Belanja Dokumen</t>
  </si>
  <si>
    <t>Belanja Dokumentasi</t>
  </si>
  <si>
    <t>110,12027,15,035.5.2.2.06.03</t>
  </si>
  <si>
    <t>110,12027,15,035.5.2.2.11</t>
  </si>
  <si>
    <t>110,12027,15,035.5.2.2.11.02</t>
  </si>
  <si>
    <t>111,12027,16</t>
  </si>
  <si>
    <t>111,12027,16,020</t>
  </si>
  <si>
    <t>111,12027,16,020.5.2.2</t>
  </si>
  <si>
    <t>111,12027,16,020.5.2.2.01</t>
  </si>
  <si>
    <t>111,12027,16,020.5.2.2.01.01</t>
  </si>
  <si>
    <t>Belanja Bahan/Material</t>
  </si>
  <si>
    <t>111,12027,16,020.5.2.2.02</t>
  </si>
  <si>
    <t>111,12027,16,020.5.2.2.02.08</t>
  </si>
  <si>
    <t>111,12027,16,020.5.2.2.06</t>
  </si>
  <si>
    <t>111,12027,16,020.5..2.2.06.02</t>
  </si>
  <si>
    <t>111,12027,16,020.5..2.2.06.03</t>
  </si>
  <si>
    <t>111,12027,16,020.5..2.2.11</t>
  </si>
  <si>
    <t>111,12027,16,020.5.2.2.11.02</t>
  </si>
  <si>
    <t>Pemantauan dan Penyebarluasan Informasi Bencana Alam</t>
  </si>
  <si>
    <t>113,12027,25,005</t>
  </si>
  <si>
    <t>113,12027,25,005.5.2.2</t>
  </si>
  <si>
    <t>113,12027,25,005.5.2.2.01</t>
  </si>
  <si>
    <t>113,12027,25,005.5.2.2.01.01</t>
  </si>
  <si>
    <t>113,12027,25,005.5.2.2.11.02</t>
  </si>
  <si>
    <t>113,12027,25,005.5.2.2.11</t>
  </si>
  <si>
    <t>117,12027,19,001.5.2.2.02</t>
  </si>
  <si>
    <t>117,12027,19,001.5.2.2.02.08</t>
  </si>
  <si>
    <t>117,12027,19,001.5.2.2.06.03</t>
  </si>
  <si>
    <t>Belabja makan dan minum kegiatan</t>
  </si>
  <si>
    <t>117,12027,19,003.5.2.1</t>
  </si>
  <si>
    <t>117,12027,19,003.5.2.1.01</t>
  </si>
  <si>
    <t>117,12027,19,003.5.2.1.01.01</t>
  </si>
  <si>
    <t>Honorarium Panitia Pelaksana Kegiatan</t>
  </si>
  <si>
    <t>117,12027,19,003.5.2.2.02</t>
  </si>
  <si>
    <t>117,12027,19,003.5.2.2.02.08</t>
  </si>
  <si>
    <t>117,12027,19,003.5.2.2.06.03</t>
  </si>
  <si>
    <t>117,12027,19,003.5.2.2.11.05</t>
  </si>
  <si>
    <t>Perjalanan Dinas</t>
  </si>
  <si>
    <t>Perjalanan Dinas dalam Daerah</t>
  </si>
  <si>
    <t>119.12027.16.004.5.2.2.01</t>
  </si>
  <si>
    <t>119.12027.16.004.5.2.2.01.01</t>
  </si>
  <si>
    <t>119.12027.16.004.5.2.2.15</t>
  </si>
  <si>
    <t>119.12027.16.004.5.2.2.15.01</t>
  </si>
  <si>
    <t>120,12027,01,021.5.2.1.03</t>
  </si>
  <si>
    <t>120,12027,01,021.5.2.1.03.01</t>
  </si>
  <si>
    <t>Belanja modal pengadaan Filing Kabinet</t>
  </si>
  <si>
    <t>120.12027.02.007.5.2.3.11.04</t>
  </si>
  <si>
    <t>120.12027.02.007.5.2.3.13.09</t>
  </si>
  <si>
    <t>120.12027.02.007.5.2.3.13.10</t>
  </si>
  <si>
    <t>Belanja modal pengadaan Rak buku/TV/Kembang</t>
  </si>
  <si>
    <t>Belanja modal pengadan kursi tamu</t>
  </si>
  <si>
    <t>120.12027.02.061</t>
  </si>
  <si>
    <t>120.12027.02.061.5.2.1</t>
  </si>
  <si>
    <t>120.12027.02.061.5.2.1.01</t>
  </si>
  <si>
    <t>120.12027.02.061.5.2.1.01.01</t>
  </si>
  <si>
    <t>120.12027.02.061.5.2.1.01.02</t>
  </si>
  <si>
    <t>120.12027.02.061.5.2.1.01.03</t>
  </si>
  <si>
    <t>120.12027.02.061.5.2.2</t>
  </si>
  <si>
    <t>120.12027.02.061.5.2.2.01</t>
  </si>
  <si>
    <t>120.12027.02.061.5.2.2.01.01</t>
  </si>
  <si>
    <t>120.12027.02.061.5.2.2.15</t>
  </si>
  <si>
    <t>120.12027.02.061.5.2.3</t>
  </si>
  <si>
    <t>120.12027.02.061.5.2.3.26</t>
  </si>
  <si>
    <t>120.12027.02.061.5.2.3.26.31</t>
  </si>
  <si>
    <t>Belanja modal pengadan Konstriuksi/pembelian bangunan</t>
  </si>
  <si>
    <t>Belanja pengadaan konstruksi halaman kantor</t>
  </si>
  <si>
    <t>120.12027.02.061.5.2.2.15.01</t>
  </si>
  <si>
    <t>Perjalanan dinas dalam daerah</t>
  </si>
  <si>
    <t>Belanja Perjalanan Dinas</t>
  </si>
  <si>
    <t>Honorarium tim pengadaan barang/jasa</t>
  </si>
  <si>
    <t>Honorarium tim penerima hasil pekerjaan</t>
  </si>
  <si>
    <t>Pengadaan  sarana dan prasarana pendukung gedung kantor</t>
  </si>
  <si>
    <t>120.12027.03</t>
  </si>
  <si>
    <t>120.12027.03.002</t>
  </si>
  <si>
    <t>120.12027.03.002.5.2.2</t>
  </si>
  <si>
    <t>120.12027.03.002.5.2.2.12</t>
  </si>
  <si>
    <t>120.12027.03.002.5.2.2.12.04</t>
  </si>
  <si>
    <t>Program peningkatan disiplin aparatur</t>
  </si>
  <si>
    <t>Pengadaan pakaian dinas beserta perlengkapannya</t>
  </si>
  <si>
    <t>Belanja pakaian dinas dan antributnya</t>
  </si>
  <si>
    <t>Belanja pakaian dinas harian ( PDH )</t>
  </si>
  <si>
    <t>120.12027.17.059</t>
  </si>
  <si>
    <t>120.12027.17.059.5.2.1</t>
  </si>
  <si>
    <t>120.12027.17.059.5.2.1.01</t>
  </si>
  <si>
    <t>120.12027.17.059.5.2.1.01.01</t>
  </si>
  <si>
    <t>120.12027.17.059.5.2.1.02</t>
  </si>
  <si>
    <t>120.12027.17.059.5.2.1.02.02</t>
  </si>
  <si>
    <t>120.12027.17.059.5.2.2</t>
  </si>
  <si>
    <t>120.12027.17.059.5.2.2.01</t>
  </si>
  <si>
    <t>120.12027.17.059.5.2.2.01.01</t>
  </si>
  <si>
    <t>120.12027.17.059.5.2.2.06</t>
  </si>
  <si>
    <t>120.12027.17.059.5.2.2.06.02</t>
  </si>
  <si>
    <t>120.12027.19.019</t>
  </si>
  <si>
    <t>Fasilitasi  Dana Transfer</t>
  </si>
  <si>
    <t>120.12027.19.019.5.2.1</t>
  </si>
  <si>
    <t>120.12027.19.019.5.2.1.01</t>
  </si>
  <si>
    <t>120.12027.19.019.5.2.1.01.01</t>
  </si>
  <si>
    <t>120.12027.19.019.5.2.2</t>
  </si>
  <si>
    <t>120.12027.19.019.5.2.2.01</t>
  </si>
  <si>
    <t>120.12027.19.019.5.2.2.01.01</t>
  </si>
  <si>
    <t>120.12027.19.019.5.2.2.06</t>
  </si>
  <si>
    <t>120.12027.19.019.5.2.2.06.02</t>
  </si>
  <si>
    <t>120.12027.19.019.5.2.2.11</t>
  </si>
  <si>
    <t>120.12027.19.019.5.2.2.11.02</t>
  </si>
  <si>
    <t>120.12027.20.125.5.2.2.06.03</t>
  </si>
  <si>
    <t>120.12027.20.125.5.2.2.11.05</t>
  </si>
  <si>
    <t>Belabja makan minum Kegiatan</t>
  </si>
  <si>
    <t>120.12027.20.125.5.2.2.17</t>
  </si>
  <si>
    <t>120.12027.20.125.5.2.2.17.03</t>
  </si>
  <si>
    <t>120.12027.20.125.5.2.2.17.04</t>
  </si>
  <si>
    <t>Belanja kursusu,pelatihan,sosialisas dan bimbingan tehnis</t>
  </si>
  <si>
    <t>Belanja transportasi</t>
  </si>
  <si>
    <t>Honorarium tenaga ahli/Instruktur/Narasumber</t>
  </si>
  <si>
    <t>120.12027.20.135</t>
  </si>
  <si>
    <t>120.12027.20.135.5.2.2</t>
  </si>
  <si>
    <t>120.12027.20.135.5.2.2.01</t>
  </si>
  <si>
    <t>120.12027.20.135.5.2.2.01.01</t>
  </si>
  <si>
    <t>120.12027.20.135.5.2.2.06</t>
  </si>
  <si>
    <t>120.12027.20.135.5.2.2.06.02</t>
  </si>
  <si>
    <t>120.12027.20.135.5.2.2.11</t>
  </si>
  <si>
    <t>120.12027.20.135.5.2.2.11.02</t>
  </si>
  <si>
    <t>120.12027.28.001.5.2.2.06.03</t>
  </si>
  <si>
    <t>120.12027.28.002.5.2.2.06.03</t>
  </si>
  <si>
    <t>120.12027.28.018.5.2.2.06.03</t>
  </si>
  <si>
    <t>120.12027.28.018.5.2.2.17</t>
  </si>
  <si>
    <t>120.12027.28.018.5.2.2.17.03</t>
  </si>
  <si>
    <t>120.12027.16,032.5.2.2.02</t>
  </si>
  <si>
    <t>Belanja bahan / Material</t>
  </si>
  <si>
    <t>120.12027.16,032.5.2.2.02.08</t>
  </si>
  <si>
    <t>120.12027.16,032.5.2.2.06.03</t>
  </si>
  <si>
    <t>120.12027.15,011.5.2.2.06.03</t>
  </si>
  <si>
    <t>Belabja makan minum kegiatan Rapat</t>
  </si>
  <si>
    <t>120.12027.15,013.5.2.2.06.03</t>
  </si>
  <si>
    <t>120.12027.15,005.5.2.2.06.03</t>
  </si>
  <si>
    <t>BAGIAN BULAN  JANUARI 2016</t>
  </si>
  <si>
    <t>TAHUN ANGGARAN 2016</t>
  </si>
  <si>
    <t>120.12027.28.019.5.2.2.06.03</t>
  </si>
  <si>
    <t>TAHUN 2016</t>
  </si>
  <si>
    <t xml:space="preserve">Anggaran </t>
  </si>
  <si>
    <t>Januari</t>
  </si>
  <si>
    <t xml:space="preserve"> s/d </t>
  </si>
  <si>
    <t xml:space="preserve"> Desember</t>
  </si>
  <si>
    <t>A1</t>
  </si>
  <si>
    <t>A2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</si>
  <si>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</si>
  <si>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</si>
  <si>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</si>
  <si>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</si>
  <si>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</si>
  <si>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</si>
  <si>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</si>
  <si>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</si>
  <si>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</si>
  <si>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</si>
  <si>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</si>
  <si>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XIII</t>
  </si>
  <si>
    <t>XIV</t>
  </si>
  <si>
    <t>XV</t>
  </si>
  <si>
    <t>XVI</t>
  </si>
  <si>
    <t>XVII</t>
  </si>
  <si>
    <t>XVIII</t>
  </si>
  <si>
    <t>XIX</t>
  </si>
  <si>
    <t>XXI</t>
  </si>
  <si>
    <t>April</t>
  </si>
  <si>
    <t>Juni</t>
  </si>
  <si>
    <t>Sep</t>
  </si>
  <si>
    <t>Oktober</t>
  </si>
  <si>
    <t>Agustus</t>
  </si>
  <si>
    <t>Mei</t>
  </si>
  <si>
    <t>Juli</t>
  </si>
  <si>
    <t>September</t>
  </si>
  <si>
    <t>Okt</t>
  </si>
  <si>
    <t>Feb</t>
  </si>
  <si>
    <t>Maret</t>
  </si>
  <si>
    <t>Program Penguatan Kelembagaan Pengurusan Gender dan Anak</t>
  </si>
  <si>
    <t>Fasilitasi Kesejahteraan Keluarga ( PKK )</t>
  </si>
  <si>
    <t>Koordinasi pengembNGn potensi Desa/Kelurhn</t>
  </si>
  <si>
    <t>Gemawang, 31  Januari  2015</t>
  </si>
  <si>
    <t>BAGIAN BULAN  FEBRUARI 2016</t>
  </si>
  <si>
    <t>Gemawang, 29  fEBRUARI  2015</t>
  </si>
  <si>
    <t>Koordinasi pengembangan potensi Desa/Kelurhn</t>
  </si>
  <si>
    <t>Penyediaan makan dan minum</t>
  </si>
  <si>
    <t>Pengadan sarana dan prasarana pendukung gedung Kantor</t>
  </si>
  <si>
    <t>Rakor koordinasi pelaksanaan pembangunan Tingkat Kecamatan</t>
  </si>
  <si>
    <t>gaji jan</t>
  </si>
  <si>
    <t>gaji feb</t>
  </si>
  <si>
    <t>gaji maret</t>
  </si>
  <si>
    <t>SP2D 2016</t>
  </si>
  <si>
    <t>s/d feb</t>
  </si>
  <si>
    <t>belanja  langsung</t>
  </si>
  <si>
    <t>UP</t>
  </si>
  <si>
    <t>BAGIAN BULAN  MARET 2016</t>
  </si>
  <si>
    <t>Uang Lembur PNS</t>
  </si>
  <si>
    <t xml:space="preserve">Uang Lembur </t>
  </si>
  <si>
    <t>gaji april</t>
  </si>
  <si>
    <t>TPP Februari</t>
  </si>
  <si>
    <t>s/d maret</t>
  </si>
  <si>
    <t>BAGIAN BULAN  APRIL  2016</t>
  </si>
  <si>
    <t>Gemawang, 30  April 2015</t>
  </si>
  <si>
    <t>tpp DEs/Jan</t>
  </si>
  <si>
    <t>gaji Mei</t>
  </si>
  <si>
    <t>TPP Maret</t>
  </si>
  <si>
    <t>102.12027.16.200.5.2.2.06.03</t>
  </si>
  <si>
    <t>Belanja Penggandaan</t>
  </si>
  <si>
    <t>117,12027,19,001.5.2.2.06.02</t>
  </si>
  <si>
    <t>120.12027.16,032.5.2.2.06.02</t>
  </si>
  <si>
    <t>120.12027.02.007.5.2.3.11,02</t>
  </si>
  <si>
    <t>Pengadaan Almari</t>
  </si>
  <si>
    <t>117,12027,19,003.5.2.2.06,02</t>
  </si>
  <si>
    <t>Belanja  penggandaan</t>
  </si>
  <si>
    <t>110,12027,15,035.5.2.2.06,02</t>
  </si>
  <si>
    <t>120.12027.20.125.5.2.2.06.01</t>
  </si>
  <si>
    <t>Belanja cetak</t>
  </si>
  <si>
    <t>BAGIAN BULAN  MEI  2016</t>
  </si>
  <si>
    <t>Gemawang, 31   Mei   2016</t>
  </si>
  <si>
    <t>Anggaran Setelah revisi</t>
  </si>
  <si>
    <t>Gaji Juni</t>
  </si>
  <si>
    <t>TPP april</t>
  </si>
  <si>
    <t>GU</t>
  </si>
  <si>
    <t>BL</t>
  </si>
  <si>
    <t>110,12027,15,035.5.2.2.06.02</t>
  </si>
  <si>
    <t>117,12027,19,003.5.2.2.06.02</t>
  </si>
  <si>
    <t>120.12027.02.007.5.2.3.11.02</t>
  </si>
  <si>
    <t>Belanja modal pengadaan  Almari kayu</t>
  </si>
  <si>
    <t>120.12027.16,032.5.2.2.06,02</t>
  </si>
  <si>
    <t>REKAP</t>
  </si>
  <si>
    <t>BAGIAN BULAN  JUNI  2016</t>
  </si>
  <si>
    <t>150x225,000</t>
  </si>
  <si>
    <t>150x150</t>
  </si>
  <si>
    <t>150x175 lb</t>
  </si>
  <si>
    <t>150x200 lb</t>
  </si>
  <si>
    <t>150x75lb</t>
  </si>
  <si>
    <t>150x125lb</t>
  </si>
  <si>
    <t>150x325lb</t>
  </si>
  <si>
    <t>blangko 250x500lb</t>
  </si>
  <si>
    <t>150X350LB</t>
  </si>
  <si>
    <t>TPP Mei</t>
  </si>
  <si>
    <t>Gaji Juli</t>
  </si>
  <si>
    <t>Gaji 13</t>
  </si>
  <si>
    <t>THR</t>
  </si>
  <si>
    <t>gajo pokok</t>
  </si>
  <si>
    <t>tunjangan istri</t>
  </si>
  <si>
    <t>tunjangan anak</t>
  </si>
  <si>
    <t>tunjungan struktural</t>
  </si>
  <si>
    <t>tunjangan umum staf</t>
  </si>
  <si>
    <t>tunjangan beras</t>
  </si>
  <si>
    <t>tunjangan PPH 21</t>
  </si>
  <si>
    <t>Pembulayan gaji</t>
  </si>
  <si>
    <t>Tunjangan askes</t>
  </si>
  <si>
    <t>gaji juli</t>
  </si>
  <si>
    <t>Gaji ke 13</t>
  </si>
  <si>
    <t>geser ke rakor perdes</t>
  </si>
  <si>
    <t xml:space="preserve">dikurangi 15.000 atk </t>
  </si>
  <si>
    <t>4 BH LMPU X @ 55000</t>
  </si>
  <si>
    <t>jek listrik 4 x 12500</t>
  </si>
  <si>
    <t>rol kabel 1 x 35000</t>
  </si>
  <si>
    <t>sto kontak engkel 4 x 18000</t>
  </si>
  <si>
    <t>steker T 2  x 9500</t>
  </si>
  <si>
    <t>Gemawang, 30  Juni   2016</t>
  </si>
  <si>
    <t>BAGIAN BULAN  JULI  2016</t>
  </si>
  <si>
    <t>gaji agustus</t>
  </si>
  <si>
    <t>TPP Juni</t>
  </si>
  <si>
    <t>Gemawang, 31  Juli   2016</t>
  </si>
  <si>
    <t>BAGIAN BULAN  AGUSTUS  2016</t>
  </si>
  <si>
    <t>TPP juli</t>
  </si>
  <si>
    <t>gaji September</t>
  </si>
  <si>
    <t>Gemawang, 31  Agustus   2016</t>
  </si>
  <si>
    <t>BAGIAN BULAN  SEPTEMBER  2016</t>
  </si>
  <si>
    <t>Hvs 70 gr</t>
  </si>
  <si>
    <t>odner folio</t>
  </si>
  <si>
    <t>stop map kertas</t>
  </si>
  <si>
    <t>snel hekter kertas</t>
  </si>
  <si>
    <t>isi steples kecil</t>
  </si>
  <si>
    <t>GU2</t>
  </si>
  <si>
    <t>ls</t>
  </si>
  <si>
    <t>kemiriombo</t>
  </si>
  <si>
    <t>gemawang</t>
  </si>
  <si>
    <t>muncar</t>
  </si>
  <si>
    <t>sucen</t>
  </si>
  <si>
    <t>ngadisepi</t>
  </si>
  <si>
    <t>Gemawang, 30  September   2016</t>
  </si>
  <si>
    <t>TPP Agustus</t>
  </si>
  <si>
    <t>Gaji oktober</t>
  </si>
  <si>
    <t>BAGIAN BULAN  OKTOBER  2016</t>
  </si>
  <si>
    <t>Gemawang, 31  Oktober   2016</t>
  </si>
  <si>
    <t>Gaji Nop</t>
  </si>
  <si>
    <t>TPP september</t>
  </si>
  <si>
    <t>PPH pasal 4</t>
  </si>
  <si>
    <t>Anggaran Setelah perubahan</t>
  </si>
  <si>
    <t>120.12027.02.007.5.2.3.13.02</t>
  </si>
  <si>
    <t>Belanja modal pengadaan meja rapat</t>
  </si>
  <si>
    <t>JML Anggaran setelah perubahan</t>
  </si>
  <si>
    <t>Anggaran Setelah Perubahan</t>
  </si>
  <si>
    <t>Belanja modal pengadan meja rapat</t>
  </si>
  <si>
    <t>Gemawang,  31  Oktober  2016</t>
  </si>
  <si>
    <t>BAGIAN BULAN  NOPEMBER 2016</t>
  </si>
  <si>
    <t>Listrik</t>
  </si>
  <si>
    <t>telpon</t>
  </si>
  <si>
    <t>okt</t>
  </si>
  <si>
    <t>nop</t>
  </si>
  <si>
    <t>0ktober BBM</t>
  </si>
  <si>
    <t>suku cadang</t>
  </si>
  <si>
    <t>service</t>
  </si>
  <si>
    <t>Gaji Des</t>
  </si>
  <si>
    <t>TPP Okt</t>
  </si>
  <si>
    <t>GU3</t>
  </si>
  <si>
    <t>Anggaran setelah perubahan</t>
  </si>
  <si>
    <t>rekon</t>
  </si>
  <si>
    <t>BAGIAN BULAN  DESEMBER 2016</t>
  </si>
  <si>
    <t>jambon</t>
  </si>
  <si>
    <t>kl banger</t>
  </si>
  <si>
    <t>krseneng</t>
  </si>
  <si>
    <t>banaran</t>
  </si>
  <si>
    <t>krempong</t>
  </si>
  <si>
    <t>baru TU</t>
  </si>
  <si>
    <t>TU</t>
  </si>
  <si>
    <t>Gemawang,  31  NOP  2016</t>
  </si>
  <si>
    <t>selisih</t>
  </si>
  <si>
    <t>gu</t>
  </si>
  <si>
    <t>Gemawang,  31  Desember  2016</t>
  </si>
  <si>
    <t>.</t>
  </si>
  <si>
    <t>TPP nop</t>
  </si>
  <si>
    <t>juli</t>
  </si>
  <si>
    <t>juni</t>
  </si>
  <si>
    <t>agustus</t>
  </si>
  <si>
    <t>september</t>
  </si>
  <si>
    <t>oktober</t>
  </si>
  <si>
    <t>nopember</t>
  </si>
  <si>
    <t>januari</t>
  </si>
  <si>
    <t>desember top</t>
  </si>
  <si>
    <t>februari</t>
  </si>
  <si>
    <t>maret</t>
  </si>
  <si>
    <t>april</t>
  </si>
  <si>
    <r>
      <t xml:space="preserve">Pada hari ini </t>
    </r>
    <r>
      <rPr>
        <b/>
        <sz val="11"/>
        <color theme="1"/>
        <rFont val="Arial Narrow"/>
        <family val="2"/>
      </rPr>
      <t xml:space="preserve">Selasa  </t>
    </r>
    <r>
      <rPr>
        <sz val="11"/>
        <color theme="1"/>
        <rFont val="Arial Narrow"/>
        <family val="2"/>
      </rPr>
      <t>Tanggal</t>
    </r>
    <r>
      <rPr>
        <b/>
        <i/>
        <sz val="11"/>
        <color theme="1"/>
        <rFont val="Arial Narrow"/>
        <family val="2"/>
      </rPr>
      <t xml:space="preserve">  Tiga </t>
    </r>
    <r>
      <rPr>
        <sz val="11"/>
        <color theme="1"/>
        <rFont val="Arial Narrow"/>
        <family val="2"/>
      </rPr>
      <t xml:space="preserve">. Bulan  </t>
    </r>
    <r>
      <rPr>
        <b/>
        <i/>
        <sz val="11"/>
        <color theme="1"/>
        <rFont val="Arial Narrow"/>
        <family val="2"/>
      </rPr>
      <t xml:space="preserve"> Januari</t>
    </r>
    <r>
      <rPr>
        <sz val="11"/>
        <color theme="1"/>
        <rFont val="Arial Narrow"/>
        <family val="2"/>
      </rPr>
      <t xml:space="preserve">.   Tahun </t>
    </r>
    <r>
      <rPr>
        <b/>
        <i/>
        <sz val="11"/>
        <color theme="1"/>
        <rFont val="Arial Narrow"/>
        <family val="2"/>
      </rPr>
      <t xml:space="preserve"> Dua ribu Tujuh  belas</t>
    </r>
  </si>
  <si>
    <r>
      <t xml:space="preserve">Bahwa dalam rangka pelaksanaan pengelolaan keuangan daerah yang tertib transparan, dan bertanggung jawab sebagaimana diamanatkan dalam peraturan Daerah Kabupaten Temanggung Nomor 26 Tahun 2012 tentang , Pengelolaan Keuangan Daerah, kedua belah pihak telah melaksanakan kegiatan Rekonsiliasi Kas sampai dengan tanggal </t>
    </r>
    <r>
      <rPr>
        <b/>
        <i/>
        <sz val="11"/>
        <color theme="1"/>
        <rFont val="Arial Narrow"/>
        <family val="2"/>
      </rPr>
      <t xml:space="preserve"> Tiga puluh satu  </t>
    </r>
    <r>
      <rPr>
        <sz val="11"/>
        <color theme="1"/>
        <rFont val="Arial Narrow"/>
        <family val="2"/>
      </rPr>
      <t xml:space="preserve"> bulan </t>
    </r>
    <r>
      <rPr>
        <b/>
        <sz val="11"/>
        <color theme="1"/>
        <rFont val="Arial Narrow"/>
        <family val="2"/>
      </rPr>
      <t xml:space="preserve"> Desember  </t>
    </r>
    <r>
      <rPr>
        <sz val="11"/>
        <color theme="1"/>
        <rFont val="Arial Narrow"/>
        <family val="2"/>
      </rPr>
      <t xml:space="preserve"> tahun </t>
    </r>
    <r>
      <rPr>
        <b/>
        <i/>
        <sz val="11"/>
        <color theme="1"/>
        <rFont val="Arial Narrow"/>
        <family val="2"/>
      </rPr>
      <t>dua ribu enam belas</t>
    </r>
    <r>
      <rPr>
        <sz val="11"/>
        <color theme="1"/>
        <rFont val="Arial Narrow"/>
        <family val="2"/>
      </rPr>
      <t xml:space="preserve"> sebagai berikut :</t>
    </r>
  </si>
  <si>
    <t>Gemawang.  03  Januari     2017</t>
  </si>
  <si>
    <r>
      <t xml:space="preserve">beserta lampirannya untuk bulan  </t>
    </r>
    <r>
      <rPr>
        <b/>
        <sz val="11"/>
        <color theme="1"/>
        <rFont val="Calibri"/>
        <family val="2"/>
        <scheme val="minor"/>
      </rPr>
      <t>Desember</t>
    </r>
    <r>
      <rPr>
        <b/>
        <i/>
        <sz val="11"/>
        <color theme="1"/>
        <rFont val="Calibri"/>
        <family val="2"/>
        <scheme val="minor"/>
      </rPr>
      <t xml:space="preserve">  s/d tgl. Tiga puluh satu    </t>
    </r>
    <r>
      <rPr>
        <sz val="11"/>
        <color theme="1"/>
        <rFont val="Calibri"/>
        <family val="2"/>
        <charset val="1"/>
        <scheme val="minor"/>
      </rPr>
      <t xml:space="preserve">tahun </t>
    </r>
    <r>
      <rPr>
        <b/>
        <i/>
        <sz val="11"/>
        <color theme="1"/>
        <rFont val="Calibri"/>
        <family val="2"/>
        <scheme val="minor"/>
      </rPr>
      <t>dua ribu enam belas</t>
    </r>
  </si>
  <si>
    <t>- Setor sisa anggaran GU</t>
  </si>
  <si>
    <t>- Setor sisa anggaran TU</t>
  </si>
  <si>
    <t xml:space="preserve">Setor sisa GU </t>
  </si>
  <si>
    <t>Rp.758,114,-</t>
  </si>
  <si>
    <t>tgl. 30  Desember 2016</t>
  </si>
  <si>
    <t xml:space="preserve">Setor sisa TU </t>
  </si>
  <si>
    <t>Rp.624,200,-</t>
  </si>
  <si>
    <r>
      <t xml:space="preserve">telah melakukan verifikasikebenaran perhitungan pengenaan PPN dan PPH s/d bulan </t>
    </r>
    <r>
      <rPr>
        <b/>
        <sz val="11"/>
        <color theme="1"/>
        <rFont val="Calibri"/>
        <family val="2"/>
        <scheme val="minor"/>
      </rPr>
      <t xml:space="preserve"> Desember</t>
    </r>
  </si>
  <si>
    <r>
      <t xml:space="preserve">s/d tangal </t>
    </r>
    <r>
      <rPr>
        <b/>
        <sz val="11"/>
        <color theme="1"/>
        <rFont val="Calibri"/>
        <family val="2"/>
        <scheme val="minor"/>
      </rPr>
      <t>Tiga puluh satu</t>
    </r>
    <r>
      <rPr>
        <sz val="11"/>
        <color theme="1"/>
        <rFont val="Calibri"/>
        <family val="2"/>
        <charset val="1"/>
        <scheme val="minor"/>
      </rPr>
      <t xml:space="preserve">  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charset val="1"/>
        <scheme val="minor"/>
      </rPr>
      <t xml:space="preserve">tahun </t>
    </r>
    <r>
      <rPr>
        <b/>
        <sz val="11"/>
        <color theme="1"/>
        <rFont val="Calibri"/>
        <family val="2"/>
        <scheme val="minor"/>
      </rPr>
      <t>dua ribu enam belas</t>
    </r>
    <r>
      <rPr>
        <sz val="11"/>
        <color theme="1"/>
        <rFont val="Calibri"/>
        <family val="2"/>
        <charset val="1"/>
        <scheme val="minor"/>
      </rPr>
      <t>, dengan rincian Sbb :</t>
    </r>
  </si>
  <si>
    <t>AGUSTUS</t>
  </si>
  <si>
    <t>SEP</t>
  </si>
  <si>
    <r>
      <t xml:space="preserve">Pada hari ini </t>
    </r>
    <r>
      <rPr>
        <b/>
        <sz val="11"/>
        <color theme="1"/>
        <rFont val="Arial Narrow"/>
        <family val="2"/>
      </rPr>
      <t xml:space="preserve"> Kamis  </t>
    </r>
    <r>
      <rPr>
        <sz val="11"/>
        <color theme="1"/>
        <rFont val="Arial Narrow"/>
        <family val="2"/>
      </rPr>
      <t xml:space="preserve">Tanggal </t>
    </r>
    <r>
      <rPr>
        <b/>
        <i/>
        <sz val="11"/>
        <color theme="1"/>
        <rFont val="Arial Narrow"/>
        <family val="2"/>
      </rPr>
      <t>Lima belas</t>
    </r>
    <r>
      <rPr>
        <sz val="11"/>
        <color theme="1"/>
        <rFont val="Arial Narrow"/>
        <family val="2"/>
      </rPr>
      <t xml:space="preserve"> Bulan  </t>
    </r>
    <r>
      <rPr>
        <b/>
        <i/>
        <sz val="11"/>
        <color theme="1"/>
        <rFont val="Arial Narrow"/>
        <family val="2"/>
      </rPr>
      <t>Juni</t>
    </r>
    <r>
      <rPr>
        <sz val="11"/>
        <color theme="1"/>
        <rFont val="Arial Narrow"/>
        <family val="2"/>
      </rPr>
      <t xml:space="preserve">   Tahun </t>
    </r>
    <r>
      <rPr>
        <b/>
        <i/>
        <sz val="11"/>
        <color theme="1"/>
        <rFont val="Arial Narrow"/>
        <family val="2"/>
      </rPr>
      <t xml:space="preserve"> Dua ribu tujuh belas</t>
    </r>
  </si>
  <si>
    <r>
      <t xml:space="preserve">Bahwa dalam rangka pelaksanaan pengelolaan keuangan daerah yang tertib transparan, dan bertanggung jawab sebagaimana diamanatkan dalam peraturan Daerah Kabupaten Temanggung Nomor 26 Tahun 2017 tentang , Pengelolaan Keuangan Daerah, kedua belah pihak telah melaksanakan kegiatan Rekonsiliasi Kas sampai dengan tanggal </t>
    </r>
    <r>
      <rPr>
        <b/>
        <i/>
        <sz val="11"/>
        <color theme="1"/>
        <rFont val="Arial Narrow"/>
        <family val="2"/>
      </rPr>
      <t xml:space="preserve"> Tiga puluh  </t>
    </r>
    <r>
      <rPr>
        <sz val="11"/>
        <color theme="1"/>
        <rFont val="Arial Narrow"/>
        <family val="2"/>
      </rPr>
      <t xml:space="preserve"> bulan </t>
    </r>
    <r>
      <rPr>
        <b/>
        <sz val="11"/>
        <color theme="1"/>
        <rFont val="Arial Narrow"/>
        <family val="2"/>
      </rPr>
      <t xml:space="preserve"> Mei  </t>
    </r>
    <r>
      <rPr>
        <sz val="11"/>
        <color theme="1"/>
        <rFont val="Arial Narrow"/>
        <family val="2"/>
      </rPr>
      <t xml:space="preserve"> tahun </t>
    </r>
    <r>
      <rPr>
        <b/>
        <i/>
        <sz val="11"/>
        <color theme="1"/>
        <rFont val="Arial Narrow"/>
        <family val="2"/>
      </rPr>
      <t>dua ribu tujuh belas</t>
    </r>
    <r>
      <rPr>
        <sz val="11"/>
        <color theme="1"/>
        <rFont val="Arial Narrow"/>
        <family val="2"/>
      </rPr>
      <t xml:space="preserve"> sebagai berikut :</t>
    </r>
  </si>
  <si>
    <t>Gemawang ,     Juni  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</si>
</sst>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  <numFmt numFmtId="165" formatCode="_(* #,##0_);_(* \(#,##0\);_(* &quot;-&quot;?_);_(@_)"/>
    <numFmt numFmtId="166" formatCode="_(* #,##0.0_);_(* \(#,##0.0\);_(* &quot;-&quot;_);_(@_)"/>
    <numFmt numFmtId="167" formatCode="_([$Rp-421]* #,##0_);_([$Rp-421]* \(#,##0\);_([$Rp-421]* &quot;-&quot;??_);_(@_)"/>
    <numFmt numFmtId="168" formatCode="_(* #,##0.00_);_(* \(#,##0.00\);_(* &quot;-&quot;_);_(@_)"/>
  </numFmts>
  <fonts count="86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sz val="10"/>
      <name val="Arial Narrow"/>
      <family val="2"/>
    </font>
    <font>
      <sz val="9"/>
      <color indexed="8"/>
      <name val="Arial Narrow"/>
      <family val="2"/>
    </font>
    <font>
      <sz val="8"/>
      <color indexed="8"/>
      <name val="Arial Narrow"/>
      <family val="2"/>
    </font>
    <font>
      <sz val="9"/>
      <name val="Arial Narrow"/>
      <family val="2"/>
    </font>
    <font>
      <b/>
      <sz val="10"/>
      <name val="Arial Narrow"/>
      <family val="2"/>
    </font>
    <font>
      <b/>
      <sz val="9"/>
      <color indexed="8"/>
      <name val="Arial Narrow"/>
      <family val="2"/>
    </font>
    <font>
      <b/>
      <sz val="8"/>
      <color indexed="8"/>
      <name val="Arial Narrow"/>
      <family val="2"/>
    </font>
    <font>
      <b/>
      <sz val="9"/>
      <name val="Arial Narrow"/>
      <family val="2"/>
    </font>
    <font>
      <b/>
      <i/>
      <sz val="9"/>
      <color indexed="8"/>
      <name val="Arial Narrow"/>
      <family val="2"/>
    </font>
    <font>
      <b/>
      <i/>
      <sz val="8"/>
      <color indexed="8"/>
      <name val="Arial Narrow"/>
      <family val="2"/>
    </font>
    <font>
      <b/>
      <i/>
      <sz val="10"/>
      <name val="Arial Narrow"/>
      <family val="2"/>
    </font>
    <font>
      <b/>
      <i/>
      <sz val="11"/>
      <color theme="1"/>
      <name val="Calibri"/>
      <family val="2"/>
      <charset val="1"/>
      <scheme val="minor"/>
    </font>
    <font>
      <i/>
      <sz val="9"/>
      <color indexed="8"/>
      <name val="Arial Narrow"/>
      <family val="2"/>
    </font>
    <font>
      <sz val="10"/>
      <name val="Arial"/>
      <family val="2"/>
    </font>
    <font>
      <b/>
      <i/>
      <sz val="9"/>
      <name val="Arial Narrow"/>
      <family val="2"/>
    </font>
    <font>
      <b/>
      <sz val="12"/>
      <color indexed="8"/>
      <name val="Times New Roman"/>
      <family val="1"/>
    </font>
    <font>
      <b/>
      <sz val="9.85"/>
      <color indexed="8"/>
      <name val="Times New Roman"/>
      <family val="1"/>
    </font>
    <font>
      <b/>
      <sz val="10"/>
      <name val="Arial"/>
      <family val="2"/>
    </font>
    <font>
      <b/>
      <sz val="11"/>
      <color indexed="8"/>
      <name val="Calibri"/>
      <family val="2"/>
      <charset val="1"/>
    </font>
    <font>
      <sz val="9"/>
      <color theme="1"/>
      <name val="Arial Narrow"/>
      <family val="2"/>
    </font>
    <font>
      <sz val="8.0500000000000007"/>
      <color indexed="8"/>
      <name val="Tahoma"/>
      <family val="2"/>
    </font>
    <font>
      <sz val="9"/>
      <color indexed="8"/>
      <name val="Times New Roman"/>
      <family val="1"/>
    </font>
    <font>
      <sz val="9"/>
      <name val="Arial"/>
      <family val="2"/>
    </font>
    <font>
      <sz val="14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9.9499999999999993"/>
      <color indexed="8"/>
      <name val="Tahoma"/>
      <family val="2"/>
    </font>
    <font>
      <i/>
      <sz val="8"/>
      <color indexed="8"/>
      <name val="Arial Narrow"/>
      <family val="2"/>
    </font>
    <font>
      <sz val="8"/>
      <color theme="1"/>
      <name val="Calibri"/>
      <family val="2"/>
      <charset val="1"/>
      <scheme val="minor"/>
    </font>
    <font>
      <b/>
      <sz val="8"/>
      <name val="Arial Narrow"/>
      <family val="2"/>
    </font>
    <font>
      <sz val="8"/>
      <name val="Arial Narrow"/>
      <family val="2"/>
    </font>
    <font>
      <i/>
      <sz val="8"/>
      <name val="Arial Narrow"/>
      <family val="2"/>
    </font>
    <font>
      <sz val="8"/>
      <color indexed="8"/>
      <name val="Times New Roman"/>
      <family val="1"/>
    </font>
    <font>
      <b/>
      <sz val="8"/>
      <color theme="1"/>
      <name val="Calibri"/>
      <family val="2"/>
      <charset val="1"/>
      <scheme val="minor"/>
    </font>
    <font>
      <sz val="8"/>
      <name val="Arial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color theme="1"/>
      <name val="Arial Narrow"/>
      <family val="2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4"/>
      <color theme="1"/>
      <name val="Times New Roman"/>
      <family val="1"/>
    </font>
    <font>
      <b/>
      <sz val="18"/>
      <color theme="1"/>
      <name val="Times New Roman"/>
      <family val="1"/>
    </font>
    <font>
      <sz val="12"/>
      <color theme="1"/>
      <name val="Times New Roman"/>
      <family val="1"/>
    </font>
    <font>
      <sz val="11"/>
      <color theme="1"/>
      <name val="Arial Narrow"/>
      <family val="2"/>
    </font>
    <font>
      <b/>
      <i/>
      <sz val="11"/>
      <color theme="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0"/>
      <color theme="1"/>
      <name val="Arial Narrow"/>
      <family val="2"/>
    </font>
    <font>
      <b/>
      <sz val="9"/>
      <color theme="1"/>
      <name val="Arial Narrow"/>
      <family val="2"/>
    </font>
    <font>
      <sz val="12"/>
      <color theme="1"/>
      <name val="Arial Narrow"/>
      <family val="2"/>
    </font>
    <font>
      <b/>
      <sz val="10"/>
      <color theme="1"/>
      <name val="Arial Narrow"/>
      <family val="2"/>
    </font>
    <font>
      <sz val="10"/>
      <color rgb="FF000000"/>
      <name val="Arial Narrow"/>
      <family val="2"/>
    </font>
    <font>
      <sz val="11"/>
      <color rgb="FF000000"/>
      <name val="Arial Narrow"/>
      <family val="2"/>
    </font>
    <font>
      <sz val="11"/>
      <color rgb="FFFFFFFF"/>
      <name val="Arial Narrow"/>
      <family val="2"/>
    </font>
    <font>
      <sz val="10"/>
      <color theme="1"/>
      <name val="Calibri"/>
      <family val="2"/>
      <scheme val="minor"/>
    </font>
    <font>
      <u/>
      <sz val="10"/>
      <color theme="1"/>
      <name val="Arial Narrow"/>
      <family val="2"/>
    </font>
    <font>
      <b/>
      <u/>
      <sz val="10"/>
      <color theme="1"/>
      <name val="Arial Narrow"/>
      <family val="2"/>
    </font>
    <font>
      <b/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indexed="8"/>
      <name val="Tahoma"/>
      <family val="2"/>
    </font>
    <font>
      <i/>
      <sz val="8"/>
      <color theme="1"/>
      <name val="Arial Narrow"/>
      <family val="2"/>
    </font>
    <font>
      <b/>
      <i/>
      <sz val="8"/>
      <name val="Arial Narrow"/>
      <family val="2"/>
    </font>
    <font>
      <sz val="10"/>
      <color theme="1"/>
      <name val="Calibri"/>
      <family val="2"/>
      <charset val="1"/>
      <scheme val="minor"/>
    </font>
    <font>
      <b/>
      <u/>
      <sz val="11"/>
      <color theme="1"/>
      <name val="Arial Narrow"/>
      <family val="2"/>
    </font>
    <font>
      <i/>
      <sz val="10"/>
      <name val="Arial Narrow"/>
      <family val="2"/>
    </font>
    <font>
      <i/>
      <sz val="9"/>
      <name val="Arial Narrow"/>
      <family val="2"/>
    </font>
    <font>
      <i/>
      <sz val="9"/>
      <color theme="1"/>
      <name val="Arial Narrow"/>
      <family val="2"/>
    </font>
    <font>
      <sz val="9"/>
      <color rgb="FF000000"/>
      <name val="Arial Narrow"/>
      <family val="2"/>
    </font>
    <font>
      <b/>
      <i/>
      <sz val="9"/>
      <color theme="1"/>
      <name val="Arial Narrow"/>
      <family val="2"/>
    </font>
    <font>
      <sz val="8.0500000000000007"/>
      <color indexed="8"/>
      <name val="Arial Narrow"/>
      <family val="2"/>
    </font>
    <font>
      <b/>
      <sz val="8"/>
      <color theme="1"/>
      <name val="Arial Narrow"/>
      <family val="2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7"/>
      <name val="Arial"/>
      <family val="2"/>
    </font>
    <font>
      <i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6"/>
      <name val="Arial"/>
      <family val="2"/>
    </font>
    <font>
      <sz val="6"/>
      <name val="Arial Narrow"/>
      <family val="2"/>
    </font>
    <font>
      <b/>
      <sz val="7"/>
      <name val="Arial"/>
      <family val="2"/>
    </font>
    <font>
      <b/>
      <sz val="12"/>
      <color theme="1"/>
      <name val="Arial Narrow"/>
      <family val="2"/>
    </font>
    <font>
      <b/>
      <u/>
      <sz val="9"/>
      <color theme="1"/>
      <name val="Arial Narrow"/>
      <family val="2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42"/>
        <bgColor indexed="64"/>
      </patternFill>
    </fill>
  </fills>
  <borders count="1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/>
      <right style="thin">
        <color indexed="64"/>
      </right>
      <top style="medium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double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medium">
        <color indexed="64"/>
      </bottom>
      <diagonal/>
    </border>
    <border>
      <left/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63" fillId="0" borderId="0" applyNumberFormat="0" applyFill="0" applyBorder="0" applyAlignment="0" applyProtection="0"/>
  </cellStyleXfs>
  <cellXfs count="1983">
    <xf numFmtId="0" fontId="0" fillId="0" borderId="0" xfId="0"/>
    <xf numFmtId="0" fontId="2" fillId="0" borderId="0" xfId="0" applyFont="1"/>
    <xf numFmtId="0" fontId="14" fillId="0" borderId="0" xfId="0" applyFont="1"/>
    <xf numFmtId="0" fontId="4" fillId="0" borderId="3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164" fontId="4" fillId="2" borderId="1" xfId="1" applyNumberFormat="1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20" fillId="2" borderId="0" xfId="0" applyFont="1" applyFill="1"/>
    <xf numFmtId="0" fontId="20" fillId="0" borderId="0" xfId="0" applyFont="1"/>
    <xf numFmtId="0" fontId="6" fillId="0" borderId="1" xfId="0" applyFont="1" applyBorder="1"/>
    <xf numFmtId="164" fontId="4" fillId="2" borderId="1" xfId="1" applyNumberFormat="1" applyFont="1" applyFill="1" applyBorder="1" applyAlignment="1">
      <alignment horizontal="center" vertical="center"/>
    </xf>
    <xf numFmtId="164" fontId="6" fillId="2" borderId="1" xfId="1" applyNumberFormat="1" applyFont="1" applyFill="1" applyBorder="1"/>
    <xf numFmtId="164" fontId="4" fillId="0" borderId="4" xfId="1" applyNumberFormat="1" applyFont="1" applyBorder="1" applyAlignment="1">
      <alignment horizontal="center" vertical="center"/>
    </xf>
    <xf numFmtId="0" fontId="0" fillId="0" borderId="1" xfId="0" applyBorder="1"/>
    <xf numFmtId="41" fontId="6" fillId="0" borderId="1" xfId="2" applyFont="1" applyBorder="1"/>
    <xf numFmtId="164" fontId="3" fillId="2" borderId="1" xfId="1" applyNumberFormat="1" applyFont="1" applyFill="1" applyBorder="1"/>
    <xf numFmtId="0" fontId="11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0" fillId="0" borderId="6" xfId="0" applyBorder="1"/>
    <xf numFmtId="0" fontId="0" fillId="0" borderId="5" xfId="0" applyBorder="1"/>
    <xf numFmtId="0" fontId="6" fillId="0" borderId="5" xfId="0" applyFont="1" applyBorder="1"/>
    <xf numFmtId="164" fontId="4" fillId="2" borderId="5" xfId="1" applyNumberFormat="1" applyFont="1" applyFill="1" applyBorder="1" applyAlignment="1">
      <alignment horizontal="center" vertical="center"/>
    </xf>
    <xf numFmtId="164" fontId="22" fillId="0" borderId="5" xfId="1" applyNumberFormat="1" applyFont="1" applyBorder="1"/>
    <xf numFmtId="0" fontId="10" fillId="0" borderId="3" xfId="0" applyFont="1" applyBorder="1"/>
    <xf numFmtId="164" fontId="8" fillId="0" borderId="3" xfId="1" applyNumberFormat="1" applyFont="1" applyBorder="1" applyAlignment="1">
      <alignment horizontal="center" vertical="center"/>
    </xf>
    <xf numFmtId="0" fontId="8" fillId="0" borderId="14" xfId="0" applyFont="1" applyBorder="1" applyAlignment="1">
      <alignment vertical="center"/>
    </xf>
    <xf numFmtId="0" fontId="7" fillId="0" borderId="14" xfId="0" applyFont="1" applyBorder="1"/>
    <xf numFmtId="164" fontId="7" fillId="0" borderId="14" xfId="0" applyNumberFormat="1" applyFont="1" applyBorder="1"/>
    <xf numFmtId="0" fontId="8" fillId="0" borderId="2" xfId="0" applyFont="1" applyBorder="1" applyAlignment="1">
      <alignment vertical="center"/>
    </xf>
    <xf numFmtId="0" fontId="7" fillId="0" borderId="2" xfId="0" applyFont="1" applyBorder="1"/>
    <xf numFmtId="164" fontId="7" fillId="0" borderId="2" xfId="0" applyNumberFormat="1" applyFont="1" applyBorder="1"/>
    <xf numFmtId="0" fontId="4" fillId="0" borderId="6" xfId="0" applyFont="1" applyBorder="1" applyAlignment="1">
      <alignment vertical="center"/>
    </xf>
    <xf numFmtId="164" fontId="3" fillId="2" borderId="6" xfId="1" applyNumberFormat="1" applyFont="1" applyFill="1" applyBorder="1"/>
    <xf numFmtId="0" fontId="2" fillId="0" borderId="6" xfId="0" applyFont="1" applyBorder="1"/>
    <xf numFmtId="164" fontId="7" fillId="2" borderId="14" xfId="1" applyNumberFormat="1" applyFont="1" applyFill="1" applyBorder="1"/>
    <xf numFmtId="0" fontId="8" fillId="4" borderId="5" xfId="0" applyFont="1" applyFill="1" applyBorder="1" applyAlignment="1">
      <alignment vertical="center"/>
    </xf>
    <xf numFmtId="164" fontId="7" fillId="4" borderId="5" xfId="1" applyNumberFormat="1" applyFont="1" applyFill="1" applyBorder="1"/>
    <xf numFmtId="0" fontId="8" fillId="4" borderId="1" xfId="0" applyFont="1" applyFill="1" applyBorder="1" applyAlignment="1">
      <alignment vertical="center"/>
    </xf>
    <xf numFmtId="164" fontId="7" fillId="4" borderId="1" xfId="1" applyNumberFormat="1" applyFont="1" applyFill="1" applyBorder="1"/>
    <xf numFmtId="0" fontId="10" fillId="4" borderId="1" xfId="0" applyFont="1" applyFill="1" applyBorder="1" applyAlignment="1">
      <alignment horizontal="left"/>
    </xf>
    <xf numFmtId="0" fontId="4" fillId="0" borderId="5" xfId="0" applyFont="1" applyBorder="1" applyAlignment="1">
      <alignment vertical="center"/>
    </xf>
    <xf numFmtId="164" fontId="3" fillId="2" borderId="5" xfId="1" applyNumberFormat="1" applyFont="1" applyFill="1" applyBorder="1"/>
    <xf numFmtId="164" fontId="3" fillId="2" borderId="3" xfId="1" applyNumberFormat="1" applyFont="1" applyFill="1" applyBorder="1"/>
    <xf numFmtId="0" fontId="12" fillId="0" borderId="6" xfId="0" applyFont="1" applyBorder="1" applyAlignment="1">
      <alignment vertical="center"/>
    </xf>
    <xf numFmtId="0" fontId="5" fillId="0" borderId="5" xfId="0" applyFont="1" applyBorder="1" applyAlignment="1">
      <alignment vertical="center"/>
    </xf>
    <xf numFmtId="0" fontId="5" fillId="0" borderId="6" xfId="0" applyFont="1" applyBorder="1" applyAlignment="1">
      <alignment vertical="center"/>
    </xf>
    <xf numFmtId="0" fontId="11" fillId="5" borderId="6" xfId="0" applyFont="1" applyFill="1" applyBorder="1" applyAlignment="1">
      <alignment vertical="center"/>
    </xf>
    <xf numFmtId="164" fontId="13" fillId="5" borderId="6" xfId="1" applyNumberFormat="1" applyFont="1" applyFill="1" applyBorder="1"/>
    <xf numFmtId="0" fontId="4" fillId="5" borderId="6" xfId="0" applyFont="1" applyFill="1" applyBorder="1" applyAlignment="1">
      <alignment vertical="center"/>
    </xf>
    <xf numFmtId="164" fontId="3" fillId="5" borderId="6" xfId="1" applyNumberFormat="1" applyFont="1" applyFill="1" applyBorder="1"/>
    <xf numFmtId="0" fontId="15" fillId="0" borderId="5" xfId="0" applyFont="1" applyBorder="1" applyAlignment="1">
      <alignment vertical="center"/>
    </xf>
    <xf numFmtId="164" fontId="15" fillId="2" borderId="5" xfId="1" applyNumberFormat="1" applyFont="1" applyFill="1" applyBorder="1" applyAlignment="1">
      <alignment vertical="center"/>
    </xf>
    <xf numFmtId="164" fontId="4" fillId="2" borderId="3" xfId="1" applyNumberFormat="1" applyFont="1" applyFill="1" applyBorder="1" applyAlignment="1">
      <alignment vertical="center"/>
    </xf>
    <xf numFmtId="0" fontId="17" fillId="5" borderId="6" xfId="0" applyFont="1" applyFill="1" applyBorder="1" applyAlignment="1">
      <alignment horizontal="left"/>
    </xf>
    <xf numFmtId="0" fontId="4" fillId="3" borderId="5" xfId="0" applyFont="1" applyFill="1" applyBorder="1" applyAlignment="1">
      <alignment vertical="center"/>
    </xf>
    <xf numFmtId="0" fontId="4" fillId="3" borderId="3" xfId="0" applyFont="1" applyFill="1" applyBorder="1" applyAlignment="1">
      <alignment vertical="center"/>
    </xf>
    <xf numFmtId="0" fontId="10" fillId="2" borderId="1" xfId="0" applyFont="1" applyFill="1" applyBorder="1"/>
    <xf numFmtId="0" fontId="6" fillId="2" borderId="1" xfId="0" applyFont="1" applyFill="1" applyBorder="1"/>
    <xf numFmtId="164" fontId="10" fillId="2" borderId="1" xfId="0" applyNumberFormat="1" applyFont="1" applyFill="1" applyBorder="1"/>
    <xf numFmtId="0" fontId="6" fillId="2" borderId="1" xfId="0" quotePrefix="1" applyFont="1" applyFill="1" applyBorder="1"/>
    <xf numFmtId="164" fontId="6" fillId="2" borderId="1" xfId="0" quotePrefix="1" applyNumberFormat="1" applyFont="1" applyFill="1" applyBorder="1"/>
    <xf numFmtId="164" fontId="6" fillId="2" borderId="1" xfId="1" applyNumberFormat="1" applyFont="1" applyFill="1" applyBorder="1" applyAlignment="1">
      <alignment horizontal="center"/>
    </xf>
    <xf numFmtId="164" fontId="6" fillId="2" borderId="1" xfId="0" applyNumberFormat="1" applyFont="1" applyFill="1" applyBorder="1"/>
    <xf numFmtId="164" fontId="8" fillId="0" borderId="18" xfId="1" applyNumberFormat="1" applyFont="1" applyBorder="1" applyAlignment="1">
      <alignment horizontal="center" vertical="center"/>
    </xf>
    <xf numFmtId="164" fontId="4" fillId="0" borderId="13" xfId="1" applyNumberFormat="1" applyFont="1" applyBorder="1" applyAlignment="1">
      <alignment horizontal="center" vertical="center"/>
    </xf>
    <xf numFmtId="164" fontId="3" fillId="2" borderId="18" xfId="1" applyNumberFormat="1" applyFont="1" applyFill="1" applyBorder="1"/>
    <xf numFmtId="164" fontId="3" fillId="2" borderId="13" xfId="1" applyNumberFormat="1" applyFont="1" applyFill="1" applyBorder="1"/>
    <xf numFmtId="164" fontId="3" fillId="2" borderId="4" xfId="1" applyNumberFormat="1" applyFont="1" applyFill="1" applyBorder="1"/>
    <xf numFmtId="164" fontId="4" fillId="2" borderId="18" xfId="1" applyNumberFormat="1" applyFont="1" applyFill="1" applyBorder="1" applyAlignment="1">
      <alignment vertical="center"/>
    </xf>
    <xf numFmtId="164" fontId="15" fillId="2" borderId="13" xfId="1" applyNumberFormat="1" applyFont="1" applyFill="1" applyBorder="1" applyAlignment="1">
      <alignment vertical="center"/>
    </xf>
    <xf numFmtId="164" fontId="13" fillId="5" borderId="7" xfId="1" applyNumberFormat="1" applyFont="1" applyFill="1" applyBorder="1"/>
    <xf numFmtId="164" fontId="3" fillId="5" borderId="7" xfId="1" applyNumberFormat="1" applyFont="1" applyFill="1" applyBorder="1"/>
    <xf numFmtId="0" fontId="24" fillId="3" borderId="9" xfId="0" applyFont="1" applyFill="1" applyBorder="1" applyAlignment="1">
      <alignment horizontal="center" vertical="center"/>
    </xf>
    <xf numFmtId="0" fontId="25" fillId="3" borderId="6" xfId="0" applyFont="1" applyFill="1" applyBorder="1" applyAlignment="1">
      <alignment horizontal="center"/>
    </xf>
    <xf numFmtId="0" fontId="0" fillId="0" borderId="11" xfId="0" applyBorder="1"/>
    <xf numFmtId="0" fontId="0" fillId="0" borderId="8" xfId="0" applyBorder="1"/>
    <xf numFmtId="0" fontId="0" fillId="0" borderId="0" xfId="0" applyBorder="1"/>
    <xf numFmtId="0" fontId="11" fillId="5" borderId="2" xfId="0" applyFont="1" applyFill="1" applyBorder="1" applyAlignment="1">
      <alignment vertical="center"/>
    </xf>
    <xf numFmtId="164" fontId="13" fillId="5" borderId="2" xfId="1" applyNumberFormat="1" applyFont="1" applyFill="1" applyBorder="1"/>
    <xf numFmtId="0" fontId="0" fillId="2" borderId="6" xfId="0" applyFill="1" applyBorder="1"/>
    <xf numFmtId="0" fontId="28" fillId="0" borderId="0" xfId="0" applyFont="1" applyAlignment="1"/>
    <xf numFmtId="41" fontId="0" fillId="0" borderId="0" xfId="2" applyFont="1"/>
    <xf numFmtId="165" fontId="0" fillId="0" borderId="0" xfId="1" applyNumberFormat="1" applyFont="1"/>
    <xf numFmtId="0" fontId="16" fillId="2" borderId="0" xfId="2" applyNumberFormat="1" applyFont="1" applyFill="1" applyAlignment="1">
      <alignment horizontal="center"/>
    </xf>
    <xf numFmtId="164" fontId="16" fillId="2" borderId="0" xfId="1" applyNumberFormat="1" applyFont="1" applyFill="1" applyAlignment="1">
      <alignment horizontal="center"/>
    </xf>
    <xf numFmtId="0" fontId="29" fillId="0" borderId="0" xfId="2" applyNumberFormat="1" applyFont="1" applyAlignment="1">
      <alignment vertical="center"/>
    </xf>
    <xf numFmtId="0" fontId="0" fillId="2" borderId="0" xfId="0" applyFill="1"/>
    <xf numFmtId="0" fontId="9" fillId="2" borderId="2" xfId="0" applyFont="1" applyFill="1" applyBorder="1" applyAlignment="1">
      <alignment vertical="center"/>
    </xf>
    <xf numFmtId="0" fontId="0" fillId="0" borderId="0" xfId="0" applyFont="1"/>
    <xf numFmtId="0" fontId="30" fillId="2" borderId="2" xfId="0" applyFont="1" applyFill="1" applyBorder="1" applyAlignment="1">
      <alignment vertical="center"/>
    </xf>
    <xf numFmtId="0" fontId="30" fillId="2" borderId="5" xfId="0" applyFont="1" applyFill="1" applyBorder="1" applyAlignment="1">
      <alignment vertical="center"/>
    </xf>
    <xf numFmtId="0" fontId="27" fillId="0" borderId="0" xfId="0" applyFont="1" applyAlignment="1">
      <alignment horizontal="center"/>
    </xf>
    <xf numFmtId="0" fontId="0" fillId="6" borderId="1" xfId="0" applyFill="1" applyBorder="1" applyAlignment="1">
      <alignment horizontal="center"/>
    </xf>
    <xf numFmtId="0" fontId="24" fillId="6" borderId="1" xfId="0" applyNumberFormat="1" applyFont="1" applyFill="1" applyBorder="1" applyAlignment="1">
      <alignment horizontal="center" vertical="center"/>
    </xf>
    <xf numFmtId="0" fontId="4" fillId="6" borderId="1" xfId="2" applyNumberFormat="1" applyFont="1" applyFill="1" applyBorder="1" applyAlignment="1">
      <alignment horizontal="center" vertical="center"/>
    </xf>
    <xf numFmtId="164" fontId="4" fillId="6" borderId="1" xfId="1" applyNumberFormat="1" applyFont="1" applyFill="1" applyBorder="1" applyAlignment="1">
      <alignment horizontal="center" vertical="center"/>
    </xf>
    <xf numFmtId="0" fontId="31" fillId="0" borderId="1" xfId="0" applyFont="1" applyBorder="1"/>
    <xf numFmtId="0" fontId="31" fillId="0" borderId="0" xfId="0" applyFont="1"/>
    <xf numFmtId="0" fontId="30" fillId="2" borderId="0" xfId="0" applyFont="1" applyFill="1" applyBorder="1" applyAlignment="1">
      <alignment vertical="center"/>
    </xf>
    <xf numFmtId="164" fontId="34" fillId="2" borderId="0" xfId="1" applyNumberFormat="1" applyFont="1" applyFill="1" applyBorder="1" applyAlignment="1">
      <alignment horizontal="center" vertical="center" wrapText="1"/>
    </xf>
    <xf numFmtId="0" fontId="31" fillId="0" borderId="2" xfId="0" applyFont="1" applyBorder="1"/>
    <xf numFmtId="164" fontId="32" fillId="2" borderId="2" xfId="1" applyNumberFormat="1" applyFont="1" applyFill="1" applyBorder="1" applyAlignment="1">
      <alignment horizontal="center" vertical="center" wrapText="1"/>
    </xf>
    <xf numFmtId="164" fontId="32" fillId="2" borderId="5" xfId="1" applyNumberFormat="1" applyFont="1" applyFill="1" applyBorder="1" applyAlignment="1">
      <alignment horizontal="center" vertical="center" wrapText="1"/>
    </xf>
    <xf numFmtId="0" fontId="31" fillId="0" borderId="2" xfId="0" applyFont="1" applyBorder="1" applyAlignment="1">
      <alignment horizontal="right"/>
    </xf>
    <xf numFmtId="0" fontId="31" fillId="0" borderId="6" xfId="0" applyFont="1" applyBorder="1"/>
    <xf numFmtId="0" fontId="31" fillId="0" borderId="5" xfId="0" applyFont="1" applyBorder="1"/>
    <xf numFmtId="0" fontId="31" fillId="0" borderId="11" xfId="0" applyFont="1" applyBorder="1" applyAlignment="1">
      <alignment horizontal="right"/>
    </xf>
    <xf numFmtId="0" fontId="30" fillId="2" borderId="11" xfId="0" applyFont="1" applyFill="1" applyBorder="1" applyAlignment="1">
      <alignment vertical="center"/>
    </xf>
    <xf numFmtId="164" fontId="34" fillId="2" borderId="11" xfId="1" applyNumberFormat="1" applyFont="1" applyFill="1" applyBorder="1" applyAlignment="1">
      <alignment horizontal="center" vertical="center" wrapText="1"/>
    </xf>
    <xf numFmtId="0" fontId="31" fillId="0" borderId="0" xfId="0" applyFont="1" applyBorder="1" applyAlignment="1">
      <alignment horizontal="right"/>
    </xf>
    <xf numFmtId="0" fontId="5" fillId="2" borderId="2" xfId="0" applyFont="1" applyFill="1" applyBorder="1" applyAlignment="1">
      <alignment vertical="center"/>
    </xf>
    <xf numFmtId="0" fontId="34" fillId="2" borderId="2" xfId="0" applyFont="1" applyFill="1" applyBorder="1" applyAlignment="1">
      <alignment horizontal="left"/>
    </xf>
    <xf numFmtId="0" fontId="36" fillId="0" borderId="2" xfId="0" applyFont="1" applyBorder="1"/>
    <xf numFmtId="0" fontId="31" fillId="2" borderId="5" xfId="0" applyFont="1" applyFill="1" applyBorder="1"/>
    <xf numFmtId="0" fontId="36" fillId="2" borderId="2" xfId="0" applyFont="1" applyFill="1" applyBorder="1"/>
    <xf numFmtId="0" fontId="9" fillId="0" borderId="6" xfId="0" applyFont="1" applyBorder="1" applyAlignment="1">
      <alignment vertical="center"/>
    </xf>
    <xf numFmtId="0" fontId="32" fillId="0" borderId="5" xfId="0" applyFont="1" applyBorder="1"/>
    <xf numFmtId="0" fontId="31" fillId="0" borderId="5" xfId="0" applyFont="1" applyBorder="1" applyAlignment="1">
      <alignment horizontal="right"/>
    </xf>
    <xf numFmtId="0" fontId="31" fillId="0" borderId="6" xfId="0" applyFont="1" applyBorder="1" applyAlignment="1">
      <alignment horizontal="right"/>
    </xf>
    <xf numFmtId="0" fontId="12" fillId="0" borderId="5" xfId="0" applyFont="1" applyBorder="1" applyAlignment="1">
      <alignment vertical="center"/>
    </xf>
    <xf numFmtId="0" fontId="9" fillId="0" borderId="5" xfId="0" applyFont="1" applyBorder="1" applyAlignment="1">
      <alignment vertical="center"/>
    </xf>
    <xf numFmtId="41" fontId="0" fillId="0" borderId="1" xfId="2" applyFont="1" applyBorder="1"/>
    <xf numFmtId="0" fontId="20" fillId="2" borderId="8" xfId="0" applyFont="1" applyFill="1" applyBorder="1"/>
    <xf numFmtId="0" fontId="19" fillId="2" borderId="8" xfId="0" applyFont="1" applyFill="1" applyBorder="1" applyAlignment="1">
      <alignment horizontal="right" vertical="center"/>
    </xf>
    <xf numFmtId="0" fontId="11" fillId="5" borderId="32" xfId="0" applyFont="1" applyFill="1" applyBorder="1" applyAlignment="1">
      <alignment vertical="center"/>
    </xf>
    <xf numFmtId="0" fontId="0" fillId="0" borderId="2" xfId="0" applyBorder="1"/>
    <xf numFmtId="0" fontId="9" fillId="0" borderId="2" xfId="0" applyFont="1" applyBorder="1" applyAlignment="1">
      <alignment vertical="center"/>
    </xf>
    <xf numFmtId="0" fontId="5" fillId="0" borderId="2" xfId="0" applyFont="1" applyBorder="1" applyAlignment="1">
      <alignment vertical="center"/>
    </xf>
    <xf numFmtId="0" fontId="12" fillId="0" borderId="2" xfId="0" applyFont="1" applyBorder="1" applyAlignment="1">
      <alignment vertical="center"/>
    </xf>
    <xf numFmtId="0" fontId="32" fillId="0" borderId="2" xfId="0" applyFont="1" applyBorder="1"/>
    <xf numFmtId="0" fontId="32" fillId="2" borderId="2" xfId="0" applyFont="1" applyFill="1" applyBorder="1" applyAlignment="1">
      <alignment horizontal="left"/>
    </xf>
    <xf numFmtId="0" fontId="31" fillId="0" borderId="0" xfId="0" applyFont="1" applyBorder="1"/>
    <xf numFmtId="0" fontId="32" fillId="0" borderId="0" xfId="0" applyFont="1" applyBorder="1"/>
    <xf numFmtId="0" fontId="30" fillId="2" borderId="8" xfId="0" applyFont="1" applyFill="1" applyBorder="1" applyAlignment="1">
      <alignment vertical="center"/>
    </xf>
    <xf numFmtId="164" fontId="34" fillId="2" borderId="8" xfId="1" applyNumberFormat="1" applyFont="1" applyFill="1" applyBorder="1" applyAlignment="1">
      <alignment horizontal="center" vertical="center" wrapText="1"/>
    </xf>
    <xf numFmtId="0" fontId="37" fillId="0" borderId="12" xfId="0" applyFont="1" applyBorder="1" applyAlignment="1">
      <alignment horizontal="center" vertical="center" wrapText="1"/>
    </xf>
    <xf numFmtId="0" fontId="37" fillId="0" borderId="0" xfId="0" applyFont="1" applyBorder="1"/>
    <xf numFmtId="0" fontId="37" fillId="0" borderId="38" xfId="0" applyFont="1" applyBorder="1" applyAlignment="1">
      <alignment horizontal="center" vertical="center" wrapText="1"/>
    </xf>
    <xf numFmtId="0" fontId="37" fillId="0" borderId="0" xfId="0" applyFont="1" applyBorder="1" applyAlignment="1">
      <alignment horizontal="center" vertical="center" wrapText="1"/>
    </xf>
    <xf numFmtId="0" fontId="37" fillId="0" borderId="38" xfId="0" applyFont="1" applyBorder="1" applyAlignment="1">
      <alignment horizontal="right" vertical="center" wrapText="1"/>
    </xf>
    <xf numFmtId="0" fontId="37" fillId="0" borderId="0" xfId="0" applyFont="1" applyFill="1" applyBorder="1" applyAlignment="1">
      <alignment horizontal="center" vertical="center" wrapText="1"/>
    </xf>
    <xf numFmtId="0" fontId="37" fillId="0" borderId="12" xfId="0" quotePrefix="1" applyFont="1" applyBorder="1" applyAlignment="1">
      <alignment horizontal="left" vertical="center" wrapText="1"/>
    </xf>
    <xf numFmtId="1" fontId="37" fillId="0" borderId="0" xfId="0" quotePrefix="1" applyNumberFormat="1" applyFont="1" applyBorder="1" applyAlignment="1">
      <alignment horizontal="center" vertical="center" wrapText="1"/>
    </xf>
    <xf numFmtId="1" fontId="33" fillId="0" borderId="12" xfId="0" quotePrefix="1" applyNumberFormat="1" applyFont="1" applyBorder="1" applyAlignment="1">
      <alignment horizontal="center" vertical="center" wrapText="1"/>
    </xf>
    <xf numFmtId="0" fontId="33" fillId="0" borderId="0" xfId="0" applyFont="1" applyBorder="1"/>
    <xf numFmtId="1" fontId="33" fillId="0" borderId="38" xfId="0" applyNumberFormat="1" applyFont="1" applyBorder="1" applyAlignment="1">
      <alignment horizontal="center" vertical="center" wrapText="1"/>
    </xf>
    <xf numFmtId="0" fontId="33" fillId="0" borderId="12" xfId="0" quotePrefix="1" applyFont="1" applyBorder="1" applyAlignment="1">
      <alignment horizontal="center" vertical="center" wrapText="1"/>
    </xf>
    <xf numFmtId="0" fontId="38" fillId="0" borderId="0" xfId="0" applyFont="1" applyAlignment="1">
      <alignment horizontal="center"/>
    </xf>
    <xf numFmtId="0" fontId="38" fillId="0" borderId="1" xfId="0" applyFont="1" applyBorder="1" applyAlignment="1">
      <alignment horizontal="center"/>
    </xf>
    <xf numFmtId="41" fontId="31" fillId="0" borderId="5" xfId="2" applyFont="1" applyBorder="1" applyAlignment="1">
      <alignment horizontal="center" vertical="center" wrapText="1"/>
    </xf>
    <xf numFmtId="41" fontId="31" fillId="0" borderId="2" xfId="2" applyFont="1" applyBorder="1" applyAlignment="1">
      <alignment horizontal="center" vertical="center" wrapText="1"/>
    </xf>
    <xf numFmtId="0" fontId="31" fillId="2" borderId="2" xfId="0" applyFont="1" applyFill="1" applyBorder="1" applyAlignment="1">
      <alignment horizontal="center"/>
    </xf>
    <xf numFmtId="0" fontId="35" fillId="2" borderId="2" xfId="0" applyNumberFormat="1" applyFont="1" applyFill="1" applyBorder="1" applyAlignment="1">
      <alignment horizontal="center" vertical="center"/>
    </xf>
    <xf numFmtId="0" fontId="5" fillId="2" borderId="2" xfId="0" applyNumberFormat="1" applyFont="1" applyFill="1" applyBorder="1" applyAlignment="1">
      <alignment horizontal="center" vertical="center"/>
    </xf>
    <xf numFmtId="0" fontId="31" fillId="2" borderId="5" xfId="0" applyFont="1" applyFill="1" applyBorder="1" applyAlignment="1">
      <alignment horizontal="center"/>
    </xf>
    <xf numFmtId="0" fontId="5" fillId="2" borderId="5" xfId="0" applyNumberFormat="1" applyFont="1" applyFill="1" applyBorder="1" applyAlignment="1">
      <alignment horizontal="center" vertical="center"/>
    </xf>
    <xf numFmtId="0" fontId="36" fillId="0" borderId="6" xfId="0" applyFont="1" applyBorder="1"/>
    <xf numFmtId="164" fontId="33" fillId="2" borderId="5" xfId="1" applyNumberFormat="1" applyFont="1" applyFill="1" applyBorder="1"/>
    <xf numFmtId="0" fontId="40" fillId="0" borderId="0" xfId="0" applyFont="1" applyBorder="1" applyAlignment="1">
      <alignment horizontal="center" vertical="center" wrapText="1"/>
    </xf>
    <xf numFmtId="0" fontId="40" fillId="0" borderId="0" xfId="0" applyFont="1" applyBorder="1"/>
    <xf numFmtId="0" fontId="40" fillId="0" borderId="38" xfId="0" applyFont="1" applyBorder="1" applyAlignment="1">
      <alignment horizontal="center" vertical="center" wrapText="1"/>
    </xf>
    <xf numFmtId="0" fontId="40" fillId="0" borderId="12" xfId="0" applyFont="1" applyBorder="1" applyAlignment="1">
      <alignment horizontal="center" vertical="center" wrapText="1"/>
    </xf>
    <xf numFmtId="0" fontId="40" fillId="0" borderId="38" xfId="0" applyFont="1" applyBorder="1" applyAlignment="1">
      <alignment horizontal="right" vertical="center" wrapText="1"/>
    </xf>
    <xf numFmtId="0" fontId="40" fillId="0" borderId="0" xfId="0" applyFont="1" applyFill="1" applyBorder="1" applyAlignment="1">
      <alignment horizontal="center" vertical="center" wrapText="1"/>
    </xf>
    <xf numFmtId="0" fontId="40" fillId="0" borderId="12" xfId="0" quotePrefix="1" applyFont="1" applyBorder="1" applyAlignment="1">
      <alignment horizontal="left" vertical="center" wrapText="1"/>
    </xf>
    <xf numFmtId="1" fontId="40" fillId="0" borderId="0" xfId="0" quotePrefix="1" applyNumberFormat="1" applyFont="1" applyBorder="1" applyAlignment="1">
      <alignment horizontal="center" vertical="center" wrapText="1"/>
    </xf>
    <xf numFmtId="1" fontId="32" fillId="0" borderId="12" xfId="0" quotePrefix="1" applyNumberFormat="1" applyFont="1" applyBorder="1" applyAlignment="1">
      <alignment horizontal="center" vertical="center" wrapText="1"/>
    </xf>
    <xf numFmtId="1" fontId="32" fillId="0" borderId="38" xfId="0" applyNumberFormat="1" applyFont="1" applyBorder="1" applyAlignment="1">
      <alignment horizontal="center" vertical="center" wrapText="1"/>
    </xf>
    <xf numFmtId="0" fontId="32" fillId="0" borderId="12" xfId="0" quotePrefix="1" applyFont="1" applyBorder="1" applyAlignment="1">
      <alignment horizontal="center" vertical="center" wrapText="1"/>
    </xf>
    <xf numFmtId="0" fontId="36" fillId="0" borderId="5" xfId="0" applyFont="1" applyBorder="1"/>
    <xf numFmtId="0" fontId="2" fillId="0" borderId="0" xfId="0" applyFont="1" applyBorder="1"/>
    <xf numFmtId="0" fontId="36" fillId="0" borderId="6" xfId="0" applyFont="1" applyBorder="1" applyAlignment="1">
      <alignment horizontal="right"/>
    </xf>
    <xf numFmtId="0" fontId="36" fillId="0" borderId="2" xfId="0" applyFont="1" applyBorder="1" applyAlignment="1">
      <alignment horizontal="right"/>
    </xf>
    <xf numFmtId="0" fontId="36" fillId="0" borderId="5" xfId="0" applyFont="1" applyBorder="1" applyAlignment="1">
      <alignment horizontal="right"/>
    </xf>
    <xf numFmtId="0" fontId="31" fillId="0" borderId="8" xfId="0" applyFont="1" applyBorder="1" applyAlignment="1">
      <alignment horizontal="right"/>
    </xf>
    <xf numFmtId="0" fontId="42" fillId="0" borderId="6" xfId="0" applyFont="1" applyBorder="1" applyAlignment="1">
      <alignment horizontal="center" vertical="center" wrapText="1"/>
    </xf>
    <xf numFmtId="0" fontId="44" fillId="0" borderId="11" xfId="0" applyFont="1" applyBorder="1" applyAlignment="1">
      <alignment horizontal="center"/>
    </xf>
    <xf numFmtId="0" fontId="44" fillId="0" borderId="21" xfId="0" applyFont="1" applyBorder="1" applyAlignment="1">
      <alignment horizontal="center"/>
    </xf>
    <xf numFmtId="0" fontId="44" fillId="0" borderId="7" xfId="0" applyFont="1" applyBorder="1" applyAlignment="1">
      <alignment horizontal="center"/>
    </xf>
    <xf numFmtId="0" fontId="42" fillId="7" borderId="6" xfId="0" applyFont="1" applyFill="1" applyBorder="1" applyAlignment="1">
      <alignment horizontal="center" vertical="center" wrapText="1"/>
    </xf>
    <xf numFmtId="0" fontId="37" fillId="0" borderId="0" xfId="0" applyFont="1" applyBorder="1" applyAlignment="1">
      <alignment horizontal="center" vertical="center"/>
    </xf>
    <xf numFmtId="0" fontId="33" fillId="0" borderId="0" xfId="0" quotePrefix="1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1" fillId="0" borderId="11" xfId="0" applyFont="1" applyBorder="1"/>
    <xf numFmtId="0" fontId="37" fillId="0" borderId="11" xfId="0" applyFont="1" applyBorder="1" applyAlignment="1">
      <alignment horizontal="center" vertical="center"/>
    </xf>
    <xf numFmtId="0" fontId="33" fillId="0" borderId="11" xfId="0" quotePrefix="1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1" fillId="0" borderId="8" xfId="0" applyFont="1" applyBorder="1"/>
    <xf numFmtId="0" fontId="0" fillId="0" borderId="6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5" xfId="0" applyBorder="1" applyAlignment="1">
      <alignment horizontal="center"/>
    </xf>
    <xf numFmtId="0" fontId="20" fillId="0" borderId="2" xfId="0" applyFont="1" applyBorder="1"/>
    <xf numFmtId="41" fontId="20" fillId="0" borderId="5" xfId="0" applyNumberFormat="1" applyFont="1" applyBorder="1"/>
    <xf numFmtId="0" fontId="20" fillId="0" borderId="5" xfId="0" applyFont="1" applyBorder="1"/>
    <xf numFmtId="0" fontId="20" fillId="0" borderId="6" xfId="0" applyFont="1" applyBorder="1"/>
    <xf numFmtId="0" fontId="8" fillId="0" borderId="6" xfId="0" applyFont="1" applyBorder="1" applyAlignment="1">
      <alignment vertical="center"/>
    </xf>
    <xf numFmtId="0" fontId="16" fillId="0" borderId="2" xfId="0" applyFont="1" applyBorder="1"/>
    <xf numFmtId="0" fontId="4" fillId="3" borderId="2" xfId="0" applyFont="1" applyFill="1" applyBorder="1" applyAlignment="1">
      <alignment vertical="center"/>
    </xf>
    <xf numFmtId="41" fontId="16" fillId="0" borderId="2" xfId="0" applyNumberFormat="1" applyFont="1" applyBorder="1"/>
    <xf numFmtId="0" fontId="16" fillId="0" borderId="5" xfId="0" applyFont="1" applyBorder="1"/>
    <xf numFmtId="41" fontId="4" fillId="3" borderId="2" xfId="2" applyFont="1" applyFill="1" applyBorder="1" applyAlignment="1">
      <alignment vertical="center"/>
    </xf>
    <xf numFmtId="0" fontId="16" fillId="0" borderId="6" xfId="0" applyFont="1" applyBorder="1"/>
    <xf numFmtId="41" fontId="4" fillId="3" borderId="5" xfId="2" applyFont="1" applyFill="1" applyBorder="1" applyAlignment="1">
      <alignment vertical="center"/>
    </xf>
    <xf numFmtId="41" fontId="16" fillId="0" borderId="5" xfId="0" applyNumberFormat="1" applyFont="1" applyBorder="1"/>
    <xf numFmtId="0" fontId="16" fillId="0" borderId="0" xfId="0" applyFont="1"/>
    <xf numFmtId="41" fontId="0" fillId="0" borderId="0" xfId="0" applyNumberFormat="1"/>
    <xf numFmtId="0" fontId="0" fillId="0" borderId="39" xfId="0" applyBorder="1"/>
    <xf numFmtId="0" fontId="48" fillId="0" borderId="0" xfId="0" applyFont="1"/>
    <xf numFmtId="0" fontId="48" fillId="0" borderId="1" xfId="0" applyFont="1" applyBorder="1"/>
    <xf numFmtId="0" fontId="48" fillId="0" borderId="1" xfId="0" applyFont="1" applyBorder="1" applyAlignment="1">
      <alignment horizontal="center"/>
    </xf>
    <xf numFmtId="0" fontId="22" fillId="0" borderId="6" xfId="0" applyFont="1" applyBorder="1"/>
    <xf numFmtId="164" fontId="22" fillId="0" borderId="6" xfId="1" applyNumberFormat="1" applyFont="1" applyBorder="1"/>
    <xf numFmtId="0" fontId="22" fillId="0" borderId="2" xfId="0" applyFont="1" applyBorder="1"/>
    <xf numFmtId="0" fontId="52" fillId="0" borderId="0" xfId="0" applyFont="1"/>
    <xf numFmtId="164" fontId="22" fillId="0" borderId="2" xfId="1" applyNumberFormat="1" applyFont="1" applyBorder="1"/>
    <xf numFmtId="0" fontId="22" fillId="0" borderId="0" xfId="0" applyFont="1"/>
    <xf numFmtId="0" fontId="5" fillId="2" borderId="38" xfId="0" applyFont="1" applyFill="1" applyBorder="1" applyAlignment="1">
      <alignment vertical="center" wrapText="1"/>
    </xf>
    <xf numFmtId="0" fontId="22" fillId="0" borderId="1" xfId="0" applyFont="1" applyBorder="1"/>
    <xf numFmtId="164" fontId="22" fillId="0" borderId="1" xfId="1" applyNumberFormat="1" applyFont="1" applyBorder="1"/>
    <xf numFmtId="0" fontId="22" fillId="0" borderId="0" xfId="0" applyFont="1" applyBorder="1"/>
    <xf numFmtId="164" fontId="22" fillId="0" borderId="0" xfId="1" applyNumberFormat="1" applyFont="1" applyBorder="1" applyAlignment="1">
      <alignment horizontal="center"/>
    </xf>
    <xf numFmtId="164" fontId="22" fillId="0" borderId="0" xfId="1" applyNumberFormat="1" applyFont="1" applyBorder="1"/>
    <xf numFmtId="0" fontId="22" fillId="0" borderId="36" xfId="0" applyFont="1" applyBorder="1"/>
    <xf numFmtId="164" fontId="22" fillId="0" borderId="36" xfId="1" applyNumberFormat="1" applyFont="1" applyBorder="1" applyAlignment="1">
      <alignment horizontal="center"/>
    </xf>
    <xf numFmtId="164" fontId="22" fillId="0" borderId="36" xfId="1" applyNumberFormat="1" applyFont="1" applyBorder="1"/>
    <xf numFmtId="0" fontId="22" fillId="0" borderId="40" xfId="0" applyFont="1" applyBorder="1"/>
    <xf numFmtId="164" fontId="22" fillId="0" borderId="40" xfId="1" applyNumberFormat="1" applyFont="1" applyBorder="1"/>
    <xf numFmtId="164" fontId="22" fillId="0" borderId="1" xfId="0" applyNumberFormat="1" applyFont="1" applyBorder="1" applyAlignment="1"/>
    <xf numFmtId="0" fontId="53" fillId="0" borderId="1" xfId="0" applyFont="1" applyBorder="1"/>
    <xf numFmtId="164" fontId="53" fillId="0" borderId="1" xfId="0" applyNumberFormat="1" applyFont="1" applyBorder="1"/>
    <xf numFmtId="0" fontId="50" fillId="0" borderId="0" xfId="0" applyFont="1" applyFill="1" applyAlignment="1"/>
    <xf numFmtId="0" fontId="39" fillId="0" borderId="1" xfId="0" applyFont="1" applyBorder="1"/>
    <xf numFmtId="0" fontId="55" fillId="0" borderId="0" xfId="0" applyFont="1"/>
    <xf numFmtId="0" fontId="4" fillId="2" borderId="38" xfId="0" applyFont="1" applyFill="1" applyBorder="1" applyAlignment="1">
      <alignment vertical="center"/>
    </xf>
    <xf numFmtId="0" fontId="53" fillId="0" borderId="0" xfId="0" applyFont="1" applyBorder="1"/>
    <xf numFmtId="0" fontId="52" fillId="0" borderId="0" xfId="0" applyFont="1" applyAlignment="1">
      <alignment wrapText="1"/>
    </xf>
    <xf numFmtId="0" fontId="22" fillId="2" borderId="0" xfId="0" applyFont="1" applyFill="1"/>
    <xf numFmtId="0" fontId="48" fillId="0" borderId="0" xfId="0" applyFont="1" applyAlignment="1">
      <alignment horizontal="center"/>
    </xf>
    <xf numFmtId="0" fontId="48" fillId="0" borderId="0" xfId="0" applyFont="1" applyAlignment="1"/>
    <xf numFmtId="0" fontId="3" fillId="0" borderId="0" xfId="0" quotePrefix="1" applyFont="1" applyFill="1" applyAlignment="1"/>
    <xf numFmtId="0" fontId="3" fillId="0" borderId="0" xfId="0" applyFont="1" applyFill="1" applyAlignment="1"/>
    <xf numFmtId="0" fontId="52" fillId="0" borderId="1" xfId="0" applyFont="1" applyBorder="1" applyAlignment="1">
      <alignment horizontal="center" vertical="center" wrapText="1"/>
    </xf>
    <xf numFmtId="0" fontId="52" fillId="0" borderId="1" xfId="0" applyFont="1" applyBorder="1" applyAlignment="1">
      <alignment horizontal="center"/>
    </xf>
    <xf numFmtId="0" fontId="52" fillId="0" borderId="6" xfId="0" applyFont="1" applyBorder="1"/>
    <xf numFmtId="0" fontId="52" fillId="0" borderId="7" xfId="0" applyFont="1" applyBorder="1" applyAlignment="1"/>
    <xf numFmtId="0" fontId="52" fillId="0" borderId="21" xfId="0" applyFont="1" applyBorder="1" applyAlignment="1"/>
    <xf numFmtId="164" fontId="52" fillId="0" borderId="6" xfId="1" applyNumberFormat="1" applyFont="1" applyBorder="1"/>
    <xf numFmtId="0" fontId="52" fillId="0" borderId="2" xfId="0" applyFont="1" applyBorder="1"/>
    <xf numFmtId="164" fontId="52" fillId="0" borderId="2" xfId="1" applyNumberFormat="1" applyFont="1" applyBorder="1"/>
    <xf numFmtId="0" fontId="52" fillId="0" borderId="1" xfId="0" applyFont="1" applyBorder="1"/>
    <xf numFmtId="164" fontId="52" fillId="0" borderId="1" xfId="1" applyNumberFormat="1" applyFont="1" applyBorder="1"/>
    <xf numFmtId="0" fontId="39" fillId="0" borderId="1" xfId="0" applyFont="1" applyBorder="1" applyAlignment="1">
      <alignment horizontal="center"/>
    </xf>
    <xf numFmtId="0" fontId="59" fillId="0" borderId="0" xfId="0" applyFont="1"/>
    <xf numFmtId="0" fontId="52" fillId="0" borderId="0" xfId="0" applyFont="1" applyAlignment="1">
      <alignment vertical="center" wrapText="1"/>
    </xf>
    <xf numFmtId="0" fontId="55" fillId="0" borderId="1" xfId="0" applyFont="1" applyBorder="1"/>
    <xf numFmtId="164" fontId="55" fillId="0" borderId="1" xfId="1" applyNumberFormat="1" applyFont="1" applyBorder="1"/>
    <xf numFmtId="0" fontId="52" fillId="0" borderId="11" xfId="0" applyFont="1" applyBorder="1"/>
    <xf numFmtId="164" fontId="52" fillId="0" borderId="0" xfId="0" applyNumberFormat="1" applyFont="1"/>
    <xf numFmtId="164" fontId="59" fillId="0" borderId="36" xfId="1" applyNumberFormat="1" applyFont="1" applyBorder="1"/>
    <xf numFmtId="164" fontId="55" fillId="0" borderId="0" xfId="1" applyNumberFormat="1" applyFont="1"/>
    <xf numFmtId="0" fontId="54" fillId="0" borderId="0" xfId="0" applyFont="1"/>
    <xf numFmtId="0" fontId="43" fillId="0" borderId="0" xfId="0" applyFont="1" applyAlignment="1">
      <alignment horizontal="center"/>
    </xf>
    <xf numFmtId="0" fontId="43" fillId="0" borderId="0" xfId="0" applyFont="1"/>
    <xf numFmtId="0" fontId="45" fillId="0" borderId="0" xfId="0" applyFont="1" applyAlignment="1">
      <alignment vertical="center" wrapText="1"/>
    </xf>
    <xf numFmtId="0" fontId="46" fillId="0" borderId="0" xfId="0" applyFont="1" applyAlignment="1">
      <alignment vertical="center" wrapText="1"/>
    </xf>
    <xf numFmtId="0" fontId="47" fillId="0" borderId="0" xfId="0" applyFont="1" applyAlignment="1">
      <alignment vertical="center" wrapText="1"/>
    </xf>
    <xf numFmtId="0" fontId="0" fillId="0" borderId="1" xfId="0" applyFont="1" applyBorder="1"/>
    <xf numFmtId="0" fontId="0" fillId="0" borderId="35" xfId="0" applyFont="1" applyBorder="1" applyAlignment="1">
      <alignment horizontal="left"/>
    </xf>
    <xf numFmtId="0" fontId="0" fillId="0" borderId="17" xfId="0" applyFont="1" applyBorder="1" applyAlignment="1">
      <alignment horizontal="left"/>
    </xf>
    <xf numFmtId="0" fontId="0" fillId="0" borderId="4" xfId="0" quotePrefix="1" applyFont="1" applyBorder="1" applyAlignment="1">
      <alignment horizontal="left"/>
    </xf>
    <xf numFmtId="164" fontId="55" fillId="0" borderId="1" xfId="0" applyNumberFormat="1" applyFont="1" applyBorder="1"/>
    <xf numFmtId="0" fontId="38" fillId="0" borderId="0" xfId="0" applyFont="1"/>
    <xf numFmtId="0" fontId="38" fillId="0" borderId="0" xfId="0" applyFont="1" applyAlignment="1"/>
    <xf numFmtId="0" fontId="43" fillId="0" borderId="1" xfId="0" applyFont="1" applyBorder="1" applyAlignment="1">
      <alignment horizontal="center" vertical="center" wrapText="1"/>
    </xf>
    <xf numFmtId="0" fontId="43" fillId="0" borderId="1" xfId="0" applyFont="1" applyBorder="1" applyAlignment="1">
      <alignment horizontal="center"/>
    </xf>
    <xf numFmtId="0" fontId="43" fillId="0" borderId="1" xfId="0" applyFont="1" applyBorder="1"/>
    <xf numFmtId="164" fontId="43" fillId="0" borderId="1" xfId="1" applyNumberFormat="1" applyFont="1" applyBorder="1"/>
    <xf numFmtId="0" fontId="38" fillId="0" borderId="1" xfId="0" applyFont="1" applyBorder="1"/>
    <xf numFmtId="164" fontId="38" fillId="0" borderId="1" xfId="1" applyNumberFormat="1" applyFont="1" applyBorder="1"/>
    <xf numFmtId="0" fontId="43" fillId="0" borderId="0" xfId="0" applyFont="1" applyAlignment="1"/>
    <xf numFmtId="0" fontId="52" fillId="0" borderId="0" xfId="0" applyFont="1" applyBorder="1" applyAlignment="1">
      <alignment horizontal="center" wrapText="1"/>
    </xf>
    <xf numFmtId="0" fontId="0" fillId="0" borderId="6" xfId="0" applyFont="1" applyBorder="1"/>
    <xf numFmtId="0" fontId="31" fillId="0" borderId="21" xfId="0" applyFont="1" applyBorder="1"/>
    <xf numFmtId="164" fontId="33" fillId="2" borderId="3" xfId="1" applyNumberFormat="1" applyFont="1" applyFill="1" applyBorder="1"/>
    <xf numFmtId="0" fontId="41" fillId="0" borderId="0" xfId="0" applyFont="1" applyBorder="1"/>
    <xf numFmtId="0" fontId="41" fillId="0" borderId="0" xfId="0" applyFont="1"/>
    <xf numFmtId="0" fontId="41" fillId="2" borderId="0" xfId="0" applyFont="1" applyFill="1"/>
    <xf numFmtId="0" fontId="5" fillId="0" borderId="0" xfId="0" applyFont="1" applyAlignment="1">
      <alignment horizontal="left" vertical="center"/>
    </xf>
    <xf numFmtId="41" fontId="64" fillId="2" borderId="0" xfId="2" applyNumberFormat="1" applyFont="1" applyFill="1" applyAlignment="1">
      <alignment vertical="center"/>
    </xf>
    <xf numFmtId="164" fontId="34" fillId="5" borderId="6" xfId="1" applyNumberFormat="1" applyFont="1" applyFill="1" applyBorder="1"/>
    <xf numFmtId="0" fontId="8" fillId="5" borderId="1" xfId="0" applyFont="1" applyFill="1" applyBorder="1" applyAlignment="1">
      <alignment vertical="center"/>
    </xf>
    <xf numFmtId="0" fontId="7" fillId="4" borderId="5" xfId="0" applyFont="1" applyFill="1" applyBorder="1"/>
    <xf numFmtId="164" fontId="22" fillId="0" borderId="32" xfId="1" applyNumberFormat="1" applyFont="1" applyBorder="1" applyAlignment="1"/>
    <xf numFmtId="0" fontId="0" fillId="7" borderId="1" xfId="0" applyFont="1" applyFill="1" applyBorder="1"/>
    <xf numFmtId="164" fontId="52" fillId="7" borderId="1" xfId="1" applyNumberFormat="1" applyFont="1" applyFill="1" applyBorder="1"/>
    <xf numFmtId="0" fontId="0" fillId="0" borderId="5" xfId="0" applyFont="1" applyBorder="1"/>
    <xf numFmtId="0" fontId="0" fillId="0" borderId="13" xfId="0" applyFont="1" applyBorder="1" applyAlignment="1">
      <alignment horizontal="left"/>
    </xf>
    <xf numFmtId="0" fontId="0" fillId="0" borderId="8" xfId="0" applyFont="1" applyBorder="1" applyAlignment="1">
      <alignment horizontal="left"/>
    </xf>
    <xf numFmtId="0" fontId="0" fillId="0" borderId="22" xfId="0" applyFont="1" applyBorder="1" applyAlignment="1">
      <alignment horizontal="left"/>
    </xf>
    <xf numFmtId="164" fontId="0" fillId="0" borderId="5" xfId="1" applyNumberFormat="1" applyFont="1" applyBorder="1"/>
    <xf numFmtId="0" fontId="39" fillId="0" borderId="3" xfId="0" applyFont="1" applyBorder="1"/>
    <xf numFmtId="164" fontId="39" fillId="0" borderId="3" xfId="1" applyNumberFormat="1" applyFont="1" applyBorder="1"/>
    <xf numFmtId="0" fontId="6" fillId="0" borderId="0" xfId="0" applyFont="1"/>
    <xf numFmtId="0" fontId="6" fillId="0" borderId="12" xfId="0" applyFont="1" applyBorder="1"/>
    <xf numFmtId="0" fontId="6" fillId="0" borderId="0" xfId="0" applyFont="1" applyBorder="1"/>
    <xf numFmtId="0" fontId="6" fillId="0" borderId="38" xfId="0" applyFont="1" applyBorder="1" applyAlignment="1">
      <alignment horizontal="center"/>
    </xf>
    <xf numFmtId="41" fontId="41" fillId="0" borderId="0" xfId="2" applyFont="1"/>
    <xf numFmtId="164" fontId="10" fillId="4" borderId="5" xfId="0" applyNumberFormat="1" applyFont="1" applyFill="1" applyBorder="1"/>
    <xf numFmtId="164" fontId="10" fillId="5" borderId="1" xfId="1" applyNumberFormat="1" applyFont="1" applyFill="1" applyBorder="1"/>
    <xf numFmtId="164" fontId="10" fillId="4" borderId="13" xfId="0" applyNumberFormat="1" applyFont="1" applyFill="1" applyBorder="1"/>
    <xf numFmtId="164" fontId="10" fillId="5" borderId="4" xfId="1" applyNumberFormat="1" applyFont="1" applyFill="1" applyBorder="1"/>
    <xf numFmtId="164" fontId="10" fillId="4" borderId="46" xfId="0" applyNumberFormat="1" applyFont="1" applyFill="1" applyBorder="1"/>
    <xf numFmtId="164" fontId="10" fillId="4" borderId="49" xfId="0" applyNumberFormat="1" applyFont="1" applyFill="1" applyBorder="1"/>
    <xf numFmtId="164" fontId="10" fillId="5" borderId="23" xfId="1" applyNumberFormat="1" applyFont="1" applyFill="1" applyBorder="1"/>
    <xf numFmtId="0" fontId="4" fillId="6" borderId="17" xfId="2" applyNumberFormat="1" applyFont="1" applyFill="1" applyBorder="1" applyAlignment="1">
      <alignment horizontal="center" vertical="center"/>
    </xf>
    <xf numFmtId="0" fontId="0" fillId="0" borderId="17" xfId="0" applyBorder="1"/>
    <xf numFmtId="41" fontId="4" fillId="3" borderId="50" xfId="2" applyFont="1" applyFill="1" applyBorder="1" applyAlignment="1">
      <alignment horizontal="center" vertical="center"/>
    </xf>
    <xf numFmtId="41" fontId="4" fillId="0" borderId="50" xfId="2" applyFont="1" applyBorder="1" applyAlignment="1">
      <alignment horizontal="center" vertical="center"/>
    </xf>
    <xf numFmtId="0" fontId="4" fillId="6" borderId="50" xfId="2" applyNumberFormat="1" applyFont="1" applyFill="1" applyBorder="1" applyAlignment="1">
      <alignment horizontal="center" vertical="center"/>
    </xf>
    <xf numFmtId="0" fontId="0" fillId="0" borderId="50" xfId="0" applyBorder="1"/>
    <xf numFmtId="0" fontId="0" fillId="2" borderId="0" xfId="0" applyFill="1" applyBorder="1"/>
    <xf numFmtId="0" fontId="37" fillId="2" borderId="0" xfId="0" applyFont="1" applyFill="1" applyBorder="1" applyAlignment="1">
      <alignment horizontal="center" vertical="center" wrapText="1"/>
    </xf>
    <xf numFmtId="0" fontId="37" fillId="2" borderId="0" xfId="0" applyFont="1" applyFill="1" applyBorder="1"/>
    <xf numFmtId="0" fontId="37" fillId="2" borderId="38" xfId="0" applyFont="1" applyFill="1" applyBorder="1" applyAlignment="1">
      <alignment horizontal="center" vertical="center" wrapText="1"/>
    </xf>
    <xf numFmtId="0" fontId="37" fillId="2" borderId="12" xfId="0" applyFont="1" applyFill="1" applyBorder="1" applyAlignment="1">
      <alignment horizontal="center" vertical="center" wrapText="1"/>
    </xf>
    <xf numFmtId="0" fontId="37" fillId="2" borderId="38" xfId="0" applyFont="1" applyFill="1" applyBorder="1" applyAlignment="1">
      <alignment horizontal="right" vertical="center" wrapText="1"/>
    </xf>
    <xf numFmtId="0" fontId="37" fillId="2" borderId="12" xfId="0" quotePrefix="1" applyFont="1" applyFill="1" applyBorder="1" applyAlignment="1">
      <alignment horizontal="left" vertical="center" wrapText="1"/>
    </xf>
    <xf numFmtId="1" fontId="37" fillId="2" borderId="0" xfId="0" quotePrefix="1" applyNumberFormat="1" applyFont="1" applyFill="1" applyBorder="1" applyAlignment="1">
      <alignment horizontal="center" vertical="center" wrapText="1"/>
    </xf>
    <xf numFmtId="1" fontId="33" fillId="2" borderId="12" xfId="0" quotePrefix="1" applyNumberFormat="1" applyFont="1" applyFill="1" applyBorder="1" applyAlignment="1">
      <alignment horizontal="center" vertical="center" wrapText="1"/>
    </xf>
    <xf numFmtId="0" fontId="33" fillId="2" borderId="0" xfId="0" applyFont="1" applyFill="1" applyBorder="1"/>
    <xf numFmtId="1" fontId="33" fillId="2" borderId="38" xfId="0" applyNumberFormat="1" applyFont="1" applyFill="1" applyBorder="1" applyAlignment="1">
      <alignment horizontal="center" vertical="center" wrapText="1"/>
    </xf>
    <xf numFmtId="0" fontId="33" fillId="2" borderId="12" xfId="0" quotePrefix="1" applyFont="1" applyFill="1" applyBorder="1" applyAlignment="1">
      <alignment horizontal="center" vertical="center" wrapText="1"/>
    </xf>
    <xf numFmtId="0" fontId="33" fillId="0" borderId="0" xfId="0" applyFont="1" applyBorder="1" applyAlignment="1">
      <alignment horizontal="center" vertical="center" wrapText="1"/>
    </xf>
    <xf numFmtId="41" fontId="41" fillId="2" borderId="1" xfId="2" applyFont="1" applyFill="1" applyBorder="1"/>
    <xf numFmtId="0" fontId="4" fillId="2" borderId="3" xfId="0" applyFont="1" applyFill="1" applyBorder="1" applyAlignment="1">
      <alignment vertical="center"/>
    </xf>
    <xf numFmtId="41" fontId="65" fillId="2" borderId="1" xfId="2" applyFont="1" applyFill="1" applyBorder="1"/>
    <xf numFmtId="0" fontId="4" fillId="2" borderId="5" xfId="0" applyFont="1" applyFill="1" applyBorder="1" applyAlignment="1">
      <alignment vertical="center"/>
    </xf>
    <xf numFmtId="0" fontId="15" fillId="2" borderId="5" xfId="0" applyFont="1" applyFill="1" applyBorder="1" applyAlignment="1">
      <alignment vertical="center"/>
    </xf>
    <xf numFmtId="0" fontId="52" fillId="0" borderId="0" xfId="0" applyFont="1" applyAlignment="1">
      <alignment horizontal="left" vertical="center" wrapText="1"/>
    </xf>
    <xf numFmtId="164" fontId="0" fillId="0" borderId="0" xfId="0" applyNumberFormat="1"/>
    <xf numFmtId="0" fontId="48" fillId="0" borderId="0" xfId="0" applyFont="1" applyAlignment="1">
      <alignment horizontal="left" vertical="top" wrapText="1"/>
    </xf>
    <xf numFmtId="0" fontId="48" fillId="0" borderId="0" xfId="0" applyFont="1" applyAlignment="1">
      <alignment horizontal="left" vertical="center" wrapText="1"/>
    </xf>
    <xf numFmtId="0" fontId="5" fillId="2" borderId="6" xfId="1" applyNumberFormat="1" applyFont="1" applyFill="1" applyBorder="1" applyAlignment="1">
      <alignment horizontal="center" vertical="center"/>
    </xf>
    <xf numFmtId="0" fontId="41" fillId="2" borderId="1" xfId="0" applyFont="1" applyFill="1" applyBorder="1"/>
    <xf numFmtId="0" fontId="0" fillId="4" borderId="0" xfId="0" applyFill="1"/>
    <xf numFmtId="41" fontId="0" fillId="4" borderId="0" xfId="2" applyFont="1" applyFill="1"/>
    <xf numFmtId="164" fontId="33" fillId="5" borderId="6" xfId="1" applyNumberFormat="1" applyFont="1" applyFill="1" applyBorder="1"/>
    <xf numFmtId="0" fontId="0" fillId="0" borderId="0" xfId="0" applyFont="1" applyAlignment="1"/>
    <xf numFmtId="0" fontId="38" fillId="0" borderId="0" xfId="0" applyFont="1" applyAlignment="1">
      <alignment horizontal="center"/>
    </xf>
    <xf numFmtId="0" fontId="57" fillId="0" borderId="0" xfId="0" applyFont="1" applyAlignment="1">
      <alignment vertical="center" readingOrder="2"/>
    </xf>
    <xf numFmtId="0" fontId="48" fillId="0" borderId="0" xfId="0" applyFont="1" applyAlignment="1">
      <alignment vertical="center" wrapText="1"/>
    </xf>
    <xf numFmtId="41" fontId="52" fillId="0" borderId="0" xfId="0" applyNumberFormat="1" applyFont="1"/>
    <xf numFmtId="0" fontId="41" fillId="0" borderId="17" xfId="0" applyFont="1" applyBorder="1"/>
    <xf numFmtId="41" fontId="41" fillId="0" borderId="17" xfId="2" applyFont="1" applyBorder="1"/>
    <xf numFmtId="41" fontId="41" fillId="0" borderId="17" xfId="2" applyFont="1" applyBorder="1" applyAlignment="1"/>
    <xf numFmtId="0" fontId="41" fillId="0" borderId="0" xfId="0" applyFont="1" applyBorder="1" applyAlignment="1"/>
    <xf numFmtId="41" fontId="41" fillId="0" borderId="0" xfId="2" applyFont="1" applyBorder="1" applyAlignment="1"/>
    <xf numFmtId="41" fontId="41" fillId="0" borderId="0" xfId="2" applyFont="1" applyBorder="1"/>
    <xf numFmtId="0" fontId="41" fillId="0" borderId="0" xfId="0" applyFont="1" applyFill="1" applyBorder="1" applyAlignment="1"/>
    <xf numFmtId="41" fontId="0" fillId="0" borderId="0" xfId="0" applyNumberFormat="1" applyBorder="1"/>
    <xf numFmtId="0" fontId="32" fillId="0" borderId="38" xfId="0" applyNumberFormat="1" applyFont="1" applyBorder="1" applyAlignment="1">
      <alignment horizontal="center" vertical="center" wrapText="1"/>
    </xf>
    <xf numFmtId="0" fontId="33" fillId="0" borderId="38" xfId="0" applyNumberFormat="1" applyFont="1" applyBorder="1" applyAlignment="1">
      <alignment horizontal="center" vertical="center" wrapText="1"/>
    </xf>
    <xf numFmtId="0" fontId="38" fillId="0" borderId="0" xfId="0" applyNumberFormat="1" applyFont="1" applyAlignment="1">
      <alignment horizontal="center"/>
    </xf>
    <xf numFmtId="0" fontId="44" fillId="0" borderId="21" xfId="0" applyNumberFormat="1" applyFont="1" applyBorder="1" applyAlignment="1">
      <alignment horizontal="center"/>
    </xf>
    <xf numFmtId="0" fontId="0" fillId="0" borderId="0" xfId="0" applyNumberFormat="1"/>
    <xf numFmtId="0" fontId="0" fillId="0" borderId="11" xfId="0" applyNumberFormat="1" applyBorder="1"/>
    <xf numFmtId="0" fontId="0" fillId="0" borderId="0" xfId="0" applyNumberFormat="1" applyBorder="1"/>
    <xf numFmtId="0" fontId="33" fillId="2" borderId="38" xfId="0" applyNumberFormat="1" applyFont="1" applyFill="1" applyBorder="1" applyAlignment="1">
      <alignment horizontal="center" vertical="center" wrapText="1"/>
    </xf>
    <xf numFmtId="0" fontId="37" fillId="0" borderId="11" xfId="0" applyNumberFormat="1" applyFont="1" applyBorder="1" applyAlignment="1">
      <alignment horizontal="center" vertical="center"/>
    </xf>
    <xf numFmtId="0" fontId="37" fillId="0" borderId="0" xfId="0" applyNumberFormat="1" applyFont="1" applyBorder="1" applyAlignment="1">
      <alignment horizontal="center" vertical="center"/>
    </xf>
    <xf numFmtId="0" fontId="11" fillId="5" borderId="56" xfId="0" applyFont="1" applyFill="1" applyBorder="1" applyAlignment="1">
      <alignment vertical="center"/>
    </xf>
    <xf numFmtId="0" fontId="4" fillId="0" borderId="62" xfId="0" applyFont="1" applyBorder="1" applyAlignment="1">
      <alignment vertical="center"/>
    </xf>
    <xf numFmtId="0" fontId="23" fillId="0" borderId="9" xfId="0" applyFont="1" applyBorder="1" applyAlignment="1">
      <alignment vertical="center"/>
    </xf>
    <xf numFmtId="0" fontId="23" fillId="0" borderId="6" xfId="0" applyFont="1" applyBorder="1" applyAlignment="1">
      <alignment vertical="center"/>
    </xf>
    <xf numFmtId="0" fontId="5" fillId="2" borderId="6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vertical="center"/>
    </xf>
    <xf numFmtId="41" fontId="33" fillId="2" borderId="1" xfId="2" applyFont="1" applyFill="1" applyBorder="1"/>
    <xf numFmtId="0" fontId="4" fillId="2" borderId="55" xfId="0" applyFont="1" applyFill="1" applyBorder="1" applyAlignment="1">
      <alignment vertical="center"/>
    </xf>
    <xf numFmtId="0" fontId="23" fillId="2" borderId="7" xfId="0" applyFont="1" applyFill="1" applyBorder="1" applyAlignment="1">
      <alignment horizontal="center" vertical="center" wrapText="1"/>
    </xf>
    <xf numFmtId="164" fontId="24" fillId="2" borderId="7" xfId="1" applyNumberFormat="1" applyFont="1" applyFill="1" applyBorder="1" applyAlignment="1">
      <alignment horizontal="center" vertical="center"/>
    </xf>
    <xf numFmtId="41" fontId="31" fillId="0" borderId="4" xfId="2" applyFont="1" applyBorder="1"/>
    <xf numFmtId="41" fontId="31" fillId="0" borderId="1" xfId="2" applyFont="1" applyBorder="1"/>
    <xf numFmtId="41" fontId="41" fillId="2" borderId="1" xfId="0" applyNumberFormat="1" applyFont="1" applyFill="1" applyBorder="1"/>
    <xf numFmtId="41" fontId="33" fillId="2" borderId="1" xfId="0" applyNumberFormat="1" applyFont="1" applyFill="1" applyBorder="1"/>
    <xf numFmtId="0" fontId="8" fillId="5" borderId="6" xfId="0" applyFont="1" applyFill="1" applyBorder="1" applyAlignment="1">
      <alignment vertical="center"/>
    </xf>
    <xf numFmtId="164" fontId="7" fillId="5" borderId="6" xfId="1" applyNumberFormat="1" applyFont="1" applyFill="1" applyBorder="1"/>
    <xf numFmtId="41" fontId="22" fillId="0" borderId="0" xfId="2" applyFont="1"/>
    <xf numFmtId="41" fontId="22" fillId="2" borderId="0" xfId="2" applyFont="1" applyFill="1"/>
    <xf numFmtId="41" fontId="39" fillId="0" borderId="0" xfId="0" applyNumberFormat="1" applyFont="1"/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50" fillId="0" borderId="0" xfId="0" quotePrefix="1" applyFont="1" applyFill="1" applyAlignment="1">
      <alignment horizontal="left"/>
    </xf>
    <xf numFmtId="0" fontId="48" fillId="0" borderId="0" xfId="0" applyFont="1" applyAlignment="1">
      <alignment horizontal="center"/>
    </xf>
    <xf numFmtId="0" fontId="50" fillId="0" borderId="0" xfId="0" quotePrefix="1" applyFont="1" applyFill="1" applyAlignment="1">
      <alignment horizontal="center"/>
    </xf>
    <xf numFmtId="0" fontId="52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167" fontId="0" fillId="0" borderId="0" xfId="0" applyNumberFormat="1" applyFont="1" applyAlignment="1">
      <alignment horizontal="center"/>
    </xf>
    <xf numFmtId="0" fontId="3" fillId="0" borderId="0" xfId="0" applyFont="1" applyBorder="1" applyAlignment="1">
      <alignment horizontal="center"/>
    </xf>
    <xf numFmtId="0" fontId="52" fillId="0" borderId="0" xfId="0" applyFont="1" applyAlignment="1"/>
    <xf numFmtId="0" fontId="50" fillId="0" borderId="0" xfId="0" applyFont="1" applyBorder="1" applyAlignment="1">
      <alignment horizontal="center"/>
    </xf>
    <xf numFmtId="0" fontId="50" fillId="0" borderId="0" xfId="0" quotePrefix="1" applyFont="1" applyFill="1" applyAlignment="1"/>
    <xf numFmtId="0" fontId="56" fillId="0" borderId="0" xfId="0" applyFont="1" applyAlignment="1">
      <alignment vertical="center" readingOrder="2"/>
    </xf>
    <xf numFmtId="0" fontId="0" fillId="0" borderId="0" xfId="0" applyAlignment="1">
      <alignment horizontal="left"/>
    </xf>
    <xf numFmtId="0" fontId="48" fillId="0" borderId="0" xfId="0" applyFont="1" applyAlignment="1">
      <alignment vertical="center"/>
    </xf>
    <xf numFmtId="41" fontId="39" fillId="4" borderId="0" xfId="2" applyFont="1" applyFill="1" applyAlignment="1">
      <alignment horizontal="center"/>
    </xf>
    <xf numFmtId="0" fontId="33" fillId="0" borderId="12" xfId="0" applyFont="1" applyBorder="1" applyAlignment="1">
      <alignment horizontal="center" vertical="center" wrapText="1"/>
    </xf>
    <xf numFmtId="164" fontId="22" fillId="0" borderId="4" xfId="1" applyNumberFormat="1" applyFont="1" applyBorder="1" applyAlignment="1"/>
    <xf numFmtId="164" fontId="22" fillId="0" borderId="1" xfId="1" applyNumberFormat="1" applyFont="1" applyBorder="1" applyAlignment="1"/>
    <xf numFmtId="0" fontId="0" fillId="7" borderId="0" xfId="0" applyFill="1"/>
    <xf numFmtId="0" fontId="1" fillId="2" borderId="0" xfId="0" applyFont="1" applyFill="1"/>
    <xf numFmtId="0" fontId="43" fillId="0" borderId="0" xfId="0" applyFont="1" applyFill="1" applyBorder="1" applyAlignment="1">
      <alignment horizontal="center" vertical="center" wrapText="1"/>
    </xf>
    <xf numFmtId="41" fontId="41" fillId="0" borderId="0" xfId="0" applyNumberFormat="1" applyFont="1" applyBorder="1"/>
    <xf numFmtId="41" fontId="52" fillId="2" borderId="0" xfId="2" applyFont="1" applyFill="1" applyBorder="1"/>
    <xf numFmtId="41" fontId="0" fillId="2" borderId="0" xfId="0" applyNumberFormat="1" applyFill="1" applyBorder="1"/>
    <xf numFmtId="41" fontId="22" fillId="2" borderId="0" xfId="2" applyFont="1" applyFill="1" applyBorder="1"/>
    <xf numFmtId="41" fontId="6" fillId="2" borderId="1" xfId="2" applyFont="1" applyFill="1" applyBorder="1"/>
    <xf numFmtId="164" fontId="3" fillId="2" borderId="51" xfId="1" applyNumberFormat="1" applyFont="1" applyFill="1" applyBorder="1"/>
    <xf numFmtId="0" fontId="32" fillId="0" borderId="0" xfId="0" applyNumberFormat="1" applyFont="1" applyBorder="1" applyAlignment="1">
      <alignment horizontal="center" vertical="center" wrapText="1"/>
    </xf>
    <xf numFmtId="0" fontId="33" fillId="0" borderId="0" xfId="0" applyNumberFormat="1" applyFont="1" applyBorder="1" applyAlignment="1">
      <alignment horizontal="center" vertical="center" wrapText="1"/>
    </xf>
    <xf numFmtId="0" fontId="33" fillId="2" borderId="0" xfId="0" applyNumberFormat="1" applyFont="1" applyFill="1" applyBorder="1" applyAlignment="1">
      <alignment horizontal="center" vertical="center" wrapText="1"/>
    </xf>
    <xf numFmtId="164" fontId="4" fillId="2" borderId="5" xfId="1" applyNumberFormat="1" applyFont="1" applyFill="1" applyBorder="1" applyAlignment="1">
      <alignment vertical="center"/>
    </xf>
    <xf numFmtId="0" fontId="11" fillId="4" borderId="6" xfId="0" applyFont="1" applyFill="1" applyBorder="1" applyAlignment="1">
      <alignment vertical="center"/>
    </xf>
    <xf numFmtId="164" fontId="8" fillId="5" borderId="6" xfId="1" applyNumberFormat="1" applyFont="1" applyFill="1" applyBorder="1" applyAlignment="1">
      <alignment vertical="center"/>
    </xf>
    <xf numFmtId="0" fontId="48" fillId="0" borderId="0" xfId="0" applyFont="1" applyAlignment="1">
      <alignment horizontal="center" vertical="center" readingOrder="2"/>
    </xf>
    <xf numFmtId="0" fontId="48" fillId="0" borderId="0" xfId="0" applyFont="1" applyAlignment="1">
      <alignment horizontal="center"/>
    </xf>
    <xf numFmtId="0" fontId="8" fillId="4" borderId="6" xfId="0" applyFont="1" applyFill="1" applyBorder="1" applyAlignment="1">
      <alignment vertical="center"/>
    </xf>
    <xf numFmtId="0" fontId="9" fillId="4" borderId="5" xfId="0" applyFont="1" applyFill="1" applyBorder="1" applyAlignment="1">
      <alignment vertical="center"/>
    </xf>
    <xf numFmtId="0" fontId="36" fillId="4" borderId="6" xfId="0" applyFont="1" applyFill="1" applyBorder="1" applyAlignment="1">
      <alignment horizontal="right"/>
    </xf>
    <xf numFmtId="0" fontId="36" fillId="4" borderId="5" xfId="0" applyFont="1" applyFill="1" applyBorder="1"/>
    <xf numFmtId="0" fontId="4" fillId="2" borderId="6" xfId="0" applyFont="1" applyFill="1" applyBorder="1" applyAlignment="1">
      <alignment vertical="center"/>
    </xf>
    <xf numFmtId="0" fontId="37" fillId="0" borderId="38" xfId="0" applyFont="1" applyBorder="1" applyAlignment="1">
      <alignment horizontal="center" vertical="center"/>
    </xf>
    <xf numFmtId="0" fontId="37" fillId="0" borderId="12" xfId="0" applyFont="1" applyBorder="1" applyAlignment="1">
      <alignment horizontal="center" vertical="center"/>
    </xf>
    <xf numFmtId="0" fontId="33" fillId="0" borderId="12" xfId="0" quotePrefix="1" applyFont="1" applyBorder="1" applyAlignment="1">
      <alignment horizontal="center" vertical="center"/>
    </xf>
    <xf numFmtId="0" fontId="33" fillId="0" borderId="38" xfId="0" applyFont="1" applyBorder="1" applyAlignment="1">
      <alignment horizontal="center" vertical="center"/>
    </xf>
    <xf numFmtId="0" fontId="36" fillId="2" borderId="6" xfId="0" applyFont="1" applyFill="1" applyBorder="1" applyAlignment="1">
      <alignment horizontal="right"/>
    </xf>
    <xf numFmtId="0" fontId="67" fillId="0" borderId="2" xfId="0" applyFont="1" applyBorder="1" applyAlignment="1">
      <alignment horizontal="center"/>
    </xf>
    <xf numFmtId="0" fontId="15" fillId="2" borderId="6" xfId="0" applyFont="1" applyFill="1" applyBorder="1" applyAlignment="1">
      <alignment vertical="center"/>
    </xf>
    <xf numFmtId="0" fontId="15" fillId="2" borderId="2" xfId="0" applyFont="1" applyFill="1" applyBorder="1" applyAlignment="1">
      <alignment vertical="center"/>
    </xf>
    <xf numFmtId="0" fontId="4" fillId="2" borderId="51" xfId="0" applyFont="1" applyFill="1" applyBorder="1" applyAlignment="1">
      <alignment vertical="center"/>
    </xf>
    <xf numFmtId="0" fontId="11" fillId="5" borderId="3" xfId="0" applyFont="1" applyFill="1" applyBorder="1" applyAlignment="1">
      <alignment vertical="center"/>
    </xf>
    <xf numFmtId="0" fontId="12" fillId="5" borderId="2" xfId="0" applyFont="1" applyFill="1" applyBorder="1" applyAlignment="1">
      <alignment vertical="center"/>
    </xf>
    <xf numFmtId="0" fontId="4" fillId="0" borderId="51" xfId="0" applyFont="1" applyBorder="1" applyAlignment="1">
      <alignment vertical="center"/>
    </xf>
    <xf numFmtId="0" fontId="4" fillId="0" borderId="32" xfId="0" applyFont="1" applyBorder="1" applyAlignment="1">
      <alignment vertical="center"/>
    </xf>
    <xf numFmtId="164" fontId="3" fillId="2" borderId="32" xfId="1" applyNumberFormat="1" applyFont="1" applyFill="1" applyBorder="1"/>
    <xf numFmtId="164" fontId="8" fillId="4" borderId="1" xfId="1" applyNumberFormat="1" applyFont="1" applyFill="1" applyBorder="1" applyAlignment="1">
      <alignment vertical="center"/>
    </xf>
    <xf numFmtId="41" fontId="4" fillId="0" borderId="1" xfId="2" applyFont="1" applyBorder="1" applyAlignment="1">
      <alignment horizontal="center" vertical="center"/>
    </xf>
    <xf numFmtId="0" fontId="48" fillId="0" borderId="1" xfId="0" applyFont="1" applyBorder="1" applyAlignment="1">
      <alignment horizontal="center"/>
    </xf>
    <xf numFmtId="164" fontId="13" fillId="5" borderId="32" xfId="1" applyNumberFormat="1" applyFont="1" applyFill="1" applyBorder="1"/>
    <xf numFmtId="164" fontId="13" fillId="2" borderId="3" xfId="1" applyNumberFormat="1" applyFont="1" applyFill="1" applyBorder="1"/>
    <xf numFmtId="0" fontId="8" fillId="5" borderId="32" xfId="0" applyFont="1" applyFill="1" applyBorder="1" applyAlignment="1">
      <alignment vertical="center"/>
    </xf>
    <xf numFmtId="164" fontId="8" fillId="5" borderId="32" xfId="1" applyNumberFormat="1" applyFont="1" applyFill="1" applyBorder="1" applyAlignment="1">
      <alignment vertical="center"/>
    </xf>
    <xf numFmtId="164" fontId="4" fillId="2" borderId="6" xfId="1" applyNumberFormat="1" applyFont="1" applyFill="1" applyBorder="1" applyAlignment="1">
      <alignment vertical="center"/>
    </xf>
    <xf numFmtId="164" fontId="10" fillId="4" borderId="4" xfId="1" applyNumberFormat="1" applyFont="1" applyFill="1" applyBorder="1"/>
    <xf numFmtId="164" fontId="7" fillId="0" borderId="3" xfId="0" applyNumberFormat="1" applyFont="1" applyBorder="1"/>
    <xf numFmtId="0" fontId="4" fillId="0" borderId="40" xfId="0" applyFont="1" applyBorder="1" applyAlignment="1">
      <alignment vertical="center"/>
    </xf>
    <xf numFmtId="164" fontId="3" fillId="2" borderId="40" xfId="1" applyNumberFormat="1" applyFont="1" applyFill="1" applyBorder="1"/>
    <xf numFmtId="164" fontId="3" fillId="2" borderId="30" xfId="1" applyNumberFormat="1" applyFont="1" applyFill="1" applyBorder="1"/>
    <xf numFmtId="164" fontId="7" fillId="0" borderId="51" xfId="0" applyNumberFormat="1" applyFont="1" applyBorder="1"/>
    <xf numFmtId="164" fontId="7" fillId="0" borderId="1" xfId="0" applyNumberFormat="1" applyFont="1" applyBorder="1"/>
    <xf numFmtId="164" fontId="7" fillId="0" borderId="32" xfId="0" applyNumberFormat="1" applyFont="1" applyBorder="1"/>
    <xf numFmtId="164" fontId="3" fillId="0" borderId="51" xfId="0" applyNumberFormat="1" applyFont="1" applyBorder="1"/>
    <xf numFmtId="164" fontId="3" fillId="0" borderId="1" xfId="0" applyNumberFormat="1" applyFont="1" applyBorder="1"/>
    <xf numFmtId="164" fontId="3" fillId="0" borderId="32" xfId="0" applyNumberFormat="1" applyFont="1" applyBorder="1"/>
    <xf numFmtId="0" fontId="4" fillId="0" borderId="2" xfId="0" applyFont="1" applyBorder="1" applyAlignment="1">
      <alignment vertical="center"/>
    </xf>
    <xf numFmtId="164" fontId="3" fillId="2" borderId="2" xfId="1" applyNumberFormat="1" applyFont="1" applyFill="1" applyBorder="1"/>
    <xf numFmtId="164" fontId="7" fillId="4" borderId="1" xfId="0" applyNumberFormat="1" applyFont="1" applyFill="1" applyBorder="1"/>
    <xf numFmtId="164" fontId="7" fillId="5" borderId="32" xfId="0" applyNumberFormat="1" applyFont="1" applyFill="1" applyBorder="1"/>
    <xf numFmtId="164" fontId="3" fillId="0" borderId="2" xfId="0" applyNumberFormat="1" applyFont="1" applyBorder="1"/>
    <xf numFmtId="0" fontId="8" fillId="4" borderId="2" xfId="0" applyFont="1" applyFill="1" applyBorder="1" applyAlignment="1">
      <alignment vertical="center"/>
    </xf>
    <xf numFmtId="164" fontId="7" fillId="4" borderId="2" xfId="1" applyNumberFormat="1" applyFont="1" applyFill="1" applyBorder="1"/>
    <xf numFmtId="164" fontId="7" fillId="4" borderId="2" xfId="0" applyNumberFormat="1" applyFont="1" applyFill="1" applyBorder="1"/>
    <xf numFmtId="164" fontId="3" fillId="0" borderId="3" xfId="0" applyNumberFormat="1" applyFont="1" applyBorder="1"/>
    <xf numFmtId="164" fontId="7" fillId="5" borderId="2" xfId="0" applyNumberFormat="1" applyFont="1" applyFill="1" applyBorder="1"/>
    <xf numFmtId="164" fontId="3" fillId="0" borderId="40" xfId="0" applyNumberFormat="1" applyFont="1" applyBorder="1"/>
    <xf numFmtId="164" fontId="7" fillId="0" borderId="40" xfId="0" applyNumberFormat="1" applyFont="1" applyBorder="1"/>
    <xf numFmtId="0" fontId="11" fillId="5" borderId="37" xfId="0" applyFont="1" applyFill="1" applyBorder="1" applyAlignment="1">
      <alignment vertical="center"/>
    </xf>
    <xf numFmtId="164" fontId="13" fillId="5" borderId="37" xfId="1" applyNumberFormat="1" applyFont="1" applyFill="1" applyBorder="1"/>
    <xf numFmtId="164" fontId="7" fillId="5" borderId="37" xfId="0" applyNumberFormat="1" applyFont="1" applyFill="1" applyBorder="1"/>
    <xf numFmtId="0" fontId="10" fillId="4" borderId="5" xfId="0" applyFont="1" applyFill="1" applyBorder="1" applyAlignment="1">
      <alignment horizontal="left"/>
    </xf>
    <xf numFmtId="0" fontId="17" fillId="5" borderId="2" xfId="0" applyFont="1" applyFill="1" applyBorder="1" applyAlignment="1">
      <alignment horizontal="left"/>
    </xf>
    <xf numFmtId="0" fontId="4" fillId="2" borderId="40" xfId="0" applyFont="1" applyFill="1" applyBorder="1" applyAlignment="1">
      <alignment vertical="center"/>
    </xf>
    <xf numFmtId="164" fontId="4" fillId="2" borderId="40" xfId="1" applyNumberFormat="1" applyFont="1" applyFill="1" applyBorder="1" applyAlignment="1">
      <alignment vertical="center"/>
    </xf>
    <xf numFmtId="164" fontId="8" fillId="4" borderId="5" xfId="1" applyNumberFormat="1" applyFont="1" applyFill="1" applyBorder="1" applyAlignment="1">
      <alignment vertical="center"/>
    </xf>
    <xf numFmtId="164" fontId="4" fillId="2" borderId="2" xfId="1" applyNumberFormat="1" applyFont="1" applyFill="1" applyBorder="1" applyAlignment="1">
      <alignment vertical="center"/>
    </xf>
    <xf numFmtId="0" fontId="8" fillId="5" borderId="37" xfId="0" applyFont="1" applyFill="1" applyBorder="1" applyAlignment="1">
      <alignment vertical="center"/>
    </xf>
    <xf numFmtId="164" fontId="8" fillId="5" borderId="37" xfId="1" applyNumberFormat="1" applyFont="1" applyFill="1" applyBorder="1" applyAlignment="1">
      <alignment vertical="center"/>
    </xf>
    <xf numFmtId="164" fontId="4" fillId="2" borderId="51" xfId="1" applyNumberFormat="1" applyFont="1" applyFill="1" applyBorder="1" applyAlignment="1">
      <alignment vertical="center"/>
    </xf>
    <xf numFmtId="0" fontId="15" fillId="2" borderId="51" xfId="0" applyFont="1" applyFill="1" applyBorder="1" applyAlignment="1">
      <alignment vertical="center"/>
    </xf>
    <xf numFmtId="0" fontId="15" fillId="2" borderId="1" xfId="0" applyFont="1" applyFill="1" applyBorder="1" applyAlignment="1">
      <alignment vertical="center"/>
    </xf>
    <xf numFmtId="0" fontId="15" fillId="0" borderId="51" xfId="0" applyFont="1" applyBorder="1" applyAlignment="1">
      <alignment vertical="center"/>
    </xf>
    <xf numFmtId="164" fontId="15" fillId="2" borderId="51" xfId="1" applyNumberFormat="1" applyFont="1" applyFill="1" applyBorder="1" applyAlignment="1">
      <alignment vertical="center"/>
    </xf>
    <xf numFmtId="164" fontId="69" fillId="2" borderId="40" xfId="1" applyNumberFormat="1" applyFont="1" applyFill="1" applyBorder="1"/>
    <xf numFmtId="164" fontId="69" fillId="2" borderId="51" xfId="1" applyNumberFormat="1" applyFont="1" applyFill="1" applyBorder="1"/>
    <xf numFmtId="164" fontId="69" fillId="2" borderId="1" xfId="1" applyNumberFormat="1" applyFont="1" applyFill="1" applyBorder="1"/>
    <xf numFmtId="164" fontId="10" fillId="5" borderId="6" xfId="1" applyNumberFormat="1" applyFont="1" applyFill="1" applyBorder="1"/>
    <xf numFmtId="0" fontId="11" fillId="0" borderId="3" xfId="0" applyFont="1" applyBorder="1" applyAlignment="1">
      <alignment vertical="center"/>
    </xf>
    <xf numFmtId="164" fontId="7" fillId="4" borderId="46" xfId="0" applyNumberFormat="1" applyFont="1" applyFill="1" applyBorder="1"/>
    <xf numFmtId="164" fontId="7" fillId="4" borderId="31" xfId="0" applyNumberFormat="1" applyFont="1" applyFill="1" applyBorder="1"/>
    <xf numFmtId="164" fontId="3" fillId="0" borderId="6" xfId="0" applyNumberFormat="1" applyFont="1" applyBorder="1"/>
    <xf numFmtId="164" fontId="10" fillId="4" borderId="2" xfId="0" applyNumberFormat="1" applyFont="1" applyFill="1" applyBorder="1"/>
    <xf numFmtId="41" fontId="27" fillId="2" borderId="0" xfId="2" applyFont="1" applyFill="1"/>
    <xf numFmtId="41" fontId="4" fillId="6" borderId="1" xfId="2" applyFont="1" applyFill="1" applyBorder="1" applyAlignment="1">
      <alignment horizontal="center" vertical="center"/>
    </xf>
    <xf numFmtId="41" fontId="7" fillId="4" borderId="5" xfId="2" applyFont="1" applyFill="1" applyBorder="1"/>
    <xf numFmtId="41" fontId="4" fillId="0" borderId="1" xfId="2" applyFont="1" applyBorder="1" applyAlignment="1">
      <alignment vertical="center"/>
    </xf>
    <xf numFmtId="41" fontId="8" fillId="4" borderId="5" xfId="2" applyFont="1" applyFill="1" applyBorder="1" applyAlignment="1">
      <alignment vertical="center"/>
    </xf>
    <xf numFmtId="41" fontId="8" fillId="4" borderId="2" xfId="2" applyFont="1" applyFill="1" applyBorder="1" applyAlignment="1">
      <alignment vertical="center"/>
    </xf>
    <xf numFmtId="41" fontId="9" fillId="4" borderId="5" xfId="2" applyFont="1" applyFill="1" applyBorder="1" applyAlignment="1">
      <alignment vertical="center"/>
    </xf>
    <xf numFmtId="41" fontId="10" fillId="4" borderId="5" xfId="2" applyFont="1" applyFill="1" applyBorder="1" applyAlignment="1">
      <alignment horizontal="left"/>
    </xf>
    <xf numFmtId="41" fontId="8" fillId="4" borderId="6" xfId="2" applyFont="1" applyFill="1" applyBorder="1" applyAlignment="1">
      <alignment vertical="center"/>
    </xf>
    <xf numFmtId="164" fontId="32" fillId="2" borderId="2" xfId="1" applyNumberFormat="1" applyFont="1" applyFill="1" applyBorder="1" applyAlignment="1">
      <alignment horizontal="center" vertical="center" wrapText="1"/>
    </xf>
    <xf numFmtId="164" fontId="3" fillId="0" borderId="5" xfId="0" applyNumberFormat="1" applyFont="1" applyBorder="1"/>
    <xf numFmtId="41" fontId="4" fillId="0" borderId="6" xfId="2" applyFont="1" applyBorder="1" applyAlignment="1">
      <alignment vertical="center"/>
    </xf>
    <xf numFmtId="41" fontId="4" fillId="0" borderId="5" xfId="2" applyFont="1" applyBorder="1" applyAlignment="1">
      <alignment vertical="center"/>
    </xf>
    <xf numFmtId="164" fontId="2" fillId="2" borderId="0" xfId="0" applyNumberFormat="1" applyFont="1" applyFill="1" applyBorder="1"/>
    <xf numFmtId="41" fontId="0" fillId="0" borderId="6" xfId="2" applyFont="1" applyBorder="1"/>
    <xf numFmtId="0" fontId="0" fillId="4" borderId="6" xfId="0" applyFill="1" applyBorder="1"/>
    <xf numFmtId="164" fontId="7" fillId="2" borderId="6" xfId="1" applyNumberFormat="1" applyFont="1" applyFill="1" applyBorder="1"/>
    <xf numFmtId="0" fontId="0" fillId="4" borderId="5" xfId="0" applyFill="1" applyBorder="1"/>
    <xf numFmtId="164" fontId="13" fillId="2" borderId="6" xfId="1" applyNumberFormat="1" applyFont="1" applyFill="1" applyBorder="1"/>
    <xf numFmtId="41" fontId="10" fillId="4" borderId="6" xfId="2" applyFont="1" applyFill="1" applyBorder="1" applyAlignment="1">
      <alignment horizontal="left"/>
    </xf>
    <xf numFmtId="0" fontId="0" fillId="2" borderId="5" xfId="0" applyFill="1" applyBorder="1"/>
    <xf numFmtId="41" fontId="4" fillId="2" borderId="5" xfId="2" applyFont="1" applyFill="1" applyBorder="1" applyAlignment="1">
      <alignment vertical="center"/>
    </xf>
    <xf numFmtId="164" fontId="8" fillId="2" borderId="6" xfId="1" applyNumberFormat="1" applyFont="1" applyFill="1" applyBorder="1" applyAlignment="1">
      <alignment vertical="center"/>
    </xf>
    <xf numFmtId="41" fontId="9" fillId="4" borderId="6" xfId="2" applyFont="1" applyFill="1" applyBorder="1" applyAlignment="1">
      <alignment vertical="center"/>
    </xf>
    <xf numFmtId="164" fontId="13" fillId="2" borderId="5" xfId="1" applyNumberFormat="1" applyFont="1" applyFill="1" applyBorder="1"/>
    <xf numFmtId="0" fontId="0" fillId="7" borderId="6" xfId="0" applyFill="1" applyBorder="1"/>
    <xf numFmtId="0" fontId="8" fillId="7" borderId="6" xfId="0" applyFont="1" applyFill="1" applyBorder="1" applyAlignment="1">
      <alignment vertical="center"/>
    </xf>
    <xf numFmtId="41" fontId="8" fillId="7" borderId="6" xfId="2" applyFont="1" applyFill="1" applyBorder="1" applyAlignment="1">
      <alignment vertical="center"/>
    </xf>
    <xf numFmtId="0" fontId="0" fillId="7" borderId="5" xfId="0" applyFill="1" applyBorder="1"/>
    <xf numFmtId="0" fontId="8" fillId="7" borderId="5" xfId="0" applyFont="1" applyFill="1" applyBorder="1" applyAlignment="1">
      <alignment vertical="center"/>
    </xf>
    <xf numFmtId="41" fontId="8" fillId="7" borderId="5" xfId="2" applyFont="1" applyFill="1" applyBorder="1" applyAlignment="1">
      <alignment vertical="center"/>
    </xf>
    <xf numFmtId="41" fontId="7" fillId="0" borderId="6" xfId="2" applyFont="1" applyBorder="1"/>
    <xf numFmtId="0" fontId="7" fillId="0" borderId="5" xfId="0" applyFont="1" applyBorder="1"/>
    <xf numFmtId="41" fontId="7" fillId="0" borderId="5" xfId="2" applyFont="1" applyBorder="1"/>
    <xf numFmtId="41" fontId="7" fillId="7" borderId="6" xfId="2" applyFont="1" applyFill="1" applyBorder="1"/>
    <xf numFmtId="0" fontId="7" fillId="7" borderId="5" xfId="0" applyFont="1" applyFill="1" applyBorder="1"/>
    <xf numFmtId="41" fontId="7" fillId="7" borderId="5" xfId="2" applyFont="1" applyFill="1" applyBorder="1"/>
    <xf numFmtId="41" fontId="7" fillId="4" borderId="6" xfId="2" applyFont="1" applyFill="1" applyBorder="1"/>
    <xf numFmtId="164" fontId="10" fillId="2" borderId="6" xfId="1" applyNumberFormat="1" applyFont="1" applyFill="1" applyBorder="1"/>
    <xf numFmtId="164" fontId="10" fillId="2" borderId="5" xfId="1" applyNumberFormat="1" applyFont="1" applyFill="1" applyBorder="1"/>
    <xf numFmtId="164" fontId="10" fillId="4" borderId="6" xfId="0" applyNumberFormat="1" applyFont="1" applyFill="1" applyBorder="1"/>
    <xf numFmtId="164" fontId="7" fillId="7" borderId="6" xfId="0" applyNumberFormat="1" applyFont="1" applyFill="1" applyBorder="1"/>
    <xf numFmtId="164" fontId="7" fillId="7" borderId="5" xfId="0" applyNumberFormat="1" applyFont="1" applyFill="1" applyBorder="1"/>
    <xf numFmtId="41" fontId="4" fillId="6" borderId="4" xfId="2" applyFont="1" applyFill="1" applyBorder="1" applyAlignment="1">
      <alignment horizontal="center" vertical="center"/>
    </xf>
    <xf numFmtId="41" fontId="4" fillId="6" borderId="35" xfId="2" applyFont="1" applyFill="1" applyBorder="1" applyAlignment="1">
      <alignment horizontal="center" vertical="center"/>
    </xf>
    <xf numFmtId="0" fontId="4" fillId="6" borderId="17" xfId="0" applyNumberFormat="1" applyFont="1" applyFill="1" applyBorder="1" applyAlignment="1">
      <alignment horizontal="center" vertical="center"/>
    </xf>
    <xf numFmtId="164" fontId="3" fillId="2" borderId="7" xfId="0" applyNumberFormat="1" applyFont="1" applyFill="1" applyBorder="1" applyAlignment="1">
      <alignment horizontal="center"/>
    </xf>
    <xf numFmtId="164" fontId="3" fillId="2" borderId="11" xfId="0" applyNumberFormat="1" applyFont="1" applyFill="1" applyBorder="1" applyAlignment="1">
      <alignment horizontal="center"/>
    </xf>
    <xf numFmtId="164" fontId="3" fillId="2" borderId="21" xfId="0" applyNumberFormat="1" applyFont="1" applyFill="1" applyBorder="1" applyAlignment="1">
      <alignment horizontal="center"/>
    </xf>
    <xf numFmtId="164" fontId="7" fillId="2" borderId="13" xfId="0" applyNumberFormat="1" applyFont="1" applyFill="1" applyBorder="1" applyAlignment="1">
      <alignment horizontal="center"/>
    </xf>
    <xf numFmtId="164" fontId="7" fillId="2" borderId="8" xfId="0" applyNumberFormat="1" applyFont="1" applyFill="1" applyBorder="1" applyAlignment="1">
      <alignment horizontal="center"/>
    </xf>
    <xf numFmtId="164" fontId="7" fillId="2" borderId="22" xfId="0" applyNumberFormat="1" applyFont="1" applyFill="1" applyBorder="1" applyAlignment="1">
      <alignment horizontal="center"/>
    </xf>
    <xf numFmtId="164" fontId="7" fillId="7" borderId="13" xfId="0" applyNumberFormat="1" applyFont="1" applyFill="1" applyBorder="1" applyAlignment="1">
      <alignment horizontal="center"/>
    </xf>
    <xf numFmtId="164" fontId="7" fillId="7" borderId="8" xfId="0" applyNumberFormat="1" applyFont="1" applyFill="1" applyBorder="1" applyAlignment="1">
      <alignment horizontal="center"/>
    </xf>
    <xf numFmtId="164" fontId="7" fillId="7" borderId="22" xfId="0" applyNumberFormat="1" applyFont="1" applyFill="1" applyBorder="1" applyAlignment="1">
      <alignment horizontal="center"/>
    </xf>
    <xf numFmtId="164" fontId="10" fillId="4" borderId="13" xfId="0" applyNumberFormat="1" applyFont="1" applyFill="1" applyBorder="1" applyAlignment="1">
      <alignment horizontal="center"/>
    </xf>
    <xf numFmtId="164" fontId="10" fillId="4" borderId="8" xfId="0" applyNumberFormat="1" applyFont="1" applyFill="1" applyBorder="1" applyAlignment="1">
      <alignment horizontal="center"/>
    </xf>
    <xf numFmtId="164" fontId="10" fillId="4" borderId="22" xfId="0" applyNumberFormat="1" applyFont="1" applyFill="1" applyBorder="1" applyAlignment="1">
      <alignment horizontal="center"/>
    </xf>
    <xf numFmtId="164" fontId="10" fillId="2" borderId="13" xfId="1" applyNumberFormat="1" applyFont="1" applyFill="1" applyBorder="1" applyAlignment="1">
      <alignment horizontal="center"/>
    </xf>
    <xf numFmtId="164" fontId="10" fillId="2" borderId="8" xfId="1" applyNumberFormat="1" applyFont="1" applyFill="1" applyBorder="1" applyAlignment="1">
      <alignment horizontal="center"/>
    </xf>
    <xf numFmtId="164" fontId="10" fillId="2" borderId="22" xfId="1" applyNumberFormat="1" applyFont="1" applyFill="1" applyBorder="1" applyAlignment="1">
      <alignment horizontal="center"/>
    </xf>
    <xf numFmtId="164" fontId="13" fillId="2" borderId="13" xfId="1" applyNumberFormat="1" applyFont="1" applyFill="1" applyBorder="1" applyAlignment="1">
      <alignment horizontal="center"/>
    </xf>
    <xf numFmtId="164" fontId="13" fillId="2" borderId="8" xfId="1" applyNumberFormat="1" applyFont="1" applyFill="1" applyBorder="1" applyAlignment="1">
      <alignment horizontal="center"/>
    </xf>
    <xf numFmtId="164" fontId="13" fillId="2" borderId="22" xfId="1" applyNumberFormat="1" applyFont="1" applyFill="1" applyBorder="1" applyAlignment="1">
      <alignment horizontal="center"/>
    </xf>
    <xf numFmtId="164" fontId="3" fillId="2" borderId="13" xfId="1" applyNumberFormat="1" applyFont="1" applyFill="1" applyBorder="1" applyAlignment="1">
      <alignment horizontal="center"/>
    </xf>
    <xf numFmtId="164" fontId="3" fillId="2" borderId="8" xfId="1" applyNumberFormat="1" applyFont="1" applyFill="1" applyBorder="1" applyAlignment="1">
      <alignment horizontal="center"/>
    </xf>
    <xf numFmtId="164" fontId="3" fillId="2" borderId="22" xfId="1" applyNumberFormat="1" applyFont="1" applyFill="1" applyBorder="1" applyAlignment="1">
      <alignment horizontal="center"/>
    </xf>
    <xf numFmtId="164" fontId="3" fillId="2" borderId="4" xfId="1" applyNumberFormat="1" applyFont="1" applyFill="1" applyBorder="1" applyAlignment="1">
      <alignment horizontal="center"/>
    </xf>
    <xf numFmtId="164" fontId="3" fillId="2" borderId="35" xfId="1" applyNumberFormat="1" applyFont="1" applyFill="1" applyBorder="1" applyAlignment="1">
      <alignment horizontal="center"/>
    </xf>
    <xf numFmtId="164" fontId="3" fillId="2" borderId="17" xfId="1" applyNumberFormat="1" applyFont="1" applyFill="1" applyBorder="1" applyAlignment="1">
      <alignment horizontal="center"/>
    </xf>
    <xf numFmtId="164" fontId="4" fillId="2" borderId="13" xfId="1" applyNumberFormat="1" applyFont="1" applyFill="1" applyBorder="1" applyAlignment="1">
      <alignment horizontal="center" vertical="center"/>
    </xf>
    <xf numFmtId="164" fontId="4" fillId="2" borderId="8" xfId="1" applyNumberFormat="1" applyFont="1" applyFill="1" applyBorder="1" applyAlignment="1">
      <alignment horizontal="center" vertical="center"/>
    </xf>
    <xf numFmtId="164" fontId="4" fillId="2" borderId="22" xfId="1" applyNumberFormat="1" applyFont="1" applyFill="1" applyBorder="1" applyAlignment="1">
      <alignment horizontal="center" vertical="center"/>
    </xf>
    <xf numFmtId="164" fontId="31" fillId="0" borderId="6" xfId="0" applyNumberFormat="1" applyFont="1" applyBorder="1"/>
    <xf numFmtId="41" fontId="0" fillId="0" borderId="50" xfId="0" applyNumberFormat="1" applyBorder="1"/>
    <xf numFmtId="164" fontId="3" fillId="2" borderId="12" xfId="0" applyNumberFormat="1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2" borderId="6" xfId="1" applyNumberFormat="1" applyFont="1" applyFill="1" applyBorder="1" applyAlignment="1">
      <alignment horizontal="center" vertical="center"/>
    </xf>
    <xf numFmtId="0" fontId="4" fillId="3" borderId="24" xfId="1" applyNumberFormat="1" applyFont="1" applyFill="1" applyBorder="1" applyAlignment="1">
      <alignment horizontal="center" vertical="center"/>
    </xf>
    <xf numFmtId="0" fontId="22" fillId="2" borderId="3" xfId="0" applyFont="1" applyFill="1" applyBorder="1"/>
    <xf numFmtId="0" fontId="22" fillId="0" borderId="26" xfId="0" applyFont="1" applyBorder="1"/>
    <xf numFmtId="0" fontId="22" fillId="2" borderId="5" xfId="0" applyFont="1" applyFill="1" applyBorder="1"/>
    <xf numFmtId="0" fontId="22" fillId="0" borderId="25" xfId="0" applyFont="1" applyBorder="1"/>
    <xf numFmtId="0" fontId="22" fillId="2" borderId="1" xfId="0" applyFont="1" applyFill="1" applyBorder="1"/>
    <xf numFmtId="0" fontId="22" fillId="0" borderId="23" xfId="0" applyFont="1" applyBorder="1"/>
    <xf numFmtId="0" fontId="6" fillId="0" borderId="6" xfId="0" applyFont="1" applyBorder="1"/>
    <xf numFmtId="0" fontId="22" fillId="2" borderId="6" xfId="0" applyFont="1" applyFill="1" applyBorder="1"/>
    <xf numFmtId="0" fontId="22" fillId="0" borderId="24" xfId="0" applyFont="1" applyBorder="1"/>
    <xf numFmtId="0" fontId="10" fillId="0" borderId="14" xfId="0" applyFont="1" applyBorder="1"/>
    <xf numFmtId="164" fontId="10" fillId="0" borderId="14" xfId="0" applyNumberFormat="1" applyFont="1" applyBorder="1"/>
    <xf numFmtId="164" fontId="10" fillId="0" borderId="19" xfId="0" applyNumberFormat="1" applyFont="1" applyBorder="1"/>
    <xf numFmtId="164" fontId="6" fillId="2" borderId="14" xfId="0" applyNumberFormat="1" applyFont="1" applyFill="1" applyBorder="1"/>
    <xf numFmtId="164" fontId="6" fillId="0" borderId="27" xfId="0" applyNumberFormat="1" applyFont="1" applyBorder="1"/>
    <xf numFmtId="0" fontId="10" fillId="0" borderId="2" xfId="0" applyFont="1" applyBorder="1"/>
    <xf numFmtId="164" fontId="10" fillId="0" borderId="2" xfId="0" applyNumberFormat="1" applyFont="1" applyBorder="1"/>
    <xf numFmtId="164" fontId="10" fillId="0" borderId="12" xfId="0" applyNumberFormat="1" applyFont="1" applyBorder="1"/>
    <xf numFmtId="164" fontId="6" fillId="2" borderId="2" xfId="0" applyNumberFormat="1" applyFont="1" applyFill="1" applyBorder="1"/>
    <xf numFmtId="164" fontId="6" fillId="0" borderId="28" xfId="0" applyNumberFormat="1" applyFont="1" applyBorder="1"/>
    <xf numFmtId="0" fontId="10" fillId="4" borderId="5" xfId="0" applyFont="1" applyFill="1" applyBorder="1"/>
    <xf numFmtId="41" fontId="22" fillId="2" borderId="2" xfId="2" applyFont="1" applyFill="1" applyBorder="1"/>
    <xf numFmtId="164" fontId="22" fillId="0" borderId="23" xfId="0" applyNumberFormat="1" applyFont="1" applyBorder="1"/>
    <xf numFmtId="41" fontId="22" fillId="2" borderId="1" xfId="2" applyFont="1" applyFill="1" applyBorder="1"/>
    <xf numFmtId="41" fontId="22" fillId="2" borderId="5" xfId="2" applyFont="1" applyFill="1" applyBorder="1"/>
    <xf numFmtId="164" fontId="17" fillId="2" borderId="1" xfId="1" applyNumberFormat="1" applyFont="1" applyFill="1" applyBorder="1"/>
    <xf numFmtId="164" fontId="17" fillId="2" borderId="4" xfId="1" applyNumberFormat="1" applyFont="1" applyFill="1" applyBorder="1"/>
    <xf numFmtId="41" fontId="17" fillId="2" borderId="1" xfId="2" applyFont="1" applyFill="1" applyBorder="1"/>
    <xf numFmtId="164" fontId="17" fillId="2" borderId="23" xfId="1" applyNumberFormat="1" applyFont="1" applyFill="1" applyBorder="1"/>
    <xf numFmtId="164" fontId="6" fillId="2" borderId="6" xfId="1" applyNumberFormat="1" applyFont="1" applyFill="1" applyBorder="1"/>
    <xf numFmtId="41" fontId="22" fillId="2" borderId="47" xfId="2" applyFont="1" applyFill="1" applyBorder="1"/>
    <xf numFmtId="164" fontId="22" fillId="0" borderId="48" xfId="0" applyNumberFormat="1" applyFont="1" applyBorder="1"/>
    <xf numFmtId="164" fontId="10" fillId="2" borderId="14" xfId="1" applyNumberFormat="1" applyFont="1" applyFill="1" applyBorder="1"/>
    <xf numFmtId="164" fontId="10" fillId="4" borderId="5" xfId="1" applyNumberFormat="1" applyFont="1" applyFill="1" applyBorder="1"/>
    <xf numFmtId="164" fontId="17" fillId="5" borderId="6" xfId="1" applyNumberFormat="1" applyFont="1" applyFill="1" applyBorder="1"/>
    <xf numFmtId="164" fontId="6" fillId="2" borderId="3" xfId="1" applyNumberFormat="1" applyFont="1" applyFill="1" applyBorder="1"/>
    <xf numFmtId="164" fontId="6" fillId="2" borderId="5" xfId="1" applyNumberFormat="1" applyFont="1" applyFill="1" applyBorder="1"/>
    <xf numFmtId="164" fontId="6" fillId="4" borderId="1" xfId="1" applyNumberFormat="1" applyFont="1" applyFill="1" applyBorder="1"/>
    <xf numFmtId="164" fontId="10" fillId="4" borderId="1" xfId="1" applyNumberFormat="1" applyFont="1" applyFill="1" applyBorder="1"/>
    <xf numFmtId="164" fontId="6" fillId="4" borderId="23" xfId="1" applyNumberFormat="1" applyFont="1" applyFill="1" applyBorder="1"/>
    <xf numFmtId="164" fontId="17" fillId="5" borderId="7" xfId="1" applyNumberFormat="1" applyFont="1" applyFill="1" applyBorder="1"/>
    <xf numFmtId="164" fontId="17" fillId="5" borderId="58" xfId="1" applyNumberFormat="1" applyFont="1" applyFill="1" applyBorder="1"/>
    <xf numFmtId="164" fontId="6" fillId="2" borderId="18" xfId="1" applyNumberFormat="1" applyFont="1" applyFill="1" applyBorder="1"/>
    <xf numFmtId="164" fontId="6" fillId="2" borderId="26" xfId="1" applyNumberFormat="1" applyFont="1" applyFill="1" applyBorder="1"/>
    <xf numFmtId="164" fontId="6" fillId="2" borderId="13" xfId="1" applyNumberFormat="1" applyFont="1" applyFill="1" applyBorder="1"/>
    <xf numFmtId="41" fontId="6" fillId="2" borderId="5" xfId="2" applyFont="1" applyFill="1" applyBorder="1"/>
    <xf numFmtId="164" fontId="6" fillId="2" borderId="25" xfId="1" applyNumberFormat="1" applyFont="1" applyFill="1" applyBorder="1"/>
    <xf numFmtId="41" fontId="22" fillId="2" borderId="6" xfId="2" applyFont="1" applyFill="1" applyBorder="1"/>
    <xf numFmtId="164" fontId="22" fillId="0" borderId="24" xfId="0" applyNumberFormat="1" applyFont="1" applyBorder="1"/>
    <xf numFmtId="164" fontId="70" fillId="2" borderId="6" xfId="1" applyNumberFormat="1" applyFont="1" applyFill="1" applyBorder="1"/>
    <xf numFmtId="164" fontId="70" fillId="5" borderId="24" xfId="1" applyNumberFormat="1" applyFont="1" applyFill="1" applyBorder="1"/>
    <xf numFmtId="164" fontId="6" fillId="2" borderId="4" xfId="1" applyNumberFormat="1" applyFont="1" applyFill="1" applyBorder="1"/>
    <xf numFmtId="164" fontId="6" fillId="2" borderId="23" xfId="1" applyNumberFormat="1" applyFont="1" applyFill="1" applyBorder="1"/>
    <xf numFmtId="164" fontId="6" fillId="2" borderId="51" xfId="1" applyNumberFormat="1" applyFont="1" applyFill="1" applyBorder="1"/>
    <xf numFmtId="164" fontId="22" fillId="2" borderId="23" xfId="0" applyNumberFormat="1" applyFont="1" applyFill="1" applyBorder="1"/>
    <xf numFmtId="164" fontId="17" fillId="5" borderId="3" xfId="1" applyNumberFormat="1" applyFont="1" applyFill="1" applyBorder="1"/>
    <xf numFmtId="164" fontId="70" fillId="2" borderId="3" xfId="1" applyNumberFormat="1" applyFont="1" applyFill="1" applyBorder="1"/>
    <xf numFmtId="164" fontId="70" fillId="2" borderId="5" xfId="1" applyNumberFormat="1" applyFont="1" applyFill="1" applyBorder="1"/>
    <xf numFmtId="164" fontId="70" fillId="5" borderId="10" xfId="1" applyNumberFormat="1" applyFont="1" applyFill="1" applyBorder="1"/>
    <xf numFmtId="164" fontId="70" fillId="5" borderId="6" xfId="1" applyNumberFormat="1" applyFont="1" applyFill="1" applyBorder="1"/>
    <xf numFmtId="164" fontId="6" fillId="2" borderId="32" xfId="1" applyNumberFormat="1" applyFont="1" applyFill="1" applyBorder="1"/>
    <xf numFmtId="41" fontId="22" fillId="2" borderId="32" xfId="2" applyFont="1" applyFill="1" applyBorder="1"/>
    <xf numFmtId="164" fontId="22" fillId="2" borderId="58" xfId="0" applyNumberFormat="1" applyFont="1" applyFill="1" applyBorder="1"/>
    <xf numFmtId="164" fontId="17" fillId="5" borderId="2" xfId="1" applyNumberFormat="1" applyFont="1" applyFill="1" applyBorder="1"/>
    <xf numFmtId="164" fontId="17" fillId="5" borderId="12" xfId="1" applyNumberFormat="1" applyFont="1" applyFill="1" applyBorder="1"/>
    <xf numFmtId="164" fontId="70" fillId="5" borderId="2" xfId="1" applyNumberFormat="1" applyFont="1" applyFill="1" applyBorder="1"/>
    <xf numFmtId="164" fontId="70" fillId="5" borderId="28" xfId="1" applyNumberFormat="1" applyFont="1" applyFill="1" applyBorder="1"/>
    <xf numFmtId="164" fontId="10" fillId="5" borderId="7" xfId="1" applyNumberFormat="1" applyFont="1" applyFill="1" applyBorder="1"/>
    <xf numFmtId="164" fontId="10" fillId="4" borderId="7" xfId="1" applyNumberFormat="1" applyFont="1" applyFill="1" applyBorder="1"/>
    <xf numFmtId="164" fontId="10" fillId="5" borderId="24" xfId="1" applyNumberFormat="1" applyFont="1" applyFill="1" applyBorder="1"/>
    <xf numFmtId="41" fontId="71" fillId="2" borderId="1" xfId="2" applyFont="1" applyFill="1" applyBorder="1"/>
    <xf numFmtId="164" fontId="71" fillId="2" borderId="23" xfId="0" applyNumberFormat="1" applyFont="1" applyFill="1" applyBorder="1"/>
    <xf numFmtId="41" fontId="71" fillId="2" borderId="6" xfId="2" applyFont="1" applyFill="1" applyBorder="1"/>
    <xf numFmtId="41" fontId="71" fillId="2" borderId="23" xfId="2" applyFont="1" applyFill="1" applyBorder="1"/>
    <xf numFmtId="164" fontId="71" fillId="0" borderId="24" xfId="0" applyNumberFormat="1" applyFont="1" applyBorder="1"/>
    <xf numFmtId="164" fontId="71" fillId="0" borderId="23" xfId="0" applyNumberFormat="1" applyFont="1" applyBorder="1"/>
    <xf numFmtId="41" fontId="71" fillId="0" borderId="24" xfId="2" applyFont="1" applyBorder="1"/>
    <xf numFmtId="164" fontId="4" fillId="2" borderId="26" xfId="1" applyNumberFormat="1" applyFont="1" applyFill="1" applyBorder="1" applyAlignment="1">
      <alignment vertical="center"/>
    </xf>
    <xf numFmtId="164" fontId="15" fillId="2" borderId="25" xfId="1" applyNumberFormat="1" applyFont="1" applyFill="1" applyBorder="1" applyAlignment="1">
      <alignment vertical="center"/>
    </xf>
    <xf numFmtId="164" fontId="6" fillId="5" borderId="6" xfId="1" applyNumberFormat="1" applyFont="1" applyFill="1" applyBorder="1"/>
    <xf numFmtId="41" fontId="6" fillId="2" borderId="0" xfId="2" applyFont="1" applyFill="1" applyBorder="1"/>
    <xf numFmtId="164" fontId="6" fillId="2" borderId="7" xfId="1" applyNumberFormat="1" applyFont="1" applyFill="1" applyBorder="1"/>
    <xf numFmtId="164" fontId="6" fillId="2" borderId="24" xfId="1" applyNumberFormat="1" applyFont="1" applyFill="1" applyBorder="1"/>
    <xf numFmtId="164" fontId="6" fillId="4" borderId="50" xfId="1" applyNumberFormat="1" applyFont="1" applyFill="1" applyBorder="1"/>
    <xf numFmtId="164" fontId="10" fillId="4" borderId="6" xfId="1" applyNumberFormat="1" applyFont="1" applyFill="1" applyBorder="1"/>
    <xf numFmtId="164" fontId="17" fillId="5" borderId="32" xfId="1" applyNumberFormat="1" applyFont="1" applyFill="1" applyBorder="1"/>
    <xf numFmtId="164" fontId="17" fillId="5" borderId="33" xfId="1" applyNumberFormat="1" applyFont="1" applyFill="1" applyBorder="1"/>
    <xf numFmtId="164" fontId="70" fillId="5" borderId="32" xfId="1" applyNumberFormat="1" applyFont="1" applyFill="1" applyBorder="1"/>
    <xf numFmtId="164" fontId="70" fillId="5" borderId="58" xfId="1" applyNumberFormat="1" applyFont="1" applyFill="1" applyBorder="1"/>
    <xf numFmtId="164" fontId="6" fillId="2" borderId="15" xfId="1" applyNumberFormat="1" applyFont="1" applyFill="1" applyBorder="1"/>
    <xf numFmtId="164" fontId="6" fillId="2" borderId="29" xfId="1" applyNumberFormat="1" applyFont="1" applyFill="1" applyBorder="1"/>
    <xf numFmtId="0" fontId="22" fillId="2" borderId="34" xfId="0" applyFont="1" applyFill="1" applyBorder="1"/>
    <xf numFmtId="164" fontId="22" fillId="2" borderId="54" xfId="0" applyNumberFormat="1" applyFont="1" applyFill="1" applyBorder="1"/>
    <xf numFmtId="41" fontId="22" fillId="0" borderId="8" xfId="2" applyFont="1" applyBorder="1"/>
    <xf numFmtId="41" fontId="53" fillId="0" borderId="0" xfId="2" applyFont="1"/>
    <xf numFmtId="0" fontId="72" fillId="2" borderId="0" xfId="0" applyFont="1" applyFill="1" applyAlignment="1">
      <alignment vertical="center" readingOrder="2"/>
    </xf>
    <xf numFmtId="0" fontId="6" fillId="0" borderId="4" xfId="0" applyFont="1" applyBorder="1" applyAlignment="1">
      <alignment horizontal="center"/>
    </xf>
    <xf numFmtId="0" fontId="6" fillId="0" borderId="17" xfId="0" applyFont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41" fontId="22" fillId="2" borderId="0" xfId="0" applyNumberFormat="1" applyFont="1" applyFill="1"/>
    <xf numFmtId="164" fontId="22" fillId="2" borderId="0" xfId="0" applyNumberFormat="1" applyFont="1" applyFill="1"/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6" fillId="3" borderId="6" xfId="0" applyFont="1" applyFill="1" applyBorder="1" applyAlignment="1">
      <alignment horizontal="center"/>
    </xf>
    <xf numFmtId="164" fontId="4" fillId="2" borderId="6" xfId="1" applyNumberFormat="1" applyFont="1" applyFill="1" applyBorder="1" applyAlignment="1">
      <alignment horizontal="center" vertical="center"/>
    </xf>
    <xf numFmtId="164" fontId="4" fillId="3" borderId="7" xfId="1" applyNumberFormat="1" applyFont="1" applyFill="1" applyBorder="1" applyAlignment="1">
      <alignment horizontal="center" vertical="center"/>
    </xf>
    <xf numFmtId="164" fontId="8" fillId="2" borderId="3" xfId="1" applyNumberFormat="1" applyFont="1" applyFill="1" applyBorder="1" applyAlignment="1">
      <alignment horizontal="center" vertical="center"/>
    </xf>
    <xf numFmtId="0" fontId="22" fillId="0" borderId="7" xfId="0" applyFont="1" applyBorder="1"/>
    <xf numFmtId="0" fontId="53" fillId="0" borderId="4" xfId="0" applyFont="1" applyBorder="1"/>
    <xf numFmtId="0" fontId="53" fillId="0" borderId="6" xfId="0" applyFont="1" applyBorder="1"/>
    <xf numFmtId="0" fontId="53" fillId="0" borderId="7" xfId="0" applyFont="1" applyBorder="1"/>
    <xf numFmtId="0" fontId="22" fillId="0" borderId="4" xfId="0" applyFont="1" applyBorder="1"/>
    <xf numFmtId="0" fontId="22" fillId="2" borderId="7" xfId="0" applyFont="1" applyFill="1" applyBorder="1"/>
    <xf numFmtId="0" fontId="22" fillId="2" borderId="4" xfId="0" applyFont="1" applyFill="1" applyBorder="1"/>
    <xf numFmtId="0" fontId="22" fillId="2" borderId="32" xfId="0" applyFont="1" applyFill="1" applyBorder="1"/>
    <xf numFmtId="0" fontId="22" fillId="2" borderId="33" xfId="0" applyFont="1" applyFill="1" applyBorder="1"/>
    <xf numFmtId="0" fontId="73" fillId="2" borderId="1" xfId="0" applyFont="1" applyFill="1" applyBorder="1"/>
    <xf numFmtId="0" fontId="73" fillId="2" borderId="4" xfId="0" applyFont="1" applyFill="1" applyBorder="1"/>
    <xf numFmtId="0" fontId="73" fillId="2" borderId="6" xfId="0" applyFont="1" applyFill="1" applyBorder="1"/>
    <xf numFmtId="0" fontId="73" fillId="2" borderId="7" xfId="0" applyFont="1" applyFill="1" applyBorder="1"/>
    <xf numFmtId="0" fontId="73" fillId="0" borderId="6" xfId="0" applyFont="1" applyBorder="1"/>
    <xf numFmtId="0" fontId="73" fillId="0" borderId="7" xfId="0" applyFont="1" applyBorder="1"/>
    <xf numFmtId="0" fontId="73" fillId="0" borderId="1" xfId="0" applyFont="1" applyBorder="1"/>
    <xf numFmtId="0" fontId="73" fillId="0" borderId="4" xfId="0" applyFont="1" applyBorder="1"/>
    <xf numFmtId="0" fontId="22" fillId="0" borderId="34" xfId="0" applyFont="1" applyBorder="1"/>
    <xf numFmtId="0" fontId="22" fillId="2" borderId="42" xfId="0" applyFont="1" applyFill="1" applyBorder="1"/>
    <xf numFmtId="0" fontId="22" fillId="0" borderId="0" xfId="0" applyFont="1" applyAlignment="1">
      <alignment horizontal="right"/>
    </xf>
    <xf numFmtId="41" fontId="22" fillId="0" borderId="0" xfId="0" applyNumberFormat="1" applyFont="1"/>
    <xf numFmtId="0" fontId="20" fillId="0" borderId="0" xfId="0" applyFont="1" applyBorder="1" applyAlignment="1"/>
    <xf numFmtId="17" fontId="20" fillId="0" borderId="0" xfId="0" quotePrefix="1" applyNumberFormat="1" applyFont="1" applyBorder="1" applyAlignment="1"/>
    <xf numFmtId="0" fontId="4" fillId="0" borderId="67" xfId="0" applyFont="1" applyBorder="1" applyAlignment="1">
      <alignment horizontal="left" vertical="center"/>
    </xf>
    <xf numFmtId="0" fontId="4" fillId="3" borderId="56" xfId="0" applyFont="1" applyFill="1" applyBorder="1" applyAlignment="1">
      <alignment horizontal="center" vertical="center"/>
    </xf>
    <xf numFmtId="164" fontId="4" fillId="2" borderId="70" xfId="1" applyNumberFormat="1" applyFont="1" applyFill="1" applyBorder="1" applyAlignment="1">
      <alignment horizontal="center" vertical="center"/>
    </xf>
    <xf numFmtId="0" fontId="22" fillId="0" borderId="62" xfId="0" applyFont="1" applyBorder="1"/>
    <xf numFmtId="0" fontId="22" fillId="0" borderId="70" xfId="0" applyFont="1" applyBorder="1"/>
    <xf numFmtId="0" fontId="22" fillId="0" borderId="57" xfId="0" applyFont="1" applyBorder="1"/>
    <xf numFmtId="0" fontId="22" fillId="0" borderId="55" xfId="0" applyFont="1" applyBorder="1"/>
    <xf numFmtId="0" fontId="6" fillId="0" borderId="56" xfId="0" applyFont="1" applyBorder="1"/>
    <xf numFmtId="0" fontId="22" fillId="0" borderId="71" xfId="0" applyFont="1" applyBorder="1"/>
    <xf numFmtId="0" fontId="8" fillId="0" borderId="72" xfId="0" applyFont="1" applyBorder="1" applyAlignment="1">
      <alignment vertical="center"/>
    </xf>
    <xf numFmtId="164" fontId="6" fillId="0" borderId="73" xfId="0" applyNumberFormat="1" applyFont="1" applyBorder="1"/>
    <xf numFmtId="0" fontId="8" fillId="0" borderId="69" xfId="0" applyFont="1" applyBorder="1" applyAlignment="1">
      <alignment vertical="center"/>
    </xf>
    <xf numFmtId="0" fontId="8" fillId="4" borderId="57" xfId="0" applyFont="1" applyFill="1" applyBorder="1" applyAlignment="1">
      <alignment vertical="center"/>
    </xf>
    <xf numFmtId="164" fontId="6" fillId="4" borderId="74" xfId="0" applyNumberFormat="1" applyFont="1" applyFill="1" applyBorder="1"/>
    <xf numFmtId="0" fontId="8" fillId="5" borderId="55" xfId="0" applyFont="1" applyFill="1" applyBorder="1" applyAlignment="1">
      <alignment vertical="center"/>
    </xf>
    <xf numFmtId="164" fontId="6" fillId="5" borderId="70" xfId="0" applyNumberFormat="1" applyFont="1" applyFill="1" applyBorder="1"/>
    <xf numFmtId="0" fontId="4" fillId="0" borderId="55" xfId="0" applyFont="1" applyBorder="1" applyAlignment="1">
      <alignment vertical="center"/>
    </xf>
    <xf numFmtId="164" fontId="6" fillId="0" borderId="70" xfId="0" applyNumberFormat="1" applyFont="1" applyBorder="1"/>
    <xf numFmtId="0" fontId="11" fillId="0" borderId="55" xfId="0" applyFont="1" applyBorder="1" applyAlignment="1">
      <alignment vertical="center"/>
    </xf>
    <xf numFmtId="164" fontId="10" fillId="0" borderId="70" xfId="0" applyNumberFormat="1" applyFont="1" applyBorder="1"/>
    <xf numFmtId="0" fontId="4" fillId="0" borderId="56" xfId="0" applyFont="1" applyBorder="1" applyAlignment="1">
      <alignment vertical="center"/>
    </xf>
    <xf numFmtId="164" fontId="6" fillId="0" borderId="71" xfId="0" applyNumberFormat="1" applyFont="1" applyBorder="1"/>
    <xf numFmtId="164" fontId="10" fillId="0" borderId="73" xfId="0" applyNumberFormat="1" applyFont="1" applyBorder="1"/>
    <xf numFmtId="164" fontId="6" fillId="5" borderId="71" xfId="0" applyNumberFormat="1" applyFont="1" applyFill="1" applyBorder="1"/>
    <xf numFmtId="0" fontId="15" fillId="2" borderId="62" xfId="0" applyFont="1" applyFill="1" applyBorder="1" applyAlignment="1">
      <alignment vertical="center"/>
    </xf>
    <xf numFmtId="164" fontId="6" fillId="0" borderId="75" xfId="0" applyNumberFormat="1" applyFont="1" applyBorder="1"/>
    <xf numFmtId="0" fontId="15" fillId="2" borderId="69" xfId="0" applyFont="1" applyFill="1" applyBorder="1" applyAlignment="1">
      <alignment vertical="center"/>
    </xf>
    <xf numFmtId="164" fontId="6" fillId="0" borderId="74" xfId="0" applyNumberFormat="1" applyFont="1" applyBorder="1"/>
    <xf numFmtId="0" fontId="15" fillId="2" borderId="56" xfId="0" applyFont="1" applyFill="1" applyBorder="1" applyAlignment="1">
      <alignment vertical="center"/>
    </xf>
    <xf numFmtId="0" fontId="8" fillId="4" borderId="55" xfId="0" applyFont="1" applyFill="1" applyBorder="1" applyAlignment="1">
      <alignment vertical="center"/>
    </xf>
    <xf numFmtId="164" fontId="6" fillId="4" borderId="70" xfId="0" applyNumberFormat="1" applyFont="1" applyFill="1" applyBorder="1"/>
    <xf numFmtId="0" fontId="4" fillId="0" borderId="57" xfId="0" applyFont="1" applyBorder="1" applyAlignment="1">
      <alignment vertical="center"/>
    </xf>
    <xf numFmtId="0" fontId="4" fillId="2" borderId="62" xfId="0" applyFont="1" applyFill="1" applyBorder="1" applyAlignment="1">
      <alignment vertical="center"/>
    </xf>
    <xf numFmtId="164" fontId="6" fillId="2" borderId="75" xfId="0" applyNumberFormat="1" applyFont="1" applyFill="1" applyBorder="1"/>
    <xf numFmtId="0" fontId="4" fillId="2" borderId="76" xfId="0" applyFont="1" applyFill="1" applyBorder="1" applyAlignment="1">
      <alignment vertical="center"/>
    </xf>
    <xf numFmtId="164" fontId="6" fillId="2" borderId="68" xfId="0" applyNumberFormat="1" applyFont="1" applyFill="1" applyBorder="1"/>
    <xf numFmtId="164" fontId="6" fillId="2" borderId="70" xfId="0" applyNumberFormat="1" applyFont="1" applyFill="1" applyBorder="1"/>
    <xf numFmtId="0" fontId="11" fillId="5" borderId="55" xfId="0" applyFont="1" applyFill="1" applyBorder="1" applyAlignment="1">
      <alignment vertical="center"/>
    </xf>
    <xf numFmtId="0" fontId="15" fillId="2" borderId="77" xfId="0" applyFont="1" applyFill="1" applyBorder="1" applyAlignment="1">
      <alignment vertical="center"/>
    </xf>
    <xf numFmtId="164" fontId="22" fillId="2" borderId="70" xfId="0" applyNumberFormat="1" applyFont="1" applyFill="1" applyBorder="1"/>
    <xf numFmtId="0" fontId="11" fillId="5" borderId="62" xfId="0" applyFont="1" applyFill="1" applyBorder="1" applyAlignment="1">
      <alignment vertical="center"/>
    </xf>
    <xf numFmtId="164" fontId="6" fillId="5" borderId="75" xfId="0" applyNumberFormat="1" applyFont="1" applyFill="1" applyBorder="1"/>
    <xf numFmtId="0" fontId="15" fillId="2" borderId="57" xfId="0" applyFont="1" applyFill="1" applyBorder="1" applyAlignment="1">
      <alignment vertical="center"/>
    </xf>
    <xf numFmtId="164" fontId="6" fillId="2" borderId="74" xfId="0" applyNumberFormat="1" applyFont="1" applyFill="1" applyBorder="1"/>
    <xf numFmtId="0" fontId="4" fillId="0" borderId="76" xfId="0" applyFont="1" applyBorder="1" applyAlignment="1">
      <alignment vertical="center"/>
    </xf>
    <xf numFmtId="164" fontId="6" fillId="0" borderId="68" xfId="0" applyNumberFormat="1" applyFont="1" applyBorder="1"/>
    <xf numFmtId="0" fontId="4" fillId="0" borderId="77" xfId="0" applyFont="1" applyBorder="1" applyAlignment="1">
      <alignment vertical="center"/>
    </xf>
    <xf numFmtId="164" fontId="6" fillId="0" borderId="78" xfId="0" applyNumberFormat="1" applyFont="1" applyBorder="1"/>
    <xf numFmtId="0" fontId="11" fillId="5" borderId="69" xfId="0" applyFont="1" applyFill="1" applyBorder="1" applyAlignment="1">
      <alignment vertical="center"/>
    </xf>
    <xf numFmtId="164" fontId="6" fillId="5" borderId="79" xfId="0" applyNumberFormat="1" applyFont="1" applyFill="1" applyBorder="1"/>
    <xf numFmtId="0" fontId="8" fillId="5" borderId="56" xfId="0" applyFont="1" applyFill="1" applyBorder="1" applyAlignment="1">
      <alignment vertical="center"/>
    </xf>
    <xf numFmtId="164" fontId="10" fillId="5" borderId="71" xfId="0" applyNumberFormat="1" applyFont="1" applyFill="1" applyBorder="1"/>
    <xf numFmtId="0" fontId="4" fillId="2" borderId="57" xfId="0" applyFont="1" applyFill="1" applyBorder="1" applyAlignment="1">
      <alignment vertical="center"/>
    </xf>
    <xf numFmtId="0" fontId="11" fillId="5" borderId="77" xfId="0" applyFont="1" applyFill="1" applyBorder="1" applyAlignment="1">
      <alignment vertical="center"/>
    </xf>
    <xf numFmtId="164" fontId="10" fillId="5" borderId="78" xfId="0" applyNumberFormat="1" applyFont="1" applyFill="1" applyBorder="1"/>
    <xf numFmtId="0" fontId="8" fillId="2" borderId="62" xfId="0" applyFont="1" applyFill="1" applyBorder="1" applyAlignment="1">
      <alignment vertical="center"/>
    </xf>
    <xf numFmtId="0" fontId="4" fillId="5" borderId="56" xfId="0" applyFont="1" applyFill="1" applyBorder="1" applyAlignment="1">
      <alignment vertical="center"/>
    </xf>
    <xf numFmtId="0" fontId="4" fillId="2" borderId="69" xfId="0" applyFont="1" applyFill="1" applyBorder="1" applyAlignment="1">
      <alignment vertical="center"/>
    </xf>
    <xf numFmtId="0" fontId="11" fillId="4" borderId="56" xfId="0" applyFont="1" applyFill="1" applyBorder="1" applyAlignment="1">
      <alignment vertical="center"/>
    </xf>
    <xf numFmtId="164" fontId="6" fillId="4" borderId="71" xfId="0" applyNumberFormat="1" applyFont="1" applyFill="1" applyBorder="1"/>
    <xf numFmtId="0" fontId="4" fillId="3" borderId="62" xfId="0" applyFont="1" applyFill="1" applyBorder="1" applyAlignment="1">
      <alignment vertical="center"/>
    </xf>
    <xf numFmtId="0" fontId="4" fillId="3" borderId="57" xfId="0" applyFont="1" applyFill="1" applyBorder="1" applyAlignment="1">
      <alignment vertical="center"/>
    </xf>
    <xf numFmtId="0" fontId="4" fillId="3" borderId="55" xfId="0" applyFont="1" applyFill="1" applyBorder="1" applyAlignment="1">
      <alignment vertical="center"/>
    </xf>
    <xf numFmtId="0" fontId="4" fillId="3" borderId="56" xfId="0" applyFont="1" applyFill="1" applyBorder="1" applyAlignment="1">
      <alignment vertical="center"/>
    </xf>
    <xf numFmtId="164" fontId="6" fillId="5" borderId="78" xfId="0" applyNumberFormat="1" applyFont="1" applyFill="1" applyBorder="1"/>
    <xf numFmtId="164" fontId="6" fillId="2" borderId="71" xfId="0" applyNumberFormat="1" applyFont="1" applyFill="1" applyBorder="1"/>
    <xf numFmtId="164" fontId="6" fillId="2" borderId="81" xfId="1" applyNumberFormat="1" applyFont="1" applyFill="1" applyBorder="1"/>
    <xf numFmtId="0" fontId="22" fillId="2" borderId="83" xfId="0" applyFont="1" applyFill="1" applyBorder="1"/>
    <xf numFmtId="164" fontId="10" fillId="2" borderId="19" xfId="1" applyNumberFormat="1" applyFont="1" applyFill="1" applyBorder="1"/>
    <xf numFmtId="164" fontId="10" fillId="4" borderId="13" xfId="1" applyNumberFormat="1" applyFont="1" applyFill="1" applyBorder="1"/>
    <xf numFmtId="164" fontId="6" fillId="2" borderId="66" xfId="1" applyNumberFormat="1" applyFont="1" applyFill="1" applyBorder="1"/>
    <xf numFmtId="164" fontId="17" fillId="5" borderId="18" xfId="1" applyNumberFormat="1" applyFont="1" applyFill="1" applyBorder="1"/>
    <xf numFmtId="164" fontId="70" fillId="2" borderId="18" xfId="1" applyNumberFormat="1" applyFont="1" applyFill="1" applyBorder="1"/>
    <xf numFmtId="164" fontId="70" fillId="2" borderId="13" xfId="1" applyNumberFormat="1" applyFont="1" applyFill="1" applyBorder="1"/>
    <xf numFmtId="164" fontId="8" fillId="5" borderId="33" xfId="1" applyNumberFormat="1" applyFont="1" applyFill="1" applyBorder="1" applyAlignment="1">
      <alignment vertical="center"/>
    </xf>
    <xf numFmtId="164" fontId="4" fillId="2" borderId="13" xfId="1" applyNumberFormat="1" applyFont="1" applyFill="1" applyBorder="1" applyAlignment="1">
      <alignment vertical="center"/>
    </xf>
    <xf numFmtId="164" fontId="4" fillId="2" borderId="4" xfId="1" applyNumberFormat="1" applyFont="1" applyFill="1" applyBorder="1" applyAlignment="1">
      <alignment vertical="center"/>
    </xf>
    <xf numFmtId="164" fontId="8" fillId="4" borderId="4" xfId="1" applyNumberFormat="1" applyFont="1" applyFill="1" applyBorder="1" applyAlignment="1">
      <alignment vertical="center"/>
    </xf>
    <xf numFmtId="164" fontId="8" fillId="5" borderId="7" xfId="1" applyNumberFormat="1" applyFont="1" applyFill="1" applyBorder="1" applyAlignment="1">
      <alignment vertical="center"/>
    </xf>
    <xf numFmtId="164" fontId="6" fillId="5" borderId="7" xfId="1" applyNumberFormat="1" applyFont="1" applyFill="1" applyBorder="1"/>
    <xf numFmtId="164" fontId="6" fillId="2" borderId="20" xfId="1" applyNumberFormat="1" applyFont="1" applyFill="1" applyBorder="1"/>
    <xf numFmtId="164" fontId="4" fillId="2" borderId="22" xfId="1" applyNumberFormat="1" applyFont="1" applyFill="1" applyBorder="1" applyAlignment="1">
      <alignment vertical="center"/>
    </xf>
    <xf numFmtId="0" fontId="4" fillId="2" borderId="56" xfId="0" applyFont="1" applyFill="1" applyBorder="1" applyAlignment="1">
      <alignment horizontal="center" vertical="center"/>
    </xf>
    <xf numFmtId="0" fontId="4" fillId="2" borderId="69" xfId="0" applyFont="1" applyFill="1" applyBorder="1" applyAlignment="1">
      <alignment horizontal="center" vertical="center"/>
    </xf>
    <xf numFmtId="0" fontId="4" fillId="2" borderId="57" xfId="0" applyFont="1" applyFill="1" applyBorder="1" applyAlignment="1">
      <alignment horizontal="center" vertical="center"/>
    </xf>
    <xf numFmtId="0" fontId="4" fillId="2" borderId="56" xfId="1" applyNumberFormat="1" applyFont="1" applyFill="1" applyBorder="1" applyAlignment="1">
      <alignment horizontal="center" vertical="center"/>
    </xf>
    <xf numFmtId="0" fontId="22" fillId="2" borderId="62" xfId="0" applyFont="1" applyFill="1" applyBorder="1"/>
    <xf numFmtId="0" fontId="22" fillId="2" borderId="57" xfId="0" applyFont="1" applyFill="1" applyBorder="1"/>
    <xf numFmtId="0" fontId="22" fillId="2" borderId="55" xfId="0" applyFont="1" applyFill="1" applyBorder="1"/>
    <xf numFmtId="0" fontId="22" fillId="2" borderId="56" xfId="0" applyFont="1" applyFill="1" applyBorder="1"/>
    <xf numFmtId="164" fontId="6" fillId="2" borderId="72" xfId="0" applyNumberFormat="1" applyFont="1" applyFill="1" applyBorder="1"/>
    <xf numFmtId="164" fontId="6" fillId="2" borderId="69" xfId="0" applyNumberFormat="1" applyFont="1" applyFill="1" applyBorder="1"/>
    <xf numFmtId="164" fontId="10" fillId="4" borderId="88" xfId="0" applyNumberFormat="1" applyFont="1" applyFill="1" applyBorder="1"/>
    <xf numFmtId="164" fontId="10" fillId="4" borderId="89" xfId="0" applyNumberFormat="1" applyFont="1" applyFill="1" applyBorder="1"/>
    <xf numFmtId="164" fontId="10" fillId="4" borderId="50" xfId="1" applyNumberFormat="1" applyFont="1" applyFill="1" applyBorder="1"/>
    <xf numFmtId="41" fontId="22" fillId="2" borderId="60" xfId="2" applyFont="1" applyFill="1" applyBorder="1"/>
    <xf numFmtId="41" fontId="22" fillId="2" borderId="59" xfId="2" applyFont="1" applyFill="1" applyBorder="1"/>
    <xf numFmtId="41" fontId="22" fillId="2" borderId="61" xfId="2" applyFont="1" applyFill="1" applyBorder="1"/>
    <xf numFmtId="41" fontId="17" fillId="2" borderId="55" xfId="2" applyFont="1" applyFill="1" applyBorder="1"/>
    <xf numFmtId="41" fontId="22" fillId="2" borderId="90" xfId="2" applyFont="1" applyFill="1" applyBorder="1"/>
    <xf numFmtId="164" fontId="10" fillId="2" borderId="72" xfId="1" applyNumberFormat="1" applyFont="1" applyFill="1" applyBorder="1"/>
    <xf numFmtId="164" fontId="10" fillId="4" borderId="57" xfId="1" applyNumberFormat="1" applyFont="1" applyFill="1" applyBorder="1"/>
    <xf numFmtId="164" fontId="10" fillId="4" borderId="85" xfId="1" applyNumberFormat="1" applyFont="1" applyFill="1" applyBorder="1"/>
    <xf numFmtId="164" fontId="17" fillId="5" borderId="56" xfId="1" applyNumberFormat="1" applyFont="1" applyFill="1" applyBorder="1"/>
    <xf numFmtId="164" fontId="6" fillId="2" borderId="62" xfId="1" applyNumberFormat="1" applyFont="1" applyFill="1" applyBorder="1"/>
    <xf numFmtId="164" fontId="6" fillId="2" borderId="57" xfId="1" applyNumberFormat="1" applyFont="1" applyFill="1" applyBorder="1"/>
    <xf numFmtId="41" fontId="22" fillId="2" borderId="55" xfId="2" applyFont="1" applyFill="1" applyBorder="1"/>
    <xf numFmtId="41" fontId="22" fillId="2" borderId="50" xfId="2" applyFont="1" applyFill="1" applyBorder="1"/>
    <xf numFmtId="164" fontId="6" fillId="2" borderId="55" xfId="1" applyNumberFormat="1" applyFont="1" applyFill="1" applyBorder="1"/>
    <xf numFmtId="164" fontId="6" fillId="4" borderId="55" xfId="1" applyNumberFormat="1" applyFont="1" applyFill="1" applyBorder="1"/>
    <xf numFmtId="164" fontId="17" fillId="5" borderId="77" xfId="1" applyNumberFormat="1" applyFont="1" applyFill="1" applyBorder="1"/>
    <xf numFmtId="41" fontId="6" fillId="2" borderId="57" xfId="2" applyFont="1" applyFill="1" applyBorder="1"/>
    <xf numFmtId="41" fontId="22" fillId="2" borderId="56" xfId="2" applyFont="1" applyFill="1" applyBorder="1"/>
    <xf numFmtId="41" fontId="22" fillId="2" borderId="63" xfId="2" applyFont="1" applyFill="1" applyBorder="1"/>
    <xf numFmtId="164" fontId="70" fillId="2" borderId="56" xfId="1" applyNumberFormat="1" applyFont="1" applyFill="1" applyBorder="1"/>
    <xf numFmtId="41" fontId="22" fillId="2" borderId="50" xfId="0" applyNumberFormat="1" applyFont="1" applyFill="1" applyBorder="1"/>
    <xf numFmtId="164" fontId="10" fillId="4" borderId="55" xfId="1" applyNumberFormat="1" applyFont="1" applyFill="1" applyBorder="1"/>
    <xf numFmtId="164" fontId="6" fillId="2" borderId="76" xfId="1" applyNumberFormat="1" applyFont="1" applyFill="1" applyBorder="1"/>
    <xf numFmtId="164" fontId="6" fillId="2" borderId="50" xfId="1" applyNumberFormat="1" applyFont="1" applyFill="1" applyBorder="1"/>
    <xf numFmtId="164" fontId="17" fillId="5" borderId="62" xfId="1" applyNumberFormat="1" applyFont="1" applyFill="1" applyBorder="1"/>
    <xf numFmtId="164" fontId="70" fillId="2" borderId="62" xfId="1" applyNumberFormat="1" applyFont="1" applyFill="1" applyBorder="1"/>
    <xf numFmtId="164" fontId="70" fillId="2" borderId="57" xfId="1" applyNumberFormat="1" applyFont="1" applyFill="1" applyBorder="1"/>
    <xf numFmtId="164" fontId="70" fillId="5" borderId="56" xfId="1" applyNumberFormat="1" applyFont="1" applyFill="1" applyBorder="1"/>
    <xf numFmtId="41" fontId="22" fillId="2" borderId="77" xfId="2" applyFont="1" applyFill="1" applyBorder="1"/>
    <xf numFmtId="41" fontId="22" fillId="2" borderId="92" xfId="2" applyFont="1" applyFill="1" applyBorder="1"/>
    <xf numFmtId="164" fontId="70" fillId="5" borderId="69" xfId="1" applyNumberFormat="1" applyFont="1" applyFill="1" applyBorder="1"/>
    <xf numFmtId="164" fontId="10" fillId="5" borderId="56" xfId="1" applyNumberFormat="1" applyFont="1" applyFill="1" applyBorder="1"/>
    <xf numFmtId="164" fontId="10" fillId="4" borderId="63" xfId="1" applyNumberFormat="1" applyFont="1" applyFill="1" applyBorder="1"/>
    <xf numFmtId="41" fontId="71" fillId="2" borderId="55" xfId="2" applyFont="1" applyFill="1" applyBorder="1"/>
    <xf numFmtId="41" fontId="71" fillId="2" borderId="56" xfId="2" applyFont="1" applyFill="1" applyBorder="1"/>
    <xf numFmtId="0" fontId="71" fillId="2" borderId="55" xfId="0" applyFont="1" applyFill="1" applyBorder="1"/>
    <xf numFmtId="0" fontId="71" fillId="2" borderId="56" xfId="0" applyFont="1" applyFill="1" applyBorder="1"/>
    <xf numFmtId="164" fontId="4" fillId="2" borderId="62" xfId="1" applyNumberFormat="1" applyFont="1" applyFill="1" applyBorder="1" applyAlignment="1">
      <alignment vertical="center"/>
    </xf>
    <xf numFmtId="164" fontId="15" fillId="2" borderId="57" xfId="1" applyNumberFormat="1" applyFont="1" applyFill="1" applyBorder="1" applyAlignment="1">
      <alignment vertical="center"/>
    </xf>
    <xf numFmtId="164" fontId="8" fillId="5" borderId="77" xfId="1" applyNumberFormat="1" applyFont="1" applyFill="1" applyBorder="1" applyAlignment="1">
      <alignment vertical="center"/>
    </xf>
    <xf numFmtId="164" fontId="4" fillId="2" borderId="57" xfId="1" applyNumberFormat="1" applyFont="1" applyFill="1" applyBorder="1" applyAlignment="1">
      <alignment vertical="center"/>
    </xf>
    <xf numFmtId="164" fontId="4" fillId="2" borderId="55" xfId="1" applyNumberFormat="1" applyFont="1" applyFill="1" applyBorder="1" applyAlignment="1">
      <alignment vertical="center"/>
    </xf>
    <xf numFmtId="164" fontId="8" fillId="4" borderId="55" xfId="1" applyNumberFormat="1" applyFont="1" applyFill="1" applyBorder="1" applyAlignment="1">
      <alignment vertical="center"/>
    </xf>
    <xf numFmtId="164" fontId="8" fillId="4" borderId="50" xfId="1" applyNumberFormat="1" applyFont="1" applyFill="1" applyBorder="1" applyAlignment="1">
      <alignment vertical="center"/>
    </xf>
    <xf numFmtId="164" fontId="8" fillId="5" borderId="56" xfId="1" applyNumberFormat="1" applyFont="1" applyFill="1" applyBorder="1" applyAlignment="1">
      <alignment vertical="center"/>
    </xf>
    <xf numFmtId="164" fontId="6" fillId="5" borderId="56" xfId="1" applyNumberFormat="1" applyFont="1" applyFill="1" applyBorder="1"/>
    <xf numFmtId="164" fontId="6" fillId="2" borderId="56" xfId="1" applyNumberFormat="1" applyFont="1" applyFill="1" applyBorder="1"/>
    <xf numFmtId="164" fontId="10" fillId="4" borderId="56" xfId="1" applyNumberFormat="1" applyFont="1" applyFill="1" applyBorder="1"/>
    <xf numFmtId="164" fontId="70" fillId="5" borderId="77" xfId="1" applyNumberFormat="1" applyFont="1" applyFill="1" applyBorder="1"/>
    <xf numFmtId="41" fontId="6" fillId="2" borderId="55" xfId="2" applyFont="1" applyFill="1" applyBorder="1"/>
    <xf numFmtId="164" fontId="6" fillId="2" borderId="93" xfId="1" applyNumberFormat="1" applyFont="1" applyFill="1" applyBorder="1"/>
    <xf numFmtId="0" fontId="22" fillId="2" borderId="95" xfId="0" applyFont="1" applyFill="1" applyBorder="1"/>
    <xf numFmtId="164" fontId="10" fillId="2" borderId="27" xfId="1" applyNumberFormat="1" applyFont="1" applyFill="1" applyBorder="1"/>
    <xf numFmtId="164" fontId="10" fillId="4" borderId="25" xfId="1" applyNumberFormat="1" applyFont="1" applyFill="1" applyBorder="1"/>
    <xf numFmtId="164" fontId="17" fillId="5" borderId="24" xfId="1" applyNumberFormat="1" applyFont="1" applyFill="1" applyBorder="1"/>
    <xf numFmtId="164" fontId="10" fillId="4" borderId="23" xfId="1" applyNumberFormat="1" applyFont="1" applyFill="1" applyBorder="1"/>
    <xf numFmtId="164" fontId="6" fillId="2" borderId="67" xfId="1" applyNumberFormat="1" applyFont="1" applyFill="1" applyBorder="1"/>
    <xf numFmtId="164" fontId="17" fillId="5" borderId="26" xfId="1" applyNumberFormat="1" applyFont="1" applyFill="1" applyBorder="1"/>
    <xf numFmtId="164" fontId="70" fillId="2" borderId="26" xfId="1" applyNumberFormat="1" applyFont="1" applyFill="1" applyBorder="1"/>
    <xf numFmtId="164" fontId="70" fillId="2" borderId="25" xfId="1" applyNumberFormat="1" applyFont="1" applyFill="1" applyBorder="1"/>
    <xf numFmtId="164" fontId="8" fillId="5" borderId="58" xfId="1" applyNumberFormat="1" applyFont="1" applyFill="1" applyBorder="1" applyAlignment="1">
      <alignment vertical="center"/>
    </xf>
    <xf numFmtId="164" fontId="4" fillId="2" borderId="25" xfId="1" applyNumberFormat="1" applyFont="1" applyFill="1" applyBorder="1" applyAlignment="1">
      <alignment vertical="center"/>
    </xf>
    <xf numFmtId="164" fontId="4" fillId="2" borderId="23" xfId="1" applyNumberFormat="1" applyFont="1" applyFill="1" applyBorder="1" applyAlignment="1">
      <alignment vertical="center"/>
    </xf>
    <xf numFmtId="164" fontId="8" fillId="4" borderId="23" xfId="1" applyNumberFormat="1" applyFont="1" applyFill="1" applyBorder="1" applyAlignment="1">
      <alignment vertical="center"/>
    </xf>
    <xf numFmtId="164" fontId="8" fillId="5" borderId="24" xfId="1" applyNumberFormat="1" applyFont="1" applyFill="1" applyBorder="1" applyAlignment="1">
      <alignment vertical="center"/>
    </xf>
    <xf numFmtId="164" fontId="6" fillId="5" borderId="24" xfId="1" applyNumberFormat="1" applyFont="1" applyFill="1" applyBorder="1"/>
    <xf numFmtId="164" fontId="10" fillId="4" borderId="24" xfId="1" applyNumberFormat="1" applyFont="1" applyFill="1" applyBorder="1"/>
    <xf numFmtId="41" fontId="22" fillId="0" borderId="23" xfId="2" applyFont="1" applyBorder="1"/>
    <xf numFmtId="0" fontId="4" fillId="0" borderId="11" xfId="0" applyFont="1" applyBorder="1" applyAlignment="1">
      <alignment vertical="center"/>
    </xf>
    <xf numFmtId="164" fontId="6" fillId="2" borderId="11" xfId="1" applyNumberFormat="1" applyFont="1" applyFill="1" applyBorder="1"/>
    <xf numFmtId="0" fontId="22" fillId="0" borderId="11" xfId="0" applyFont="1" applyBorder="1"/>
    <xf numFmtId="41" fontId="22" fillId="2" borderId="11" xfId="2" applyFont="1" applyFill="1" applyBorder="1"/>
    <xf numFmtId="164" fontId="22" fillId="0" borderId="11" xfId="0" applyNumberFormat="1" applyFont="1" applyBorder="1"/>
    <xf numFmtId="164" fontId="6" fillId="0" borderId="11" xfId="0" applyNumberFormat="1" applyFont="1" applyBorder="1"/>
    <xf numFmtId="164" fontId="6" fillId="2" borderId="0" xfId="1" applyNumberFormat="1" applyFont="1" applyFill="1" applyBorder="1"/>
    <xf numFmtId="164" fontId="22" fillId="0" borderId="0" xfId="0" applyNumberFormat="1" applyFont="1" applyBorder="1"/>
    <xf numFmtId="164" fontId="6" fillId="0" borderId="0" xfId="0" applyNumberFormat="1" applyFont="1" applyBorder="1"/>
    <xf numFmtId="164" fontId="70" fillId="2" borderId="7" xfId="1" applyNumberFormat="1" applyFont="1" applyFill="1" applyBorder="1"/>
    <xf numFmtId="164" fontId="70" fillId="2" borderId="63" xfId="1" applyNumberFormat="1" applyFont="1" applyFill="1" applyBorder="1"/>
    <xf numFmtId="164" fontId="70" fillId="2" borderId="24" xfId="1" applyNumberFormat="1" applyFont="1" applyFill="1" applyBorder="1"/>
    <xf numFmtId="0" fontId="4" fillId="0" borderId="96" xfId="0" applyFont="1" applyBorder="1" applyAlignment="1">
      <alignment vertical="center"/>
    </xf>
    <xf numFmtId="0" fontId="4" fillId="0" borderId="37" xfId="0" applyFont="1" applyBorder="1" applyAlignment="1">
      <alignment vertical="center"/>
    </xf>
    <xf numFmtId="164" fontId="6" fillId="2" borderId="37" xfId="1" applyNumberFormat="1" applyFont="1" applyFill="1" applyBorder="1"/>
    <xf numFmtId="164" fontId="6" fillId="2" borderId="97" xfId="1" applyNumberFormat="1" applyFont="1" applyFill="1" applyBorder="1"/>
    <xf numFmtId="164" fontId="6" fillId="2" borderId="96" xfId="1" applyNumberFormat="1" applyFont="1" applyFill="1" applyBorder="1"/>
    <xf numFmtId="164" fontId="6" fillId="2" borderId="99" xfId="1" applyNumberFormat="1" applyFont="1" applyFill="1" applyBorder="1"/>
    <xf numFmtId="164" fontId="6" fillId="0" borderId="100" xfId="0" applyNumberFormat="1" applyFont="1" applyBorder="1"/>
    <xf numFmtId="0" fontId="15" fillId="2" borderId="11" xfId="0" applyFont="1" applyFill="1" applyBorder="1" applyAlignment="1">
      <alignment vertical="center"/>
    </xf>
    <xf numFmtId="164" fontId="70" fillId="2" borderId="11" xfId="1" applyNumberFormat="1" applyFont="1" applyFill="1" applyBorder="1"/>
    <xf numFmtId="164" fontId="6" fillId="2" borderId="11" xfId="0" applyNumberFormat="1" applyFont="1" applyFill="1" applyBorder="1"/>
    <xf numFmtId="0" fontId="15" fillId="2" borderId="0" xfId="0" applyFont="1" applyFill="1" applyBorder="1" applyAlignment="1">
      <alignment vertical="center"/>
    </xf>
    <xf numFmtId="164" fontId="70" fillId="2" borderId="0" xfId="1" applyNumberFormat="1" applyFont="1" applyFill="1" applyBorder="1"/>
    <xf numFmtId="164" fontId="6" fillId="2" borderId="0" xfId="0" applyNumberFormat="1" applyFont="1" applyFill="1" applyBorder="1"/>
    <xf numFmtId="0" fontId="73" fillId="0" borderId="11" xfId="0" applyFont="1" applyBorder="1"/>
    <xf numFmtId="0" fontId="71" fillId="2" borderId="11" xfId="0" applyFont="1" applyFill="1" applyBorder="1"/>
    <xf numFmtId="41" fontId="71" fillId="2" borderId="11" xfId="2" applyFont="1" applyFill="1" applyBorder="1"/>
    <xf numFmtId="164" fontId="71" fillId="0" borderId="11" xfId="0" applyNumberFormat="1" applyFont="1" applyBorder="1"/>
    <xf numFmtId="0" fontId="73" fillId="0" borderId="0" xfId="0" applyFont="1" applyBorder="1"/>
    <xf numFmtId="0" fontId="71" fillId="2" borderId="0" xfId="0" applyFont="1" applyFill="1" applyBorder="1"/>
    <xf numFmtId="41" fontId="71" fillId="2" borderId="0" xfId="2" applyFont="1" applyFill="1" applyBorder="1"/>
    <xf numFmtId="164" fontId="71" fillId="0" borderId="0" xfId="0" applyNumberFormat="1" applyFont="1" applyBorder="1"/>
    <xf numFmtId="0" fontId="4" fillId="2" borderId="11" xfId="0" applyFont="1" applyFill="1" applyBorder="1" applyAlignment="1">
      <alignment vertical="center"/>
    </xf>
    <xf numFmtId="164" fontId="4" fillId="2" borderId="11" xfId="1" applyNumberFormat="1" applyFont="1" applyFill="1" applyBorder="1" applyAlignment="1">
      <alignment vertical="center"/>
    </xf>
    <xf numFmtId="0" fontId="4" fillId="2" borderId="0" xfId="0" applyFont="1" applyFill="1" applyBorder="1" applyAlignment="1">
      <alignment vertical="center"/>
    </xf>
    <xf numFmtId="164" fontId="4" fillId="2" borderId="0" xfId="1" applyNumberFormat="1" applyFont="1" applyFill="1" applyBorder="1" applyAlignment="1">
      <alignment vertical="center"/>
    </xf>
    <xf numFmtId="0" fontId="22" fillId="2" borderId="11" xfId="0" applyFont="1" applyFill="1" applyBorder="1"/>
    <xf numFmtId="0" fontId="22" fillId="2" borderId="0" xfId="0" applyFont="1" applyFill="1" applyBorder="1"/>
    <xf numFmtId="0" fontId="4" fillId="3" borderId="11" xfId="0" applyFont="1" applyFill="1" applyBorder="1" applyAlignment="1">
      <alignment vertical="center"/>
    </xf>
    <xf numFmtId="0" fontId="4" fillId="3" borderId="0" xfId="0" applyFont="1" applyFill="1" applyBorder="1" applyAlignment="1">
      <alignment vertical="center"/>
    </xf>
    <xf numFmtId="0" fontId="33" fillId="2" borderId="0" xfId="0" applyFont="1" applyFill="1"/>
    <xf numFmtId="0" fontId="4" fillId="2" borderId="63" xfId="0" applyFont="1" applyFill="1" applyBorder="1" applyAlignment="1">
      <alignment horizontal="center" vertical="center"/>
    </xf>
    <xf numFmtId="0" fontId="4" fillId="2" borderId="84" xfId="0" applyFont="1" applyFill="1" applyBorder="1" applyAlignment="1">
      <alignment horizontal="center" vertical="center"/>
    </xf>
    <xf numFmtId="0" fontId="4" fillId="2" borderId="85" xfId="0" applyFont="1" applyFill="1" applyBorder="1" applyAlignment="1">
      <alignment horizontal="center" vertical="center"/>
    </xf>
    <xf numFmtId="0" fontId="4" fillId="2" borderId="63" xfId="1" applyNumberFormat="1" applyFont="1" applyFill="1" applyBorder="1" applyAlignment="1">
      <alignment horizontal="center" vertical="center"/>
    </xf>
    <xf numFmtId="0" fontId="22" fillId="2" borderId="86" xfId="0" applyFont="1" applyFill="1" applyBorder="1"/>
    <xf numFmtId="0" fontId="22" fillId="2" borderId="85" xfId="0" applyFont="1" applyFill="1" applyBorder="1"/>
    <xf numFmtId="0" fontId="22" fillId="2" borderId="50" xfId="0" applyFont="1" applyFill="1" applyBorder="1"/>
    <xf numFmtId="0" fontId="22" fillId="2" borderId="63" xfId="0" applyFont="1" applyFill="1" applyBorder="1"/>
    <xf numFmtId="164" fontId="6" fillId="2" borderId="87" xfId="0" applyNumberFormat="1" applyFont="1" applyFill="1" applyBorder="1"/>
    <xf numFmtId="164" fontId="6" fillId="2" borderId="84" xfId="0" applyNumberFormat="1" applyFont="1" applyFill="1" applyBorder="1"/>
    <xf numFmtId="41" fontId="17" fillId="2" borderId="50" xfId="2" applyFont="1" applyFill="1" applyBorder="1"/>
    <xf numFmtId="41" fontId="22" fillId="2" borderId="91" xfId="2" applyFont="1" applyFill="1" applyBorder="1"/>
    <xf numFmtId="164" fontId="10" fillId="2" borderId="87" xfId="1" applyNumberFormat="1" applyFont="1" applyFill="1" applyBorder="1"/>
    <xf numFmtId="164" fontId="6" fillId="2" borderId="86" xfId="1" applyNumberFormat="1" applyFont="1" applyFill="1" applyBorder="1"/>
    <xf numFmtId="164" fontId="6" fillId="2" borderId="85" xfId="1" applyNumberFormat="1" applyFont="1" applyFill="1" applyBorder="1"/>
    <xf numFmtId="41" fontId="6" fillId="2" borderId="85" xfId="2" applyFont="1" applyFill="1" applyBorder="1"/>
    <xf numFmtId="164" fontId="6" fillId="2" borderId="52" xfId="1" applyNumberFormat="1" applyFont="1" applyFill="1" applyBorder="1"/>
    <xf numFmtId="164" fontId="70" fillId="2" borderId="86" xfId="1" applyNumberFormat="1" applyFont="1" applyFill="1" applyBorder="1"/>
    <xf numFmtId="164" fontId="70" fillId="2" borderId="85" xfId="1" applyNumberFormat="1" applyFont="1" applyFill="1" applyBorder="1"/>
    <xf numFmtId="164" fontId="6" fillId="2" borderId="98" xfId="1" applyNumberFormat="1" applyFont="1" applyFill="1" applyBorder="1"/>
    <xf numFmtId="41" fontId="22" fillId="2" borderId="11" xfId="0" applyNumberFormat="1" applyFont="1" applyFill="1" applyBorder="1"/>
    <xf numFmtId="41" fontId="22" fillId="2" borderId="0" xfId="0" applyNumberFormat="1" applyFont="1" applyFill="1" applyBorder="1"/>
    <xf numFmtId="41" fontId="71" fillId="2" borderId="50" xfId="2" applyFont="1" applyFill="1" applyBorder="1"/>
    <xf numFmtId="41" fontId="71" fillId="2" borderId="63" xfId="2" applyFont="1" applyFill="1" applyBorder="1"/>
    <xf numFmtId="164" fontId="4" fillId="2" borderId="86" xfId="1" applyNumberFormat="1" applyFont="1" applyFill="1" applyBorder="1" applyAlignment="1">
      <alignment vertical="center"/>
    </xf>
    <xf numFmtId="164" fontId="15" fillId="2" borderId="85" xfId="1" applyNumberFormat="1" applyFont="1" applyFill="1" applyBorder="1" applyAlignment="1">
      <alignment vertical="center"/>
    </xf>
    <xf numFmtId="41" fontId="71" fillId="2" borderId="50" xfId="0" applyNumberFormat="1" applyFont="1" applyFill="1" applyBorder="1"/>
    <xf numFmtId="164" fontId="4" fillId="2" borderId="85" xfId="1" applyNumberFormat="1" applyFont="1" applyFill="1" applyBorder="1" applyAlignment="1">
      <alignment vertical="center"/>
    </xf>
    <xf numFmtId="164" fontId="4" fillId="2" borderId="50" xfId="1" applyNumberFormat="1" applyFont="1" applyFill="1" applyBorder="1" applyAlignment="1">
      <alignment vertical="center"/>
    </xf>
    <xf numFmtId="41" fontId="71" fillId="2" borderId="63" xfId="0" applyNumberFormat="1" applyFont="1" applyFill="1" applyBorder="1"/>
    <xf numFmtId="41" fontId="71" fillId="2" borderId="11" xfId="0" applyNumberFormat="1" applyFont="1" applyFill="1" applyBorder="1"/>
    <xf numFmtId="41" fontId="71" fillId="2" borderId="0" xfId="0" applyNumberFormat="1" applyFont="1" applyFill="1" applyBorder="1"/>
    <xf numFmtId="164" fontId="6" fillId="2" borderId="63" xfId="1" applyNumberFormat="1" applyFont="1" applyFill="1" applyBorder="1"/>
    <xf numFmtId="41" fontId="6" fillId="2" borderId="50" xfId="2" applyFont="1" applyFill="1" applyBorder="1"/>
    <xf numFmtId="164" fontId="6" fillId="2" borderId="94" xfId="1" applyNumberFormat="1" applyFont="1" applyFill="1" applyBorder="1"/>
    <xf numFmtId="164" fontId="22" fillId="2" borderId="53" xfId="0" applyNumberFormat="1" applyFont="1" applyFill="1" applyBorder="1"/>
    <xf numFmtId="0" fontId="22" fillId="2" borderId="0" xfId="0" applyFont="1" applyFill="1" applyAlignment="1">
      <alignment horizontal="center" vertical="center" readingOrder="2"/>
    </xf>
    <xf numFmtId="0" fontId="22" fillId="2" borderId="0" xfId="0" applyFont="1" applyFill="1" applyAlignment="1">
      <alignment horizontal="center" vertical="center"/>
    </xf>
    <xf numFmtId="164" fontId="10" fillId="5" borderId="59" xfId="1" applyNumberFormat="1" applyFont="1" applyFill="1" applyBorder="1"/>
    <xf numFmtId="164" fontId="10" fillId="5" borderId="50" xfId="1" applyNumberFormat="1" applyFont="1" applyFill="1" applyBorder="1"/>
    <xf numFmtId="164" fontId="17" fillId="5" borderId="63" xfId="1" applyNumberFormat="1" applyFont="1" applyFill="1" applyBorder="1"/>
    <xf numFmtId="164" fontId="70" fillId="5" borderId="63" xfId="1" applyNumberFormat="1" applyFont="1" applyFill="1" applyBorder="1"/>
    <xf numFmtId="164" fontId="17" fillId="5" borderId="86" xfId="1" applyNumberFormat="1" applyFont="1" applyFill="1" applyBorder="1"/>
    <xf numFmtId="164" fontId="70" fillId="5" borderId="84" xfId="1" applyNumberFormat="1" applyFont="1" applyFill="1" applyBorder="1"/>
    <xf numFmtId="164" fontId="10" fillId="5" borderId="63" xfId="1" applyNumberFormat="1" applyFont="1" applyFill="1" applyBorder="1"/>
    <xf numFmtId="164" fontId="8" fillId="5" borderId="92" xfId="1" applyNumberFormat="1" applyFont="1" applyFill="1" applyBorder="1" applyAlignment="1">
      <alignment vertical="center"/>
    </xf>
    <xf numFmtId="164" fontId="8" fillId="5" borderId="63" xfId="1" applyNumberFormat="1" applyFont="1" applyFill="1" applyBorder="1" applyAlignment="1">
      <alignment vertical="center"/>
    </xf>
    <xf numFmtId="164" fontId="6" fillId="5" borderId="63" xfId="1" applyNumberFormat="1" applyFont="1" applyFill="1" applyBorder="1"/>
    <xf numFmtId="164" fontId="70" fillId="5" borderId="92" xfId="1" applyNumberFormat="1" applyFont="1" applyFill="1" applyBorder="1"/>
    <xf numFmtId="164" fontId="7" fillId="0" borderId="87" xfId="0" applyNumberFormat="1" applyFont="1" applyBorder="1"/>
    <xf numFmtId="164" fontId="7" fillId="0" borderId="84" xfId="0" applyNumberFormat="1" applyFont="1" applyBorder="1"/>
    <xf numFmtId="164" fontId="10" fillId="4" borderId="85" xfId="0" applyNumberFormat="1" applyFont="1" applyFill="1" applyBorder="1"/>
    <xf numFmtId="0" fontId="11" fillId="0" borderId="62" xfId="0" applyFont="1" applyBorder="1" applyAlignment="1">
      <alignment vertical="center"/>
    </xf>
    <xf numFmtId="164" fontId="13" fillId="2" borderId="86" xfId="1" applyNumberFormat="1" applyFont="1" applyFill="1" applyBorder="1"/>
    <xf numFmtId="0" fontId="4" fillId="0" borderId="69" xfId="0" applyFont="1" applyBorder="1" applyAlignment="1">
      <alignment vertical="center"/>
    </xf>
    <xf numFmtId="164" fontId="7" fillId="2" borderId="87" xfId="1" applyNumberFormat="1" applyFont="1" applyFill="1" applyBorder="1"/>
    <xf numFmtId="164" fontId="7" fillId="4" borderId="85" xfId="1" applyNumberFormat="1" applyFont="1" applyFill="1" applyBorder="1"/>
    <xf numFmtId="164" fontId="13" fillId="5" borderId="63" xfId="1" applyNumberFormat="1" applyFont="1" applyFill="1" applyBorder="1"/>
    <xf numFmtId="0" fontId="15" fillId="2" borderId="65" xfId="0" applyFont="1" applyFill="1" applyBorder="1" applyAlignment="1">
      <alignment vertical="center"/>
    </xf>
    <xf numFmtId="164" fontId="3" fillId="2" borderId="101" xfId="1" applyNumberFormat="1" applyFont="1" applyFill="1" applyBorder="1"/>
    <xf numFmtId="0" fontId="15" fillId="2" borderId="76" xfId="0" applyFont="1" applyFill="1" applyBorder="1" applyAlignment="1">
      <alignment vertical="center"/>
    </xf>
    <xf numFmtId="164" fontId="3" fillId="2" borderId="52" xfId="1" applyNumberFormat="1" applyFont="1" applyFill="1" applyBorder="1"/>
    <xf numFmtId="0" fontId="15" fillId="2" borderId="55" xfId="0" applyFont="1" applyFill="1" applyBorder="1" applyAlignment="1">
      <alignment vertical="center"/>
    </xf>
    <xf numFmtId="164" fontId="3" fillId="2" borderId="50" xfId="1" applyNumberFormat="1" applyFont="1" applyFill="1" applyBorder="1"/>
    <xf numFmtId="0" fontId="4" fillId="0" borderId="65" xfId="0" applyFont="1" applyBorder="1" applyAlignment="1">
      <alignment vertical="center"/>
    </xf>
    <xf numFmtId="164" fontId="3" fillId="2" borderId="84" xfId="1" applyNumberFormat="1" applyFont="1" applyFill="1" applyBorder="1"/>
    <xf numFmtId="0" fontId="4" fillId="2" borderId="65" xfId="0" applyFont="1" applyFill="1" applyBorder="1" applyAlignment="1">
      <alignment vertical="center"/>
    </xf>
    <xf numFmtId="0" fontId="11" fillId="5" borderId="96" xfId="0" applyFont="1" applyFill="1" applyBorder="1" applyAlignment="1">
      <alignment vertical="center"/>
    </xf>
    <xf numFmtId="164" fontId="13" fillId="5" borderId="98" xfId="1" applyNumberFormat="1" applyFont="1" applyFill="1" applyBorder="1"/>
    <xf numFmtId="164" fontId="69" fillId="2" borderId="101" xfId="1" applyNumberFormat="1" applyFont="1" applyFill="1" applyBorder="1"/>
    <xf numFmtId="164" fontId="69" fillId="2" borderId="52" xfId="1" applyNumberFormat="1" applyFont="1" applyFill="1" applyBorder="1"/>
    <xf numFmtId="164" fontId="13" fillId="5" borderId="84" xfId="1" applyNumberFormat="1" applyFont="1" applyFill="1" applyBorder="1"/>
    <xf numFmtId="164" fontId="7" fillId="5" borderId="63" xfId="1" applyNumberFormat="1" applyFont="1" applyFill="1" applyBorder="1"/>
    <xf numFmtId="164" fontId="4" fillId="2" borderId="101" xfId="1" applyNumberFormat="1" applyFont="1" applyFill="1" applyBorder="1" applyAlignment="1">
      <alignment vertical="center"/>
    </xf>
    <xf numFmtId="164" fontId="15" fillId="2" borderId="52" xfId="1" applyNumberFormat="1" applyFont="1" applyFill="1" applyBorder="1" applyAlignment="1">
      <alignment vertical="center"/>
    </xf>
    <xf numFmtId="164" fontId="8" fillId="5" borderId="98" xfId="1" applyNumberFormat="1" applyFont="1" applyFill="1" applyBorder="1" applyAlignment="1">
      <alignment vertical="center"/>
    </xf>
    <xf numFmtId="164" fontId="4" fillId="2" borderId="52" xfId="1" applyNumberFormat="1" applyFont="1" applyFill="1" applyBorder="1" applyAlignment="1">
      <alignment vertical="center"/>
    </xf>
    <xf numFmtId="164" fontId="4" fillId="2" borderId="84" xfId="1" applyNumberFormat="1" applyFont="1" applyFill="1" applyBorder="1" applyAlignment="1">
      <alignment vertical="center"/>
    </xf>
    <xf numFmtId="164" fontId="8" fillId="4" borderId="85" xfId="1" applyNumberFormat="1" applyFont="1" applyFill="1" applyBorder="1" applyAlignment="1">
      <alignment vertical="center"/>
    </xf>
    <xf numFmtId="0" fontId="8" fillId="2" borderId="65" xfId="0" applyFont="1" applyFill="1" applyBorder="1" applyAlignment="1">
      <alignment vertical="center"/>
    </xf>
    <xf numFmtId="164" fontId="3" fillId="5" borderId="63" xfId="1" applyNumberFormat="1" applyFont="1" applyFill="1" applyBorder="1"/>
    <xf numFmtId="164" fontId="3" fillId="2" borderId="86" xfId="1" applyNumberFormat="1" applyFont="1" applyFill="1" applyBorder="1"/>
    <xf numFmtId="164" fontId="3" fillId="2" borderId="85" xfId="1" applyNumberFormat="1" applyFont="1" applyFill="1" applyBorder="1"/>
    <xf numFmtId="0" fontId="11" fillId="4" borderId="69" xfId="0" applyFont="1" applyFill="1" applyBorder="1" applyAlignment="1">
      <alignment vertical="center"/>
    </xf>
    <xf numFmtId="164" fontId="7" fillId="4" borderId="84" xfId="1" applyNumberFormat="1" applyFont="1" applyFill="1" applyBorder="1"/>
    <xf numFmtId="0" fontId="4" fillId="3" borderId="65" xfId="0" applyFont="1" applyFill="1" applyBorder="1" applyAlignment="1">
      <alignment vertical="center"/>
    </xf>
    <xf numFmtId="0" fontId="4" fillId="3" borderId="76" xfId="0" applyFont="1" applyFill="1" applyBorder="1" applyAlignment="1">
      <alignment vertical="center"/>
    </xf>
    <xf numFmtId="0" fontId="8" fillId="4" borderId="69" xfId="0" applyFont="1" applyFill="1" applyBorder="1" applyAlignment="1">
      <alignment vertical="center"/>
    </xf>
    <xf numFmtId="164" fontId="13" fillId="5" borderId="92" xfId="1" applyNumberFormat="1" applyFont="1" applyFill="1" applyBorder="1"/>
    <xf numFmtId="0" fontId="4" fillId="3" borderId="69" xfId="0" applyFont="1" applyFill="1" applyBorder="1" applyAlignment="1">
      <alignment vertical="center"/>
    </xf>
    <xf numFmtId="164" fontId="7" fillId="4" borderId="50" xfId="1" applyNumberFormat="1" applyFont="1" applyFill="1" applyBorder="1"/>
    <xf numFmtId="0" fontId="4" fillId="3" borderId="77" xfId="0" applyFont="1" applyFill="1" applyBorder="1" applyAlignment="1">
      <alignment vertical="center"/>
    </xf>
    <xf numFmtId="164" fontId="3" fillId="2" borderId="103" xfId="1" applyNumberFormat="1" applyFont="1" applyFill="1" applyBorder="1"/>
    <xf numFmtId="0" fontId="74" fillId="2" borderId="1" xfId="0" applyFont="1" applyFill="1" applyBorder="1" applyAlignment="1">
      <alignment horizontal="center" vertical="center" wrapText="1"/>
    </xf>
    <xf numFmtId="41" fontId="74" fillId="2" borderId="1" xfId="2" applyFont="1" applyFill="1" applyBorder="1" applyAlignment="1">
      <alignment horizontal="center" vertical="center"/>
    </xf>
    <xf numFmtId="0" fontId="74" fillId="2" borderId="1" xfId="0" applyFont="1" applyFill="1" applyBorder="1" applyAlignment="1">
      <alignment horizontal="center" vertical="center"/>
    </xf>
    <xf numFmtId="0" fontId="48" fillId="0" borderId="55" xfId="0" applyFont="1" applyBorder="1" applyAlignment="1">
      <alignment horizontal="center"/>
    </xf>
    <xf numFmtId="41" fontId="48" fillId="0" borderId="1" xfId="2" applyFont="1" applyBorder="1" applyAlignment="1">
      <alignment horizontal="center"/>
    </xf>
    <xf numFmtId="0" fontId="48" fillId="0" borderId="50" xfId="0" applyFont="1" applyBorder="1" applyAlignment="1">
      <alignment horizontal="center"/>
    </xf>
    <xf numFmtId="0" fontId="48" fillId="0" borderId="68" xfId="0" applyFont="1" applyBorder="1"/>
    <xf numFmtId="0" fontId="48" fillId="0" borderId="70" xfId="0" applyFont="1" applyBorder="1"/>
    <xf numFmtId="0" fontId="48" fillId="0" borderId="78" xfId="0" applyFont="1" applyBorder="1"/>
    <xf numFmtId="0" fontId="48" fillId="0" borderId="75" xfId="0" applyFont="1" applyBorder="1"/>
    <xf numFmtId="0" fontId="48" fillId="0" borderId="79" xfId="0" applyFont="1" applyBorder="1"/>
    <xf numFmtId="0" fontId="48" fillId="0" borderId="71" xfId="0" applyFont="1" applyBorder="1"/>
    <xf numFmtId="164" fontId="3" fillId="2" borderId="11" xfId="1" applyNumberFormat="1" applyFont="1" applyFill="1" applyBorder="1"/>
    <xf numFmtId="164" fontId="3" fillId="0" borderId="11" xfId="0" applyNumberFormat="1" applyFont="1" applyBorder="1"/>
    <xf numFmtId="0" fontId="48" fillId="0" borderId="11" xfId="0" applyFont="1" applyBorder="1"/>
    <xf numFmtId="164" fontId="3" fillId="2" borderId="0" xfId="1" applyNumberFormat="1" applyFont="1" applyFill="1" applyBorder="1"/>
    <xf numFmtId="164" fontId="3" fillId="0" borderId="0" xfId="0" applyNumberFormat="1" applyFont="1" applyBorder="1"/>
    <xf numFmtId="0" fontId="48" fillId="0" borderId="0" xfId="0" applyFont="1" applyBorder="1"/>
    <xf numFmtId="164" fontId="7" fillId="0" borderId="11" xfId="0" applyNumberFormat="1" applyFont="1" applyBorder="1"/>
    <xf numFmtId="164" fontId="7" fillId="0" borderId="0" xfId="0" applyNumberFormat="1" applyFont="1" applyBorder="1"/>
    <xf numFmtId="41" fontId="0" fillId="0" borderId="63" xfId="0" applyNumberFormat="1" applyBorder="1"/>
    <xf numFmtId="41" fontId="0" fillId="0" borderId="85" xfId="0" applyNumberFormat="1" applyBorder="1"/>
    <xf numFmtId="41" fontId="0" fillId="0" borderId="84" xfId="0" applyNumberFormat="1" applyBorder="1"/>
    <xf numFmtId="41" fontId="31" fillId="0" borderId="1" xfId="0" applyNumberFormat="1" applyFont="1" applyBorder="1"/>
    <xf numFmtId="41" fontId="0" fillId="0" borderId="1" xfId="0" applyNumberFormat="1" applyBorder="1"/>
    <xf numFmtId="164" fontId="5" fillId="2" borderId="1" xfId="1" applyNumberFormat="1" applyFont="1" applyFill="1" applyBorder="1" applyAlignment="1">
      <alignment horizontal="center" vertical="center"/>
    </xf>
    <xf numFmtId="0" fontId="4" fillId="2" borderId="17" xfId="2" applyNumberFormat="1" applyFont="1" applyFill="1" applyBorder="1" applyAlignment="1">
      <alignment horizontal="center" vertical="center"/>
    </xf>
    <xf numFmtId="41" fontId="0" fillId="0" borderId="17" xfId="2" applyFont="1" applyBorder="1"/>
    <xf numFmtId="0" fontId="31" fillId="0" borderId="22" xfId="0" applyFont="1" applyBorder="1"/>
    <xf numFmtId="164" fontId="7" fillId="7" borderId="21" xfId="0" applyNumberFormat="1" applyFont="1" applyFill="1" applyBorder="1"/>
    <xf numFmtId="164" fontId="7" fillId="7" borderId="22" xfId="0" applyNumberFormat="1" applyFont="1" applyFill="1" applyBorder="1"/>
    <xf numFmtId="164" fontId="10" fillId="4" borderId="21" xfId="0" applyNumberFormat="1" applyFont="1" applyFill="1" applyBorder="1"/>
    <xf numFmtId="164" fontId="10" fillId="4" borderId="22" xfId="0" applyNumberFormat="1" applyFont="1" applyFill="1" applyBorder="1"/>
    <xf numFmtId="164" fontId="10" fillId="2" borderId="21" xfId="1" applyNumberFormat="1" applyFont="1" applyFill="1" applyBorder="1"/>
    <xf numFmtId="164" fontId="10" fillId="2" borderId="22" xfId="1" applyNumberFormat="1" applyFont="1" applyFill="1" applyBorder="1"/>
    <xf numFmtId="164" fontId="13" fillId="2" borderId="21" xfId="1" applyNumberFormat="1" applyFont="1" applyFill="1" applyBorder="1"/>
    <xf numFmtId="164" fontId="13" fillId="2" borderId="22" xfId="1" applyNumberFormat="1" applyFont="1" applyFill="1" applyBorder="1"/>
    <xf numFmtId="164" fontId="3" fillId="2" borderId="21" xfId="1" applyNumberFormat="1" applyFont="1" applyFill="1" applyBorder="1"/>
    <xf numFmtId="164" fontId="3" fillId="2" borderId="22" xfId="1" applyNumberFormat="1" applyFont="1" applyFill="1" applyBorder="1"/>
    <xf numFmtId="164" fontId="3" fillId="2" borderId="17" xfId="1" applyNumberFormat="1" applyFont="1" applyFill="1" applyBorder="1"/>
    <xf numFmtId="164" fontId="7" fillId="2" borderId="21" xfId="1" applyNumberFormat="1" applyFont="1" applyFill="1" applyBorder="1"/>
    <xf numFmtId="164" fontId="8" fillId="2" borderId="21" xfId="1" applyNumberFormat="1" applyFont="1" applyFill="1" applyBorder="1" applyAlignment="1">
      <alignment vertical="center"/>
    </xf>
    <xf numFmtId="164" fontId="10" fillId="4" borderId="38" xfId="0" applyNumberFormat="1" applyFont="1" applyFill="1" applyBorder="1"/>
    <xf numFmtId="165" fontId="4" fillId="6" borderId="50" xfId="1" applyNumberFormat="1" applyFont="1" applyFill="1" applyBorder="1" applyAlignment="1">
      <alignment horizontal="center" vertical="center"/>
    </xf>
    <xf numFmtId="41" fontId="31" fillId="0" borderId="2" xfId="0" applyNumberFormat="1" applyFont="1" applyBorder="1"/>
    <xf numFmtId="0" fontId="31" fillId="0" borderId="85" xfId="0" applyFont="1" applyBorder="1"/>
    <xf numFmtId="0" fontId="31" fillId="0" borderId="84" xfId="0" applyFont="1" applyBorder="1"/>
    <xf numFmtId="0" fontId="31" fillId="0" borderId="50" xfId="0" applyFont="1" applyBorder="1"/>
    <xf numFmtId="164" fontId="13" fillId="2" borderId="0" xfId="1" applyNumberFormat="1" applyFont="1" applyFill="1" applyBorder="1" applyAlignment="1">
      <alignment horizontal="center"/>
    </xf>
    <xf numFmtId="164" fontId="13" fillId="2" borderId="38" xfId="1" applyNumberFormat="1" applyFont="1" applyFill="1" applyBorder="1" applyAlignment="1">
      <alignment horizontal="center"/>
    </xf>
    <xf numFmtId="164" fontId="13" fillId="2" borderId="2" xfId="1" applyNumberFormat="1" applyFont="1" applyFill="1" applyBorder="1"/>
    <xf numFmtId="164" fontId="13" fillId="2" borderId="38" xfId="1" applyNumberFormat="1" applyFont="1" applyFill="1" applyBorder="1"/>
    <xf numFmtId="0" fontId="11" fillId="2" borderId="11" xfId="0" applyFont="1" applyFill="1" applyBorder="1" applyAlignment="1">
      <alignment vertical="center"/>
    </xf>
    <xf numFmtId="41" fontId="11" fillId="2" borderId="11" xfId="2" applyFont="1" applyFill="1" applyBorder="1" applyAlignment="1">
      <alignment vertical="center"/>
    </xf>
    <xf numFmtId="164" fontId="13" fillId="2" borderId="11" xfId="1" applyNumberFormat="1" applyFont="1" applyFill="1" applyBorder="1" applyAlignment="1">
      <alignment horizontal="center"/>
    </xf>
    <xf numFmtId="164" fontId="13" fillId="2" borderId="11" xfId="1" applyNumberFormat="1" applyFont="1" applyFill="1" applyBorder="1"/>
    <xf numFmtId="41" fontId="0" fillId="0" borderId="11" xfId="0" applyNumberFormat="1" applyBorder="1"/>
    <xf numFmtId="0" fontId="11" fillId="2" borderId="0" xfId="0" applyFont="1" applyFill="1" applyBorder="1" applyAlignment="1">
      <alignment vertical="center"/>
    </xf>
    <xf numFmtId="41" fontId="11" fillId="2" borderId="0" xfId="2" applyFont="1" applyFill="1" applyBorder="1" applyAlignment="1">
      <alignment vertical="center"/>
    </xf>
    <xf numFmtId="164" fontId="3" fillId="2" borderId="0" xfId="0" applyNumberFormat="1" applyFont="1" applyFill="1" applyBorder="1" applyAlignment="1">
      <alignment horizontal="center"/>
    </xf>
    <xf numFmtId="164" fontId="13" fillId="2" borderId="0" xfId="1" applyNumberFormat="1" applyFont="1" applyFill="1" applyBorder="1"/>
    <xf numFmtId="41" fontId="4" fillId="2" borderId="2" xfId="2" applyFont="1" applyFill="1" applyBorder="1" applyAlignment="1">
      <alignment vertical="center"/>
    </xf>
    <xf numFmtId="164" fontId="3" fillId="2" borderId="12" xfId="1" applyNumberFormat="1" applyFont="1" applyFill="1" applyBorder="1" applyAlignment="1">
      <alignment horizontal="center"/>
    </xf>
    <xf numFmtId="164" fontId="3" fillId="2" borderId="0" xfId="1" applyNumberFormat="1" applyFont="1" applyFill="1" applyBorder="1" applyAlignment="1">
      <alignment horizontal="center"/>
    </xf>
    <xf numFmtId="164" fontId="3" fillId="2" borderId="38" xfId="1" applyNumberFormat="1" applyFont="1" applyFill="1" applyBorder="1" applyAlignment="1">
      <alignment horizontal="center"/>
    </xf>
    <xf numFmtId="164" fontId="3" fillId="2" borderId="38" xfId="1" applyNumberFormat="1" applyFont="1" applyFill="1" applyBorder="1"/>
    <xf numFmtId="41" fontId="4" fillId="2" borderId="11" xfId="2" applyFont="1" applyFill="1" applyBorder="1" applyAlignment="1">
      <alignment vertical="center"/>
    </xf>
    <xf numFmtId="164" fontId="3" fillId="2" borderId="11" xfId="1" applyNumberFormat="1" applyFont="1" applyFill="1" applyBorder="1" applyAlignment="1">
      <alignment horizontal="center"/>
    </xf>
    <xf numFmtId="41" fontId="4" fillId="2" borderId="0" xfId="2" applyFont="1" applyFill="1" applyBorder="1" applyAlignment="1">
      <alignment vertical="center"/>
    </xf>
    <xf numFmtId="0" fontId="0" fillId="4" borderId="2" xfId="0" applyFill="1" applyBorder="1"/>
    <xf numFmtId="164" fontId="10" fillId="4" borderId="12" xfId="0" applyNumberFormat="1" applyFont="1" applyFill="1" applyBorder="1" applyAlignment="1">
      <alignment horizontal="center"/>
    </xf>
    <xf numFmtId="164" fontId="10" fillId="4" borderId="0" xfId="0" applyNumberFormat="1" applyFont="1" applyFill="1" applyBorder="1" applyAlignment="1">
      <alignment horizontal="center"/>
    </xf>
    <xf numFmtId="164" fontId="10" fillId="4" borderId="38" xfId="0" applyNumberFormat="1" applyFont="1" applyFill="1" applyBorder="1" applyAlignment="1">
      <alignment horizontal="center"/>
    </xf>
    <xf numFmtId="0" fontId="27" fillId="2" borderId="0" xfId="0" applyFont="1" applyFill="1" applyAlignment="1">
      <alignment horizontal="center"/>
    </xf>
    <xf numFmtId="41" fontId="0" fillId="2" borderId="7" xfId="2" applyFont="1" applyFill="1" applyBorder="1"/>
    <xf numFmtId="41" fontId="0" fillId="2" borderId="11" xfId="2" applyFont="1" applyFill="1" applyBorder="1"/>
    <xf numFmtId="0" fontId="0" fillId="2" borderId="21" xfId="0" applyFill="1" applyBorder="1" applyAlignment="1">
      <alignment horizontal="center"/>
    </xf>
    <xf numFmtId="41" fontId="0" fillId="2" borderId="0" xfId="2" applyFont="1" applyFill="1"/>
    <xf numFmtId="0" fontId="0" fillId="2" borderId="0" xfId="0" applyFill="1" applyAlignment="1">
      <alignment horizontal="center"/>
    </xf>
    <xf numFmtId="164" fontId="3" fillId="4" borderId="7" xfId="0" applyNumberFormat="1" applyFont="1" applyFill="1" applyBorder="1" applyAlignment="1">
      <alignment horizontal="center"/>
    </xf>
    <xf numFmtId="164" fontId="3" fillId="4" borderId="11" xfId="0" applyNumberFormat="1" applyFont="1" applyFill="1" applyBorder="1" applyAlignment="1">
      <alignment horizontal="center"/>
    </xf>
    <xf numFmtId="164" fontId="3" fillId="4" borderId="21" xfId="0" applyNumberFormat="1" applyFont="1" applyFill="1" applyBorder="1" applyAlignment="1">
      <alignment horizontal="center"/>
    </xf>
    <xf numFmtId="0" fontId="31" fillId="4" borderId="63" xfId="0" applyFont="1" applyFill="1" applyBorder="1"/>
    <xf numFmtId="41" fontId="0" fillId="4" borderId="63" xfId="0" applyNumberFormat="1" applyFill="1" applyBorder="1"/>
    <xf numFmtId="41" fontId="0" fillId="4" borderId="85" xfId="0" applyNumberFormat="1" applyFill="1" applyBorder="1"/>
    <xf numFmtId="0" fontId="31" fillId="4" borderId="84" xfId="0" applyFont="1" applyFill="1" applyBorder="1"/>
    <xf numFmtId="41" fontId="0" fillId="4" borderId="84" xfId="0" applyNumberFormat="1" applyFill="1" applyBorder="1"/>
    <xf numFmtId="164" fontId="3" fillId="7" borderId="7" xfId="0" applyNumberFormat="1" applyFont="1" applyFill="1" applyBorder="1" applyAlignment="1">
      <alignment horizontal="center"/>
    </xf>
    <xf numFmtId="164" fontId="3" fillId="7" borderId="11" xfId="0" applyNumberFormat="1" applyFont="1" applyFill="1" applyBorder="1" applyAlignment="1">
      <alignment horizontal="center"/>
    </xf>
    <xf numFmtId="164" fontId="3" fillId="7" borderId="21" xfId="0" applyNumberFormat="1" applyFont="1" applyFill="1" applyBorder="1" applyAlignment="1">
      <alignment horizontal="center"/>
    </xf>
    <xf numFmtId="41" fontId="0" fillId="7" borderId="63" xfId="0" applyNumberFormat="1" applyFill="1" applyBorder="1"/>
    <xf numFmtId="41" fontId="0" fillId="7" borderId="85" xfId="0" applyNumberFormat="1" applyFill="1" applyBorder="1"/>
    <xf numFmtId="41" fontId="15" fillId="2" borderId="6" xfId="2" applyFont="1" applyFill="1" applyBorder="1" applyAlignment="1">
      <alignment vertical="center"/>
    </xf>
    <xf numFmtId="0" fontId="0" fillId="0" borderId="2" xfId="0" applyFont="1" applyBorder="1"/>
    <xf numFmtId="41" fontId="70" fillId="2" borderId="6" xfId="2" applyFont="1" applyFill="1" applyBorder="1" applyAlignment="1">
      <alignment horizontal="left"/>
    </xf>
    <xf numFmtId="0" fontId="70" fillId="2" borderId="5" xfId="0" applyFont="1" applyFill="1" applyBorder="1" applyAlignment="1">
      <alignment horizontal="left"/>
    </xf>
    <xf numFmtId="41" fontId="4" fillId="2" borderId="6" xfId="2" applyFont="1" applyFill="1" applyBorder="1" applyAlignment="1">
      <alignment vertical="center"/>
    </xf>
    <xf numFmtId="41" fontId="30" fillId="2" borderId="6" xfId="2" applyFont="1" applyFill="1" applyBorder="1" applyAlignment="1">
      <alignment vertical="center"/>
    </xf>
    <xf numFmtId="41" fontId="15" fillId="2" borderId="5" xfId="2" applyFont="1" applyFill="1" applyBorder="1" applyAlignment="1">
      <alignment vertical="center"/>
    </xf>
    <xf numFmtId="41" fontId="15" fillId="2" borderId="2" xfId="2" applyFont="1" applyFill="1" applyBorder="1" applyAlignment="1">
      <alignment vertical="center"/>
    </xf>
    <xf numFmtId="0" fontId="15" fillId="0" borderId="6" xfId="0" applyFont="1" applyBorder="1" applyAlignment="1">
      <alignment vertical="center"/>
    </xf>
    <xf numFmtId="41" fontId="15" fillId="0" borderId="6" xfId="2" applyFont="1" applyBorder="1" applyAlignment="1">
      <alignment vertical="center"/>
    </xf>
    <xf numFmtId="41" fontId="15" fillId="0" borderId="5" xfId="2" applyFont="1" applyBorder="1" applyAlignment="1">
      <alignment vertical="center"/>
    </xf>
    <xf numFmtId="0" fontId="9" fillId="2" borderId="5" xfId="0" applyFont="1" applyFill="1" applyBorder="1" applyAlignment="1">
      <alignment vertical="top" wrapText="1"/>
    </xf>
    <xf numFmtId="164" fontId="34" fillId="2" borderId="6" xfId="1" applyNumberFormat="1" applyFont="1" applyFill="1" applyBorder="1" applyAlignment="1">
      <alignment vertical="center" wrapText="1"/>
    </xf>
    <xf numFmtId="164" fontId="34" fillId="2" borderId="2" xfId="1" applyNumberFormat="1" applyFont="1" applyFill="1" applyBorder="1" applyAlignment="1">
      <alignment vertical="center" wrapText="1"/>
    </xf>
    <xf numFmtId="164" fontId="34" fillId="2" borderId="5" xfId="1" applyNumberFormat="1" applyFont="1" applyFill="1" applyBorder="1" applyAlignment="1">
      <alignment vertical="center" wrapText="1"/>
    </xf>
    <xf numFmtId="164" fontId="32" fillId="2" borderId="2" xfId="1" applyNumberFormat="1" applyFont="1" applyFill="1" applyBorder="1" applyAlignment="1">
      <alignment vertical="center" wrapText="1"/>
    </xf>
    <xf numFmtId="164" fontId="32" fillId="2" borderId="5" xfId="1" applyNumberFormat="1" applyFont="1" applyFill="1" applyBorder="1" applyAlignment="1">
      <alignment vertical="center" wrapText="1"/>
    </xf>
    <xf numFmtId="164" fontId="33" fillId="2" borderId="6" xfId="1" applyNumberFormat="1" applyFont="1" applyFill="1" applyBorder="1" applyAlignment="1">
      <alignment vertical="center" wrapText="1"/>
    </xf>
    <xf numFmtId="164" fontId="33" fillId="2" borderId="2" xfId="1" applyNumberFormat="1" applyFont="1" applyFill="1" applyBorder="1" applyAlignment="1">
      <alignment vertical="center" wrapText="1"/>
    </xf>
    <xf numFmtId="164" fontId="33" fillId="2" borderId="5" xfId="1" applyNumberFormat="1" applyFont="1" applyFill="1" applyBorder="1" applyAlignment="1">
      <alignment vertical="center" wrapText="1"/>
    </xf>
    <xf numFmtId="164" fontId="2" fillId="0" borderId="0" xfId="0" applyNumberFormat="1" applyFont="1"/>
    <xf numFmtId="41" fontId="2" fillId="0" borderId="0" xfId="0" applyNumberFormat="1" applyFont="1"/>
    <xf numFmtId="0" fontId="37" fillId="8" borderId="12" xfId="0" applyFont="1" applyFill="1" applyBorder="1" applyAlignment="1">
      <alignment horizontal="center" vertical="center"/>
    </xf>
    <xf numFmtId="0" fontId="37" fillId="8" borderId="0" xfId="0" applyFont="1" applyFill="1" applyBorder="1" applyAlignment="1">
      <alignment horizontal="center" vertical="center"/>
    </xf>
    <xf numFmtId="0" fontId="37" fillId="8" borderId="38" xfId="0" applyFont="1" applyFill="1" applyBorder="1" applyAlignment="1">
      <alignment horizontal="center" vertical="center"/>
    </xf>
    <xf numFmtId="0" fontId="33" fillId="8" borderId="12" xfId="0" quotePrefix="1" applyFont="1" applyFill="1" applyBorder="1" applyAlignment="1">
      <alignment horizontal="center" vertical="center"/>
    </xf>
    <xf numFmtId="0" fontId="33" fillId="8" borderId="0" xfId="0" applyFont="1" applyFill="1" applyBorder="1" applyAlignment="1">
      <alignment horizontal="center" vertical="center"/>
    </xf>
    <xf numFmtId="0" fontId="33" fillId="8" borderId="38" xfId="0" applyFont="1" applyFill="1" applyBorder="1" applyAlignment="1">
      <alignment horizontal="center" vertical="center"/>
    </xf>
    <xf numFmtId="0" fontId="37" fillId="0" borderId="12" xfId="0" applyNumberFormat="1" applyFont="1" applyBorder="1" applyAlignment="1">
      <alignment horizontal="center" vertical="center" wrapText="1"/>
    </xf>
    <xf numFmtId="0" fontId="37" fillId="0" borderId="0" xfId="0" applyNumberFormat="1" applyFont="1" applyBorder="1" applyAlignment="1">
      <alignment horizontal="center" vertical="center" wrapText="1"/>
    </xf>
    <xf numFmtId="0" fontId="37" fillId="0" borderId="38" xfId="0" applyNumberFormat="1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/>
    </xf>
    <xf numFmtId="0" fontId="36" fillId="4" borderId="6" xfId="0" applyFont="1" applyFill="1" applyBorder="1"/>
    <xf numFmtId="0" fontId="36" fillId="4" borderId="2" xfId="0" applyFont="1" applyFill="1" applyBorder="1"/>
    <xf numFmtId="0" fontId="40" fillId="4" borderId="0" xfId="0" applyFont="1" applyFill="1" applyBorder="1" applyAlignment="1">
      <alignment horizontal="center" vertical="center" wrapText="1"/>
    </xf>
    <xf numFmtId="0" fontId="40" fillId="4" borderId="0" xfId="0" applyFont="1" applyFill="1" applyBorder="1"/>
    <xf numFmtId="0" fontId="40" fillId="4" borderId="38" xfId="0" applyFont="1" applyFill="1" applyBorder="1" applyAlignment="1">
      <alignment horizontal="center" vertical="center" wrapText="1"/>
    </xf>
    <xf numFmtId="0" fontId="40" fillId="4" borderId="12" xfId="0" applyFont="1" applyFill="1" applyBorder="1" applyAlignment="1">
      <alignment horizontal="center" vertical="center" wrapText="1"/>
    </xf>
    <xf numFmtId="0" fontId="40" fillId="4" borderId="38" xfId="0" applyFont="1" applyFill="1" applyBorder="1" applyAlignment="1">
      <alignment horizontal="right" vertical="center" wrapText="1"/>
    </xf>
    <xf numFmtId="0" fontId="32" fillId="4" borderId="38" xfId="0" applyNumberFormat="1" applyFont="1" applyFill="1" applyBorder="1" applyAlignment="1">
      <alignment horizontal="center" vertical="center" wrapText="1"/>
    </xf>
    <xf numFmtId="0" fontId="40" fillId="4" borderId="12" xfId="0" quotePrefix="1" applyFont="1" applyFill="1" applyBorder="1" applyAlignment="1">
      <alignment horizontal="left" vertical="center" wrapText="1"/>
    </xf>
    <xf numFmtId="1" fontId="40" fillId="4" borderId="0" xfId="0" quotePrefix="1" applyNumberFormat="1" applyFont="1" applyFill="1" applyBorder="1" applyAlignment="1">
      <alignment horizontal="center" vertical="center" wrapText="1"/>
    </xf>
    <xf numFmtId="0" fontId="32" fillId="4" borderId="0" xfId="0" applyNumberFormat="1" applyFont="1" applyFill="1" applyBorder="1" applyAlignment="1">
      <alignment horizontal="center" vertical="center" wrapText="1"/>
    </xf>
    <xf numFmtId="0" fontId="32" fillId="4" borderId="12" xfId="0" quotePrefix="1" applyFont="1" applyFill="1" applyBorder="1" applyAlignment="1">
      <alignment horizontal="center" vertical="center" wrapText="1"/>
    </xf>
    <xf numFmtId="0" fontId="32" fillId="4" borderId="0" xfId="0" applyFont="1" applyFill="1" applyBorder="1"/>
    <xf numFmtId="164" fontId="32" fillId="4" borderId="6" xfId="1" applyNumberFormat="1" applyFont="1" applyFill="1" applyBorder="1" applyAlignment="1">
      <alignment vertical="center" wrapText="1"/>
    </xf>
    <xf numFmtId="164" fontId="32" fillId="4" borderId="2" xfId="1" applyNumberFormat="1" applyFont="1" applyFill="1" applyBorder="1" applyAlignment="1">
      <alignment vertical="center" wrapText="1"/>
    </xf>
    <xf numFmtId="0" fontId="32" fillId="4" borderId="12" xfId="0" applyFont="1" applyFill="1" applyBorder="1" applyAlignment="1">
      <alignment horizontal="center" vertical="center" wrapText="1"/>
    </xf>
    <xf numFmtId="1" fontId="32" fillId="4" borderId="12" xfId="0" quotePrefix="1" applyNumberFormat="1" applyFont="1" applyFill="1" applyBorder="1" applyAlignment="1">
      <alignment horizontal="center" vertical="center" wrapText="1"/>
    </xf>
    <xf numFmtId="1" fontId="32" fillId="4" borderId="38" xfId="0" applyNumberFormat="1" applyFont="1" applyFill="1" applyBorder="1" applyAlignment="1">
      <alignment horizontal="center" vertical="center" wrapText="1"/>
    </xf>
    <xf numFmtId="0" fontId="31" fillId="4" borderId="6" xfId="0" applyFont="1" applyFill="1" applyBorder="1" applyAlignment="1">
      <alignment horizontal="right"/>
    </xf>
    <xf numFmtId="164" fontId="66" fillId="4" borderId="6" xfId="1" applyNumberFormat="1" applyFont="1" applyFill="1" applyBorder="1" applyAlignment="1">
      <alignment vertical="center" wrapText="1"/>
    </xf>
    <xf numFmtId="0" fontId="31" fillId="4" borderId="2" xfId="0" applyFont="1" applyFill="1" applyBorder="1" applyAlignment="1">
      <alignment horizontal="right"/>
    </xf>
    <xf numFmtId="164" fontId="34" fillId="4" borderId="2" xfId="1" applyNumberFormat="1" applyFont="1" applyFill="1" applyBorder="1" applyAlignment="1">
      <alignment vertical="center" wrapText="1"/>
    </xf>
    <xf numFmtId="0" fontId="37" fillId="4" borderId="0" xfId="0" applyFont="1" applyFill="1" applyBorder="1" applyAlignment="1">
      <alignment horizontal="center" vertical="center" wrapText="1"/>
    </xf>
    <xf numFmtId="0" fontId="37" fillId="4" borderId="0" xfId="0" applyFont="1" applyFill="1" applyBorder="1"/>
    <xf numFmtId="0" fontId="37" fillId="4" borderId="38" xfId="0" applyFont="1" applyFill="1" applyBorder="1" applyAlignment="1">
      <alignment horizontal="center" vertical="center" wrapText="1"/>
    </xf>
    <xf numFmtId="0" fontId="37" fillId="4" borderId="12" xfId="0" applyFont="1" applyFill="1" applyBorder="1" applyAlignment="1">
      <alignment horizontal="center" vertical="center" wrapText="1"/>
    </xf>
    <xf numFmtId="0" fontId="37" fillId="4" borderId="38" xfId="0" applyFont="1" applyFill="1" applyBorder="1" applyAlignment="1">
      <alignment horizontal="right" vertical="center" wrapText="1"/>
    </xf>
    <xf numFmtId="0" fontId="33" fillId="4" borderId="38" xfId="0" applyNumberFormat="1" applyFont="1" applyFill="1" applyBorder="1" applyAlignment="1">
      <alignment horizontal="center" vertical="center" wrapText="1"/>
    </xf>
    <xf numFmtId="0" fontId="37" fillId="4" borderId="12" xfId="0" quotePrefix="1" applyFont="1" applyFill="1" applyBorder="1" applyAlignment="1">
      <alignment horizontal="left" vertical="center" wrapText="1"/>
    </xf>
    <xf numFmtId="1" fontId="37" fillId="4" borderId="0" xfId="0" quotePrefix="1" applyNumberFormat="1" applyFont="1" applyFill="1" applyBorder="1" applyAlignment="1">
      <alignment horizontal="center" vertical="center" wrapText="1"/>
    </xf>
    <xf numFmtId="0" fontId="33" fillId="4" borderId="0" xfId="0" applyNumberFormat="1" applyFont="1" applyFill="1" applyBorder="1" applyAlignment="1">
      <alignment horizontal="center" vertical="center" wrapText="1"/>
    </xf>
    <xf numFmtId="0" fontId="33" fillId="4" borderId="12" xfId="0" quotePrefix="1" applyFont="1" applyFill="1" applyBorder="1" applyAlignment="1">
      <alignment horizontal="center" vertical="center" wrapText="1"/>
    </xf>
    <xf numFmtId="0" fontId="33" fillId="4" borderId="0" xfId="0" applyFont="1" applyFill="1" applyBorder="1"/>
    <xf numFmtId="0" fontId="31" fillId="4" borderId="5" xfId="0" applyFont="1" applyFill="1" applyBorder="1" applyAlignment="1">
      <alignment horizontal="right"/>
    </xf>
    <xf numFmtId="164" fontId="34" fillId="4" borderId="5" xfId="1" applyNumberFormat="1" applyFont="1" applyFill="1" applyBorder="1" applyAlignment="1">
      <alignment vertical="center" wrapText="1"/>
    </xf>
    <xf numFmtId="0" fontId="31" fillId="4" borderId="2" xfId="0" applyFont="1" applyFill="1" applyBorder="1"/>
    <xf numFmtId="0" fontId="31" fillId="4" borderId="5" xfId="0" applyFont="1" applyFill="1" applyBorder="1"/>
    <xf numFmtId="164" fontId="34" fillId="4" borderId="5" xfId="1" applyNumberFormat="1" applyFont="1" applyFill="1" applyBorder="1" applyAlignment="1">
      <alignment horizontal="center" vertical="center" wrapText="1"/>
    </xf>
    <xf numFmtId="0" fontId="33" fillId="4" borderId="38" xfId="2" applyNumberFormat="1" applyFont="1" applyFill="1" applyBorder="1" applyAlignment="1">
      <alignment horizontal="center" vertical="center" wrapText="1"/>
    </xf>
    <xf numFmtId="1" fontId="33" fillId="4" borderId="12" xfId="0" quotePrefix="1" applyNumberFormat="1" applyFont="1" applyFill="1" applyBorder="1" applyAlignment="1">
      <alignment horizontal="center" vertical="center" wrapText="1"/>
    </xf>
    <xf numFmtId="1" fontId="33" fillId="4" borderId="38" xfId="0" applyNumberFormat="1" applyFont="1" applyFill="1" applyBorder="1" applyAlignment="1">
      <alignment horizontal="center" vertical="center" wrapText="1"/>
    </xf>
    <xf numFmtId="164" fontId="33" fillId="4" borderId="5" xfId="1" applyNumberFormat="1" applyFont="1" applyFill="1" applyBorder="1" applyAlignment="1">
      <alignment horizontal="center" vertical="center" wrapText="1"/>
    </xf>
    <xf numFmtId="0" fontId="31" fillId="4" borderId="6" xfId="0" applyFont="1" applyFill="1" applyBorder="1"/>
    <xf numFmtId="1" fontId="32" fillId="4" borderId="0" xfId="0" quotePrefix="1" applyNumberFormat="1" applyFont="1" applyFill="1" applyBorder="1" applyAlignment="1">
      <alignment horizontal="center" vertical="center" wrapText="1"/>
    </xf>
    <xf numFmtId="1" fontId="37" fillId="0" borderId="12" xfId="0" quotePrefix="1" applyNumberFormat="1" applyFont="1" applyBorder="1" applyAlignment="1">
      <alignment horizontal="center" vertical="center" wrapText="1"/>
    </xf>
    <xf numFmtId="1" fontId="37" fillId="4" borderId="12" xfId="0" quotePrefix="1" applyNumberFormat="1" applyFont="1" applyFill="1" applyBorder="1" applyAlignment="1">
      <alignment horizontal="center" vertical="center" wrapText="1"/>
    </xf>
    <xf numFmtId="1" fontId="40" fillId="4" borderId="12" xfId="0" quotePrefix="1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/>
    </xf>
    <xf numFmtId="0" fontId="4" fillId="0" borderId="2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41" fontId="22" fillId="2" borderId="57" xfId="2" applyFont="1" applyFill="1" applyBorder="1"/>
    <xf numFmtId="0" fontId="15" fillId="2" borderId="96" xfId="0" applyFont="1" applyFill="1" applyBorder="1" applyAlignment="1">
      <alignment vertical="center"/>
    </xf>
    <xf numFmtId="0" fontId="11" fillId="2" borderId="2" xfId="0" applyFont="1" applyFill="1" applyBorder="1" applyAlignment="1">
      <alignment vertical="center"/>
    </xf>
    <xf numFmtId="164" fontId="34" fillId="2" borderId="1" xfId="1" applyNumberFormat="1" applyFont="1" applyFill="1" applyBorder="1" applyAlignment="1">
      <alignment horizontal="center" vertical="center" wrapText="1"/>
    </xf>
    <xf numFmtId="1" fontId="31" fillId="0" borderId="6" xfId="0" applyNumberFormat="1" applyFont="1" applyBorder="1"/>
    <xf numFmtId="1" fontId="31" fillId="4" borderId="63" xfId="0" applyNumberFormat="1" applyFont="1" applyFill="1" applyBorder="1"/>
    <xf numFmtId="1" fontId="31" fillId="4" borderId="84" xfId="0" applyNumberFormat="1" applyFont="1" applyFill="1" applyBorder="1"/>
    <xf numFmtId="1" fontId="31" fillId="0" borderId="63" xfId="0" applyNumberFormat="1" applyFont="1" applyBorder="1"/>
    <xf numFmtId="1" fontId="31" fillId="0" borderId="84" xfId="0" applyNumberFormat="1" applyFont="1" applyBorder="1"/>
    <xf numFmtId="1" fontId="31" fillId="0" borderId="85" xfId="0" applyNumberFormat="1" applyFont="1" applyBorder="1"/>
    <xf numFmtId="1" fontId="31" fillId="4" borderId="85" xfId="0" applyNumberFormat="1" applyFont="1" applyFill="1" applyBorder="1"/>
    <xf numFmtId="1" fontId="31" fillId="7" borderId="63" xfId="0" applyNumberFormat="1" applyFont="1" applyFill="1" applyBorder="1"/>
    <xf numFmtId="1" fontId="31" fillId="7" borderId="85" xfId="0" applyNumberFormat="1" applyFont="1" applyFill="1" applyBorder="1"/>
    <xf numFmtId="0" fontId="22" fillId="0" borderId="104" xfId="0" applyFont="1" applyBorder="1"/>
    <xf numFmtId="0" fontId="55" fillId="0" borderId="105" xfId="0" applyFont="1" applyBorder="1" applyAlignment="1">
      <alignment horizontal="left"/>
    </xf>
    <xf numFmtId="0" fontId="55" fillId="0" borderId="105" xfId="0" applyFont="1" applyBorder="1"/>
    <xf numFmtId="164" fontId="22" fillId="0" borderId="104" xfId="1" applyNumberFormat="1" applyFont="1" applyBorder="1"/>
    <xf numFmtId="0" fontId="52" fillId="0" borderId="105" xfId="0" applyFont="1" applyBorder="1"/>
    <xf numFmtId="0" fontId="5" fillId="2" borderId="107" xfId="0" applyFont="1" applyFill="1" applyBorder="1" applyAlignment="1">
      <alignment vertical="center"/>
    </xf>
    <xf numFmtId="164" fontId="22" fillId="2" borderId="106" xfId="1" applyNumberFormat="1" applyFont="1" applyFill="1" applyBorder="1" applyAlignment="1">
      <alignment horizontal="center"/>
    </xf>
    <xf numFmtId="164" fontId="22" fillId="2" borderId="107" xfId="1" applyNumberFormat="1" applyFont="1" applyFill="1" applyBorder="1" applyAlignment="1">
      <alignment horizontal="center"/>
    </xf>
    <xf numFmtId="0" fontId="4" fillId="2" borderId="22" xfId="0" applyFont="1" applyFill="1" applyBorder="1" applyAlignment="1">
      <alignment vertical="center"/>
    </xf>
    <xf numFmtId="0" fontId="22" fillId="0" borderId="105" xfId="0" applyFont="1" applyBorder="1"/>
    <xf numFmtId="0" fontId="4" fillId="2" borderId="107" xfId="0" applyFont="1" applyFill="1" applyBorder="1" applyAlignment="1">
      <alignment vertical="center"/>
    </xf>
    <xf numFmtId="0" fontId="22" fillId="2" borderId="104" xfId="0" applyFont="1" applyFill="1" applyBorder="1"/>
    <xf numFmtId="164" fontId="22" fillId="2" borderId="104" xfId="1" applyNumberFormat="1" applyFont="1" applyFill="1" applyBorder="1"/>
    <xf numFmtId="0" fontId="22" fillId="2" borderId="105" xfId="0" applyFont="1" applyFill="1" applyBorder="1"/>
    <xf numFmtId="0" fontId="6" fillId="2" borderId="107" xfId="0" applyFont="1" applyFill="1" applyBorder="1" applyAlignment="1">
      <alignment horizontal="left"/>
    </xf>
    <xf numFmtId="0" fontId="53" fillId="0" borderId="105" xfId="0" applyFont="1" applyBorder="1"/>
    <xf numFmtId="0" fontId="22" fillId="0" borderId="12" xfId="0" applyFont="1" applyBorder="1"/>
    <xf numFmtId="0" fontId="53" fillId="0" borderId="38" xfId="0" applyFont="1" applyBorder="1"/>
    <xf numFmtId="0" fontId="22" fillId="2" borderId="106" xfId="0" applyFont="1" applyFill="1" applyBorder="1"/>
    <xf numFmtId="0" fontId="22" fillId="2" borderId="13" xfId="0" applyFont="1" applyFill="1" applyBorder="1"/>
    <xf numFmtId="0" fontId="22" fillId="0" borderId="108" xfId="0" applyFont="1" applyBorder="1"/>
    <xf numFmtId="0" fontId="22" fillId="0" borderId="109" xfId="0" applyFont="1" applyBorder="1"/>
    <xf numFmtId="0" fontId="4" fillId="2" borderId="110" xfId="0" applyFont="1" applyFill="1" applyBorder="1" applyAlignment="1">
      <alignment vertical="center"/>
    </xf>
    <xf numFmtId="164" fontId="22" fillId="0" borderId="108" xfId="1" applyNumberFormat="1" applyFont="1" applyBorder="1"/>
    <xf numFmtId="0" fontId="22" fillId="0" borderId="8" xfId="0" applyFont="1" applyBorder="1"/>
    <xf numFmtId="41" fontId="41" fillId="2" borderId="0" xfId="2" applyFont="1" applyFill="1" applyBorder="1"/>
    <xf numFmtId="41" fontId="41" fillId="4" borderId="0" xfId="2" applyFont="1" applyFill="1" applyBorder="1"/>
    <xf numFmtId="0" fontId="41" fillId="2" borderId="0" xfId="0" applyFont="1" applyFill="1" applyBorder="1"/>
    <xf numFmtId="41" fontId="41" fillId="2" borderId="0" xfId="0" applyNumberFormat="1" applyFont="1" applyFill="1" applyBorder="1"/>
    <xf numFmtId="0" fontId="6" fillId="2" borderId="1" xfId="0" applyFont="1" applyFill="1" applyBorder="1" applyAlignment="1">
      <alignment horizontal="center"/>
    </xf>
    <xf numFmtId="0" fontId="4" fillId="0" borderId="2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41" fontId="14" fillId="0" borderId="0" xfId="2" applyFont="1"/>
    <xf numFmtId="0" fontId="75" fillId="2" borderId="0" xfId="0" applyFont="1" applyFill="1" applyBorder="1"/>
    <xf numFmtId="0" fontId="75" fillId="0" borderId="0" xfId="0" applyFont="1"/>
    <xf numFmtId="164" fontId="41" fillId="0" borderId="0" xfId="0" applyNumberFormat="1" applyFont="1" applyBorder="1" applyAlignment="1"/>
    <xf numFmtId="0" fontId="6" fillId="2" borderId="1" xfId="0" applyFont="1" applyFill="1" applyBorder="1" applyAlignment="1">
      <alignment horizontal="center"/>
    </xf>
    <xf numFmtId="0" fontId="4" fillId="0" borderId="2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41" fontId="75" fillId="0" borderId="0" xfId="0" applyNumberFormat="1" applyFont="1"/>
    <xf numFmtId="41" fontId="75" fillId="2" borderId="0" xfId="0" applyNumberFormat="1" applyFont="1" applyFill="1" applyBorder="1"/>
    <xf numFmtId="0" fontId="0" fillId="0" borderId="0" xfId="0" applyFont="1" applyBorder="1"/>
    <xf numFmtId="0" fontId="6" fillId="2" borderId="1" xfId="0" applyFont="1" applyFill="1" applyBorder="1" applyAlignment="1">
      <alignment horizontal="center"/>
    </xf>
    <xf numFmtId="0" fontId="4" fillId="0" borderId="2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164" fontId="14" fillId="4" borderId="0" xfId="0" applyNumberFormat="1" applyFont="1" applyFill="1"/>
    <xf numFmtId="164" fontId="2" fillId="4" borderId="0" xfId="0" applyNumberFormat="1" applyFont="1" applyFill="1" applyBorder="1"/>
    <xf numFmtId="41" fontId="14" fillId="2" borderId="0" xfId="2" applyFont="1" applyFill="1"/>
    <xf numFmtId="164" fontId="17" fillId="2" borderId="6" xfId="1" applyNumberFormat="1" applyFont="1" applyFill="1" applyBorder="1"/>
    <xf numFmtId="164" fontId="70" fillId="2" borderId="10" xfId="1" applyNumberFormat="1" applyFont="1" applyFill="1" applyBorder="1"/>
    <xf numFmtId="164" fontId="10" fillId="5" borderId="5" xfId="1" applyNumberFormat="1" applyFont="1" applyFill="1" applyBorder="1"/>
    <xf numFmtId="164" fontId="6" fillId="5" borderId="1" xfId="1" applyNumberFormat="1" applyFont="1" applyFill="1" applyBorder="1"/>
    <xf numFmtId="164" fontId="10" fillId="2" borderId="85" xfId="1" applyNumberFormat="1" applyFont="1" applyFill="1" applyBorder="1"/>
    <xf numFmtId="41" fontId="22" fillId="0" borderId="1" xfId="2" applyFont="1" applyBorder="1"/>
    <xf numFmtId="41" fontId="22" fillId="0" borderId="4" xfId="2" applyFont="1" applyBorder="1"/>
    <xf numFmtId="168" fontId="6" fillId="0" borderId="70" xfId="2" applyNumberFormat="1" applyFont="1" applyBorder="1"/>
    <xf numFmtId="41" fontId="41" fillId="0" borderId="0" xfId="0" applyNumberFormat="1" applyFont="1"/>
    <xf numFmtId="164" fontId="3" fillId="2" borderId="70" xfId="1" applyNumberFormat="1" applyFont="1" applyFill="1" applyBorder="1"/>
    <xf numFmtId="164" fontId="3" fillId="2" borderId="74" xfId="1" applyNumberFormat="1" applyFont="1" applyFill="1" applyBorder="1"/>
    <xf numFmtId="164" fontId="3" fillId="2" borderId="1" xfId="0" applyNumberFormat="1" applyFont="1" applyFill="1" applyBorder="1"/>
    <xf numFmtId="0" fontId="6" fillId="2" borderId="1" xfId="0" applyFont="1" applyFill="1" applyBorder="1" applyAlignment="1">
      <alignment horizontal="center"/>
    </xf>
    <xf numFmtId="0" fontId="4" fillId="0" borderId="2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164" fontId="3" fillId="2" borderId="0" xfId="0" applyNumberFormat="1" applyFont="1" applyFill="1" applyBorder="1"/>
    <xf numFmtId="0" fontId="78" fillId="0" borderId="12" xfId="0" applyFont="1" applyBorder="1" applyAlignment="1">
      <alignment horizontal="center" vertical="center" wrapText="1"/>
    </xf>
    <xf numFmtId="164" fontId="22" fillId="0" borderId="2" xfId="0" applyNumberFormat="1" applyFont="1" applyBorder="1" applyAlignment="1"/>
    <xf numFmtId="0" fontId="52" fillId="0" borderId="35" xfId="0" applyFont="1" applyBorder="1"/>
    <xf numFmtId="0" fontId="5" fillId="2" borderId="17" xfId="0" applyFont="1" applyFill="1" applyBorder="1" applyAlignment="1">
      <alignment vertical="center" wrapText="1"/>
    </xf>
    <xf numFmtId="164" fontId="6" fillId="9" borderId="3" xfId="1" applyNumberFormat="1" applyFont="1" applyFill="1" applyBorder="1"/>
    <xf numFmtId="164" fontId="17" fillId="2" borderId="10" xfId="1" applyNumberFormat="1" applyFont="1" applyFill="1" applyBorder="1"/>
    <xf numFmtId="41" fontId="75" fillId="2" borderId="0" xfId="2" applyFont="1" applyFill="1" applyBorder="1"/>
    <xf numFmtId="41" fontId="0" fillId="0" borderId="0" xfId="2" applyFont="1" applyBorder="1"/>
    <xf numFmtId="41" fontId="2" fillId="0" borderId="0" xfId="2" applyFont="1"/>
    <xf numFmtId="41" fontId="2" fillId="4" borderId="0" xfId="2" applyFont="1" applyFill="1"/>
    <xf numFmtId="41" fontId="14" fillId="4" borderId="0" xfId="2" applyFont="1" applyFill="1"/>
    <xf numFmtId="0" fontId="42" fillId="0" borderId="0" xfId="0" applyFont="1"/>
    <xf numFmtId="41" fontId="59" fillId="0" borderId="0" xfId="2" applyFont="1" applyBorder="1"/>
    <xf numFmtId="41" fontId="59" fillId="0" borderId="0" xfId="0" applyNumberFormat="1" applyFont="1"/>
    <xf numFmtId="41" fontId="80" fillId="0" borderId="0" xfId="2" applyFont="1" applyBorder="1"/>
    <xf numFmtId="41" fontId="59" fillId="0" borderId="0" xfId="2" applyFont="1"/>
    <xf numFmtId="41" fontId="80" fillId="0" borderId="0" xfId="2" applyFont="1"/>
    <xf numFmtId="41" fontId="59" fillId="4" borderId="0" xfId="2" applyFont="1" applyFill="1" applyBorder="1"/>
    <xf numFmtId="164" fontId="32" fillId="2" borderId="1" xfId="0" applyNumberFormat="1" applyFont="1" applyFill="1" applyBorder="1"/>
    <xf numFmtId="0" fontId="78" fillId="0" borderId="0" xfId="0" applyFont="1" applyFill="1" applyBorder="1" applyAlignment="1">
      <alignment horizontal="center" vertical="center" wrapText="1"/>
    </xf>
    <xf numFmtId="0" fontId="78" fillId="0" borderId="0" xfId="0" applyFont="1" applyBorder="1"/>
    <xf numFmtId="0" fontId="78" fillId="0" borderId="38" xfId="0" applyFont="1" applyBorder="1" applyAlignment="1">
      <alignment horizontal="center" vertical="center" wrapText="1"/>
    </xf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/>
    <xf numFmtId="0" fontId="81" fillId="0" borderId="38" xfId="0" applyFont="1" applyBorder="1" applyAlignment="1">
      <alignment horizontal="center" vertical="center" wrapText="1"/>
    </xf>
    <xf numFmtId="0" fontId="81" fillId="4" borderId="0" xfId="0" applyFont="1" applyFill="1" applyBorder="1" applyAlignment="1">
      <alignment horizontal="center" vertical="center" wrapText="1"/>
    </xf>
    <xf numFmtId="0" fontId="81" fillId="4" borderId="0" xfId="0" applyFont="1" applyFill="1" applyBorder="1"/>
    <xf numFmtId="0" fontId="81" fillId="4" borderId="38" xfId="0" applyFont="1" applyFill="1" applyBorder="1" applyAlignment="1">
      <alignment horizontal="center" vertical="center" wrapText="1"/>
    </xf>
    <xf numFmtId="0" fontId="81" fillId="2" borderId="12" xfId="0" applyFont="1" applyFill="1" applyBorder="1" applyAlignment="1">
      <alignment horizontal="center" vertical="center" wrapText="1"/>
    </xf>
    <xf numFmtId="0" fontId="81" fillId="2" borderId="0" xfId="0" applyFont="1" applyFill="1" applyBorder="1"/>
    <xf numFmtId="0" fontId="82" fillId="2" borderId="38" xfId="0" applyNumberFormat="1" applyFont="1" applyFill="1" applyBorder="1" applyAlignment="1">
      <alignment horizontal="center" vertical="center" wrapText="1"/>
    </xf>
    <xf numFmtId="0" fontId="81" fillId="4" borderId="12" xfId="0" applyFont="1" applyFill="1" applyBorder="1" applyAlignment="1">
      <alignment horizontal="center" vertical="center" wrapText="1"/>
    </xf>
    <xf numFmtId="0" fontId="82" fillId="4" borderId="38" xfId="0" applyNumberFormat="1" applyFont="1" applyFill="1" applyBorder="1" applyAlignment="1">
      <alignment horizontal="center" vertical="center" wrapText="1"/>
    </xf>
    <xf numFmtId="1" fontId="0" fillId="0" borderId="1" xfId="0" applyNumberFormat="1" applyBorder="1"/>
    <xf numFmtId="164" fontId="75" fillId="0" borderId="0" xfId="0" applyNumberFormat="1" applyFont="1"/>
    <xf numFmtId="164" fontId="0" fillId="4" borderId="0" xfId="0" applyNumberFormat="1" applyFill="1"/>
    <xf numFmtId="164" fontId="10" fillId="10" borderId="5" xfId="1" applyNumberFormat="1" applyFont="1" applyFill="1" applyBorder="1"/>
    <xf numFmtId="164" fontId="6" fillId="10" borderId="1" xfId="1" applyNumberFormat="1" applyFont="1" applyFill="1" applyBorder="1"/>
    <xf numFmtId="164" fontId="10" fillId="10" borderId="1" xfId="1" applyNumberFormat="1" applyFont="1" applyFill="1" applyBorder="1"/>
    <xf numFmtId="164" fontId="70" fillId="11" borderId="6" xfId="1" applyNumberFormat="1" applyFont="1" applyFill="1" applyBorder="1"/>
    <xf numFmtId="0" fontId="6" fillId="2" borderId="1" xfId="0" applyFont="1" applyFill="1" applyBorder="1" applyAlignment="1">
      <alignment horizontal="center"/>
    </xf>
    <xf numFmtId="0" fontId="4" fillId="0" borderId="2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41" fontId="22" fillId="4" borderId="1" xfId="2" applyFont="1" applyFill="1" applyBorder="1"/>
    <xf numFmtId="41" fontId="36" fillId="2" borderId="0" xfId="2" applyFont="1" applyFill="1"/>
    <xf numFmtId="41" fontId="2" fillId="2" borderId="0" xfId="2" applyFont="1" applyFill="1" applyBorder="1"/>
    <xf numFmtId="41" fontId="42" fillId="2" borderId="0" xfId="2" applyFont="1" applyFill="1" applyBorder="1"/>
    <xf numFmtId="41" fontId="75" fillId="0" borderId="0" xfId="2" applyFont="1"/>
    <xf numFmtId="41" fontId="42" fillId="0" borderId="0" xfId="2" applyFont="1" applyBorder="1"/>
    <xf numFmtId="41" fontId="79" fillId="0" borderId="0" xfId="2" applyFont="1" applyBorder="1"/>
    <xf numFmtId="41" fontId="42" fillId="0" borderId="0" xfId="2" applyFont="1" applyFill="1" applyBorder="1"/>
    <xf numFmtId="41" fontId="42" fillId="4" borderId="0" xfId="2" applyFont="1" applyFill="1"/>
    <xf numFmtId="41" fontId="76" fillId="4" borderId="0" xfId="2" applyFont="1" applyFill="1"/>
    <xf numFmtId="41" fontId="77" fillId="4" borderId="0" xfId="2" applyFont="1" applyFill="1"/>
    <xf numFmtId="41" fontId="31" fillId="0" borderId="0" xfId="2" applyFont="1"/>
    <xf numFmtId="164" fontId="17" fillId="5" borderId="10" xfId="1" applyNumberFormat="1" applyFont="1" applyFill="1" applyBorder="1"/>
    <xf numFmtId="0" fontId="78" fillId="2" borderId="12" xfId="0" applyFont="1" applyFill="1" applyBorder="1" applyAlignment="1">
      <alignment horizontal="center" vertical="center" wrapText="1"/>
    </xf>
    <xf numFmtId="0" fontId="78" fillId="2" borderId="0" xfId="0" applyFont="1" applyFill="1" applyBorder="1"/>
    <xf numFmtId="0" fontId="78" fillId="2" borderId="38" xfId="0" applyFont="1" applyFill="1" applyBorder="1" applyAlignment="1">
      <alignment horizontal="center" vertical="center" wrapText="1"/>
    </xf>
    <xf numFmtId="0" fontId="83" fillId="4" borderId="12" xfId="0" applyFont="1" applyFill="1" applyBorder="1" applyAlignment="1">
      <alignment horizontal="center" vertical="center" wrapText="1"/>
    </xf>
    <xf numFmtId="0" fontId="83" fillId="4" borderId="0" xfId="0" applyFont="1" applyFill="1" applyBorder="1"/>
    <xf numFmtId="0" fontId="83" fillId="4" borderId="38" xfId="0" applyFont="1" applyFill="1" applyBorder="1" applyAlignment="1">
      <alignment horizontal="center" vertical="center" wrapText="1"/>
    </xf>
    <xf numFmtId="0" fontId="78" fillId="4" borderId="12" xfId="0" applyFont="1" applyFill="1" applyBorder="1" applyAlignment="1">
      <alignment horizontal="center" vertical="center" wrapText="1"/>
    </xf>
    <xf numFmtId="0" fontId="78" fillId="4" borderId="0" xfId="0" applyFont="1" applyFill="1" applyBorder="1"/>
    <xf numFmtId="0" fontId="78" fillId="4" borderId="38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/>
    </xf>
    <xf numFmtId="0" fontId="4" fillId="0" borderId="2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164" fontId="34" fillId="2" borderId="2" xfId="1" applyNumberFormat="1" applyFont="1" applyFill="1" applyBorder="1" applyAlignment="1">
      <alignment horizontal="center" vertical="center" wrapText="1"/>
    </xf>
    <xf numFmtId="164" fontId="34" fillId="2" borderId="5" xfId="1" applyNumberFormat="1" applyFont="1" applyFill="1" applyBorder="1" applyAlignment="1">
      <alignment horizontal="center" vertical="center" wrapText="1"/>
    </xf>
    <xf numFmtId="164" fontId="33" fillId="2" borderId="6" xfId="1" applyNumberFormat="1" applyFont="1" applyFill="1" applyBorder="1" applyAlignment="1">
      <alignment horizontal="center" vertical="center" wrapText="1"/>
    </xf>
    <xf numFmtId="164" fontId="33" fillId="2" borderId="2" xfId="1" applyNumberFormat="1" applyFont="1" applyFill="1" applyBorder="1" applyAlignment="1">
      <alignment horizontal="center" vertical="center" wrapText="1"/>
    </xf>
    <xf numFmtId="164" fontId="33" fillId="2" borderId="5" xfId="1" applyNumberFormat="1" applyFont="1" applyFill="1" applyBorder="1" applyAlignment="1">
      <alignment horizontal="center" vertical="center" wrapText="1"/>
    </xf>
    <xf numFmtId="164" fontId="32" fillId="0" borderId="2" xfId="0" applyNumberFormat="1" applyFont="1" applyBorder="1" applyAlignment="1">
      <alignment horizontal="center" vertical="center" wrapText="1"/>
    </xf>
    <xf numFmtId="164" fontId="32" fillId="0" borderId="5" xfId="0" applyNumberFormat="1" applyFont="1" applyBorder="1" applyAlignment="1">
      <alignment horizontal="center" vertical="center" wrapText="1"/>
    </xf>
    <xf numFmtId="164" fontId="32" fillId="2" borderId="2" xfId="1" applyNumberFormat="1" applyFont="1" applyFill="1" applyBorder="1" applyAlignment="1">
      <alignment horizontal="center" vertical="center" wrapText="1"/>
    </xf>
    <xf numFmtId="164" fontId="32" fillId="4" borderId="5" xfId="1" applyNumberFormat="1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left" vertical="center" wrapText="1"/>
    </xf>
    <xf numFmtId="0" fontId="32" fillId="0" borderId="38" xfId="0" applyFont="1" applyBorder="1" applyAlignment="1">
      <alignment horizontal="center" vertical="center" wrapText="1"/>
    </xf>
    <xf numFmtId="0" fontId="2" fillId="0" borderId="0" xfId="0" applyNumberFormat="1" applyFont="1" applyBorder="1"/>
    <xf numFmtId="0" fontId="2" fillId="0" borderId="38" xfId="0" applyFont="1" applyBorder="1"/>
    <xf numFmtId="0" fontId="0" fillId="0" borderId="38" xfId="0" applyBorder="1"/>
    <xf numFmtId="0" fontId="33" fillId="0" borderId="38" xfId="0" applyFont="1" applyBorder="1" applyAlignment="1">
      <alignment horizontal="center" vertical="center" wrapText="1"/>
    </xf>
    <xf numFmtId="0" fontId="32" fillId="4" borderId="38" xfId="0" applyFont="1" applyFill="1" applyBorder="1" applyAlignment="1">
      <alignment horizontal="center" vertical="center" wrapText="1"/>
    </xf>
    <xf numFmtId="0" fontId="0" fillId="2" borderId="0" xfId="0" applyNumberFormat="1" applyFill="1" applyBorder="1"/>
    <xf numFmtId="0" fontId="0" fillId="2" borderId="38" xfId="0" applyFill="1" applyBorder="1"/>
    <xf numFmtId="0" fontId="33" fillId="2" borderId="38" xfId="0" applyFont="1" applyFill="1" applyBorder="1" applyAlignment="1">
      <alignment horizontal="center" vertical="center" wrapText="1"/>
    </xf>
    <xf numFmtId="0" fontId="33" fillId="4" borderId="38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vertical="center"/>
    </xf>
    <xf numFmtId="0" fontId="0" fillId="0" borderId="21" xfId="0" applyBorder="1"/>
    <xf numFmtId="0" fontId="31" fillId="0" borderId="13" xfId="0" applyFont="1" applyBorder="1" applyAlignment="1">
      <alignment horizontal="right"/>
    </xf>
    <xf numFmtId="0" fontId="0" fillId="0" borderId="0" xfId="0" applyNumberFormat="1" applyFont="1" applyBorder="1"/>
    <xf numFmtId="0" fontId="0" fillId="0" borderId="38" xfId="0" applyFont="1" applyBorder="1"/>
    <xf numFmtId="0" fontId="4" fillId="0" borderId="2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41" fontId="79" fillId="0" borderId="0" xfId="2" applyFont="1"/>
    <xf numFmtId="41" fontId="79" fillId="4" borderId="0" xfId="2" applyFont="1" applyFill="1"/>
    <xf numFmtId="41" fontId="41" fillId="2" borderId="0" xfId="0" applyNumberFormat="1" applyFont="1" applyFill="1"/>
    <xf numFmtId="41" fontId="54" fillId="2" borderId="0" xfId="0" applyNumberFormat="1" applyFont="1" applyFill="1"/>
    <xf numFmtId="0" fontId="54" fillId="2" borderId="0" xfId="0" applyFont="1" applyFill="1"/>
    <xf numFmtId="41" fontId="84" fillId="2" borderId="0" xfId="0" applyNumberFormat="1" applyFont="1" applyFill="1"/>
    <xf numFmtId="0" fontId="6" fillId="2" borderId="1" xfId="0" applyFont="1" applyFill="1" applyBorder="1" applyAlignment="1">
      <alignment horizontal="center"/>
    </xf>
    <xf numFmtId="0" fontId="4" fillId="0" borderId="2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164" fontId="0" fillId="0" borderId="17" xfId="0" applyNumberFormat="1" applyBorder="1"/>
    <xf numFmtId="0" fontId="4" fillId="0" borderId="2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41" fontId="14" fillId="0" borderId="0" xfId="0" applyNumberFormat="1" applyFont="1"/>
    <xf numFmtId="0" fontId="36" fillId="12" borderId="6" xfId="0" applyFont="1" applyFill="1" applyBorder="1"/>
    <xf numFmtId="0" fontId="15" fillId="12" borderId="6" xfId="0" applyFont="1" applyFill="1" applyBorder="1" applyAlignment="1">
      <alignment vertical="center"/>
    </xf>
    <xf numFmtId="0" fontId="36" fillId="12" borderId="2" xfId="0" applyFont="1" applyFill="1" applyBorder="1"/>
    <xf numFmtId="0" fontId="37" fillId="12" borderId="0" xfId="0" applyFont="1" applyFill="1" applyBorder="1" applyAlignment="1">
      <alignment horizontal="center" vertical="center" wrapText="1"/>
    </xf>
    <xf numFmtId="0" fontId="37" fillId="12" borderId="0" xfId="0" applyFont="1" applyFill="1" applyBorder="1"/>
    <xf numFmtId="0" fontId="37" fillId="12" borderId="38" xfId="0" applyFont="1" applyFill="1" applyBorder="1" applyAlignment="1">
      <alignment horizontal="center" vertical="center" wrapText="1"/>
    </xf>
    <xf numFmtId="0" fontId="37" fillId="12" borderId="12" xfId="0" applyFont="1" applyFill="1" applyBorder="1" applyAlignment="1">
      <alignment horizontal="center" vertical="center" wrapText="1"/>
    </xf>
    <xf numFmtId="0" fontId="37" fillId="12" borderId="38" xfId="0" applyFont="1" applyFill="1" applyBorder="1" applyAlignment="1">
      <alignment horizontal="right" vertical="center" wrapText="1"/>
    </xf>
    <xf numFmtId="0" fontId="33" fillId="12" borderId="38" xfId="0" applyNumberFormat="1" applyFont="1" applyFill="1" applyBorder="1" applyAlignment="1">
      <alignment horizontal="center" vertical="center" wrapText="1"/>
    </xf>
    <xf numFmtId="0" fontId="37" fillId="12" borderId="12" xfId="0" quotePrefix="1" applyFont="1" applyFill="1" applyBorder="1" applyAlignment="1">
      <alignment horizontal="left" vertical="center" wrapText="1"/>
    </xf>
    <xf numFmtId="1" fontId="37" fillId="12" borderId="0" xfId="0" quotePrefix="1" applyNumberFormat="1" applyFont="1" applyFill="1" applyBorder="1" applyAlignment="1">
      <alignment horizontal="center" vertical="center" wrapText="1"/>
    </xf>
    <xf numFmtId="0" fontId="33" fillId="12" borderId="0" xfId="0" applyNumberFormat="1" applyFont="1" applyFill="1" applyBorder="1" applyAlignment="1">
      <alignment horizontal="center" vertical="center" wrapText="1"/>
    </xf>
    <xf numFmtId="1" fontId="37" fillId="12" borderId="12" xfId="0" quotePrefix="1" applyNumberFormat="1" applyFont="1" applyFill="1" applyBorder="1" applyAlignment="1">
      <alignment horizontal="center" vertical="center" wrapText="1"/>
    </xf>
    <xf numFmtId="0" fontId="33" fillId="12" borderId="12" xfId="0" quotePrefix="1" applyFont="1" applyFill="1" applyBorder="1" applyAlignment="1">
      <alignment horizontal="center" vertical="center" wrapText="1"/>
    </xf>
    <xf numFmtId="0" fontId="33" fillId="12" borderId="0" xfId="0" applyFont="1" applyFill="1" applyBorder="1"/>
    <xf numFmtId="0" fontId="33" fillId="12" borderId="38" xfId="0" applyFont="1" applyFill="1" applyBorder="1" applyAlignment="1">
      <alignment horizontal="center" vertical="center" wrapText="1"/>
    </xf>
    <xf numFmtId="0" fontId="36" fillId="12" borderId="5" xfId="0" applyFont="1" applyFill="1" applyBorder="1"/>
    <xf numFmtId="164" fontId="33" fillId="12" borderId="5" xfId="1" applyNumberFormat="1" applyFont="1" applyFill="1" applyBorder="1" applyAlignment="1">
      <alignment horizontal="center" vertical="center" wrapText="1"/>
    </xf>
    <xf numFmtId="0" fontId="31" fillId="12" borderId="6" xfId="0" applyFont="1" applyFill="1" applyBorder="1" applyAlignment="1">
      <alignment horizontal="right"/>
    </xf>
    <xf numFmtId="164" fontId="34" fillId="12" borderId="6" xfId="1" applyNumberFormat="1" applyFont="1" applyFill="1" applyBorder="1" applyAlignment="1">
      <alignment vertical="center" wrapText="1"/>
    </xf>
    <xf numFmtId="0" fontId="31" fillId="12" borderId="2" xfId="0" applyFont="1" applyFill="1" applyBorder="1" applyAlignment="1">
      <alignment horizontal="right"/>
    </xf>
    <xf numFmtId="164" fontId="34" fillId="12" borderId="2" xfId="1" applyNumberFormat="1" applyFont="1" applyFill="1" applyBorder="1" applyAlignment="1">
      <alignment vertical="center" wrapText="1"/>
    </xf>
    <xf numFmtId="0" fontId="31" fillId="12" borderId="5" xfId="0" applyFont="1" applyFill="1" applyBorder="1" applyAlignment="1">
      <alignment horizontal="right"/>
    </xf>
    <xf numFmtId="164" fontId="34" fillId="12" borderId="5" xfId="1" applyNumberFormat="1" applyFont="1" applyFill="1" applyBorder="1" applyAlignment="1">
      <alignment vertical="center" wrapText="1"/>
    </xf>
    <xf numFmtId="0" fontId="40" fillId="12" borderId="12" xfId="0" applyFont="1" applyFill="1" applyBorder="1" applyAlignment="1">
      <alignment horizontal="center" vertical="center" wrapText="1"/>
    </xf>
    <xf numFmtId="0" fontId="40" fillId="12" borderId="0" xfId="0" applyFont="1" applyFill="1" applyBorder="1"/>
    <xf numFmtId="0" fontId="40" fillId="12" borderId="38" xfId="0" applyFont="1" applyFill="1" applyBorder="1" applyAlignment="1">
      <alignment horizontal="right" vertical="center" wrapText="1"/>
    </xf>
    <xf numFmtId="0" fontId="40" fillId="12" borderId="0" xfId="0" applyFont="1" applyFill="1" applyBorder="1" applyAlignment="1">
      <alignment horizontal="center" vertical="center" wrapText="1"/>
    </xf>
    <xf numFmtId="0" fontId="32" fillId="12" borderId="38" xfId="0" applyNumberFormat="1" applyFont="1" applyFill="1" applyBorder="1" applyAlignment="1">
      <alignment horizontal="center" vertical="center" wrapText="1"/>
    </xf>
    <xf numFmtId="0" fontId="40" fillId="12" borderId="38" xfId="0" applyFont="1" applyFill="1" applyBorder="1" applyAlignment="1">
      <alignment horizontal="center" vertical="center" wrapText="1"/>
    </xf>
    <xf numFmtId="0" fontId="40" fillId="12" borderId="12" xfId="0" quotePrefix="1" applyFont="1" applyFill="1" applyBorder="1" applyAlignment="1">
      <alignment horizontal="left" vertical="center" wrapText="1"/>
    </xf>
    <xf numFmtId="1" fontId="40" fillId="12" borderId="0" xfId="0" quotePrefix="1" applyNumberFormat="1" applyFont="1" applyFill="1" applyBorder="1" applyAlignment="1">
      <alignment horizontal="center" vertical="center" wrapText="1"/>
    </xf>
    <xf numFmtId="0" fontId="32" fillId="12" borderId="0" xfId="0" applyNumberFormat="1" applyFont="1" applyFill="1" applyBorder="1" applyAlignment="1">
      <alignment horizontal="center" vertical="center" wrapText="1"/>
    </xf>
    <xf numFmtId="1" fontId="40" fillId="12" borderId="12" xfId="0" quotePrefix="1" applyNumberFormat="1" applyFont="1" applyFill="1" applyBorder="1" applyAlignment="1">
      <alignment horizontal="center" vertical="center" wrapText="1"/>
    </xf>
    <xf numFmtId="0" fontId="32" fillId="12" borderId="12" xfId="0" quotePrefix="1" applyFont="1" applyFill="1" applyBorder="1" applyAlignment="1">
      <alignment horizontal="center" vertical="center" wrapText="1"/>
    </xf>
    <xf numFmtId="0" fontId="32" fillId="12" borderId="0" xfId="0" applyFont="1" applyFill="1" applyBorder="1"/>
    <xf numFmtId="0" fontId="32" fillId="12" borderId="38" xfId="0" applyFont="1" applyFill="1" applyBorder="1" applyAlignment="1">
      <alignment horizontal="center" vertical="center" wrapText="1"/>
    </xf>
    <xf numFmtId="0" fontId="31" fillId="12" borderId="5" xfId="0" applyFont="1" applyFill="1" applyBorder="1"/>
    <xf numFmtId="0" fontId="0" fillId="12" borderId="6" xfId="0" applyFont="1" applyFill="1" applyBorder="1"/>
    <xf numFmtId="41" fontId="30" fillId="12" borderId="6" xfId="2" applyFont="1" applyFill="1" applyBorder="1" applyAlignment="1">
      <alignment vertical="center"/>
    </xf>
    <xf numFmtId="164" fontId="3" fillId="12" borderId="7" xfId="0" applyNumberFormat="1" applyFont="1" applyFill="1" applyBorder="1" applyAlignment="1">
      <alignment horizontal="center"/>
    </xf>
    <xf numFmtId="164" fontId="3" fillId="12" borderId="11" xfId="0" applyNumberFormat="1" applyFont="1" applyFill="1" applyBorder="1" applyAlignment="1">
      <alignment horizontal="center"/>
    </xf>
    <xf numFmtId="164" fontId="3" fillId="12" borderId="21" xfId="0" applyNumberFormat="1" applyFont="1" applyFill="1" applyBorder="1" applyAlignment="1">
      <alignment horizontal="center"/>
    </xf>
    <xf numFmtId="164" fontId="13" fillId="12" borderId="6" xfId="1" applyNumberFormat="1" applyFont="1" applyFill="1" applyBorder="1"/>
    <xf numFmtId="41" fontId="31" fillId="12" borderId="63" xfId="2" applyFont="1" applyFill="1" applyBorder="1"/>
    <xf numFmtId="164" fontId="13" fillId="12" borderId="21" xfId="1" applyNumberFormat="1" applyFont="1" applyFill="1" applyBorder="1"/>
    <xf numFmtId="41" fontId="0" fillId="12" borderId="63" xfId="0" applyNumberFormat="1" applyFill="1" applyBorder="1"/>
    <xf numFmtId="0" fontId="0" fillId="12" borderId="5" xfId="0" applyFont="1" applyFill="1" applyBorder="1"/>
    <xf numFmtId="0" fontId="30" fillId="12" borderId="5" xfId="0" applyFont="1" applyFill="1" applyBorder="1" applyAlignment="1">
      <alignment vertical="center"/>
    </xf>
    <xf numFmtId="41" fontId="5" fillId="12" borderId="5" xfId="2" applyFont="1" applyFill="1" applyBorder="1" applyAlignment="1">
      <alignment vertical="center"/>
    </xf>
    <xf numFmtId="164" fontId="3" fillId="12" borderId="13" xfId="1" applyNumberFormat="1" applyFont="1" applyFill="1" applyBorder="1" applyAlignment="1">
      <alignment horizontal="center"/>
    </xf>
    <xf numFmtId="164" fontId="3" fillId="12" borderId="8" xfId="1" applyNumberFormat="1" applyFont="1" applyFill="1" applyBorder="1" applyAlignment="1">
      <alignment horizontal="center"/>
    </xf>
    <xf numFmtId="164" fontId="3" fillId="12" borderId="22" xfId="1" applyNumberFormat="1" applyFont="1" applyFill="1" applyBorder="1" applyAlignment="1">
      <alignment horizontal="center"/>
    </xf>
    <xf numFmtId="164" fontId="3" fillId="12" borderId="5" xfId="1" applyNumberFormat="1" applyFont="1" applyFill="1" applyBorder="1"/>
    <xf numFmtId="1" fontId="31" fillId="12" borderId="85" xfId="0" applyNumberFormat="1" applyFont="1" applyFill="1" applyBorder="1"/>
    <xf numFmtId="164" fontId="3" fillId="12" borderId="22" xfId="1" applyNumberFormat="1" applyFont="1" applyFill="1" applyBorder="1"/>
    <xf numFmtId="41" fontId="0" fillId="12" borderId="85" xfId="0" applyNumberFormat="1" applyFill="1" applyBorder="1"/>
    <xf numFmtId="0" fontId="0" fillId="12" borderId="6" xfId="0" applyFill="1" applyBorder="1"/>
    <xf numFmtId="41" fontId="15" fillId="12" borderId="6" xfId="2" applyFont="1" applyFill="1" applyBorder="1" applyAlignment="1">
      <alignment vertical="center"/>
    </xf>
    <xf numFmtId="1" fontId="31" fillId="12" borderId="63" xfId="0" applyNumberFormat="1" applyFont="1" applyFill="1" applyBorder="1"/>
    <xf numFmtId="0" fontId="0" fillId="12" borderId="5" xfId="0" applyFill="1" applyBorder="1"/>
    <xf numFmtId="0" fontId="15" fillId="12" borderId="5" xfId="0" applyFont="1" applyFill="1" applyBorder="1" applyAlignment="1">
      <alignment vertical="center"/>
    </xf>
    <xf numFmtId="41" fontId="4" fillId="12" borderId="5" xfId="2" applyFont="1" applyFill="1" applyBorder="1" applyAlignment="1">
      <alignment vertical="center"/>
    </xf>
    <xf numFmtId="1" fontId="31" fillId="12" borderId="84" xfId="0" applyNumberFormat="1" applyFont="1" applyFill="1" applyBorder="1"/>
    <xf numFmtId="0" fontId="11" fillId="12" borderId="69" xfId="0" applyFont="1" applyFill="1" applyBorder="1" applyAlignment="1">
      <alignment vertical="center"/>
    </xf>
    <xf numFmtId="0" fontId="11" fillId="12" borderId="2" xfId="0" applyFont="1" applyFill="1" applyBorder="1" applyAlignment="1">
      <alignment vertical="center"/>
    </xf>
    <xf numFmtId="164" fontId="13" fillId="12" borderId="2" xfId="1" applyNumberFormat="1" applyFont="1" applyFill="1" applyBorder="1"/>
    <xf numFmtId="164" fontId="7" fillId="12" borderId="2" xfId="0" applyNumberFormat="1" applyFont="1" applyFill="1" applyBorder="1"/>
    <xf numFmtId="164" fontId="13" fillId="12" borderId="84" xfId="1" applyNumberFormat="1" applyFont="1" applyFill="1" applyBorder="1"/>
    <xf numFmtId="0" fontId="4" fillId="12" borderId="62" xfId="0" applyFont="1" applyFill="1" applyBorder="1" applyAlignment="1">
      <alignment vertical="center"/>
    </xf>
    <xf numFmtId="0" fontId="4" fillId="12" borderId="3" xfId="0" applyFont="1" applyFill="1" applyBorder="1" applyAlignment="1">
      <alignment vertical="center"/>
    </xf>
    <xf numFmtId="164" fontId="3" fillId="12" borderId="3" xfId="1" applyNumberFormat="1" applyFont="1" applyFill="1" applyBorder="1"/>
    <xf numFmtId="164" fontId="3" fillId="12" borderId="3" xfId="0" applyNumberFormat="1" applyFont="1" applyFill="1" applyBorder="1"/>
    <xf numFmtId="164" fontId="3" fillId="12" borderId="86" xfId="1" applyNumberFormat="1" applyFont="1" applyFill="1" applyBorder="1"/>
    <xf numFmtId="0" fontId="4" fillId="12" borderId="76" xfId="0" applyFont="1" applyFill="1" applyBorder="1" applyAlignment="1">
      <alignment vertical="center"/>
    </xf>
    <xf numFmtId="0" fontId="4" fillId="12" borderId="51" xfId="0" applyFont="1" applyFill="1" applyBorder="1" applyAlignment="1">
      <alignment vertical="center"/>
    </xf>
    <xf numFmtId="164" fontId="3" fillId="12" borderId="51" xfId="1" applyNumberFormat="1" applyFont="1" applyFill="1" applyBorder="1"/>
    <xf numFmtId="164" fontId="3" fillId="12" borderId="51" xfId="0" applyNumberFormat="1" applyFont="1" applyFill="1" applyBorder="1"/>
    <xf numFmtId="164" fontId="3" fillId="12" borderId="52" xfId="1" applyNumberFormat="1" applyFont="1" applyFill="1" applyBorder="1"/>
    <xf numFmtId="0" fontId="4" fillId="12" borderId="77" xfId="0" applyFont="1" applyFill="1" applyBorder="1" applyAlignment="1">
      <alignment vertical="center"/>
    </xf>
    <xf numFmtId="0" fontId="4" fillId="12" borderId="32" xfId="0" applyFont="1" applyFill="1" applyBorder="1" applyAlignment="1">
      <alignment vertical="center"/>
    </xf>
    <xf numFmtId="164" fontId="3" fillId="12" borderId="32" xfId="1" applyNumberFormat="1" applyFont="1" applyFill="1" applyBorder="1"/>
    <xf numFmtId="164" fontId="3" fillId="12" borderId="32" xfId="0" applyNumberFormat="1" applyFont="1" applyFill="1" applyBorder="1"/>
    <xf numFmtId="0" fontId="48" fillId="12" borderId="78" xfId="0" applyFont="1" applyFill="1" applyBorder="1"/>
    <xf numFmtId="0" fontId="4" fillId="12" borderId="69" xfId="0" applyFont="1" applyFill="1" applyBorder="1" applyAlignment="1">
      <alignment vertical="center"/>
    </xf>
    <xf numFmtId="0" fontId="4" fillId="12" borderId="2" xfId="0" applyFont="1" applyFill="1" applyBorder="1" applyAlignment="1">
      <alignment vertical="center"/>
    </xf>
    <xf numFmtId="164" fontId="3" fillId="12" borderId="2" xfId="1" applyNumberFormat="1" applyFont="1" applyFill="1" applyBorder="1"/>
    <xf numFmtId="164" fontId="3" fillId="12" borderId="2" xfId="0" applyNumberFormat="1" applyFont="1" applyFill="1" applyBorder="1"/>
    <xf numFmtId="164" fontId="3" fillId="12" borderId="84" xfId="1" applyNumberFormat="1" applyFont="1" applyFill="1" applyBorder="1"/>
    <xf numFmtId="0" fontId="4" fillId="12" borderId="55" xfId="0" applyFont="1" applyFill="1" applyBorder="1" applyAlignment="1">
      <alignment vertical="center"/>
    </xf>
    <xf numFmtId="0" fontId="4" fillId="12" borderId="1" xfId="0" applyFont="1" applyFill="1" applyBorder="1" applyAlignment="1">
      <alignment vertical="center"/>
    </xf>
    <xf numFmtId="164" fontId="3" fillId="12" borderId="1" xfId="1" applyNumberFormat="1" applyFont="1" applyFill="1" applyBorder="1"/>
    <xf numFmtId="164" fontId="3" fillId="12" borderId="1" xfId="0" applyNumberFormat="1" applyFont="1" applyFill="1" applyBorder="1"/>
    <xf numFmtId="0" fontId="48" fillId="12" borderId="70" xfId="0" applyFont="1" applyFill="1" applyBorder="1"/>
    <xf numFmtId="164" fontId="3" fillId="12" borderId="50" xfId="1" applyNumberFormat="1" applyFont="1" applyFill="1" applyBorder="1"/>
    <xf numFmtId="0" fontId="11" fillId="12" borderId="56" xfId="0" applyFont="1" applyFill="1" applyBorder="1" applyAlignment="1">
      <alignment vertical="center"/>
    </xf>
    <xf numFmtId="0" fontId="11" fillId="12" borderId="6" xfId="0" applyFont="1" applyFill="1" applyBorder="1" applyAlignment="1">
      <alignment vertical="center"/>
    </xf>
    <xf numFmtId="164" fontId="13" fillId="12" borderId="32" xfId="1" applyNumberFormat="1" applyFont="1" applyFill="1" applyBorder="1"/>
    <xf numFmtId="164" fontId="7" fillId="12" borderId="32" xfId="0" applyNumberFormat="1" applyFont="1" applyFill="1" applyBorder="1"/>
    <xf numFmtId="164" fontId="13" fillId="12" borderId="63" xfId="1" applyNumberFormat="1" applyFont="1" applyFill="1" applyBorder="1"/>
    <xf numFmtId="0" fontId="4" fillId="12" borderId="65" xfId="0" applyFont="1" applyFill="1" applyBorder="1" applyAlignment="1">
      <alignment vertical="center"/>
    </xf>
    <xf numFmtId="0" fontId="4" fillId="12" borderId="40" xfId="0" applyFont="1" applyFill="1" applyBorder="1" applyAlignment="1">
      <alignment vertical="center"/>
    </xf>
    <xf numFmtId="164" fontId="3" fillId="12" borderId="40" xfId="1" applyNumberFormat="1" applyFont="1" applyFill="1" applyBorder="1"/>
    <xf numFmtId="164" fontId="3" fillId="12" borderId="101" xfId="1" applyNumberFormat="1" applyFont="1" applyFill="1" applyBorder="1"/>
    <xf numFmtId="164" fontId="7" fillId="12" borderId="1" xfId="0" applyNumberFormat="1" applyFont="1" applyFill="1" applyBorder="1"/>
    <xf numFmtId="0" fontId="12" fillId="12" borderId="6" xfId="0" applyFont="1" applyFill="1" applyBorder="1" applyAlignment="1">
      <alignment vertical="center"/>
    </xf>
    <xf numFmtId="0" fontId="5" fillId="12" borderId="40" xfId="0" applyFont="1" applyFill="1" applyBorder="1" applyAlignment="1">
      <alignment vertical="center"/>
    </xf>
    <xf numFmtId="0" fontId="5" fillId="12" borderId="51" xfId="0" applyFont="1" applyFill="1" applyBorder="1" applyAlignment="1">
      <alignment vertical="center"/>
    </xf>
    <xf numFmtId="0" fontId="5" fillId="12" borderId="1" xfId="0" applyFont="1" applyFill="1" applyBorder="1" applyAlignment="1">
      <alignment vertical="center"/>
    </xf>
    <xf numFmtId="0" fontId="4" fillId="5" borderId="62" xfId="0" applyFont="1" applyFill="1" applyBorder="1" applyAlignment="1">
      <alignment vertical="center"/>
    </xf>
    <xf numFmtId="0" fontId="4" fillId="5" borderId="3" xfId="0" applyFont="1" applyFill="1" applyBorder="1" applyAlignment="1">
      <alignment vertical="center"/>
    </xf>
    <xf numFmtId="164" fontId="6" fillId="5" borderId="3" xfId="1" applyNumberFormat="1" applyFont="1" applyFill="1" applyBorder="1"/>
    <xf numFmtId="164" fontId="6" fillId="5" borderId="18" xfId="1" applyNumberFormat="1" applyFont="1" applyFill="1" applyBorder="1"/>
    <xf numFmtId="164" fontId="6" fillId="5" borderId="62" xfId="1" applyNumberFormat="1" applyFont="1" applyFill="1" applyBorder="1"/>
    <xf numFmtId="164" fontId="6" fillId="5" borderId="86" xfId="1" applyNumberFormat="1" applyFont="1" applyFill="1" applyBorder="1"/>
    <xf numFmtId="164" fontId="6" fillId="5" borderId="26" xfId="1" applyNumberFormat="1" applyFont="1" applyFill="1" applyBorder="1"/>
    <xf numFmtId="0" fontId="4" fillId="5" borderId="57" xfId="0" applyFont="1" applyFill="1" applyBorder="1" applyAlignment="1">
      <alignment vertical="center"/>
    </xf>
    <xf numFmtId="0" fontId="4" fillId="5" borderId="5" xfId="0" applyFont="1" applyFill="1" applyBorder="1" applyAlignment="1">
      <alignment vertical="center"/>
    </xf>
    <xf numFmtId="164" fontId="6" fillId="5" borderId="5" xfId="1" applyNumberFormat="1" applyFont="1" applyFill="1" applyBorder="1"/>
    <xf numFmtId="164" fontId="6" fillId="5" borderId="13" xfId="1" applyNumberFormat="1" applyFont="1" applyFill="1" applyBorder="1"/>
    <xf numFmtId="164" fontId="6" fillId="5" borderId="57" xfId="1" applyNumberFormat="1" applyFont="1" applyFill="1" applyBorder="1"/>
    <xf numFmtId="164" fontId="6" fillId="5" borderId="85" xfId="1" applyNumberFormat="1" applyFont="1" applyFill="1" applyBorder="1"/>
    <xf numFmtId="164" fontId="6" fillId="5" borderId="25" xfId="1" applyNumberFormat="1" applyFont="1" applyFill="1" applyBorder="1"/>
    <xf numFmtId="164" fontId="6" fillId="5" borderId="74" xfId="0" applyNumberFormat="1" applyFont="1" applyFill="1" applyBorder="1"/>
    <xf numFmtId="0" fontId="4" fillId="5" borderId="55" xfId="0" applyFont="1" applyFill="1" applyBorder="1" applyAlignment="1">
      <alignment vertical="center"/>
    </xf>
    <xf numFmtId="0" fontId="4" fillId="5" borderId="1" xfId="0" applyFont="1" applyFill="1" applyBorder="1" applyAlignment="1">
      <alignment vertical="center"/>
    </xf>
    <xf numFmtId="0" fontId="22" fillId="5" borderId="1" xfId="0" applyFont="1" applyFill="1" applyBorder="1"/>
    <xf numFmtId="0" fontId="22" fillId="5" borderId="4" xfId="0" applyFont="1" applyFill="1" applyBorder="1"/>
    <xf numFmtId="41" fontId="22" fillId="5" borderId="55" xfId="2" applyFont="1" applyFill="1" applyBorder="1"/>
    <xf numFmtId="41" fontId="22" fillId="5" borderId="1" xfId="2" applyFont="1" applyFill="1" applyBorder="1"/>
    <xf numFmtId="41" fontId="22" fillId="5" borderId="50" xfId="2" applyFont="1" applyFill="1" applyBorder="1"/>
    <xf numFmtId="164" fontId="22" fillId="5" borderId="23" xfId="0" applyNumberFormat="1" applyFont="1" applyFill="1" applyBorder="1"/>
    <xf numFmtId="164" fontId="6" fillId="5" borderId="4" xfId="1" applyNumberFormat="1" applyFont="1" applyFill="1" applyBorder="1"/>
    <xf numFmtId="164" fontId="6" fillId="5" borderId="55" xfId="1" applyNumberFormat="1" applyFont="1" applyFill="1" applyBorder="1"/>
    <xf numFmtId="164" fontId="6" fillId="5" borderId="50" xfId="1" applyNumberFormat="1" applyFont="1" applyFill="1" applyBorder="1"/>
    <xf numFmtId="164" fontId="6" fillId="5" borderId="23" xfId="1" applyNumberFormat="1" applyFont="1" applyFill="1" applyBorder="1"/>
    <xf numFmtId="0" fontId="22" fillId="5" borderId="6" xfId="0" applyFont="1" applyFill="1" applyBorder="1"/>
    <xf numFmtId="0" fontId="22" fillId="5" borderId="7" xfId="0" applyFont="1" applyFill="1" applyBorder="1"/>
    <xf numFmtId="41" fontId="22" fillId="5" borderId="56" xfId="2" applyFont="1" applyFill="1" applyBorder="1"/>
    <xf numFmtId="41" fontId="22" fillId="5" borderId="6" xfId="2" applyFont="1" applyFill="1" applyBorder="1"/>
    <xf numFmtId="41" fontId="22" fillId="5" borderId="63" xfId="2" applyFont="1" applyFill="1" applyBorder="1"/>
    <xf numFmtId="164" fontId="22" fillId="5" borderId="24" xfId="0" applyNumberFormat="1" applyFont="1" applyFill="1" applyBorder="1"/>
    <xf numFmtId="0" fontId="4" fillId="5" borderId="76" xfId="0" applyFont="1" applyFill="1" applyBorder="1" applyAlignment="1">
      <alignment vertical="center"/>
    </xf>
    <xf numFmtId="0" fontId="4" fillId="5" borderId="51" xfId="0" applyFont="1" applyFill="1" applyBorder="1" applyAlignment="1">
      <alignment vertical="center"/>
    </xf>
    <xf numFmtId="164" fontId="6" fillId="5" borderId="51" xfId="1" applyNumberFormat="1" applyFont="1" applyFill="1" applyBorder="1"/>
    <xf numFmtId="164" fontId="6" fillId="5" borderId="66" xfId="1" applyNumberFormat="1" applyFont="1" applyFill="1" applyBorder="1"/>
    <xf numFmtId="164" fontId="6" fillId="5" borderId="76" xfId="1" applyNumberFormat="1" applyFont="1" applyFill="1" applyBorder="1"/>
    <xf numFmtId="164" fontId="6" fillId="5" borderId="52" xfId="1" applyNumberFormat="1" applyFont="1" applyFill="1" applyBorder="1"/>
    <xf numFmtId="164" fontId="6" fillId="5" borderId="67" xfId="1" applyNumberFormat="1" applyFont="1" applyFill="1" applyBorder="1"/>
    <xf numFmtId="164" fontId="6" fillId="5" borderId="68" xfId="0" applyNumberFormat="1" applyFont="1" applyFill="1" applyBorder="1"/>
    <xf numFmtId="0" fontId="4" fillId="5" borderId="77" xfId="0" applyFont="1" applyFill="1" applyBorder="1" applyAlignment="1">
      <alignment vertical="center"/>
    </xf>
    <xf numFmtId="0" fontId="4" fillId="5" borderId="32" xfId="0" applyFont="1" applyFill="1" applyBorder="1" applyAlignment="1">
      <alignment vertical="center"/>
    </xf>
    <xf numFmtId="164" fontId="6" fillId="5" borderId="32" xfId="1" applyNumberFormat="1" applyFont="1" applyFill="1" applyBorder="1"/>
    <xf numFmtId="0" fontId="22" fillId="5" borderId="32" xfId="0" applyFont="1" applyFill="1" applyBorder="1"/>
    <xf numFmtId="0" fontId="22" fillId="5" borderId="33" xfId="0" applyFont="1" applyFill="1" applyBorder="1"/>
    <xf numFmtId="41" fontId="22" fillId="5" borderId="77" xfId="2" applyFont="1" applyFill="1" applyBorder="1"/>
    <xf numFmtId="41" fontId="22" fillId="5" borderId="32" xfId="2" applyFont="1" applyFill="1" applyBorder="1"/>
    <xf numFmtId="41" fontId="22" fillId="5" borderId="92" xfId="2" applyFont="1" applyFill="1" applyBorder="1"/>
    <xf numFmtId="164" fontId="22" fillId="5" borderId="58" xfId="0" applyNumberFormat="1" applyFont="1" applyFill="1" applyBorder="1"/>
    <xf numFmtId="0" fontId="22" fillId="5" borderId="55" xfId="0" applyFont="1" applyFill="1" applyBorder="1"/>
    <xf numFmtId="41" fontId="6" fillId="5" borderId="50" xfId="2" applyFont="1" applyFill="1" applyBorder="1"/>
    <xf numFmtId="0" fontId="11" fillId="9" borderId="56" xfId="0" applyFont="1" applyFill="1" applyBorder="1" applyAlignment="1">
      <alignment vertical="center"/>
    </xf>
    <xf numFmtId="0" fontId="11" fillId="9" borderId="6" xfId="0" applyFont="1" applyFill="1" applyBorder="1" applyAlignment="1">
      <alignment vertical="center"/>
    </xf>
    <xf numFmtId="164" fontId="17" fillId="9" borderId="6" xfId="1" applyNumberFormat="1" applyFont="1" applyFill="1" applyBorder="1"/>
    <xf numFmtId="164" fontId="17" fillId="9" borderId="7" xfId="1" applyNumberFormat="1" applyFont="1" applyFill="1" applyBorder="1"/>
    <xf numFmtId="164" fontId="70" fillId="9" borderId="56" xfId="1" applyNumberFormat="1" applyFont="1" applyFill="1" applyBorder="1"/>
    <xf numFmtId="164" fontId="70" fillId="9" borderId="6" xfId="1" applyNumberFormat="1" applyFont="1" applyFill="1" applyBorder="1"/>
    <xf numFmtId="164" fontId="70" fillId="9" borderId="63" xfId="1" applyNumberFormat="1" applyFont="1" applyFill="1" applyBorder="1"/>
    <xf numFmtId="164" fontId="70" fillId="9" borderId="24" xfId="1" applyNumberFormat="1" applyFont="1" applyFill="1" applyBorder="1"/>
    <xf numFmtId="164" fontId="6" fillId="9" borderId="71" xfId="0" applyNumberFormat="1" applyFont="1" applyFill="1" applyBorder="1"/>
    <xf numFmtId="41" fontId="44" fillId="2" borderId="0" xfId="2" applyFont="1" applyFill="1" applyBorder="1"/>
    <xf numFmtId="41" fontId="44" fillId="0" borderId="0" xfId="2" applyFont="1" applyBorder="1"/>
    <xf numFmtId="41" fontId="77" fillId="0" borderId="0" xfId="2" applyFont="1" applyBorder="1"/>
    <xf numFmtId="41" fontId="44" fillId="0" borderId="0" xfId="2" applyFont="1" applyFill="1" applyBorder="1"/>
    <xf numFmtId="41" fontId="76" fillId="0" borderId="0" xfId="2" applyFont="1" applyFill="1" applyBorder="1"/>
    <xf numFmtId="41" fontId="17" fillId="2" borderId="0" xfId="2" applyFont="1" applyFill="1" applyBorder="1"/>
    <xf numFmtId="41" fontId="22" fillId="2" borderId="4" xfId="2" applyFont="1" applyFill="1" applyBorder="1"/>
    <xf numFmtId="41" fontId="77" fillId="2" borderId="0" xfId="2" applyFont="1" applyFill="1"/>
    <xf numFmtId="0" fontId="4" fillId="0" borderId="2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41" fontId="22" fillId="0" borderId="0" xfId="2" applyFont="1" applyAlignment="1">
      <alignment horizontal="right"/>
    </xf>
    <xf numFmtId="0" fontId="6" fillId="2" borderId="1" xfId="0" applyFont="1" applyFill="1" applyBorder="1" applyAlignment="1">
      <alignment horizontal="center"/>
    </xf>
    <xf numFmtId="0" fontId="4" fillId="0" borderId="2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41" fontId="22" fillId="0" borderId="0" xfId="0" applyNumberFormat="1" applyFont="1" applyAlignment="1">
      <alignment horizontal="right"/>
    </xf>
    <xf numFmtId="164" fontId="17" fillId="13" borderId="63" xfId="1" applyNumberFormat="1" applyFont="1" applyFill="1" applyBorder="1"/>
    <xf numFmtId="164" fontId="10" fillId="13" borderId="85" xfId="1" applyNumberFormat="1" applyFont="1" applyFill="1" applyBorder="1"/>
    <xf numFmtId="164" fontId="6" fillId="13" borderId="50" xfId="1" applyNumberFormat="1" applyFont="1" applyFill="1" applyBorder="1"/>
    <xf numFmtId="164" fontId="10" fillId="13" borderId="50" xfId="1" applyNumberFormat="1" applyFont="1" applyFill="1" applyBorder="1"/>
    <xf numFmtId="164" fontId="10" fillId="13" borderId="63" xfId="1" applyNumberFormat="1" applyFont="1" applyFill="1" applyBorder="1"/>
    <xf numFmtId="164" fontId="70" fillId="13" borderId="63" xfId="1" applyNumberFormat="1" applyFont="1" applyFill="1" applyBorder="1"/>
    <xf numFmtId="164" fontId="8" fillId="13" borderId="50" xfId="1" applyNumberFormat="1" applyFont="1" applyFill="1" applyBorder="1" applyAlignment="1">
      <alignment vertical="center"/>
    </xf>
    <xf numFmtId="0" fontId="0" fillId="13" borderId="0" xfId="0" applyFill="1"/>
    <xf numFmtId="164" fontId="6" fillId="12" borderId="1" xfId="1" applyNumberFormat="1" applyFont="1" applyFill="1" applyBorder="1"/>
    <xf numFmtId="164" fontId="10" fillId="12" borderId="1" xfId="1" applyNumberFormat="1" applyFont="1" applyFill="1" applyBorder="1"/>
    <xf numFmtId="164" fontId="17" fillId="12" borderId="6" xfId="1" applyNumberFormat="1" applyFont="1" applyFill="1" applyBorder="1"/>
    <xf numFmtId="164" fontId="70" fillId="12" borderId="6" xfId="1" applyNumberFormat="1" applyFont="1" applyFill="1" applyBorder="1"/>
    <xf numFmtId="164" fontId="17" fillId="12" borderId="10" xfId="1" applyNumberFormat="1" applyFont="1" applyFill="1" applyBorder="1"/>
    <xf numFmtId="164" fontId="6" fillId="12" borderId="6" xfId="1" applyNumberFormat="1" applyFont="1" applyFill="1" applyBorder="1"/>
    <xf numFmtId="164" fontId="70" fillId="12" borderId="32" xfId="1" applyNumberFormat="1" applyFont="1" applyFill="1" applyBorder="1"/>
    <xf numFmtId="0" fontId="85" fillId="0" borderId="0" xfId="0" applyFont="1" applyAlignment="1">
      <alignment horizontal="right"/>
    </xf>
    <xf numFmtId="41" fontId="85" fillId="0" borderId="0" xfId="2" applyFont="1"/>
    <xf numFmtId="0" fontId="53" fillId="0" borderId="0" xfId="0" applyFont="1" applyAlignment="1">
      <alignment horizontal="center"/>
    </xf>
    <xf numFmtId="164" fontId="10" fillId="12" borderId="5" xfId="1" applyNumberFormat="1" applyFont="1" applyFill="1" applyBorder="1"/>
    <xf numFmtId="164" fontId="10" fillId="12" borderId="6" xfId="1" applyNumberFormat="1" applyFont="1" applyFill="1" applyBorder="1"/>
    <xf numFmtId="41" fontId="53" fillId="12" borderId="0" xfId="2" applyFont="1" applyFill="1"/>
    <xf numFmtId="41" fontId="0" fillId="12" borderId="0" xfId="2" applyFont="1" applyFill="1"/>
    <xf numFmtId="41" fontId="2" fillId="10" borderId="0" xfId="2" applyFont="1" applyFill="1"/>
    <xf numFmtId="41" fontId="75" fillId="4" borderId="0" xfId="2" applyFont="1" applyFill="1" applyBorder="1"/>
    <xf numFmtId="41" fontId="75" fillId="4" borderId="0" xfId="2" applyFont="1" applyFill="1"/>
    <xf numFmtId="41" fontId="36" fillId="4" borderId="0" xfId="2" applyFont="1" applyFill="1"/>
    <xf numFmtId="41" fontId="33" fillId="5" borderId="0" xfId="2" applyFont="1" applyFill="1" applyBorder="1"/>
    <xf numFmtId="41" fontId="41" fillId="5" borderId="0" xfId="2" applyFont="1" applyFill="1" applyBorder="1"/>
    <xf numFmtId="41" fontId="75" fillId="5" borderId="0" xfId="2" applyFont="1" applyFill="1" applyBorder="1"/>
    <xf numFmtId="41" fontId="2" fillId="5" borderId="0" xfId="2" applyFont="1" applyFill="1"/>
    <xf numFmtId="164" fontId="2" fillId="14" borderId="0" xfId="0" applyNumberFormat="1" applyFont="1" applyFill="1" applyBorder="1"/>
    <xf numFmtId="41" fontId="41" fillId="14" borderId="0" xfId="2" applyFont="1" applyFill="1" applyBorder="1"/>
    <xf numFmtId="41" fontId="75" fillId="14" borderId="0" xfId="2" applyFont="1" applyFill="1" applyBorder="1"/>
    <xf numFmtId="41" fontId="2" fillId="14" borderId="0" xfId="2" applyFont="1" applyFill="1" applyBorder="1"/>
    <xf numFmtId="41" fontId="71" fillId="15" borderId="1" xfId="2" applyFont="1" applyFill="1" applyBorder="1"/>
    <xf numFmtId="41" fontId="71" fillId="15" borderId="50" xfId="2" applyFont="1" applyFill="1" applyBorder="1"/>
    <xf numFmtId="41" fontId="71" fillId="16" borderId="1" xfId="2" applyFont="1" applyFill="1" applyBorder="1"/>
    <xf numFmtId="41" fontId="71" fillId="16" borderId="50" xfId="2" applyFont="1" applyFill="1" applyBorder="1"/>
    <xf numFmtId="41" fontId="71" fillId="4" borderId="55" xfId="2" applyFont="1" applyFill="1" applyBorder="1"/>
    <xf numFmtId="41" fontId="71" fillId="4" borderId="1" xfId="2" applyFont="1" applyFill="1" applyBorder="1"/>
    <xf numFmtId="41" fontId="71" fillId="4" borderId="50" xfId="2" applyFont="1" applyFill="1" applyBorder="1"/>
    <xf numFmtId="41" fontId="71" fillId="5" borderId="55" xfId="2" applyFont="1" applyFill="1" applyBorder="1"/>
    <xf numFmtId="41" fontId="71" fillId="5" borderId="1" xfId="2" applyFont="1" applyFill="1" applyBorder="1"/>
    <xf numFmtId="41" fontId="71" fillId="5" borderId="50" xfId="2" applyFont="1" applyFill="1" applyBorder="1"/>
    <xf numFmtId="41" fontId="71" fillId="8" borderId="55" xfId="2" applyFont="1" applyFill="1" applyBorder="1"/>
    <xf numFmtId="41" fontId="71" fillId="8" borderId="1" xfId="2" applyFont="1" applyFill="1" applyBorder="1"/>
    <xf numFmtId="41" fontId="71" fillId="8" borderId="50" xfId="2" applyFont="1" applyFill="1" applyBorder="1"/>
    <xf numFmtId="41" fontId="71" fillId="9" borderId="55" xfId="2" applyFont="1" applyFill="1" applyBorder="1"/>
    <xf numFmtId="41" fontId="71" fillId="9" borderId="1" xfId="2" applyFont="1" applyFill="1" applyBorder="1"/>
    <xf numFmtId="41" fontId="71" fillId="9" borderId="50" xfId="2" applyFont="1" applyFill="1" applyBorder="1"/>
    <xf numFmtId="41" fontId="71" fillId="17" borderId="55" xfId="2" applyFont="1" applyFill="1" applyBorder="1"/>
    <xf numFmtId="41" fontId="71" fillId="17" borderId="1" xfId="2" applyFont="1" applyFill="1" applyBorder="1"/>
    <xf numFmtId="41" fontId="71" fillId="17" borderId="50" xfId="2" applyFont="1" applyFill="1" applyBorder="1"/>
    <xf numFmtId="41" fontId="71" fillId="18" borderId="55" xfId="2" applyFont="1" applyFill="1" applyBorder="1"/>
    <xf numFmtId="41" fontId="71" fillId="18" borderId="1" xfId="2" applyFont="1" applyFill="1" applyBorder="1"/>
    <xf numFmtId="41" fontId="71" fillId="18" borderId="50" xfId="2" applyFont="1" applyFill="1" applyBorder="1"/>
    <xf numFmtId="41" fontId="71" fillId="15" borderId="55" xfId="2" applyFont="1" applyFill="1" applyBorder="1"/>
    <xf numFmtId="41" fontId="71" fillId="19" borderId="55" xfId="2" applyFont="1" applyFill="1" applyBorder="1"/>
    <xf numFmtId="41" fontId="71" fillId="19" borderId="1" xfId="2" applyFont="1" applyFill="1" applyBorder="1"/>
    <xf numFmtId="41" fontId="71" fillId="19" borderId="50" xfId="2" applyFont="1" applyFill="1" applyBorder="1"/>
    <xf numFmtId="41" fontId="71" fillId="20" borderId="55" xfId="2" applyFont="1" applyFill="1" applyBorder="1"/>
    <xf numFmtId="41" fontId="71" fillId="20" borderId="1" xfId="2" applyFont="1" applyFill="1" applyBorder="1"/>
    <xf numFmtId="41" fontId="71" fillId="20" borderId="50" xfId="2" applyFont="1" applyFill="1" applyBorder="1"/>
    <xf numFmtId="164" fontId="71" fillId="4" borderId="23" xfId="0" applyNumberFormat="1" applyFont="1" applyFill="1" applyBorder="1"/>
    <xf numFmtId="0" fontId="4" fillId="0" borderId="80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22" fillId="0" borderId="82" xfId="0" applyFont="1" applyBorder="1" applyAlignment="1">
      <alignment horizontal="center"/>
    </xf>
    <xf numFmtId="0" fontId="22" fillId="0" borderId="43" xfId="0" applyFont="1" applyBorder="1" applyAlignment="1">
      <alignment horizontal="center"/>
    </xf>
    <xf numFmtId="0" fontId="22" fillId="0" borderId="41" xfId="0" applyFont="1" applyBorder="1" applyAlignment="1">
      <alignment horizontal="center"/>
    </xf>
    <xf numFmtId="0" fontId="22" fillId="2" borderId="41" xfId="0" applyFont="1" applyFill="1" applyBorder="1" applyAlignment="1">
      <alignment horizontal="center"/>
    </xf>
    <xf numFmtId="0" fontId="22" fillId="0" borderId="0" xfId="0" applyFont="1" applyAlignment="1">
      <alignment horizontal="center"/>
    </xf>
    <xf numFmtId="0" fontId="22" fillId="2" borderId="0" xfId="0" applyFont="1" applyFill="1" applyAlignment="1">
      <alignment horizontal="center"/>
    </xf>
    <xf numFmtId="0" fontId="22" fillId="0" borderId="0" xfId="0" applyFont="1" applyBorder="1" applyAlignment="1">
      <alignment horizontal="center"/>
    </xf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0" fillId="0" borderId="0" xfId="0" applyBorder="1" applyAlignment="1">
      <alignment horizontal="center"/>
    </xf>
    <xf numFmtId="41" fontId="5" fillId="2" borderId="0" xfId="2" applyFont="1" applyFill="1" applyAlignment="1">
      <alignment horizontal="center"/>
    </xf>
    <xf numFmtId="0" fontId="4" fillId="0" borderId="65" xfId="0" applyFont="1" applyBorder="1" applyAlignment="1">
      <alignment horizontal="center" vertical="center"/>
    </xf>
    <xf numFmtId="0" fontId="4" fillId="0" borderId="69" xfId="0" applyFont="1" applyBorder="1" applyAlignment="1">
      <alignment horizontal="center" vertical="center"/>
    </xf>
    <xf numFmtId="0" fontId="4" fillId="0" borderId="57" xfId="0" applyFont="1" applyBorder="1" applyAlignment="1">
      <alignment horizontal="center" vertical="center"/>
    </xf>
    <xf numFmtId="0" fontId="4" fillId="0" borderId="40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2" borderId="40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6" fillId="0" borderId="51" xfId="0" applyFont="1" applyBorder="1" applyAlignment="1">
      <alignment horizontal="center"/>
    </xf>
    <xf numFmtId="0" fontId="6" fillId="0" borderId="66" xfId="0" applyFont="1" applyBorder="1" applyAlignment="1">
      <alignment horizontal="center"/>
    </xf>
    <xf numFmtId="0" fontId="6" fillId="2" borderId="76" xfId="0" applyFont="1" applyFill="1" applyBorder="1" applyAlignment="1">
      <alignment horizontal="center"/>
    </xf>
    <xf numFmtId="0" fontId="6" fillId="2" borderId="51" xfId="0" applyFont="1" applyFill="1" applyBorder="1" applyAlignment="1">
      <alignment horizontal="center"/>
    </xf>
    <xf numFmtId="0" fontId="6" fillId="2" borderId="52" xfId="0" applyFont="1" applyFill="1" applyBorder="1" applyAlignment="1">
      <alignment horizontal="center"/>
    </xf>
    <xf numFmtId="41" fontId="4" fillId="2" borderId="68" xfId="2" applyNumberFormat="1" applyFont="1" applyFill="1" applyBorder="1" applyAlignment="1">
      <alignment horizontal="center" vertical="center"/>
    </xf>
    <xf numFmtId="41" fontId="4" fillId="2" borderId="70" xfId="2" applyNumberFormat="1" applyFont="1" applyFill="1" applyBorder="1" applyAlignment="1">
      <alignment horizontal="center" vertical="center"/>
    </xf>
    <xf numFmtId="0" fontId="4" fillId="0" borderId="24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/>
    </xf>
    <xf numFmtId="0" fontId="74" fillId="2" borderId="50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26" fillId="2" borderId="0" xfId="0" applyFont="1" applyFill="1" applyBorder="1" applyAlignment="1">
      <alignment horizontal="center"/>
    </xf>
    <xf numFmtId="0" fontId="20" fillId="2" borderId="8" xfId="0" applyFont="1" applyFill="1" applyBorder="1" applyAlignment="1">
      <alignment horizontal="left"/>
    </xf>
    <xf numFmtId="41" fontId="21" fillId="2" borderId="8" xfId="2" applyFont="1" applyFill="1" applyBorder="1" applyAlignment="1">
      <alignment horizontal="center"/>
    </xf>
    <xf numFmtId="0" fontId="4" fillId="0" borderId="102" xfId="0" applyFont="1" applyBorder="1" applyAlignment="1">
      <alignment horizontal="center" vertical="center"/>
    </xf>
    <xf numFmtId="0" fontId="4" fillId="0" borderId="64" xfId="0" applyFont="1" applyBorder="1" applyAlignment="1">
      <alignment horizontal="center" vertical="center"/>
    </xf>
    <xf numFmtId="0" fontId="74" fillId="2" borderId="55" xfId="0" applyFont="1" applyFill="1" applyBorder="1" applyAlignment="1">
      <alignment horizontal="center" vertical="center"/>
    </xf>
    <xf numFmtId="0" fontId="74" fillId="2" borderId="1" xfId="0" applyFont="1" applyFill="1" applyBorder="1" applyAlignment="1">
      <alignment horizontal="center" vertical="center"/>
    </xf>
    <xf numFmtId="0" fontId="74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65" fontId="4" fillId="0" borderId="50" xfId="1" applyNumberFormat="1" applyFont="1" applyBorder="1" applyAlignment="1">
      <alignment horizontal="center" vertical="center"/>
    </xf>
    <xf numFmtId="0" fontId="27" fillId="0" borderId="0" xfId="0" applyFont="1" applyAlignment="1">
      <alignment horizontal="center"/>
    </xf>
    <xf numFmtId="0" fontId="23" fillId="0" borderId="1" xfId="0" applyFont="1" applyBorder="1" applyAlignment="1">
      <alignment horizontal="center" vertical="center" wrapText="1"/>
    </xf>
    <xf numFmtId="41" fontId="4" fillId="2" borderId="1" xfId="2" applyFont="1" applyFill="1" applyBorder="1" applyAlignment="1">
      <alignment horizontal="center" vertical="center" wrapText="1"/>
    </xf>
    <xf numFmtId="41" fontId="6" fillId="0" borderId="1" xfId="2" applyFont="1" applyBorder="1" applyAlignment="1">
      <alignment horizontal="center" vertical="center" wrapText="1"/>
    </xf>
    <xf numFmtId="41" fontId="6" fillId="0" borderId="50" xfId="2" applyFont="1" applyBorder="1" applyAlignment="1">
      <alignment horizontal="center" vertical="center" wrapText="1"/>
    </xf>
    <xf numFmtId="41" fontId="6" fillId="0" borderId="17" xfId="2" applyFont="1" applyBorder="1" applyAlignment="1">
      <alignment horizontal="center" vertical="center" wrapText="1"/>
    </xf>
    <xf numFmtId="41" fontId="4" fillId="0" borderId="17" xfId="2" applyFont="1" applyBorder="1" applyAlignment="1">
      <alignment horizontal="center" vertical="center" wrapText="1"/>
    </xf>
    <xf numFmtId="166" fontId="4" fillId="0" borderId="1" xfId="2" applyNumberFormat="1" applyFont="1" applyBorder="1" applyAlignment="1">
      <alignment horizontal="center" vertical="center" wrapText="1"/>
    </xf>
    <xf numFmtId="41" fontId="4" fillId="0" borderId="1" xfId="2" applyFont="1" applyBorder="1" applyAlignment="1">
      <alignment horizontal="center" vertical="center"/>
    </xf>
    <xf numFmtId="0" fontId="15" fillId="2" borderId="2" xfId="0" applyFont="1" applyFill="1" applyBorder="1" applyAlignment="1">
      <alignment horizontal="left" vertical="center" wrapText="1"/>
    </xf>
    <xf numFmtId="0" fontId="15" fillId="2" borderId="5" xfId="0" applyFont="1" applyFill="1" applyBorder="1" applyAlignment="1">
      <alignment horizontal="left" vertical="center" wrapText="1"/>
    </xf>
    <xf numFmtId="0" fontId="15" fillId="2" borderId="2" xfId="0" applyFont="1" applyFill="1" applyBorder="1" applyAlignment="1">
      <alignment horizontal="left" vertical="center"/>
    </xf>
    <xf numFmtId="0" fontId="15" fillId="2" borderId="5" xfId="0" applyFont="1" applyFill="1" applyBorder="1" applyAlignment="1">
      <alignment horizontal="left" vertical="center"/>
    </xf>
    <xf numFmtId="0" fontId="70" fillId="2" borderId="2" xfId="0" applyFont="1" applyFill="1" applyBorder="1" applyAlignment="1">
      <alignment horizontal="left" wrapText="1"/>
    </xf>
    <xf numFmtId="0" fontId="70" fillId="2" borderId="5" xfId="0" applyFont="1" applyFill="1" applyBorder="1" applyAlignment="1">
      <alignment horizontal="left" wrapText="1"/>
    </xf>
    <xf numFmtId="0" fontId="4" fillId="2" borderId="2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left" vertical="center" wrapText="1"/>
    </xf>
    <xf numFmtId="0" fontId="8" fillId="4" borderId="5" xfId="0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left" vertical="center" wrapText="1"/>
    </xf>
    <xf numFmtId="0" fontId="4" fillId="2" borderId="5" xfId="0" applyFont="1" applyFill="1" applyBorder="1" applyAlignment="1">
      <alignment horizontal="left" vertical="center" wrapText="1"/>
    </xf>
    <xf numFmtId="0" fontId="10" fillId="4" borderId="2" xfId="0" applyFont="1" applyFill="1" applyBorder="1" applyAlignment="1">
      <alignment horizontal="left" vertical="center" wrapText="1"/>
    </xf>
    <xf numFmtId="0" fontId="10" fillId="4" borderId="5" xfId="0" applyFont="1" applyFill="1" applyBorder="1" applyAlignment="1">
      <alignment horizontal="left" vertical="center" wrapText="1"/>
    </xf>
    <xf numFmtId="0" fontId="70" fillId="2" borderId="2" xfId="0" applyFont="1" applyFill="1" applyBorder="1" applyAlignment="1">
      <alignment horizontal="left" vertical="center" wrapText="1"/>
    </xf>
    <xf numFmtId="0" fontId="70" fillId="2" borderId="5" xfId="0" applyFont="1" applyFill="1" applyBorder="1" applyAlignment="1">
      <alignment horizontal="left" vertical="center" wrapText="1"/>
    </xf>
    <xf numFmtId="0" fontId="9" fillId="4" borderId="2" xfId="0" applyFont="1" applyFill="1" applyBorder="1" applyAlignment="1">
      <alignment horizontal="left" vertical="center" wrapText="1"/>
    </xf>
    <xf numFmtId="0" fontId="9" fillId="4" borderId="5" xfId="0" applyFont="1" applyFill="1" applyBorder="1" applyAlignment="1">
      <alignment horizontal="left" vertical="center" wrapText="1"/>
    </xf>
    <xf numFmtId="0" fontId="15" fillId="12" borderId="2" xfId="0" applyFont="1" applyFill="1" applyBorder="1" applyAlignment="1">
      <alignment horizontal="left" vertical="center" wrapText="1"/>
    </xf>
    <xf numFmtId="0" fontId="15" fillId="12" borderId="5" xfId="0" applyFont="1" applyFill="1" applyBorder="1" applyAlignment="1">
      <alignment horizontal="left" vertical="center" wrapText="1"/>
    </xf>
    <xf numFmtId="0" fontId="30" fillId="12" borderId="2" xfId="0" applyFont="1" applyFill="1" applyBorder="1" applyAlignment="1">
      <alignment horizontal="left" vertical="center" wrapText="1"/>
    </xf>
    <xf numFmtId="0" fontId="30" fillId="12" borderId="5" xfId="0" applyFont="1" applyFill="1" applyBorder="1" applyAlignment="1">
      <alignment horizontal="left" vertical="center" wrapText="1"/>
    </xf>
    <xf numFmtId="164" fontId="32" fillId="4" borderId="6" xfId="1" applyNumberFormat="1" applyFont="1" applyFill="1" applyBorder="1" applyAlignment="1">
      <alignment horizontal="center" vertical="center" wrapText="1"/>
    </xf>
    <xf numFmtId="164" fontId="32" fillId="4" borderId="2" xfId="1" applyNumberFormat="1" applyFont="1" applyFill="1" applyBorder="1" applyAlignment="1">
      <alignment horizontal="center" vertical="center" wrapText="1"/>
    </xf>
    <xf numFmtId="164" fontId="33" fillId="2" borderId="6" xfId="1" applyNumberFormat="1" applyFont="1" applyFill="1" applyBorder="1" applyAlignment="1">
      <alignment horizontal="center" vertical="center" wrapText="1"/>
    </xf>
    <xf numFmtId="164" fontId="33" fillId="2" borderId="2" xfId="1" applyNumberFormat="1" applyFont="1" applyFill="1" applyBorder="1" applyAlignment="1">
      <alignment horizontal="center" vertical="center" wrapText="1"/>
    </xf>
    <xf numFmtId="164" fontId="66" fillId="4" borderId="6" xfId="1" applyNumberFormat="1" applyFont="1" applyFill="1" applyBorder="1" applyAlignment="1">
      <alignment horizontal="center" vertical="center" wrapText="1"/>
    </xf>
    <xf numFmtId="164" fontId="66" fillId="4" borderId="2" xfId="1" applyNumberFormat="1" applyFont="1" applyFill="1" applyBorder="1" applyAlignment="1">
      <alignment horizontal="center" vertical="center" wrapText="1"/>
    </xf>
    <xf numFmtId="164" fontId="34" fillId="2" borderId="6" xfId="1" applyNumberFormat="1" applyFont="1" applyFill="1" applyBorder="1" applyAlignment="1">
      <alignment horizontal="center" vertical="center" wrapText="1"/>
    </xf>
    <xf numFmtId="164" fontId="34" fillId="2" borderId="2" xfId="1" applyNumberFormat="1" applyFont="1" applyFill="1" applyBorder="1" applyAlignment="1">
      <alignment horizontal="center" vertical="center" wrapText="1"/>
    </xf>
    <xf numFmtId="0" fontId="37" fillId="2" borderId="11" xfId="0" applyFont="1" applyFill="1" applyBorder="1" applyAlignment="1">
      <alignment horizontal="center" vertical="center"/>
    </xf>
    <xf numFmtId="0" fontId="37" fillId="2" borderId="21" xfId="0" applyFont="1" applyFill="1" applyBorder="1" applyAlignment="1">
      <alignment horizontal="center" vertical="center"/>
    </xf>
    <xf numFmtId="164" fontId="34" fillId="2" borderId="5" xfId="1" applyNumberFormat="1" applyFont="1" applyFill="1" applyBorder="1" applyAlignment="1">
      <alignment horizontal="center" vertical="center" wrapText="1"/>
    </xf>
    <xf numFmtId="0" fontId="30" fillId="2" borderId="2" xfId="0" applyFont="1" applyFill="1" applyBorder="1" applyAlignment="1">
      <alignment horizontal="left" vertical="center" wrapText="1"/>
    </xf>
    <xf numFmtId="0" fontId="30" fillId="2" borderId="5" xfId="0" applyFont="1" applyFill="1" applyBorder="1" applyAlignment="1">
      <alignment horizontal="left" vertical="center" wrapText="1"/>
    </xf>
    <xf numFmtId="0" fontId="37" fillId="2" borderId="7" xfId="0" applyFont="1" applyFill="1" applyBorder="1" applyAlignment="1">
      <alignment horizontal="center" vertical="center"/>
    </xf>
    <xf numFmtId="0" fontId="37" fillId="2" borderId="7" xfId="0" applyNumberFormat="1" applyFont="1" applyFill="1" applyBorder="1" applyAlignment="1">
      <alignment horizontal="center" vertical="center" wrapText="1"/>
    </xf>
    <xf numFmtId="0" fontId="37" fillId="2" borderId="11" xfId="0" applyNumberFormat="1" applyFont="1" applyFill="1" applyBorder="1" applyAlignment="1">
      <alignment horizontal="center" vertical="center" wrapText="1"/>
    </xf>
    <xf numFmtId="0" fontId="37" fillId="2" borderId="21" xfId="0" applyNumberFormat="1" applyFont="1" applyFill="1" applyBorder="1" applyAlignment="1">
      <alignment horizontal="center" vertical="center" wrapText="1"/>
    </xf>
    <xf numFmtId="0" fontId="33" fillId="2" borderId="7" xfId="0" applyFont="1" applyFill="1" applyBorder="1" applyAlignment="1">
      <alignment horizontal="center" vertical="center"/>
    </xf>
    <xf numFmtId="0" fontId="33" fillId="2" borderId="11" xfId="0" applyFont="1" applyFill="1" applyBorder="1" applyAlignment="1">
      <alignment horizontal="center" vertical="center"/>
    </xf>
    <xf numFmtId="0" fontId="33" fillId="2" borderId="21" xfId="0" applyFont="1" applyFill="1" applyBorder="1" applyAlignment="1">
      <alignment horizontal="center" vertical="center"/>
    </xf>
    <xf numFmtId="0" fontId="37" fillId="0" borderId="8" xfId="0" applyFont="1" applyBorder="1" applyAlignment="1">
      <alignment horizontal="center" vertical="center"/>
    </xf>
    <xf numFmtId="0" fontId="37" fillId="0" borderId="22" xfId="0" applyFont="1" applyBorder="1" applyAlignment="1">
      <alignment horizontal="center" vertical="center"/>
    </xf>
    <xf numFmtId="0" fontId="37" fillId="0" borderId="13" xfId="0" applyFont="1" applyBorder="1" applyAlignment="1">
      <alignment horizontal="center" vertical="center"/>
    </xf>
    <xf numFmtId="0" fontId="33" fillId="0" borderId="13" xfId="0" quotePrefix="1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0" borderId="22" xfId="0" applyFont="1" applyBorder="1" applyAlignment="1">
      <alignment horizontal="center" vertical="center"/>
    </xf>
    <xf numFmtId="164" fontId="32" fillId="0" borderId="2" xfId="0" applyNumberFormat="1" applyFont="1" applyBorder="1" applyAlignment="1">
      <alignment horizontal="center" vertical="center" wrapText="1"/>
    </xf>
    <xf numFmtId="164" fontId="32" fillId="0" borderId="5" xfId="0" applyNumberFormat="1" applyFont="1" applyBorder="1" applyAlignment="1">
      <alignment horizontal="center" vertical="center" wrapText="1"/>
    </xf>
    <xf numFmtId="164" fontId="32" fillId="2" borderId="6" xfId="0" applyNumberFormat="1" applyFont="1" applyFill="1" applyBorder="1" applyAlignment="1">
      <alignment horizontal="center" vertical="center" wrapText="1"/>
    </xf>
    <xf numFmtId="164" fontId="32" fillId="2" borderId="2" xfId="0" applyNumberFormat="1" applyFont="1" applyFill="1" applyBorder="1" applyAlignment="1">
      <alignment horizontal="center" vertical="center" wrapText="1"/>
    </xf>
    <xf numFmtId="164" fontId="32" fillId="0" borderId="6" xfId="0" applyNumberFormat="1" applyFont="1" applyBorder="1" applyAlignment="1">
      <alignment horizontal="center" vertical="center" wrapText="1"/>
    </xf>
    <xf numFmtId="41" fontId="41" fillId="0" borderId="6" xfId="2" applyFont="1" applyBorder="1" applyAlignment="1">
      <alignment horizontal="center" vertical="center" wrapText="1"/>
    </xf>
    <xf numFmtId="41" fontId="41" fillId="0" borderId="2" xfId="2" applyFont="1" applyBorder="1" applyAlignment="1">
      <alignment horizontal="center" vertical="center" wrapText="1"/>
    </xf>
    <xf numFmtId="164" fontId="32" fillId="2" borderId="6" xfId="1" applyNumberFormat="1" applyFont="1" applyFill="1" applyBorder="1" applyAlignment="1">
      <alignment horizontal="center" vertical="center" wrapText="1"/>
    </xf>
    <xf numFmtId="164" fontId="32" fillId="2" borderId="2" xfId="1" applyNumberFormat="1" applyFont="1" applyFill="1" applyBorder="1" applyAlignment="1">
      <alignment horizontal="center" vertical="center" wrapText="1"/>
    </xf>
    <xf numFmtId="164" fontId="32" fillId="4" borderId="5" xfId="1" applyNumberFormat="1" applyFont="1" applyFill="1" applyBorder="1" applyAlignment="1">
      <alignment horizontal="center" vertical="center" wrapText="1"/>
    </xf>
    <xf numFmtId="164" fontId="66" fillId="4" borderId="5" xfId="1" applyNumberFormat="1" applyFont="1" applyFill="1" applyBorder="1" applyAlignment="1">
      <alignment horizontal="center" vertical="center" wrapText="1"/>
    </xf>
    <xf numFmtId="164" fontId="33" fillId="12" borderId="6" xfId="1" applyNumberFormat="1" applyFont="1" applyFill="1" applyBorder="1" applyAlignment="1">
      <alignment horizontal="center" vertical="center" wrapText="1"/>
    </xf>
    <xf numFmtId="164" fontId="33" fillId="12" borderId="2" xfId="1" applyNumberFormat="1" applyFont="1" applyFill="1" applyBorder="1" applyAlignment="1">
      <alignment horizontal="center" vertical="center" wrapText="1"/>
    </xf>
    <xf numFmtId="164" fontId="33" fillId="12" borderId="5" xfId="1" applyNumberFormat="1" applyFont="1" applyFill="1" applyBorder="1" applyAlignment="1">
      <alignment horizontal="center" vertical="center" wrapText="1"/>
    </xf>
    <xf numFmtId="0" fontId="40" fillId="0" borderId="11" xfId="0" applyFont="1" applyBorder="1" applyAlignment="1">
      <alignment horizontal="center" vertical="center"/>
    </xf>
    <xf numFmtId="0" fontId="40" fillId="0" borderId="21" xfId="0" applyFont="1" applyBorder="1" applyAlignment="1">
      <alignment horizontal="center" vertical="center"/>
    </xf>
    <xf numFmtId="0" fontId="40" fillId="0" borderId="7" xfId="0" applyFont="1" applyBorder="1" applyAlignment="1">
      <alignment horizontal="center" vertical="center"/>
    </xf>
    <xf numFmtId="0" fontId="37" fillId="0" borderId="11" xfId="0" applyFont="1" applyBorder="1" applyAlignment="1">
      <alignment horizontal="center" vertical="center"/>
    </xf>
    <xf numFmtId="0" fontId="37" fillId="0" borderId="21" xfId="0" applyFont="1" applyBorder="1" applyAlignment="1">
      <alignment horizontal="center" vertical="center"/>
    </xf>
    <xf numFmtId="0" fontId="40" fillId="0" borderId="13" xfId="0" applyFont="1" applyBorder="1" applyAlignment="1">
      <alignment horizontal="center" vertical="center"/>
    </xf>
    <xf numFmtId="0" fontId="40" fillId="0" borderId="8" xfId="0" applyFont="1" applyBorder="1" applyAlignment="1">
      <alignment horizontal="center" vertical="center"/>
    </xf>
    <xf numFmtId="0" fontId="40" fillId="0" borderId="22" xfId="0" applyFont="1" applyBorder="1" applyAlignment="1">
      <alignment horizontal="center" vertical="center"/>
    </xf>
    <xf numFmtId="0" fontId="32" fillId="0" borderId="13" xfId="0" quotePrefix="1" applyFont="1" applyBorder="1" applyAlignment="1">
      <alignment horizontal="center" vertical="center"/>
    </xf>
    <xf numFmtId="0" fontId="32" fillId="0" borderId="8" xfId="0" applyFont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40" fillId="0" borderId="7" xfId="0" applyNumberFormat="1" applyFont="1" applyBorder="1" applyAlignment="1">
      <alignment horizontal="center" vertical="center" wrapText="1"/>
    </xf>
    <xf numFmtId="0" fontId="40" fillId="0" borderId="11" xfId="0" applyNumberFormat="1" applyFont="1" applyBorder="1" applyAlignment="1">
      <alignment horizontal="center" vertical="center" wrapText="1"/>
    </xf>
    <xf numFmtId="0" fontId="40" fillId="0" borderId="21" xfId="0" applyNumberFormat="1" applyFont="1" applyBorder="1" applyAlignment="1">
      <alignment horizontal="center" vertical="center" wrapText="1"/>
    </xf>
    <xf numFmtId="0" fontId="32" fillId="0" borderId="7" xfId="0" applyFont="1" applyBorder="1" applyAlignment="1">
      <alignment horizontal="center" vertical="center"/>
    </xf>
    <xf numFmtId="0" fontId="32" fillId="0" borderId="11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7" fillId="4" borderId="13" xfId="0" applyFont="1" applyFill="1" applyBorder="1" applyAlignment="1">
      <alignment horizontal="center" vertical="center"/>
    </xf>
    <xf numFmtId="0" fontId="37" fillId="4" borderId="8" xfId="0" applyFont="1" applyFill="1" applyBorder="1" applyAlignment="1">
      <alignment horizontal="center" vertical="center"/>
    </xf>
    <xf numFmtId="0" fontId="37" fillId="4" borderId="22" xfId="0" applyFont="1" applyFill="1" applyBorder="1" applyAlignment="1">
      <alignment horizontal="center" vertical="center"/>
    </xf>
    <xf numFmtId="0" fontId="33" fillId="4" borderId="13" xfId="0" quotePrefix="1" applyFont="1" applyFill="1" applyBorder="1" applyAlignment="1">
      <alignment horizontal="center" vertical="center"/>
    </xf>
    <xf numFmtId="0" fontId="33" fillId="4" borderId="8" xfId="0" applyFont="1" applyFill="1" applyBorder="1" applyAlignment="1">
      <alignment horizontal="center" vertical="center"/>
    </xf>
    <xf numFmtId="0" fontId="33" fillId="4" borderId="22" xfId="0" applyFont="1" applyFill="1" applyBorder="1" applyAlignment="1">
      <alignment horizontal="center" vertical="center"/>
    </xf>
    <xf numFmtId="0" fontId="40" fillId="4" borderId="7" xfId="0" applyFont="1" applyFill="1" applyBorder="1" applyAlignment="1">
      <alignment horizontal="center" vertical="center"/>
    </xf>
    <xf numFmtId="0" fontId="40" fillId="4" borderId="11" xfId="0" applyFont="1" applyFill="1" applyBorder="1" applyAlignment="1">
      <alignment horizontal="center" vertical="center"/>
    </xf>
    <xf numFmtId="0" fontId="40" fillId="4" borderId="21" xfId="0" applyFont="1" applyFill="1" applyBorder="1" applyAlignment="1">
      <alignment horizontal="center" vertical="center"/>
    </xf>
    <xf numFmtId="0" fontId="40" fillId="4" borderId="7" xfId="0" applyNumberFormat="1" applyFont="1" applyFill="1" applyBorder="1" applyAlignment="1">
      <alignment horizontal="center" vertical="center" wrapText="1"/>
    </xf>
    <xf numFmtId="0" fontId="40" fillId="4" borderId="11" xfId="0" applyNumberFormat="1" applyFont="1" applyFill="1" applyBorder="1" applyAlignment="1">
      <alignment horizontal="center" vertical="center" wrapText="1"/>
    </xf>
    <xf numFmtId="0" fontId="40" fillId="4" borderId="21" xfId="0" applyNumberFormat="1" applyFont="1" applyFill="1" applyBorder="1" applyAlignment="1">
      <alignment horizontal="center" vertical="center" wrapText="1"/>
    </xf>
    <xf numFmtId="0" fontId="32" fillId="4" borderId="7" xfId="0" applyFont="1" applyFill="1" applyBorder="1" applyAlignment="1">
      <alignment horizontal="center" vertical="center"/>
    </xf>
    <xf numFmtId="0" fontId="32" fillId="4" borderId="11" xfId="0" applyFont="1" applyFill="1" applyBorder="1" applyAlignment="1">
      <alignment horizontal="center" vertical="center"/>
    </xf>
    <xf numFmtId="0" fontId="32" fillId="4" borderId="21" xfId="0" applyFont="1" applyFill="1" applyBorder="1" applyAlignment="1">
      <alignment horizontal="center" vertical="center"/>
    </xf>
    <xf numFmtId="0" fontId="37" fillId="4" borderId="7" xfId="0" applyFont="1" applyFill="1" applyBorder="1" applyAlignment="1">
      <alignment horizontal="center" vertical="center"/>
    </xf>
    <xf numFmtId="0" fontId="37" fillId="4" borderId="11" xfId="0" applyFont="1" applyFill="1" applyBorder="1" applyAlignment="1">
      <alignment horizontal="center" vertical="center"/>
    </xf>
    <xf numFmtId="0" fontId="37" fillId="4" borderId="21" xfId="0" applyFont="1" applyFill="1" applyBorder="1" applyAlignment="1">
      <alignment horizontal="center" vertical="center"/>
    </xf>
    <xf numFmtId="0" fontId="37" fillId="4" borderId="7" xfId="0" applyNumberFormat="1" applyFont="1" applyFill="1" applyBorder="1" applyAlignment="1">
      <alignment horizontal="center" vertical="center" wrapText="1"/>
    </xf>
    <xf numFmtId="0" fontId="37" fillId="4" borderId="11" xfId="0" applyNumberFormat="1" applyFont="1" applyFill="1" applyBorder="1" applyAlignment="1">
      <alignment horizontal="center" vertical="center" wrapText="1"/>
    </xf>
    <xf numFmtId="0" fontId="37" fillId="4" borderId="21" xfId="0" applyNumberFormat="1" applyFont="1" applyFill="1" applyBorder="1" applyAlignment="1">
      <alignment horizontal="center" vertical="center" wrapText="1"/>
    </xf>
    <xf numFmtId="0" fontId="33" fillId="4" borderId="7" xfId="0" applyFont="1" applyFill="1" applyBorder="1" applyAlignment="1">
      <alignment horizontal="center" vertical="center"/>
    </xf>
    <xf numFmtId="0" fontId="33" fillId="4" borderId="11" xfId="0" applyFont="1" applyFill="1" applyBorder="1" applyAlignment="1">
      <alignment horizontal="center" vertical="center"/>
    </xf>
    <xf numFmtId="0" fontId="33" fillId="4" borderId="21" xfId="0" applyFont="1" applyFill="1" applyBorder="1" applyAlignment="1">
      <alignment horizontal="center" vertical="center"/>
    </xf>
    <xf numFmtId="0" fontId="37" fillId="2" borderId="13" xfId="0" applyFont="1" applyFill="1" applyBorder="1" applyAlignment="1">
      <alignment horizontal="center" vertical="center"/>
    </xf>
    <xf numFmtId="0" fontId="37" fillId="2" borderId="8" xfId="0" applyFont="1" applyFill="1" applyBorder="1" applyAlignment="1">
      <alignment horizontal="center" vertical="center"/>
    </xf>
    <xf numFmtId="0" fontId="37" fillId="2" borderId="22" xfId="0" applyFont="1" applyFill="1" applyBorder="1" applyAlignment="1">
      <alignment horizontal="center" vertical="center"/>
    </xf>
    <xf numFmtId="0" fontId="33" fillId="2" borderId="13" xfId="0" quotePrefix="1" applyFont="1" applyFill="1" applyBorder="1" applyAlignment="1">
      <alignment horizontal="center" vertical="center"/>
    </xf>
    <xf numFmtId="0" fontId="33" fillId="2" borderId="8" xfId="0" applyFont="1" applyFill="1" applyBorder="1" applyAlignment="1">
      <alignment horizontal="center" vertical="center"/>
    </xf>
    <xf numFmtId="0" fontId="33" fillId="2" borderId="22" xfId="0" applyFont="1" applyFill="1" applyBorder="1" applyAlignment="1">
      <alignment horizontal="center" vertical="center"/>
    </xf>
    <xf numFmtId="0" fontId="40" fillId="2" borderId="7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40" fillId="2" borderId="21" xfId="0" applyFont="1" applyFill="1" applyBorder="1" applyAlignment="1">
      <alignment horizontal="center" vertical="center"/>
    </xf>
    <xf numFmtId="0" fontId="40" fillId="2" borderId="7" xfId="0" applyNumberFormat="1" applyFont="1" applyFill="1" applyBorder="1" applyAlignment="1">
      <alignment horizontal="center" vertical="center" wrapText="1"/>
    </xf>
    <xf numFmtId="0" fontId="40" fillId="2" borderId="11" xfId="0" applyNumberFormat="1" applyFont="1" applyFill="1" applyBorder="1" applyAlignment="1">
      <alignment horizontal="center" vertical="center" wrapText="1"/>
    </xf>
    <xf numFmtId="0" fontId="40" fillId="2" borderId="21" xfId="0" applyNumberFormat="1" applyFont="1" applyFill="1" applyBorder="1" applyAlignment="1">
      <alignment horizontal="center" vertical="center" wrapText="1"/>
    </xf>
    <xf numFmtId="0" fontId="32" fillId="2" borderId="7" xfId="0" applyFont="1" applyFill="1" applyBorder="1" applyAlignment="1">
      <alignment horizontal="center" vertical="center"/>
    </xf>
    <xf numFmtId="0" fontId="32" fillId="2" borderId="11" xfId="0" applyFont="1" applyFill="1" applyBorder="1" applyAlignment="1">
      <alignment horizontal="center" vertical="center"/>
    </xf>
    <xf numFmtId="0" fontId="32" fillId="2" borderId="21" xfId="0" applyFont="1" applyFill="1" applyBorder="1" applyAlignment="1">
      <alignment horizontal="center" vertical="center"/>
    </xf>
    <xf numFmtId="0" fontId="32" fillId="4" borderId="13" xfId="0" quotePrefix="1" applyFont="1" applyFill="1" applyBorder="1" applyAlignment="1">
      <alignment horizontal="center" vertical="center"/>
    </xf>
    <xf numFmtId="0" fontId="32" fillId="4" borderId="8" xfId="0" applyFont="1" applyFill="1" applyBorder="1" applyAlignment="1">
      <alignment horizontal="center" vertical="center"/>
    </xf>
    <xf numFmtId="0" fontId="32" fillId="4" borderId="22" xfId="0" applyFont="1" applyFill="1" applyBorder="1" applyAlignment="1">
      <alignment horizontal="center" vertical="center"/>
    </xf>
    <xf numFmtId="0" fontId="37" fillId="0" borderId="7" xfId="0" applyFont="1" applyBorder="1" applyAlignment="1">
      <alignment horizontal="center" vertical="center"/>
    </xf>
    <xf numFmtId="0" fontId="37" fillId="0" borderId="7" xfId="0" applyNumberFormat="1" applyFont="1" applyBorder="1" applyAlignment="1">
      <alignment horizontal="center" vertical="center" wrapText="1"/>
    </xf>
    <xf numFmtId="0" fontId="37" fillId="0" borderId="11" xfId="0" applyNumberFormat="1" applyFont="1" applyBorder="1" applyAlignment="1">
      <alignment horizontal="center" vertical="center" wrapText="1"/>
    </xf>
    <xf numFmtId="0" fontId="37" fillId="0" borderId="21" xfId="0" applyNumberFormat="1" applyFont="1" applyBorder="1" applyAlignment="1">
      <alignment horizontal="center" vertical="center" wrapText="1"/>
    </xf>
    <xf numFmtId="0" fontId="37" fillId="12" borderId="13" xfId="0" applyFont="1" applyFill="1" applyBorder="1" applyAlignment="1">
      <alignment horizontal="center" vertical="center"/>
    </xf>
    <xf numFmtId="0" fontId="37" fillId="12" borderId="8" xfId="0" applyFont="1" applyFill="1" applyBorder="1" applyAlignment="1">
      <alignment horizontal="center" vertical="center"/>
    </xf>
    <xf numFmtId="0" fontId="37" fillId="12" borderId="22" xfId="0" applyFont="1" applyFill="1" applyBorder="1" applyAlignment="1">
      <alignment horizontal="center" vertical="center"/>
    </xf>
    <xf numFmtId="0" fontId="33" fillId="12" borderId="13" xfId="0" quotePrefix="1" applyFont="1" applyFill="1" applyBorder="1" applyAlignment="1">
      <alignment horizontal="center" vertical="center"/>
    </xf>
    <xf numFmtId="0" fontId="33" fillId="12" borderId="8" xfId="0" applyFont="1" applyFill="1" applyBorder="1" applyAlignment="1">
      <alignment horizontal="center" vertical="center"/>
    </xf>
    <xf numFmtId="0" fontId="33" fillId="12" borderId="22" xfId="0" applyFont="1" applyFill="1" applyBorder="1" applyAlignment="1">
      <alignment horizontal="center" vertical="center"/>
    </xf>
    <xf numFmtId="0" fontId="40" fillId="12" borderId="7" xfId="0" applyFont="1" applyFill="1" applyBorder="1" applyAlignment="1">
      <alignment horizontal="center" vertical="center"/>
    </xf>
    <xf numFmtId="0" fontId="40" fillId="12" borderId="11" xfId="0" applyFont="1" applyFill="1" applyBorder="1" applyAlignment="1">
      <alignment horizontal="center" vertical="center"/>
    </xf>
    <xf numFmtId="0" fontId="40" fillId="12" borderId="21" xfId="0" applyFont="1" applyFill="1" applyBorder="1" applyAlignment="1">
      <alignment horizontal="center" vertical="center"/>
    </xf>
    <xf numFmtId="0" fontId="40" fillId="12" borderId="7" xfId="0" applyNumberFormat="1" applyFont="1" applyFill="1" applyBorder="1" applyAlignment="1">
      <alignment horizontal="center" vertical="center" wrapText="1"/>
    </xf>
    <xf numFmtId="0" fontId="40" fillId="12" borderId="11" xfId="0" applyNumberFormat="1" applyFont="1" applyFill="1" applyBorder="1" applyAlignment="1">
      <alignment horizontal="center" vertical="center" wrapText="1"/>
    </xf>
    <xf numFmtId="0" fontId="40" fillId="12" borderId="21" xfId="0" applyNumberFormat="1" applyFont="1" applyFill="1" applyBorder="1" applyAlignment="1">
      <alignment horizontal="center" vertical="center" wrapText="1"/>
    </xf>
    <xf numFmtId="0" fontId="32" fillId="12" borderId="7" xfId="0" applyFont="1" applyFill="1" applyBorder="1" applyAlignment="1">
      <alignment horizontal="center" vertical="center"/>
    </xf>
    <xf numFmtId="0" fontId="32" fillId="12" borderId="11" xfId="0" applyFont="1" applyFill="1" applyBorder="1" applyAlignment="1">
      <alignment horizontal="center" vertical="center"/>
    </xf>
    <xf numFmtId="0" fontId="32" fillId="12" borderId="21" xfId="0" applyFont="1" applyFill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7" fillId="12" borderId="7" xfId="0" applyFont="1" applyFill="1" applyBorder="1" applyAlignment="1">
      <alignment horizontal="center" vertical="center"/>
    </xf>
    <xf numFmtId="0" fontId="37" fillId="12" borderId="11" xfId="0" applyFont="1" applyFill="1" applyBorder="1" applyAlignment="1">
      <alignment horizontal="center" vertical="center"/>
    </xf>
    <xf numFmtId="0" fontId="37" fillId="12" borderId="21" xfId="0" applyFont="1" applyFill="1" applyBorder="1" applyAlignment="1">
      <alignment horizontal="center" vertical="center"/>
    </xf>
    <xf numFmtId="0" fontId="37" fillId="12" borderId="7" xfId="0" applyNumberFormat="1" applyFont="1" applyFill="1" applyBorder="1" applyAlignment="1">
      <alignment horizontal="center" vertical="center" wrapText="1"/>
    </xf>
    <xf numFmtId="0" fontId="37" fillId="12" borderId="11" xfId="0" applyNumberFormat="1" applyFont="1" applyFill="1" applyBorder="1" applyAlignment="1">
      <alignment horizontal="center" vertical="center" wrapText="1"/>
    </xf>
    <xf numFmtId="0" fontId="37" fillId="12" borderId="21" xfId="0" applyNumberFormat="1" applyFont="1" applyFill="1" applyBorder="1" applyAlignment="1">
      <alignment horizontal="center" vertical="center" wrapText="1"/>
    </xf>
    <xf numFmtId="0" fontId="33" fillId="12" borderId="7" xfId="0" applyFont="1" applyFill="1" applyBorder="1" applyAlignment="1">
      <alignment horizontal="center" vertical="center"/>
    </xf>
    <xf numFmtId="0" fontId="33" fillId="12" borderId="11" xfId="0" applyFont="1" applyFill="1" applyBorder="1" applyAlignment="1">
      <alignment horizontal="center" vertical="center"/>
    </xf>
    <xf numFmtId="0" fontId="33" fillId="12" borderId="21" xfId="0" applyFont="1" applyFill="1" applyBorder="1" applyAlignment="1">
      <alignment horizontal="center" vertical="center"/>
    </xf>
    <xf numFmtId="0" fontId="40" fillId="4" borderId="13" xfId="0" applyFont="1" applyFill="1" applyBorder="1" applyAlignment="1">
      <alignment horizontal="center" vertical="center"/>
    </xf>
    <xf numFmtId="0" fontId="40" fillId="4" borderId="8" xfId="0" applyFont="1" applyFill="1" applyBorder="1" applyAlignment="1">
      <alignment horizontal="center" vertical="center"/>
    </xf>
    <xf numFmtId="0" fontId="40" fillId="4" borderId="22" xfId="0" applyFont="1" applyFill="1" applyBorder="1" applyAlignment="1">
      <alignment horizontal="center" vertical="center"/>
    </xf>
    <xf numFmtId="0" fontId="44" fillId="7" borderId="4" xfId="0" applyFont="1" applyFill="1" applyBorder="1" applyAlignment="1">
      <alignment horizontal="center"/>
    </xf>
    <xf numFmtId="0" fontId="44" fillId="7" borderId="35" xfId="0" applyFont="1" applyFill="1" applyBorder="1" applyAlignment="1">
      <alignment horizontal="center"/>
    </xf>
    <xf numFmtId="0" fontId="44" fillId="7" borderId="17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0" fontId="43" fillId="0" borderId="1" xfId="0" applyFont="1" applyBorder="1" applyAlignment="1">
      <alignment horizontal="center"/>
    </xf>
    <xf numFmtId="0" fontId="42" fillId="0" borderId="1" xfId="0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21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22" xfId="0" applyFont="1" applyBorder="1" applyAlignment="1">
      <alignment horizontal="center"/>
    </xf>
    <xf numFmtId="0" fontId="48" fillId="0" borderId="0" xfId="0" applyFont="1" applyAlignment="1">
      <alignment horizontal="center" vertical="center"/>
    </xf>
    <xf numFmtId="0" fontId="68" fillId="0" borderId="0" xfId="0" applyFont="1" applyAlignment="1">
      <alignment horizontal="center" vertical="center" readingOrder="2"/>
    </xf>
    <xf numFmtId="0" fontId="0" fillId="0" borderId="0" xfId="0" applyFont="1" applyAlignment="1">
      <alignment horizontal="center"/>
    </xf>
    <xf numFmtId="0" fontId="27" fillId="0" borderId="0" xfId="0" applyFont="1" applyAlignment="1">
      <alignment horizontal="left"/>
    </xf>
    <xf numFmtId="0" fontId="0" fillId="0" borderId="6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3" fontId="3" fillId="0" borderId="0" xfId="0" applyNumberFormat="1" applyFont="1" applyBorder="1" applyAlignment="1">
      <alignment horizontal="center"/>
    </xf>
    <xf numFmtId="164" fontId="22" fillId="2" borderId="106" xfId="1" applyNumberFormat="1" applyFont="1" applyFill="1" applyBorder="1" applyAlignment="1">
      <alignment horizontal="center"/>
    </xf>
    <xf numFmtId="164" fontId="22" fillId="2" borderId="107" xfId="1" applyNumberFormat="1" applyFont="1" applyFill="1" applyBorder="1" applyAlignment="1">
      <alignment horizontal="center"/>
    </xf>
    <xf numFmtId="164" fontId="22" fillId="0" borderId="104" xfId="1" applyNumberFormat="1" applyFont="1" applyBorder="1" applyAlignment="1">
      <alignment horizontal="center"/>
    </xf>
    <xf numFmtId="164" fontId="22" fillId="2" borderId="104" xfId="1" applyNumberFormat="1" applyFont="1" applyFill="1" applyBorder="1" applyAlignment="1">
      <alignment horizontal="center"/>
    </xf>
    <xf numFmtId="0" fontId="48" fillId="0" borderId="0" xfId="0" applyFont="1" applyAlignment="1">
      <alignment horizontal="left"/>
    </xf>
    <xf numFmtId="0" fontId="45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47" fillId="0" borderId="0" xfId="0" applyFont="1" applyAlignment="1">
      <alignment horizontal="center" vertical="center" wrapText="1"/>
    </xf>
    <xf numFmtId="0" fontId="39" fillId="0" borderId="1" xfId="0" applyFont="1" applyBorder="1" applyAlignment="1">
      <alignment horizontal="center"/>
    </xf>
    <xf numFmtId="0" fontId="48" fillId="0" borderId="0" xfId="0" applyFont="1" applyAlignment="1">
      <alignment horizontal="left" vertical="top" wrapText="1"/>
    </xf>
    <xf numFmtId="0" fontId="50" fillId="0" borderId="0" xfId="0" quotePrefix="1" applyFont="1" applyFill="1" applyAlignment="1">
      <alignment horizontal="left"/>
    </xf>
    <xf numFmtId="0" fontId="50" fillId="0" borderId="0" xfId="0" applyFont="1" applyFill="1" applyAlignment="1">
      <alignment horizontal="left"/>
    </xf>
    <xf numFmtId="0" fontId="50" fillId="0" borderId="0" xfId="0" applyFont="1" applyBorder="1" applyAlignment="1">
      <alignment horizontal="left"/>
    </xf>
    <xf numFmtId="0" fontId="48" fillId="0" borderId="1" xfId="0" applyFont="1" applyBorder="1" applyAlignment="1">
      <alignment horizontal="center" vertical="center" wrapText="1"/>
    </xf>
    <xf numFmtId="0" fontId="48" fillId="0" borderId="1" xfId="0" applyFont="1" applyBorder="1" applyAlignment="1">
      <alignment horizontal="center"/>
    </xf>
    <xf numFmtId="0" fontId="48" fillId="0" borderId="0" xfId="0" applyFont="1" applyAlignment="1">
      <alignment horizontal="left" vertical="center" wrapText="1"/>
    </xf>
    <xf numFmtId="0" fontId="52" fillId="0" borderId="7" xfId="0" applyFont="1" applyBorder="1" applyAlignment="1">
      <alignment horizontal="left"/>
    </xf>
    <xf numFmtId="0" fontId="52" fillId="0" borderId="21" xfId="0" applyFont="1" applyBorder="1" applyAlignment="1">
      <alignment horizontal="left"/>
    </xf>
    <xf numFmtId="164" fontId="22" fillId="0" borderId="6" xfId="1" applyNumberFormat="1" applyFont="1" applyBorder="1" applyAlignment="1">
      <alignment horizontal="center"/>
    </xf>
    <xf numFmtId="164" fontId="22" fillId="0" borderId="2" xfId="1" applyNumberFormat="1" applyFont="1" applyBorder="1" applyAlignment="1">
      <alignment horizontal="center"/>
    </xf>
    <xf numFmtId="0" fontId="22" fillId="0" borderId="1" xfId="0" applyFont="1" applyBorder="1" applyAlignment="1">
      <alignment horizontal="left"/>
    </xf>
    <xf numFmtId="164" fontId="22" fillId="0" borderId="1" xfId="1" applyNumberFormat="1" applyFont="1" applyBorder="1" applyAlignment="1">
      <alignment horizontal="center"/>
    </xf>
    <xf numFmtId="0" fontId="52" fillId="0" borderId="41" xfId="0" applyFont="1" applyBorder="1" applyAlignment="1">
      <alignment horizontal="left"/>
    </xf>
    <xf numFmtId="164" fontId="22" fillId="0" borderId="40" xfId="1" applyNumberFormat="1" applyFont="1" applyBorder="1" applyAlignment="1">
      <alignment horizontal="center"/>
    </xf>
    <xf numFmtId="0" fontId="54" fillId="0" borderId="0" xfId="0" applyFont="1" applyAlignment="1">
      <alignment horizontal="center"/>
    </xf>
    <xf numFmtId="0" fontId="48" fillId="0" borderId="0" xfId="0" applyFont="1" applyAlignment="1">
      <alignment horizontal="center"/>
    </xf>
    <xf numFmtId="0" fontId="48" fillId="0" borderId="0" xfId="0" applyFont="1" applyAlignment="1">
      <alignment horizontal="center" vertical="center" readingOrder="2"/>
    </xf>
    <xf numFmtId="164" fontId="22" fillId="0" borderId="112" xfId="1" applyNumberFormat="1" applyFont="1" applyBorder="1" applyAlignment="1">
      <alignment horizontal="center"/>
    </xf>
    <xf numFmtId="0" fontId="53" fillId="0" borderId="1" xfId="0" applyFont="1" applyBorder="1" applyAlignment="1">
      <alignment horizontal="left"/>
    </xf>
    <xf numFmtId="164" fontId="53" fillId="0" borderId="1" xfId="0" applyNumberFormat="1" applyFont="1" applyBorder="1" applyAlignment="1">
      <alignment horizontal="center"/>
    </xf>
    <xf numFmtId="0" fontId="53" fillId="0" borderId="1" xfId="0" applyFont="1" applyBorder="1" applyAlignment="1">
      <alignment horizontal="center"/>
    </xf>
    <xf numFmtId="164" fontId="22" fillId="0" borderId="4" xfId="1" applyNumberFormat="1" applyFont="1" applyBorder="1" applyAlignment="1">
      <alignment horizontal="center"/>
    </xf>
    <xf numFmtId="164" fontId="22" fillId="0" borderId="17" xfId="1" applyNumberFormat="1" applyFont="1" applyBorder="1" applyAlignment="1">
      <alignment horizontal="center"/>
    </xf>
    <xf numFmtId="0" fontId="48" fillId="0" borderId="0" xfId="0" applyFont="1" applyAlignment="1">
      <alignment horizontal="left" wrapText="1"/>
    </xf>
    <xf numFmtId="164" fontId="22" fillId="0" borderId="12" xfId="1" applyNumberFormat="1" applyFont="1" applyBorder="1" applyAlignment="1">
      <alignment horizontal="center"/>
    </xf>
    <xf numFmtId="164" fontId="22" fillId="0" borderId="38" xfId="1" applyNumberFormat="1" applyFont="1" applyBorder="1" applyAlignment="1">
      <alignment horizontal="center"/>
    </xf>
    <xf numFmtId="164" fontId="22" fillId="0" borderId="1" xfId="0" applyNumberFormat="1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52" fillId="0" borderId="11" xfId="0" applyFont="1" applyBorder="1" applyAlignment="1">
      <alignment horizontal="center" wrapText="1"/>
    </xf>
    <xf numFmtId="0" fontId="52" fillId="0" borderId="0" xfId="0" applyFont="1" applyAlignment="1">
      <alignment horizontal="center"/>
    </xf>
    <xf numFmtId="164" fontId="22" fillId="0" borderId="44" xfId="1" applyNumberFormat="1" applyFont="1" applyBorder="1" applyAlignment="1">
      <alignment horizontal="center"/>
    </xf>
    <xf numFmtId="164" fontId="22" fillId="0" borderId="45" xfId="1" applyNumberFormat="1" applyFont="1" applyBorder="1" applyAlignment="1">
      <alignment horizontal="center"/>
    </xf>
    <xf numFmtId="164" fontId="22" fillId="0" borderId="106" xfId="1" applyNumberFormat="1" applyFont="1" applyBorder="1" applyAlignment="1">
      <alignment horizontal="center"/>
    </xf>
    <xf numFmtId="164" fontId="22" fillId="0" borderId="107" xfId="1" applyNumberFormat="1" applyFont="1" applyBorder="1" applyAlignment="1">
      <alignment horizontal="center"/>
    </xf>
    <xf numFmtId="0" fontId="50" fillId="0" borderId="0" xfId="0" quotePrefix="1" applyFont="1" applyFill="1" applyAlignment="1">
      <alignment horizontal="center"/>
    </xf>
    <xf numFmtId="0" fontId="50" fillId="0" borderId="0" xfId="0" applyFont="1" applyFill="1" applyAlignment="1">
      <alignment horizontal="center"/>
    </xf>
    <xf numFmtId="164" fontId="22" fillId="0" borderId="13" xfId="1" applyNumberFormat="1" applyFont="1" applyBorder="1" applyAlignment="1">
      <alignment horizontal="center"/>
    </xf>
    <xf numFmtId="164" fontId="22" fillId="0" borderId="22" xfId="1" applyNumberFormat="1" applyFont="1" applyBorder="1" applyAlignment="1">
      <alignment horizontal="center"/>
    </xf>
    <xf numFmtId="0" fontId="52" fillId="0" borderId="44" xfId="0" applyFont="1" applyBorder="1" applyAlignment="1">
      <alignment horizontal="left"/>
    </xf>
    <xf numFmtId="0" fontId="52" fillId="0" borderId="45" xfId="0" applyFont="1" applyBorder="1" applyAlignment="1">
      <alignment horizontal="left"/>
    </xf>
    <xf numFmtId="0" fontId="22" fillId="0" borderId="5" xfId="0" applyFont="1" applyBorder="1" applyAlignment="1">
      <alignment horizontal="left"/>
    </xf>
    <xf numFmtId="164" fontId="22" fillId="0" borderId="7" xfId="1" applyNumberFormat="1" applyFont="1" applyBorder="1" applyAlignment="1">
      <alignment horizontal="center"/>
    </xf>
    <xf numFmtId="164" fontId="22" fillId="0" borderId="21" xfId="1" applyNumberFormat="1" applyFont="1" applyBorder="1" applyAlignment="1">
      <alignment horizontal="center"/>
    </xf>
    <xf numFmtId="164" fontId="22" fillId="0" borderId="111" xfId="1" applyNumberFormat="1" applyFont="1" applyBorder="1" applyAlignment="1">
      <alignment horizontal="center"/>
    </xf>
    <xf numFmtId="164" fontId="22" fillId="0" borderId="110" xfId="1" applyNumberFormat="1" applyFont="1" applyBorder="1" applyAlignment="1">
      <alignment horizontal="center"/>
    </xf>
    <xf numFmtId="0" fontId="52" fillId="0" borderId="0" xfId="0" applyFont="1" applyAlignment="1">
      <alignment horizontal="center" wrapText="1"/>
    </xf>
    <xf numFmtId="0" fontId="52" fillId="0" borderId="1" xfId="0" applyFont="1" applyBorder="1" applyAlignment="1">
      <alignment horizontal="center" vertical="center" wrapText="1"/>
    </xf>
    <xf numFmtId="0" fontId="52" fillId="0" borderId="0" xfId="0" applyFont="1" applyAlignment="1">
      <alignment horizontal="left"/>
    </xf>
    <xf numFmtId="0" fontId="3" fillId="0" borderId="0" xfId="0" quotePrefix="1" applyFont="1" applyFill="1" applyAlignment="1">
      <alignment horizontal="left"/>
    </xf>
    <xf numFmtId="0" fontId="3" fillId="0" borderId="0" xfId="0" applyFont="1" applyFill="1" applyAlignment="1">
      <alignment horizontal="left"/>
    </xf>
    <xf numFmtId="0" fontId="52" fillId="0" borderId="1" xfId="0" applyFont="1" applyBorder="1" applyAlignment="1">
      <alignment horizontal="center"/>
    </xf>
    <xf numFmtId="164" fontId="52" fillId="0" borderId="2" xfId="1" applyNumberFormat="1" applyFont="1" applyBorder="1" applyAlignment="1">
      <alignment horizontal="center"/>
    </xf>
    <xf numFmtId="0" fontId="52" fillId="0" borderId="1" xfId="0" applyFont="1" applyBorder="1" applyAlignment="1">
      <alignment horizontal="left"/>
    </xf>
    <xf numFmtId="164" fontId="52" fillId="0" borderId="1" xfId="1" applyNumberFormat="1" applyFont="1" applyBorder="1" applyAlignment="1">
      <alignment horizontal="center"/>
    </xf>
    <xf numFmtId="0" fontId="52" fillId="0" borderId="0" xfId="0" applyFont="1" applyAlignment="1">
      <alignment horizontal="left" wrapText="1"/>
    </xf>
    <xf numFmtId="0" fontId="3" fillId="0" borderId="0" xfId="0" quotePrefix="1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52" fillId="0" borderId="7" xfId="0" applyFont="1" applyBorder="1" applyAlignment="1">
      <alignment horizontal="center"/>
    </xf>
    <xf numFmtId="0" fontId="52" fillId="0" borderId="11" xfId="0" applyFont="1" applyBorder="1" applyAlignment="1">
      <alignment horizontal="center"/>
    </xf>
    <xf numFmtId="0" fontId="52" fillId="0" borderId="21" xfId="0" applyFont="1" applyBorder="1" applyAlignment="1">
      <alignment horizontal="center"/>
    </xf>
    <xf numFmtId="164" fontId="52" fillId="0" borderId="6" xfId="1" applyNumberFormat="1" applyFont="1" applyBorder="1" applyAlignment="1">
      <alignment horizontal="center"/>
    </xf>
    <xf numFmtId="0" fontId="55" fillId="0" borderId="1" xfId="0" applyFont="1" applyBorder="1" applyAlignment="1">
      <alignment horizontal="left"/>
    </xf>
    <xf numFmtId="164" fontId="55" fillId="0" borderId="1" xfId="1" applyNumberFormat="1" applyFont="1" applyBorder="1" applyAlignment="1">
      <alignment horizontal="center"/>
    </xf>
    <xf numFmtId="0" fontId="61" fillId="0" borderId="0" xfId="0" applyFont="1" applyAlignment="1">
      <alignment horizontal="center"/>
    </xf>
    <xf numFmtId="0" fontId="60" fillId="0" borderId="0" xfId="0" applyFont="1" applyBorder="1" applyAlignment="1">
      <alignment horizontal="center"/>
    </xf>
    <xf numFmtId="0" fontId="43" fillId="0" borderId="0" xfId="0" applyFont="1" applyAlignment="1">
      <alignment horizontal="center"/>
    </xf>
    <xf numFmtId="0" fontId="38" fillId="0" borderId="1" xfId="0" applyFont="1" applyBorder="1" applyAlignment="1">
      <alignment horizontal="center"/>
    </xf>
    <xf numFmtId="0" fontId="0" fillId="7" borderId="1" xfId="0" applyFont="1" applyFill="1" applyBorder="1" applyAlignment="1">
      <alignment horizontal="left"/>
    </xf>
    <xf numFmtId="0" fontId="0" fillId="0" borderId="0" xfId="0" applyFont="1" applyAlignment="1">
      <alignment horizontal="left"/>
    </xf>
    <xf numFmtId="0" fontId="43" fillId="0" borderId="8" xfId="0" applyFont="1" applyBorder="1" applyAlignment="1">
      <alignment horizontal="left"/>
    </xf>
    <xf numFmtId="0" fontId="3" fillId="0" borderId="1" xfId="3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39" fillId="0" borderId="3" xfId="0" applyFont="1" applyBorder="1" applyAlignment="1">
      <alignment horizontal="left"/>
    </xf>
    <xf numFmtId="0" fontId="0" fillId="0" borderId="1" xfId="0" quotePrefix="1" applyFont="1" applyBorder="1" applyAlignment="1">
      <alignment horizontal="left"/>
    </xf>
    <xf numFmtId="0" fontId="0" fillId="0" borderId="1" xfId="0" applyFont="1" applyBorder="1" applyAlignment="1">
      <alignment horizontal="left"/>
    </xf>
    <xf numFmtId="0" fontId="43" fillId="0" borderId="4" xfId="0" applyFont="1" applyBorder="1" applyAlignment="1">
      <alignment horizontal="left"/>
    </xf>
    <xf numFmtId="0" fontId="43" fillId="0" borderId="35" xfId="0" applyFont="1" applyBorder="1" applyAlignment="1">
      <alignment horizontal="left"/>
    </xf>
    <xf numFmtId="0" fontId="43" fillId="0" borderId="17" xfId="0" applyFont="1" applyBorder="1" applyAlignment="1">
      <alignment horizontal="left"/>
    </xf>
    <xf numFmtId="0" fontId="43" fillId="0" borderId="4" xfId="0" applyFont="1" applyBorder="1" applyAlignment="1">
      <alignment horizontal="center" vertical="center" wrapText="1"/>
    </xf>
    <xf numFmtId="0" fontId="43" fillId="0" borderId="35" xfId="0" applyFont="1" applyBorder="1" applyAlignment="1">
      <alignment horizontal="center" vertical="center" wrapText="1"/>
    </xf>
    <xf numFmtId="0" fontId="43" fillId="0" borderId="17" xfId="0" applyFont="1" applyBorder="1" applyAlignment="1">
      <alignment horizontal="center" vertical="center" wrapText="1"/>
    </xf>
    <xf numFmtId="0" fontId="43" fillId="0" borderId="4" xfId="0" applyFont="1" applyBorder="1" applyAlignment="1">
      <alignment horizontal="center"/>
    </xf>
    <xf numFmtId="0" fontId="43" fillId="0" borderId="35" xfId="0" applyFont="1" applyBorder="1" applyAlignment="1">
      <alignment horizontal="center"/>
    </xf>
    <xf numFmtId="0" fontId="43" fillId="0" borderId="17" xfId="0" applyFont="1" applyBorder="1" applyAlignment="1">
      <alignment horizontal="center"/>
    </xf>
    <xf numFmtId="0" fontId="38" fillId="0" borderId="4" xfId="0" applyFont="1" applyBorder="1" applyAlignment="1">
      <alignment horizontal="center"/>
    </xf>
    <xf numFmtId="0" fontId="38" fillId="0" borderId="35" xfId="0" applyFont="1" applyBorder="1" applyAlignment="1">
      <alignment horizontal="center"/>
    </xf>
    <xf numFmtId="0" fontId="38" fillId="0" borderId="17" xfId="0" applyFont="1" applyBorder="1" applyAlignment="1">
      <alignment horizontal="center"/>
    </xf>
    <xf numFmtId="0" fontId="6" fillId="0" borderId="12" xfId="0" applyFont="1" applyBorder="1" applyAlignment="1"/>
    <xf numFmtId="0" fontId="6" fillId="0" borderId="0" xfId="0" applyFont="1" applyAlignment="1"/>
  </cellXfs>
  <cellStyles count="4">
    <cellStyle name="Comma" xfId="1" builtinId="3"/>
    <cellStyle name="Comma [0]" xfId="2" builtinId="6"/>
    <cellStyle name="Hyperlink" xfId="3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6</xdr:row>
      <xdr:rowOff>0</xdr:rowOff>
    </xdr:from>
    <xdr:to>
      <xdr:col>9</xdr:col>
      <xdr:colOff>0</xdr:colOff>
      <xdr:row>9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 flipH="1">
          <a:off x="3305175" y="1695450"/>
          <a:ext cx="657225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6</xdr:row>
      <xdr:rowOff>28575</xdr:rowOff>
    </xdr:from>
    <xdr:to>
      <xdr:col>12</xdr:col>
      <xdr:colOff>28575</xdr:colOff>
      <xdr:row>9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3990975" y="1724025"/>
          <a:ext cx="666750" cy="457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12</xdr:col>
      <xdr:colOff>9525</xdr:colOff>
      <xdr:row>8</xdr:row>
      <xdr:rowOff>161925</xdr:rowOff>
    </xdr:to>
    <xdr:sp macro="" textlink="">
      <xdr:nvSpPr>
        <xdr:cNvPr id="4" name="Line 3"/>
        <xdr:cNvSpPr>
          <a:spLocks noChangeShapeType="1"/>
        </xdr:cNvSpPr>
      </xdr:nvSpPr>
      <xdr:spPr bwMode="auto">
        <a:xfrm flipH="1">
          <a:off x="3962400" y="1695450"/>
          <a:ext cx="676275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15</xdr:col>
      <xdr:colOff>28575</xdr:colOff>
      <xdr:row>9</xdr:row>
      <xdr:rowOff>0</xdr:rowOff>
    </xdr:to>
    <xdr:sp macro="" textlink="">
      <xdr:nvSpPr>
        <xdr:cNvPr id="5" name="Line 4"/>
        <xdr:cNvSpPr>
          <a:spLocks noChangeShapeType="1"/>
        </xdr:cNvSpPr>
      </xdr:nvSpPr>
      <xdr:spPr bwMode="auto">
        <a:xfrm>
          <a:off x="4629150" y="1695450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6</xdr:row>
      <xdr:rowOff>9525</xdr:rowOff>
    </xdr:from>
    <xdr:to>
      <xdr:col>18</xdr:col>
      <xdr:colOff>28575</xdr:colOff>
      <xdr:row>9</xdr:row>
      <xdr:rowOff>0</xdr:rowOff>
    </xdr:to>
    <xdr:sp macro="" textlink="">
      <xdr:nvSpPr>
        <xdr:cNvPr id="6" name="Line 5"/>
        <xdr:cNvSpPr>
          <a:spLocks noChangeShapeType="1"/>
        </xdr:cNvSpPr>
      </xdr:nvSpPr>
      <xdr:spPr bwMode="auto">
        <a:xfrm>
          <a:off x="5295900" y="1704975"/>
          <a:ext cx="590550" cy="4762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6</xdr:row>
      <xdr:rowOff>0</xdr:rowOff>
    </xdr:from>
    <xdr:to>
      <xdr:col>18</xdr:col>
      <xdr:colOff>0</xdr:colOff>
      <xdr:row>9</xdr:row>
      <xdr:rowOff>0</xdr:rowOff>
    </xdr:to>
    <xdr:sp macro="" textlink="">
      <xdr:nvSpPr>
        <xdr:cNvPr id="7" name="Line 6"/>
        <xdr:cNvSpPr>
          <a:spLocks noChangeShapeType="1"/>
        </xdr:cNvSpPr>
      </xdr:nvSpPr>
      <xdr:spPr bwMode="auto">
        <a:xfrm flipH="1">
          <a:off x="5267325" y="1695450"/>
          <a:ext cx="5905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6</xdr:row>
      <xdr:rowOff>28575</xdr:rowOff>
    </xdr:from>
    <xdr:to>
      <xdr:col>21</xdr:col>
      <xdr:colOff>28575</xdr:colOff>
      <xdr:row>9</xdr:row>
      <xdr:rowOff>0</xdr:rowOff>
    </xdr:to>
    <xdr:sp macro="" textlink="">
      <xdr:nvSpPr>
        <xdr:cNvPr id="8" name="Line 7"/>
        <xdr:cNvSpPr>
          <a:spLocks noChangeShapeType="1"/>
        </xdr:cNvSpPr>
      </xdr:nvSpPr>
      <xdr:spPr bwMode="auto">
        <a:xfrm>
          <a:off x="5886450" y="1724025"/>
          <a:ext cx="647700" cy="457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9525</xdr:rowOff>
    </xdr:from>
    <xdr:to>
      <xdr:col>24</xdr:col>
      <xdr:colOff>9525</xdr:colOff>
      <xdr:row>9</xdr:row>
      <xdr:rowOff>0</xdr:rowOff>
    </xdr:to>
    <xdr:sp macro="" textlink="">
      <xdr:nvSpPr>
        <xdr:cNvPr id="9" name="Line 8"/>
        <xdr:cNvSpPr>
          <a:spLocks noChangeShapeType="1"/>
        </xdr:cNvSpPr>
      </xdr:nvSpPr>
      <xdr:spPr bwMode="auto">
        <a:xfrm flipH="1">
          <a:off x="6505575" y="1704975"/>
          <a:ext cx="752475" cy="4762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6</xdr:row>
      <xdr:rowOff>28575</xdr:rowOff>
    </xdr:from>
    <xdr:to>
      <xdr:col>27</xdr:col>
      <xdr:colOff>28575</xdr:colOff>
      <xdr:row>9</xdr:row>
      <xdr:rowOff>0</xdr:rowOff>
    </xdr:to>
    <xdr:sp macro="" textlink="">
      <xdr:nvSpPr>
        <xdr:cNvPr id="10" name="Line 9"/>
        <xdr:cNvSpPr>
          <a:spLocks noChangeShapeType="1"/>
        </xdr:cNvSpPr>
      </xdr:nvSpPr>
      <xdr:spPr bwMode="auto">
        <a:xfrm>
          <a:off x="7277100" y="1724025"/>
          <a:ext cx="628650" cy="457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9525</xdr:rowOff>
    </xdr:from>
    <xdr:to>
      <xdr:col>27</xdr:col>
      <xdr:colOff>9525</xdr:colOff>
      <xdr:row>9</xdr:row>
      <xdr:rowOff>0</xdr:rowOff>
    </xdr:to>
    <xdr:sp macro="" textlink="">
      <xdr:nvSpPr>
        <xdr:cNvPr id="11" name="Line 10"/>
        <xdr:cNvSpPr>
          <a:spLocks noChangeShapeType="1"/>
        </xdr:cNvSpPr>
      </xdr:nvSpPr>
      <xdr:spPr bwMode="auto">
        <a:xfrm flipH="1">
          <a:off x="7248525" y="1704975"/>
          <a:ext cx="638175" cy="4762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6</xdr:row>
      <xdr:rowOff>28575</xdr:rowOff>
    </xdr:from>
    <xdr:to>
      <xdr:col>30</xdr:col>
      <xdr:colOff>28575</xdr:colOff>
      <xdr:row>9</xdr:row>
      <xdr:rowOff>0</xdr:rowOff>
    </xdr:to>
    <xdr:sp macro="" textlink="">
      <xdr:nvSpPr>
        <xdr:cNvPr id="12" name="Line 11"/>
        <xdr:cNvSpPr>
          <a:spLocks noChangeShapeType="1"/>
        </xdr:cNvSpPr>
      </xdr:nvSpPr>
      <xdr:spPr bwMode="auto">
        <a:xfrm>
          <a:off x="7905750" y="1724025"/>
          <a:ext cx="657225" cy="457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6</xdr:row>
      <xdr:rowOff>28575</xdr:rowOff>
    </xdr:from>
    <xdr:to>
      <xdr:col>33</xdr:col>
      <xdr:colOff>28575</xdr:colOff>
      <xdr:row>9</xdr:row>
      <xdr:rowOff>0</xdr:rowOff>
    </xdr:to>
    <xdr:sp macro="" textlink="">
      <xdr:nvSpPr>
        <xdr:cNvPr id="13" name="Line 12"/>
        <xdr:cNvSpPr>
          <a:spLocks noChangeShapeType="1"/>
        </xdr:cNvSpPr>
      </xdr:nvSpPr>
      <xdr:spPr bwMode="auto">
        <a:xfrm>
          <a:off x="8562975" y="1724025"/>
          <a:ext cx="723900" cy="457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6</xdr:row>
      <xdr:rowOff>28575</xdr:rowOff>
    </xdr:from>
    <xdr:to>
      <xdr:col>36</xdr:col>
      <xdr:colOff>28575</xdr:colOff>
      <xdr:row>9</xdr:row>
      <xdr:rowOff>0</xdr:rowOff>
    </xdr:to>
    <xdr:sp macro="" textlink="">
      <xdr:nvSpPr>
        <xdr:cNvPr id="14" name="Line 13"/>
        <xdr:cNvSpPr>
          <a:spLocks noChangeShapeType="1"/>
        </xdr:cNvSpPr>
      </xdr:nvSpPr>
      <xdr:spPr bwMode="auto">
        <a:xfrm>
          <a:off x="9286875" y="1724025"/>
          <a:ext cx="657225" cy="457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6</xdr:row>
      <xdr:rowOff>0</xdr:rowOff>
    </xdr:from>
    <xdr:to>
      <xdr:col>39</xdr:col>
      <xdr:colOff>28575</xdr:colOff>
      <xdr:row>9</xdr:row>
      <xdr:rowOff>0</xdr:rowOff>
    </xdr:to>
    <xdr:sp macro="" textlink="">
      <xdr:nvSpPr>
        <xdr:cNvPr id="15" name="Line 14"/>
        <xdr:cNvSpPr>
          <a:spLocks noChangeShapeType="1"/>
        </xdr:cNvSpPr>
      </xdr:nvSpPr>
      <xdr:spPr bwMode="auto">
        <a:xfrm>
          <a:off x="9925050" y="1695450"/>
          <a:ext cx="6477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6</xdr:row>
      <xdr:rowOff>0</xdr:rowOff>
    </xdr:from>
    <xdr:to>
      <xdr:col>6</xdr:col>
      <xdr:colOff>0</xdr:colOff>
      <xdr:row>8</xdr:row>
      <xdr:rowOff>161925</xdr:rowOff>
    </xdr:to>
    <xdr:sp macro="" textlink="">
      <xdr:nvSpPr>
        <xdr:cNvPr id="16" name="Line 15"/>
        <xdr:cNvSpPr>
          <a:spLocks noChangeShapeType="1"/>
        </xdr:cNvSpPr>
      </xdr:nvSpPr>
      <xdr:spPr bwMode="auto">
        <a:xfrm flipH="1">
          <a:off x="2724150" y="1695450"/>
          <a:ext cx="581025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15</xdr:col>
      <xdr:colOff>0</xdr:colOff>
      <xdr:row>9</xdr:row>
      <xdr:rowOff>0</xdr:rowOff>
    </xdr:to>
    <xdr:sp macro="" textlink="">
      <xdr:nvSpPr>
        <xdr:cNvPr id="17" name="Line 16"/>
        <xdr:cNvSpPr>
          <a:spLocks noChangeShapeType="1"/>
        </xdr:cNvSpPr>
      </xdr:nvSpPr>
      <xdr:spPr bwMode="auto">
        <a:xfrm flipH="1">
          <a:off x="4629150" y="1695450"/>
          <a:ext cx="638175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33</xdr:col>
      <xdr:colOff>0</xdr:colOff>
      <xdr:row>9</xdr:row>
      <xdr:rowOff>0</xdr:rowOff>
    </xdr:to>
    <xdr:sp macro="" textlink="">
      <xdr:nvSpPr>
        <xdr:cNvPr id="18" name="Line 17"/>
        <xdr:cNvSpPr>
          <a:spLocks noChangeShapeType="1"/>
        </xdr:cNvSpPr>
      </xdr:nvSpPr>
      <xdr:spPr bwMode="auto">
        <a:xfrm flipH="1">
          <a:off x="8534400" y="1695450"/>
          <a:ext cx="7239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36</xdr:col>
      <xdr:colOff>0</xdr:colOff>
      <xdr:row>9</xdr:row>
      <xdr:rowOff>0</xdr:rowOff>
    </xdr:to>
    <xdr:sp macro="" textlink="">
      <xdr:nvSpPr>
        <xdr:cNvPr id="19" name="Line 18"/>
        <xdr:cNvSpPr>
          <a:spLocks noChangeShapeType="1"/>
        </xdr:cNvSpPr>
      </xdr:nvSpPr>
      <xdr:spPr bwMode="auto">
        <a:xfrm flipH="1">
          <a:off x="9258300" y="1695450"/>
          <a:ext cx="657225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9525</xdr:rowOff>
    </xdr:from>
    <xdr:to>
      <xdr:col>39</xdr:col>
      <xdr:colOff>0</xdr:colOff>
      <xdr:row>9</xdr:row>
      <xdr:rowOff>0</xdr:rowOff>
    </xdr:to>
    <xdr:sp macro="" textlink="">
      <xdr:nvSpPr>
        <xdr:cNvPr id="20" name="Line 19"/>
        <xdr:cNvSpPr>
          <a:spLocks noChangeShapeType="1"/>
        </xdr:cNvSpPr>
      </xdr:nvSpPr>
      <xdr:spPr bwMode="auto">
        <a:xfrm flipH="1">
          <a:off x="9915525" y="1704975"/>
          <a:ext cx="628650" cy="4762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6</xdr:row>
      <xdr:rowOff>0</xdr:rowOff>
    </xdr:from>
    <xdr:to>
      <xdr:col>29</xdr:col>
      <xdr:colOff>333375</xdr:colOff>
      <xdr:row>9</xdr:row>
      <xdr:rowOff>0</xdr:rowOff>
    </xdr:to>
    <xdr:sp macro="" textlink="">
      <xdr:nvSpPr>
        <xdr:cNvPr id="21" name="Line 20"/>
        <xdr:cNvSpPr>
          <a:spLocks noChangeShapeType="1"/>
        </xdr:cNvSpPr>
      </xdr:nvSpPr>
      <xdr:spPr bwMode="auto">
        <a:xfrm flipH="1">
          <a:off x="7886700" y="1695450"/>
          <a:ext cx="6477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6</xdr:row>
      <xdr:rowOff>0</xdr:rowOff>
    </xdr:from>
    <xdr:to>
      <xdr:col>24</xdr:col>
      <xdr:colOff>28575</xdr:colOff>
      <xdr:row>9</xdr:row>
      <xdr:rowOff>0</xdr:rowOff>
    </xdr:to>
    <xdr:sp macro="" textlink="">
      <xdr:nvSpPr>
        <xdr:cNvPr id="22" name="Line 21"/>
        <xdr:cNvSpPr>
          <a:spLocks noChangeShapeType="1"/>
        </xdr:cNvSpPr>
      </xdr:nvSpPr>
      <xdr:spPr bwMode="auto">
        <a:xfrm>
          <a:off x="6477000" y="1695450"/>
          <a:ext cx="8001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21</xdr:col>
      <xdr:colOff>28575</xdr:colOff>
      <xdr:row>9</xdr:row>
      <xdr:rowOff>0</xdr:rowOff>
    </xdr:to>
    <xdr:sp macro="" textlink="">
      <xdr:nvSpPr>
        <xdr:cNvPr id="23" name="Line 22"/>
        <xdr:cNvSpPr>
          <a:spLocks noChangeShapeType="1"/>
        </xdr:cNvSpPr>
      </xdr:nvSpPr>
      <xdr:spPr bwMode="auto">
        <a:xfrm flipH="1">
          <a:off x="5857875" y="1695450"/>
          <a:ext cx="676275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6</xdr:row>
      <xdr:rowOff>19050</xdr:rowOff>
    </xdr:from>
    <xdr:to>
      <xdr:col>6</xdr:col>
      <xdr:colOff>9525</xdr:colOff>
      <xdr:row>9</xdr:row>
      <xdr:rowOff>0</xdr:rowOff>
    </xdr:to>
    <xdr:sp macro="" textlink="">
      <xdr:nvSpPr>
        <xdr:cNvPr id="24" name="Line 767"/>
        <xdr:cNvSpPr>
          <a:spLocks noChangeShapeType="1"/>
        </xdr:cNvSpPr>
      </xdr:nvSpPr>
      <xdr:spPr bwMode="auto">
        <a:xfrm>
          <a:off x="2724150" y="1714500"/>
          <a:ext cx="590550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6</xdr:row>
      <xdr:rowOff>9525</xdr:rowOff>
    </xdr:from>
    <xdr:to>
      <xdr:col>9</xdr:col>
      <xdr:colOff>9525</xdr:colOff>
      <xdr:row>9</xdr:row>
      <xdr:rowOff>0</xdr:rowOff>
    </xdr:to>
    <xdr:sp macro="" textlink="">
      <xdr:nvSpPr>
        <xdr:cNvPr id="25" name="Line 26"/>
        <xdr:cNvSpPr>
          <a:spLocks noChangeShapeType="1"/>
        </xdr:cNvSpPr>
      </xdr:nvSpPr>
      <xdr:spPr bwMode="auto">
        <a:xfrm>
          <a:off x="3286125" y="1704975"/>
          <a:ext cx="685800" cy="4762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</xdr:row>
      <xdr:rowOff>0</xdr:rowOff>
    </xdr:from>
    <xdr:to>
      <xdr:col>9</xdr:col>
      <xdr:colOff>0</xdr:colOff>
      <xdr:row>13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10</xdr:row>
      <xdr:rowOff>28575</xdr:rowOff>
    </xdr:from>
    <xdr:to>
      <xdr:col>12</xdr:col>
      <xdr:colOff>28575</xdr:colOff>
      <xdr:row>13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10</xdr:row>
      <xdr:rowOff>0</xdr:rowOff>
    </xdr:from>
    <xdr:to>
      <xdr:col>12</xdr:col>
      <xdr:colOff>9525</xdr:colOff>
      <xdr:row>12</xdr:row>
      <xdr:rowOff>161925</xdr:rowOff>
    </xdr:to>
    <xdr:sp macro="" textlink="">
      <xdr:nvSpPr>
        <xdr:cNvPr id="28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15</xdr:col>
      <xdr:colOff>28575</xdr:colOff>
      <xdr:row>13</xdr:row>
      <xdr:rowOff>0</xdr:rowOff>
    </xdr:to>
    <xdr:sp macro="" textlink="">
      <xdr:nvSpPr>
        <xdr:cNvPr id="29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10</xdr:row>
      <xdr:rowOff>9525</xdr:rowOff>
    </xdr:from>
    <xdr:to>
      <xdr:col>18</xdr:col>
      <xdr:colOff>28575</xdr:colOff>
      <xdr:row>13</xdr:row>
      <xdr:rowOff>0</xdr:rowOff>
    </xdr:to>
    <xdr:sp macro="" textlink="">
      <xdr:nvSpPr>
        <xdr:cNvPr id="30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10</xdr:row>
      <xdr:rowOff>0</xdr:rowOff>
    </xdr:from>
    <xdr:to>
      <xdr:col>18</xdr:col>
      <xdr:colOff>0</xdr:colOff>
      <xdr:row>13</xdr:row>
      <xdr:rowOff>0</xdr:rowOff>
    </xdr:to>
    <xdr:sp macro="" textlink="">
      <xdr:nvSpPr>
        <xdr:cNvPr id="31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10</xdr:row>
      <xdr:rowOff>28575</xdr:rowOff>
    </xdr:from>
    <xdr:to>
      <xdr:col>21</xdr:col>
      <xdr:colOff>28575</xdr:colOff>
      <xdr:row>13</xdr:row>
      <xdr:rowOff>0</xdr:rowOff>
    </xdr:to>
    <xdr:sp macro="" textlink="">
      <xdr:nvSpPr>
        <xdr:cNvPr id="32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10</xdr:row>
      <xdr:rowOff>9525</xdr:rowOff>
    </xdr:from>
    <xdr:to>
      <xdr:col>24</xdr:col>
      <xdr:colOff>9525</xdr:colOff>
      <xdr:row>13</xdr:row>
      <xdr:rowOff>0</xdr:rowOff>
    </xdr:to>
    <xdr:sp macro="" textlink="">
      <xdr:nvSpPr>
        <xdr:cNvPr id="33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10</xdr:row>
      <xdr:rowOff>28575</xdr:rowOff>
    </xdr:from>
    <xdr:to>
      <xdr:col>27</xdr:col>
      <xdr:colOff>28575</xdr:colOff>
      <xdr:row>13</xdr:row>
      <xdr:rowOff>0</xdr:rowOff>
    </xdr:to>
    <xdr:sp macro="" textlink="">
      <xdr:nvSpPr>
        <xdr:cNvPr id="34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10</xdr:row>
      <xdr:rowOff>9525</xdr:rowOff>
    </xdr:from>
    <xdr:to>
      <xdr:col>27</xdr:col>
      <xdr:colOff>9525</xdr:colOff>
      <xdr:row>13</xdr:row>
      <xdr:rowOff>0</xdr:rowOff>
    </xdr:to>
    <xdr:sp macro="" textlink="">
      <xdr:nvSpPr>
        <xdr:cNvPr id="35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10</xdr:row>
      <xdr:rowOff>28575</xdr:rowOff>
    </xdr:from>
    <xdr:to>
      <xdr:col>30</xdr:col>
      <xdr:colOff>28575</xdr:colOff>
      <xdr:row>13</xdr:row>
      <xdr:rowOff>0</xdr:rowOff>
    </xdr:to>
    <xdr:sp macro="" textlink="">
      <xdr:nvSpPr>
        <xdr:cNvPr id="36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10</xdr:row>
      <xdr:rowOff>28575</xdr:rowOff>
    </xdr:from>
    <xdr:to>
      <xdr:col>33</xdr:col>
      <xdr:colOff>28575</xdr:colOff>
      <xdr:row>13</xdr:row>
      <xdr:rowOff>0</xdr:rowOff>
    </xdr:to>
    <xdr:sp macro="" textlink="">
      <xdr:nvSpPr>
        <xdr:cNvPr id="37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10</xdr:row>
      <xdr:rowOff>28575</xdr:rowOff>
    </xdr:from>
    <xdr:to>
      <xdr:col>36</xdr:col>
      <xdr:colOff>28575</xdr:colOff>
      <xdr:row>13</xdr:row>
      <xdr:rowOff>0</xdr:rowOff>
    </xdr:to>
    <xdr:sp macro="" textlink="">
      <xdr:nvSpPr>
        <xdr:cNvPr id="38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10</xdr:row>
      <xdr:rowOff>0</xdr:rowOff>
    </xdr:from>
    <xdr:to>
      <xdr:col>39</xdr:col>
      <xdr:colOff>28575</xdr:colOff>
      <xdr:row>13</xdr:row>
      <xdr:rowOff>0</xdr:rowOff>
    </xdr:to>
    <xdr:sp macro="" textlink="">
      <xdr:nvSpPr>
        <xdr:cNvPr id="39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10</xdr:row>
      <xdr:rowOff>0</xdr:rowOff>
    </xdr:from>
    <xdr:to>
      <xdr:col>6</xdr:col>
      <xdr:colOff>0</xdr:colOff>
      <xdr:row>12</xdr:row>
      <xdr:rowOff>161925</xdr:rowOff>
    </xdr:to>
    <xdr:sp macro="" textlink="">
      <xdr:nvSpPr>
        <xdr:cNvPr id="40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15</xdr:col>
      <xdr:colOff>0</xdr:colOff>
      <xdr:row>13</xdr:row>
      <xdr:rowOff>0</xdr:rowOff>
    </xdr:to>
    <xdr:sp macro="" textlink="">
      <xdr:nvSpPr>
        <xdr:cNvPr id="41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10</xdr:row>
      <xdr:rowOff>0</xdr:rowOff>
    </xdr:from>
    <xdr:to>
      <xdr:col>33</xdr:col>
      <xdr:colOff>0</xdr:colOff>
      <xdr:row>13</xdr:row>
      <xdr:rowOff>0</xdr:rowOff>
    </xdr:to>
    <xdr:sp macro="" textlink="">
      <xdr:nvSpPr>
        <xdr:cNvPr id="42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10</xdr:row>
      <xdr:rowOff>0</xdr:rowOff>
    </xdr:from>
    <xdr:to>
      <xdr:col>36</xdr:col>
      <xdr:colOff>0</xdr:colOff>
      <xdr:row>13</xdr:row>
      <xdr:rowOff>0</xdr:rowOff>
    </xdr:to>
    <xdr:sp macro="" textlink="">
      <xdr:nvSpPr>
        <xdr:cNvPr id="43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10</xdr:row>
      <xdr:rowOff>9525</xdr:rowOff>
    </xdr:from>
    <xdr:to>
      <xdr:col>39</xdr:col>
      <xdr:colOff>0</xdr:colOff>
      <xdr:row>13</xdr:row>
      <xdr:rowOff>0</xdr:rowOff>
    </xdr:to>
    <xdr:sp macro="" textlink="">
      <xdr:nvSpPr>
        <xdr:cNvPr id="44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10</xdr:row>
      <xdr:rowOff>0</xdr:rowOff>
    </xdr:from>
    <xdr:to>
      <xdr:col>29</xdr:col>
      <xdr:colOff>333375</xdr:colOff>
      <xdr:row>13</xdr:row>
      <xdr:rowOff>0</xdr:rowOff>
    </xdr:to>
    <xdr:sp macro="" textlink="">
      <xdr:nvSpPr>
        <xdr:cNvPr id="45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10</xdr:row>
      <xdr:rowOff>0</xdr:rowOff>
    </xdr:from>
    <xdr:to>
      <xdr:col>24</xdr:col>
      <xdr:colOff>28575</xdr:colOff>
      <xdr:row>13</xdr:row>
      <xdr:rowOff>0</xdr:rowOff>
    </xdr:to>
    <xdr:sp macro="" textlink="">
      <xdr:nvSpPr>
        <xdr:cNvPr id="46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10</xdr:row>
      <xdr:rowOff>0</xdr:rowOff>
    </xdr:from>
    <xdr:to>
      <xdr:col>21</xdr:col>
      <xdr:colOff>28575</xdr:colOff>
      <xdr:row>13</xdr:row>
      <xdr:rowOff>0</xdr:rowOff>
    </xdr:to>
    <xdr:sp macro="" textlink="">
      <xdr:nvSpPr>
        <xdr:cNvPr id="47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10</xdr:row>
      <xdr:rowOff>19050</xdr:rowOff>
    </xdr:from>
    <xdr:to>
      <xdr:col>6</xdr:col>
      <xdr:colOff>9525</xdr:colOff>
      <xdr:row>13</xdr:row>
      <xdr:rowOff>0</xdr:rowOff>
    </xdr:to>
    <xdr:sp macro="" textlink="">
      <xdr:nvSpPr>
        <xdr:cNvPr id="48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10</xdr:row>
      <xdr:rowOff>9525</xdr:rowOff>
    </xdr:from>
    <xdr:to>
      <xdr:col>9</xdr:col>
      <xdr:colOff>9525</xdr:colOff>
      <xdr:row>13</xdr:row>
      <xdr:rowOff>0</xdr:rowOff>
    </xdr:to>
    <xdr:sp macro="" textlink="">
      <xdr:nvSpPr>
        <xdr:cNvPr id="49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14</xdr:row>
      <xdr:rowOff>0</xdr:rowOff>
    </xdr:from>
    <xdr:to>
      <xdr:col>9</xdr:col>
      <xdr:colOff>0</xdr:colOff>
      <xdr:row>17</xdr:row>
      <xdr:rowOff>0</xdr:rowOff>
    </xdr:to>
    <xdr:sp macro="" textlink="">
      <xdr:nvSpPr>
        <xdr:cNvPr id="50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14</xdr:row>
      <xdr:rowOff>28575</xdr:rowOff>
    </xdr:from>
    <xdr:to>
      <xdr:col>12</xdr:col>
      <xdr:colOff>28575</xdr:colOff>
      <xdr:row>17</xdr:row>
      <xdr:rowOff>0</xdr:rowOff>
    </xdr:to>
    <xdr:sp macro="" textlink="">
      <xdr:nvSpPr>
        <xdr:cNvPr id="51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14</xdr:row>
      <xdr:rowOff>0</xdr:rowOff>
    </xdr:from>
    <xdr:to>
      <xdr:col>12</xdr:col>
      <xdr:colOff>9525</xdr:colOff>
      <xdr:row>16</xdr:row>
      <xdr:rowOff>161925</xdr:rowOff>
    </xdr:to>
    <xdr:sp macro="" textlink="">
      <xdr:nvSpPr>
        <xdr:cNvPr id="52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14</xdr:row>
      <xdr:rowOff>0</xdr:rowOff>
    </xdr:from>
    <xdr:to>
      <xdr:col>15</xdr:col>
      <xdr:colOff>28575</xdr:colOff>
      <xdr:row>17</xdr:row>
      <xdr:rowOff>0</xdr:rowOff>
    </xdr:to>
    <xdr:sp macro="" textlink="">
      <xdr:nvSpPr>
        <xdr:cNvPr id="53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14</xdr:row>
      <xdr:rowOff>9525</xdr:rowOff>
    </xdr:from>
    <xdr:to>
      <xdr:col>18</xdr:col>
      <xdr:colOff>28575</xdr:colOff>
      <xdr:row>17</xdr:row>
      <xdr:rowOff>0</xdr:rowOff>
    </xdr:to>
    <xdr:sp macro="" textlink="">
      <xdr:nvSpPr>
        <xdr:cNvPr id="54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14</xdr:row>
      <xdr:rowOff>0</xdr:rowOff>
    </xdr:from>
    <xdr:to>
      <xdr:col>18</xdr:col>
      <xdr:colOff>0</xdr:colOff>
      <xdr:row>17</xdr:row>
      <xdr:rowOff>0</xdr:rowOff>
    </xdr:to>
    <xdr:sp macro="" textlink="">
      <xdr:nvSpPr>
        <xdr:cNvPr id="55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14</xdr:row>
      <xdr:rowOff>28575</xdr:rowOff>
    </xdr:from>
    <xdr:to>
      <xdr:col>21</xdr:col>
      <xdr:colOff>28575</xdr:colOff>
      <xdr:row>17</xdr:row>
      <xdr:rowOff>0</xdr:rowOff>
    </xdr:to>
    <xdr:sp macro="" textlink="">
      <xdr:nvSpPr>
        <xdr:cNvPr id="56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14</xdr:row>
      <xdr:rowOff>9525</xdr:rowOff>
    </xdr:from>
    <xdr:to>
      <xdr:col>24</xdr:col>
      <xdr:colOff>9525</xdr:colOff>
      <xdr:row>17</xdr:row>
      <xdr:rowOff>0</xdr:rowOff>
    </xdr:to>
    <xdr:sp macro="" textlink="">
      <xdr:nvSpPr>
        <xdr:cNvPr id="57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14</xdr:row>
      <xdr:rowOff>28575</xdr:rowOff>
    </xdr:from>
    <xdr:to>
      <xdr:col>27</xdr:col>
      <xdr:colOff>28575</xdr:colOff>
      <xdr:row>17</xdr:row>
      <xdr:rowOff>0</xdr:rowOff>
    </xdr:to>
    <xdr:sp macro="" textlink="">
      <xdr:nvSpPr>
        <xdr:cNvPr id="58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14</xdr:row>
      <xdr:rowOff>9525</xdr:rowOff>
    </xdr:from>
    <xdr:to>
      <xdr:col>27</xdr:col>
      <xdr:colOff>9525</xdr:colOff>
      <xdr:row>17</xdr:row>
      <xdr:rowOff>0</xdr:rowOff>
    </xdr:to>
    <xdr:sp macro="" textlink="">
      <xdr:nvSpPr>
        <xdr:cNvPr id="59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14</xdr:row>
      <xdr:rowOff>28575</xdr:rowOff>
    </xdr:from>
    <xdr:to>
      <xdr:col>30</xdr:col>
      <xdr:colOff>28575</xdr:colOff>
      <xdr:row>17</xdr:row>
      <xdr:rowOff>0</xdr:rowOff>
    </xdr:to>
    <xdr:sp macro="" textlink="">
      <xdr:nvSpPr>
        <xdr:cNvPr id="60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14</xdr:row>
      <xdr:rowOff>28575</xdr:rowOff>
    </xdr:from>
    <xdr:to>
      <xdr:col>33</xdr:col>
      <xdr:colOff>28575</xdr:colOff>
      <xdr:row>17</xdr:row>
      <xdr:rowOff>0</xdr:rowOff>
    </xdr:to>
    <xdr:sp macro="" textlink="">
      <xdr:nvSpPr>
        <xdr:cNvPr id="61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14</xdr:row>
      <xdr:rowOff>28575</xdr:rowOff>
    </xdr:from>
    <xdr:to>
      <xdr:col>36</xdr:col>
      <xdr:colOff>28575</xdr:colOff>
      <xdr:row>17</xdr:row>
      <xdr:rowOff>0</xdr:rowOff>
    </xdr:to>
    <xdr:sp macro="" textlink="">
      <xdr:nvSpPr>
        <xdr:cNvPr id="62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14</xdr:row>
      <xdr:rowOff>0</xdr:rowOff>
    </xdr:from>
    <xdr:to>
      <xdr:col>39</xdr:col>
      <xdr:colOff>28575</xdr:colOff>
      <xdr:row>17</xdr:row>
      <xdr:rowOff>0</xdr:rowOff>
    </xdr:to>
    <xdr:sp macro="" textlink="">
      <xdr:nvSpPr>
        <xdr:cNvPr id="63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14</xdr:row>
      <xdr:rowOff>0</xdr:rowOff>
    </xdr:from>
    <xdr:to>
      <xdr:col>6</xdr:col>
      <xdr:colOff>0</xdr:colOff>
      <xdr:row>16</xdr:row>
      <xdr:rowOff>161925</xdr:rowOff>
    </xdr:to>
    <xdr:sp macro="" textlink="">
      <xdr:nvSpPr>
        <xdr:cNvPr id="64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14</xdr:row>
      <xdr:rowOff>0</xdr:rowOff>
    </xdr:from>
    <xdr:to>
      <xdr:col>15</xdr:col>
      <xdr:colOff>0</xdr:colOff>
      <xdr:row>17</xdr:row>
      <xdr:rowOff>0</xdr:rowOff>
    </xdr:to>
    <xdr:sp macro="" textlink="">
      <xdr:nvSpPr>
        <xdr:cNvPr id="65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14</xdr:row>
      <xdr:rowOff>0</xdr:rowOff>
    </xdr:from>
    <xdr:to>
      <xdr:col>33</xdr:col>
      <xdr:colOff>0</xdr:colOff>
      <xdr:row>17</xdr:row>
      <xdr:rowOff>0</xdr:rowOff>
    </xdr:to>
    <xdr:sp macro="" textlink="">
      <xdr:nvSpPr>
        <xdr:cNvPr id="66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14</xdr:row>
      <xdr:rowOff>0</xdr:rowOff>
    </xdr:from>
    <xdr:to>
      <xdr:col>36</xdr:col>
      <xdr:colOff>0</xdr:colOff>
      <xdr:row>17</xdr:row>
      <xdr:rowOff>0</xdr:rowOff>
    </xdr:to>
    <xdr:sp macro="" textlink="">
      <xdr:nvSpPr>
        <xdr:cNvPr id="67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14</xdr:row>
      <xdr:rowOff>9525</xdr:rowOff>
    </xdr:from>
    <xdr:to>
      <xdr:col>39</xdr:col>
      <xdr:colOff>0</xdr:colOff>
      <xdr:row>17</xdr:row>
      <xdr:rowOff>0</xdr:rowOff>
    </xdr:to>
    <xdr:sp macro="" textlink="">
      <xdr:nvSpPr>
        <xdr:cNvPr id="68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14</xdr:row>
      <xdr:rowOff>0</xdr:rowOff>
    </xdr:from>
    <xdr:to>
      <xdr:col>29</xdr:col>
      <xdr:colOff>333375</xdr:colOff>
      <xdr:row>17</xdr:row>
      <xdr:rowOff>0</xdr:rowOff>
    </xdr:to>
    <xdr:sp macro="" textlink="">
      <xdr:nvSpPr>
        <xdr:cNvPr id="69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14</xdr:row>
      <xdr:rowOff>0</xdr:rowOff>
    </xdr:from>
    <xdr:to>
      <xdr:col>24</xdr:col>
      <xdr:colOff>28575</xdr:colOff>
      <xdr:row>17</xdr:row>
      <xdr:rowOff>0</xdr:rowOff>
    </xdr:to>
    <xdr:sp macro="" textlink="">
      <xdr:nvSpPr>
        <xdr:cNvPr id="70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14</xdr:row>
      <xdr:rowOff>0</xdr:rowOff>
    </xdr:from>
    <xdr:to>
      <xdr:col>21</xdr:col>
      <xdr:colOff>28575</xdr:colOff>
      <xdr:row>17</xdr:row>
      <xdr:rowOff>0</xdr:rowOff>
    </xdr:to>
    <xdr:sp macro="" textlink="">
      <xdr:nvSpPr>
        <xdr:cNvPr id="71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14</xdr:row>
      <xdr:rowOff>19050</xdr:rowOff>
    </xdr:from>
    <xdr:to>
      <xdr:col>6</xdr:col>
      <xdr:colOff>9525</xdr:colOff>
      <xdr:row>17</xdr:row>
      <xdr:rowOff>0</xdr:rowOff>
    </xdr:to>
    <xdr:sp macro="" textlink="">
      <xdr:nvSpPr>
        <xdr:cNvPr id="72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14</xdr:row>
      <xdr:rowOff>9525</xdr:rowOff>
    </xdr:from>
    <xdr:to>
      <xdr:col>9</xdr:col>
      <xdr:colOff>9525</xdr:colOff>
      <xdr:row>17</xdr:row>
      <xdr:rowOff>0</xdr:rowOff>
    </xdr:to>
    <xdr:sp macro="" textlink="">
      <xdr:nvSpPr>
        <xdr:cNvPr id="73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18</xdr:row>
      <xdr:rowOff>0</xdr:rowOff>
    </xdr:from>
    <xdr:to>
      <xdr:col>9</xdr:col>
      <xdr:colOff>0</xdr:colOff>
      <xdr:row>21</xdr:row>
      <xdr:rowOff>0</xdr:rowOff>
    </xdr:to>
    <xdr:sp macro="" textlink="">
      <xdr:nvSpPr>
        <xdr:cNvPr id="74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18</xdr:row>
      <xdr:rowOff>28575</xdr:rowOff>
    </xdr:from>
    <xdr:to>
      <xdr:col>12</xdr:col>
      <xdr:colOff>28575</xdr:colOff>
      <xdr:row>21</xdr:row>
      <xdr:rowOff>0</xdr:rowOff>
    </xdr:to>
    <xdr:sp macro="" textlink="">
      <xdr:nvSpPr>
        <xdr:cNvPr id="75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18</xdr:row>
      <xdr:rowOff>0</xdr:rowOff>
    </xdr:from>
    <xdr:to>
      <xdr:col>12</xdr:col>
      <xdr:colOff>9525</xdr:colOff>
      <xdr:row>20</xdr:row>
      <xdr:rowOff>161925</xdr:rowOff>
    </xdr:to>
    <xdr:sp macro="" textlink="">
      <xdr:nvSpPr>
        <xdr:cNvPr id="76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18</xdr:row>
      <xdr:rowOff>0</xdr:rowOff>
    </xdr:from>
    <xdr:to>
      <xdr:col>15</xdr:col>
      <xdr:colOff>28575</xdr:colOff>
      <xdr:row>21</xdr:row>
      <xdr:rowOff>0</xdr:rowOff>
    </xdr:to>
    <xdr:sp macro="" textlink="">
      <xdr:nvSpPr>
        <xdr:cNvPr id="77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18</xdr:row>
      <xdr:rowOff>9525</xdr:rowOff>
    </xdr:from>
    <xdr:to>
      <xdr:col>18</xdr:col>
      <xdr:colOff>28575</xdr:colOff>
      <xdr:row>21</xdr:row>
      <xdr:rowOff>0</xdr:rowOff>
    </xdr:to>
    <xdr:sp macro="" textlink="">
      <xdr:nvSpPr>
        <xdr:cNvPr id="78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18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9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18</xdr:row>
      <xdr:rowOff>28575</xdr:rowOff>
    </xdr:from>
    <xdr:to>
      <xdr:col>21</xdr:col>
      <xdr:colOff>28575</xdr:colOff>
      <xdr:row>21</xdr:row>
      <xdr:rowOff>0</xdr:rowOff>
    </xdr:to>
    <xdr:sp macro="" textlink="">
      <xdr:nvSpPr>
        <xdr:cNvPr id="80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18</xdr:row>
      <xdr:rowOff>9525</xdr:rowOff>
    </xdr:from>
    <xdr:to>
      <xdr:col>24</xdr:col>
      <xdr:colOff>9525</xdr:colOff>
      <xdr:row>21</xdr:row>
      <xdr:rowOff>0</xdr:rowOff>
    </xdr:to>
    <xdr:sp macro="" textlink="">
      <xdr:nvSpPr>
        <xdr:cNvPr id="81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18</xdr:row>
      <xdr:rowOff>28575</xdr:rowOff>
    </xdr:from>
    <xdr:to>
      <xdr:col>27</xdr:col>
      <xdr:colOff>28575</xdr:colOff>
      <xdr:row>21</xdr:row>
      <xdr:rowOff>0</xdr:rowOff>
    </xdr:to>
    <xdr:sp macro="" textlink="">
      <xdr:nvSpPr>
        <xdr:cNvPr id="82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18</xdr:row>
      <xdr:rowOff>9525</xdr:rowOff>
    </xdr:from>
    <xdr:to>
      <xdr:col>27</xdr:col>
      <xdr:colOff>9525</xdr:colOff>
      <xdr:row>21</xdr:row>
      <xdr:rowOff>0</xdr:rowOff>
    </xdr:to>
    <xdr:sp macro="" textlink="">
      <xdr:nvSpPr>
        <xdr:cNvPr id="83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18</xdr:row>
      <xdr:rowOff>28575</xdr:rowOff>
    </xdr:from>
    <xdr:to>
      <xdr:col>30</xdr:col>
      <xdr:colOff>28575</xdr:colOff>
      <xdr:row>21</xdr:row>
      <xdr:rowOff>0</xdr:rowOff>
    </xdr:to>
    <xdr:sp macro="" textlink="">
      <xdr:nvSpPr>
        <xdr:cNvPr id="84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18</xdr:row>
      <xdr:rowOff>28575</xdr:rowOff>
    </xdr:from>
    <xdr:to>
      <xdr:col>33</xdr:col>
      <xdr:colOff>28575</xdr:colOff>
      <xdr:row>21</xdr:row>
      <xdr:rowOff>0</xdr:rowOff>
    </xdr:to>
    <xdr:sp macro="" textlink="">
      <xdr:nvSpPr>
        <xdr:cNvPr id="85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18</xdr:row>
      <xdr:rowOff>28575</xdr:rowOff>
    </xdr:from>
    <xdr:to>
      <xdr:col>36</xdr:col>
      <xdr:colOff>28575</xdr:colOff>
      <xdr:row>21</xdr:row>
      <xdr:rowOff>0</xdr:rowOff>
    </xdr:to>
    <xdr:sp macro="" textlink="">
      <xdr:nvSpPr>
        <xdr:cNvPr id="86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18</xdr:row>
      <xdr:rowOff>0</xdr:rowOff>
    </xdr:from>
    <xdr:to>
      <xdr:col>39</xdr:col>
      <xdr:colOff>28575</xdr:colOff>
      <xdr:row>21</xdr:row>
      <xdr:rowOff>0</xdr:rowOff>
    </xdr:to>
    <xdr:sp macro="" textlink="">
      <xdr:nvSpPr>
        <xdr:cNvPr id="87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18</xdr:row>
      <xdr:rowOff>0</xdr:rowOff>
    </xdr:from>
    <xdr:to>
      <xdr:col>6</xdr:col>
      <xdr:colOff>0</xdr:colOff>
      <xdr:row>20</xdr:row>
      <xdr:rowOff>161925</xdr:rowOff>
    </xdr:to>
    <xdr:sp macro="" textlink="">
      <xdr:nvSpPr>
        <xdr:cNvPr id="88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18</xdr:row>
      <xdr:rowOff>0</xdr:rowOff>
    </xdr:from>
    <xdr:to>
      <xdr:col>15</xdr:col>
      <xdr:colOff>0</xdr:colOff>
      <xdr:row>21</xdr:row>
      <xdr:rowOff>0</xdr:rowOff>
    </xdr:to>
    <xdr:sp macro="" textlink="">
      <xdr:nvSpPr>
        <xdr:cNvPr id="89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18</xdr:row>
      <xdr:rowOff>0</xdr:rowOff>
    </xdr:from>
    <xdr:to>
      <xdr:col>33</xdr:col>
      <xdr:colOff>0</xdr:colOff>
      <xdr:row>21</xdr:row>
      <xdr:rowOff>0</xdr:rowOff>
    </xdr:to>
    <xdr:sp macro="" textlink="">
      <xdr:nvSpPr>
        <xdr:cNvPr id="90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18</xdr:row>
      <xdr:rowOff>0</xdr:rowOff>
    </xdr:from>
    <xdr:to>
      <xdr:col>36</xdr:col>
      <xdr:colOff>0</xdr:colOff>
      <xdr:row>21</xdr:row>
      <xdr:rowOff>0</xdr:rowOff>
    </xdr:to>
    <xdr:sp macro="" textlink="">
      <xdr:nvSpPr>
        <xdr:cNvPr id="91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18</xdr:row>
      <xdr:rowOff>9525</xdr:rowOff>
    </xdr:from>
    <xdr:to>
      <xdr:col>39</xdr:col>
      <xdr:colOff>0</xdr:colOff>
      <xdr:row>21</xdr:row>
      <xdr:rowOff>0</xdr:rowOff>
    </xdr:to>
    <xdr:sp macro="" textlink="">
      <xdr:nvSpPr>
        <xdr:cNvPr id="92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18</xdr:row>
      <xdr:rowOff>0</xdr:rowOff>
    </xdr:from>
    <xdr:to>
      <xdr:col>29</xdr:col>
      <xdr:colOff>333375</xdr:colOff>
      <xdr:row>21</xdr:row>
      <xdr:rowOff>0</xdr:rowOff>
    </xdr:to>
    <xdr:sp macro="" textlink="">
      <xdr:nvSpPr>
        <xdr:cNvPr id="93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18</xdr:row>
      <xdr:rowOff>0</xdr:rowOff>
    </xdr:from>
    <xdr:to>
      <xdr:col>24</xdr:col>
      <xdr:colOff>28575</xdr:colOff>
      <xdr:row>21</xdr:row>
      <xdr:rowOff>0</xdr:rowOff>
    </xdr:to>
    <xdr:sp macro="" textlink="">
      <xdr:nvSpPr>
        <xdr:cNvPr id="94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18</xdr:row>
      <xdr:rowOff>0</xdr:rowOff>
    </xdr:from>
    <xdr:to>
      <xdr:col>21</xdr:col>
      <xdr:colOff>28575</xdr:colOff>
      <xdr:row>21</xdr:row>
      <xdr:rowOff>0</xdr:rowOff>
    </xdr:to>
    <xdr:sp macro="" textlink="">
      <xdr:nvSpPr>
        <xdr:cNvPr id="95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18</xdr:row>
      <xdr:rowOff>19050</xdr:rowOff>
    </xdr:from>
    <xdr:to>
      <xdr:col>6</xdr:col>
      <xdr:colOff>9525</xdr:colOff>
      <xdr:row>21</xdr:row>
      <xdr:rowOff>0</xdr:rowOff>
    </xdr:to>
    <xdr:sp macro="" textlink="">
      <xdr:nvSpPr>
        <xdr:cNvPr id="96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18</xdr:row>
      <xdr:rowOff>9525</xdr:rowOff>
    </xdr:from>
    <xdr:to>
      <xdr:col>9</xdr:col>
      <xdr:colOff>9525</xdr:colOff>
      <xdr:row>21</xdr:row>
      <xdr:rowOff>0</xdr:rowOff>
    </xdr:to>
    <xdr:sp macro="" textlink="">
      <xdr:nvSpPr>
        <xdr:cNvPr id="97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22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98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22</xdr:row>
      <xdr:rowOff>28575</xdr:rowOff>
    </xdr:from>
    <xdr:to>
      <xdr:col>12</xdr:col>
      <xdr:colOff>28575</xdr:colOff>
      <xdr:row>25</xdr:row>
      <xdr:rowOff>0</xdr:rowOff>
    </xdr:to>
    <xdr:sp macro="" textlink="">
      <xdr:nvSpPr>
        <xdr:cNvPr id="99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22</xdr:row>
      <xdr:rowOff>0</xdr:rowOff>
    </xdr:from>
    <xdr:to>
      <xdr:col>12</xdr:col>
      <xdr:colOff>9525</xdr:colOff>
      <xdr:row>24</xdr:row>
      <xdr:rowOff>161925</xdr:rowOff>
    </xdr:to>
    <xdr:sp macro="" textlink="">
      <xdr:nvSpPr>
        <xdr:cNvPr id="100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22</xdr:row>
      <xdr:rowOff>0</xdr:rowOff>
    </xdr:from>
    <xdr:to>
      <xdr:col>15</xdr:col>
      <xdr:colOff>28575</xdr:colOff>
      <xdr:row>25</xdr:row>
      <xdr:rowOff>0</xdr:rowOff>
    </xdr:to>
    <xdr:sp macro="" textlink="">
      <xdr:nvSpPr>
        <xdr:cNvPr id="101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22</xdr:row>
      <xdr:rowOff>9525</xdr:rowOff>
    </xdr:from>
    <xdr:to>
      <xdr:col>18</xdr:col>
      <xdr:colOff>28575</xdr:colOff>
      <xdr:row>25</xdr:row>
      <xdr:rowOff>0</xdr:rowOff>
    </xdr:to>
    <xdr:sp macro="" textlink="">
      <xdr:nvSpPr>
        <xdr:cNvPr id="102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22</xdr:row>
      <xdr:rowOff>0</xdr:rowOff>
    </xdr:from>
    <xdr:to>
      <xdr:col>18</xdr:col>
      <xdr:colOff>0</xdr:colOff>
      <xdr:row>25</xdr:row>
      <xdr:rowOff>0</xdr:rowOff>
    </xdr:to>
    <xdr:sp macro="" textlink="">
      <xdr:nvSpPr>
        <xdr:cNvPr id="103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22</xdr:row>
      <xdr:rowOff>28575</xdr:rowOff>
    </xdr:from>
    <xdr:to>
      <xdr:col>21</xdr:col>
      <xdr:colOff>28575</xdr:colOff>
      <xdr:row>25</xdr:row>
      <xdr:rowOff>0</xdr:rowOff>
    </xdr:to>
    <xdr:sp macro="" textlink="">
      <xdr:nvSpPr>
        <xdr:cNvPr id="104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22</xdr:row>
      <xdr:rowOff>9525</xdr:rowOff>
    </xdr:from>
    <xdr:to>
      <xdr:col>24</xdr:col>
      <xdr:colOff>9525</xdr:colOff>
      <xdr:row>25</xdr:row>
      <xdr:rowOff>0</xdr:rowOff>
    </xdr:to>
    <xdr:sp macro="" textlink="">
      <xdr:nvSpPr>
        <xdr:cNvPr id="105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22</xdr:row>
      <xdr:rowOff>28575</xdr:rowOff>
    </xdr:from>
    <xdr:to>
      <xdr:col>27</xdr:col>
      <xdr:colOff>28575</xdr:colOff>
      <xdr:row>25</xdr:row>
      <xdr:rowOff>0</xdr:rowOff>
    </xdr:to>
    <xdr:sp macro="" textlink="">
      <xdr:nvSpPr>
        <xdr:cNvPr id="106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22</xdr:row>
      <xdr:rowOff>9525</xdr:rowOff>
    </xdr:from>
    <xdr:to>
      <xdr:col>27</xdr:col>
      <xdr:colOff>9525</xdr:colOff>
      <xdr:row>25</xdr:row>
      <xdr:rowOff>0</xdr:rowOff>
    </xdr:to>
    <xdr:sp macro="" textlink="">
      <xdr:nvSpPr>
        <xdr:cNvPr id="107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22</xdr:row>
      <xdr:rowOff>28575</xdr:rowOff>
    </xdr:from>
    <xdr:to>
      <xdr:col>30</xdr:col>
      <xdr:colOff>28575</xdr:colOff>
      <xdr:row>25</xdr:row>
      <xdr:rowOff>0</xdr:rowOff>
    </xdr:to>
    <xdr:sp macro="" textlink="">
      <xdr:nvSpPr>
        <xdr:cNvPr id="108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22</xdr:row>
      <xdr:rowOff>28575</xdr:rowOff>
    </xdr:from>
    <xdr:to>
      <xdr:col>33</xdr:col>
      <xdr:colOff>28575</xdr:colOff>
      <xdr:row>25</xdr:row>
      <xdr:rowOff>0</xdr:rowOff>
    </xdr:to>
    <xdr:sp macro="" textlink="">
      <xdr:nvSpPr>
        <xdr:cNvPr id="109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22</xdr:row>
      <xdr:rowOff>28575</xdr:rowOff>
    </xdr:from>
    <xdr:to>
      <xdr:col>36</xdr:col>
      <xdr:colOff>28575</xdr:colOff>
      <xdr:row>25</xdr:row>
      <xdr:rowOff>0</xdr:rowOff>
    </xdr:to>
    <xdr:sp macro="" textlink="">
      <xdr:nvSpPr>
        <xdr:cNvPr id="110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22</xdr:row>
      <xdr:rowOff>0</xdr:rowOff>
    </xdr:from>
    <xdr:to>
      <xdr:col>39</xdr:col>
      <xdr:colOff>28575</xdr:colOff>
      <xdr:row>25</xdr:row>
      <xdr:rowOff>0</xdr:rowOff>
    </xdr:to>
    <xdr:sp macro="" textlink="">
      <xdr:nvSpPr>
        <xdr:cNvPr id="111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22</xdr:row>
      <xdr:rowOff>0</xdr:rowOff>
    </xdr:from>
    <xdr:to>
      <xdr:col>6</xdr:col>
      <xdr:colOff>0</xdr:colOff>
      <xdr:row>24</xdr:row>
      <xdr:rowOff>161925</xdr:rowOff>
    </xdr:to>
    <xdr:sp macro="" textlink="">
      <xdr:nvSpPr>
        <xdr:cNvPr id="112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22</xdr:row>
      <xdr:rowOff>0</xdr:rowOff>
    </xdr:from>
    <xdr:to>
      <xdr:col>15</xdr:col>
      <xdr:colOff>0</xdr:colOff>
      <xdr:row>25</xdr:row>
      <xdr:rowOff>0</xdr:rowOff>
    </xdr:to>
    <xdr:sp macro="" textlink="">
      <xdr:nvSpPr>
        <xdr:cNvPr id="113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22</xdr:row>
      <xdr:rowOff>0</xdr:rowOff>
    </xdr:from>
    <xdr:to>
      <xdr:col>33</xdr:col>
      <xdr:colOff>0</xdr:colOff>
      <xdr:row>25</xdr:row>
      <xdr:rowOff>0</xdr:rowOff>
    </xdr:to>
    <xdr:sp macro="" textlink="">
      <xdr:nvSpPr>
        <xdr:cNvPr id="114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22</xdr:row>
      <xdr:rowOff>0</xdr:rowOff>
    </xdr:from>
    <xdr:to>
      <xdr:col>36</xdr:col>
      <xdr:colOff>0</xdr:colOff>
      <xdr:row>25</xdr:row>
      <xdr:rowOff>0</xdr:rowOff>
    </xdr:to>
    <xdr:sp macro="" textlink="">
      <xdr:nvSpPr>
        <xdr:cNvPr id="115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22</xdr:row>
      <xdr:rowOff>9525</xdr:rowOff>
    </xdr:from>
    <xdr:to>
      <xdr:col>39</xdr:col>
      <xdr:colOff>0</xdr:colOff>
      <xdr:row>25</xdr:row>
      <xdr:rowOff>0</xdr:rowOff>
    </xdr:to>
    <xdr:sp macro="" textlink="">
      <xdr:nvSpPr>
        <xdr:cNvPr id="116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22</xdr:row>
      <xdr:rowOff>0</xdr:rowOff>
    </xdr:from>
    <xdr:to>
      <xdr:col>29</xdr:col>
      <xdr:colOff>333375</xdr:colOff>
      <xdr:row>25</xdr:row>
      <xdr:rowOff>0</xdr:rowOff>
    </xdr:to>
    <xdr:sp macro="" textlink="">
      <xdr:nvSpPr>
        <xdr:cNvPr id="117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22</xdr:row>
      <xdr:rowOff>0</xdr:rowOff>
    </xdr:from>
    <xdr:to>
      <xdr:col>24</xdr:col>
      <xdr:colOff>28575</xdr:colOff>
      <xdr:row>25</xdr:row>
      <xdr:rowOff>0</xdr:rowOff>
    </xdr:to>
    <xdr:sp macro="" textlink="">
      <xdr:nvSpPr>
        <xdr:cNvPr id="118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22</xdr:row>
      <xdr:rowOff>0</xdr:rowOff>
    </xdr:from>
    <xdr:to>
      <xdr:col>21</xdr:col>
      <xdr:colOff>28575</xdr:colOff>
      <xdr:row>25</xdr:row>
      <xdr:rowOff>0</xdr:rowOff>
    </xdr:to>
    <xdr:sp macro="" textlink="">
      <xdr:nvSpPr>
        <xdr:cNvPr id="119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22</xdr:row>
      <xdr:rowOff>19050</xdr:rowOff>
    </xdr:from>
    <xdr:to>
      <xdr:col>6</xdr:col>
      <xdr:colOff>9525</xdr:colOff>
      <xdr:row>25</xdr:row>
      <xdr:rowOff>0</xdr:rowOff>
    </xdr:to>
    <xdr:sp macro="" textlink="">
      <xdr:nvSpPr>
        <xdr:cNvPr id="120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22</xdr:row>
      <xdr:rowOff>9525</xdr:rowOff>
    </xdr:from>
    <xdr:to>
      <xdr:col>9</xdr:col>
      <xdr:colOff>9525</xdr:colOff>
      <xdr:row>25</xdr:row>
      <xdr:rowOff>0</xdr:rowOff>
    </xdr:to>
    <xdr:sp macro="" textlink="">
      <xdr:nvSpPr>
        <xdr:cNvPr id="121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29</xdr:row>
      <xdr:rowOff>0</xdr:rowOff>
    </xdr:to>
    <xdr:sp macro="" textlink="">
      <xdr:nvSpPr>
        <xdr:cNvPr id="122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26</xdr:row>
      <xdr:rowOff>28575</xdr:rowOff>
    </xdr:from>
    <xdr:to>
      <xdr:col>12</xdr:col>
      <xdr:colOff>28575</xdr:colOff>
      <xdr:row>29</xdr:row>
      <xdr:rowOff>0</xdr:rowOff>
    </xdr:to>
    <xdr:sp macro="" textlink="">
      <xdr:nvSpPr>
        <xdr:cNvPr id="123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12</xdr:col>
      <xdr:colOff>9525</xdr:colOff>
      <xdr:row>28</xdr:row>
      <xdr:rowOff>161925</xdr:rowOff>
    </xdr:to>
    <xdr:sp macro="" textlink="">
      <xdr:nvSpPr>
        <xdr:cNvPr id="124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26</xdr:row>
      <xdr:rowOff>0</xdr:rowOff>
    </xdr:from>
    <xdr:to>
      <xdr:col>15</xdr:col>
      <xdr:colOff>28575</xdr:colOff>
      <xdr:row>29</xdr:row>
      <xdr:rowOff>0</xdr:rowOff>
    </xdr:to>
    <xdr:sp macro="" textlink="">
      <xdr:nvSpPr>
        <xdr:cNvPr id="125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26</xdr:row>
      <xdr:rowOff>9525</xdr:rowOff>
    </xdr:from>
    <xdr:to>
      <xdr:col>18</xdr:col>
      <xdr:colOff>28575</xdr:colOff>
      <xdr:row>29</xdr:row>
      <xdr:rowOff>0</xdr:rowOff>
    </xdr:to>
    <xdr:sp macro="" textlink="">
      <xdr:nvSpPr>
        <xdr:cNvPr id="126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26</xdr:row>
      <xdr:rowOff>0</xdr:rowOff>
    </xdr:from>
    <xdr:to>
      <xdr:col>18</xdr:col>
      <xdr:colOff>0</xdr:colOff>
      <xdr:row>29</xdr:row>
      <xdr:rowOff>0</xdr:rowOff>
    </xdr:to>
    <xdr:sp macro="" textlink="">
      <xdr:nvSpPr>
        <xdr:cNvPr id="127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26</xdr:row>
      <xdr:rowOff>28575</xdr:rowOff>
    </xdr:from>
    <xdr:to>
      <xdr:col>21</xdr:col>
      <xdr:colOff>28575</xdr:colOff>
      <xdr:row>29</xdr:row>
      <xdr:rowOff>0</xdr:rowOff>
    </xdr:to>
    <xdr:sp macro="" textlink="">
      <xdr:nvSpPr>
        <xdr:cNvPr id="128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26</xdr:row>
      <xdr:rowOff>9525</xdr:rowOff>
    </xdr:from>
    <xdr:to>
      <xdr:col>24</xdr:col>
      <xdr:colOff>9525</xdr:colOff>
      <xdr:row>29</xdr:row>
      <xdr:rowOff>0</xdr:rowOff>
    </xdr:to>
    <xdr:sp macro="" textlink="">
      <xdr:nvSpPr>
        <xdr:cNvPr id="129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26</xdr:row>
      <xdr:rowOff>28575</xdr:rowOff>
    </xdr:from>
    <xdr:to>
      <xdr:col>27</xdr:col>
      <xdr:colOff>28575</xdr:colOff>
      <xdr:row>29</xdr:row>
      <xdr:rowOff>0</xdr:rowOff>
    </xdr:to>
    <xdr:sp macro="" textlink="">
      <xdr:nvSpPr>
        <xdr:cNvPr id="130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26</xdr:row>
      <xdr:rowOff>9525</xdr:rowOff>
    </xdr:from>
    <xdr:to>
      <xdr:col>27</xdr:col>
      <xdr:colOff>9525</xdr:colOff>
      <xdr:row>29</xdr:row>
      <xdr:rowOff>0</xdr:rowOff>
    </xdr:to>
    <xdr:sp macro="" textlink="">
      <xdr:nvSpPr>
        <xdr:cNvPr id="131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26</xdr:row>
      <xdr:rowOff>28575</xdr:rowOff>
    </xdr:from>
    <xdr:to>
      <xdr:col>30</xdr:col>
      <xdr:colOff>28575</xdr:colOff>
      <xdr:row>29</xdr:row>
      <xdr:rowOff>0</xdr:rowOff>
    </xdr:to>
    <xdr:sp macro="" textlink="">
      <xdr:nvSpPr>
        <xdr:cNvPr id="132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26</xdr:row>
      <xdr:rowOff>28575</xdr:rowOff>
    </xdr:from>
    <xdr:to>
      <xdr:col>33</xdr:col>
      <xdr:colOff>28575</xdr:colOff>
      <xdr:row>29</xdr:row>
      <xdr:rowOff>0</xdr:rowOff>
    </xdr:to>
    <xdr:sp macro="" textlink="">
      <xdr:nvSpPr>
        <xdr:cNvPr id="133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26</xdr:row>
      <xdr:rowOff>28575</xdr:rowOff>
    </xdr:from>
    <xdr:to>
      <xdr:col>36</xdr:col>
      <xdr:colOff>28575</xdr:colOff>
      <xdr:row>29</xdr:row>
      <xdr:rowOff>0</xdr:rowOff>
    </xdr:to>
    <xdr:sp macro="" textlink="">
      <xdr:nvSpPr>
        <xdr:cNvPr id="134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26</xdr:row>
      <xdr:rowOff>0</xdr:rowOff>
    </xdr:from>
    <xdr:to>
      <xdr:col>39</xdr:col>
      <xdr:colOff>28575</xdr:colOff>
      <xdr:row>29</xdr:row>
      <xdr:rowOff>0</xdr:rowOff>
    </xdr:to>
    <xdr:sp macro="" textlink="">
      <xdr:nvSpPr>
        <xdr:cNvPr id="135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26</xdr:row>
      <xdr:rowOff>0</xdr:rowOff>
    </xdr:from>
    <xdr:to>
      <xdr:col>6</xdr:col>
      <xdr:colOff>0</xdr:colOff>
      <xdr:row>28</xdr:row>
      <xdr:rowOff>161925</xdr:rowOff>
    </xdr:to>
    <xdr:sp macro="" textlink="">
      <xdr:nvSpPr>
        <xdr:cNvPr id="136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26</xdr:row>
      <xdr:rowOff>0</xdr:rowOff>
    </xdr:from>
    <xdr:to>
      <xdr:col>15</xdr:col>
      <xdr:colOff>0</xdr:colOff>
      <xdr:row>29</xdr:row>
      <xdr:rowOff>0</xdr:rowOff>
    </xdr:to>
    <xdr:sp macro="" textlink="">
      <xdr:nvSpPr>
        <xdr:cNvPr id="137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26</xdr:row>
      <xdr:rowOff>0</xdr:rowOff>
    </xdr:from>
    <xdr:to>
      <xdr:col>33</xdr:col>
      <xdr:colOff>0</xdr:colOff>
      <xdr:row>29</xdr:row>
      <xdr:rowOff>0</xdr:rowOff>
    </xdr:to>
    <xdr:sp macro="" textlink="">
      <xdr:nvSpPr>
        <xdr:cNvPr id="138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26</xdr:row>
      <xdr:rowOff>0</xdr:rowOff>
    </xdr:from>
    <xdr:to>
      <xdr:col>36</xdr:col>
      <xdr:colOff>0</xdr:colOff>
      <xdr:row>29</xdr:row>
      <xdr:rowOff>0</xdr:rowOff>
    </xdr:to>
    <xdr:sp macro="" textlink="">
      <xdr:nvSpPr>
        <xdr:cNvPr id="139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26</xdr:row>
      <xdr:rowOff>9525</xdr:rowOff>
    </xdr:from>
    <xdr:to>
      <xdr:col>39</xdr:col>
      <xdr:colOff>0</xdr:colOff>
      <xdr:row>29</xdr:row>
      <xdr:rowOff>0</xdr:rowOff>
    </xdr:to>
    <xdr:sp macro="" textlink="">
      <xdr:nvSpPr>
        <xdr:cNvPr id="140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26</xdr:row>
      <xdr:rowOff>0</xdr:rowOff>
    </xdr:from>
    <xdr:to>
      <xdr:col>29</xdr:col>
      <xdr:colOff>333375</xdr:colOff>
      <xdr:row>29</xdr:row>
      <xdr:rowOff>0</xdr:rowOff>
    </xdr:to>
    <xdr:sp macro="" textlink="">
      <xdr:nvSpPr>
        <xdr:cNvPr id="141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26</xdr:row>
      <xdr:rowOff>0</xdr:rowOff>
    </xdr:from>
    <xdr:to>
      <xdr:col>24</xdr:col>
      <xdr:colOff>28575</xdr:colOff>
      <xdr:row>29</xdr:row>
      <xdr:rowOff>0</xdr:rowOff>
    </xdr:to>
    <xdr:sp macro="" textlink="">
      <xdr:nvSpPr>
        <xdr:cNvPr id="142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26</xdr:row>
      <xdr:rowOff>0</xdr:rowOff>
    </xdr:from>
    <xdr:to>
      <xdr:col>21</xdr:col>
      <xdr:colOff>28575</xdr:colOff>
      <xdr:row>29</xdr:row>
      <xdr:rowOff>0</xdr:rowOff>
    </xdr:to>
    <xdr:sp macro="" textlink="">
      <xdr:nvSpPr>
        <xdr:cNvPr id="143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26</xdr:row>
      <xdr:rowOff>19050</xdr:rowOff>
    </xdr:from>
    <xdr:to>
      <xdr:col>6</xdr:col>
      <xdr:colOff>9525</xdr:colOff>
      <xdr:row>29</xdr:row>
      <xdr:rowOff>0</xdr:rowOff>
    </xdr:to>
    <xdr:sp macro="" textlink="">
      <xdr:nvSpPr>
        <xdr:cNvPr id="144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26</xdr:row>
      <xdr:rowOff>9525</xdr:rowOff>
    </xdr:from>
    <xdr:to>
      <xdr:col>9</xdr:col>
      <xdr:colOff>9525</xdr:colOff>
      <xdr:row>29</xdr:row>
      <xdr:rowOff>0</xdr:rowOff>
    </xdr:to>
    <xdr:sp macro="" textlink="">
      <xdr:nvSpPr>
        <xdr:cNvPr id="145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30</xdr:row>
      <xdr:rowOff>0</xdr:rowOff>
    </xdr:from>
    <xdr:to>
      <xdr:col>9</xdr:col>
      <xdr:colOff>0</xdr:colOff>
      <xdr:row>33</xdr:row>
      <xdr:rowOff>0</xdr:rowOff>
    </xdr:to>
    <xdr:sp macro="" textlink="">
      <xdr:nvSpPr>
        <xdr:cNvPr id="146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30</xdr:row>
      <xdr:rowOff>28575</xdr:rowOff>
    </xdr:from>
    <xdr:to>
      <xdr:col>12</xdr:col>
      <xdr:colOff>28575</xdr:colOff>
      <xdr:row>33</xdr:row>
      <xdr:rowOff>0</xdr:rowOff>
    </xdr:to>
    <xdr:sp macro="" textlink="">
      <xdr:nvSpPr>
        <xdr:cNvPr id="147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12</xdr:col>
      <xdr:colOff>9525</xdr:colOff>
      <xdr:row>32</xdr:row>
      <xdr:rowOff>161925</xdr:rowOff>
    </xdr:to>
    <xdr:sp macro="" textlink="">
      <xdr:nvSpPr>
        <xdr:cNvPr id="148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30</xdr:row>
      <xdr:rowOff>0</xdr:rowOff>
    </xdr:from>
    <xdr:to>
      <xdr:col>15</xdr:col>
      <xdr:colOff>28575</xdr:colOff>
      <xdr:row>33</xdr:row>
      <xdr:rowOff>0</xdr:rowOff>
    </xdr:to>
    <xdr:sp macro="" textlink="">
      <xdr:nvSpPr>
        <xdr:cNvPr id="149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30</xdr:row>
      <xdr:rowOff>9525</xdr:rowOff>
    </xdr:from>
    <xdr:to>
      <xdr:col>18</xdr:col>
      <xdr:colOff>28575</xdr:colOff>
      <xdr:row>33</xdr:row>
      <xdr:rowOff>0</xdr:rowOff>
    </xdr:to>
    <xdr:sp macro="" textlink="">
      <xdr:nvSpPr>
        <xdr:cNvPr id="150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30</xdr:row>
      <xdr:rowOff>0</xdr:rowOff>
    </xdr:from>
    <xdr:to>
      <xdr:col>18</xdr:col>
      <xdr:colOff>0</xdr:colOff>
      <xdr:row>33</xdr:row>
      <xdr:rowOff>0</xdr:rowOff>
    </xdr:to>
    <xdr:sp macro="" textlink="">
      <xdr:nvSpPr>
        <xdr:cNvPr id="151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30</xdr:row>
      <xdr:rowOff>28575</xdr:rowOff>
    </xdr:from>
    <xdr:to>
      <xdr:col>21</xdr:col>
      <xdr:colOff>28575</xdr:colOff>
      <xdr:row>33</xdr:row>
      <xdr:rowOff>0</xdr:rowOff>
    </xdr:to>
    <xdr:sp macro="" textlink="">
      <xdr:nvSpPr>
        <xdr:cNvPr id="152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30</xdr:row>
      <xdr:rowOff>9525</xdr:rowOff>
    </xdr:from>
    <xdr:to>
      <xdr:col>24</xdr:col>
      <xdr:colOff>9525</xdr:colOff>
      <xdr:row>33</xdr:row>
      <xdr:rowOff>0</xdr:rowOff>
    </xdr:to>
    <xdr:sp macro="" textlink="">
      <xdr:nvSpPr>
        <xdr:cNvPr id="153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30</xdr:row>
      <xdr:rowOff>28575</xdr:rowOff>
    </xdr:from>
    <xdr:to>
      <xdr:col>27</xdr:col>
      <xdr:colOff>28575</xdr:colOff>
      <xdr:row>33</xdr:row>
      <xdr:rowOff>0</xdr:rowOff>
    </xdr:to>
    <xdr:sp macro="" textlink="">
      <xdr:nvSpPr>
        <xdr:cNvPr id="154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30</xdr:row>
      <xdr:rowOff>9525</xdr:rowOff>
    </xdr:from>
    <xdr:to>
      <xdr:col>27</xdr:col>
      <xdr:colOff>9525</xdr:colOff>
      <xdr:row>33</xdr:row>
      <xdr:rowOff>0</xdr:rowOff>
    </xdr:to>
    <xdr:sp macro="" textlink="">
      <xdr:nvSpPr>
        <xdr:cNvPr id="155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30</xdr:row>
      <xdr:rowOff>28575</xdr:rowOff>
    </xdr:from>
    <xdr:to>
      <xdr:col>30</xdr:col>
      <xdr:colOff>28575</xdr:colOff>
      <xdr:row>33</xdr:row>
      <xdr:rowOff>0</xdr:rowOff>
    </xdr:to>
    <xdr:sp macro="" textlink="">
      <xdr:nvSpPr>
        <xdr:cNvPr id="156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30</xdr:row>
      <xdr:rowOff>28575</xdr:rowOff>
    </xdr:from>
    <xdr:to>
      <xdr:col>33</xdr:col>
      <xdr:colOff>28575</xdr:colOff>
      <xdr:row>33</xdr:row>
      <xdr:rowOff>0</xdr:rowOff>
    </xdr:to>
    <xdr:sp macro="" textlink="">
      <xdr:nvSpPr>
        <xdr:cNvPr id="157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30</xdr:row>
      <xdr:rowOff>28575</xdr:rowOff>
    </xdr:from>
    <xdr:to>
      <xdr:col>36</xdr:col>
      <xdr:colOff>28575</xdr:colOff>
      <xdr:row>33</xdr:row>
      <xdr:rowOff>0</xdr:rowOff>
    </xdr:to>
    <xdr:sp macro="" textlink="">
      <xdr:nvSpPr>
        <xdr:cNvPr id="158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30</xdr:row>
      <xdr:rowOff>0</xdr:rowOff>
    </xdr:from>
    <xdr:to>
      <xdr:col>39</xdr:col>
      <xdr:colOff>28575</xdr:colOff>
      <xdr:row>33</xdr:row>
      <xdr:rowOff>0</xdr:rowOff>
    </xdr:to>
    <xdr:sp macro="" textlink="">
      <xdr:nvSpPr>
        <xdr:cNvPr id="159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30</xdr:row>
      <xdr:rowOff>0</xdr:rowOff>
    </xdr:from>
    <xdr:to>
      <xdr:col>6</xdr:col>
      <xdr:colOff>0</xdr:colOff>
      <xdr:row>32</xdr:row>
      <xdr:rowOff>161925</xdr:rowOff>
    </xdr:to>
    <xdr:sp macro="" textlink="">
      <xdr:nvSpPr>
        <xdr:cNvPr id="160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30</xdr:row>
      <xdr:rowOff>0</xdr:rowOff>
    </xdr:from>
    <xdr:to>
      <xdr:col>15</xdr:col>
      <xdr:colOff>0</xdr:colOff>
      <xdr:row>33</xdr:row>
      <xdr:rowOff>0</xdr:rowOff>
    </xdr:to>
    <xdr:sp macro="" textlink="">
      <xdr:nvSpPr>
        <xdr:cNvPr id="161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30</xdr:row>
      <xdr:rowOff>0</xdr:rowOff>
    </xdr:from>
    <xdr:to>
      <xdr:col>33</xdr:col>
      <xdr:colOff>0</xdr:colOff>
      <xdr:row>33</xdr:row>
      <xdr:rowOff>0</xdr:rowOff>
    </xdr:to>
    <xdr:sp macro="" textlink="">
      <xdr:nvSpPr>
        <xdr:cNvPr id="162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30</xdr:row>
      <xdr:rowOff>0</xdr:rowOff>
    </xdr:from>
    <xdr:to>
      <xdr:col>36</xdr:col>
      <xdr:colOff>0</xdr:colOff>
      <xdr:row>33</xdr:row>
      <xdr:rowOff>0</xdr:rowOff>
    </xdr:to>
    <xdr:sp macro="" textlink="">
      <xdr:nvSpPr>
        <xdr:cNvPr id="163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30</xdr:row>
      <xdr:rowOff>9525</xdr:rowOff>
    </xdr:from>
    <xdr:to>
      <xdr:col>39</xdr:col>
      <xdr:colOff>0</xdr:colOff>
      <xdr:row>33</xdr:row>
      <xdr:rowOff>0</xdr:rowOff>
    </xdr:to>
    <xdr:sp macro="" textlink="">
      <xdr:nvSpPr>
        <xdr:cNvPr id="164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30</xdr:row>
      <xdr:rowOff>0</xdr:rowOff>
    </xdr:from>
    <xdr:to>
      <xdr:col>29</xdr:col>
      <xdr:colOff>333375</xdr:colOff>
      <xdr:row>33</xdr:row>
      <xdr:rowOff>0</xdr:rowOff>
    </xdr:to>
    <xdr:sp macro="" textlink="">
      <xdr:nvSpPr>
        <xdr:cNvPr id="165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30</xdr:row>
      <xdr:rowOff>0</xdr:rowOff>
    </xdr:from>
    <xdr:to>
      <xdr:col>24</xdr:col>
      <xdr:colOff>28575</xdr:colOff>
      <xdr:row>33</xdr:row>
      <xdr:rowOff>0</xdr:rowOff>
    </xdr:to>
    <xdr:sp macro="" textlink="">
      <xdr:nvSpPr>
        <xdr:cNvPr id="166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30</xdr:row>
      <xdr:rowOff>0</xdr:rowOff>
    </xdr:from>
    <xdr:to>
      <xdr:col>21</xdr:col>
      <xdr:colOff>28575</xdr:colOff>
      <xdr:row>33</xdr:row>
      <xdr:rowOff>0</xdr:rowOff>
    </xdr:to>
    <xdr:sp macro="" textlink="">
      <xdr:nvSpPr>
        <xdr:cNvPr id="167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30</xdr:row>
      <xdr:rowOff>19050</xdr:rowOff>
    </xdr:from>
    <xdr:to>
      <xdr:col>6</xdr:col>
      <xdr:colOff>9525</xdr:colOff>
      <xdr:row>33</xdr:row>
      <xdr:rowOff>0</xdr:rowOff>
    </xdr:to>
    <xdr:sp macro="" textlink="">
      <xdr:nvSpPr>
        <xdr:cNvPr id="168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30</xdr:row>
      <xdr:rowOff>9525</xdr:rowOff>
    </xdr:from>
    <xdr:to>
      <xdr:col>9</xdr:col>
      <xdr:colOff>9525</xdr:colOff>
      <xdr:row>33</xdr:row>
      <xdr:rowOff>0</xdr:rowOff>
    </xdr:to>
    <xdr:sp macro="" textlink="">
      <xdr:nvSpPr>
        <xdr:cNvPr id="169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34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70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34</xdr:row>
      <xdr:rowOff>28575</xdr:rowOff>
    </xdr:from>
    <xdr:to>
      <xdr:col>12</xdr:col>
      <xdr:colOff>28575</xdr:colOff>
      <xdr:row>37</xdr:row>
      <xdr:rowOff>0</xdr:rowOff>
    </xdr:to>
    <xdr:sp macro="" textlink="">
      <xdr:nvSpPr>
        <xdr:cNvPr id="171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34</xdr:row>
      <xdr:rowOff>0</xdr:rowOff>
    </xdr:from>
    <xdr:to>
      <xdr:col>12</xdr:col>
      <xdr:colOff>9525</xdr:colOff>
      <xdr:row>36</xdr:row>
      <xdr:rowOff>161925</xdr:rowOff>
    </xdr:to>
    <xdr:sp macro="" textlink="">
      <xdr:nvSpPr>
        <xdr:cNvPr id="172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34</xdr:row>
      <xdr:rowOff>0</xdr:rowOff>
    </xdr:from>
    <xdr:to>
      <xdr:col>15</xdr:col>
      <xdr:colOff>28575</xdr:colOff>
      <xdr:row>37</xdr:row>
      <xdr:rowOff>0</xdr:rowOff>
    </xdr:to>
    <xdr:sp macro="" textlink="">
      <xdr:nvSpPr>
        <xdr:cNvPr id="173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34</xdr:row>
      <xdr:rowOff>9525</xdr:rowOff>
    </xdr:from>
    <xdr:to>
      <xdr:col>18</xdr:col>
      <xdr:colOff>28575</xdr:colOff>
      <xdr:row>37</xdr:row>
      <xdr:rowOff>0</xdr:rowOff>
    </xdr:to>
    <xdr:sp macro="" textlink="">
      <xdr:nvSpPr>
        <xdr:cNvPr id="174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34</xdr:row>
      <xdr:rowOff>0</xdr:rowOff>
    </xdr:from>
    <xdr:to>
      <xdr:col>18</xdr:col>
      <xdr:colOff>0</xdr:colOff>
      <xdr:row>37</xdr:row>
      <xdr:rowOff>0</xdr:rowOff>
    </xdr:to>
    <xdr:sp macro="" textlink="">
      <xdr:nvSpPr>
        <xdr:cNvPr id="175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34</xdr:row>
      <xdr:rowOff>28575</xdr:rowOff>
    </xdr:from>
    <xdr:to>
      <xdr:col>21</xdr:col>
      <xdr:colOff>28575</xdr:colOff>
      <xdr:row>37</xdr:row>
      <xdr:rowOff>0</xdr:rowOff>
    </xdr:to>
    <xdr:sp macro="" textlink="">
      <xdr:nvSpPr>
        <xdr:cNvPr id="176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34</xdr:row>
      <xdr:rowOff>9525</xdr:rowOff>
    </xdr:from>
    <xdr:to>
      <xdr:col>24</xdr:col>
      <xdr:colOff>9525</xdr:colOff>
      <xdr:row>37</xdr:row>
      <xdr:rowOff>0</xdr:rowOff>
    </xdr:to>
    <xdr:sp macro="" textlink="">
      <xdr:nvSpPr>
        <xdr:cNvPr id="177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34</xdr:row>
      <xdr:rowOff>28575</xdr:rowOff>
    </xdr:from>
    <xdr:to>
      <xdr:col>27</xdr:col>
      <xdr:colOff>28575</xdr:colOff>
      <xdr:row>37</xdr:row>
      <xdr:rowOff>0</xdr:rowOff>
    </xdr:to>
    <xdr:sp macro="" textlink="">
      <xdr:nvSpPr>
        <xdr:cNvPr id="178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34</xdr:row>
      <xdr:rowOff>9525</xdr:rowOff>
    </xdr:from>
    <xdr:to>
      <xdr:col>27</xdr:col>
      <xdr:colOff>9525</xdr:colOff>
      <xdr:row>37</xdr:row>
      <xdr:rowOff>0</xdr:rowOff>
    </xdr:to>
    <xdr:sp macro="" textlink="">
      <xdr:nvSpPr>
        <xdr:cNvPr id="179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34</xdr:row>
      <xdr:rowOff>28575</xdr:rowOff>
    </xdr:from>
    <xdr:to>
      <xdr:col>30</xdr:col>
      <xdr:colOff>28575</xdr:colOff>
      <xdr:row>37</xdr:row>
      <xdr:rowOff>0</xdr:rowOff>
    </xdr:to>
    <xdr:sp macro="" textlink="">
      <xdr:nvSpPr>
        <xdr:cNvPr id="180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34</xdr:row>
      <xdr:rowOff>28575</xdr:rowOff>
    </xdr:from>
    <xdr:to>
      <xdr:col>33</xdr:col>
      <xdr:colOff>28575</xdr:colOff>
      <xdr:row>37</xdr:row>
      <xdr:rowOff>0</xdr:rowOff>
    </xdr:to>
    <xdr:sp macro="" textlink="">
      <xdr:nvSpPr>
        <xdr:cNvPr id="181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34</xdr:row>
      <xdr:rowOff>28575</xdr:rowOff>
    </xdr:from>
    <xdr:to>
      <xdr:col>36</xdr:col>
      <xdr:colOff>28575</xdr:colOff>
      <xdr:row>37</xdr:row>
      <xdr:rowOff>0</xdr:rowOff>
    </xdr:to>
    <xdr:sp macro="" textlink="">
      <xdr:nvSpPr>
        <xdr:cNvPr id="182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34</xdr:row>
      <xdr:rowOff>0</xdr:rowOff>
    </xdr:from>
    <xdr:to>
      <xdr:col>39</xdr:col>
      <xdr:colOff>28575</xdr:colOff>
      <xdr:row>37</xdr:row>
      <xdr:rowOff>0</xdr:rowOff>
    </xdr:to>
    <xdr:sp macro="" textlink="">
      <xdr:nvSpPr>
        <xdr:cNvPr id="183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34</xdr:row>
      <xdr:rowOff>0</xdr:rowOff>
    </xdr:from>
    <xdr:to>
      <xdr:col>6</xdr:col>
      <xdr:colOff>0</xdr:colOff>
      <xdr:row>36</xdr:row>
      <xdr:rowOff>161925</xdr:rowOff>
    </xdr:to>
    <xdr:sp macro="" textlink="">
      <xdr:nvSpPr>
        <xdr:cNvPr id="184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34</xdr:row>
      <xdr:rowOff>0</xdr:rowOff>
    </xdr:from>
    <xdr:to>
      <xdr:col>15</xdr:col>
      <xdr:colOff>0</xdr:colOff>
      <xdr:row>37</xdr:row>
      <xdr:rowOff>0</xdr:rowOff>
    </xdr:to>
    <xdr:sp macro="" textlink="">
      <xdr:nvSpPr>
        <xdr:cNvPr id="185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34</xdr:row>
      <xdr:rowOff>0</xdr:rowOff>
    </xdr:from>
    <xdr:to>
      <xdr:col>33</xdr:col>
      <xdr:colOff>0</xdr:colOff>
      <xdr:row>37</xdr:row>
      <xdr:rowOff>0</xdr:rowOff>
    </xdr:to>
    <xdr:sp macro="" textlink="">
      <xdr:nvSpPr>
        <xdr:cNvPr id="186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34</xdr:row>
      <xdr:rowOff>0</xdr:rowOff>
    </xdr:from>
    <xdr:to>
      <xdr:col>36</xdr:col>
      <xdr:colOff>0</xdr:colOff>
      <xdr:row>37</xdr:row>
      <xdr:rowOff>0</xdr:rowOff>
    </xdr:to>
    <xdr:sp macro="" textlink="">
      <xdr:nvSpPr>
        <xdr:cNvPr id="187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34</xdr:row>
      <xdr:rowOff>9525</xdr:rowOff>
    </xdr:from>
    <xdr:to>
      <xdr:col>39</xdr:col>
      <xdr:colOff>0</xdr:colOff>
      <xdr:row>37</xdr:row>
      <xdr:rowOff>0</xdr:rowOff>
    </xdr:to>
    <xdr:sp macro="" textlink="">
      <xdr:nvSpPr>
        <xdr:cNvPr id="188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34</xdr:row>
      <xdr:rowOff>0</xdr:rowOff>
    </xdr:from>
    <xdr:to>
      <xdr:col>29</xdr:col>
      <xdr:colOff>333375</xdr:colOff>
      <xdr:row>37</xdr:row>
      <xdr:rowOff>0</xdr:rowOff>
    </xdr:to>
    <xdr:sp macro="" textlink="">
      <xdr:nvSpPr>
        <xdr:cNvPr id="189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34</xdr:row>
      <xdr:rowOff>0</xdr:rowOff>
    </xdr:from>
    <xdr:to>
      <xdr:col>24</xdr:col>
      <xdr:colOff>28575</xdr:colOff>
      <xdr:row>37</xdr:row>
      <xdr:rowOff>0</xdr:rowOff>
    </xdr:to>
    <xdr:sp macro="" textlink="">
      <xdr:nvSpPr>
        <xdr:cNvPr id="190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34</xdr:row>
      <xdr:rowOff>0</xdr:rowOff>
    </xdr:from>
    <xdr:to>
      <xdr:col>21</xdr:col>
      <xdr:colOff>28575</xdr:colOff>
      <xdr:row>37</xdr:row>
      <xdr:rowOff>0</xdr:rowOff>
    </xdr:to>
    <xdr:sp macro="" textlink="">
      <xdr:nvSpPr>
        <xdr:cNvPr id="191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34</xdr:row>
      <xdr:rowOff>19050</xdr:rowOff>
    </xdr:from>
    <xdr:to>
      <xdr:col>6</xdr:col>
      <xdr:colOff>9525</xdr:colOff>
      <xdr:row>37</xdr:row>
      <xdr:rowOff>0</xdr:rowOff>
    </xdr:to>
    <xdr:sp macro="" textlink="">
      <xdr:nvSpPr>
        <xdr:cNvPr id="192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34</xdr:row>
      <xdr:rowOff>9525</xdr:rowOff>
    </xdr:from>
    <xdr:to>
      <xdr:col>9</xdr:col>
      <xdr:colOff>9525</xdr:colOff>
      <xdr:row>37</xdr:row>
      <xdr:rowOff>0</xdr:rowOff>
    </xdr:to>
    <xdr:sp macro="" textlink="">
      <xdr:nvSpPr>
        <xdr:cNvPr id="193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38</xdr:row>
      <xdr:rowOff>0</xdr:rowOff>
    </xdr:from>
    <xdr:to>
      <xdr:col>9</xdr:col>
      <xdr:colOff>0</xdr:colOff>
      <xdr:row>41</xdr:row>
      <xdr:rowOff>0</xdr:rowOff>
    </xdr:to>
    <xdr:sp macro="" textlink="">
      <xdr:nvSpPr>
        <xdr:cNvPr id="194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38</xdr:row>
      <xdr:rowOff>28575</xdr:rowOff>
    </xdr:from>
    <xdr:to>
      <xdr:col>12</xdr:col>
      <xdr:colOff>28575</xdr:colOff>
      <xdr:row>41</xdr:row>
      <xdr:rowOff>0</xdr:rowOff>
    </xdr:to>
    <xdr:sp macro="" textlink="">
      <xdr:nvSpPr>
        <xdr:cNvPr id="195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12</xdr:col>
      <xdr:colOff>9525</xdr:colOff>
      <xdr:row>40</xdr:row>
      <xdr:rowOff>161925</xdr:rowOff>
    </xdr:to>
    <xdr:sp macro="" textlink="">
      <xdr:nvSpPr>
        <xdr:cNvPr id="196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38</xdr:row>
      <xdr:rowOff>0</xdr:rowOff>
    </xdr:from>
    <xdr:to>
      <xdr:col>15</xdr:col>
      <xdr:colOff>28575</xdr:colOff>
      <xdr:row>41</xdr:row>
      <xdr:rowOff>0</xdr:rowOff>
    </xdr:to>
    <xdr:sp macro="" textlink="">
      <xdr:nvSpPr>
        <xdr:cNvPr id="197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38</xdr:row>
      <xdr:rowOff>9525</xdr:rowOff>
    </xdr:from>
    <xdr:to>
      <xdr:col>18</xdr:col>
      <xdr:colOff>28575</xdr:colOff>
      <xdr:row>41</xdr:row>
      <xdr:rowOff>0</xdr:rowOff>
    </xdr:to>
    <xdr:sp macro="" textlink="">
      <xdr:nvSpPr>
        <xdr:cNvPr id="198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38</xdr:row>
      <xdr:rowOff>0</xdr:rowOff>
    </xdr:from>
    <xdr:to>
      <xdr:col>18</xdr:col>
      <xdr:colOff>0</xdr:colOff>
      <xdr:row>41</xdr:row>
      <xdr:rowOff>0</xdr:rowOff>
    </xdr:to>
    <xdr:sp macro="" textlink="">
      <xdr:nvSpPr>
        <xdr:cNvPr id="199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38</xdr:row>
      <xdr:rowOff>28575</xdr:rowOff>
    </xdr:from>
    <xdr:to>
      <xdr:col>21</xdr:col>
      <xdr:colOff>28575</xdr:colOff>
      <xdr:row>41</xdr:row>
      <xdr:rowOff>0</xdr:rowOff>
    </xdr:to>
    <xdr:sp macro="" textlink="">
      <xdr:nvSpPr>
        <xdr:cNvPr id="200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38</xdr:row>
      <xdr:rowOff>9525</xdr:rowOff>
    </xdr:from>
    <xdr:to>
      <xdr:col>24</xdr:col>
      <xdr:colOff>9525</xdr:colOff>
      <xdr:row>41</xdr:row>
      <xdr:rowOff>0</xdr:rowOff>
    </xdr:to>
    <xdr:sp macro="" textlink="">
      <xdr:nvSpPr>
        <xdr:cNvPr id="201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38</xdr:row>
      <xdr:rowOff>28575</xdr:rowOff>
    </xdr:from>
    <xdr:to>
      <xdr:col>27</xdr:col>
      <xdr:colOff>28575</xdr:colOff>
      <xdr:row>41</xdr:row>
      <xdr:rowOff>0</xdr:rowOff>
    </xdr:to>
    <xdr:sp macro="" textlink="">
      <xdr:nvSpPr>
        <xdr:cNvPr id="202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38</xdr:row>
      <xdr:rowOff>9525</xdr:rowOff>
    </xdr:from>
    <xdr:to>
      <xdr:col>27</xdr:col>
      <xdr:colOff>9525</xdr:colOff>
      <xdr:row>41</xdr:row>
      <xdr:rowOff>0</xdr:rowOff>
    </xdr:to>
    <xdr:sp macro="" textlink="">
      <xdr:nvSpPr>
        <xdr:cNvPr id="203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38</xdr:row>
      <xdr:rowOff>28575</xdr:rowOff>
    </xdr:from>
    <xdr:to>
      <xdr:col>30</xdr:col>
      <xdr:colOff>28575</xdr:colOff>
      <xdr:row>41</xdr:row>
      <xdr:rowOff>0</xdr:rowOff>
    </xdr:to>
    <xdr:sp macro="" textlink="">
      <xdr:nvSpPr>
        <xdr:cNvPr id="204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38</xdr:row>
      <xdr:rowOff>28575</xdr:rowOff>
    </xdr:from>
    <xdr:to>
      <xdr:col>33</xdr:col>
      <xdr:colOff>28575</xdr:colOff>
      <xdr:row>41</xdr:row>
      <xdr:rowOff>0</xdr:rowOff>
    </xdr:to>
    <xdr:sp macro="" textlink="">
      <xdr:nvSpPr>
        <xdr:cNvPr id="205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38</xdr:row>
      <xdr:rowOff>28575</xdr:rowOff>
    </xdr:from>
    <xdr:to>
      <xdr:col>36</xdr:col>
      <xdr:colOff>28575</xdr:colOff>
      <xdr:row>41</xdr:row>
      <xdr:rowOff>0</xdr:rowOff>
    </xdr:to>
    <xdr:sp macro="" textlink="">
      <xdr:nvSpPr>
        <xdr:cNvPr id="206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38</xdr:row>
      <xdr:rowOff>0</xdr:rowOff>
    </xdr:from>
    <xdr:to>
      <xdr:col>39</xdr:col>
      <xdr:colOff>28575</xdr:colOff>
      <xdr:row>41</xdr:row>
      <xdr:rowOff>0</xdr:rowOff>
    </xdr:to>
    <xdr:sp macro="" textlink="">
      <xdr:nvSpPr>
        <xdr:cNvPr id="207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38</xdr:row>
      <xdr:rowOff>0</xdr:rowOff>
    </xdr:from>
    <xdr:to>
      <xdr:col>6</xdr:col>
      <xdr:colOff>0</xdr:colOff>
      <xdr:row>40</xdr:row>
      <xdr:rowOff>161925</xdr:rowOff>
    </xdr:to>
    <xdr:sp macro="" textlink="">
      <xdr:nvSpPr>
        <xdr:cNvPr id="208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38</xdr:row>
      <xdr:rowOff>0</xdr:rowOff>
    </xdr:from>
    <xdr:to>
      <xdr:col>15</xdr:col>
      <xdr:colOff>0</xdr:colOff>
      <xdr:row>41</xdr:row>
      <xdr:rowOff>0</xdr:rowOff>
    </xdr:to>
    <xdr:sp macro="" textlink="">
      <xdr:nvSpPr>
        <xdr:cNvPr id="209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38</xdr:row>
      <xdr:rowOff>0</xdr:rowOff>
    </xdr:from>
    <xdr:to>
      <xdr:col>33</xdr:col>
      <xdr:colOff>0</xdr:colOff>
      <xdr:row>41</xdr:row>
      <xdr:rowOff>0</xdr:rowOff>
    </xdr:to>
    <xdr:sp macro="" textlink="">
      <xdr:nvSpPr>
        <xdr:cNvPr id="210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38</xdr:row>
      <xdr:rowOff>0</xdr:rowOff>
    </xdr:from>
    <xdr:to>
      <xdr:col>36</xdr:col>
      <xdr:colOff>0</xdr:colOff>
      <xdr:row>41</xdr:row>
      <xdr:rowOff>0</xdr:rowOff>
    </xdr:to>
    <xdr:sp macro="" textlink="">
      <xdr:nvSpPr>
        <xdr:cNvPr id="211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38</xdr:row>
      <xdr:rowOff>9525</xdr:rowOff>
    </xdr:from>
    <xdr:to>
      <xdr:col>39</xdr:col>
      <xdr:colOff>0</xdr:colOff>
      <xdr:row>41</xdr:row>
      <xdr:rowOff>0</xdr:rowOff>
    </xdr:to>
    <xdr:sp macro="" textlink="">
      <xdr:nvSpPr>
        <xdr:cNvPr id="212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38</xdr:row>
      <xdr:rowOff>0</xdr:rowOff>
    </xdr:from>
    <xdr:to>
      <xdr:col>29</xdr:col>
      <xdr:colOff>333375</xdr:colOff>
      <xdr:row>41</xdr:row>
      <xdr:rowOff>0</xdr:rowOff>
    </xdr:to>
    <xdr:sp macro="" textlink="">
      <xdr:nvSpPr>
        <xdr:cNvPr id="213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38</xdr:row>
      <xdr:rowOff>0</xdr:rowOff>
    </xdr:from>
    <xdr:to>
      <xdr:col>24</xdr:col>
      <xdr:colOff>28575</xdr:colOff>
      <xdr:row>41</xdr:row>
      <xdr:rowOff>0</xdr:rowOff>
    </xdr:to>
    <xdr:sp macro="" textlink="">
      <xdr:nvSpPr>
        <xdr:cNvPr id="214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38</xdr:row>
      <xdr:rowOff>0</xdr:rowOff>
    </xdr:from>
    <xdr:to>
      <xdr:col>21</xdr:col>
      <xdr:colOff>28575</xdr:colOff>
      <xdr:row>41</xdr:row>
      <xdr:rowOff>0</xdr:rowOff>
    </xdr:to>
    <xdr:sp macro="" textlink="">
      <xdr:nvSpPr>
        <xdr:cNvPr id="215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38</xdr:row>
      <xdr:rowOff>19050</xdr:rowOff>
    </xdr:from>
    <xdr:to>
      <xdr:col>6</xdr:col>
      <xdr:colOff>9525</xdr:colOff>
      <xdr:row>41</xdr:row>
      <xdr:rowOff>0</xdr:rowOff>
    </xdr:to>
    <xdr:sp macro="" textlink="">
      <xdr:nvSpPr>
        <xdr:cNvPr id="216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38</xdr:row>
      <xdr:rowOff>9525</xdr:rowOff>
    </xdr:from>
    <xdr:to>
      <xdr:col>9</xdr:col>
      <xdr:colOff>9525</xdr:colOff>
      <xdr:row>41</xdr:row>
      <xdr:rowOff>0</xdr:rowOff>
    </xdr:to>
    <xdr:sp macro="" textlink="">
      <xdr:nvSpPr>
        <xdr:cNvPr id="217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44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218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44</xdr:row>
      <xdr:rowOff>28575</xdr:rowOff>
    </xdr:from>
    <xdr:to>
      <xdr:col>12</xdr:col>
      <xdr:colOff>28575</xdr:colOff>
      <xdr:row>47</xdr:row>
      <xdr:rowOff>0</xdr:rowOff>
    </xdr:to>
    <xdr:sp macro="" textlink="">
      <xdr:nvSpPr>
        <xdr:cNvPr id="219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12</xdr:col>
      <xdr:colOff>9525</xdr:colOff>
      <xdr:row>46</xdr:row>
      <xdr:rowOff>161925</xdr:rowOff>
    </xdr:to>
    <xdr:sp macro="" textlink="">
      <xdr:nvSpPr>
        <xdr:cNvPr id="220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44</xdr:row>
      <xdr:rowOff>0</xdr:rowOff>
    </xdr:from>
    <xdr:to>
      <xdr:col>15</xdr:col>
      <xdr:colOff>28575</xdr:colOff>
      <xdr:row>47</xdr:row>
      <xdr:rowOff>0</xdr:rowOff>
    </xdr:to>
    <xdr:sp macro="" textlink="">
      <xdr:nvSpPr>
        <xdr:cNvPr id="221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44</xdr:row>
      <xdr:rowOff>9525</xdr:rowOff>
    </xdr:from>
    <xdr:to>
      <xdr:col>18</xdr:col>
      <xdr:colOff>28575</xdr:colOff>
      <xdr:row>47</xdr:row>
      <xdr:rowOff>0</xdr:rowOff>
    </xdr:to>
    <xdr:sp macro="" textlink="">
      <xdr:nvSpPr>
        <xdr:cNvPr id="222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44</xdr:row>
      <xdr:rowOff>0</xdr:rowOff>
    </xdr:from>
    <xdr:to>
      <xdr:col>18</xdr:col>
      <xdr:colOff>0</xdr:colOff>
      <xdr:row>47</xdr:row>
      <xdr:rowOff>0</xdr:rowOff>
    </xdr:to>
    <xdr:sp macro="" textlink="">
      <xdr:nvSpPr>
        <xdr:cNvPr id="223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44</xdr:row>
      <xdr:rowOff>28575</xdr:rowOff>
    </xdr:from>
    <xdr:to>
      <xdr:col>21</xdr:col>
      <xdr:colOff>28575</xdr:colOff>
      <xdr:row>47</xdr:row>
      <xdr:rowOff>0</xdr:rowOff>
    </xdr:to>
    <xdr:sp macro="" textlink="">
      <xdr:nvSpPr>
        <xdr:cNvPr id="224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44</xdr:row>
      <xdr:rowOff>9525</xdr:rowOff>
    </xdr:from>
    <xdr:to>
      <xdr:col>24</xdr:col>
      <xdr:colOff>9525</xdr:colOff>
      <xdr:row>47</xdr:row>
      <xdr:rowOff>0</xdr:rowOff>
    </xdr:to>
    <xdr:sp macro="" textlink="">
      <xdr:nvSpPr>
        <xdr:cNvPr id="225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44</xdr:row>
      <xdr:rowOff>28575</xdr:rowOff>
    </xdr:from>
    <xdr:to>
      <xdr:col>27</xdr:col>
      <xdr:colOff>28575</xdr:colOff>
      <xdr:row>47</xdr:row>
      <xdr:rowOff>0</xdr:rowOff>
    </xdr:to>
    <xdr:sp macro="" textlink="">
      <xdr:nvSpPr>
        <xdr:cNvPr id="226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44</xdr:row>
      <xdr:rowOff>9525</xdr:rowOff>
    </xdr:from>
    <xdr:to>
      <xdr:col>27</xdr:col>
      <xdr:colOff>9525</xdr:colOff>
      <xdr:row>47</xdr:row>
      <xdr:rowOff>0</xdr:rowOff>
    </xdr:to>
    <xdr:sp macro="" textlink="">
      <xdr:nvSpPr>
        <xdr:cNvPr id="227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44</xdr:row>
      <xdr:rowOff>28575</xdr:rowOff>
    </xdr:from>
    <xdr:to>
      <xdr:col>30</xdr:col>
      <xdr:colOff>28575</xdr:colOff>
      <xdr:row>47</xdr:row>
      <xdr:rowOff>0</xdr:rowOff>
    </xdr:to>
    <xdr:sp macro="" textlink="">
      <xdr:nvSpPr>
        <xdr:cNvPr id="228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44</xdr:row>
      <xdr:rowOff>28575</xdr:rowOff>
    </xdr:from>
    <xdr:to>
      <xdr:col>33</xdr:col>
      <xdr:colOff>28575</xdr:colOff>
      <xdr:row>47</xdr:row>
      <xdr:rowOff>0</xdr:rowOff>
    </xdr:to>
    <xdr:sp macro="" textlink="">
      <xdr:nvSpPr>
        <xdr:cNvPr id="229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44</xdr:row>
      <xdr:rowOff>28575</xdr:rowOff>
    </xdr:from>
    <xdr:to>
      <xdr:col>36</xdr:col>
      <xdr:colOff>28575</xdr:colOff>
      <xdr:row>47</xdr:row>
      <xdr:rowOff>0</xdr:rowOff>
    </xdr:to>
    <xdr:sp macro="" textlink="">
      <xdr:nvSpPr>
        <xdr:cNvPr id="230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44</xdr:row>
      <xdr:rowOff>0</xdr:rowOff>
    </xdr:from>
    <xdr:to>
      <xdr:col>39</xdr:col>
      <xdr:colOff>28575</xdr:colOff>
      <xdr:row>47</xdr:row>
      <xdr:rowOff>0</xdr:rowOff>
    </xdr:to>
    <xdr:sp macro="" textlink="">
      <xdr:nvSpPr>
        <xdr:cNvPr id="231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44</xdr:row>
      <xdr:rowOff>0</xdr:rowOff>
    </xdr:from>
    <xdr:to>
      <xdr:col>6</xdr:col>
      <xdr:colOff>0</xdr:colOff>
      <xdr:row>46</xdr:row>
      <xdr:rowOff>161925</xdr:rowOff>
    </xdr:to>
    <xdr:sp macro="" textlink="">
      <xdr:nvSpPr>
        <xdr:cNvPr id="232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44</xdr:row>
      <xdr:rowOff>0</xdr:rowOff>
    </xdr:from>
    <xdr:to>
      <xdr:col>15</xdr:col>
      <xdr:colOff>0</xdr:colOff>
      <xdr:row>47</xdr:row>
      <xdr:rowOff>0</xdr:rowOff>
    </xdr:to>
    <xdr:sp macro="" textlink="">
      <xdr:nvSpPr>
        <xdr:cNvPr id="233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44</xdr:row>
      <xdr:rowOff>0</xdr:rowOff>
    </xdr:from>
    <xdr:to>
      <xdr:col>33</xdr:col>
      <xdr:colOff>0</xdr:colOff>
      <xdr:row>47</xdr:row>
      <xdr:rowOff>0</xdr:rowOff>
    </xdr:to>
    <xdr:sp macro="" textlink="">
      <xdr:nvSpPr>
        <xdr:cNvPr id="234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44</xdr:row>
      <xdr:rowOff>0</xdr:rowOff>
    </xdr:from>
    <xdr:to>
      <xdr:col>36</xdr:col>
      <xdr:colOff>0</xdr:colOff>
      <xdr:row>47</xdr:row>
      <xdr:rowOff>0</xdr:rowOff>
    </xdr:to>
    <xdr:sp macro="" textlink="">
      <xdr:nvSpPr>
        <xdr:cNvPr id="235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44</xdr:row>
      <xdr:rowOff>9525</xdr:rowOff>
    </xdr:from>
    <xdr:to>
      <xdr:col>39</xdr:col>
      <xdr:colOff>0</xdr:colOff>
      <xdr:row>47</xdr:row>
      <xdr:rowOff>0</xdr:rowOff>
    </xdr:to>
    <xdr:sp macro="" textlink="">
      <xdr:nvSpPr>
        <xdr:cNvPr id="236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44</xdr:row>
      <xdr:rowOff>0</xdr:rowOff>
    </xdr:from>
    <xdr:to>
      <xdr:col>29</xdr:col>
      <xdr:colOff>333375</xdr:colOff>
      <xdr:row>47</xdr:row>
      <xdr:rowOff>0</xdr:rowOff>
    </xdr:to>
    <xdr:sp macro="" textlink="">
      <xdr:nvSpPr>
        <xdr:cNvPr id="237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44</xdr:row>
      <xdr:rowOff>0</xdr:rowOff>
    </xdr:from>
    <xdr:to>
      <xdr:col>24</xdr:col>
      <xdr:colOff>28575</xdr:colOff>
      <xdr:row>47</xdr:row>
      <xdr:rowOff>0</xdr:rowOff>
    </xdr:to>
    <xdr:sp macro="" textlink="">
      <xdr:nvSpPr>
        <xdr:cNvPr id="238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44</xdr:row>
      <xdr:rowOff>0</xdr:rowOff>
    </xdr:from>
    <xdr:to>
      <xdr:col>21</xdr:col>
      <xdr:colOff>28575</xdr:colOff>
      <xdr:row>47</xdr:row>
      <xdr:rowOff>0</xdr:rowOff>
    </xdr:to>
    <xdr:sp macro="" textlink="">
      <xdr:nvSpPr>
        <xdr:cNvPr id="239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44</xdr:row>
      <xdr:rowOff>19050</xdr:rowOff>
    </xdr:from>
    <xdr:to>
      <xdr:col>6</xdr:col>
      <xdr:colOff>9525</xdr:colOff>
      <xdr:row>47</xdr:row>
      <xdr:rowOff>0</xdr:rowOff>
    </xdr:to>
    <xdr:sp macro="" textlink="">
      <xdr:nvSpPr>
        <xdr:cNvPr id="240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44</xdr:row>
      <xdr:rowOff>9525</xdr:rowOff>
    </xdr:from>
    <xdr:to>
      <xdr:col>9</xdr:col>
      <xdr:colOff>9525</xdr:colOff>
      <xdr:row>47</xdr:row>
      <xdr:rowOff>0</xdr:rowOff>
    </xdr:to>
    <xdr:sp macro="" textlink="">
      <xdr:nvSpPr>
        <xdr:cNvPr id="241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48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42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48</xdr:row>
      <xdr:rowOff>28575</xdr:rowOff>
    </xdr:from>
    <xdr:to>
      <xdr:col>12</xdr:col>
      <xdr:colOff>28575</xdr:colOff>
      <xdr:row>51</xdr:row>
      <xdr:rowOff>0</xdr:rowOff>
    </xdr:to>
    <xdr:sp macro="" textlink="">
      <xdr:nvSpPr>
        <xdr:cNvPr id="243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12</xdr:col>
      <xdr:colOff>9525</xdr:colOff>
      <xdr:row>50</xdr:row>
      <xdr:rowOff>161925</xdr:rowOff>
    </xdr:to>
    <xdr:sp macro="" textlink="">
      <xdr:nvSpPr>
        <xdr:cNvPr id="244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48</xdr:row>
      <xdr:rowOff>0</xdr:rowOff>
    </xdr:from>
    <xdr:to>
      <xdr:col>15</xdr:col>
      <xdr:colOff>28575</xdr:colOff>
      <xdr:row>51</xdr:row>
      <xdr:rowOff>0</xdr:rowOff>
    </xdr:to>
    <xdr:sp macro="" textlink="">
      <xdr:nvSpPr>
        <xdr:cNvPr id="245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48</xdr:row>
      <xdr:rowOff>9525</xdr:rowOff>
    </xdr:from>
    <xdr:to>
      <xdr:col>18</xdr:col>
      <xdr:colOff>28575</xdr:colOff>
      <xdr:row>51</xdr:row>
      <xdr:rowOff>0</xdr:rowOff>
    </xdr:to>
    <xdr:sp macro="" textlink="">
      <xdr:nvSpPr>
        <xdr:cNvPr id="246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48</xdr:row>
      <xdr:rowOff>0</xdr:rowOff>
    </xdr:from>
    <xdr:to>
      <xdr:col>18</xdr:col>
      <xdr:colOff>0</xdr:colOff>
      <xdr:row>51</xdr:row>
      <xdr:rowOff>0</xdr:rowOff>
    </xdr:to>
    <xdr:sp macro="" textlink="">
      <xdr:nvSpPr>
        <xdr:cNvPr id="247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48</xdr:row>
      <xdr:rowOff>28575</xdr:rowOff>
    </xdr:from>
    <xdr:to>
      <xdr:col>21</xdr:col>
      <xdr:colOff>28575</xdr:colOff>
      <xdr:row>51</xdr:row>
      <xdr:rowOff>0</xdr:rowOff>
    </xdr:to>
    <xdr:sp macro="" textlink="">
      <xdr:nvSpPr>
        <xdr:cNvPr id="248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48</xdr:row>
      <xdr:rowOff>9525</xdr:rowOff>
    </xdr:from>
    <xdr:to>
      <xdr:col>24</xdr:col>
      <xdr:colOff>9525</xdr:colOff>
      <xdr:row>51</xdr:row>
      <xdr:rowOff>0</xdr:rowOff>
    </xdr:to>
    <xdr:sp macro="" textlink="">
      <xdr:nvSpPr>
        <xdr:cNvPr id="249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48</xdr:row>
      <xdr:rowOff>28575</xdr:rowOff>
    </xdr:from>
    <xdr:to>
      <xdr:col>27</xdr:col>
      <xdr:colOff>28575</xdr:colOff>
      <xdr:row>51</xdr:row>
      <xdr:rowOff>0</xdr:rowOff>
    </xdr:to>
    <xdr:sp macro="" textlink="">
      <xdr:nvSpPr>
        <xdr:cNvPr id="250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48</xdr:row>
      <xdr:rowOff>9525</xdr:rowOff>
    </xdr:from>
    <xdr:to>
      <xdr:col>27</xdr:col>
      <xdr:colOff>9525</xdr:colOff>
      <xdr:row>51</xdr:row>
      <xdr:rowOff>0</xdr:rowOff>
    </xdr:to>
    <xdr:sp macro="" textlink="">
      <xdr:nvSpPr>
        <xdr:cNvPr id="251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48</xdr:row>
      <xdr:rowOff>28575</xdr:rowOff>
    </xdr:from>
    <xdr:to>
      <xdr:col>30</xdr:col>
      <xdr:colOff>28575</xdr:colOff>
      <xdr:row>51</xdr:row>
      <xdr:rowOff>0</xdr:rowOff>
    </xdr:to>
    <xdr:sp macro="" textlink="">
      <xdr:nvSpPr>
        <xdr:cNvPr id="252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48</xdr:row>
      <xdr:rowOff>28575</xdr:rowOff>
    </xdr:from>
    <xdr:to>
      <xdr:col>33</xdr:col>
      <xdr:colOff>28575</xdr:colOff>
      <xdr:row>51</xdr:row>
      <xdr:rowOff>0</xdr:rowOff>
    </xdr:to>
    <xdr:sp macro="" textlink="">
      <xdr:nvSpPr>
        <xdr:cNvPr id="253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48</xdr:row>
      <xdr:rowOff>28575</xdr:rowOff>
    </xdr:from>
    <xdr:to>
      <xdr:col>36</xdr:col>
      <xdr:colOff>28575</xdr:colOff>
      <xdr:row>51</xdr:row>
      <xdr:rowOff>0</xdr:rowOff>
    </xdr:to>
    <xdr:sp macro="" textlink="">
      <xdr:nvSpPr>
        <xdr:cNvPr id="254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48</xdr:row>
      <xdr:rowOff>0</xdr:rowOff>
    </xdr:from>
    <xdr:to>
      <xdr:col>39</xdr:col>
      <xdr:colOff>28575</xdr:colOff>
      <xdr:row>51</xdr:row>
      <xdr:rowOff>0</xdr:rowOff>
    </xdr:to>
    <xdr:sp macro="" textlink="">
      <xdr:nvSpPr>
        <xdr:cNvPr id="255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48</xdr:row>
      <xdr:rowOff>0</xdr:rowOff>
    </xdr:from>
    <xdr:to>
      <xdr:col>6</xdr:col>
      <xdr:colOff>0</xdr:colOff>
      <xdr:row>50</xdr:row>
      <xdr:rowOff>161925</xdr:rowOff>
    </xdr:to>
    <xdr:sp macro="" textlink="">
      <xdr:nvSpPr>
        <xdr:cNvPr id="256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48</xdr:row>
      <xdr:rowOff>0</xdr:rowOff>
    </xdr:from>
    <xdr:to>
      <xdr:col>15</xdr:col>
      <xdr:colOff>0</xdr:colOff>
      <xdr:row>51</xdr:row>
      <xdr:rowOff>0</xdr:rowOff>
    </xdr:to>
    <xdr:sp macro="" textlink="">
      <xdr:nvSpPr>
        <xdr:cNvPr id="257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48</xdr:row>
      <xdr:rowOff>0</xdr:rowOff>
    </xdr:from>
    <xdr:to>
      <xdr:col>33</xdr:col>
      <xdr:colOff>0</xdr:colOff>
      <xdr:row>51</xdr:row>
      <xdr:rowOff>0</xdr:rowOff>
    </xdr:to>
    <xdr:sp macro="" textlink="">
      <xdr:nvSpPr>
        <xdr:cNvPr id="258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48</xdr:row>
      <xdr:rowOff>0</xdr:rowOff>
    </xdr:from>
    <xdr:to>
      <xdr:col>36</xdr:col>
      <xdr:colOff>0</xdr:colOff>
      <xdr:row>51</xdr:row>
      <xdr:rowOff>0</xdr:rowOff>
    </xdr:to>
    <xdr:sp macro="" textlink="">
      <xdr:nvSpPr>
        <xdr:cNvPr id="259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48</xdr:row>
      <xdr:rowOff>9525</xdr:rowOff>
    </xdr:from>
    <xdr:to>
      <xdr:col>39</xdr:col>
      <xdr:colOff>0</xdr:colOff>
      <xdr:row>51</xdr:row>
      <xdr:rowOff>0</xdr:rowOff>
    </xdr:to>
    <xdr:sp macro="" textlink="">
      <xdr:nvSpPr>
        <xdr:cNvPr id="260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48</xdr:row>
      <xdr:rowOff>0</xdr:rowOff>
    </xdr:from>
    <xdr:to>
      <xdr:col>29</xdr:col>
      <xdr:colOff>333375</xdr:colOff>
      <xdr:row>51</xdr:row>
      <xdr:rowOff>0</xdr:rowOff>
    </xdr:to>
    <xdr:sp macro="" textlink="">
      <xdr:nvSpPr>
        <xdr:cNvPr id="261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48</xdr:row>
      <xdr:rowOff>0</xdr:rowOff>
    </xdr:from>
    <xdr:to>
      <xdr:col>24</xdr:col>
      <xdr:colOff>28575</xdr:colOff>
      <xdr:row>51</xdr:row>
      <xdr:rowOff>0</xdr:rowOff>
    </xdr:to>
    <xdr:sp macro="" textlink="">
      <xdr:nvSpPr>
        <xdr:cNvPr id="262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48</xdr:row>
      <xdr:rowOff>0</xdr:rowOff>
    </xdr:from>
    <xdr:to>
      <xdr:col>21</xdr:col>
      <xdr:colOff>28575</xdr:colOff>
      <xdr:row>51</xdr:row>
      <xdr:rowOff>0</xdr:rowOff>
    </xdr:to>
    <xdr:sp macro="" textlink="">
      <xdr:nvSpPr>
        <xdr:cNvPr id="263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48</xdr:row>
      <xdr:rowOff>19050</xdr:rowOff>
    </xdr:from>
    <xdr:to>
      <xdr:col>6</xdr:col>
      <xdr:colOff>9525</xdr:colOff>
      <xdr:row>51</xdr:row>
      <xdr:rowOff>0</xdr:rowOff>
    </xdr:to>
    <xdr:sp macro="" textlink="">
      <xdr:nvSpPr>
        <xdr:cNvPr id="264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48</xdr:row>
      <xdr:rowOff>9525</xdr:rowOff>
    </xdr:from>
    <xdr:to>
      <xdr:col>9</xdr:col>
      <xdr:colOff>9525</xdr:colOff>
      <xdr:row>51</xdr:row>
      <xdr:rowOff>0</xdr:rowOff>
    </xdr:to>
    <xdr:sp macro="" textlink="">
      <xdr:nvSpPr>
        <xdr:cNvPr id="265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52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6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52</xdr:row>
      <xdr:rowOff>28575</xdr:rowOff>
    </xdr:from>
    <xdr:to>
      <xdr:col>12</xdr:col>
      <xdr:colOff>28575</xdr:colOff>
      <xdr:row>55</xdr:row>
      <xdr:rowOff>0</xdr:rowOff>
    </xdr:to>
    <xdr:sp macro="" textlink="">
      <xdr:nvSpPr>
        <xdr:cNvPr id="267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12</xdr:col>
      <xdr:colOff>9525</xdr:colOff>
      <xdr:row>54</xdr:row>
      <xdr:rowOff>161925</xdr:rowOff>
    </xdr:to>
    <xdr:sp macro="" textlink="">
      <xdr:nvSpPr>
        <xdr:cNvPr id="268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52</xdr:row>
      <xdr:rowOff>0</xdr:rowOff>
    </xdr:from>
    <xdr:to>
      <xdr:col>15</xdr:col>
      <xdr:colOff>28575</xdr:colOff>
      <xdr:row>55</xdr:row>
      <xdr:rowOff>0</xdr:rowOff>
    </xdr:to>
    <xdr:sp macro="" textlink="">
      <xdr:nvSpPr>
        <xdr:cNvPr id="269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52</xdr:row>
      <xdr:rowOff>9525</xdr:rowOff>
    </xdr:from>
    <xdr:to>
      <xdr:col>18</xdr:col>
      <xdr:colOff>28575</xdr:colOff>
      <xdr:row>55</xdr:row>
      <xdr:rowOff>0</xdr:rowOff>
    </xdr:to>
    <xdr:sp macro="" textlink="">
      <xdr:nvSpPr>
        <xdr:cNvPr id="270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142875</xdr:colOff>
      <xdr:row>51</xdr:row>
      <xdr:rowOff>123825</xdr:rowOff>
    </xdr:from>
    <xdr:to>
      <xdr:col>17</xdr:col>
      <xdr:colOff>142875</xdr:colOff>
      <xdr:row>54</xdr:row>
      <xdr:rowOff>123825</xdr:rowOff>
    </xdr:to>
    <xdr:sp macro="" textlink="">
      <xdr:nvSpPr>
        <xdr:cNvPr id="271" name="Line 6"/>
        <xdr:cNvSpPr>
          <a:spLocks noChangeShapeType="1"/>
        </xdr:cNvSpPr>
      </xdr:nvSpPr>
      <xdr:spPr bwMode="auto">
        <a:xfrm flipH="1">
          <a:off x="5810250" y="8972550"/>
          <a:ext cx="542925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52</xdr:row>
      <xdr:rowOff>28575</xdr:rowOff>
    </xdr:from>
    <xdr:to>
      <xdr:col>21</xdr:col>
      <xdr:colOff>28575</xdr:colOff>
      <xdr:row>55</xdr:row>
      <xdr:rowOff>0</xdr:rowOff>
    </xdr:to>
    <xdr:sp macro="" textlink="">
      <xdr:nvSpPr>
        <xdr:cNvPr id="272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52</xdr:row>
      <xdr:rowOff>9525</xdr:rowOff>
    </xdr:from>
    <xdr:to>
      <xdr:col>24</xdr:col>
      <xdr:colOff>9525</xdr:colOff>
      <xdr:row>55</xdr:row>
      <xdr:rowOff>0</xdr:rowOff>
    </xdr:to>
    <xdr:sp macro="" textlink="">
      <xdr:nvSpPr>
        <xdr:cNvPr id="273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52</xdr:row>
      <xdr:rowOff>28575</xdr:rowOff>
    </xdr:from>
    <xdr:to>
      <xdr:col>27</xdr:col>
      <xdr:colOff>28575</xdr:colOff>
      <xdr:row>55</xdr:row>
      <xdr:rowOff>0</xdr:rowOff>
    </xdr:to>
    <xdr:sp macro="" textlink="">
      <xdr:nvSpPr>
        <xdr:cNvPr id="274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52</xdr:row>
      <xdr:rowOff>9525</xdr:rowOff>
    </xdr:from>
    <xdr:to>
      <xdr:col>27</xdr:col>
      <xdr:colOff>9525</xdr:colOff>
      <xdr:row>55</xdr:row>
      <xdr:rowOff>0</xdr:rowOff>
    </xdr:to>
    <xdr:sp macro="" textlink="">
      <xdr:nvSpPr>
        <xdr:cNvPr id="275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52</xdr:row>
      <xdr:rowOff>28575</xdr:rowOff>
    </xdr:from>
    <xdr:to>
      <xdr:col>30</xdr:col>
      <xdr:colOff>28575</xdr:colOff>
      <xdr:row>55</xdr:row>
      <xdr:rowOff>0</xdr:rowOff>
    </xdr:to>
    <xdr:sp macro="" textlink="">
      <xdr:nvSpPr>
        <xdr:cNvPr id="276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52</xdr:row>
      <xdr:rowOff>28575</xdr:rowOff>
    </xdr:from>
    <xdr:to>
      <xdr:col>33</xdr:col>
      <xdr:colOff>28575</xdr:colOff>
      <xdr:row>55</xdr:row>
      <xdr:rowOff>0</xdr:rowOff>
    </xdr:to>
    <xdr:sp macro="" textlink="">
      <xdr:nvSpPr>
        <xdr:cNvPr id="277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52</xdr:row>
      <xdr:rowOff>28575</xdr:rowOff>
    </xdr:from>
    <xdr:to>
      <xdr:col>36</xdr:col>
      <xdr:colOff>28575</xdr:colOff>
      <xdr:row>55</xdr:row>
      <xdr:rowOff>0</xdr:rowOff>
    </xdr:to>
    <xdr:sp macro="" textlink="">
      <xdr:nvSpPr>
        <xdr:cNvPr id="278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52</xdr:row>
      <xdr:rowOff>0</xdr:rowOff>
    </xdr:from>
    <xdr:to>
      <xdr:col>39</xdr:col>
      <xdr:colOff>28575</xdr:colOff>
      <xdr:row>55</xdr:row>
      <xdr:rowOff>0</xdr:rowOff>
    </xdr:to>
    <xdr:sp macro="" textlink="">
      <xdr:nvSpPr>
        <xdr:cNvPr id="279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52</xdr:row>
      <xdr:rowOff>0</xdr:rowOff>
    </xdr:from>
    <xdr:to>
      <xdr:col>6</xdr:col>
      <xdr:colOff>0</xdr:colOff>
      <xdr:row>54</xdr:row>
      <xdr:rowOff>161925</xdr:rowOff>
    </xdr:to>
    <xdr:sp macro="" textlink="">
      <xdr:nvSpPr>
        <xdr:cNvPr id="280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52</xdr:row>
      <xdr:rowOff>0</xdr:rowOff>
    </xdr:from>
    <xdr:to>
      <xdr:col>15</xdr:col>
      <xdr:colOff>0</xdr:colOff>
      <xdr:row>55</xdr:row>
      <xdr:rowOff>0</xdr:rowOff>
    </xdr:to>
    <xdr:sp macro="" textlink="">
      <xdr:nvSpPr>
        <xdr:cNvPr id="281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52</xdr:row>
      <xdr:rowOff>0</xdr:rowOff>
    </xdr:from>
    <xdr:to>
      <xdr:col>33</xdr:col>
      <xdr:colOff>0</xdr:colOff>
      <xdr:row>55</xdr:row>
      <xdr:rowOff>0</xdr:rowOff>
    </xdr:to>
    <xdr:sp macro="" textlink="">
      <xdr:nvSpPr>
        <xdr:cNvPr id="282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52</xdr:row>
      <xdr:rowOff>0</xdr:rowOff>
    </xdr:from>
    <xdr:to>
      <xdr:col>36</xdr:col>
      <xdr:colOff>0</xdr:colOff>
      <xdr:row>55</xdr:row>
      <xdr:rowOff>0</xdr:rowOff>
    </xdr:to>
    <xdr:sp macro="" textlink="">
      <xdr:nvSpPr>
        <xdr:cNvPr id="283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52</xdr:row>
      <xdr:rowOff>9525</xdr:rowOff>
    </xdr:from>
    <xdr:to>
      <xdr:col>39</xdr:col>
      <xdr:colOff>0</xdr:colOff>
      <xdr:row>55</xdr:row>
      <xdr:rowOff>0</xdr:rowOff>
    </xdr:to>
    <xdr:sp macro="" textlink="">
      <xdr:nvSpPr>
        <xdr:cNvPr id="284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52</xdr:row>
      <xdr:rowOff>0</xdr:rowOff>
    </xdr:from>
    <xdr:to>
      <xdr:col>29</xdr:col>
      <xdr:colOff>333375</xdr:colOff>
      <xdr:row>55</xdr:row>
      <xdr:rowOff>0</xdr:rowOff>
    </xdr:to>
    <xdr:sp macro="" textlink="">
      <xdr:nvSpPr>
        <xdr:cNvPr id="285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52</xdr:row>
      <xdr:rowOff>0</xdr:rowOff>
    </xdr:from>
    <xdr:to>
      <xdr:col>24</xdr:col>
      <xdr:colOff>28575</xdr:colOff>
      <xdr:row>55</xdr:row>
      <xdr:rowOff>0</xdr:rowOff>
    </xdr:to>
    <xdr:sp macro="" textlink="">
      <xdr:nvSpPr>
        <xdr:cNvPr id="286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52</xdr:row>
      <xdr:rowOff>0</xdr:rowOff>
    </xdr:from>
    <xdr:to>
      <xdr:col>21</xdr:col>
      <xdr:colOff>28575</xdr:colOff>
      <xdr:row>55</xdr:row>
      <xdr:rowOff>0</xdr:rowOff>
    </xdr:to>
    <xdr:sp macro="" textlink="">
      <xdr:nvSpPr>
        <xdr:cNvPr id="287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52</xdr:row>
      <xdr:rowOff>19050</xdr:rowOff>
    </xdr:from>
    <xdr:to>
      <xdr:col>6</xdr:col>
      <xdr:colOff>9525</xdr:colOff>
      <xdr:row>55</xdr:row>
      <xdr:rowOff>0</xdr:rowOff>
    </xdr:to>
    <xdr:sp macro="" textlink="">
      <xdr:nvSpPr>
        <xdr:cNvPr id="288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52</xdr:row>
      <xdr:rowOff>9525</xdr:rowOff>
    </xdr:from>
    <xdr:to>
      <xdr:col>9</xdr:col>
      <xdr:colOff>9525</xdr:colOff>
      <xdr:row>55</xdr:row>
      <xdr:rowOff>0</xdr:rowOff>
    </xdr:to>
    <xdr:sp macro="" textlink="">
      <xdr:nvSpPr>
        <xdr:cNvPr id="289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56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90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56</xdr:row>
      <xdr:rowOff>28575</xdr:rowOff>
    </xdr:from>
    <xdr:to>
      <xdr:col>12</xdr:col>
      <xdr:colOff>28575</xdr:colOff>
      <xdr:row>59</xdr:row>
      <xdr:rowOff>0</xdr:rowOff>
    </xdr:to>
    <xdr:sp macro="" textlink="">
      <xdr:nvSpPr>
        <xdr:cNvPr id="291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12</xdr:col>
      <xdr:colOff>9525</xdr:colOff>
      <xdr:row>58</xdr:row>
      <xdr:rowOff>161925</xdr:rowOff>
    </xdr:to>
    <xdr:sp macro="" textlink="">
      <xdr:nvSpPr>
        <xdr:cNvPr id="292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56</xdr:row>
      <xdr:rowOff>0</xdr:rowOff>
    </xdr:from>
    <xdr:to>
      <xdr:col>15</xdr:col>
      <xdr:colOff>28575</xdr:colOff>
      <xdr:row>59</xdr:row>
      <xdr:rowOff>0</xdr:rowOff>
    </xdr:to>
    <xdr:sp macro="" textlink="">
      <xdr:nvSpPr>
        <xdr:cNvPr id="293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56</xdr:row>
      <xdr:rowOff>9525</xdr:rowOff>
    </xdr:from>
    <xdr:to>
      <xdr:col>18</xdr:col>
      <xdr:colOff>28575</xdr:colOff>
      <xdr:row>59</xdr:row>
      <xdr:rowOff>0</xdr:rowOff>
    </xdr:to>
    <xdr:sp macro="" textlink="">
      <xdr:nvSpPr>
        <xdr:cNvPr id="294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56</xdr:row>
      <xdr:rowOff>0</xdr:rowOff>
    </xdr:from>
    <xdr:to>
      <xdr:col>18</xdr:col>
      <xdr:colOff>0</xdr:colOff>
      <xdr:row>59</xdr:row>
      <xdr:rowOff>0</xdr:rowOff>
    </xdr:to>
    <xdr:sp macro="" textlink="">
      <xdr:nvSpPr>
        <xdr:cNvPr id="295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56</xdr:row>
      <xdr:rowOff>28575</xdr:rowOff>
    </xdr:from>
    <xdr:to>
      <xdr:col>21</xdr:col>
      <xdr:colOff>28575</xdr:colOff>
      <xdr:row>59</xdr:row>
      <xdr:rowOff>0</xdr:rowOff>
    </xdr:to>
    <xdr:sp macro="" textlink="">
      <xdr:nvSpPr>
        <xdr:cNvPr id="296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56</xdr:row>
      <xdr:rowOff>9525</xdr:rowOff>
    </xdr:from>
    <xdr:to>
      <xdr:col>24</xdr:col>
      <xdr:colOff>9525</xdr:colOff>
      <xdr:row>59</xdr:row>
      <xdr:rowOff>0</xdr:rowOff>
    </xdr:to>
    <xdr:sp macro="" textlink="">
      <xdr:nvSpPr>
        <xdr:cNvPr id="297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56</xdr:row>
      <xdr:rowOff>28575</xdr:rowOff>
    </xdr:from>
    <xdr:to>
      <xdr:col>27</xdr:col>
      <xdr:colOff>28575</xdr:colOff>
      <xdr:row>59</xdr:row>
      <xdr:rowOff>0</xdr:rowOff>
    </xdr:to>
    <xdr:sp macro="" textlink="">
      <xdr:nvSpPr>
        <xdr:cNvPr id="298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56</xdr:row>
      <xdr:rowOff>9525</xdr:rowOff>
    </xdr:from>
    <xdr:to>
      <xdr:col>27</xdr:col>
      <xdr:colOff>9525</xdr:colOff>
      <xdr:row>59</xdr:row>
      <xdr:rowOff>0</xdr:rowOff>
    </xdr:to>
    <xdr:sp macro="" textlink="">
      <xdr:nvSpPr>
        <xdr:cNvPr id="299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56</xdr:row>
      <xdr:rowOff>28575</xdr:rowOff>
    </xdr:from>
    <xdr:to>
      <xdr:col>30</xdr:col>
      <xdr:colOff>28575</xdr:colOff>
      <xdr:row>59</xdr:row>
      <xdr:rowOff>0</xdr:rowOff>
    </xdr:to>
    <xdr:sp macro="" textlink="">
      <xdr:nvSpPr>
        <xdr:cNvPr id="300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56</xdr:row>
      <xdr:rowOff>28575</xdr:rowOff>
    </xdr:from>
    <xdr:to>
      <xdr:col>33</xdr:col>
      <xdr:colOff>28575</xdr:colOff>
      <xdr:row>59</xdr:row>
      <xdr:rowOff>0</xdr:rowOff>
    </xdr:to>
    <xdr:sp macro="" textlink="">
      <xdr:nvSpPr>
        <xdr:cNvPr id="301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56</xdr:row>
      <xdr:rowOff>28575</xdr:rowOff>
    </xdr:from>
    <xdr:to>
      <xdr:col>36</xdr:col>
      <xdr:colOff>28575</xdr:colOff>
      <xdr:row>59</xdr:row>
      <xdr:rowOff>0</xdr:rowOff>
    </xdr:to>
    <xdr:sp macro="" textlink="">
      <xdr:nvSpPr>
        <xdr:cNvPr id="302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56</xdr:row>
      <xdr:rowOff>0</xdr:rowOff>
    </xdr:from>
    <xdr:to>
      <xdr:col>39</xdr:col>
      <xdr:colOff>28575</xdr:colOff>
      <xdr:row>59</xdr:row>
      <xdr:rowOff>0</xdr:rowOff>
    </xdr:to>
    <xdr:sp macro="" textlink="">
      <xdr:nvSpPr>
        <xdr:cNvPr id="303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56</xdr:row>
      <xdr:rowOff>0</xdr:rowOff>
    </xdr:from>
    <xdr:to>
      <xdr:col>6</xdr:col>
      <xdr:colOff>0</xdr:colOff>
      <xdr:row>58</xdr:row>
      <xdr:rowOff>161925</xdr:rowOff>
    </xdr:to>
    <xdr:sp macro="" textlink="">
      <xdr:nvSpPr>
        <xdr:cNvPr id="304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56</xdr:row>
      <xdr:rowOff>0</xdr:rowOff>
    </xdr:from>
    <xdr:to>
      <xdr:col>15</xdr:col>
      <xdr:colOff>0</xdr:colOff>
      <xdr:row>59</xdr:row>
      <xdr:rowOff>0</xdr:rowOff>
    </xdr:to>
    <xdr:sp macro="" textlink="">
      <xdr:nvSpPr>
        <xdr:cNvPr id="305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56</xdr:row>
      <xdr:rowOff>0</xdr:rowOff>
    </xdr:from>
    <xdr:to>
      <xdr:col>33</xdr:col>
      <xdr:colOff>0</xdr:colOff>
      <xdr:row>59</xdr:row>
      <xdr:rowOff>0</xdr:rowOff>
    </xdr:to>
    <xdr:sp macro="" textlink="">
      <xdr:nvSpPr>
        <xdr:cNvPr id="306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56</xdr:row>
      <xdr:rowOff>0</xdr:rowOff>
    </xdr:from>
    <xdr:to>
      <xdr:col>36</xdr:col>
      <xdr:colOff>0</xdr:colOff>
      <xdr:row>59</xdr:row>
      <xdr:rowOff>0</xdr:rowOff>
    </xdr:to>
    <xdr:sp macro="" textlink="">
      <xdr:nvSpPr>
        <xdr:cNvPr id="307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56</xdr:row>
      <xdr:rowOff>9525</xdr:rowOff>
    </xdr:from>
    <xdr:to>
      <xdr:col>39</xdr:col>
      <xdr:colOff>0</xdr:colOff>
      <xdr:row>59</xdr:row>
      <xdr:rowOff>0</xdr:rowOff>
    </xdr:to>
    <xdr:sp macro="" textlink="">
      <xdr:nvSpPr>
        <xdr:cNvPr id="308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56</xdr:row>
      <xdr:rowOff>0</xdr:rowOff>
    </xdr:from>
    <xdr:to>
      <xdr:col>29</xdr:col>
      <xdr:colOff>333375</xdr:colOff>
      <xdr:row>59</xdr:row>
      <xdr:rowOff>0</xdr:rowOff>
    </xdr:to>
    <xdr:sp macro="" textlink="">
      <xdr:nvSpPr>
        <xdr:cNvPr id="309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56</xdr:row>
      <xdr:rowOff>0</xdr:rowOff>
    </xdr:from>
    <xdr:to>
      <xdr:col>24</xdr:col>
      <xdr:colOff>28575</xdr:colOff>
      <xdr:row>59</xdr:row>
      <xdr:rowOff>0</xdr:rowOff>
    </xdr:to>
    <xdr:sp macro="" textlink="">
      <xdr:nvSpPr>
        <xdr:cNvPr id="310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56</xdr:row>
      <xdr:rowOff>0</xdr:rowOff>
    </xdr:from>
    <xdr:to>
      <xdr:col>21</xdr:col>
      <xdr:colOff>28575</xdr:colOff>
      <xdr:row>59</xdr:row>
      <xdr:rowOff>0</xdr:rowOff>
    </xdr:to>
    <xdr:sp macro="" textlink="">
      <xdr:nvSpPr>
        <xdr:cNvPr id="311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56</xdr:row>
      <xdr:rowOff>19050</xdr:rowOff>
    </xdr:from>
    <xdr:to>
      <xdr:col>6</xdr:col>
      <xdr:colOff>9525</xdr:colOff>
      <xdr:row>59</xdr:row>
      <xdr:rowOff>0</xdr:rowOff>
    </xdr:to>
    <xdr:sp macro="" textlink="">
      <xdr:nvSpPr>
        <xdr:cNvPr id="312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56</xdr:row>
      <xdr:rowOff>9525</xdr:rowOff>
    </xdr:from>
    <xdr:to>
      <xdr:col>9</xdr:col>
      <xdr:colOff>9525</xdr:colOff>
      <xdr:row>59</xdr:row>
      <xdr:rowOff>0</xdr:rowOff>
    </xdr:to>
    <xdr:sp macro="" textlink="">
      <xdr:nvSpPr>
        <xdr:cNvPr id="313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60</xdr:row>
      <xdr:rowOff>0</xdr:rowOff>
    </xdr:from>
    <xdr:to>
      <xdr:col>9</xdr:col>
      <xdr:colOff>0</xdr:colOff>
      <xdr:row>63</xdr:row>
      <xdr:rowOff>0</xdr:rowOff>
    </xdr:to>
    <xdr:sp macro="" textlink="">
      <xdr:nvSpPr>
        <xdr:cNvPr id="314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60</xdr:row>
      <xdr:rowOff>28575</xdr:rowOff>
    </xdr:from>
    <xdr:to>
      <xdr:col>12</xdr:col>
      <xdr:colOff>28575</xdr:colOff>
      <xdr:row>63</xdr:row>
      <xdr:rowOff>0</xdr:rowOff>
    </xdr:to>
    <xdr:sp macro="" textlink="">
      <xdr:nvSpPr>
        <xdr:cNvPr id="315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12</xdr:col>
      <xdr:colOff>9525</xdr:colOff>
      <xdr:row>62</xdr:row>
      <xdr:rowOff>161925</xdr:rowOff>
    </xdr:to>
    <xdr:sp macro="" textlink="">
      <xdr:nvSpPr>
        <xdr:cNvPr id="316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60</xdr:row>
      <xdr:rowOff>0</xdr:rowOff>
    </xdr:from>
    <xdr:to>
      <xdr:col>15</xdr:col>
      <xdr:colOff>28575</xdr:colOff>
      <xdr:row>63</xdr:row>
      <xdr:rowOff>0</xdr:rowOff>
    </xdr:to>
    <xdr:sp macro="" textlink="">
      <xdr:nvSpPr>
        <xdr:cNvPr id="317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60</xdr:row>
      <xdr:rowOff>9525</xdr:rowOff>
    </xdr:from>
    <xdr:to>
      <xdr:col>18</xdr:col>
      <xdr:colOff>28575</xdr:colOff>
      <xdr:row>63</xdr:row>
      <xdr:rowOff>0</xdr:rowOff>
    </xdr:to>
    <xdr:sp macro="" textlink="">
      <xdr:nvSpPr>
        <xdr:cNvPr id="318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60</xdr:row>
      <xdr:rowOff>0</xdr:rowOff>
    </xdr:from>
    <xdr:to>
      <xdr:col>18</xdr:col>
      <xdr:colOff>0</xdr:colOff>
      <xdr:row>63</xdr:row>
      <xdr:rowOff>0</xdr:rowOff>
    </xdr:to>
    <xdr:sp macro="" textlink="">
      <xdr:nvSpPr>
        <xdr:cNvPr id="319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60</xdr:row>
      <xdr:rowOff>28575</xdr:rowOff>
    </xdr:from>
    <xdr:to>
      <xdr:col>21</xdr:col>
      <xdr:colOff>28575</xdr:colOff>
      <xdr:row>63</xdr:row>
      <xdr:rowOff>0</xdr:rowOff>
    </xdr:to>
    <xdr:sp macro="" textlink="">
      <xdr:nvSpPr>
        <xdr:cNvPr id="320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60</xdr:row>
      <xdr:rowOff>9525</xdr:rowOff>
    </xdr:from>
    <xdr:to>
      <xdr:col>24</xdr:col>
      <xdr:colOff>9525</xdr:colOff>
      <xdr:row>63</xdr:row>
      <xdr:rowOff>0</xdr:rowOff>
    </xdr:to>
    <xdr:sp macro="" textlink="">
      <xdr:nvSpPr>
        <xdr:cNvPr id="321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60</xdr:row>
      <xdr:rowOff>28575</xdr:rowOff>
    </xdr:from>
    <xdr:to>
      <xdr:col>27</xdr:col>
      <xdr:colOff>28575</xdr:colOff>
      <xdr:row>63</xdr:row>
      <xdr:rowOff>0</xdr:rowOff>
    </xdr:to>
    <xdr:sp macro="" textlink="">
      <xdr:nvSpPr>
        <xdr:cNvPr id="322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60</xdr:row>
      <xdr:rowOff>9525</xdr:rowOff>
    </xdr:from>
    <xdr:to>
      <xdr:col>27</xdr:col>
      <xdr:colOff>9525</xdr:colOff>
      <xdr:row>63</xdr:row>
      <xdr:rowOff>0</xdr:rowOff>
    </xdr:to>
    <xdr:sp macro="" textlink="">
      <xdr:nvSpPr>
        <xdr:cNvPr id="323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60</xdr:row>
      <xdr:rowOff>28575</xdr:rowOff>
    </xdr:from>
    <xdr:to>
      <xdr:col>30</xdr:col>
      <xdr:colOff>28575</xdr:colOff>
      <xdr:row>63</xdr:row>
      <xdr:rowOff>0</xdr:rowOff>
    </xdr:to>
    <xdr:sp macro="" textlink="">
      <xdr:nvSpPr>
        <xdr:cNvPr id="324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60</xdr:row>
      <xdr:rowOff>28575</xdr:rowOff>
    </xdr:from>
    <xdr:to>
      <xdr:col>33</xdr:col>
      <xdr:colOff>28575</xdr:colOff>
      <xdr:row>63</xdr:row>
      <xdr:rowOff>0</xdr:rowOff>
    </xdr:to>
    <xdr:sp macro="" textlink="">
      <xdr:nvSpPr>
        <xdr:cNvPr id="325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60</xdr:row>
      <xdr:rowOff>28575</xdr:rowOff>
    </xdr:from>
    <xdr:to>
      <xdr:col>36</xdr:col>
      <xdr:colOff>28575</xdr:colOff>
      <xdr:row>63</xdr:row>
      <xdr:rowOff>0</xdr:rowOff>
    </xdr:to>
    <xdr:sp macro="" textlink="">
      <xdr:nvSpPr>
        <xdr:cNvPr id="326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60</xdr:row>
      <xdr:rowOff>0</xdr:rowOff>
    </xdr:from>
    <xdr:to>
      <xdr:col>39</xdr:col>
      <xdr:colOff>28575</xdr:colOff>
      <xdr:row>63</xdr:row>
      <xdr:rowOff>0</xdr:rowOff>
    </xdr:to>
    <xdr:sp macro="" textlink="">
      <xdr:nvSpPr>
        <xdr:cNvPr id="327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60</xdr:row>
      <xdr:rowOff>0</xdr:rowOff>
    </xdr:from>
    <xdr:to>
      <xdr:col>6</xdr:col>
      <xdr:colOff>0</xdr:colOff>
      <xdr:row>62</xdr:row>
      <xdr:rowOff>161925</xdr:rowOff>
    </xdr:to>
    <xdr:sp macro="" textlink="">
      <xdr:nvSpPr>
        <xdr:cNvPr id="328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60</xdr:row>
      <xdr:rowOff>0</xdr:rowOff>
    </xdr:from>
    <xdr:to>
      <xdr:col>15</xdr:col>
      <xdr:colOff>0</xdr:colOff>
      <xdr:row>63</xdr:row>
      <xdr:rowOff>0</xdr:rowOff>
    </xdr:to>
    <xdr:sp macro="" textlink="">
      <xdr:nvSpPr>
        <xdr:cNvPr id="329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60</xdr:row>
      <xdr:rowOff>0</xdr:rowOff>
    </xdr:from>
    <xdr:to>
      <xdr:col>33</xdr:col>
      <xdr:colOff>0</xdr:colOff>
      <xdr:row>63</xdr:row>
      <xdr:rowOff>0</xdr:rowOff>
    </xdr:to>
    <xdr:sp macro="" textlink="">
      <xdr:nvSpPr>
        <xdr:cNvPr id="330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60</xdr:row>
      <xdr:rowOff>0</xdr:rowOff>
    </xdr:from>
    <xdr:to>
      <xdr:col>36</xdr:col>
      <xdr:colOff>0</xdr:colOff>
      <xdr:row>63</xdr:row>
      <xdr:rowOff>0</xdr:rowOff>
    </xdr:to>
    <xdr:sp macro="" textlink="">
      <xdr:nvSpPr>
        <xdr:cNvPr id="331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60</xdr:row>
      <xdr:rowOff>9525</xdr:rowOff>
    </xdr:from>
    <xdr:to>
      <xdr:col>39</xdr:col>
      <xdr:colOff>0</xdr:colOff>
      <xdr:row>63</xdr:row>
      <xdr:rowOff>0</xdr:rowOff>
    </xdr:to>
    <xdr:sp macro="" textlink="">
      <xdr:nvSpPr>
        <xdr:cNvPr id="332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60</xdr:row>
      <xdr:rowOff>0</xdr:rowOff>
    </xdr:from>
    <xdr:to>
      <xdr:col>29</xdr:col>
      <xdr:colOff>333375</xdr:colOff>
      <xdr:row>63</xdr:row>
      <xdr:rowOff>0</xdr:rowOff>
    </xdr:to>
    <xdr:sp macro="" textlink="">
      <xdr:nvSpPr>
        <xdr:cNvPr id="333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60</xdr:row>
      <xdr:rowOff>0</xdr:rowOff>
    </xdr:from>
    <xdr:to>
      <xdr:col>24</xdr:col>
      <xdr:colOff>28575</xdr:colOff>
      <xdr:row>63</xdr:row>
      <xdr:rowOff>0</xdr:rowOff>
    </xdr:to>
    <xdr:sp macro="" textlink="">
      <xdr:nvSpPr>
        <xdr:cNvPr id="334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60</xdr:row>
      <xdr:rowOff>0</xdr:rowOff>
    </xdr:from>
    <xdr:to>
      <xdr:col>21</xdr:col>
      <xdr:colOff>28575</xdr:colOff>
      <xdr:row>63</xdr:row>
      <xdr:rowOff>0</xdr:rowOff>
    </xdr:to>
    <xdr:sp macro="" textlink="">
      <xdr:nvSpPr>
        <xdr:cNvPr id="335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60</xdr:row>
      <xdr:rowOff>19050</xdr:rowOff>
    </xdr:from>
    <xdr:to>
      <xdr:col>6</xdr:col>
      <xdr:colOff>9525</xdr:colOff>
      <xdr:row>63</xdr:row>
      <xdr:rowOff>0</xdr:rowOff>
    </xdr:to>
    <xdr:sp macro="" textlink="">
      <xdr:nvSpPr>
        <xdr:cNvPr id="336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60</xdr:row>
      <xdr:rowOff>9525</xdr:rowOff>
    </xdr:from>
    <xdr:to>
      <xdr:col>9</xdr:col>
      <xdr:colOff>9525</xdr:colOff>
      <xdr:row>63</xdr:row>
      <xdr:rowOff>0</xdr:rowOff>
    </xdr:to>
    <xdr:sp macro="" textlink="">
      <xdr:nvSpPr>
        <xdr:cNvPr id="337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64</xdr:row>
      <xdr:rowOff>0</xdr:rowOff>
    </xdr:from>
    <xdr:to>
      <xdr:col>9</xdr:col>
      <xdr:colOff>0</xdr:colOff>
      <xdr:row>67</xdr:row>
      <xdr:rowOff>0</xdr:rowOff>
    </xdr:to>
    <xdr:sp macro="" textlink="">
      <xdr:nvSpPr>
        <xdr:cNvPr id="338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64</xdr:row>
      <xdr:rowOff>28575</xdr:rowOff>
    </xdr:from>
    <xdr:to>
      <xdr:col>12</xdr:col>
      <xdr:colOff>28575</xdr:colOff>
      <xdr:row>67</xdr:row>
      <xdr:rowOff>0</xdr:rowOff>
    </xdr:to>
    <xdr:sp macro="" textlink="">
      <xdr:nvSpPr>
        <xdr:cNvPr id="339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64</xdr:row>
      <xdr:rowOff>0</xdr:rowOff>
    </xdr:from>
    <xdr:to>
      <xdr:col>12</xdr:col>
      <xdr:colOff>9525</xdr:colOff>
      <xdr:row>66</xdr:row>
      <xdr:rowOff>161925</xdr:rowOff>
    </xdr:to>
    <xdr:sp macro="" textlink="">
      <xdr:nvSpPr>
        <xdr:cNvPr id="340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64</xdr:row>
      <xdr:rowOff>0</xdr:rowOff>
    </xdr:from>
    <xdr:to>
      <xdr:col>15</xdr:col>
      <xdr:colOff>28575</xdr:colOff>
      <xdr:row>67</xdr:row>
      <xdr:rowOff>0</xdr:rowOff>
    </xdr:to>
    <xdr:sp macro="" textlink="">
      <xdr:nvSpPr>
        <xdr:cNvPr id="341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64</xdr:row>
      <xdr:rowOff>9525</xdr:rowOff>
    </xdr:from>
    <xdr:to>
      <xdr:col>18</xdr:col>
      <xdr:colOff>28575</xdr:colOff>
      <xdr:row>67</xdr:row>
      <xdr:rowOff>0</xdr:rowOff>
    </xdr:to>
    <xdr:sp macro="" textlink="">
      <xdr:nvSpPr>
        <xdr:cNvPr id="342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64</xdr:row>
      <xdr:rowOff>0</xdr:rowOff>
    </xdr:from>
    <xdr:to>
      <xdr:col>18</xdr:col>
      <xdr:colOff>0</xdr:colOff>
      <xdr:row>67</xdr:row>
      <xdr:rowOff>0</xdr:rowOff>
    </xdr:to>
    <xdr:sp macro="" textlink="">
      <xdr:nvSpPr>
        <xdr:cNvPr id="343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64</xdr:row>
      <xdr:rowOff>28575</xdr:rowOff>
    </xdr:from>
    <xdr:to>
      <xdr:col>21</xdr:col>
      <xdr:colOff>28575</xdr:colOff>
      <xdr:row>67</xdr:row>
      <xdr:rowOff>0</xdr:rowOff>
    </xdr:to>
    <xdr:sp macro="" textlink="">
      <xdr:nvSpPr>
        <xdr:cNvPr id="344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64</xdr:row>
      <xdr:rowOff>9525</xdr:rowOff>
    </xdr:from>
    <xdr:to>
      <xdr:col>24</xdr:col>
      <xdr:colOff>9525</xdr:colOff>
      <xdr:row>67</xdr:row>
      <xdr:rowOff>0</xdr:rowOff>
    </xdr:to>
    <xdr:sp macro="" textlink="">
      <xdr:nvSpPr>
        <xdr:cNvPr id="345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64</xdr:row>
      <xdr:rowOff>28575</xdr:rowOff>
    </xdr:from>
    <xdr:to>
      <xdr:col>27</xdr:col>
      <xdr:colOff>28575</xdr:colOff>
      <xdr:row>67</xdr:row>
      <xdr:rowOff>0</xdr:rowOff>
    </xdr:to>
    <xdr:sp macro="" textlink="">
      <xdr:nvSpPr>
        <xdr:cNvPr id="346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64</xdr:row>
      <xdr:rowOff>9525</xdr:rowOff>
    </xdr:from>
    <xdr:to>
      <xdr:col>27</xdr:col>
      <xdr:colOff>9525</xdr:colOff>
      <xdr:row>67</xdr:row>
      <xdr:rowOff>0</xdr:rowOff>
    </xdr:to>
    <xdr:sp macro="" textlink="">
      <xdr:nvSpPr>
        <xdr:cNvPr id="347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64</xdr:row>
      <xdr:rowOff>28575</xdr:rowOff>
    </xdr:from>
    <xdr:to>
      <xdr:col>30</xdr:col>
      <xdr:colOff>28575</xdr:colOff>
      <xdr:row>67</xdr:row>
      <xdr:rowOff>0</xdr:rowOff>
    </xdr:to>
    <xdr:sp macro="" textlink="">
      <xdr:nvSpPr>
        <xdr:cNvPr id="348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64</xdr:row>
      <xdr:rowOff>28575</xdr:rowOff>
    </xdr:from>
    <xdr:to>
      <xdr:col>33</xdr:col>
      <xdr:colOff>28575</xdr:colOff>
      <xdr:row>67</xdr:row>
      <xdr:rowOff>0</xdr:rowOff>
    </xdr:to>
    <xdr:sp macro="" textlink="">
      <xdr:nvSpPr>
        <xdr:cNvPr id="349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64</xdr:row>
      <xdr:rowOff>28575</xdr:rowOff>
    </xdr:from>
    <xdr:to>
      <xdr:col>36</xdr:col>
      <xdr:colOff>28575</xdr:colOff>
      <xdr:row>67</xdr:row>
      <xdr:rowOff>0</xdr:rowOff>
    </xdr:to>
    <xdr:sp macro="" textlink="">
      <xdr:nvSpPr>
        <xdr:cNvPr id="350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64</xdr:row>
      <xdr:rowOff>0</xdr:rowOff>
    </xdr:from>
    <xdr:to>
      <xdr:col>39</xdr:col>
      <xdr:colOff>28575</xdr:colOff>
      <xdr:row>67</xdr:row>
      <xdr:rowOff>0</xdr:rowOff>
    </xdr:to>
    <xdr:sp macro="" textlink="">
      <xdr:nvSpPr>
        <xdr:cNvPr id="351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64</xdr:row>
      <xdr:rowOff>0</xdr:rowOff>
    </xdr:from>
    <xdr:to>
      <xdr:col>6</xdr:col>
      <xdr:colOff>0</xdr:colOff>
      <xdr:row>66</xdr:row>
      <xdr:rowOff>161925</xdr:rowOff>
    </xdr:to>
    <xdr:sp macro="" textlink="">
      <xdr:nvSpPr>
        <xdr:cNvPr id="352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64</xdr:row>
      <xdr:rowOff>0</xdr:rowOff>
    </xdr:from>
    <xdr:to>
      <xdr:col>15</xdr:col>
      <xdr:colOff>0</xdr:colOff>
      <xdr:row>67</xdr:row>
      <xdr:rowOff>0</xdr:rowOff>
    </xdr:to>
    <xdr:sp macro="" textlink="">
      <xdr:nvSpPr>
        <xdr:cNvPr id="353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64</xdr:row>
      <xdr:rowOff>0</xdr:rowOff>
    </xdr:from>
    <xdr:to>
      <xdr:col>33</xdr:col>
      <xdr:colOff>0</xdr:colOff>
      <xdr:row>67</xdr:row>
      <xdr:rowOff>0</xdr:rowOff>
    </xdr:to>
    <xdr:sp macro="" textlink="">
      <xdr:nvSpPr>
        <xdr:cNvPr id="354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64</xdr:row>
      <xdr:rowOff>0</xdr:rowOff>
    </xdr:from>
    <xdr:to>
      <xdr:col>36</xdr:col>
      <xdr:colOff>0</xdr:colOff>
      <xdr:row>67</xdr:row>
      <xdr:rowOff>0</xdr:rowOff>
    </xdr:to>
    <xdr:sp macro="" textlink="">
      <xdr:nvSpPr>
        <xdr:cNvPr id="355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64</xdr:row>
      <xdr:rowOff>9525</xdr:rowOff>
    </xdr:from>
    <xdr:to>
      <xdr:col>39</xdr:col>
      <xdr:colOff>0</xdr:colOff>
      <xdr:row>67</xdr:row>
      <xdr:rowOff>0</xdr:rowOff>
    </xdr:to>
    <xdr:sp macro="" textlink="">
      <xdr:nvSpPr>
        <xdr:cNvPr id="356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64</xdr:row>
      <xdr:rowOff>0</xdr:rowOff>
    </xdr:from>
    <xdr:to>
      <xdr:col>29</xdr:col>
      <xdr:colOff>333375</xdr:colOff>
      <xdr:row>67</xdr:row>
      <xdr:rowOff>0</xdr:rowOff>
    </xdr:to>
    <xdr:sp macro="" textlink="">
      <xdr:nvSpPr>
        <xdr:cNvPr id="357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64</xdr:row>
      <xdr:rowOff>0</xdr:rowOff>
    </xdr:from>
    <xdr:to>
      <xdr:col>24</xdr:col>
      <xdr:colOff>28575</xdr:colOff>
      <xdr:row>67</xdr:row>
      <xdr:rowOff>0</xdr:rowOff>
    </xdr:to>
    <xdr:sp macro="" textlink="">
      <xdr:nvSpPr>
        <xdr:cNvPr id="358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64</xdr:row>
      <xdr:rowOff>0</xdr:rowOff>
    </xdr:from>
    <xdr:to>
      <xdr:col>21</xdr:col>
      <xdr:colOff>28575</xdr:colOff>
      <xdr:row>67</xdr:row>
      <xdr:rowOff>0</xdr:rowOff>
    </xdr:to>
    <xdr:sp macro="" textlink="">
      <xdr:nvSpPr>
        <xdr:cNvPr id="359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64</xdr:row>
      <xdr:rowOff>19050</xdr:rowOff>
    </xdr:from>
    <xdr:to>
      <xdr:col>6</xdr:col>
      <xdr:colOff>9525</xdr:colOff>
      <xdr:row>67</xdr:row>
      <xdr:rowOff>0</xdr:rowOff>
    </xdr:to>
    <xdr:sp macro="" textlink="">
      <xdr:nvSpPr>
        <xdr:cNvPr id="360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64</xdr:row>
      <xdr:rowOff>9525</xdr:rowOff>
    </xdr:from>
    <xdr:to>
      <xdr:col>9</xdr:col>
      <xdr:colOff>9525</xdr:colOff>
      <xdr:row>67</xdr:row>
      <xdr:rowOff>0</xdr:rowOff>
    </xdr:to>
    <xdr:sp macro="" textlink="">
      <xdr:nvSpPr>
        <xdr:cNvPr id="361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68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62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68</xdr:row>
      <xdr:rowOff>28575</xdr:rowOff>
    </xdr:from>
    <xdr:to>
      <xdr:col>12</xdr:col>
      <xdr:colOff>28575</xdr:colOff>
      <xdr:row>71</xdr:row>
      <xdr:rowOff>0</xdr:rowOff>
    </xdr:to>
    <xdr:sp macro="" textlink="">
      <xdr:nvSpPr>
        <xdr:cNvPr id="363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68</xdr:row>
      <xdr:rowOff>0</xdr:rowOff>
    </xdr:from>
    <xdr:to>
      <xdr:col>12</xdr:col>
      <xdr:colOff>9525</xdr:colOff>
      <xdr:row>70</xdr:row>
      <xdr:rowOff>161925</xdr:rowOff>
    </xdr:to>
    <xdr:sp macro="" textlink="">
      <xdr:nvSpPr>
        <xdr:cNvPr id="364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68</xdr:row>
      <xdr:rowOff>0</xdr:rowOff>
    </xdr:from>
    <xdr:to>
      <xdr:col>15</xdr:col>
      <xdr:colOff>28575</xdr:colOff>
      <xdr:row>71</xdr:row>
      <xdr:rowOff>0</xdr:rowOff>
    </xdr:to>
    <xdr:sp macro="" textlink="">
      <xdr:nvSpPr>
        <xdr:cNvPr id="365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68</xdr:row>
      <xdr:rowOff>9525</xdr:rowOff>
    </xdr:from>
    <xdr:to>
      <xdr:col>18</xdr:col>
      <xdr:colOff>28575</xdr:colOff>
      <xdr:row>71</xdr:row>
      <xdr:rowOff>0</xdr:rowOff>
    </xdr:to>
    <xdr:sp macro="" textlink="">
      <xdr:nvSpPr>
        <xdr:cNvPr id="366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68</xdr:row>
      <xdr:rowOff>0</xdr:rowOff>
    </xdr:from>
    <xdr:to>
      <xdr:col>18</xdr:col>
      <xdr:colOff>0</xdr:colOff>
      <xdr:row>71</xdr:row>
      <xdr:rowOff>0</xdr:rowOff>
    </xdr:to>
    <xdr:sp macro="" textlink="">
      <xdr:nvSpPr>
        <xdr:cNvPr id="367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68</xdr:row>
      <xdr:rowOff>28575</xdr:rowOff>
    </xdr:from>
    <xdr:to>
      <xdr:col>21</xdr:col>
      <xdr:colOff>28575</xdr:colOff>
      <xdr:row>71</xdr:row>
      <xdr:rowOff>0</xdr:rowOff>
    </xdr:to>
    <xdr:sp macro="" textlink="">
      <xdr:nvSpPr>
        <xdr:cNvPr id="368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68</xdr:row>
      <xdr:rowOff>9525</xdr:rowOff>
    </xdr:from>
    <xdr:to>
      <xdr:col>24</xdr:col>
      <xdr:colOff>9525</xdr:colOff>
      <xdr:row>71</xdr:row>
      <xdr:rowOff>0</xdr:rowOff>
    </xdr:to>
    <xdr:sp macro="" textlink="">
      <xdr:nvSpPr>
        <xdr:cNvPr id="369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68</xdr:row>
      <xdr:rowOff>28575</xdr:rowOff>
    </xdr:from>
    <xdr:to>
      <xdr:col>27</xdr:col>
      <xdr:colOff>28575</xdr:colOff>
      <xdr:row>71</xdr:row>
      <xdr:rowOff>0</xdr:rowOff>
    </xdr:to>
    <xdr:sp macro="" textlink="">
      <xdr:nvSpPr>
        <xdr:cNvPr id="370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68</xdr:row>
      <xdr:rowOff>9525</xdr:rowOff>
    </xdr:from>
    <xdr:to>
      <xdr:col>27</xdr:col>
      <xdr:colOff>9525</xdr:colOff>
      <xdr:row>71</xdr:row>
      <xdr:rowOff>0</xdr:rowOff>
    </xdr:to>
    <xdr:sp macro="" textlink="">
      <xdr:nvSpPr>
        <xdr:cNvPr id="371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68</xdr:row>
      <xdr:rowOff>28575</xdr:rowOff>
    </xdr:from>
    <xdr:to>
      <xdr:col>30</xdr:col>
      <xdr:colOff>28575</xdr:colOff>
      <xdr:row>71</xdr:row>
      <xdr:rowOff>0</xdr:rowOff>
    </xdr:to>
    <xdr:sp macro="" textlink="">
      <xdr:nvSpPr>
        <xdr:cNvPr id="372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68</xdr:row>
      <xdr:rowOff>28575</xdr:rowOff>
    </xdr:from>
    <xdr:to>
      <xdr:col>33</xdr:col>
      <xdr:colOff>28575</xdr:colOff>
      <xdr:row>71</xdr:row>
      <xdr:rowOff>0</xdr:rowOff>
    </xdr:to>
    <xdr:sp macro="" textlink="">
      <xdr:nvSpPr>
        <xdr:cNvPr id="373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68</xdr:row>
      <xdr:rowOff>28575</xdr:rowOff>
    </xdr:from>
    <xdr:to>
      <xdr:col>36</xdr:col>
      <xdr:colOff>28575</xdr:colOff>
      <xdr:row>71</xdr:row>
      <xdr:rowOff>0</xdr:rowOff>
    </xdr:to>
    <xdr:sp macro="" textlink="">
      <xdr:nvSpPr>
        <xdr:cNvPr id="374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68</xdr:row>
      <xdr:rowOff>0</xdr:rowOff>
    </xdr:from>
    <xdr:to>
      <xdr:col>39</xdr:col>
      <xdr:colOff>28575</xdr:colOff>
      <xdr:row>71</xdr:row>
      <xdr:rowOff>0</xdr:rowOff>
    </xdr:to>
    <xdr:sp macro="" textlink="">
      <xdr:nvSpPr>
        <xdr:cNvPr id="375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68</xdr:row>
      <xdr:rowOff>0</xdr:rowOff>
    </xdr:from>
    <xdr:to>
      <xdr:col>6</xdr:col>
      <xdr:colOff>0</xdr:colOff>
      <xdr:row>70</xdr:row>
      <xdr:rowOff>161925</xdr:rowOff>
    </xdr:to>
    <xdr:sp macro="" textlink="">
      <xdr:nvSpPr>
        <xdr:cNvPr id="376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68</xdr:row>
      <xdr:rowOff>0</xdr:rowOff>
    </xdr:from>
    <xdr:to>
      <xdr:col>15</xdr:col>
      <xdr:colOff>0</xdr:colOff>
      <xdr:row>71</xdr:row>
      <xdr:rowOff>0</xdr:rowOff>
    </xdr:to>
    <xdr:sp macro="" textlink="">
      <xdr:nvSpPr>
        <xdr:cNvPr id="377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68</xdr:row>
      <xdr:rowOff>0</xdr:rowOff>
    </xdr:from>
    <xdr:to>
      <xdr:col>33</xdr:col>
      <xdr:colOff>0</xdr:colOff>
      <xdr:row>71</xdr:row>
      <xdr:rowOff>0</xdr:rowOff>
    </xdr:to>
    <xdr:sp macro="" textlink="">
      <xdr:nvSpPr>
        <xdr:cNvPr id="378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68</xdr:row>
      <xdr:rowOff>0</xdr:rowOff>
    </xdr:from>
    <xdr:to>
      <xdr:col>36</xdr:col>
      <xdr:colOff>0</xdr:colOff>
      <xdr:row>71</xdr:row>
      <xdr:rowOff>0</xdr:rowOff>
    </xdr:to>
    <xdr:sp macro="" textlink="">
      <xdr:nvSpPr>
        <xdr:cNvPr id="379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68</xdr:row>
      <xdr:rowOff>9525</xdr:rowOff>
    </xdr:from>
    <xdr:to>
      <xdr:col>39</xdr:col>
      <xdr:colOff>0</xdr:colOff>
      <xdr:row>71</xdr:row>
      <xdr:rowOff>0</xdr:rowOff>
    </xdr:to>
    <xdr:sp macro="" textlink="">
      <xdr:nvSpPr>
        <xdr:cNvPr id="380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68</xdr:row>
      <xdr:rowOff>0</xdr:rowOff>
    </xdr:from>
    <xdr:to>
      <xdr:col>29</xdr:col>
      <xdr:colOff>333375</xdr:colOff>
      <xdr:row>71</xdr:row>
      <xdr:rowOff>0</xdr:rowOff>
    </xdr:to>
    <xdr:sp macro="" textlink="">
      <xdr:nvSpPr>
        <xdr:cNvPr id="381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68</xdr:row>
      <xdr:rowOff>0</xdr:rowOff>
    </xdr:from>
    <xdr:to>
      <xdr:col>24</xdr:col>
      <xdr:colOff>28575</xdr:colOff>
      <xdr:row>71</xdr:row>
      <xdr:rowOff>0</xdr:rowOff>
    </xdr:to>
    <xdr:sp macro="" textlink="">
      <xdr:nvSpPr>
        <xdr:cNvPr id="382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68</xdr:row>
      <xdr:rowOff>0</xdr:rowOff>
    </xdr:from>
    <xdr:to>
      <xdr:col>21</xdr:col>
      <xdr:colOff>28575</xdr:colOff>
      <xdr:row>71</xdr:row>
      <xdr:rowOff>0</xdr:rowOff>
    </xdr:to>
    <xdr:sp macro="" textlink="">
      <xdr:nvSpPr>
        <xdr:cNvPr id="383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68</xdr:row>
      <xdr:rowOff>19050</xdr:rowOff>
    </xdr:from>
    <xdr:to>
      <xdr:col>6</xdr:col>
      <xdr:colOff>9525</xdr:colOff>
      <xdr:row>71</xdr:row>
      <xdr:rowOff>0</xdr:rowOff>
    </xdr:to>
    <xdr:sp macro="" textlink="">
      <xdr:nvSpPr>
        <xdr:cNvPr id="384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68</xdr:row>
      <xdr:rowOff>9525</xdr:rowOff>
    </xdr:from>
    <xdr:to>
      <xdr:col>9</xdr:col>
      <xdr:colOff>9525</xdr:colOff>
      <xdr:row>71</xdr:row>
      <xdr:rowOff>0</xdr:rowOff>
    </xdr:to>
    <xdr:sp macro="" textlink="">
      <xdr:nvSpPr>
        <xdr:cNvPr id="385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72</xdr:row>
      <xdr:rowOff>0</xdr:rowOff>
    </xdr:from>
    <xdr:to>
      <xdr:col>9</xdr:col>
      <xdr:colOff>0</xdr:colOff>
      <xdr:row>75</xdr:row>
      <xdr:rowOff>0</xdr:rowOff>
    </xdr:to>
    <xdr:sp macro="" textlink="">
      <xdr:nvSpPr>
        <xdr:cNvPr id="386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72</xdr:row>
      <xdr:rowOff>28575</xdr:rowOff>
    </xdr:from>
    <xdr:to>
      <xdr:col>12</xdr:col>
      <xdr:colOff>28575</xdr:colOff>
      <xdr:row>75</xdr:row>
      <xdr:rowOff>0</xdr:rowOff>
    </xdr:to>
    <xdr:sp macro="" textlink="">
      <xdr:nvSpPr>
        <xdr:cNvPr id="387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72</xdr:row>
      <xdr:rowOff>0</xdr:rowOff>
    </xdr:from>
    <xdr:to>
      <xdr:col>12</xdr:col>
      <xdr:colOff>9525</xdr:colOff>
      <xdr:row>74</xdr:row>
      <xdr:rowOff>161925</xdr:rowOff>
    </xdr:to>
    <xdr:sp macro="" textlink="">
      <xdr:nvSpPr>
        <xdr:cNvPr id="388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72</xdr:row>
      <xdr:rowOff>0</xdr:rowOff>
    </xdr:from>
    <xdr:to>
      <xdr:col>15</xdr:col>
      <xdr:colOff>28575</xdr:colOff>
      <xdr:row>75</xdr:row>
      <xdr:rowOff>0</xdr:rowOff>
    </xdr:to>
    <xdr:sp macro="" textlink="">
      <xdr:nvSpPr>
        <xdr:cNvPr id="389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72</xdr:row>
      <xdr:rowOff>9525</xdr:rowOff>
    </xdr:from>
    <xdr:to>
      <xdr:col>18</xdr:col>
      <xdr:colOff>28575</xdr:colOff>
      <xdr:row>75</xdr:row>
      <xdr:rowOff>0</xdr:rowOff>
    </xdr:to>
    <xdr:sp macro="" textlink="">
      <xdr:nvSpPr>
        <xdr:cNvPr id="390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72</xdr:row>
      <xdr:rowOff>0</xdr:rowOff>
    </xdr:from>
    <xdr:to>
      <xdr:col>18</xdr:col>
      <xdr:colOff>0</xdr:colOff>
      <xdr:row>75</xdr:row>
      <xdr:rowOff>0</xdr:rowOff>
    </xdr:to>
    <xdr:sp macro="" textlink="">
      <xdr:nvSpPr>
        <xdr:cNvPr id="391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72</xdr:row>
      <xdr:rowOff>28575</xdr:rowOff>
    </xdr:from>
    <xdr:to>
      <xdr:col>21</xdr:col>
      <xdr:colOff>28575</xdr:colOff>
      <xdr:row>75</xdr:row>
      <xdr:rowOff>0</xdr:rowOff>
    </xdr:to>
    <xdr:sp macro="" textlink="">
      <xdr:nvSpPr>
        <xdr:cNvPr id="392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72</xdr:row>
      <xdr:rowOff>9525</xdr:rowOff>
    </xdr:from>
    <xdr:to>
      <xdr:col>24</xdr:col>
      <xdr:colOff>9525</xdr:colOff>
      <xdr:row>75</xdr:row>
      <xdr:rowOff>0</xdr:rowOff>
    </xdr:to>
    <xdr:sp macro="" textlink="">
      <xdr:nvSpPr>
        <xdr:cNvPr id="393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72</xdr:row>
      <xdr:rowOff>28575</xdr:rowOff>
    </xdr:from>
    <xdr:to>
      <xdr:col>27</xdr:col>
      <xdr:colOff>28575</xdr:colOff>
      <xdr:row>75</xdr:row>
      <xdr:rowOff>0</xdr:rowOff>
    </xdr:to>
    <xdr:sp macro="" textlink="">
      <xdr:nvSpPr>
        <xdr:cNvPr id="394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72</xdr:row>
      <xdr:rowOff>9525</xdr:rowOff>
    </xdr:from>
    <xdr:to>
      <xdr:col>27</xdr:col>
      <xdr:colOff>9525</xdr:colOff>
      <xdr:row>75</xdr:row>
      <xdr:rowOff>0</xdr:rowOff>
    </xdr:to>
    <xdr:sp macro="" textlink="">
      <xdr:nvSpPr>
        <xdr:cNvPr id="395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72</xdr:row>
      <xdr:rowOff>28575</xdr:rowOff>
    </xdr:from>
    <xdr:to>
      <xdr:col>30</xdr:col>
      <xdr:colOff>28575</xdr:colOff>
      <xdr:row>75</xdr:row>
      <xdr:rowOff>0</xdr:rowOff>
    </xdr:to>
    <xdr:sp macro="" textlink="">
      <xdr:nvSpPr>
        <xdr:cNvPr id="396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72</xdr:row>
      <xdr:rowOff>28575</xdr:rowOff>
    </xdr:from>
    <xdr:to>
      <xdr:col>33</xdr:col>
      <xdr:colOff>28575</xdr:colOff>
      <xdr:row>75</xdr:row>
      <xdr:rowOff>0</xdr:rowOff>
    </xdr:to>
    <xdr:sp macro="" textlink="">
      <xdr:nvSpPr>
        <xdr:cNvPr id="397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72</xdr:row>
      <xdr:rowOff>28575</xdr:rowOff>
    </xdr:from>
    <xdr:to>
      <xdr:col>36</xdr:col>
      <xdr:colOff>28575</xdr:colOff>
      <xdr:row>75</xdr:row>
      <xdr:rowOff>0</xdr:rowOff>
    </xdr:to>
    <xdr:sp macro="" textlink="">
      <xdr:nvSpPr>
        <xdr:cNvPr id="398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72</xdr:row>
      <xdr:rowOff>0</xdr:rowOff>
    </xdr:from>
    <xdr:to>
      <xdr:col>39</xdr:col>
      <xdr:colOff>28575</xdr:colOff>
      <xdr:row>75</xdr:row>
      <xdr:rowOff>0</xdr:rowOff>
    </xdr:to>
    <xdr:sp macro="" textlink="">
      <xdr:nvSpPr>
        <xdr:cNvPr id="399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72</xdr:row>
      <xdr:rowOff>0</xdr:rowOff>
    </xdr:from>
    <xdr:to>
      <xdr:col>6</xdr:col>
      <xdr:colOff>0</xdr:colOff>
      <xdr:row>74</xdr:row>
      <xdr:rowOff>161925</xdr:rowOff>
    </xdr:to>
    <xdr:sp macro="" textlink="">
      <xdr:nvSpPr>
        <xdr:cNvPr id="400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72</xdr:row>
      <xdr:rowOff>0</xdr:rowOff>
    </xdr:from>
    <xdr:to>
      <xdr:col>15</xdr:col>
      <xdr:colOff>0</xdr:colOff>
      <xdr:row>75</xdr:row>
      <xdr:rowOff>0</xdr:rowOff>
    </xdr:to>
    <xdr:sp macro="" textlink="">
      <xdr:nvSpPr>
        <xdr:cNvPr id="401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72</xdr:row>
      <xdr:rowOff>0</xdr:rowOff>
    </xdr:from>
    <xdr:to>
      <xdr:col>33</xdr:col>
      <xdr:colOff>0</xdr:colOff>
      <xdr:row>75</xdr:row>
      <xdr:rowOff>0</xdr:rowOff>
    </xdr:to>
    <xdr:sp macro="" textlink="">
      <xdr:nvSpPr>
        <xdr:cNvPr id="402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72</xdr:row>
      <xdr:rowOff>0</xdr:rowOff>
    </xdr:from>
    <xdr:to>
      <xdr:col>36</xdr:col>
      <xdr:colOff>0</xdr:colOff>
      <xdr:row>75</xdr:row>
      <xdr:rowOff>0</xdr:rowOff>
    </xdr:to>
    <xdr:sp macro="" textlink="">
      <xdr:nvSpPr>
        <xdr:cNvPr id="403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72</xdr:row>
      <xdr:rowOff>9525</xdr:rowOff>
    </xdr:from>
    <xdr:to>
      <xdr:col>39</xdr:col>
      <xdr:colOff>0</xdr:colOff>
      <xdr:row>75</xdr:row>
      <xdr:rowOff>0</xdr:rowOff>
    </xdr:to>
    <xdr:sp macro="" textlink="">
      <xdr:nvSpPr>
        <xdr:cNvPr id="404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72</xdr:row>
      <xdr:rowOff>0</xdr:rowOff>
    </xdr:from>
    <xdr:to>
      <xdr:col>29</xdr:col>
      <xdr:colOff>333375</xdr:colOff>
      <xdr:row>75</xdr:row>
      <xdr:rowOff>0</xdr:rowOff>
    </xdr:to>
    <xdr:sp macro="" textlink="">
      <xdr:nvSpPr>
        <xdr:cNvPr id="405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72</xdr:row>
      <xdr:rowOff>0</xdr:rowOff>
    </xdr:from>
    <xdr:to>
      <xdr:col>24</xdr:col>
      <xdr:colOff>28575</xdr:colOff>
      <xdr:row>75</xdr:row>
      <xdr:rowOff>0</xdr:rowOff>
    </xdr:to>
    <xdr:sp macro="" textlink="">
      <xdr:nvSpPr>
        <xdr:cNvPr id="406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72</xdr:row>
      <xdr:rowOff>0</xdr:rowOff>
    </xdr:from>
    <xdr:to>
      <xdr:col>21</xdr:col>
      <xdr:colOff>28575</xdr:colOff>
      <xdr:row>75</xdr:row>
      <xdr:rowOff>0</xdr:rowOff>
    </xdr:to>
    <xdr:sp macro="" textlink="">
      <xdr:nvSpPr>
        <xdr:cNvPr id="407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72</xdr:row>
      <xdr:rowOff>19050</xdr:rowOff>
    </xdr:from>
    <xdr:to>
      <xdr:col>6</xdr:col>
      <xdr:colOff>9525</xdr:colOff>
      <xdr:row>75</xdr:row>
      <xdr:rowOff>0</xdr:rowOff>
    </xdr:to>
    <xdr:sp macro="" textlink="">
      <xdr:nvSpPr>
        <xdr:cNvPr id="408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72</xdr:row>
      <xdr:rowOff>9525</xdr:rowOff>
    </xdr:from>
    <xdr:to>
      <xdr:col>9</xdr:col>
      <xdr:colOff>9525</xdr:colOff>
      <xdr:row>75</xdr:row>
      <xdr:rowOff>0</xdr:rowOff>
    </xdr:to>
    <xdr:sp macro="" textlink="">
      <xdr:nvSpPr>
        <xdr:cNvPr id="409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76</xdr:row>
      <xdr:rowOff>0</xdr:rowOff>
    </xdr:from>
    <xdr:to>
      <xdr:col>9</xdr:col>
      <xdr:colOff>0</xdr:colOff>
      <xdr:row>79</xdr:row>
      <xdr:rowOff>0</xdr:rowOff>
    </xdr:to>
    <xdr:sp macro="" textlink="">
      <xdr:nvSpPr>
        <xdr:cNvPr id="410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76</xdr:row>
      <xdr:rowOff>28575</xdr:rowOff>
    </xdr:from>
    <xdr:to>
      <xdr:col>12</xdr:col>
      <xdr:colOff>28575</xdr:colOff>
      <xdr:row>79</xdr:row>
      <xdr:rowOff>0</xdr:rowOff>
    </xdr:to>
    <xdr:sp macro="" textlink="">
      <xdr:nvSpPr>
        <xdr:cNvPr id="411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76</xdr:row>
      <xdr:rowOff>0</xdr:rowOff>
    </xdr:from>
    <xdr:to>
      <xdr:col>12</xdr:col>
      <xdr:colOff>9525</xdr:colOff>
      <xdr:row>78</xdr:row>
      <xdr:rowOff>161925</xdr:rowOff>
    </xdr:to>
    <xdr:sp macro="" textlink="">
      <xdr:nvSpPr>
        <xdr:cNvPr id="412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76</xdr:row>
      <xdr:rowOff>0</xdr:rowOff>
    </xdr:from>
    <xdr:to>
      <xdr:col>15</xdr:col>
      <xdr:colOff>28575</xdr:colOff>
      <xdr:row>79</xdr:row>
      <xdr:rowOff>0</xdr:rowOff>
    </xdr:to>
    <xdr:sp macro="" textlink="">
      <xdr:nvSpPr>
        <xdr:cNvPr id="413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76</xdr:row>
      <xdr:rowOff>9525</xdr:rowOff>
    </xdr:from>
    <xdr:to>
      <xdr:col>18</xdr:col>
      <xdr:colOff>28575</xdr:colOff>
      <xdr:row>79</xdr:row>
      <xdr:rowOff>0</xdr:rowOff>
    </xdr:to>
    <xdr:sp macro="" textlink="">
      <xdr:nvSpPr>
        <xdr:cNvPr id="414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76</xdr:row>
      <xdr:rowOff>0</xdr:rowOff>
    </xdr:from>
    <xdr:to>
      <xdr:col>18</xdr:col>
      <xdr:colOff>0</xdr:colOff>
      <xdr:row>79</xdr:row>
      <xdr:rowOff>0</xdr:rowOff>
    </xdr:to>
    <xdr:sp macro="" textlink="">
      <xdr:nvSpPr>
        <xdr:cNvPr id="415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76</xdr:row>
      <xdr:rowOff>28575</xdr:rowOff>
    </xdr:from>
    <xdr:to>
      <xdr:col>21</xdr:col>
      <xdr:colOff>28575</xdr:colOff>
      <xdr:row>79</xdr:row>
      <xdr:rowOff>0</xdr:rowOff>
    </xdr:to>
    <xdr:sp macro="" textlink="">
      <xdr:nvSpPr>
        <xdr:cNvPr id="416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76</xdr:row>
      <xdr:rowOff>9525</xdr:rowOff>
    </xdr:from>
    <xdr:to>
      <xdr:col>24</xdr:col>
      <xdr:colOff>9525</xdr:colOff>
      <xdr:row>79</xdr:row>
      <xdr:rowOff>0</xdr:rowOff>
    </xdr:to>
    <xdr:sp macro="" textlink="">
      <xdr:nvSpPr>
        <xdr:cNvPr id="417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76</xdr:row>
      <xdr:rowOff>28575</xdr:rowOff>
    </xdr:from>
    <xdr:to>
      <xdr:col>27</xdr:col>
      <xdr:colOff>28575</xdr:colOff>
      <xdr:row>79</xdr:row>
      <xdr:rowOff>0</xdr:rowOff>
    </xdr:to>
    <xdr:sp macro="" textlink="">
      <xdr:nvSpPr>
        <xdr:cNvPr id="418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76</xdr:row>
      <xdr:rowOff>9525</xdr:rowOff>
    </xdr:from>
    <xdr:to>
      <xdr:col>27</xdr:col>
      <xdr:colOff>9525</xdr:colOff>
      <xdr:row>79</xdr:row>
      <xdr:rowOff>0</xdr:rowOff>
    </xdr:to>
    <xdr:sp macro="" textlink="">
      <xdr:nvSpPr>
        <xdr:cNvPr id="419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76</xdr:row>
      <xdr:rowOff>28575</xdr:rowOff>
    </xdr:from>
    <xdr:to>
      <xdr:col>30</xdr:col>
      <xdr:colOff>28575</xdr:colOff>
      <xdr:row>79</xdr:row>
      <xdr:rowOff>0</xdr:rowOff>
    </xdr:to>
    <xdr:sp macro="" textlink="">
      <xdr:nvSpPr>
        <xdr:cNvPr id="420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76</xdr:row>
      <xdr:rowOff>28575</xdr:rowOff>
    </xdr:from>
    <xdr:to>
      <xdr:col>33</xdr:col>
      <xdr:colOff>28575</xdr:colOff>
      <xdr:row>79</xdr:row>
      <xdr:rowOff>0</xdr:rowOff>
    </xdr:to>
    <xdr:sp macro="" textlink="">
      <xdr:nvSpPr>
        <xdr:cNvPr id="421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76</xdr:row>
      <xdr:rowOff>28575</xdr:rowOff>
    </xdr:from>
    <xdr:to>
      <xdr:col>36</xdr:col>
      <xdr:colOff>28575</xdr:colOff>
      <xdr:row>79</xdr:row>
      <xdr:rowOff>0</xdr:rowOff>
    </xdr:to>
    <xdr:sp macro="" textlink="">
      <xdr:nvSpPr>
        <xdr:cNvPr id="422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76</xdr:row>
      <xdr:rowOff>0</xdr:rowOff>
    </xdr:from>
    <xdr:to>
      <xdr:col>39</xdr:col>
      <xdr:colOff>28575</xdr:colOff>
      <xdr:row>79</xdr:row>
      <xdr:rowOff>0</xdr:rowOff>
    </xdr:to>
    <xdr:sp macro="" textlink="">
      <xdr:nvSpPr>
        <xdr:cNvPr id="423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76</xdr:row>
      <xdr:rowOff>0</xdr:rowOff>
    </xdr:from>
    <xdr:to>
      <xdr:col>6</xdr:col>
      <xdr:colOff>0</xdr:colOff>
      <xdr:row>78</xdr:row>
      <xdr:rowOff>161925</xdr:rowOff>
    </xdr:to>
    <xdr:sp macro="" textlink="">
      <xdr:nvSpPr>
        <xdr:cNvPr id="424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76</xdr:row>
      <xdr:rowOff>0</xdr:rowOff>
    </xdr:from>
    <xdr:to>
      <xdr:col>15</xdr:col>
      <xdr:colOff>0</xdr:colOff>
      <xdr:row>79</xdr:row>
      <xdr:rowOff>0</xdr:rowOff>
    </xdr:to>
    <xdr:sp macro="" textlink="">
      <xdr:nvSpPr>
        <xdr:cNvPr id="425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76</xdr:row>
      <xdr:rowOff>0</xdr:rowOff>
    </xdr:from>
    <xdr:to>
      <xdr:col>33</xdr:col>
      <xdr:colOff>0</xdr:colOff>
      <xdr:row>79</xdr:row>
      <xdr:rowOff>0</xdr:rowOff>
    </xdr:to>
    <xdr:sp macro="" textlink="">
      <xdr:nvSpPr>
        <xdr:cNvPr id="426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76</xdr:row>
      <xdr:rowOff>0</xdr:rowOff>
    </xdr:from>
    <xdr:to>
      <xdr:col>36</xdr:col>
      <xdr:colOff>0</xdr:colOff>
      <xdr:row>79</xdr:row>
      <xdr:rowOff>0</xdr:rowOff>
    </xdr:to>
    <xdr:sp macro="" textlink="">
      <xdr:nvSpPr>
        <xdr:cNvPr id="427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76</xdr:row>
      <xdr:rowOff>9525</xdr:rowOff>
    </xdr:from>
    <xdr:to>
      <xdr:col>39</xdr:col>
      <xdr:colOff>0</xdr:colOff>
      <xdr:row>79</xdr:row>
      <xdr:rowOff>0</xdr:rowOff>
    </xdr:to>
    <xdr:sp macro="" textlink="">
      <xdr:nvSpPr>
        <xdr:cNvPr id="428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76</xdr:row>
      <xdr:rowOff>0</xdr:rowOff>
    </xdr:from>
    <xdr:to>
      <xdr:col>29</xdr:col>
      <xdr:colOff>333375</xdr:colOff>
      <xdr:row>79</xdr:row>
      <xdr:rowOff>0</xdr:rowOff>
    </xdr:to>
    <xdr:sp macro="" textlink="">
      <xdr:nvSpPr>
        <xdr:cNvPr id="429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76</xdr:row>
      <xdr:rowOff>0</xdr:rowOff>
    </xdr:from>
    <xdr:to>
      <xdr:col>24</xdr:col>
      <xdr:colOff>28575</xdr:colOff>
      <xdr:row>79</xdr:row>
      <xdr:rowOff>0</xdr:rowOff>
    </xdr:to>
    <xdr:sp macro="" textlink="">
      <xdr:nvSpPr>
        <xdr:cNvPr id="430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76</xdr:row>
      <xdr:rowOff>0</xdr:rowOff>
    </xdr:from>
    <xdr:to>
      <xdr:col>21</xdr:col>
      <xdr:colOff>28575</xdr:colOff>
      <xdr:row>79</xdr:row>
      <xdr:rowOff>0</xdr:rowOff>
    </xdr:to>
    <xdr:sp macro="" textlink="">
      <xdr:nvSpPr>
        <xdr:cNvPr id="431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76</xdr:row>
      <xdr:rowOff>19050</xdr:rowOff>
    </xdr:from>
    <xdr:to>
      <xdr:col>6</xdr:col>
      <xdr:colOff>9525</xdr:colOff>
      <xdr:row>79</xdr:row>
      <xdr:rowOff>0</xdr:rowOff>
    </xdr:to>
    <xdr:sp macro="" textlink="">
      <xdr:nvSpPr>
        <xdr:cNvPr id="432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76</xdr:row>
      <xdr:rowOff>9525</xdr:rowOff>
    </xdr:from>
    <xdr:to>
      <xdr:col>9</xdr:col>
      <xdr:colOff>9525</xdr:colOff>
      <xdr:row>79</xdr:row>
      <xdr:rowOff>0</xdr:rowOff>
    </xdr:to>
    <xdr:sp macro="" textlink="">
      <xdr:nvSpPr>
        <xdr:cNvPr id="433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80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34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80</xdr:row>
      <xdr:rowOff>28575</xdr:rowOff>
    </xdr:from>
    <xdr:to>
      <xdr:col>12</xdr:col>
      <xdr:colOff>28575</xdr:colOff>
      <xdr:row>83</xdr:row>
      <xdr:rowOff>0</xdr:rowOff>
    </xdr:to>
    <xdr:sp macro="" textlink="">
      <xdr:nvSpPr>
        <xdr:cNvPr id="435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80</xdr:row>
      <xdr:rowOff>0</xdr:rowOff>
    </xdr:from>
    <xdr:to>
      <xdr:col>12</xdr:col>
      <xdr:colOff>9525</xdr:colOff>
      <xdr:row>82</xdr:row>
      <xdr:rowOff>161925</xdr:rowOff>
    </xdr:to>
    <xdr:sp macro="" textlink="">
      <xdr:nvSpPr>
        <xdr:cNvPr id="436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80</xdr:row>
      <xdr:rowOff>0</xdr:rowOff>
    </xdr:from>
    <xdr:to>
      <xdr:col>15</xdr:col>
      <xdr:colOff>28575</xdr:colOff>
      <xdr:row>83</xdr:row>
      <xdr:rowOff>0</xdr:rowOff>
    </xdr:to>
    <xdr:sp macro="" textlink="">
      <xdr:nvSpPr>
        <xdr:cNvPr id="437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80</xdr:row>
      <xdr:rowOff>9525</xdr:rowOff>
    </xdr:from>
    <xdr:to>
      <xdr:col>18</xdr:col>
      <xdr:colOff>28575</xdr:colOff>
      <xdr:row>83</xdr:row>
      <xdr:rowOff>0</xdr:rowOff>
    </xdr:to>
    <xdr:sp macro="" textlink="">
      <xdr:nvSpPr>
        <xdr:cNvPr id="438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80</xdr:row>
      <xdr:rowOff>0</xdr:rowOff>
    </xdr:from>
    <xdr:to>
      <xdr:col>18</xdr:col>
      <xdr:colOff>0</xdr:colOff>
      <xdr:row>83</xdr:row>
      <xdr:rowOff>0</xdr:rowOff>
    </xdr:to>
    <xdr:sp macro="" textlink="">
      <xdr:nvSpPr>
        <xdr:cNvPr id="439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80</xdr:row>
      <xdr:rowOff>28575</xdr:rowOff>
    </xdr:from>
    <xdr:to>
      <xdr:col>21</xdr:col>
      <xdr:colOff>28575</xdr:colOff>
      <xdr:row>83</xdr:row>
      <xdr:rowOff>0</xdr:rowOff>
    </xdr:to>
    <xdr:sp macro="" textlink="">
      <xdr:nvSpPr>
        <xdr:cNvPr id="440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80</xdr:row>
      <xdr:rowOff>9525</xdr:rowOff>
    </xdr:from>
    <xdr:to>
      <xdr:col>24</xdr:col>
      <xdr:colOff>9525</xdr:colOff>
      <xdr:row>83</xdr:row>
      <xdr:rowOff>0</xdr:rowOff>
    </xdr:to>
    <xdr:sp macro="" textlink="">
      <xdr:nvSpPr>
        <xdr:cNvPr id="441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80</xdr:row>
      <xdr:rowOff>28575</xdr:rowOff>
    </xdr:from>
    <xdr:to>
      <xdr:col>27</xdr:col>
      <xdr:colOff>28575</xdr:colOff>
      <xdr:row>83</xdr:row>
      <xdr:rowOff>0</xdr:rowOff>
    </xdr:to>
    <xdr:sp macro="" textlink="">
      <xdr:nvSpPr>
        <xdr:cNvPr id="442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80</xdr:row>
      <xdr:rowOff>9525</xdr:rowOff>
    </xdr:from>
    <xdr:to>
      <xdr:col>27</xdr:col>
      <xdr:colOff>9525</xdr:colOff>
      <xdr:row>83</xdr:row>
      <xdr:rowOff>0</xdr:rowOff>
    </xdr:to>
    <xdr:sp macro="" textlink="">
      <xdr:nvSpPr>
        <xdr:cNvPr id="443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80</xdr:row>
      <xdr:rowOff>28575</xdr:rowOff>
    </xdr:from>
    <xdr:to>
      <xdr:col>30</xdr:col>
      <xdr:colOff>28575</xdr:colOff>
      <xdr:row>83</xdr:row>
      <xdr:rowOff>0</xdr:rowOff>
    </xdr:to>
    <xdr:sp macro="" textlink="">
      <xdr:nvSpPr>
        <xdr:cNvPr id="444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80</xdr:row>
      <xdr:rowOff>28575</xdr:rowOff>
    </xdr:from>
    <xdr:to>
      <xdr:col>33</xdr:col>
      <xdr:colOff>28575</xdr:colOff>
      <xdr:row>83</xdr:row>
      <xdr:rowOff>0</xdr:rowOff>
    </xdr:to>
    <xdr:sp macro="" textlink="">
      <xdr:nvSpPr>
        <xdr:cNvPr id="445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80</xdr:row>
      <xdr:rowOff>28575</xdr:rowOff>
    </xdr:from>
    <xdr:to>
      <xdr:col>36</xdr:col>
      <xdr:colOff>28575</xdr:colOff>
      <xdr:row>83</xdr:row>
      <xdr:rowOff>0</xdr:rowOff>
    </xdr:to>
    <xdr:sp macro="" textlink="">
      <xdr:nvSpPr>
        <xdr:cNvPr id="446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80</xdr:row>
      <xdr:rowOff>0</xdr:rowOff>
    </xdr:from>
    <xdr:to>
      <xdr:col>39</xdr:col>
      <xdr:colOff>28575</xdr:colOff>
      <xdr:row>83</xdr:row>
      <xdr:rowOff>0</xdr:rowOff>
    </xdr:to>
    <xdr:sp macro="" textlink="">
      <xdr:nvSpPr>
        <xdr:cNvPr id="447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80</xdr:row>
      <xdr:rowOff>0</xdr:rowOff>
    </xdr:from>
    <xdr:to>
      <xdr:col>6</xdr:col>
      <xdr:colOff>0</xdr:colOff>
      <xdr:row>82</xdr:row>
      <xdr:rowOff>161925</xdr:rowOff>
    </xdr:to>
    <xdr:sp macro="" textlink="">
      <xdr:nvSpPr>
        <xdr:cNvPr id="448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80</xdr:row>
      <xdr:rowOff>0</xdr:rowOff>
    </xdr:from>
    <xdr:to>
      <xdr:col>15</xdr:col>
      <xdr:colOff>0</xdr:colOff>
      <xdr:row>83</xdr:row>
      <xdr:rowOff>0</xdr:rowOff>
    </xdr:to>
    <xdr:sp macro="" textlink="">
      <xdr:nvSpPr>
        <xdr:cNvPr id="449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80</xdr:row>
      <xdr:rowOff>0</xdr:rowOff>
    </xdr:from>
    <xdr:to>
      <xdr:col>33</xdr:col>
      <xdr:colOff>0</xdr:colOff>
      <xdr:row>83</xdr:row>
      <xdr:rowOff>0</xdr:rowOff>
    </xdr:to>
    <xdr:sp macro="" textlink="">
      <xdr:nvSpPr>
        <xdr:cNvPr id="450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80</xdr:row>
      <xdr:rowOff>0</xdr:rowOff>
    </xdr:from>
    <xdr:to>
      <xdr:col>36</xdr:col>
      <xdr:colOff>0</xdr:colOff>
      <xdr:row>83</xdr:row>
      <xdr:rowOff>0</xdr:rowOff>
    </xdr:to>
    <xdr:sp macro="" textlink="">
      <xdr:nvSpPr>
        <xdr:cNvPr id="451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80</xdr:row>
      <xdr:rowOff>9525</xdr:rowOff>
    </xdr:from>
    <xdr:to>
      <xdr:col>39</xdr:col>
      <xdr:colOff>0</xdr:colOff>
      <xdr:row>83</xdr:row>
      <xdr:rowOff>0</xdr:rowOff>
    </xdr:to>
    <xdr:sp macro="" textlink="">
      <xdr:nvSpPr>
        <xdr:cNvPr id="452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80</xdr:row>
      <xdr:rowOff>0</xdr:rowOff>
    </xdr:from>
    <xdr:to>
      <xdr:col>29</xdr:col>
      <xdr:colOff>333375</xdr:colOff>
      <xdr:row>83</xdr:row>
      <xdr:rowOff>0</xdr:rowOff>
    </xdr:to>
    <xdr:sp macro="" textlink="">
      <xdr:nvSpPr>
        <xdr:cNvPr id="453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80</xdr:row>
      <xdr:rowOff>0</xdr:rowOff>
    </xdr:from>
    <xdr:to>
      <xdr:col>24</xdr:col>
      <xdr:colOff>28575</xdr:colOff>
      <xdr:row>83</xdr:row>
      <xdr:rowOff>0</xdr:rowOff>
    </xdr:to>
    <xdr:sp macro="" textlink="">
      <xdr:nvSpPr>
        <xdr:cNvPr id="454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80</xdr:row>
      <xdr:rowOff>0</xdr:rowOff>
    </xdr:from>
    <xdr:to>
      <xdr:col>21</xdr:col>
      <xdr:colOff>28575</xdr:colOff>
      <xdr:row>83</xdr:row>
      <xdr:rowOff>0</xdr:rowOff>
    </xdr:to>
    <xdr:sp macro="" textlink="">
      <xdr:nvSpPr>
        <xdr:cNvPr id="455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80</xdr:row>
      <xdr:rowOff>19050</xdr:rowOff>
    </xdr:from>
    <xdr:to>
      <xdr:col>6</xdr:col>
      <xdr:colOff>9525</xdr:colOff>
      <xdr:row>83</xdr:row>
      <xdr:rowOff>0</xdr:rowOff>
    </xdr:to>
    <xdr:sp macro="" textlink="">
      <xdr:nvSpPr>
        <xdr:cNvPr id="456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80</xdr:row>
      <xdr:rowOff>9525</xdr:rowOff>
    </xdr:from>
    <xdr:to>
      <xdr:col>9</xdr:col>
      <xdr:colOff>9525</xdr:colOff>
      <xdr:row>83</xdr:row>
      <xdr:rowOff>0</xdr:rowOff>
    </xdr:to>
    <xdr:sp macro="" textlink="">
      <xdr:nvSpPr>
        <xdr:cNvPr id="457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87</xdr:row>
      <xdr:rowOff>0</xdr:rowOff>
    </xdr:from>
    <xdr:to>
      <xdr:col>9</xdr:col>
      <xdr:colOff>0</xdr:colOff>
      <xdr:row>90</xdr:row>
      <xdr:rowOff>0</xdr:rowOff>
    </xdr:to>
    <xdr:sp macro="" textlink="">
      <xdr:nvSpPr>
        <xdr:cNvPr id="458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87</xdr:row>
      <xdr:rowOff>28575</xdr:rowOff>
    </xdr:from>
    <xdr:to>
      <xdr:col>12</xdr:col>
      <xdr:colOff>28575</xdr:colOff>
      <xdr:row>90</xdr:row>
      <xdr:rowOff>0</xdr:rowOff>
    </xdr:to>
    <xdr:sp macro="" textlink="">
      <xdr:nvSpPr>
        <xdr:cNvPr id="459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87</xdr:row>
      <xdr:rowOff>0</xdr:rowOff>
    </xdr:from>
    <xdr:to>
      <xdr:col>12</xdr:col>
      <xdr:colOff>9525</xdr:colOff>
      <xdr:row>89</xdr:row>
      <xdr:rowOff>161925</xdr:rowOff>
    </xdr:to>
    <xdr:sp macro="" textlink="">
      <xdr:nvSpPr>
        <xdr:cNvPr id="460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87</xdr:row>
      <xdr:rowOff>0</xdr:rowOff>
    </xdr:from>
    <xdr:to>
      <xdr:col>15</xdr:col>
      <xdr:colOff>28575</xdr:colOff>
      <xdr:row>90</xdr:row>
      <xdr:rowOff>0</xdr:rowOff>
    </xdr:to>
    <xdr:sp macro="" textlink="">
      <xdr:nvSpPr>
        <xdr:cNvPr id="461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87</xdr:row>
      <xdr:rowOff>9525</xdr:rowOff>
    </xdr:from>
    <xdr:to>
      <xdr:col>18</xdr:col>
      <xdr:colOff>28575</xdr:colOff>
      <xdr:row>90</xdr:row>
      <xdr:rowOff>0</xdr:rowOff>
    </xdr:to>
    <xdr:sp macro="" textlink="">
      <xdr:nvSpPr>
        <xdr:cNvPr id="462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87</xdr:row>
      <xdr:rowOff>0</xdr:rowOff>
    </xdr:from>
    <xdr:to>
      <xdr:col>18</xdr:col>
      <xdr:colOff>0</xdr:colOff>
      <xdr:row>90</xdr:row>
      <xdr:rowOff>0</xdr:rowOff>
    </xdr:to>
    <xdr:sp macro="" textlink="">
      <xdr:nvSpPr>
        <xdr:cNvPr id="463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87</xdr:row>
      <xdr:rowOff>28575</xdr:rowOff>
    </xdr:from>
    <xdr:to>
      <xdr:col>21</xdr:col>
      <xdr:colOff>28575</xdr:colOff>
      <xdr:row>90</xdr:row>
      <xdr:rowOff>0</xdr:rowOff>
    </xdr:to>
    <xdr:sp macro="" textlink="">
      <xdr:nvSpPr>
        <xdr:cNvPr id="464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87</xdr:row>
      <xdr:rowOff>9525</xdr:rowOff>
    </xdr:from>
    <xdr:to>
      <xdr:col>24</xdr:col>
      <xdr:colOff>9525</xdr:colOff>
      <xdr:row>90</xdr:row>
      <xdr:rowOff>0</xdr:rowOff>
    </xdr:to>
    <xdr:sp macro="" textlink="">
      <xdr:nvSpPr>
        <xdr:cNvPr id="465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87</xdr:row>
      <xdr:rowOff>28575</xdr:rowOff>
    </xdr:from>
    <xdr:to>
      <xdr:col>27</xdr:col>
      <xdr:colOff>28575</xdr:colOff>
      <xdr:row>90</xdr:row>
      <xdr:rowOff>0</xdr:rowOff>
    </xdr:to>
    <xdr:sp macro="" textlink="">
      <xdr:nvSpPr>
        <xdr:cNvPr id="466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87</xdr:row>
      <xdr:rowOff>9525</xdr:rowOff>
    </xdr:from>
    <xdr:to>
      <xdr:col>27</xdr:col>
      <xdr:colOff>9525</xdr:colOff>
      <xdr:row>90</xdr:row>
      <xdr:rowOff>0</xdr:rowOff>
    </xdr:to>
    <xdr:sp macro="" textlink="">
      <xdr:nvSpPr>
        <xdr:cNvPr id="467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87</xdr:row>
      <xdr:rowOff>28575</xdr:rowOff>
    </xdr:from>
    <xdr:to>
      <xdr:col>30</xdr:col>
      <xdr:colOff>28575</xdr:colOff>
      <xdr:row>90</xdr:row>
      <xdr:rowOff>0</xdr:rowOff>
    </xdr:to>
    <xdr:sp macro="" textlink="">
      <xdr:nvSpPr>
        <xdr:cNvPr id="468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87</xdr:row>
      <xdr:rowOff>28575</xdr:rowOff>
    </xdr:from>
    <xdr:to>
      <xdr:col>33</xdr:col>
      <xdr:colOff>28575</xdr:colOff>
      <xdr:row>90</xdr:row>
      <xdr:rowOff>0</xdr:rowOff>
    </xdr:to>
    <xdr:sp macro="" textlink="">
      <xdr:nvSpPr>
        <xdr:cNvPr id="469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87</xdr:row>
      <xdr:rowOff>28575</xdr:rowOff>
    </xdr:from>
    <xdr:to>
      <xdr:col>36</xdr:col>
      <xdr:colOff>28575</xdr:colOff>
      <xdr:row>90</xdr:row>
      <xdr:rowOff>0</xdr:rowOff>
    </xdr:to>
    <xdr:sp macro="" textlink="">
      <xdr:nvSpPr>
        <xdr:cNvPr id="470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87</xdr:row>
      <xdr:rowOff>0</xdr:rowOff>
    </xdr:from>
    <xdr:to>
      <xdr:col>39</xdr:col>
      <xdr:colOff>28575</xdr:colOff>
      <xdr:row>90</xdr:row>
      <xdr:rowOff>0</xdr:rowOff>
    </xdr:to>
    <xdr:sp macro="" textlink="">
      <xdr:nvSpPr>
        <xdr:cNvPr id="471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87</xdr:row>
      <xdr:rowOff>0</xdr:rowOff>
    </xdr:from>
    <xdr:to>
      <xdr:col>6</xdr:col>
      <xdr:colOff>0</xdr:colOff>
      <xdr:row>89</xdr:row>
      <xdr:rowOff>161925</xdr:rowOff>
    </xdr:to>
    <xdr:sp macro="" textlink="">
      <xdr:nvSpPr>
        <xdr:cNvPr id="472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87</xdr:row>
      <xdr:rowOff>0</xdr:rowOff>
    </xdr:from>
    <xdr:to>
      <xdr:col>15</xdr:col>
      <xdr:colOff>0</xdr:colOff>
      <xdr:row>90</xdr:row>
      <xdr:rowOff>0</xdr:rowOff>
    </xdr:to>
    <xdr:sp macro="" textlink="">
      <xdr:nvSpPr>
        <xdr:cNvPr id="473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87</xdr:row>
      <xdr:rowOff>0</xdr:rowOff>
    </xdr:from>
    <xdr:to>
      <xdr:col>33</xdr:col>
      <xdr:colOff>0</xdr:colOff>
      <xdr:row>90</xdr:row>
      <xdr:rowOff>0</xdr:rowOff>
    </xdr:to>
    <xdr:sp macro="" textlink="">
      <xdr:nvSpPr>
        <xdr:cNvPr id="474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87</xdr:row>
      <xdr:rowOff>0</xdr:rowOff>
    </xdr:from>
    <xdr:to>
      <xdr:col>36</xdr:col>
      <xdr:colOff>0</xdr:colOff>
      <xdr:row>90</xdr:row>
      <xdr:rowOff>0</xdr:rowOff>
    </xdr:to>
    <xdr:sp macro="" textlink="">
      <xdr:nvSpPr>
        <xdr:cNvPr id="475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87</xdr:row>
      <xdr:rowOff>9525</xdr:rowOff>
    </xdr:from>
    <xdr:to>
      <xdr:col>39</xdr:col>
      <xdr:colOff>0</xdr:colOff>
      <xdr:row>90</xdr:row>
      <xdr:rowOff>0</xdr:rowOff>
    </xdr:to>
    <xdr:sp macro="" textlink="">
      <xdr:nvSpPr>
        <xdr:cNvPr id="476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87</xdr:row>
      <xdr:rowOff>0</xdr:rowOff>
    </xdr:from>
    <xdr:to>
      <xdr:col>29</xdr:col>
      <xdr:colOff>333375</xdr:colOff>
      <xdr:row>90</xdr:row>
      <xdr:rowOff>0</xdr:rowOff>
    </xdr:to>
    <xdr:sp macro="" textlink="">
      <xdr:nvSpPr>
        <xdr:cNvPr id="477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87</xdr:row>
      <xdr:rowOff>0</xdr:rowOff>
    </xdr:from>
    <xdr:to>
      <xdr:col>24</xdr:col>
      <xdr:colOff>28575</xdr:colOff>
      <xdr:row>90</xdr:row>
      <xdr:rowOff>0</xdr:rowOff>
    </xdr:to>
    <xdr:sp macro="" textlink="">
      <xdr:nvSpPr>
        <xdr:cNvPr id="478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87</xdr:row>
      <xdr:rowOff>0</xdr:rowOff>
    </xdr:from>
    <xdr:to>
      <xdr:col>21</xdr:col>
      <xdr:colOff>28575</xdr:colOff>
      <xdr:row>90</xdr:row>
      <xdr:rowOff>0</xdr:rowOff>
    </xdr:to>
    <xdr:sp macro="" textlink="">
      <xdr:nvSpPr>
        <xdr:cNvPr id="479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87</xdr:row>
      <xdr:rowOff>19050</xdr:rowOff>
    </xdr:from>
    <xdr:to>
      <xdr:col>6</xdr:col>
      <xdr:colOff>9525</xdr:colOff>
      <xdr:row>90</xdr:row>
      <xdr:rowOff>0</xdr:rowOff>
    </xdr:to>
    <xdr:sp macro="" textlink="">
      <xdr:nvSpPr>
        <xdr:cNvPr id="480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87</xdr:row>
      <xdr:rowOff>9525</xdr:rowOff>
    </xdr:from>
    <xdr:to>
      <xdr:col>9</xdr:col>
      <xdr:colOff>9525</xdr:colOff>
      <xdr:row>90</xdr:row>
      <xdr:rowOff>0</xdr:rowOff>
    </xdr:to>
    <xdr:sp macro="" textlink="">
      <xdr:nvSpPr>
        <xdr:cNvPr id="481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91</xdr:row>
      <xdr:rowOff>0</xdr:rowOff>
    </xdr:from>
    <xdr:to>
      <xdr:col>9</xdr:col>
      <xdr:colOff>0</xdr:colOff>
      <xdr:row>94</xdr:row>
      <xdr:rowOff>0</xdr:rowOff>
    </xdr:to>
    <xdr:sp macro="" textlink="">
      <xdr:nvSpPr>
        <xdr:cNvPr id="482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91</xdr:row>
      <xdr:rowOff>28575</xdr:rowOff>
    </xdr:from>
    <xdr:to>
      <xdr:col>12</xdr:col>
      <xdr:colOff>28575</xdr:colOff>
      <xdr:row>94</xdr:row>
      <xdr:rowOff>0</xdr:rowOff>
    </xdr:to>
    <xdr:sp macro="" textlink="">
      <xdr:nvSpPr>
        <xdr:cNvPr id="483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91</xdr:row>
      <xdr:rowOff>0</xdr:rowOff>
    </xdr:from>
    <xdr:to>
      <xdr:col>12</xdr:col>
      <xdr:colOff>9525</xdr:colOff>
      <xdr:row>93</xdr:row>
      <xdr:rowOff>161925</xdr:rowOff>
    </xdr:to>
    <xdr:sp macro="" textlink="">
      <xdr:nvSpPr>
        <xdr:cNvPr id="484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91</xdr:row>
      <xdr:rowOff>0</xdr:rowOff>
    </xdr:from>
    <xdr:to>
      <xdr:col>15</xdr:col>
      <xdr:colOff>28575</xdr:colOff>
      <xdr:row>94</xdr:row>
      <xdr:rowOff>0</xdr:rowOff>
    </xdr:to>
    <xdr:sp macro="" textlink="">
      <xdr:nvSpPr>
        <xdr:cNvPr id="485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91</xdr:row>
      <xdr:rowOff>9525</xdr:rowOff>
    </xdr:from>
    <xdr:to>
      <xdr:col>18</xdr:col>
      <xdr:colOff>28575</xdr:colOff>
      <xdr:row>94</xdr:row>
      <xdr:rowOff>0</xdr:rowOff>
    </xdr:to>
    <xdr:sp macro="" textlink="">
      <xdr:nvSpPr>
        <xdr:cNvPr id="486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91</xdr:row>
      <xdr:rowOff>0</xdr:rowOff>
    </xdr:from>
    <xdr:to>
      <xdr:col>18</xdr:col>
      <xdr:colOff>0</xdr:colOff>
      <xdr:row>94</xdr:row>
      <xdr:rowOff>0</xdr:rowOff>
    </xdr:to>
    <xdr:sp macro="" textlink="">
      <xdr:nvSpPr>
        <xdr:cNvPr id="487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91</xdr:row>
      <xdr:rowOff>28575</xdr:rowOff>
    </xdr:from>
    <xdr:to>
      <xdr:col>21</xdr:col>
      <xdr:colOff>28575</xdr:colOff>
      <xdr:row>94</xdr:row>
      <xdr:rowOff>0</xdr:rowOff>
    </xdr:to>
    <xdr:sp macro="" textlink="">
      <xdr:nvSpPr>
        <xdr:cNvPr id="488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91</xdr:row>
      <xdr:rowOff>9525</xdr:rowOff>
    </xdr:from>
    <xdr:to>
      <xdr:col>24</xdr:col>
      <xdr:colOff>9525</xdr:colOff>
      <xdr:row>94</xdr:row>
      <xdr:rowOff>0</xdr:rowOff>
    </xdr:to>
    <xdr:sp macro="" textlink="">
      <xdr:nvSpPr>
        <xdr:cNvPr id="489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91</xdr:row>
      <xdr:rowOff>28575</xdr:rowOff>
    </xdr:from>
    <xdr:to>
      <xdr:col>27</xdr:col>
      <xdr:colOff>28575</xdr:colOff>
      <xdr:row>94</xdr:row>
      <xdr:rowOff>0</xdr:rowOff>
    </xdr:to>
    <xdr:sp macro="" textlink="">
      <xdr:nvSpPr>
        <xdr:cNvPr id="490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91</xdr:row>
      <xdr:rowOff>9525</xdr:rowOff>
    </xdr:from>
    <xdr:to>
      <xdr:col>27</xdr:col>
      <xdr:colOff>9525</xdr:colOff>
      <xdr:row>94</xdr:row>
      <xdr:rowOff>0</xdr:rowOff>
    </xdr:to>
    <xdr:sp macro="" textlink="">
      <xdr:nvSpPr>
        <xdr:cNvPr id="491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91</xdr:row>
      <xdr:rowOff>28575</xdr:rowOff>
    </xdr:from>
    <xdr:to>
      <xdr:col>30</xdr:col>
      <xdr:colOff>28575</xdr:colOff>
      <xdr:row>94</xdr:row>
      <xdr:rowOff>0</xdr:rowOff>
    </xdr:to>
    <xdr:sp macro="" textlink="">
      <xdr:nvSpPr>
        <xdr:cNvPr id="492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91</xdr:row>
      <xdr:rowOff>28575</xdr:rowOff>
    </xdr:from>
    <xdr:to>
      <xdr:col>33</xdr:col>
      <xdr:colOff>28575</xdr:colOff>
      <xdr:row>94</xdr:row>
      <xdr:rowOff>0</xdr:rowOff>
    </xdr:to>
    <xdr:sp macro="" textlink="">
      <xdr:nvSpPr>
        <xdr:cNvPr id="493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91</xdr:row>
      <xdr:rowOff>28575</xdr:rowOff>
    </xdr:from>
    <xdr:to>
      <xdr:col>36</xdr:col>
      <xdr:colOff>28575</xdr:colOff>
      <xdr:row>94</xdr:row>
      <xdr:rowOff>0</xdr:rowOff>
    </xdr:to>
    <xdr:sp macro="" textlink="">
      <xdr:nvSpPr>
        <xdr:cNvPr id="494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91</xdr:row>
      <xdr:rowOff>0</xdr:rowOff>
    </xdr:from>
    <xdr:to>
      <xdr:col>39</xdr:col>
      <xdr:colOff>28575</xdr:colOff>
      <xdr:row>94</xdr:row>
      <xdr:rowOff>0</xdr:rowOff>
    </xdr:to>
    <xdr:sp macro="" textlink="">
      <xdr:nvSpPr>
        <xdr:cNvPr id="495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91</xdr:row>
      <xdr:rowOff>0</xdr:rowOff>
    </xdr:from>
    <xdr:to>
      <xdr:col>6</xdr:col>
      <xdr:colOff>0</xdr:colOff>
      <xdr:row>93</xdr:row>
      <xdr:rowOff>161925</xdr:rowOff>
    </xdr:to>
    <xdr:sp macro="" textlink="">
      <xdr:nvSpPr>
        <xdr:cNvPr id="496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91</xdr:row>
      <xdr:rowOff>0</xdr:rowOff>
    </xdr:from>
    <xdr:to>
      <xdr:col>15</xdr:col>
      <xdr:colOff>0</xdr:colOff>
      <xdr:row>94</xdr:row>
      <xdr:rowOff>0</xdr:rowOff>
    </xdr:to>
    <xdr:sp macro="" textlink="">
      <xdr:nvSpPr>
        <xdr:cNvPr id="497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91</xdr:row>
      <xdr:rowOff>0</xdr:rowOff>
    </xdr:from>
    <xdr:to>
      <xdr:col>33</xdr:col>
      <xdr:colOff>0</xdr:colOff>
      <xdr:row>94</xdr:row>
      <xdr:rowOff>0</xdr:rowOff>
    </xdr:to>
    <xdr:sp macro="" textlink="">
      <xdr:nvSpPr>
        <xdr:cNvPr id="498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91</xdr:row>
      <xdr:rowOff>0</xdr:rowOff>
    </xdr:from>
    <xdr:to>
      <xdr:col>36</xdr:col>
      <xdr:colOff>0</xdr:colOff>
      <xdr:row>94</xdr:row>
      <xdr:rowOff>0</xdr:rowOff>
    </xdr:to>
    <xdr:sp macro="" textlink="">
      <xdr:nvSpPr>
        <xdr:cNvPr id="499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91</xdr:row>
      <xdr:rowOff>9525</xdr:rowOff>
    </xdr:from>
    <xdr:to>
      <xdr:col>39</xdr:col>
      <xdr:colOff>0</xdr:colOff>
      <xdr:row>94</xdr:row>
      <xdr:rowOff>0</xdr:rowOff>
    </xdr:to>
    <xdr:sp macro="" textlink="">
      <xdr:nvSpPr>
        <xdr:cNvPr id="500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91</xdr:row>
      <xdr:rowOff>0</xdr:rowOff>
    </xdr:from>
    <xdr:to>
      <xdr:col>29</xdr:col>
      <xdr:colOff>333375</xdr:colOff>
      <xdr:row>94</xdr:row>
      <xdr:rowOff>0</xdr:rowOff>
    </xdr:to>
    <xdr:sp macro="" textlink="">
      <xdr:nvSpPr>
        <xdr:cNvPr id="501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91</xdr:row>
      <xdr:rowOff>0</xdr:rowOff>
    </xdr:from>
    <xdr:to>
      <xdr:col>24</xdr:col>
      <xdr:colOff>28575</xdr:colOff>
      <xdr:row>94</xdr:row>
      <xdr:rowOff>0</xdr:rowOff>
    </xdr:to>
    <xdr:sp macro="" textlink="">
      <xdr:nvSpPr>
        <xdr:cNvPr id="502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91</xdr:row>
      <xdr:rowOff>0</xdr:rowOff>
    </xdr:from>
    <xdr:to>
      <xdr:col>21</xdr:col>
      <xdr:colOff>28575</xdr:colOff>
      <xdr:row>94</xdr:row>
      <xdr:rowOff>0</xdr:rowOff>
    </xdr:to>
    <xdr:sp macro="" textlink="">
      <xdr:nvSpPr>
        <xdr:cNvPr id="503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91</xdr:row>
      <xdr:rowOff>19050</xdr:rowOff>
    </xdr:from>
    <xdr:to>
      <xdr:col>6</xdr:col>
      <xdr:colOff>9525</xdr:colOff>
      <xdr:row>94</xdr:row>
      <xdr:rowOff>0</xdr:rowOff>
    </xdr:to>
    <xdr:sp macro="" textlink="">
      <xdr:nvSpPr>
        <xdr:cNvPr id="504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91</xdr:row>
      <xdr:rowOff>9525</xdr:rowOff>
    </xdr:from>
    <xdr:to>
      <xdr:col>9</xdr:col>
      <xdr:colOff>9525</xdr:colOff>
      <xdr:row>94</xdr:row>
      <xdr:rowOff>0</xdr:rowOff>
    </xdr:to>
    <xdr:sp macro="" textlink="">
      <xdr:nvSpPr>
        <xdr:cNvPr id="505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95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506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95</xdr:row>
      <xdr:rowOff>28575</xdr:rowOff>
    </xdr:from>
    <xdr:to>
      <xdr:col>12</xdr:col>
      <xdr:colOff>28575</xdr:colOff>
      <xdr:row>98</xdr:row>
      <xdr:rowOff>0</xdr:rowOff>
    </xdr:to>
    <xdr:sp macro="" textlink="">
      <xdr:nvSpPr>
        <xdr:cNvPr id="507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95</xdr:row>
      <xdr:rowOff>0</xdr:rowOff>
    </xdr:from>
    <xdr:to>
      <xdr:col>12</xdr:col>
      <xdr:colOff>9525</xdr:colOff>
      <xdr:row>97</xdr:row>
      <xdr:rowOff>161925</xdr:rowOff>
    </xdr:to>
    <xdr:sp macro="" textlink="">
      <xdr:nvSpPr>
        <xdr:cNvPr id="508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95</xdr:row>
      <xdr:rowOff>0</xdr:rowOff>
    </xdr:from>
    <xdr:to>
      <xdr:col>15</xdr:col>
      <xdr:colOff>28575</xdr:colOff>
      <xdr:row>98</xdr:row>
      <xdr:rowOff>0</xdr:rowOff>
    </xdr:to>
    <xdr:sp macro="" textlink="">
      <xdr:nvSpPr>
        <xdr:cNvPr id="509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95</xdr:row>
      <xdr:rowOff>9525</xdr:rowOff>
    </xdr:from>
    <xdr:to>
      <xdr:col>18</xdr:col>
      <xdr:colOff>28575</xdr:colOff>
      <xdr:row>98</xdr:row>
      <xdr:rowOff>0</xdr:rowOff>
    </xdr:to>
    <xdr:sp macro="" textlink="">
      <xdr:nvSpPr>
        <xdr:cNvPr id="510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95</xdr:row>
      <xdr:rowOff>0</xdr:rowOff>
    </xdr:from>
    <xdr:to>
      <xdr:col>18</xdr:col>
      <xdr:colOff>0</xdr:colOff>
      <xdr:row>98</xdr:row>
      <xdr:rowOff>0</xdr:rowOff>
    </xdr:to>
    <xdr:sp macro="" textlink="">
      <xdr:nvSpPr>
        <xdr:cNvPr id="511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95</xdr:row>
      <xdr:rowOff>28575</xdr:rowOff>
    </xdr:from>
    <xdr:to>
      <xdr:col>21</xdr:col>
      <xdr:colOff>28575</xdr:colOff>
      <xdr:row>98</xdr:row>
      <xdr:rowOff>0</xdr:rowOff>
    </xdr:to>
    <xdr:sp macro="" textlink="">
      <xdr:nvSpPr>
        <xdr:cNvPr id="512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95</xdr:row>
      <xdr:rowOff>9525</xdr:rowOff>
    </xdr:from>
    <xdr:to>
      <xdr:col>24</xdr:col>
      <xdr:colOff>9525</xdr:colOff>
      <xdr:row>98</xdr:row>
      <xdr:rowOff>0</xdr:rowOff>
    </xdr:to>
    <xdr:sp macro="" textlink="">
      <xdr:nvSpPr>
        <xdr:cNvPr id="513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95</xdr:row>
      <xdr:rowOff>28575</xdr:rowOff>
    </xdr:from>
    <xdr:to>
      <xdr:col>27</xdr:col>
      <xdr:colOff>28575</xdr:colOff>
      <xdr:row>98</xdr:row>
      <xdr:rowOff>0</xdr:rowOff>
    </xdr:to>
    <xdr:sp macro="" textlink="">
      <xdr:nvSpPr>
        <xdr:cNvPr id="514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95</xdr:row>
      <xdr:rowOff>9525</xdr:rowOff>
    </xdr:from>
    <xdr:to>
      <xdr:col>27</xdr:col>
      <xdr:colOff>9525</xdr:colOff>
      <xdr:row>98</xdr:row>
      <xdr:rowOff>0</xdr:rowOff>
    </xdr:to>
    <xdr:sp macro="" textlink="">
      <xdr:nvSpPr>
        <xdr:cNvPr id="515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95</xdr:row>
      <xdr:rowOff>28575</xdr:rowOff>
    </xdr:from>
    <xdr:to>
      <xdr:col>30</xdr:col>
      <xdr:colOff>28575</xdr:colOff>
      <xdr:row>98</xdr:row>
      <xdr:rowOff>0</xdr:rowOff>
    </xdr:to>
    <xdr:sp macro="" textlink="">
      <xdr:nvSpPr>
        <xdr:cNvPr id="516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95</xdr:row>
      <xdr:rowOff>28575</xdr:rowOff>
    </xdr:from>
    <xdr:to>
      <xdr:col>33</xdr:col>
      <xdr:colOff>28575</xdr:colOff>
      <xdr:row>98</xdr:row>
      <xdr:rowOff>0</xdr:rowOff>
    </xdr:to>
    <xdr:sp macro="" textlink="">
      <xdr:nvSpPr>
        <xdr:cNvPr id="517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95</xdr:row>
      <xdr:rowOff>28575</xdr:rowOff>
    </xdr:from>
    <xdr:to>
      <xdr:col>36</xdr:col>
      <xdr:colOff>28575</xdr:colOff>
      <xdr:row>98</xdr:row>
      <xdr:rowOff>0</xdr:rowOff>
    </xdr:to>
    <xdr:sp macro="" textlink="">
      <xdr:nvSpPr>
        <xdr:cNvPr id="518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95</xdr:row>
      <xdr:rowOff>0</xdr:rowOff>
    </xdr:from>
    <xdr:to>
      <xdr:col>39</xdr:col>
      <xdr:colOff>28575</xdr:colOff>
      <xdr:row>98</xdr:row>
      <xdr:rowOff>0</xdr:rowOff>
    </xdr:to>
    <xdr:sp macro="" textlink="">
      <xdr:nvSpPr>
        <xdr:cNvPr id="519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95</xdr:row>
      <xdr:rowOff>0</xdr:rowOff>
    </xdr:from>
    <xdr:to>
      <xdr:col>6</xdr:col>
      <xdr:colOff>0</xdr:colOff>
      <xdr:row>97</xdr:row>
      <xdr:rowOff>161925</xdr:rowOff>
    </xdr:to>
    <xdr:sp macro="" textlink="">
      <xdr:nvSpPr>
        <xdr:cNvPr id="520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95</xdr:row>
      <xdr:rowOff>0</xdr:rowOff>
    </xdr:from>
    <xdr:to>
      <xdr:col>15</xdr:col>
      <xdr:colOff>0</xdr:colOff>
      <xdr:row>98</xdr:row>
      <xdr:rowOff>0</xdr:rowOff>
    </xdr:to>
    <xdr:sp macro="" textlink="">
      <xdr:nvSpPr>
        <xdr:cNvPr id="521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95</xdr:row>
      <xdr:rowOff>0</xdr:rowOff>
    </xdr:from>
    <xdr:to>
      <xdr:col>33</xdr:col>
      <xdr:colOff>0</xdr:colOff>
      <xdr:row>98</xdr:row>
      <xdr:rowOff>0</xdr:rowOff>
    </xdr:to>
    <xdr:sp macro="" textlink="">
      <xdr:nvSpPr>
        <xdr:cNvPr id="522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95</xdr:row>
      <xdr:rowOff>0</xdr:rowOff>
    </xdr:from>
    <xdr:to>
      <xdr:col>36</xdr:col>
      <xdr:colOff>0</xdr:colOff>
      <xdr:row>98</xdr:row>
      <xdr:rowOff>0</xdr:rowOff>
    </xdr:to>
    <xdr:sp macro="" textlink="">
      <xdr:nvSpPr>
        <xdr:cNvPr id="523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95</xdr:row>
      <xdr:rowOff>9525</xdr:rowOff>
    </xdr:from>
    <xdr:to>
      <xdr:col>39</xdr:col>
      <xdr:colOff>0</xdr:colOff>
      <xdr:row>98</xdr:row>
      <xdr:rowOff>0</xdr:rowOff>
    </xdr:to>
    <xdr:sp macro="" textlink="">
      <xdr:nvSpPr>
        <xdr:cNvPr id="524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95</xdr:row>
      <xdr:rowOff>0</xdr:rowOff>
    </xdr:from>
    <xdr:to>
      <xdr:col>29</xdr:col>
      <xdr:colOff>333375</xdr:colOff>
      <xdr:row>98</xdr:row>
      <xdr:rowOff>0</xdr:rowOff>
    </xdr:to>
    <xdr:sp macro="" textlink="">
      <xdr:nvSpPr>
        <xdr:cNvPr id="525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95</xdr:row>
      <xdr:rowOff>0</xdr:rowOff>
    </xdr:from>
    <xdr:to>
      <xdr:col>24</xdr:col>
      <xdr:colOff>28575</xdr:colOff>
      <xdr:row>98</xdr:row>
      <xdr:rowOff>0</xdr:rowOff>
    </xdr:to>
    <xdr:sp macro="" textlink="">
      <xdr:nvSpPr>
        <xdr:cNvPr id="526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95</xdr:row>
      <xdr:rowOff>0</xdr:rowOff>
    </xdr:from>
    <xdr:to>
      <xdr:col>21</xdr:col>
      <xdr:colOff>28575</xdr:colOff>
      <xdr:row>98</xdr:row>
      <xdr:rowOff>0</xdr:rowOff>
    </xdr:to>
    <xdr:sp macro="" textlink="">
      <xdr:nvSpPr>
        <xdr:cNvPr id="527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95</xdr:row>
      <xdr:rowOff>19050</xdr:rowOff>
    </xdr:from>
    <xdr:to>
      <xdr:col>6</xdr:col>
      <xdr:colOff>9525</xdr:colOff>
      <xdr:row>98</xdr:row>
      <xdr:rowOff>0</xdr:rowOff>
    </xdr:to>
    <xdr:sp macro="" textlink="">
      <xdr:nvSpPr>
        <xdr:cNvPr id="528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95</xdr:row>
      <xdr:rowOff>9525</xdr:rowOff>
    </xdr:from>
    <xdr:to>
      <xdr:col>9</xdr:col>
      <xdr:colOff>9525</xdr:colOff>
      <xdr:row>98</xdr:row>
      <xdr:rowOff>0</xdr:rowOff>
    </xdr:to>
    <xdr:sp macro="" textlink="">
      <xdr:nvSpPr>
        <xdr:cNvPr id="529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99</xdr:row>
      <xdr:rowOff>0</xdr:rowOff>
    </xdr:from>
    <xdr:to>
      <xdr:col>9</xdr:col>
      <xdr:colOff>0</xdr:colOff>
      <xdr:row>102</xdr:row>
      <xdr:rowOff>0</xdr:rowOff>
    </xdr:to>
    <xdr:sp macro="" textlink="">
      <xdr:nvSpPr>
        <xdr:cNvPr id="530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99</xdr:row>
      <xdr:rowOff>28575</xdr:rowOff>
    </xdr:from>
    <xdr:to>
      <xdr:col>12</xdr:col>
      <xdr:colOff>28575</xdr:colOff>
      <xdr:row>102</xdr:row>
      <xdr:rowOff>0</xdr:rowOff>
    </xdr:to>
    <xdr:sp macro="" textlink="">
      <xdr:nvSpPr>
        <xdr:cNvPr id="531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12</xdr:col>
      <xdr:colOff>9525</xdr:colOff>
      <xdr:row>101</xdr:row>
      <xdr:rowOff>161925</xdr:rowOff>
    </xdr:to>
    <xdr:sp macro="" textlink="">
      <xdr:nvSpPr>
        <xdr:cNvPr id="532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99</xdr:row>
      <xdr:rowOff>0</xdr:rowOff>
    </xdr:from>
    <xdr:to>
      <xdr:col>15</xdr:col>
      <xdr:colOff>28575</xdr:colOff>
      <xdr:row>102</xdr:row>
      <xdr:rowOff>0</xdr:rowOff>
    </xdr:to>
    <xdr:sp macro="" textlink="">
      <xdr:nvSpPr>
        <xdr:cNvPr id="533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99</xdr:row>
      <xdr:rowOff>9525</xdr:rowOff>
    </xdr:from>
    <xdr:to>
      <xdr:col>18</xdr:col>
      <xdr:colOff>28575</xdr:colOff>
      <xdr:row>102</xdr:row>
      <xdr:rowOff>0</xdr:rowOff>
    </xdr:to>
    <xdr:sp macro="" textlink="">
      <xdr:nvSpPr>
        <xdr:cNvPr id="534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99</xdr:row>
      <xdr:rowOff>0</xdr:rowOff>
    </xdr:from>
    <xdr:to>
      <xdr:col>18</xdr:col>
      <xdr:colOff>0</xdr:colOff>
      <xdr:row>102</xdr:row>
      <xdr:rowOff>0</xdr:rowOff>
    </xdr:to>
    <xdr:sp macro="" textlink="">
      <xdr:nvSpPr>
        <xdr:cNvPr id="535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99</xdr:row>
      <xdr:rowOff>28575</xdr:rowOff>
    </xdr:from>
    <xdr:to>
      <xdr:col>21</xdr:col>
      <xdr:colOff>28575</xdr:colOff>
      <xdr:row>102</xdr:row>
      <xdr:rowOff>0</xdr:rowOff>
    </xdr:to>
    <xdr:sp macro="" textlink="">
      <xdr:nvSpPr>
        <xdr:cNvPr id="536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99</xdr:row>
      <xdr:rowOff>9525</xdr:rowOff>
    </xdr:from>
    <xdr:to>
      <xdr:col>24</xdr:col>
      <xdr:colOff>9525</xdr:colOff>
      <xdr:row>102</xdr:row>
      <xdr:rowOff>0</xdr:rowOff>
    </xdr:to>
    <xdr:sp macro="" textlink="">
      <xdr:nvSpPr>
        <xdr:cNvPr id="537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99</xdr:row>
      <xdr:rowOff>28575</xdr:rowOff>
    </xdr:from>
    <xdr:to>
      <xdr:col>27</xdr:col>
      <xdr:colOff>28575</xdr:colOff>
      <xdr:row>102</xdr:row>
      <xdr:rowOff>0</xdr:rowOff>
    </xdr:to>
    <xdr:sp macro="" textlink="">
      <xdr:nvSpPr>
        <xdr:cNvPr id="538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99</xdr:row>
      <xdr:rowOff>9525</xdr:rowOff>
    </xdr:from>
    <xdr:to>
      <xdr:col>27</xdr:col>
      <xdr:colOff>9525</xdr:colOff>
      <xdr:row>102</xdr:row>
      <xdr:rowOff>0</xdr:rowOff>
    </xdr:to>
    <xdr:sp macro="" textlink="">
      <xdr:nvSpPr>
        <xdr:cNvPr id="539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99</xdr:row>
      <xdr:rowOff>28575</xdr:rowOff>
    </xdr:from>
    <xdr:to>
      <xdr:col>30</xdr:col>
      <xdr:colOff>28575</xdr:colOff>
      <xdr:row>102</xdr:row>
      <xdr:rowOff>0</xdr:rowOff>
    </xdr:to>
    <xdr:sp macro="" textlink="">
      <xdr:nvSpPr>
        <xdr:cNvPr id="540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99</xdr:row>
      <xdr:rowOff>28575</xdr:rowOff>
    </xdr:from>
    <xdr:to>
      <xdr:col>33</xdr:col>
      <xdr:colOff>28575</xdr:colOff>
      <xdr:row>102</xdr:row>
      <xdr:rowOff>0</xdr:rowOff>
    </xdr:to>
    <xdr:sp macro="" textlink="">
      <xdr:nvSpPr>
        <xdr:cNvPr id="541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99</xdr:row>
      <xdr:rowOff>28575</xdr:rowOff>
    </xdr:from>
    <xdr:to>
      <xdr:col>36</xdr:col>
      <xdr:colOff>28575</xdr:colOff>
      <xdr:row>102</xdr:row>
      <xdr:rowOff>0</xdr:rowOff>
    </xdr:to>
    <xdr:sp macro="" textlink="">
      <xdr:nvSpPr>
        <xdr:cNvPr id="542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99</xdr:row>
      <xdr:rowOff>0</xdr:rowOff>
    </xdr:from>
    <xdr:to>
      <xdr:col>39</xdr:col>
      <xdr:colOff>28575</xdr:colOff>
      <xdr:row>102</xdr:row>
      <xdr:rowOff>0</xdr:rowOff>
    </xdr:to>
    <xdr:sp macro="" textlink="">
      <xdr:nvSpPr>
        <xdr:cNvPr id="543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99</xdr:row>
      <xdr:rowOff>0</xdr:rowOff>
    </xdr:from>
    <xdr:to>
      <xdr:col>6</xdr:col>
      <xdr:colOff>0</xdr:colOff>
      <xdr:row>101</xdr:row>
      <xdr:rowOff>161925</xdr:rowOff>
    </xdr:to>
    <xdr:sp macro="" textlink="">
      <xdr:nvSpPr>
        <xdr:cNvPr id="544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99</xdr:row>
      <xdr:rowOff>0</xdr:rowOff>
    </xdr:from>
    <xdr:to>
      <xdr:col>15</xdr:col>
      <xdr:colOff>0</xdr:colOff>
      <xdr:row>102</xdr:row>
      <xdr:rowOff>0</xdr:rowOff>
    </xdr:to>
    <xdr:sp macro="" textlink="">
      <xdr:nvSpPr>
        <xdr:cNvPr id="545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99</xdr:row>
      <xdr:rowOff>0</xdr:rowOff>
    </xdr:from>
    <xdr:to>
      <xdr:col>33</xdr:col>
      <xdr:colOff>0</xdr:colOff>
      <xdr:row>102</xdr:row>
      <xdr:rowOff>0</xdr:rowOff>
    </xdr:to>
    <xdr:sp macro="" textlink="">
      <xdr:nvSpPr>
        <xdr:cNvPr id="546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99</xdr:row>
      <xdr:rowOff>0</xdr:rowOff>
    </xdr:from>
    <xdr:to>
      <xdr:col>36</xdr:col>
      <xdr:colOff>0</xdr:colOff>
      <xdr:row>102</xdr:row>
      <xdr:rowOff>0</xdr:rowOff>
    </xdr:to>
    <xdr:sp macro="" textlink="">
      <xdr:nvSpPr>
        <xdr:cNvPr id="547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99</xdr:row>
      <xdr:rowOff>9525</xdr:rowOff>
    </xdr:from>
    <xdr:to>
      <xdr:col>39</xdr:col>
      <xdr:colOff>0</xdr:colOff>
      <xdr:row>102</xdr:row>
      <xdr:rowOff>0</xdr:rowOff>
    </xdr:to>
    <xdr:sp macro="" textlink="">
      <xdr:nvSpPr>
        <xdr:cNvPr id="548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99</xdr:row>
      <xdr:rowOff>0</xdr:rowOff>
    </xdr:from>
    <xdr:to>
      <xdr:col>29</xdr:col>
      <xdr:colOff>333375</xdr:colOff>
      <xdr:row>102</xdr:row>
      <xdr:rowOff>0</xdr:rowOff>
    </xdr:to>
    <xdr:sp macro="" textlink="">
      <xdr:nvSpPr>
        <xdr:cNvPr id="549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99</xdr:row>
      <xdr:rowOff>0</xdr:rowOff>
    </xdr:from>
    <xdr:to>
      <xdr:col>24</xdr:col>
      <xdr:colOff>28575</xdr:colOff>
      <xdr:row>102</xdr:row>
      <xdr:rowOff>0</xdr:rowOff>
    </xdr:to>
    <xdr:sp macro="" textlink="">
      <xdr:nvSpPr>
        <xdr:cNvPr id="550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99</xdr:row>
      <xdr:rowOff>0</xdr:rowOff>
    </xdr:from>
    <xdr:to>
      <xdr:col>21</xdr:col>
      <xdr:colOff>28575</xdr:colOff>
      <xdr:row>102</xdr:row>
      <xdr:rowOff>0</xdr:rowOff>
    </xdr:to>
    <xdr:sp macro="" textlink="">
      <xdr:nvSpPr>
        <xdr:cNvPr id="551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99</xdr:row>
      <xdr:rowOff>19050</xdr:rowOff>
    </xdr:from>
    <xdr:to>
      <xdr:col>6</xdr:col>
      <xdr:colOff>9525</xdr:colOff>
      <xdr:row>102</xdr:row>
      <xdr:rowOff>0</xdr:rowOff>
    </xdr:to>
    <xdr:sp macro="" textlink="">
      <xdr:nvSpPr>
        <xdr:cNvPr id="552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99</xdr:row>
      <xdr:rowOff>9525</xdr:rowOff>
    </xdr:from>
    <xdr:to>
      <xdr:col>9</xdr:col>
      <xdr:colOff>9525</xdr:colOff>
      <xdr:row>102</xdr:row>
      <xdr:rowOff>0</xdr:rowOff>
    </xdr:to>
    <xdr:sp macro="" textlink="">
      <xdr:nvSpPr>
        <xdr:cNvPr id="553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103</xdr:row>
      <xdr:rowOff>0</xdr:rowOff>
    </xdr:from>
    <xdr:to>
      <xdr:col>9</xdr:col>
      <xdr:colOff>0</xdr:colOff>
      <xdr:row>106</xdr:row>
      <xdr:rowOff>0</xdr:rowOff>
    </xdr:to>
    <xdr:sp macro="" textlink="">
      <xdr:nvSpPr>
        <xdr:cNvPr id="554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103</xdr:row>
      <xdr:rowOff>28575</xdr:rowOff>
    </xdr:from>
    <xdr:to>
      <xdr:col>12</xdr:col>
      <xdr:colOff>28575</xdr:colOff>
      <xdr:row>106</xdr:row>
      <xdr:rowOff>0</xdr:rowOff>
    </xdr:to>
    <xdr:sp macro="" textlink="">
      <xdr:nvSpPr>
        <xdr:cNvPr id="555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103</xdr:row>
      <xdr:rowOff>0</xdr:rowOff>
    </xdr:from>
    <xdr:to>
      <xdr:col>12</xdr:col>
      <xdr:colOff>9525</xdr:colOff>
      <xdr:row>105</xdr:row>
      <xdr:rowOff>161925</xdr:rowOff>
    </xdr:to>
    <xdr:sp macro="" textlink="">
      <xdr:nvSpPr>
        <xdr:cNvPr id="556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103</xdr:row>
      <xdr:rowOff>0</xdr:rowOff>
    </xdr:from>
    <xdr:to>
      <xdr:col>15</xdr:col>
      <xdr:colOff>28575</xdr:colOff>
      <xdr:row>106</xdr:row>
      <xdr:rowOff>0</xdr:rowOff>
    </xdr:to>
    <xdr:sp macro="" textlink="">
      <xdr:nvSpPr>
        <xdr:cNvPr id="557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103</xdr:row>
      <xdr:rowOff>9525</xdr:rowOff>
    </xdr:from>
    <xdr:to>
      <xdr:col>18</xdr:col>
      <xdr:colOff>28575</xdr:colOff>
      <xdr:row>106</xdr:row>
      <xdr:rowOff>0</xdr:rowOff>
    </xdr:to>
    <xdr:sp macro="" textlink="">
      <xdr:nvSpPr>
        <xdr:cNvPr id="558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103</xdr:row>
      <xdr:rowOff>0</xdr:rowOff>
    </xdr:from>
    <xdr:to>
      <xdr:col>18</xdr:col>
      <xdr:colOff>0</xdr:colOff>
      <xdr:row>106</xdr:row>
      <xdr:rowOff>0</xdr:rowOff>
    </xdr:to>
    <xdr:sp macro="" textlink="">
      <xdr:nvSpPr>
        <xdr:cNvPr id="559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103</xdr:row>
      <xdr:rowOff>28575</xdr:rowOff>
    </xdr:from>
    <xdr:to>
      <xdr:col>21</xdr:col>
      <xdr:colOff>28575</xdr:colOff>
      <xdr:row>106</xdr:row>
      <xdr:rowOff>0</xdr:rowOff>
    </xdr:to>
    <xdr:sp macro="" textlink="">
      <xdr:nvSpPr>
        <xdr:cNvPr id="560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103</xdr:row>
      <xdr:rowOff>9525</xdr:rowOff>
    </xdr:from>
    <xdr:to>
      <xdr:col>24</xdr:col>
      <xdr:colOff>9525</xdr:colOff>
      <xdr:row>106</xdr:row>
      <xdr:rowOff>0</xdr:rowOff>
    </xdr:to>
    <xdr:sp macro="" textlink="">
      <xdr:nvSpPr>
        <xdr:cNvPr id="561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103</xdr:row>
      <xdr:rowOff>28575</xdr:rowOff>
    </xdr:from>
    <xdr:to>
      <xdr:col>27</xdr:col>
      <xdr:colOff>28575</xdr:colOff>
      <xdr:row>106</xdr:row>
      <xdr:rowOff>0</xdr:rowOff>
    </xdr:to>
    <xdr:sp macro="" textlink="">
      <xdr:nvSpPr>
        <xdr:cNvPr id="562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103</xdr:row>
      <xdr:rowOff>9525</xdr:rowOff>
    </xdr:from>
    <xdr:to>
      <xdr:col>27</xdr:col>
      <xdr:colOff>9525</xdr:colOff>
      <xdr:row>106</xdr:row>
      <xdr:rowOff>0</xdr:rowOff>
    </xdr:to>
    <xdr:sp macro="" textlink="">
      <xdr:nvSpPr>
        <xdr:cNvPr id="563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103</xdr:row>
      <xdr:rowOff>28575</xdr:rowOff>
    </xdr:from>
    <xdr:to>
      <xdr:col>30</xdr:col>
      <xdr:colOff>28575</xdr:colOff>
      <xdr:row>106</xdr:row>
      <xdr:rowOff>0</xdr:rowOff>
    </xdr:to>
    <xdr:sp macro="" textlink="">
      <xdr:nvSpPr>
        <xdr:cNvPr id="564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103</xdr:row>
      <xdr:rowOff>28575</xdr:rowOff>
    </xdr:from>
    <xdr:to>
      <xdr:col>33</xdr:col>
      <xdr:colOff>28575</xdr:colOff>
      <xdr:row>106</xdr:row>
      <xdr:rowOff>0</xdr:rowOff>
    </xdr:to>
    <xdr:sp macro="" textlink="">
      <xdr:nvSpPr>
        <xdr:cNvPr id="565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103</xdr:row>
      <xdr:rowOff>28575</xdr:rowOff>
    </xdr:from>
    <xdr:to>
      <xdr:col>36</xdr:col>
      <xdr:colOff>28575</xdr:colOff>
      <xdr:row>106</xdr:row>
      <xdr:rowOff>0</xdr:rowOff>
    </xdr:to>
    <xdr:sp macro="" textlink="">
      <xdr:nvSpPr>
        <xdr:cNvPr id="566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103</xdr:row>
      <xdr:rowOff>0</xdr:rowOff>
    </xdr:from>
    <xdr:to>
      <xdr:col>39</xdr:col>
      <xdr:colOff>28575</xdr:colOff>
      <xdr:row>106</xdr:row>
      <xdr:rowOff>0</xdr:rowOff>
    </xdr:to>
    <xdr:sp macro="" textlink="">
      <xdr:nvSpPr>
        <xdr:cNvPr id="567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103</xdr:row>
      <xdr:rowOff>0</xdr:rowOff>
    </xdr:from>
    <xdr:to>
      <xdr:col>6</xdr:col>
      <xdr:colOff>0</xdr:colOff>
      <xdr:row>105</xdr:row>
      <xdr:rowOff>161925</xdr:rowOff>
    </xdr:to>
    <xdr:sp macro="" textlink="">
      <xdr:nvSpPr>
        <xdr:cNvPr id="568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103</xdr:row>
      <xdr:rowOff>0</xdr:rowOff>
    </xdr:from>
    <xdr:to>
      <xdr:col>15</xdr:col>
      <xdr:colOff>0</xdr:colOff>
      <xdr:row>106</xdr:row>
      <xdr:rowOff>0</xdr:rowOff>
    </xdr:to>
    <xdr:sp macro="" textlink="">
      <xdr:nvSpPr>
        <xdr:cNvPr id="569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103</xdr:row>
      <xdr:rowOff>0</xdr:rowOff>
    </xdr:from>
    <xdr:to>
      <xdr:col>33</xdr:col>
      <xdr:colOff>0</xdr:colOff>
      <xdr:row>106</xdr:row>
      <xdr:rowOff>0</xdr:rowOff>
    </xdr:to>
    <xdr:sp macro="" textlink="">
      <xdr:nvSpPr>
        <xdr:cNvPr id="570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103</xdr:row>
      <xdr:rowOff>0</xdr:rowOff>
    </xdr:from>
    <xdr:to>
      <xdr:col>36</xdr:col>
      <xdr:colOff>0</xdr:colOff>
      <xdr:row>106</xdr:row>
      <xdr:rowOff>0</xdr:rowOff>
    </xdr:to>
    <xdr:sp macro="" textlink="">
      <xdr:nvSpPr>
        <xdr:cNvPr id="571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103</xdr:row>
      <xdr:rowOff>9525</xdr:rowOff>
    </xdr:from>
    <xdr:to>
      <xdr:col>39</xdr:col>
      <xdr:colOff>0</xdr:colOff>
      <xdr:row>106</xdr:row>
      <xdr:rowOff>0</xdr:rowOff>
    </xdr:to>
    <xdr:sp macro="" textlink="">
      <xdr:nvSpPr>
        <xdr:cNvPr id="572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103</xdr:row>
      <xdr:rowOff>0</xdr:rowOff>
    </xdr:from>
    <xdr:to>
      <xdr:col>29</xdr:col>
      <xdr:colOff>333375</xdr:colOff>
      <xdr:row>106</xdr:row>
      <xdr:rowOff>0</xdr:rowOff>
    </xdr:to>
    <xdr:sp macro="" textlink="">
      <xdr:nvSpPr>
        <xdr:cNvPr id="573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103</xdr:row>
      <xdr:rowOff>0</xdr:rowOff>
    </xdr:from>
    <xdr:to>
      <xdr:col>24</xdr:col>
      <xdr:colOff>28575</xdr:colOff>
      <xdr:row>106</xdr:row>
      <xdr:rowOff>0</xdr:rowOff>
    </xdr:to>
    <xdr:sp macro="" textlink="">
      <xdr:nvSpPr>
        <xdr:cNvPr id="574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103</xdr:row>
      <xdr:rowOff>0</xdr:rowOff>
    </xdr:from>
    <xdr:to>
      <xdr:col>21</xdr:col>
      <xdr:colOff>28575</xdr:colOff>
      <xdr:row>106</xdr:row>
      <xdr:rowOff>0</xdr:rowOff>
    </xdr:to>
    <xdr:sp macro="" textlink="">
      <xdr:nvSpPr>
        <xdr:cNvPr id="575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103</xdr:row>
      <xdr:rowOff>19050</xdr:rowOff>
    </xdr:from>
    <xdr:to>
      <xdr:col>6</xdr:col>
      <xdr:colOff>9525</xdr:colOff>
      <xdr:row>106</xdr:row>
      <xdr:rowOff>0</xdr:rowOff>
    </xdr:to>
    <xdr:sp macro="" textlink="">
      <xdr:nvSpPr>
        <xdr:cNvPr id="576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103</xdr:row>
      <xdr:rowOff>9525</xdr:rowOff>
    </xdr:from>
    <xdr:to>
      <xdr:col>9</xdr:col>
      <xdr:colOff>9525</xdr:colOff>
      <xdr:row>106</xdr:row>
      <xdr:rowOff>0</xdr:rowOff>
    </xdr:to>
    <xdr:sp macro="" textlink="">
      <xdr:nvSpPr>
        <xdr:cNvPr id="577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107</xdr:row>
      <xdr:rowOff>0</xdr:rowOff>
    </xdr:from>
    <xdr:to>
      <xdr:col>9</xdr:col>
      <xdr:colOff>0</xdr:colOff>
      <xdr:row>110</xdr:row>
      <xdr:rowOff>0</xdr:rowOff>
    </xdr:to>
    <xdr:sp macro="" textlink="">
      <xdr:nvSpPr>
        <xdr:cNvPr id="578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107</xdr:row>
      <xdr:rowOff>28575</xdr:rowOff>
    </xdr:from>
    <xdr:to>
      <xdr:col>12</xdr:col>
      <xdr:colOff>28575</xdr:colOff>
      <xdr:row>110</xdr:row>
      <xdr:rowOff>0</xdr:rowOff>
    </xdr:to>
    <xdr:sp macro="" textlink="">
      <xdr:nvSpPr>
        <xdr:cNvPr id="579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107</xdr:row>
      <xdr:rowOff>0</xdr:rowOff>
    </xdr:from>
    <xdr:to>
      <xdr:col>12</xdr:col>
      <xdr:colOff>9525</xdr:colOff>
      <xdr:row>109</xdr:row>
      <xdr:rowOff>161925</xdr:rowOff>
    </xdr:to>
    <xdr:sp macro="" textlink="">
      <xdr:nvSpPr>
        <xdr:cNvPr id="580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107</xdr:row>
      <xdr:rowOff>0</xdr:rowOff>
    </xdr:from>
    <xdr:to>
      <xdr:col>15</xdr:col>
      <xdr:colOff>28575</xdr:colOff>
      <xdr:row>110</xdr:row>
      <xdr:rowOff>0</xdr:rowOff>
    </xdr:to>
    <xdr:sp macro="" textlink="">
      <xdr:nvSpPr>
        <xdr:cNvPr id="581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107</xdr:row>
      <xdr:rowOff>9525</xdr:rowOff>
    </xdr:from>
    <xdr:to>
      <xdr:col>18</xdr:col>
      <xdr:colOff>28575</xdr:colOff>
      <xdr:row>110</xdr:row>
      <xdr:rowOff>0</xdr:rowOff>
    </xdr:to>
    <xdr:sp macro="" textlink="">
      <xdr:nvSpPr>
        <xdr:cNvPr id="582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107</xdr:row>
      <xdr:rowOff>0</xdr:rowOff>
    </xdr:from>
    <xdr:to>
      <xdr:col>18</xdr:col>
      <xdr:colOff>0</xdr:colOff>
      <xdr:row>110</xdr:row>
      <xdr:rowOff>0</xdr:rowOff>
    </xdr:to>
    <xdr:sp macro="" textlink="">
      <xdr:nvSpPr>
        <xdr:cNvPr id="583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107</xdr:row>
      <xdr:rowOff>28575</xdr:rowOff>
    </xdr:from>
    <xdr:to>
      <xdr:col>21</xdr:col>
      <xdr:colOff>28575</xdr:colOff>
      <xdr:row>110</xdr:row>
      <xdr:rowOff>0</xdr:rowOff>
    </xdr:to>
    <xdr:sp macro="" textlink="">
      <xdr:nvSpPr>
        <xdr:cNvPr id="584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107</xdr:row>
      <xdr:rowOff>9525</xdr:rowOff>
    </xdr:from>
    <xdr:to>
      <xdr:col>24</xdr:col>
      <xdr:colOff>9525</xdr:colOff>
      <xdr:row>110</xdr:row>
      <xdr:rowOff>0</xdr:rowOff>
    </xdr:to>
    <xdr:sp macro="" textlink="">
      <xdr:nvSpPr>
        <xdr:cNvPr id="585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107</xdr:row>
      <xdr:rowOff>28575</xdr:rowOff>
    </xdr:from>
    <xdr:to>
      <xdr:col>27</xdr:col>
      <xdr:colOff>28575</xdr:colOff>
      <xdr:row>110</xdr:row>
      <xdr:rowOff>0</xdr:rowOff>
    </xdr:to>
    <xdr:sp macro="" textlink="">
      <xdr:nvSpPr>
        <xdr:cNvPr id="586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107</xdr:row>
      <xdr:rowOff>9525</xdr:rowOff>
    </xdr:from>
    <xdr:to>
      <xdr:col>27</xdr:col>
      <xdr:colOff>9525</xdr:colOff>
      <xdr:row>110</xdr:row>
      <xdr:rowOff>0</xdr:rowOff>
    </xdr:to>
    <xdr:sp macro="" textlink="">
      <xdr:nvSpPr>
        <xdr:cNvPr id="587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107</xdr:row>
      <xdr:rowOff>28575</xdr:rowOff>
    </xdr:from>
    <xdr:to>
      <xdr:col>30</xdr:col>
      <xdr:colOff>28575</xdr:colOff>
      <xdr:row>110</xdr:row>
      <xdr:rowOff>0</xdr:rowOff>
    </xdr:to>
    <xdr:sp macro="" textlink="">
      <xdr:nvSpPr>
        <xdr:cNvPr id="588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107</xdr:row>
      <xdr:rowOff>28575</xdr:rowOff>
    </xdr:from>
    <xdr:to>
      <xdr:col>33</xdr:col>
      <xdr:colOff>28575</xdr:colOff>
      <xdr:row>110</xdr:row>
      <xdr:rowOff>0</xdr:rowOff>
    </xdr:to>
    <xdr:sp macro="" textlink="">
      <xdr:nvSpPr>
        <xdr:cNvPr id="589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107</xdr:row>
      <xdr:rowOff>28575</xdr:rowOff>
    </xdr:from>
    <xdr:to>
      <xdr:col>36</xdr:col>
      <xdr:colOff>28575</xdr:colOff>
      <xdr:row>110</xdr:row>
      <xdr:rowOff>0</xdr:rowOff>
    </xdr:to>
    <xdr:sp macro="" textlink="">
      <xdr:nvSpPr>
        <xdr:cNvPr id="590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107</xdr:row>
      <xdr:rowOff>0</xdr:rowOff>
    </xdr:from>
    <xdr:to>
      <xdr:col>39</xdr:col>
      <xdr:colOff>28575</xdr:colOff>
      <xdr:row>110</xdr:row>
      <xdr:rowOff>0</xdr:rowOff>
    </xdr:to>
    <xdr:sp macro="" textlink="">
      <xdr:nvSpPr>
        <xdr:cNvPr id="591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107</xdr:row>
      <xdr:rowOff>0</xdr:rowOff>
    </xdr:from>
    <xdr:to>
      <xdr:col>6</xdr:col>
      <xdr:colOff>0</xdr:colOff>
      <xdr:row>109</xdr:row>
      <xdr:rowOff>161925</xdr:rowOff>
    </xdr:to>
    <xdr:sp macro="" textlink="">
      <xdr:nvSpPr>
        <xdr:cNvPr id="592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107</xdr:row>
      <xdr:rowOff>0</xdr:rowOff>
    </xdr:from>
    <xdr:to>
      <xdr:col>15</xdr:col>
      <xdr:colOff>0</xdr:colOff>
      <xdr:row>110</xdr:row>
      <xdr:rowOff>0</xdr:rowOff>
    </xdr:to>
    <xdr:sp macro="" textlink="">
      <xdr:nvSpPr>
        <xdr:cNvPr id="593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107</xdr:row>
      <xdr:rowOff>0</xdr:rowOff>
    </xdr:from>
    <xdr:to>
      <xdr:col>33</xdr:col>
      <xdr:colOff>0</xdr:colOff>
      <xdr:row>110</xdr:row>
      <xdr:rowOff>0</xdr:rowOff>
    </xdr:to>
    <xdr:sp macro="" textlink="">
      <xdr:nvSpPr>
        <xdr:cNvPr id="594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107</xdr:row>
      <xdr:rowOff>0</xdr:rowOff>
    </xdr:from>
    <xdr:to>
      <xdr:col>36</xdr:col>
      <xdr:colOff>0</xdr:colOff>
      <xdr:row>110</xdr:row>
      <xdr:rowOff>0</xdr:rowOff>
    </xdr:to>
    <xdr:sp macro="" textlink="">
      <xdr:nvSpPr>
        <xdr:cNvPr id="595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107</xdr:row>
      <xdr:rowOff>9525</xdr:rowOff>
    </xdr:from>
    <xdr:to>
      <xdr:col>39</xdr:col>
      <xdr:colOff>0</xdr:colOff>
      <xdr:row>110</xdr:row>
      <xdr:rowOff>0</xdr:rowOff>
    </xdr:to>
    <xdr:sp macro="" textlink="">
      <xdr:nvSpPr>
        <xdr:cNvPr id="596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107</xdr:row>
      <xdr:rowOff>0</xdr:rowOff>
    </xdr:from>
    <xdr:to>
      <xdr:col>29</xdr:col>
      <xdr:colOff>333375</xdr:colOff>
      <xdr:row>110</xdr:row>
      <xdr:rowOff>0</xdr:rowOff>
    </xdr:to>
    <xdr:sp macro="" textlink="">
      <xdr:nvSpPr>
        <xdr:cNvPr id="597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107</xdr:row>
      <xdr:rowOff>0</xdr:rowOff>
    </xdr:from>
    <xdr:to>
      <xdr:col>24</xdr:col>
      <xdr:colOff>28575</xdr:colOff>
      <xdr:row>110</xdr:row>
      <xdr:rowOff>0</xdr:rowOff>
    </xdr:to>
    <xdr:sp macro="" textlink="">
      <xdr:nvSpPr>
        <xdr:cNvPr id="598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107</xdr:row>
      <xdr:rowOff>0</xdr:rowOff>
    </xdr:from>
    <xdr:to>
      <xdr:col>21</xdr:col>
      <xdr:colOff>28575</xdr:colOff>
      <xdr:row>110</xdr:row>
      <xdr:rowOff>0</xdr:rowOff>
    </xdr:to>
    <xdr:sp macro="" textlink="">
      <xdr:nvSpPr>
        <xdr:cNvPr id="599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107</xdr:row>
      <xdr:rowOff>19050</xdr:rowOff>
    </xdr:from>
    <xdr:to>
      <xdr:col>6</xdr:col>
      <xdr:colOff>9525</xdr:colOff>
      <xdr:row>110</xdr:row>
      <xdr:rowOff>0</xdr:rowOff>
    </xdr:to>
    <xdr:sp macro="" textlink="">
      <xdr:nvSpPr>
        <xdr:cNvPr id="600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107</xdr:row>
      <xdr:rowOff>9525</xdr:rowOff>
    </xdr:from>
    <xdr:to>
      <xdr:col>9</xdr:col>
      <xdr:colOff>9525</xdr:colOff>
      <xdr:row>110</xdr:row>
      <xdr:rowOff>0</xdr:rowOff>
    </xdr:to>
    <xdr:sp macro="" textlink="">
      <xdr:nvSpPr>
        <xdr:cNvPr id="601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111</xdr:row>
      <xdr:rowOff>0</xdr:rowOff>
    </xdr:from>
    <xdr:to>
      <xdr:col>9</xdr:col>
      <xdr:colOff>0</xdr:colOff>
      <xdr:row>114</xdr:row>
      <xdr:rowOff>0</xdr:rowOff>
    </xdr:to>
    <xdr:sp macro="" textlink="">
      <xdr:nvSpPr>
        <xdr:cNvPr id="602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111</xdr:row>
      <xdr:rowOff>28575</xdr:rowOff>
    </xdr:from>
    <xdr:to>
      <xdr:col>12</xdr:col>
      <xdr:colOff>28575</xdr:colOff>
      <xdr:row>114</xdr:row>
      <xdr:rowOff>0</xdr:rowOff>
    </xdr:to>
    <xdr:sp macro="" textlink="">
      <xdr:nvSpPr>
        <xdr:cNvPr id="603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111</xdr:row>
      <xdr:rowOff>0</xdr:rowOff>
    </xdr:from>
    <xdr:to>
      <xdr:col>12</xdr:col>
      <xdr:colOff>9525</xdr:colOff>
      <xdr:row>113</xdr:row>
      <xdr:rowOff>161925</xdr:rowOff>
    </xdr:to>
    <xdr:sp macro="" textlink="">
      <xdr:nvSpPr>
        <xdr:cNvPr id="604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111</xdr:row>
      <xdr:rowOff>0</xdr:rowOff>
    </xdr:from>
    <xdr:to>
      <xdr:col>15</xdr:col>
      <xdr:colOff>28575</xdr:colOff>
      <xdr:row>114</xdr:row>
      <xdr:rowOff>0</xdr:rowOff>
    </xdr:to>
    <xdr:sp macro="" textlink="">
      <xdr:nvSpPr>
        <xdr:cNvPr id="605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111</xdr:row>
      <xdr:rowOff>9525</xdr:rowOff>
    </xdr:from>
    <xdr:to>
      <xdr:col>18</xdr:col>
      <xdr:colOff>28575</xdr:colOff>
      <xdr:row>114</xdr:row>
      <xdr:rowOff>0</xdr:rowOff>
    </xdr:to>
    <xdr:sp macro="" textlink="">
      <xdr:nvSpPr>
        <xdr:cNvPr id="606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111</xdr:row>
      <xdr:rowOff>0</xdr:rowOff>
    </xdr:from>
    <xdr:to>
      <xdr:col>18</xdr:col>
      <xdr:colOff>0</xdr:colOff>
      <xdr:row>114</xdr:row>
      <xdr:rowOff>0</xdr:rowOff>
    </xdr:to>
    <xdr:sp macro="" textlink="">
      <xdr:nvSpPr>
        <xdr:cNvPr id="607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111</xdr:row>
      <xdr:rowOff>28575</xdr:rowOff>
    </xdr:from>
    <xdr:to>
      <xdr:col>21</xdr:col>
      <xdr:colOff>28575</xdr:colOff>
      <xdr:row>114</xdr:row>
      <xdr:rowOff>0</xdr:rowOff>
    </xdr:to>
    <xdr:sp macro="" textlink="">
      <xdr:nvSpPr>
        <xdr:cNvPr id="608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111</xdr:row>
      <xdr:rowOff>9525</xdr:rowOff>
    </xdr:from>
    <xdr:to>
      <xdr:col>24</xdr:col>
      <xdr:colOff>9525</xdr:colOff>
      <xdr:row>114</xdr:row>
      <xdr:rowOff>0</xdr:rowOff>
    </xdr:to>
    <xdr:sp macro="" textlink="">
      <xdr:nvSpPr>
        <xdr:cNvPr id="609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111</xdr:row>
      <xdr:rowOff>28575</xdr:rowOff>
    </xdr:from>
    <xdr:to>
      <xdr:col>27</xdr:col>
      <xdr:colOff>28575</xdr:colOff>
      <xdr:row>114</xdr:row>
      <xdr:rowOff>0</xdr:rowOff>
    </xdr:to>
    <xdr:sp macro="" textlink="">
      <xdr:nvSpPr>
        <xdr:cNvPr id="610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111</xdr:row>
      <xdr:rowOff>9525</xdr:rowOff>
    </xdr:from>
    <xdr:to>
      <xdr:col>27</xdr:col>
      <xdr:colOff>9525</xdr:colOff>
      <xdr:row>114</xdr:row>
      <xdr:rowOff>0</xdr:rowOff>
    </xdr:to>
    <xdr:sp macro="" textlink="">
      <xdr:nvSpPr>
        <xdr:cNvPr id="611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111</xdr:row>
      <xdr:rowOff>28575</xdr:rowOff>
    </xdr:from>
    <xdr:to>
      <xdr:col>30</xdr:col>
      <xdr:colOff>28575</xdr:colOff>
      <xdr:row>114</xdr:row>
      <xdr:rowOff>0</xdr:rowOff>
    </xdr:to>
    <xdr:sp macro="" textlink="">
      <xdr:nvSpPr>
        <xdr:cNvPr id="612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111</xdr:row>
      <xdr:rowOff>28575</xdr:rowOff>
    </xdr:from>
    <xdr:to>
      <xdr:col>33</xdr:col>
      <xdr:colOff>28575</xdr:colOff>
      <xdr:row>114</xdr:row>
      <xdr:rowOff>0</xdr:rowOff>
    </xdr:to>
    <xdr:sp macro="" textlink="">
      <xdr:nvSpPr>
        <xdr:cNvPr id="613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111</xdr:row>
      <xdr:rowOff>28575</xdr:rowOff>
    </xdr:from>
    <xdr:to>
      <xdr:col>36</xdr:col>
      <xdr:colOff>28575</xdr:colOff>
      <xdr:row>114</xdr:row>
      <xdr:rowOff>0</xdr:rowOff>
    </xdr:to>
    <xdr:sp macro="" textlink="">
      <xdr:nvSpPr>
        <xdr:cNvPr id="614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111</xdr:row>
      <xdr:rowOff>0</xdr:rowOff>
    </xdr:from>
    <xdr:to>
      <xdr:col>39</xdr:col>
      <xdr:colOff>28575</xdr:colOff>
      <xdr:row>114</xdr:row>
      <xdr:rowOff>0</xdr:rowOff>
    </xdr:to>
    <xdr:sp macro="" textlink="">
      <xdr:nvSpPr>
        <xdr:cNvPr id="615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111</xdr:row>
      <xdr:rowOff>0</xdr:rowOff>
    </xdr:from>
    <xdr:to>
      <xdr:col>6</xdr:col>
      <xdr:colOff>0</xdr:colOff>
      <xdr:row>113</xdr:row>
      <xdr:rowOff>161925</xdr:rowOff>
    </xdr:to>
    <xdr:sp macro="" textlink="">
      <xdr:nvSpPr>
        <xdr:cNvPr id="616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111</xdr:row>
      <xdr:rowOff>0</xdr:rowOff>
    </xdr:from>
    <xdr:to>
      <xdr:col>15</xdr:col>
      <xdr:colOff>0</xdr:colOff>
      <xdr:row>114</xdr:row>
      <xdr:rowOff>0</xdr:rowOff>
    </xdr:to>
    <xdr:sp macro="" textlink="">
      <xdr:nvSpPr>
        <xdr:cNvPr id="617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111</xdr:row>
      <xdr:rowOff>0</xdr:rowOff>
    </xdr:from>
    <xdr:to>
      <xdr:col>33</xdr:col>
      <xdr:colOff>0</xdr:colOff>
      <xdr:row>114</xdr:row>
      <xdr:rowOff>0</xdr:rowOff>
    </xdr:to>
    <xdr:sp macro="" textlink="">
      <xdr:nvSpPr>
        <xdr:cNvPr id="618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111</xdr:row>
      <xdr:rowOff>0</xdr:rowOff>
    </xdr:from>
    <xdr:to>
      <xdr:col>36</xdr:col>
      <xdr:colOff>0</xdr:colOff>
      <xdr:row>114</xdr:row>
      <xdr:rowOff>0</xdr:rowOff>
    </xdr:to>
    <xdr:sp macro="" textlink="">
      <xdr:nvSpPr>
        <xdr:cNvPr id="619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111</xdr:row>
      <xdr:rowOff>9525</xdr:rowOff>
    </xdr:from>
    <xdr:to>
      <xdr:col>39</xdr:col>
      <xdr:colOff>0</xdr:colOff>
      <xdr:row>114</xdr:row>
      <xdr:rowOff>0</xdr:rowOff>
    </xdr:to>
    <xdr:sp macro="" textlink="">
      <xdr:nvSpPr>
        <xdr:cNvPr id="620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111</xdr:row>
      <xdr:rowOff>0</xdr:rowOff>
    </xdr:from>
    <xdr:to>
      <xdr:col>29</xdr:col>
      <xdr:colOff>333375</xdr:colOff>
      <xdr:row>114</xdr:row>
      <xdr:rowOff>0</xdr:rowOff>
    </xdr:to>
    <xdr:sp macro="" textlink="">
      <xdr:nvSpPr>
        <xdr:cNvPr id="621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111</xdr:row>
      <xdr:rowOff>0</xdr:rowOff>
    </xdr:from>
    <xdr:to>
      <xdr:col>24</xdr:col>
      <xdr:colOff>28575</xdr:colOff>
      <xdr:row>114</xdr:row>
      <xdr:rowOff>0</xdr:rowOff>
    </xdr:to>
    <xdr:sp macro="" textlink="">
      <xdr:nvSpPr>
        <xdr:cNvPr id="622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111</xdr:row>
      <xdr:rowOff>0</xdr:rowOff>
    </xdr:from>
    <xdr:to>
      <xdr:col>21</xdr:col>
      <xdr:colOff>28575</xdr:colOff>
      <xdr:row>114</xdr:row>
      <xdr:rowOff>0</xdr:rowOff>
    </xdr:to>
    <xdr:sp macro="" textlink="">
      <xdr:nvSpPr>
        <xdr:cNvPr id="623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111</xdr:row>
      <xdr:rowOff>19050</xdr:rowOff>
    </xdr:from>
    <xdr:to>
      <xdr:col>6</xdr:col>
      <xdr:colOff>9525</xdr:colOff>
      <xdr:row>114</xdr:row>
      <xdr:rowOff>0</xdr:rowOff>
    </xdr:to>
    <xdr:sp macro="" textlink="">
      <xdr:nvSpPr>
        <xdr:cNvPr id="624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111</xdr:row>
      <xdr:rowOff>9525</xdr:rowOff>
    </xdr:from>
    <xdr:to>
      <xdr:col>9</xdr:col>
      <xdr:colOff>9525</xdr:colOff>
      <xdr:row>114</xdr:row>
      <xdr:rowOff>0</xdr:rowOff>
    </xdr:to>
    <xdr:sp macro="" textlink="">
      <xdr:nvSpPr>
        <xdr:cNvPr id="625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115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626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115</xdr:row>
      <xdr:rowOff>28575</xdr:rowOff>
    </xdr:from>
    <xdr:to>
      <xdr:col>12</xdr:col>
      <xdr:colOff>28575</xdr:colOff>
      <xdr:row>118</xdr:row>
      <xdr:rowOff>0</xdr:rowOff>
    </xdr:to>
    <xdr:sp macro="" textlink="">
      <xdr:nvSpPr>
        <xdr:cNvPr id="627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115</xdr:row>
      <xdr:rowOff>0</xdr:rowOff>
    </xdr:from>
    <xdr:to>
      <xdr:col>12</xdr:col>
      <xdr:colOff>9525</xdr:colOff>
      <xdr:row>117</xdr:row>
      <xdr:rowOff>161925</xdr:rowOff>
    </xdr:to>
    <xdr:sp macro="" textlink="">
      <xdr:nvSpPr>
        <xdr:cNvPr id="628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115</xdr:row>
      <xdr:rowOff>0</xdr:rowOff>
    </xdr:from>
    <xdr:to>
      <xdr:col>15</xdr:col>
      <xdr:colOff>28575</xdr:colOff>
      <xdr:row>118</xdr:row>
      <xdr:rowOff>0</xdr:rowOff>
    </xdr:to>
    <xdr:sp macro="" textlink="">
      <xdr:nvSpPr>
        <xdr:cNvPr id="629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115</xdr:row>
      <xdr:rowOff>9525</xdr:rowOff>
    </xdr:from>
    <xdr:to>
      <xdr:col>18</xdr:col>
      <xdr:colOff>28575</xdr:colOff>
      <xdr:row>118</xdr:row>
      <xdr:rowOff>0</xdr:rowOff>
    </xdr:to>
    <xdr:sp macro="" textlink="">
      <xdr:nvSpPr>
        <xdr:cNvPr id="630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115</xdr:row>
      <xdr:rowOff>0</xdr:rowOff>
    </xdr:from>
    <xdr:to>
      <xdr:col>18</xdr:col>
      <xdr:colOff>0</xdr:colOff>
      <xdr:row>118</xdr:row>
      <xdr:rowOff>0</xdr:rowOff>
    </xdr:to>
    <xdr:sp macro="" textlink="">
      <xdr:nvSpPr>
        <xdr:cNvPr id="631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115</xdr:row>
      <xdr:rowOff>28575</xdr:rowOff>
    </xdr:from>
    <xdr:to>
      <xdr:col>21</xdr:col>
      <xdr:colOff>28575</xdr:colOff>
      <xdr:row>118</xdr:row>
      <xdr:rowOff>0</xdr:rowOff>
    </xdr:to>
    <xdr:sp macro="" textlink="">
      <xdr:nvSpPr>
        <xdr:cNvPr id="632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115</xdr:row>
      <xdr:rowOff>9525</xdr:rowOff>
    </xdr:from>
    <xdr:to>
      <xdr:col>24</xdr:col>
      <xdr:colOff>9525</xdr:colOff>
      <xdr:row>118</xdr:row>
      <xdr:rowOff>0</xdr:rowOff>
    </xdr:to>
    <xdr:sp macro="" textlink="">
      <xdr:nvSpPr>
        <xdr:cNvPr id="633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115</xdr:row>
      <xdr:rowOff>28575</xdr:rowOff>
    </xdr:from>
    <xdr:to>
      <xdr:col>27</xdr:col>
      <xdr:colOff>28575</xdr:colOff>
      <xdr:row>118</xdr:row>
      <xdr:rowOff>0</xdr:rowOff>
    </xdr:to>
    <xdr:sp macro="" textlink="">
      <xdr:nvSpPr>
        <xdr:cNvPr id="634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115</xdr:row>
      <xdr:rowOff>9525</xdr:rowOff>
    </xdr:from>
    <xdr:to>
      <xdr:col>27</xdr:col>
      <xdr:colOff>9525</xdr:colOff>
      <xdr:row>118</xdr:row>
      <xdr:rowOff>0</xdr:rowOff>
    </xdr:to>
    <xdr:sp macro="" textlink="">
      <xdr:nvSpPr>
        <xdr:cNvPr id="635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115</xdr:row>
      <xdr:rowOff>28575</xdr:rowOff>
    </xdr:from>
    <xdr:to>
      <xdr:col>30</xdr:col>
      <xdr:colOff>28575</xdr:colOff>
      <xdr:row>118</xdr:row>
      <xdr:rowOff>0</xdr:rowOff>
    </xdr:to>
    <xdr:sp macro="" textlink="">
      <xdr:nvSpPr>
        <xdr:cNvPr id="636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115</xdr:row>
      <xdr:rowOff>28575</xdr:rowOff>
    </xdr:from>
    <xdr:to>
      <xdr:col>33</xdr:col>
      <xdr:colOff>28575</xdr:colOff>
      <xdr:row>118</xdr:row>
      <xdr:rowOff>0</xdr:rowOff>
    </xdr:to>
    <xdr:sp macro="" textlink="">
      <xdr:nvSpPr>
        <xdr:cNvPr id="637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115</xdr:row>
      <xdr:rowOff>28575</xdr:rowOff>
    </xdr:from>
    <xdr:to>
      <xdr:col>36</xdr:col>
      <xdr:colOff>28575</xdr:colOff>
      <xdr:row>118</xdr:row>
      <xdr:rowOff>0</xdr:rowOff>
    </xdr:to>
    <xdr:sp macro="" textlink="">
      <xdr:nvSpPr>
        <xdr:cNvPr id="638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115</xdr:row>
      <xdr:rowOff>0</xdr:rowOff>
    </xdr:from>
    <xdr:to>
      <xdr:col>39</xdr:col>
      <xdr:colOff>28575</xdr:colOff>
      <xdr:row>118</xdr:row>
      <xdr:rowOff>0</xdr:rowOff>
    </xdr:to>
    <xdr:sp macro="" textlink="">
      <xdr:nvSpPr>
        <xdr:cNvPr id="639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115</xdr:row>
      <xdr:rowOff>0</xdr:rowOff>
    </xdr:from>
    <xdr:to>
      <xdr:col>6</xdr:col>
      <xdr:colOff>0</xdr:colOff>
      <xdr:row>117</xdr:row>
      <xdr:rowOff>161925</xdr:rowOff>
    </xdr:to>
    <xdr:sp macro="" textlink="">
      <xdr:nvSpPr>
        <xdr:cNvPr id="640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115</xdr:row>
      <xdr:rowOff>0</xdr:rowOff>
    </xdr:from>
    <xdr:to>
      <xdr:col>15</xdr:col>
      <xdr:colOff>0</xdr:colOff>
      <xdr:row>118</xdr:row>
      <xdr:rowOff>0</xdr:rowOff>
    </xdr:to>
    <xdr:sp macro="" textlink="">
      <xdr:nvSpPr>
        <xdr:cNvPr id="641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115</xdr:row>
      <xdr:rowOff>0</xdr:rowOff>
    </xdr:from>
    <xdr:to>
      <xdr:col>33</xdr:col>
      <xdr:colOff>0</xdr:colOff>
      <xdr:row>118</xdr:row>
      <xdr:rowOff>0</xdr:rowOff>
    </xdr:to>
    <xdr:sp macro="" textlink="">
      <xdr:nvSpPr>
        <xdr:cNvPr id="642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115</xdr:row>
      <xdr:rowOff>0</xdr:rowOff>
    </xdr:from>
    <xdr:to>
      <xdr:col>36</xdr:col>
      <xdr:colOff>0</xdr:colOff>
      <xdr:row>118</xdr:row>
      <xdr:rowOff>0</xdr:rowOff>
    </xdr:to>
    <xdr:sp macro="" textlink="">
      <xdr:nvSpPr>
        <xdr:cNvPr id="643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115</xdr:row>
      <xdr:rowOff>9525</xdr:rowOff>
    </xdr:from>
    <xdr:to>
      <xdr:col>39</xdr:col>
      <xdr:colOff>0</xdr:colOff>
      <xdr:row>118</xdr:row>
      <xdr:rowOff>0</xdr:rowOff>
    </xdr:to>
    <xdr:sp macro="" textlink="">
      <xdr:nvSpPr>
        <xdr:cNvPr id="644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115</xdr:row>
      <xdr:rowOff>0</xdr:rowOff>
    </xdr:from>
    <xdr:to>
      <xdr:col>29</xdr:col>
      <xdr:colOff>333375</xdr:colOff>
      <xdr:row>118</xdr:row>
      <xdr:rowOff>0</xdr:rowOff>
    </xdr:to>
    <xdr:sp macro="" textlink="">
      <xdr:nvSpPr>
        <xdr:cNvPr id="645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115</xdr:row>
      <xdr:rowOff>0</xdr:rowOff>
    </xdr:from>
    <xdr:to>
      <xdr:col>24</xdr:col>
      <xdr:colOff>28575</xdr:colOff>
      <xdr:row>118</xdr:row>
      <xdr:rowOff>0</xdr:rowOff>
    </xdr:to>
    <xdr:sp macro="" textlink="">
      <xdr:nvSpPr>
        <xdr:cNvPr id="646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115</xdr:row>
      <xdr:rowOff>0</xdr:rowOff>
    </xdr:from>
    <xdr:to>
      <xdr:col>21</xdr:col>
      <xdr:colOff>28575</xdr:colOff>
      <xdr:row>118</xdr:row>
      <xdr:rowOff>0</xdr:rowOff>
    </xdr:to>
    <xdr:sp macro="" textlink="">
      <xdr:nvSpPr>
        <xdr:cNvPr id="647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115</xdr:row>
      <xdr:rowOff>19050</xdr:rowOff>
    </xdr:from>
    <xdr:to>
      <xdr:col>6</xdr:col>
      <xdr:colOff>9525</xdr:colOff>
      <xdr:row>118</xdr:row>
      <xdr:rowOff>0</xdr:rowOff>
    </xdr:to>
    <xdr:sp macro="" textlink="">
      <xdr:nvSpPr>
        <xdr:cNvPr id="648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115</xdr:row>
      <xdr:rowOff>9525</xdr:rowOff>
    </xdr:from>
    <xdr:to>
      <xdr:col>9</xdr:col>
      <xdr:colOff>9525</xdr:colOff>
      <xdr:row>118</xdr:row>
      <xdr:rowOff>0</xdr:rowOff>
    </xdr:to>
    <xdr:sp macro="" textlink="">
      <xdr:nvSpPr>
        <xdr:cNvPr id="649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119</xdr:row>
      <xdr:rowOff>0</xdr:rowOff>
    </xdr:from>
    <xdr:to>
      <xdr:col>9</xdr:col>
      <xdr:colOff>0</xdr:colOff>
      <xdr:row>122</xdr:row>
      <xdr:rowOff>0</xdr:rowOff>
    </xdr:to>
    <xdr:sp macro="" textlink="">
      <xdr:nvSpPr>
        <xdr:cNvPr id="650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119</xdr:row>
      <xdr:rowOff>28575</xdr:rowOff>
    </xdr:from>
    <xdr:to>
      <xdr:col>12</xdr:col>
      <xdr:colOff>28575</xdr:colOff>
      <xdr:row>122</xdr:row>
      <xdr:rowOff>0</xdr:rowOff>
    </xdr:to>
    <xdr:sp macro="" textlink="">
      <xdr:nvSpPr>
        <xdr:cNvPr id="651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119</xdr:row>
      <xdr:rowOff>0</xdr:rowOff>
    </xdr:from>
    <xdr:to>
      <xdr:col>12</xdr:col>
      <xdr:colOff>9525</xdr:colOff>
      <xdr:row>121</xdr:row>
      <xdr:rowOff>161925</xdr:rowOff>
    </xdr:to>
    <xdr:sp macro="" textlink="">
      <xdr:nvSpPr>
        <xdr:cNvPr id="652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119</xdr:row>
      <xdr:rowOff>0</xdr:rowOff>
    </xdr:from>
    <xdr:to>
      <xdr:col>15</xdr:col>
      <xdr:colOff>28575</xdr:colOff>
      <xdr:row>122</xdr:row>
      <xdr:rowOff>0</xdr:rowOff>
    </xdr:to>
    <xdr:sp macro="" textlink="">
      <xdr:nvSpPr>
        <xdr:cNvPr id="653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119</xdr:row>
      <xdr:rowOff>9525</xdr:rowOff>
    </xdr:from>
    <xdr:to>
      <xdr:col>18</xdr:col>
      <xdr:colOff>28575</xdr:colOff>
      <xdr:row>122</xdr:row>
      <xdr:rowOff>0</xdr:rowOff>
    </xdr:to>
    <xdr:sp macro="" textlink="">
      <xdr:nvSpPr>
        <xdr:cNvPr id="654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119</xdr:row>
      <xdr:rowOff>0</xdr:rowOff>
    </xdr:from>
    <xdr:to>
      <xdr:col>18</xdr:col>
      <xdr:colOff>0</xdr:colOff>
      <xdr:row>122</xdr:row>
      <xdr:rowOff>0</xdr:rowOff>
    </xdr:to>
    <xdr:sp macro="" textlink="">
      <xdr:nvSpPr>
        <xdr:cNvPr id="655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119</xdr:row>
      <xdr:rowOff>28575</xdr:rowOff>
    </xdr:from>
    <xdr:to>
      <xdr:col>21</xdr:col>
      <xdr:colOff>28575</xdr:colOff>
      <xdr:row>122</xdr:row>
      <xdr:rowOff>0</xdr:rowOff>
    </xdr:to>
    <xdr:sp macro="" textlink="">
      <xdr:nvSpPr>
        <xdr:cNvPr id="656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119</xdr:row>
      <xdr:rowOff>9525</xdr:rowOff>
    </xdr:from>
    <xdr:to>
      <xdr:col>24</xdr:col>
      <xdr:colOff>9525</xdr:colOff>
      <xdr:row>122</xdr:row>
      <xdr:rowOff>0</xdr:rowOff>
    </xdr:to>
    <xdr:sp macro="" textlink="">
      <xdr:nvSpPr>
        <xdr:cNvPr id="657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119</xdr:row>
      <xdr:rowOff>28575</xdr:rowOff>
    </xdr:from>
    <xdr:to>
      <xdr:col>27</xdr:col>
      <xdr:colOff>28575</xdr:colOff>
      <xdr:row>122</xdr:row>
      <xdr:rowOff>0</xdr:rowOff>
    </xdr:to>
    <xdr:sp macro="" textlink="">
      <xdr:nvSpPr>
        <xdr:cNvPr id="658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119</xdr:row>
      <xdr:rowOff>9525</xdr:rowOff>
    </xdr:from>
    <xdr:to>
      <xdr:col>27</xdr:col>
      <xdr:colOff>9525</xdr:colOff>
      <xdr:row>122</xdr:row>
      <xdr:rowOff>0</xdr:rowOff>
    </xdr:to>
    <xdr:sp macro="" textlink="">
      <xdr:nvSpPr>
        <xdr:cNvPr id="659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119</xdr:row>
      <xdr:rowOff>28575</xdr:rowOff>
    </xdr:from>
    <xdr:to>
      <xdr:col>30</xdr:col>
      <xdr:colOff>28575</xdr:colOff>
      <xdr:row>122</xdr:row>
      <xdr:rowOff>0</xdr:rowOff>
    </xdr:to>
    <xdr:sp macro="" textlink="">
      <xdr:nvSpPr>
        <xdr:cNvPr id="660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119</xdr:row>
      <xdr:rowOff>28575</xdr:rowOff>
    </xdr:from>
    <xdr:to>
      <xdr:col>33</xdr:col>
      <xdr:colOff>28575</xdr:colOff>
      <xdr:row>122</xdr:row>
      <xdr:rowOff>0</xdr:rowOff>
    </xdr:to>
    <xdr:sp macro="" textlink="">
      <xdr:nvSpPr>
        <xdr:cNvPr id="661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119</xdr:row>
      <xdr:rowOff>28575</xdr:rowOff>
    </xdr:from>
    <xdr:to>
      <xdr:col>36</xdr:col>
      <xdr:colOff>28575</xdr:colOff>
      <xdr:row>122</xdr:row>
      <xdr:rowOff>0</xdr:rowOff>
    </xdr:to>
    <xdr:sp macro="" textlink="">
      <xdr:nvSpPr>
        <xdr:cNvPr id="662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119</xdr:row>
      <xdr:rowOff>0</xdr:rowOff>
    </xdr:from>
    <xdr:to>
      <xdr:col>39</xdr:col>
      <xdr:colOff>28575</xdr:colOff>
      <xdr:row>122</xdr:row>
      <xdr:rowOff>0</xdr:rowOff>
    </xdr:to>
    <xdr:sp macro="" textlink="">
      <xdr:nvSpPr>
        <xdr:cNvPr id="663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119</xdr:row>
      <xdr:rowOff>0</xdr:rowOff>
    </xdr:from>
    <xdr:to>
      <xdr:col>6</xdr:col>
      <xdr:colOff>0</xdr:colOff>
      <xdr:row>121</xdr:row>
      <xdr:rowOff>161925</xdr:rowOff>
    </xdr:to>
    <xdr:sp macro="" textlink="">
      <xdr:nvSpPr>
        <xdr:cNvPr id="664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119</xdr:row>
      <xdr:rowOff>0</xdr:rowOff>
    </xdr:from>
    <xdr:to>
      <xdr:col>15</xdr:col>
      <xdr:colOff>0</xdr:colOff>
      <xdr:row>122</xdr:row>
      <xdr:rowOff>0</xdr:rowOff>
    </xdr:to>
    <xdr:sp macro="" textlink="">
      <xdr:nvSpPr>
        <xdr:cNvPr id="665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119</xdr:row>
      <xdr:rowOff>0</xdr:rowOff>
    </xdr:from>
    <xdr:to>
      <xdr:col>33</xdr:col>
      <xdr:colOff>0</xdr:colOff>
      <xdr:row>122</xdr:row>
      <xdr:rowOff>0</xdr:rowOff>
    </xdr:to>
    <xdr:sp macro="" textlink="">
      <xdr:nvSpPr>
        <xdr:cNvPr id="666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119</xdr:row>
      <xdr:rowOff>0</xdr:rowOff>
    </xdr:from>
    <xdr:to>
      <xdr:col>36</xdr:col>
      <xdr:colOff>0</xdr:colOff>
      <xdr:row>122</xdr:row>
      <xdr:rowOff>0</xdr:rowOff>
    </xdr:to>
    <xdr:sp macro="" textlink="">
      <xdr:nvSpPr>
        <xdr:cNvPr id="667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119</xdr:row>
      <xdr:rowOff>9525</xdr:rowOff>
    </xdr:from>
    <xdr:to>
      <xdr:col>39</xdr:col>
      <xdr:colOff>0</xdr:colOff>
      <xdr:row>122</xdr:row>
      <xdr:rowOff>0</xdr:rowOff>
    </xdr:to>
    <xdr:sp macro="" textlink="">
      <xdr:nvSpPr>
        <xdr:cNvPr id="668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119</xdr:row>
      <xdr:rowOff>0</xdr:rowOff>
    </xdr:from>
    <xdr:to>
      <xdr:col>29</xdr:col>
      <xdr:colOff>333375</xdr:colOff>
      <xdr:row>122</xdr:row>
      <xdr:rowOff>0</xdr:rowOff>
    </xdr:to>
    <xdr:sp macro="" textlink="">
      <xdr:nvSpPr>
        <xdr:cNvPr id="669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119</xdr:row>
      <xdr:rowOff>0</xdr:rowOff>
    </xdr:from>
    <xdr:to>
      <xdr:col>24</xdr:col>
      <xdr:colOff>28575</xdr:colOff>
      <xdr:row>122</xdr:row>
      <xdr:rowOff>0</xdr:rowOff>
    </xdr:to>
    <xdr:sp macro="" textlink="">
      <xdr:nvSpPr>
        <xdr:cNvPr id="670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119</xdr:row>
      <xdr:rowOff>0</xdr:rowOff>
    </xdr:from>
    <xdr:to>
      <xdr:col>21</xdr:col>
      <xdr:colOff>28575</xdr:colOff>
      <xdr:row>122</xdr:row>
      <xdr:rowOff>0</xdr:rowOff>
    </xdr:to>
    <xdr:sp macro="" textlink="">
      <xdr:nvSpPr>
        <xdr:cNvPr id="671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119</xdr:row>
      <xdr:rowOff>19050</xdr:rowOff>
    </xdr:from>
    <xdr:to>
      <xdr:col>6</xdr:col>
      <xdr:colOff>9525</xdr:colOff>
      <xdr:row>122</xdr:row>
      <xdr:rowOff>0</xdr:rowOff>
    </xdr:to>
    <xdr:sp macro="" textlink="">
      <xdr:nvSpPr>
        <xdr:cNvPr id="672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119</xdr:row>
      <xdr:rowOff>9525</xdr:rowOff>
    </xdr:from>
    <xdr:to>
      <xdr:col>9</xdr:col>
      <xdr:colOff>9525</xdr:colOff>
      <xdr:row>122</xdr:row>
      <xdr:rowOff>0</xdr:rowOff>
    </xdr:to>
    <xdr:sp macro="" textlink="">
      <xdr:nvSpPr>
        <xdr:cNvPr id="673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123</xdr:row>
      <xdr:rowOff>0</xdr:rowOff>
    </xdr:from>
    <xdr:to>
      <xdr:col>9</xdr:col>
      <xdr:colOff>0</xdr:colOff>
      <xdr:row>126</xdr:row>
      <xdr:rowOff>0</xdr:rowOff>
    </xdr:to>
    <xdr:sp macro="" textlink="">
      <xdr:nvSpPr>
        <xdr:cNvPr id="674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123</xdr:row>
      <xdr:rowOff>28575</xdr:rowOff>
    </xdr:from>
    <xdr:to>
      <xdr:col>12</xdr:col>
      <xdr:colOff>28575</xdr:colOff>
      <xdr:row>126</xdr:row>
      <xdr:rowOff>0</xdr:rowOff>
    </xdr:to>
    <xdr:sp macro="" textlink="">
      <xdr:nvSpPr>
        <xdr:cNvPr id="675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123</xdr:row>
      <xdr:rowOff>0</xdr:rowOff>
    </xdr:from>
    <xdr:to>
      <xdr:col>12</xdr:col>
      <xdr:colOff>9525</xdr:colOff>
      <xdr:row>125</xdr:row>
      <xdr:rowOff>161925</xdr:rowOff>
    </xdr:to>
    <xdr:sp macro="" textlink="">
      <xdr:nvSpPr>
        <xdr:cNvPr id="676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123</xdr:row>
      <xdr:rowOff>0</xdr:rowOff>
    </xdr:from>
    <xdr:to>
      <xdr:col>15</xdr:col>
      <xdr:colOff>28575</xdr:colOff>
      <xdr:row>126</xdr:row>
      <xdr:rowOff>0</xdr:rowOff>
    </xdr:to>
    <xdr:sp macro="" textlink="">
      <xdr:nvSpPr>
        <xdr:cNvPr id="677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123</xdr:row>
      <xdr:rowOff>9525</xdr:rowOff>
    </xdr:from>
    <xdr:to>
      <xdr:col>18</xdr:col>
      <xdr:colOff>28575</xdr:colOff>
      <xdr:row>126</xdr:row>
      <xdr:rowOff>0</xdr:rowOff>
    </xdr:to>
    <xdr:sp macro="" textlink="">
      <xdr:nvSpPr>
        <xdr:cNvPr id="678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123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679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123</xdr:row>
      <xdr:rowOff>28575</xdr:rowOff>
    </xdr:from>
    <xdr:to>
      <xdr:col>21</xdr:col>
      <xdr:colOff>28575</xdr:colOff>
      <xdr:row>126</xdr:row>
      <xdr:rowOff>0</xdr:rowOff>
    </xdr:to>
    <xdr:sp macro="" textlink="">
      <xdr:nvSpPr>
        <xdr:cNvPr id="680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123</xdr:row>
      <xdr:rowOff>9525</xdr:rowOff>
    </xdr:from>
    <xdr:to>
      <xdr:col>24</xdr:col>
      <xdr:colOff>9525</xdr:colOff>
      <xdr:row>126</xdr:row>
      <xdr:rowOff>0</xdr:rowOff>
    </xdr:to>
    <xdr:sp macro="" textlink="">
      <xdr:nvSpPr>
        <xdr:cNvPr id="681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123</xdr:row>
      <xdr:rowOff>28575</xdr:rowOff>
    </xdr:from>
    <xdr:to>
      <xdr:col>27</xdr:col>
      <xdr:colOff>28575</xdr:colOff>
      <xdr:row>126</xdr:row>
      <xdr:rowOff>0</xdr:rowOff>
    </xdr:to>
    <xdr:sp macro="" textlink="">
      <xdr:nvSpPr>
        <xdr:cNvPr id="682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123</xdr:row>
      <xdr:rowOff>9525</xdr:rowOff>
    </xdr:from>
    <xdr:to>
      <xdr:col>27</xdr:col>
      <xdr:colOff>9525</xdr:colOff>
      <xdr:row>126</xdr:row>
      <xdr:rowOff>0</xdr:rowOff>
    </xdr:to>
    <xdr:sp macro="" textlink="">
      <xdr:nvSpPr>
        <xdr:cNvPr id="683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123</xdr:row>
      <xdr:rowOff>28575</xdr:rowOff>
    </xdr:from>
    <xdr:to>
      <xdr:col>30</xdr:col>
      <xdr:colOff>28575</xdr:colOff>
      <xdr:row>126</xdr:row>
      <xdr:rowOff>0</xdr:rowOff>
    </xdr:to>
    <xdr:sp macro="" textlink="">
      <xdr:nvSpPr>
        <xdr:cNvPr id="684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123</xdr:row>
      <xdr:rowOff>28575</xdr:rowOff>
    </xdr:from>
    <xdr:to>
      <xdr:col>33</xdr:col>
      <xdr:colOff>28575</xdr:colOff>
      <xdr:row>126</xdr:row>
      <xdr:rowOff>0</xdr:rowOff>
    </xdr:to>
    <xdr:sp macro="" textlink="">
      <xdr:nvSpPr>
        <xdr:cNvPr id="685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123</xdr:row>
      <xdr:rowOff>28575</xdr:rowOff>
    </xdr:from>
    <xdr:to>
      <xdr:col>36</xdr:col>
      <xdr:colOff>28575</xdr:colOff>
      <xdr:row>126</xdr:row>
      <xdr:rowOff>0</xdr:rowOff>
    </xdr:to>
    <xdr:sp macro="" textlink="">
      <xdr:nvSpPr>
        <xdr:cNvPr id="686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123</xdr:row>
      <xdr:rowOff>0</xdr:rowOff>
    </xdr:from>
    <xdr:to>
      <xdr:col>39</xdr:col>
      <xdr:colOff>28575</xdr:colOff>
      <xdr:row>126</xdr:row>
      <xdr:rowOff>0</xdr:rowOff>
    </xdr:to>
    <xdr:sp macro="" textlink="">
      <xdr:nvSpPr>
        <xdr:cNvPr id="687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123</xdr:row>
      <xdr:rowOff>0</xdr:rowOff>
    </xdr:from>
    <xdr:to>
      <xdr:col>6</xdr:col>
      <xdr:colOff>0</xdr:colOff>
      <xdr:row>125</xdr:row>
      <xdr:rowOff>161925</xdr:rowOff>
    </xdr:to>
    <xdr:sp macro="" textlink="">
      <xdr:nvSpPr>
        <xdr:cNvPr id="688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123</xdr:row>
      <xdr:rowOff>0</xdr:rowOff>
    </xdr:from>
    <xdr:to>
      <xdr:col>15</xdr:col>
      <xdr:colOff>0</xdr:colOff>
      <xdr:row>126</xdr:row>
      <xdr:rowOff>0</xdr:rowOff>
    </xdr:to>
    <xdr:sp macro="" textlink="">
      <xdr:nvSpPr>
        <xdr:cNvPr id="689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123</xdr:row>
      <xdr:rowOff>0</xdr:rowOff>
    </xdr:from>
    <xdr:to>
      <xdr:col>33</xdr:col>
      <xdr:colOff>0</xdr:colOff>
      <xdr:row>126</xdr:row>
      <xdr:rowOff>0</xdr:rowOff>
    </xdr:to>
    <xdr:sp macro="" textlink="">
      <xdr:nvSpPr>
        <xdr:cNvPr id="690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123</xdr:row>
      <xdr:rowOff>0</xdr:rowOff>
    </xdr:from>
    <xdr:to>
      <xdr:col>36</xdr:col>
      <xdr:colOff>0</xdr:colOff>
      <xdr:row>126</xdr:row>
      <xdr:rowOff>0</xdr:rowOff>
    </xdr:to>
    <xdr:sp macro="" textlink="">
      <xdr:nvSpPr>
        <xdr:cNvPr id="691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123</xdr:row>
      <xdr:rowOff>9525</xdr:rowOff>
    </xdr:from>
    <xdr:to>
      <xdr:col>39</xdr:col>
      <xdr:colOff>0</xdr:colOff>
      <xdr:row>126</xdr:row>
      <xdr:rowOff>0</xdr:rowOff>
    </xdr:to>
    <xdr:sp macro="" textlink="">
      <xdr:nvSpPr>
        <xdr:cNvPr id="692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123</xdr:row>
      <xdr:rowOff>0</xdr:rowOff>
    </xdr:from>
    <xdr:to>
      <xdr:col>29</xdr:col>
      <xdr:colOff>333375</xdr:colOff>
      <xdr:row>126</xdr:row>
      <xdr:rowOff>0</xdr:rowOff>
    </xdr:to>
    <xdr:sp macro="" textlink="">
      <xdr:nvSpPr>
        <xdr:cNvPr id="693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123</xdr:row>
      <xdr:rowOff>0</xdr:rowOff>
    </xdr:from>
    <xdr:to>
      <xdr:col>24</xdr:col>
      <xdr:colOff>28575</xdr:colOff>
      <xdr:row>126</xdr:row>
      <xdr:rowOff>0</xdr:rowOff>
    </xdr:to>
    <xdr:sp macro="" textlink="">
      <xdr:nvSpPr>
        <xdr:cNvPr id="694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123</xdr:row>
      <xdr:rowOff>0</xdr:rowOff>
    </xdr:from>
    <xdr:to>
      <xdr:col>21</xdr:col>
      <xdr:colOff>28575</xdr:colOff>
      <xdr:row>126</xdr:row>
      <xdr:rowOff>0</xdr:rowOff>
    </xdr:to>
    <xdr:sp macro="" textlink="">
      <xdr:nvSpPr>
        <xdr:cNvPr id="695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123</xdr:row>
      <xdr:rowOff>19050</xdr:rowOff>
    </xdr:from>
    <xdr:to>
      <xdr:col>6</xdr:col>
      <xdr:colOff>9525</xdr:colOff>
      <xdr:row>126</xdr:row>
      <xdr:rowOff>0</xdr:rowOff>
    </xdr:to>
    <xdr:sp macro="" textlink="">
      <xdr:nvSpPr>
        <xdr:cNvPr id="696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123</xdr:row>
      <xdr:rowOff>9525</xdr:rowOff>
    </xdr:from>
    <xdr:to>
      <xdr:col>9</xdr:col>
      <xdr:colOff>9525</xdr:colOff>
      <xdr:row>126</xdr:row>
      <xdr:rowOff>0</xdr:rowOff>
    </xdr:to>
    <xdr:sp macro="" textlink="">
      <xdr:nvSpPr>
        <xdr:cNvPr id="697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133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698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133</xdr:row>
      <xdr:rowOff>28575</xdr:rowOff>
    </xdr:from>
    <xdr:to>
      <xdr:col>12</xdr:col>
      <xdr:colOff>28575</xdr:colOff>
      <xdr:row>136</xdr:row>
      <xdr:rowOff>0</xdr:rowOff>
    </xdr:to>
    <xdr:sp macro="" textlink="">
      <xdr:nvSpPr>
        <xdr:cNvPr id="699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133</xdr:row>
      <xdr:rowOff>0</xdr:rowOff>
    </xdr:from>
    <xdr:to>
      <xdr:col>12</xdr:col>
      <xdr:colOff>9525</xdr:colOff>
      <xdr:row>135</xdr:row>
      <xdr:rowOff>161925</xdr:rowOff>
    </xdr:to>
    <xdr:sp macro="" textlink="">
      <xdr:nvSpPr>
        <xdr:cNvPr id="700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133</xdr:row>
      <xdr:rowOff>0</xdr:rowOff>
    </xdr:from>
    <xdr:to>
      <xdr:col>15</xdr:col>
      <xdr:colOff>28575</xdr:colOff>
      <xdr:row>136</xdr:row>
      <xdr:rowOff>0</xdr:rowOff>
    </xdr:to>
    <xdr:sp macro="" textlink="">
      <xdr:nvSpPr>
        <xdr:cNvPr id="701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133</xdr:row>
      <xdr:rowOff>9525</xdr:rowOff>
    </xdr:from>
    <xdr:to>
      <xdr:col>18</xdr:col>
      <xdr:colOff>28575</xdr:colOff>
      <xdr:row>136</xdr:row>
      <xdr:rowOff>0</xdr:rowOff>
    </xdr:to>
    <xdr:sp macro="" textlink="">
      <xdr:nvSpPr>
        <xdr:cNvPr id="702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133</xdr:row>
      <xdr:rowOff>0</xdr:rowOff>
    </xdr:from>
    <xdr:to>
      <xdr:col>18</xdr:col>
      <xdr:colOff>0</xdr:colOff>
      <xdr:row>136</xdr:row>
      <xdr:rowOff>0</xdr:rowOff>
    </xdr:to>
    <xdr:sp macro="" textlink="">
      <xdr:nvSpPr>
        <xdr:cNvPr id="703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133</xdr:row>
      <xdr:rowOff>28575</xdr:rowOff>
    </xdr:from>
    <xdr:to>
      <xdr:col>21</xdr:col>
      <xdr:colOff>28575</xdr:colOff>
      <xdr:row>136</xdr:row>
      <xdr:rowOff>0</xdr:rowOff>
    </xdr:to>
    <xdr:sp macro="" textlink="">
      <xdr:nvSpPr>
        <xdr:cNvPr id="704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133</xdr:row>
      <xdr:rowOff>9525</xdr:rowOff>
    </xdr:from>
    <xdr:to>
      <xdr:col>24</xdr:col>
      <xdr:colOff>9525</xdr:colOff>
      <xdr:row>136</xdr:row>
      <xdr:rowOff>0</xdr:rowOff>
    </xdr:to>
    <xdr:sp macro="" textlink="">
      <xdr:nvSpPr>
        <xdr:cNvPr id="705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133</xdr:row>
      <xdr:rowOff>28575</xdr:rowOff>
    </xdr:from>
    <xdr:to>
      <xdr:col>27</xdr:col>
      <xdr:colOff>28575</xdr:colOff>
      <xdr:row>136</xdr:row>
      <xdr:rowOff>0</xdr:rowOff>
    </xdr:to>
    <xdr:sp macro="" textlink="">
      <xdr:nvSpPr>
        <xdr:cNvPr id="706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133</xdr:row>
      <xdr:rowOff>9525</xdr:rowOff>
    </xdr:from>
    <xdr:to>
      <xdr:col>27</xdr:col>
      <xdr:colOff>9525</xdr:colOff>
      <xdr:row>136</xdr:row>
      <xdr:rowOff>0</xdr:rowOff>
    </xdr:to>
    <xdr:sp macro="" textlink="">
      <xdr:nvSpPr>
        <xdr:cNvPr id="707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133</xdr:row>
      <xdr:rowOff>28575</xdr:rowOff>
    </xdr:from>
    <xdr:to>
      <xdr:col>30</xdr:col>
      <xdr:colOff>28575</xdr:colOff>
      <xdr:row>136</xdr:row>
      <xdr:rowOff>0</xdr:rowOff>
    </xdr:to>
    <xdr:sp macro="" textlink="">
      <xdr:nvSpPr>
        <xdr:cNvPr id="708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133</xdr:row>
      <xdr:rowOff>28575</xdr:rowOff>
    </xdr:from>
    <xdr:to>
      <xdr:col>33</xdr:col>
      <xdr:colOff>28575</xdr:colOff>
      <xdr:row>136</xdr:row>
      <xdr:rowOff>0</xdr:rowOff>
    </xdr:to>
    <xdr:sp macro="" textlink="">
      <xdr:nvSpPr>
        <xdr:cNvPr id="709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133</xdr:row>
      <xdr:rowOff>28575</xdr:rowOff>
    </xdr:from>
    <xdr:to>
      <xdr:col>36</xdr:col>
      <xdr:colOff>28575</xdr:colOff>
      <xdr:row>136</xdr:row>
      <xdr:rowOff>0</xdr:rowOff>
    </xdr:to>
    <xdr:sp macro="" textlink="">
      <xdr:nvSpPr>
        <xdr:cNvPr id="710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133</xdr:row>
      <xdr:rowOff>0</xdr:rowOff>
    </xdr:from>
    <xdr:to>
      <xdr:col>39</xdr:col>
      <xdr:colOff>28575</xdr:colOff>
      <xdr:row>136</xdr:row>
      <xdr:rowOff>0</xdr:rowOff>
    </xdr:to>
    <xdr:sp macro="" textlink="">
      <xdr:nvSpPr>
        <xdr:cNvPr id="711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133</xdr:row>
      <xdr:rowOff>0</xdr:rowOff>
    </xdr:from>
    <xdr:to>
      <xdr:col>6</xdr:col>
      <xdr:colOff>0</xdr:colOff>
      <xdr:row>135</xdr:row>
      <xdr:rowOff>161925</xdr:rowOff>
    </xdr:to>
    <xdr:sp macro="" textlink="">
      <xdr:nvSpPr>
        <xdr:cNvPr id="712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133</xdr:row>
      <xdr:rowOff>0</xdr:rowOff>
    </xdr:from>
    <xdr:to>
      <xdr:col>15</xdr:col>
      <xdr:colOff>0</xdr:colOff>
      <xdr:row>136</xdr:row>
      <xdr:rowOff>0</xdr:rowOff>
    </xdr:to>
    <xdr:sp macro="" textlink="">
      <xdr:nvSpPr>
        <xdr:cNvPr id="713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133</xdr:row>
      <xdr:rowOff>0</xdr:rowOff>
    </xdr:from>
    <xdr:to>
      <xdr:col>33</xdr:col>
      <xdr:colOff>0</xdr:colOff>
      <xdr:row>136</xdr:row>
      <xdr:rowOff>0</xdr:rowOff>
    </xdr:to>
    <xdr:sp macro="" textlink="">
      <xdr:nvSpPr>
        <xdr:cNvPr id="714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133</xdr:row>
      <xdr:rowOff>0</xdr:rowOff>
    </xdr:from>
    <xdr:to>
      <xdr:col>36</xdr:col>
      <xdr:colOff>0</xdr:colOff>
      <xdr:row>136</xdr:row>
      <xdr:rowOff>0</xdr:rowOff>
    </xdr:to>
    <xdr:sp macro="" textlink="">
      <xdr:nvSpPr>
        <xdr:cNvPr id="715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133</xdr:row>
      <xdr:rowOff>9525</xdr:rowOff>
    </xdr:from>
    <xdr:to>
      <xdr:col>39</xdr:col>
      <xdr:colOff>0</xdr:colOff>
      <xdr:row>136</xdr:row>
      <xdr:rowOff>0</xdr:rowOff>
    </xdr:to>
    <xdr:sp macro="" textlink="">
      <xdr:nvSpPr>
        <xdr:cNvPr id="716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133</xdr:row>
      <xdr:rowOff>0</xdr:rowOff>
    </xdr:from>
    <xdr:to>
      <xdr:col>29</xdr:col>
      <xdr:colOff>333375</xdr:colOff>
      <xdr:row>136</xdr:row>
      <xdr:rowOff>0</xdr:rowOff>
    </xdr:to>
    <xdr:sp macro="" textlink="">
      <xdr:nvSpPr>
        <xdr:cNvPr id="717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133</xdr:row>
      <xdr:rowOff>0</xdr:rowOff>
    </xdr:from>
    <xdr:to>
      <xdr:col>24</xdr:col>
      <xdr:colOff>28575</xdr:colOff>
      <xdr:row>136</xdr:row>
      <xdr:rowOff>0</xdr:rowOff>
    </xdr:to>
    <xdr:sp macro="" textlink="">
      <xdr:nvSpPr>
        <xdr:cNvPr id="718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133</xdr:row>
      <xdr:rowOff>0</xdr:rowOff>
    </xdr:from>
    <xdr:to>
      <xdr:col>21</xdr:col>
      <xdr:colOff>28575</xdr:colOff>
      <xdr:row>136</xdr:row>
      <xdr:rowOff>0</xdr:rowOff>
    </xdr:to>
    <xdr:sp macro="" textlink="">
      <xdr:nvSpPr>
        <xdr:cNvPr id="719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133</xdr:row>
      <xdr:rowOff>19050</xdr:rowOff>
    </xdr:from>
    <xdr:to>
      <xdr:col>6</xdr:col>
      <xdr:colOff>9525</xdr:colOff>
      <xdr:row>136</xdr:row>
      <xdr:rowOff>0</xdr:rowOff>
    </xdr:to>
    <xdr:sp macro="" textlink="">
      <xdr:nvSpPr>
        <xdr:cNvPr id="720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133</xdr:row>
      <xdr:rowOff>9525</xdr:rowOff>
    </xdr:from>
    <xdr:to>
      <xdr:col>9</xdr:col>
      <xdr:colOff>9525</xdr:colOff>
      <xdr:row>136</xdr:row>
      <xdr:rowOff>0</xdr:rowOff>
    </xdr:to>
    <xdr:sp macro="" textlink="">
      <xdr:nvSpPr>
        <xdr:cNvPr id="721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137</xdr:row>
      <xdr:rowOff>0</xdr:rowOff>
    </xdr:from>
    <xdr:to>
      <xdr:col>9</xdr:col>
      <xdr:colOff>0</xdr:colOff>
      <xdr:row>140</xdr:row>
      <xdr:rowOff>0</xdr:rowOff>
    </xdr:to>
    <xdr:sp macro="" textlink="">
      <xdr:nvSpPr>
        <xdr:cNvPr id="722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137</xdr:row>
      <xdr:rowOff>28575</xdr:rowOff>
    </xdr:from>
    <xdr:to>
      <xdr:col>12</xdr:col>
      <xdr:colOff>28575</xdr:colOff>
      <xdr:row>140</xdr:row>
      <xdr:rowOff>0</xdr:rowOff>
    </xdr:to>
    <xdr:sp macro="" textlink="">
      <xdr:nvSpPr>
        <xdr:cNvPr id="723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137</xdr:row>
      <xdr:rowOff>0</xdr:rowOff>
    </xdr:from>
    <xdr:to>
      <xdr:col>12</xdr:col>
      <xdr:colOff>9525</xdr:colOff>
      <xdr:row>139</xdr:row>
      <xdr:rowOff>161925</xdr:rowOff>
    </xdr:to>
    <xdr:sp macro="" textlink="">
      <xdr:nvSpPr>
        <xdr:cNvPr id="724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137</xdr:row>
      <xdr:rowOff>0</xdr:rowOff>
    </xdr:from>
    <xdr:to>
      <xdr:col>15</xdr:col>
      <xdr:colOff>28575</xdr:colOff>
      <xdr:row>140</xdr:row>
      <xdr:rowOff>0</xdr:rowOff>
    </xdr:to>
    <xdr:sp macro="" textlink="">
      <xdr:nvSpPr>
        <xdr:cNvPr id="725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137</xdr:row>
      <xdr:rowOff>9525</xdr:rowOff>
    </xdr:from>
    <xdr:to>
      <xdr:col>18</xdr:col>
      <xdr:colOff>28575</xdr:colOff>
      <xdr:row>140</xdr:row>
      <xdr:rowOff>0</xdr:rowOff>
    </xdr:to>
    <xdr:sp macro="" textlink="">
      <xdr:nvSpPr>
        <xdr:cNvPr id="726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137</xdr:row>
      <xdr:rowOff>0</xdr:rowOff>
    </xdr:from>
    <xdr:to>
      <xdr:col>18</xdr:col>
      <xdr:colOff>0</xdr:colOff>
      <xdr:row>140</xdr:row>
      <xdr:rowOff>0</xdr:rowOff>
    </xdr:to>
    <xdr:sp macro="" textlink="">
      <xdr:nvSpPr>
        <xdr:cNvPr id="727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137</xdr:row>
      <xdr:rowOff>28575</xdr:rowOff>
    </xdr:from>
    <xdr:to>
      <xdr:col>21</xdr:col>
      <xdr:colOff>28575</xdr:colOff>
      <xdr:row>140</xdr:row>
      <xdr:rowOff>0</xdr:rowOff>
    </xdr:to>
    <xdr:sp macro="" textlink="">
      <xdr:nvSpPr>
        <xdr:cNvPr id="728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137</xdr:row>
      <xdr:rowOff>9525</xdr:rowOff>
    </xdr:from>
    <xdr:to>
      <xdr:col>24</xdr:col>
      <xdr:colOff>9525</xdr:colOff>
      <xdr:row>140</xdr:row>
      <xdr:rowOff>0</xdr:rowOff>
    </xdr:to>
    <xdr:sp macro="" textlink="">
      <xdr:nvSpPr>
        <xdr:cNvPr id="729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137</xdr:row>
      <xdr:rowOff>28575</xdr:rowOff>
    </xdr:from>
    <xdr:to>
      <xdr:col>27</xdr:col>
      <xdr:colOff>28575</xdr:colOff>
      <xdr:row>140</xdr:row>
      <xdr:rowOff>0</xdr:rowOff>
    </xdr:to>
    <xdr:sp macro="" textlink="">
      <xdr:nvSpPr>
        <xdr:cNvPr id="730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137</xdr:row>
      <xdr:rowOff>9525</xdr:rowOff>
    </xdr:from>
    <xdr:to>
      <xdr:col>27</xdr:col>
      <xdr:colOff>9525</xdr:colOff>
      <xdr:row>140</xdr:row>
      <xdr:rowOff>0</xdr:rowOff>
    </xdr:to>
    <xdr:sp macro="" textlink="">
      <xdr:nvSpPr>
        <xdr:cNvPr id="731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137</xdr:row>
      <xdr:rowOff>28575</xdr:rowOff>
    </xdr:from>
    <xdr:to>
      <xdr:col>30</xdr:col>
      <xdr:colOff>28575</xdr:colOff>
      <xdr:row>140</xdr:row>
      <xdr:rowOff>0</xdr:rowOff>
    </xdr:to>
    <xdr:sp macro="" textlink="">
      <xdr:nvSpPr>
        <xdr:cNvPr id="732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137</xdr:row>
      <xdr:rowOff>28575</xdr:rowOff>
    </xdr:from>
    <xdr:to>
      <xdr:col>33</xdr:col>
      <xdr:colOff>28575</xdr:colOff>
      <xdr:row>140</xdr:row>
      <xdr:rowOff>0</xdr:rowOff>
    </xdr:to>
    <xdr:sp macro="" textlink="">
      <xdr:nvSpPr>
        <xdr:cNvPr id="733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137</xdr:row>
      <xdr:rowOff>28575</xdr:rowOff>
    </xdr:from>
    <xdr:to>
      <xdr:col>36</xdr:col>
      <xdr:colOff>28575</xdr:colOff>
      <xdr:row>140</xdr:row>
      <xdr:rowOff>0</xdr:rowOff>
    </xdr:to>
    <xdr:sp macro="" textlink="">
      <xdr:nvSpPr>
        <xdr:cNvPr id="734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137</xdr:row>
      <xdr:rowOff>0</xdr:rowOff>
    </xdr:from>
    <xdr:to>
      <xdr:col>39</xdr:col>
      <xdr:colOff>28575</xdr:colOff>
      <xdr:row>140</xdr:row>
      <xdr:rowOff>0</xdr:rowOff>
    </xdr:to>
    <xdr:sp macro="" textlink="">
      <xdr:nvSpPr>
        <xdr:cNvPr id="735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137</xdr:row>
      <xdr:rowOff>0</xdr:rowOff>
    </xdr:from>
    <xdr:to>
      <xdr:col>6</xdr:col>
      <xdr:colOff>0</xdr:colOff>
      <xdr:row>139</xdr:row>
      <xdr:rowOff>161925</xdr:rowOff>
    </xdr:to>
    <xdr:sp macro="" textlink="">
      <xdr:nvSpPr>
        <xdr:cNvPr id="736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137</xdr:row>
      <xdr:rowOff>0</xdr:rowOff>
    </xdr:from>
    <xdr:to>
      <xdr:col>15</xdr:col>
      <xdr:colOff>0</xdr:colOff>
      <xdr:row>140</xdr:row>
      <xdr:rowOff>0</xdr:rowOff>
    </xdr:to>
    <xdr:sp macro="" textlink="">
      <xdr:nvSpPr>
        <xdr:cNvPr id="737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137</xdr:row>
      <xdr:rowOff>0</xdr:rowOff>
    </xdr:from>
    <xdr:to>
      <xdr:col>33</xdr:col>
      <xdr:colOff>0</xdr:colOff>
      <xdr:row>140</xdr:row>
      <xdr:rowOff>0</xdr:rowOff>
    </xdr:to>
    <xdr:sp macro="" textlink="">
      <xdr:nvSpPr>
        <xdr:cNvPr id="738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137</xdr:row>
      <xdr:rowOff>0</xdr:rowOff>
    </xdr:from>
    <xdr:to>
      <xdr:col>36</xdr:col>
      <xdr:colOff>0</xdr:colOff>
      <xdr:row>140</xdr:row>
      <xdr:rowOff>0</xdr:rowOff>
    </xdr:to>
    <xdr:sp macro="" textlink="">
      <xdr:nvSpPr>
        <xdr:cNvPr id="739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137</xdr:row>
      <xdr:rowOff>9525</xdr:rowOff>
    </xdr:from>
    <xdr:to>
      <xdr:col>39</xdr:col>
      <xdr:colOff>0</xdr:colOff>
      <xdr:row>140</xdr:row>
      <xdr:rowOff>0</xdr:rowOff>
    </xdr:to>
    <xdr:sp macro="" textlink="">
      <xdr:nvSpPr>
        <xdr:cNvPr id="740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137</xdr:row>
      <xdr:rowOff>0</xdr:rowOff>
    </xdr:from>
    <xdr:to>
      <xdr:col>29</xdr:col>
      <xdr:colOff>333375</xdr:colOff>
      <xdr:row>140</xdr:row>
      <xdr:rowOff>0</xdr:rowOff>
    </xdr:to>
    <xdr:sp macro="" textlink="">
      <xdr:nvSpPr>
        <xdr:cNvPr id="741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137</xdr:row>
      <xdr:rowOff>0</xdr:rowOff>
    </xdr:from>
    <xdr:to>
      <xdr:col>24</xdr:col>
      <xdr:colOff>28575</xdr:colOff>
      <xdr:row>140</xdr:row>
      <xdr:rowOff>0</xdr:rowOff>
    </xdr:to>
    <xdr:sp macro="" textlink="">
      <xdr:nvSpPr>
        <xdr:cNvPr id="742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137</xdr:row>
      <xdr:rowOff>0</xdr:rowOff>
    </xdr:from>
    <xdr:to>
      <xdr:col>21</xdr:col>
      <xdr:colOff>28575</xdr:colOff>
      <xdr:row>140</xdr:row>
      <xdr:rowOff>0</xdr:rowOff>
    </xdr:to>
    <xdr:sp macro="" textlink="">
      <xdr:nvSpPr>
        <xdr:cNvPr id="743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137</xdr:row>
      <xdr:rowOff>19050</xdr:rowOff>
    </xdr:from>
    <xdr:to>
      <xdr:col>6</xdr:col>
      <xdr:colOff>9525</xdr:colOff>
      <xdr:row>140</xdr:row>
      <xdr:rowOff>0</xdr:rowOff>
    </xdr:to>
    <xdr:sp macro="" textlink="">
      <xdr:nvSpPr>
        <xdr:cNvPr id="744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137</xdr:row>
      <xdr:rowOff>9525</xdr:rowOff>
    </xdr:from>
    <xdr:to>
      <xdr:col>9</xdr:col>
      <xdr:colOff>9525</xdr:colOff>
      <xdr:row>140</xdr:row>
      <xdr:rowOff>0</xdr:rowOff>
    </xdr:to>
    <xdr:sp macro="" textlink="">
      <xdr:nvSpPr>
        <xdr:cNvPr id="745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141</xdr:row>
      <xdr:rowOff>0</xdr:rowOff>
    </xdr:from>
    <xdr:to>
      <xdr:col>9</xdr:col>
      <xdr:colOff>0</xdr:colOff>
      <xdr:row>144</xdr:row>
      <xdr:rowOff>0</xdr:rowOff>
    </xdr:to>
    <xdr:sp macro="" textlink="">
      <xdr:nvSpPr>
        <xdr:cNvPr id="746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141</xdr:row>
      <xdr:rowOff>28575</xdr:rowOff>
    </xdr:from>
    <xdr:to>
      <xdr:col>12</xdr:col>
      <xdr:colOff>28575</xdr:colOff>
      <xdr:row>144</xdr:row>
      <xdr:rowOff>0</xdr:rowOff>
    </xdr:to>
    <xdr:sp macro="" textlink="">
      <xdr:nvSpPr>
        <xdr:cNvPr id="747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141</xdr:row>
      <xdr:rowOff>0</xdr:rowOff>
    </xdr:from>
    <xdr:to>
      <xdr:col>12</xdr:col>
      <xdr:colOff>9525</xdr:colOff>
      <xdr:row>143</xdr:row>
      <xdr:rowOff>161925</xdr:rowOff>
    </xdr:to>
    <xdr:sp macro="" textlink="">
      <xdr:nvSpPr>
        <xdr:cNvPr id="748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141</xdr:row>
      <xdr:rowOff>0</xdr:rowOff>
    </xdr:from>
    <xdr:to>
      <xdr:col>15</xdr:col>
      <xdr:colOff>28575</xdr:colOff>
      <xdr:row>144</xdr:row>
      <xdr:rowOff>0</xdr:rowOff>
    </xdr:to>
    <xdr:sp macro="" textlink="">
      <xdr:nvSpPr>
        <xdr:cNvPr id="749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141</xdr:row>
      <xdr:rowOff>9525</xdr:rowOff>
    </xdr:from>
    <xdr:to>
      <xdr:col>18</xdr:col>
      <xdr:colOff>28575</xdr:colOff>
      <xdr:row>144</xdr:row>
      <xdr:rowOff>0</xdr:rowOff>
    </xdr:to>
    <xdr:sp macro="" textlink="">
      <xdr:nvSpPr>
        <xdr:cNvPr id="750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141</xdr:row>
      <xdr:rowOff>0</xdr:rowOff>
    </xdr:from>
    <xdr:to>
      <xdr:col>18</xdr:col>
      <xdr:colOff>0</xdr:colOff>
      <xdr:row>144</xdr:row>
      <xdr:rowOff>0</xdr:rowOff>
    </xdr:to>
    <xdr:sp macro="" textlink="">
      <xdr:nvSpPr>
        <xdr:cNvPr id="751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141</xdr:row>
      <xdr:rowOff>28575</xdr:rowOff>
    </xdr:from>
    <xdr:to>
      <xdr:col>21</xdr:col>
      <xdr:colOff>28575</xdr:colOff>
      <xdr:row>144</xdr:row>
      <xdr:rowOff>0</xdr:rowOff>
    </xdr:to>
    <xdr:sp macro="" textlink="">
      <xdr:nvSpPr>
        <xdr:cNvPr id="752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141</xdr:row>
      <xdr:rowOff>9525</xdr:rowOff>
    </xdr:from>
    <xdr:to>
      <xdr:col>24</xdr:col>
      <xdr:colOff>9525</xdr:colOff>
      <xdr:row>144</xdr:row>
      <xdr:rowOff>0</xdr:rowOff>
    </xdr:to>
    <xdr:sp macro="" textlink="">
      <xdr:nvSpPr>
        <xdr:cNvPr id="753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141</xdr:row>
      <xdr:rowOff>28575</xdr:rowOff>
    </xdr:from>
    <xdr:to>
      <xdr:col>27</xdr:col>
      <xdr:colOff>28575</xdr:colOff>
      <xdr:row>144</xdr:row>
      <xdr:rowOff>0</xdr:rowOff>
    </xdr:to>
    <xdr:sp macro="" textlink="">
      <xdr:nvSpPr>
        <xdr:cNvPr id="754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141</xdr:row>
      <xdr:rowOff>9525</xdr:rowOff>
    </xdr:from>
    <xdr:to>
      <xdr:col>27</xdr:col>
      <xdr:colOff>9525</xdr:colOff>
      <xdr:row>144</xdr:row>
      <xdr:rowOff>0</xdr:rowOff>
    </xdr:to>
    <xdr:sp macro="" textlink="">
      <xdr:nvSpPr>
        <xdr:cNvPr id="755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141</xdr:row>
      <xdr:rowOff>28575</xdr:rowOff>
    </xdr:from>
    <xdr:to>
      <xdr:col>30</xdr:col>
      <xdr:colOff>28575</xdr:colOff>
      <xdr:row>144</xdr:row>
      <xdr:rowOff>0</xdr:rowOff>
    </xdr:to>
    <xdr:sp macro="" textlink="">
      <xdr:nvSpPr>
        <xdr:cNvPr id="756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141</xdr:row>
      <xdr:rowOff>28575</xdr:rowOff>
    </xdr:from>
    <xdr:to>
      <xdr:col>33</xdr:col>
      <xdr:colOff>28575</xdr:colOff>
      <xdr:row>144</xdr:row>
      <xdr:rowOff>0</xdr:rowOff>
    </xdr:to>
    <xdr:sp macro="" textlink="">
      <xdr:nvSpPr>
        <xdr:cNvPr id="757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141</xdr:row>
      <xdr:rowOff>28575</xdr:rowOff>
    </xdr:from>
    <xdr:to>
      <xdr:col>36</xdr:col>
      <xdr:colOff>28575</xdr:colOff>
      <xdr:row>144</xdr:row>
      <xdr:rowOff>0</xdr:rowOff>
    </xdr:to>
    <xdr:sp macro="" textlink="">
      <xdr:nvSpPr>
        <xdr:cNvPr id="758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141</xdr:row>
      <xdr:rowOff>0</xdr:rowOff>
    </xdr:from>
    <xdr:to>
      <xdr:col>39</xdr:col>
      <xdr:colOff>28575</xdr:colOff>
      <xdr:row>144</xdr:row>
      <xdr:rowOff>0</xdr:rowOff>
    </xdr:to>
    <xdr:sp macro="" textlink="">
      <xdr:nvSpPr>
        <xdr:cNvPr id="759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141</xdr:row>
      <xdr:rowOff>0</xdr:rowOff>
    </xdr:from>
    <xdr:to>
      <xdr:col>6</xdr:col>
      <xdr:colOff>0</xdr:colOff>
      <xdr:row>143</xdr:row>
      <xdr:rowOff>161925</xdr:rowOff>
    </xdr:to>
    <xdr:sp macro="" textlink="">
      <xdr:nvSpPr>
        <xdr:cNvPr id="760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141</xdr:row>
      <xdr:rowOff>0</xdr:rowOff>
    </xdr:from>
    <xdr:to>
      <xdr:col>15</xdr:col>
      <xdr:colOff>0</xdr:colOff>
      <xdr:row>144</xdr:row>
      <xdr:rowOff>0</xdr:rowOff>
    </xdr:to>
    <xdr:sp macro="" textlink="">
      <xdr:nvSpPr>
        <xdr:cNvPr id="761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141</xdr:row>
      <xdr:rowOff>0</xdr:rowOff>
    </xdr:from>
    <xdr:to>
      <xdr:col>33</xdr:col>
      <xdr:colOff>0</xdr:colOff>
      <xdr:row>144</xdr:row>
      <xdr:rowOff>0</xdr:rowOff>
    </xdr:to>
    <xdr:sp macro="" textlink="">
      <xdr:nvSpPr>
        <xdr:cNvPr id="762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141</xdr:row>
      <xdr:rowOff>0</xdr:rowOff>
    </xdr:from>
    <xdr:to>
      <xdr:col>36</xdr:col>
      <xdr:colOff>0</xdr:colOff>
      <xdr:row>144</xdr:row>
      <xdr:rowOff>0</xdr:rowOff>
    </xdr:to>
    <xdr:sp macro="" textlink="">
      <xdr:nvSpPr>
        <xdr:cNvPr id="763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141</xdr:row>
      <xdr:rowOff>9525</xdr:rowOff>
    </xdr:from>
    <xdr:to>
      <xdr:col>39</xdr:col>
      <xdr:colOff>0</xdr:colOff>
      <xdr:row>144</xdr:row>
      <xdr:rowOff>0</xdr:rowOff>
    </xdr:to>
    <xdr:sp macro="" textlink="">
      <xdr:nvSpPr>
        <xdr:cNvPr id="764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141</xdr:row>
      <xdr:rowOff>0</xdr:rowOff>
    </xdr:from>
    <xdr:to>
      <xdr:col>29</xdr:col>
      <xdr:colOff>333375</xdr:colOff>
      <xdr:row>144</xdr:row>
      <xdr:rowOff>0</xdr:rowOff>
    </xdr:to>
    <xdr:sp macro="" textlink="">
      <xdr:nvSpPr>
        <xdr:cNvPr id="765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141</xdr:row>
      <xdr:rowOff>0</xdr:rowOff>
    </xdr:from>
    <xdr:to>
      <xdr:col>24</xdr:col>
      <xdr:colOff>28575</xdr:colOff>
      <xdr:row>144</xdr:row>
      <xdr:rowOff>0</xdr:rowOff>
    </xdr:to>
    <xdr:sp macro="" textlink="">
      <xdr:nvSpPr>
        <xdr:cNvPr id="766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141</xdr:row>
      <xdr:rowOff>0</xdr:rowOff>
    </xdr:from>
    <xdr:to>
      <xdr:col>21</xdr:col>
      <xdr:colOff>28575</xdr:colOff>
      <xdr:row>144</xdr:row>
      <xdr:rowOff>0</xdr:rowOff>
    </xdr:to>
    <xdr:sp macro="" textlink="">
      <xdr:nvSpPr>
        <xdr:cNvPr id="767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141</xdr:row>
      <xdr:rowOff>19050</xdr:rowOff>
    </xdr:from>
    <xdr:to>
      <xdr:col>6</xdr:col>
      <xdr:colOff>9525</xdr:colOff>
      <xdr:row>144</xdr:row>
      <xdr:rowOff>0</xdr:rowOff>
    </xdr:to>
    <xdr:sp macro="" textlink="">
      <xdr:nvSpPr>
        <xdr:cNvPr id="768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141</xdr:row>
      <xdr:rowOff>9525</xdr:rowOff>
    </xdr:from>
    <xdr:to>
      <xdr:col>9</xdr:col>
      <xdr:colOff>9525</xdr:colOff>
      <xdr:row>144</xdr:row>
      <xdr:rowOff>0</xdr:rowOff>
    </xdr:to>
    <xdr:sp macro="" textlink="">
      <xdr:nvSpPr>
        <xdr:cNvPr id="769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145</xdr:row>
      <xdr:rowOff>0</xdr:rowOff>
    </xdr:from>
    <xdr:to>
      <xdr:col>9</xdr:col>
      <xdr:colOff>0</xdr:colOff>
      <xdr:row>148</xdr:row>
      <xdr:rowOff>0</xdr:rowOff>
    </xdr:to>
    <xdr:sp macro="" textlink="">
      <xdr:nvSpPr>
        <xdr:cNvPr id="770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145</xdr:row>
      <xdr:rowOff>28575</xdr:rowOff>
    </xdr:from>
    <xdr:to>
      <xdr:col>12</xdr:col>
      <xdr:colOff>28575</xdr:colOff>
      <xdr:row>148</xdr:row>
      <xdr:rowOff>0</xdr:rowOff>
    </xdr:to>
    <xdr:sp macro="" textlink="">
      <xdr:nvSpPr>
        <xdr:cNvPr id="771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145</xdr:row>
      <xdr:rowOff>0</xdr:rowOff>
    </xdr:from>
    <xdr:to>
      <xdr:col>12</xdr:col>
      <xdr:colOff>9525</xdr:colOff>
      <xdr:row>147</xdr:row>
      <xdr:rowOff>161925</xdr:rowOff>
    </xdr:to>
    <xdr:sp macro="" textlink="">
      <xdr:nvSpPr>
        <xdr:cNvPr id="772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145</xdr:row>
      <xdr:rowOff>0</xdr:rowOff>
    </xdr:from>
    <xdr:to>
      <xdr:col>15</xdr:col>
      <xdr:colOff>28575</xdr:colOff>
      <xdr:row>148</xdr:row>
      <xdr:rowOff>0</xdr:rowOff>
    </xdr:to>
    <xdr:sp macro="" textlink="">
      <xdr:nvSpPr>
        <xdr:cNvPr id="773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145</xdr:row>
      <xdr:rowOff>9525</xdr:rowOff>
    </xdr:from>
    <xdr:to>
      <xdr:col>18</xdr:col>
      <xdr:colOff>28575</xdr:colOff>
      <xdr:row>148</xdr:row>
      <xdr:rowOff>0</xdr:rowOff>
    </xdr:to>
    <xdr:sp macro="" textlink="">
      <xdr:nvSpPr>
        <xdr:cNvPr id="774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145</xdr:row>
      <xdr:rowOff>0</xdr:rowOff>
    </xdr:from>
    <xdr:to>
      <xdr:col>18</xdr:col>
      <xdr:colOff>0</xdr:colOff>
      <xdr:row>148</xdr:row>
      <xdr:rowOff>0</xdr:rowOff>
    </xdr:to>
    <xdr:sp macro="" textlink="">
      <xdr:nvSpPr>
        <xdr:cNvPr id="775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145</xdr:row>
      <xdr:rowOff>28575</xdr:rowOff>
    </xdr:from>
    <xdr:to>
      <xdr:col>21</xdr:col>
      <xdr:colOff>28575</xdr:colOff>
      <xdr:row>148</xdr:row>
      <xdr:rowOff>0</xdr:rowOff>
    </xdr:to>
    <xdr:sp macro="" textlink="">
      <xdr:nvSpPr>
        <xdr:cNvPr id="776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145</xdr:row>
      <xdr:rowOff>9525</xdr:rowOff>
    </xdr:from>
    <xdr:to>
      <xdr:col>24</xdr:col>
      <xdr:colOff>9525</xdr:colOff>
      <xdr:row>148</xdr:row>
      <xdr:rowOff>0</xdr:rowOff>
    </xdr:to>
    <xdr:sp macro="" textlink="">
      <xdr:nvSpPr>
        <xdr:cNvPr id="777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145</xdr:row>
      <xdr:rowOff>28575</xdr:rowOff>
    </xdr:from>
    <xdr:to>
      <xdr:col>27</xdr:col>
      <xdr:colOff>28575</xdr:colOff>
      <xdr:row>148</xdr:row>
      <xdr:rowOff>0</xdr:rowOff>
    </xdr:to>
    <xdr:sp macro="" textlink="">
      <xdr:nvSpPr>
        <xdr:cNvPr id="778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145</xdr:row>
      <xdr:rowOff>9525</xdr:rowOff>
    </xdr:from>
    <xdr:to>
      <xdr:col>27</xdr:col>
      <xdr:colOff>9525</xdr:colOff>
      <xdr:row>148</xdr:row>
      <xdr:rowOff>0</xdr:rowOff>
    </xdr:to>
    <xdr:sp macro="" textlink="">
      <xdr:nvSpPr>
        <xdr:cNvPr id="779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145</xdr:row>
      <xdr:rowOff>28575</xdr:rowOff>
    </xdr:from>
    <xdr:to>
      <xdr:col>30</xdr:col>
      <xdr:colOff>28575</xdr:colOff>
      <xdr:row>148</xdr:row>
      <xdr:rowOff>0</xdr:rowOff>
    </xdr:to>
    <xdr:sp macro="" textlink="">
      <xdr:nvSpPr>
        <xdr:cNvPr id="780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145</xdr:row>
      <xdr:rowOff>28575</xdr:rowOff>
    </xdr:from>
    <xdr:to>
      <xdr:col>33</xdr:col>
      <xdr:colOff>28575</xdr:colOff>
      <xdr:row>148</xdr:row>
      <xdr:rowOff>0</xdr:rowOff>
    </xdr:to>
    <xdr:sp macro="" textlink="">
      <xdr:nvSpPr>
        <xdr:cNvPr id="781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145</xdr:row>
      <xdr:rowOff>28575</xdr:rowOff>
    </xdr:from>
    <xdr:to>
      <xdr:col>36</xdr:col>
      <xdr:colOff>28575</xdr:colOff>
      <xdr:row>148</xdr:row>
      <xdr:rowOff>0</xdr:rowOff>
    </xdr:to>
    <xdr:sp macro="" textlink="">
      <xdr:nvSpPr>
        <xdr:cNvPr id="782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145</xdr:row>
      <xdr:rowOff>0</xdr:rowOff>
    </xdr:from>
    <xdr:to>
      <xdr:col>39</xdr:col>
      <xdr:colOff>28575</xdr:colOff>
      <xdr:row>148</xdr:row>
      <xdr:rowOff>0</xdr:rowOff>
    </xdr:to>
    <xdr:sp macro="" textlink="">
      <xdr:nvSpPr>
        <xdr:cNvPr id="783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145</xdr:row>
      <xdr:rowOff>0</xdr:rowOff>
    </xdr:from>
    <xdr:to>
      <xdr:col>6</xdr:col>
      <xdr:colOff>0</xdr:colOff>
      <xdr:row>147</xdr:row>
      <xdr:rowOff>161925</xdr:rowOff>
    </xdr:to>
    <xdr:sp macro="" textlink="">
      <xdr:nvSpPr>
        <xdr:cNvPr id="784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145</xdr:row>
      <xdr:rowOff>0</xdr:rowOff>
    </xdr:from>
    <xdr:to>
      <xdr:col>15</xdr:col>
      <xdr:colOff>0</xdr:colOff>
      <xdr:row>148</xdr:row>
      <xdr:rowOff>0</xdr:rowOff>
    </xdr:to>
    <xdr:sp macro="" textlink="">
      <xdr:nvSpPr>
        <xdr:cNvPr id="785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145</xdr:row>
      <xdr:rowOff>0</xdr:rowOff>
    </xdr:from>
    <xdr:to>
      <xdr:col>33</xdr:col>
      <xdr:colOff>0</xdr:colOff>
      <xdr:row>148</xdr:row>
      <xdr:rowOff>0</xdr:rowOff>
    </xdr:to>
    <xdr:sp macro="" textlink="">
      <xdr:nvSpPr>
        <xdr:cNvPr id="786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145</xdr:row>
      <xdr:rowOff>0</xdr:rowOff>
    </xdr:from>
    <xdr:to>
      <xdr:col>36</xdr:col>
      <xdr:colOff>0</xdr:colOff>
      <xdr:row>148</xdr:row>
      <xdr:rowOff>0</xdr:rowOff>
    </xdr:to>
    <xdr:sp macro="" textlink="">
      <xdr:nvSpPr>
        <xdr:cNvPr id="787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145</xdr:row>
      <xdr:rowOff>9525</xdr:rowOff>
    </xdr:from>
    <xdr:to>
      <xdr:col>39</xdr:col>
      <xdr:colOff>0</xdr:colOff>
      <xdr:row>148</xdr:row>
      <xdr:rowOff>0</xdr:rowOff>
    </xdr:to>
    <xdr:sp macro="" textlink="">
      <xdr:nvSpPr>
        <xdr:cNvPr id="788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145</xdr:row>
      <xdr:rowOff>0</xdr:rowOff>
    </xdr:from>
    <xdr:to>
      <xdr:col>29</xdr:col>
      <xdr:colOff>333375</xdr:colOff>
      <xdr:row>148</xdr:row>
      <xdr:rowOff>0</xdr:rowOff>
    </xdr:to>
    <xdr:sp macro="" textlink="">
      <xdr:nvSpPr>
        <xdr:cNvPr id="789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145</xdr:row>
      <xdr:rowOff>0</xdr:rowOff>
    </xdr:from>
    <xdr:to>
      <xdr:col>24</xdr:col>
      <xdr:colOff>28575</xdr:colOff>
      <xdr:row>148</xdr:row>
      <xdr:rowOff>0</xdr:rowOff>
    </xdr:to>
    <xdr:sp macro="" textlink="">
      <xdr:nvSpPr>
        <xdr:cNvPr id="790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145</xdr:row>
      <xdr:rowOff>0</xdr:rowOff>
    </xdr:from>
    <xdr:to>
      <xdr:col>21</xdr:col>
      <xdr:colOff>28575</xdr:colOff>
      <xdr:row>148</xdr:row>
      <xdr:rowOff>0</xdr:rowOff>
    </xdr:to>
    <xdr:sp macro="" textlink="">
      <xdr:nvSpPr>
        <xdr:cNvPr id="791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145</xdr:row>
      <xdr:rowOff>19050</xdr:rowOff>
    </xdr:from>
    <xdr:to>
      <xdr:col>6</xdr:col>
      <xdr:colOff>9525</xdr:colOff>
      <xdr:row>148</xdr:row>
      <xdr:rowOff>0</xdr:rowOff>
    </xdr:to>
    <xdr:sp macro="" textlink="">
      <xdr:nvSpPr>
        <xdr:cNvPr id="792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145</xdr:row>
      <xdr:rowOff>9525</xdr:rowOff>
    </xdr:from>
    <xdr:to>
      <xdr:col>9</xdr:col>
      <xdr:colOff>9525</xdr:colOff>
      <xdr:row>148</xdr:row>
      <xdr:rowOff>0</xdr:rowOff>
    </xdr:to>
    <xdr:sp macro="" textlink="">
      <xdr:nvSpPr>
        <xdr:cNvPr id="793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149</xdr:row>
      <xdr:rowOff>0</xdr:rowOff>
    </xdr:from>
    <xdr:to>
      <xdr:col>9</xdr:col>
      <xdr:colOff>0</xdr:colOff>
      <xdr:row>152</xdr:row>
      <xdr:rowOff>0</xdr:rowOff>
    </xdr:to>
    <xdr:sp macro="" textlink="">
      <xdr:nvSpPr>
        <xdr:cNvPr id="794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149</xdr:row>
      <xdr:rowOff>28575</xdr:rowOff>
    </xdr:from>
    <xdr:to>
      <xdr:col>12</xdr:col>
      <xdr:colOff>28575</xdr:colOff>
      <xdr:row>152</xdr:row>
      <xdr:rowOff>0</xdr:rowOff>
    </xdr:to>
    <xdr:sp macro="" textlink="">
      <xdr:nvSpPr>
        <xdr:cNvPr id="795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12</xdr:col>
      <xdr:colOff>9525</xdr:colOff>
      <xdr:row>151</xdr:row>
      <xdr:rowOff>161925</xdr:rowOff>
    </xdr:to>
    <xdr:sp macro="" textlink="">
      <xdr:nvSpPr>
        <xdr:cNvPr id="796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149</xdr:row>
      <xdr:rowOff>0</xdr:rowOff>
    </xdr:from>
    <xdr:to>
      <xdr:col>15</xdr:col>
      <xdr:colOff>28575</xdr:colOff>
      <xdr:row>152</xdr:row>
      <xdr:rowOff>0</xdr:rowOff>
    </xdr:to>
    <xdr:sp macro="" textlink="">
      <xdr:nvSpPr>
        <xdr:cNvPr id="797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149</xdr:row>
      <xdr:rowOff>9525</xdr:rowOff>
    </xdr:from>
    <xdr:to>
      <xdr:col>18</xdr:col>
      <xdr:colOff>28575</xdr:colOff>
      <xdr:row>152</xdr:row>
      <xdr:rowOff>0</xdr:rowOff>
    </xdr:to>
    <xdr:sp macro="" textlink="">
      <xdr:nvSpPr>
        <xdr:cNvPr id="798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149</xdr:row>
      <xdr:rowOff>0</xdr:rowOff>
    </xdr:from>
    <xdr:to>
      <xdr:col>18</xdr:col>
      <xdr:colOff>0</xdr:colOff>
      <xdr:row>152</xdr:row>
      <xdr:rowOff>0</xdr:rowOff>
    </xdr:to>
    <xdr:sp macro="" textlink="">
      <xdr:nvSpPr>
        <xdr:cNvPr id="799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149</xdr:row>
      <xdr:rowOff>28575</xdr:rowOff>
    </xdr:from>
    <xdr:to>
      <xdr:col>21</xdr:col>
      <xdr:colOff>28575</xdr:colOff>
      <xdr:row>152</xdr:row>
      <xdr:rowOff>0</xdr:rowOff>
    </xdr:to>
    <xdr:sp macro="" textlink="">
      <xdr:nvSpPr>
        <xdr:cNvPr id="800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149</xdr:row>
      <xdr:rowOff>9525</xdr:rowOff>
    </xdr:from>
    <xdr:to>
      <xdr:col>24</xdr:col>
      <xdr:colOff>9525</xdr:colOff>
      <xdr:row>152</xdr:row>
      <xdr:rowOff>0</xdr:rowOff>
    </xdr:to>
    <xdr:sp macro="" textlink="">
      <xdr:nvSpPr>
        <xdr:cNvPr id="801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149</xdr:row>
      <xdr:rowOff>28575</xdr:rowOff>
    </xdr:from>
    <xdr:to>
      <xdr:col>27</xdr:col>
      <xdr:colOff>28575</xdr:colOff>
      <xdr:row>152</xdr:row>
      <xdr:rowOff>0</xdr:rowOff>
    </xdr:to>
    <xdr:sp macro="" textlink="">
      <xdr:nvSpPr>
        <xdr:cNvPr id="802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149</xdr:row>
      <xdr:rowOff>9525</xdr:rowOff>
    </xdr:from>
    <xdr:to>
      <xdr:col>27</xdr:col>
      <xdr:colOff>9525</xdr:colOff>
      <xdr:row>152</xdr:row>
      <xdr:rowOff>0</xdr:rowOff>
    </xdr:to>
    <xdr:sp macro="" textlink="">
      <xdr:nvSpPr>
        <xdr:cNvPr id="803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149</xdr:row>
      <xdr:rowOff>28575</xdr:rowOff>
    </xdr:from>
    <xdr:to>
      <xdr:col>30</xdr:col>
      <xdr:colOff>28575</xdr:colOff>
      <xdr:row>152</xdr:row>
      <xdr:rowOff>0</xdr:rowOff>
    </xdr:to>
    <xdr:sp macro="" textlink="">
      <xdr:nvSpPr>
        <xdr:cNvPr id="804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149</xdr:row>
      <xdr:rowOff>28575</xdr:rowOff>
    </xdr:from>
    <xdr:to>
      <xdr:col>33</xdr:col>
      <xdr:colOff>28575</xdr:colOff>
      <xdr:row>152</xdr:row>
      <xdr:rowOff>0</xdr:rowOff>
    </xdr:to>
    <xdr:sp macro="" textlink="">
      <xdr:nvSpPr>
        <xdr:cNvPr id="805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149</xdr:row>
      <xdr:rowOff>28575</xdr:rowOff>
    </xdr:from>
    <xdr:to>
      <xdr:col>36</xdr:col>
      <xdr:colOff>28575</xdr:colOff>
      <xdr:row>152</xdr:row>
      <xdr:rowOff>0</xdr:rowOff>
    </xdr:to>
    <xdr:sp macro="" textlink="">
      <xdr:nvSpPr>
        <xdr:cNvPr id="806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149</xdr:row>
      <xdr:rowOff>0</xdr:rowOff>
    </xdr:from>
    <xdr:to>
      <xdr:col>39</xdr:col>
      <xdr:colOff>28575</xdr:colOff>
      <xdr:row>152</xdr:row>
      <xdr:rowOff>0</xdr:rowOff>
    </xdr:to>
    <xdr:sp macro="" textlink="">
      <xdr:nvSpPr>
        <xdr:cNvPr id="807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149</xdr:row>
      <xdr:rowOff>0</xdr:rowOff>
    </xdr:from>
    <xdr:to>
      <xdr:col>6</xdr:col>
      <xdr:colOff>0</xdr:colOff>
      <xdr:row>151</xdr:row>
      <xdr:rowOff>161925</xdr:rowOff>
    </xdr:to>
    <xdr:sp macro="" textlink="">
      <xdr:nvSpPr>
        <xdr:cNvPr id="808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149</xdr:row>
      <xdr:rowOff>0</xdr:rowOff>
    </xdr:from>
    <xdr:to>
      <xdr:col>15</xdr:col>
      <xdr:colOff>0</xdr:colOff>
      <xdr:row>152</xdr:row>
      <xdr:rowOff>0</xdr:rowOff>
    </xdr:to>
    <xdr:sp macro="" textlink="">
      <xdr:nvSpPr>
        <xdr:cNvPr id="809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149</xdr:row>
      <xdr:rowOff>0</xdr:rowOff>
    </xdr:from>
    <xdr:to>
      <xdr:col>33</xdr:col>
      <xdr:colOff>0</xdr:colOff>
      <xdr:row>152</xdr:row>
      <xdr:rowOff>0</xdr:rowOff>
    </xdr:to>
    <xdr:sp macro="" textlink="">
      <xdr:nvSpPr>
        <xdr:cNvPr id="810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149</xdr:row>
      <xdr:rowOff>0</xdr:rowOff>
    </xdr:from>
    <xdr:to>
      <xdr:col>36</xdr:col>
      <xdr:colOff>0</xdr:colOff>
      <xdr:row>152</xdr:row>
      <xdr:rowOff>0</xdr:rowOff>
    </xdr:to>
    <xdr:sp macro="" textlink="">
      <xdr:nvSpPr>
        <xdr:cNvPr id="811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149</xdr:row>
      <xdr:rowOff>9525</xdr:rowOff>
    </xdr:from>
    <xdr:to>
      <xdr:col>39</xdr:col>
      <xdr:colOff>0</xdr:colOff>
      <xdr:row>152</xdr:row>
      <xdr:rowOff>0</xdr:rowOff>
    </xdr:to>
    <xdr:sp macro="" textlink="">
      <xdr:nvSpPr>
        <xdr:cNvPr id="812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149</xdr:row>
      <xdr:rowOff>0</xdr:rowOff>
    </xdr:from>
    <xdr:to>
      <xdr:col>29</xdr:col>
      <xdr:colOff>333375</xdr:colOff>
      <xdr:row>152</xdr:row>
      <xdr:rowOff>0</xdr:rowOff>
    </xdr:to>
    <xdr:sp macro="" textlink="">
      <xdr:nvSpPr>
        <xdr:cNvPr id="813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149</xdr:row>
      <xdr:rowOff>0</xdr:rowOff>
    </xdr:from>
    <xdr:to>
      <xdr:col>24</xdr:col>
      <xdr:colOff>28575</xdr:colOff>
      <xdr:row>152</xdr:row>
      <xdr:rowOff>0</xdr:rowOff>
    </xdr:to>
    <xdr:sp macro="" textlink="">
      <xdr:nvSpPr>
        <xdr:cNvPr id="814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149</xdr:row>
      <xdr:rowOff>0</xdr:rowOff>
    </xdr:from>
    <xdr:to>
      <xdr:col>21</xdr:col>
      <xdr:colOff>28575</xdr:colOff>
      <xdr:row>152</xdr:row>
      <xdr:rowOff>0</xdr:rowOff>
    </xdr:to>
    <xdr:sp macro="" textlink="">
      <xdr:nvSpPr>
        <xdr:cNvPr id="815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149</xdr:row>
      <xdr:rowOff>19050</xdr:rowOff>
    </xdr:from>
    <xdr:to>
      <xdr:col>6</xdr:col>
      <xdr:colOff>9525</xdr:colOff>
      <xdr:row>152</xdr:row>
      <xdr:rowOff>0</xdr:rowOff>
    </xdr:to>
    <xdr:sp macro="" textlink="">
      <xdr:nvSpPr>
        <xdr:cNvPr id="816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149</xdr:row>
      <xdr:rowOff>9525</xdr:rowOff>
    </xdr:from>
    <xdr:to>
      <xdr:col>9</xdr:col>
      <xdr:colOff>9525</xdr:colOff>
      <xdr:row>152</xdr:row>
      <xdr:rowOff>0</xdr:rowOff>
    </xdr:to>
    <xdr:sp macro="" textlink="">
      <xdr:nvSpPr>
        <xdr:cNvPr id="817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153</xdr:row>
      <xdr:rowOff>0</xdr:rowOff>
    </xdr:from>
    <xdr:to>
      <xdr:col>9</xdr:col>
      <xdr:colOff>0</xdr:colOff>
      <xdr:row>156</xdr:row>
      <xdr:rowOff>0</xdr:rowOff>
    </xdr:to>
    <xdr:sp macro="" textlink="">
      <xdr:nvSpPr>
        <xdr:cNvPr id="818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153</xdr:row>
      <xdr:rowOff>28575</xdr:rowOff>
    </xdr:from>
    <xdr:to>
      <xdr:col>12</xdr:col>
      <xdr:colOff>28575</xdr:colOff>
      <xdr:row>156</xdr:row>
      <xdr:rowOff>0</xdr:rowOff>
    </xdr:to>
    <xdr:sp macro="" textlink="">
      <xdr:nvSpPr>
        <xdr:cNvPr id="819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153</xdr:row>
      <xdr:rowOff>0</xdr:rowOff>
    </xdr:from>
    <xdr:to>
      <xdr:col>12</xdr:col>
      <xdr:colOff>9525</xdr:colOff>
      <xdr:row>155</xdr:row>
      <xdr:rowOff>161925</xdr:rowOff>
    </xdr:to>
    <xdr:sp macro="" textlink="">
      <xdr:nvSpPr>
        <xdr:cNvPr id="820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153</xdr:row>
      <xdr:rowOff>0</xdr:rowOff>
    </xdr:from>
    <xdr:to>
      <xdr:col>15</xdr:col>
      <xdr:colOff>28575</xdr:colOff>
      <xdr:row>156</xdr:row>
      <xdr:rowOff>0</xdr:rowOff>
    </xdr:to>
    <xdr:sp macro="" textlink="">
      <xdr:nvSpPr>
        <xdr:cNvPr id="821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153</xdr:row>
      <xdr:rowOff>9525</xdr:rowOff>
    </xdr:from>
    <xdr:to>
      <xdr:col>18</xdr:col>
      <xdr:colOff>28575</xdr:colOff>
      <xdr:row>156</xdr:row>
      <xdr:rowOff>0</xdr:rowOff>
    </xdr:to>
    <xdr:sp macro="" textlink="">
      <xdr:nvSpPr>
        <xdr:cNvPr id="822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153</xdr:row>
      <xdr:rowOff>0</xdr:rowOff>
    </xdr:from>
    <xdr:to>
      <xdr:col>18</xdr:col>
      <xdr:colOff>0</xdr:colOff>
      <xdr:row>156</xdr:row>
      <xdr:rowOff>0</xdr:rowOff>
    </xdr:to>
    <xdr:sp macro="" textlink="">
      <xdr:nvSpPr>
        <xdr:cNvPr id="823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153</xdr:row>
      <xdr:rowOff>28575</xdr:rowOff>
    </xdr:from>
    <xdr:to>
      <xdr:col>21</xdr:col>
      <xdr:colOff>28575</xdr:colOff>
      <xdr:row>156</xdr:row>
      <xdr:rowOff>0</xdr:rowOff>
    </xdr:to>
    <xdr:sp macro="" textlink="">
      <xdr:nvSpPr>
        <xdr:cNvPr id="824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153</xdr:row>
      <xdr:rowOff>9525</xdr:rowOff>
    </xdr:from>
    <xdr:to>
      <xdr:col>24</xdr:col>
      <xdr:colOff>9525</xdr:colOff>
      <xdr:row>156</xdr:row>
      <xdr:rowOff>0</xdr:rowOff>
    </xdr:to>
    <xdr:sp macro="" textlink="">
      <xdr:nvSpPr>
        <xdr:cNvPr id="825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153</xdr:row>
      <xdr:rowOff>28575</xdr:rowOff>
    </xdr:from>
    <xdr:to>
      <xdr:col>27</xdr:col>
      <xdr:colOff>28575</xdr:colOff>
      <xdr:row>156</xdr:row>
      <xdr:rowOff>0</xdr:rowOff>
    </xdr:to>
    <xdr:sp macro="" textlink="">
      <xdr:nvSpPr>
        <xdr:cNvPr id="826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153</xdr:row>
      <xdr:rowOff>9525</xdr:rowOff>
    </xdr:from>
    <xdr:to>
      <xdr:col>27</xdr:col>
      <xdr:colOff>9525</xdr:colOff>
      <xdr:row>156</xdr:row>
      <xdr:rowOff>0</xdr:rowOff>
    </xdr:to>
    <xdr:sp macro="" textlink="">
      <xdr:nvSpPr>
        <xdr:cNvPr id="827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153</xdr:row>
      <xdr:rowOff>28575</xdr:rowOff>
    </xdr:from>
    <xdr:to>
      <xdr:col>30</xdr:col>
      <xdr:colOff>28575</xdr:colOff>
      <xdr:row>156</xdr:row>
      <xdr:rowOff>0</xdr:rowOff>
    </xdr:to>
    <xdr:sp macro="" textlink="">
      <xdr:nvSpPr>
        <xdr:cNvPr id="828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153</xdr:row>
      <xdr:rowOff>28575</xdr:rowOff>
    </xdr:from>
    <xdr:to>
      <xdr:col>33</xdr:col>
      <xdr:colOff>28575</xdr:colOff>
      <xdr:row>156</xdr:row>
      <xdr:rowOff>0</xdr:rowOff>
    </xdr:to>
    <xdr:sp macro="" textlink="">
      <xdr:nvSpPr>
        <xdr:cNvPr id="829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153</xdr:row>
      <xdr:rowOff>28575</xdr:rowOff>
    </xdr:from>
    <xdr:to>
      <xdr:col>36</xdr:col>
      <xdr:colOff>28575</xdr:colOff>
      <xdr:row>156</xdr:row>
      <xdr:rowOff>0</xdr:rowOff>
    </xdr:to>
    <xdr:sp macro="" textlink="">
      <xdr:nvSpPr>
        <xdr:cNvPr id="830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153</xdr:row>
      <xdr:rowOff>0</xdr:rowOff>
    </xdr:from>
    <xdr:to>
      <xdr:col>39</xdr:col>
      <xdr:colOff>28575</xdr:colOff>
      <xdr:row>156</xdr:row>
      <xdr:rowOff>0</xdr:rowOff>
    </xdr:to>
    <xdr:sp macro="" textlink="">
      <xdr:nvSpPr>
        <xdr:cNvPr id="831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153</xdr:row>
      <xdr:rowOff>0</xdr:rowOff>
    </xdr:from>
    <xdr:to>
      <xdr:col>6</xdr:col>
      <xdr:colOff>0</xdr:colOff>
      <xdr:row>155</xdr:row>
      <xdr:rowOff>161925</xdr:rowOff>
    </xdr:to>
    <xdr:sp macro="" textlink="">
      <xdr:nvSpPr>
        <xdr:cNvPr id="832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153</xdr:row>
      <xdr:rowOff>0</xdr:rowOff>
    </xdr:from>
    <xdr:to>
      <xdr:col>15</xdr:col>
      <xdr:colOff>0</xdr:colOff>
      <xdr:row>156</xdr:row>
      <xdr:rowOff>0</xdr:rowOff>
    </xdr:to>
    <xdr:sp macro="" textlink="">
      <xdr:nvSpPr>
        <xdr:cNvPr id="833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153</xdr:row>
      <xdr:rowOff>0</xdr:rowOff>
    </xdr:from>
    <xdr:to>
      <xdr:col>33</xdr:col>
      <xdr:colOff>0</xdr:colOff>
      <xdr:row>156</xdr:row>
      <xdr:rowOff>0</xdr:rowOff>
    </xdr:to>
    <xdr:sp macro="" textlink="">
      <xdr:nvSpPr>
        <xdr:cNvPr id="834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153</xdr:row>
      <xdr:rowOff>0</xdr:rowOff>
    </xdr:from>
    <xdr:to>
      <xdr:col>36</xdr:col>
      <xdr:colOff>0</xdr:colOff>
      <xdr:row>156</xdr:row>
      <xdr:rowOff>0</xdr:rowOff>
    </xdr:to>
    <xdr:sp macro="" textlink="">
      <xdr:nvSpPr>
        <xdr:cNvPr id="835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153</xdr:row>
      <xdr:rowOff>9525</xdr:rowOff>
    </xdr:from>
    <xdr:to>
      <xdr:col>39</xdr:col>
      <xdr:colOff>0</xdr:colOff>
      <xdr:row>156</xdr:row>
      <xdr:rowOff>0</xdr:rowOff>
    </xdr:to>
    <xdr:sp macro="" textlink="">
      <xdr:nvSpPr>
        <xdr:cNvPr id="836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153</xdr:row>
      <xdr:rowOff>0</xdr:rowOff>
    </xdr:from>
    <xdr:to>
      <xdr:col>29</xdr:col>
      <xdr:colOff>333375</xdr:colOff>
      <xdr:row>156</xdr:row>
      <xdr:rowOff>0</xdr:rowOff>
    </xdr:to>
    <xdr:sp macro="" textlink="">
      <xdr:nvSpPr>
        <xdr:cNvPr id="837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153</xdr:row>
      <xdr:rowOff>0</xdr:rowOff>
    </xdr:from>
    <xdr:to>
      <xdr:col>24</xdr:col>
      <xdr:colOff>28575</xdr:colOff>
      <xdr:row>156</xdr:row>
      <xdr:rowOff>0</xdr:rowOff>
    </xdr:to>
    <xdr:sp macro="" textlink="">
      <xdr:nvSpPr>
        <xdr:cNvPr id="838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153</xdr:row>
      <xdr:rowOff>0</xdr:rowOff>
    </xdr:from>
    <xdr:to>
      <xdr:col>21</xdr:col>
      <xdr:colOff>28575</xdr:colOff>
      <xdr:row>156</xdr:row>
      <xdr:rowOff>0</xdr:rowOff>
    </xdr:to>
    <xdr:sp macro="" textlink="">
      <xdr:nvSpPr>
        <xdr:cNvPr id="839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153</xdr:row>
      <xdr:rowOff>19050</xdr:rowOff>
    </xdr:from>
    <xdr:to>
      <xdr:col>6</xdr:col>
      <xdr:colOff>9525</xdr:colOff>
      <xdr:row>156</xdr:row>
      <xdr:rowOff>0</xdr:rowOff>
    </xdr:to>
    <xdr:sp macro="" textlink="">
      <xdr:nvSpPr>
        <xdr:cNvPr id="840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153</xdr:row>
      <xdr:rowOff>9525</xdr:rowOff>
    </xdr:from>
    <xdr:to>
      <xdr:col>9</xdr:col>
      <xdr:colOff>9525</xdr:colOff>
      <xdr:row>156</xdr:row>
      <xdr:rowOff>0</xdr:rowOff>
    </xdr:to>
    <xdr:sp macro="" textlink="">
      <xdr:nvSpPr>
        <xdr:cNvPr id="841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157</xdr:row>
      <xdr:rowOff>0</xdr:rowOff>
    </xdr:from>
    <xdr:to>
      <xdr:col>9</xdr:col>
      <xdr:colOff>0</xdr:colOff>
      <xdr:row>160</xdr:row>
      <xdr:rowOff>0</xdr:rowOff>
    </xdr:to>
    <xdr:sp macro="" textlink="">
      <xdr:nvSpPr>
        <xdr:cNvPr id="842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157</xdr:row>
      <xdr:rowOff>28575</xdr:rowOff>
    </xdr:from>
    <xdr:to>
      <xdr:col>12</xdr:col>
      <xdr:colOff>28575</xdr:colOff>
      <xdr:row>160</xdr:row>
      <xdr:rowOff>0</xdr:rowOff>
    </xdr:to>
    <xdr:sp macro="" textlink="">
      <xdr:nvSpPr>
        <xdr:cNvPr id="843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157</xdr:row>
      <xdr:rowOff>0</xdr:rowOff>
    </xdr:from>
    <xdr:to>
      <xdr:col>12</xdr:col>
      <xdr:colOff>9525</xdr:colOff>
      <xdr:row>159</xdr:row>
      <xdr:rowOff>161925</xdr:rowOff>
    </xdr:to>
    <xdr:sp macro="" textlink="">
      <xdr:nvSpPr>
        <xdr:cNvPr id="844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157</xdr:row>
      <xdr:rowOff>0</xdr:rowOff>
    </xdr:from>
    <xdr:to>
      <xdr:col>15</xdr:col>
      <xdr:colOff>28575</xdr:colOff>
      <xdr:row>160</xdr:row>
      <xdr:rowOff>0</xdr:rowOff>
    </xdr:to>
    <xdr:sp macro="" textlink="">
      <xdr:nvSpPr>
        <xdr:cNvPr id="845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157</xdr:row>
      <xdr:rowOff>9525</xdr:rowOff>
    </xdr:from>
    <xdr:to>
      <xdr:col>18</xdr:col>
      <xdr:colOff>28575</xdr:colOff>
      <xdr:row>160</xdr:row>
      <xdr:rowOff>0</xdr:rowOff>
    </xdr:to>
    <xdr:sp macro="" textlink="">
      <xdr:nvSpPr>
        <xdr:cNvPr id="846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157</xdr:row>
      <xdr:rowOff>0</xdr:rowOff>
    </xdr:from>
    <xdr:to>
      <xdr:col>18</xdr:col>
      <xdr:colOff>0</xdr:colOff>
      <xdr:row>160</xdr:row>
      <xdr:rowOff>0</xdr:rowOff>
    </xdr:to>
    <xdr:sp macro="" textlink="">
      <xdr:nvSpPr>
        <xdr:cNvPr id="847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157</xdr:row>
      <xdr:rowOff>28575</xdr:rowOff>
    </xdr:from>
    <xdr:to>
      <xdr:col>21</xdr:col>
      <xdr:colOff>28575</xdr:colOff>
      <xdr:row>160</xdr:row>
      <xdr:rowOff>0</xdr:rowOff>
    </xdr:to>
    <xdr:sp macro="" textlink="">
      <xdr:nvSpPr>
        <xdr:cNvPr id="848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157</xdr:row>
      <xdr:rowOff>9525</xdr:rowOff>
    </xdr:from>
    <xdr:to>
      <xdr:col>24</xdr:col>
      <xdr:colOff>9525</xdr:colOff>
      <xdr:row>160</xdr:row>
      <xdr:rowOff>0</xdr:rowOff>
    </xdr:to>
    <xdr:sp macro="" textlink="">
      <xdr:nvSpPr>
        <xdr:cNvPr id="849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157</xdr:row>
      <xdr:rowOff>28575</xdr:rowOff>
    </xdr:from>
    <xdr:to>
      <xdr:col>27</xdr:col>
      <xdr:colOff>28575</xdr:colOff>
      <xdr:row>160</xdr:row>
      <xdr:rowOff>0</xdr:rowOff>
    </xdr:to>
    <xdr:sp macro="" textlink="">
      <xdr:nvSpPr>
        <xdr:cNvPr id="850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157</xdr:row>
      <xdr:rowOff>9525</xdr:rowOff>
    </xdr:from>
    <xdr:to>
      <xdr:col>27</xdr:col>
      <xdr:colOff>9525</xdr:colOff>
      <xdr:row>160</xdr:row>
      <xdr:rowOff>0</xdr:rowOff>
    </xdr:to>
    <xdr:sp macro="" textlink="">
      <xdr:nvSpPr>
        <xdr:cNvPr id="851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157</xdr:row>
      <xdr:rowOff>28575</xdr:rowOff>
    </xdr:from>
    <xdr:to>
      <xdr:col>30</xdr:col>
      <xdr:colOff>28575</xdr:colOff>
      <xdr:row>160</xdr:row>
      <xdr:rowOff>0</xdr:rowOff>
    </xdr:to>
    <xdr:sp macro="" textlink="">
      <xdr:nvSpPr>
        <xdr:cNvPr id="852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157</xdr:row>
      <xdr:rowOff>28575</xdr:rowOff>
    </xdr:from>
    <xdr:to>
      <xdr:col>33</xdr:col>
      <xdr:colOff>28575</xdr:colOff>
      <xdr:row>160</xdr:row>
      <xdr:rowOff>0</xdr:rowOff>
    </xdr:to>
    <xdr:sp macro="" textlink="">
      <xdr:nvSpPr>
        <xdr:cNvPr id="853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157</xdr:row>
      <xdr:rowOff>28575</xdr:rowOff>
    </xdr:from>
    <xdr:to>
      <xdr:col>36</xdr:col>
      <xdr:colOff>28575</xdr:colOff>
      <xdr:row>160</xdr:row>
      <xdr:rowOff>0</xdr:rowOff>
    </xdr:to>
    <xdr:sp macro="" textlink="">
      <xdr:nvSpPr>
        <xdr:cNvPr id="854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157</xdr:row>
      <xdr:rowOff>0</xdr:rowOff>
    </xdr:from>
    <xdr:to>
      <xdr:col>39</xdr:col>
      <xdr:colOff>28575</xdr:colOff>
      <xdr:row>160</xdr:row>
      <xdr:rowOff>0</xdr:rowOff>
    </xdr:to>
    <xdr:sp macro="" textlink="">
      <xdr:nvSpPr>
        <xdr:cNvPr id="855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157</xdr:row>
      <xdr:rowOff>0</xdr:rowOff>
    </xdr:from>
    <xdr:to>
      <xdr:col>6</xdr:col>
      <xdr:colOff>0</xdr:colOff>
      <xdr:row>159</xdr:row>
      <xdr:rowOff>161925</xdr:rowOff>
    </xdr:to>
    <xdr:sp macro="" textlink="">
      <xdr:nvSpPr>
        <xdr:cNvPr id="856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157</xdr:row>
      <xdr:rowOff>0</xdr:rowOff>
    </xdr:from>
    <xdr:to>
      <xdr:col>15</xdr:col>
      <xdr:colOff>0</xdr:colOff>
      <xdr:row>160</xdr:row>
      <xdr:rowOff>0</xdr:rowOff>
    </xdr:to>
    <xdr:sp macro="" textlink="">
      <xdr:nvSpPr>
        <xdr:cNvPr id="857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157</xdr:row>
      <xdr:rowOff>0</xdr:rowOff>
    </xdr:from>
    <xdr:to>
      <xdr:col>33</xdr:col>
      <xdr:colOff>0</xdr:colOff>
      <xdr:row>160</xdr:row>
      <xdr:rowOff>0</xdr:rowOff>
    </xdr:to>
    <xdr:sp macro="" textlink="">
      <xdr:nvSpPr>
        <xdr:cNvPr id="858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157</xdr:row>
      <xdr:rowOff>0</xdr:rowOff>
    </xdr:from>
    <xdr:to>
      <xdr:col>36</xdr:col>
      <xdr:colOff>0</xdr:colOff>
      <xdr:row>160</xdr:row>
      <xdr:rowOff>0</xdr:rowOff>
    </xdr:to>
    <xdr:sp macro="" textlink="">
      <xdr:nvSpPr>
        <xdr:cNvPr id="859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157</xdr:row>
      <xdr:rowOff>9525</xdr:rowOff>
    </xdr:from>
    <xdr:to>
      <xdr:col>39</xdr:col>
      <xdr:colOff>0</xdr:colOff>
      <xdr:row>160</xdr:row>
      <xdr:rowOff>0</xdr:rowOff>
    </xdr:to>
    <xdr:sp macro="" textlink="">
      <xdr:nvSpPr>
        <xdr:cNvPr id="860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157</xdr:row>
      <xdr:rowOff>0</xdr:rowOff>
    </xdr:from>
    <xdr:to>
      <xdr:col>29</xdr:col>
      <xdr:colOff>333375</xdr:colOff>
      <xdr:row>160</xdr:row>
      <xdr:rowOff>0</xdr:rowOff>
    </xdr:to>
    <xdr:sp macro="" textlink="">
      <xdr:nvSpPr>
        <xdr:cNvPr id="861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157</xdr:row>
      <xdr:rowOff>0</xdr:rowOff>
    </xdr:from>
    <xdr:to>
      <xdr:col>24</xdr:col>
      <xdr:colOff>28575</xdr:colOff>
      <xdr:row>160</xdr:row>
      <xdr:rowOff>0</xdr:rowOff>
    </xdr:to>
    <xdr:sp macro="" textlink="">
      <xdr:nvSpPr>
        <xdr:cNvPr id="862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157</xdr:row>
      <xdr:rowOff>0</xdr:rowOff>
    </xdr:from>
    <xdr:to>
      <xdr:col>21</xdr:col>
      <xdr:colOff>28575</xdr:colOff>
      <xdr:row>160</xdr:row>
      <xdr:rowOff>0</xdr:rowOff>
    </xdr:to>
    <xdr:sp macro="" textlink="">
      <xdr:nvSpPr>
        <xdr:cNvPr id="863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157</xdr:row>
      <xdr:rowOff>19050</xdr:rowOff>
    </xdr:from>
    <xdr:to>
      <xdr:col>6</xdr:col>
      <xdr:colOff>9525</xdr:colOff>
      <xdr:row>160</xdr:row>
      <xdr:rowOff>0</xdr:rowOff>
    </xdr:to>
    <xdr:sp macro="" textlink="">
      <xdr:nvSpPr>
        <xdr:cNvPr id="864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157</xdr:row>
      <xdr:rowOff>9525</xdr:rowOff>
    </xdr:from>
    <xdr:to>
      <xdr:col>9</xdr:col>
      <xdr:colOff>9525</xdr:colOff>
      <xdr:row>160</xdr:row>
      <xdr:rowOff>0</xdr:rowOff>
    </xdr:to>
    <xdr:sp macro="" textlink="">
      <xdr:nvSpPr>
        <xdr:cNvPr id="865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161</xdr:row>
      <xdr:rowOff>0</xdr:rowOff>
    </xdr:from>
    <xdr:to>
      <xdr:col>9</xdr:col>
      <xdr:colOff>0</xdr:colOff>
      <xdr:row>164</xdr:row>
      <xdr:rowOff>0</xdr:rowOff>
    </xdr:to>
    <xdr:sp macro="" textlink="">
      <xdr:nvSpPr>
        <xdr:cNvPr id="866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161</xdr:row>
      <xdr:rowOff>28575</xdr:rowOff>
    </xdr:from>
    <xdr:to>
      <xdr:col>12</xdr:col>
      <xdr:colOff>28575</xdr:colOff>
      <xdr:row>164</xdr:row>
      <xdr:rowOff>0</xdr:rowOff>
    </xdr:to>
    <xdr:sp macro="" textlink="">
      <xdr:nvSpPr>
        <xdr:cNvPr id="867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160</xdr:row>
      <xdr:rowOff>123825</xdr:rowOff>
    </xdr:from>
    <xdr:to>
      <xdr:col>12</xdr:col>
      <xdr:colOff>38100</xdr:colOff>
      <xdr:row>163</xdr:row>
      <xdr:rowOff>152400</xdr:rowOff>
    </xdr:to>
    <xdr:sp macro="" textlink="">
      <xdr:nvSpPr>
        <xdr:cNvPr id="868" name="Line 3"/>
        <xdr:cNvSpPr>
          <a:spLocks noChangeShapeType="1"/>
        </xdr:cNvSpPr>
      </xdr:nvSpPr>
      <xdr:spPr bwMode="auto">
        <a:xfrm flipH="1">
          <a:off x="4257675" y="27489150"/>
          <a:ext cx="676275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161</xdr:row>
      <xdr:rowOff>0</xdr:rowOff>
    </xdr:from>
    <xdr:to>
      <xdr:col>15</xdr:col>
      <xdr:colOff>28575</xdr:colOff>
      <xdr:row>164</xdr:row>
      <xdr:rowOff>0</xdr:rowOff>
    </xdr:to>
    <xdr:sp macro="" textlink="">
      <xdr:nvSpPr>
        <xdr:cNvPr id="869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161</xdr:row>
      <xdr:rowOff>9525</xdr:rowOff>
    </xdr:from>
    <xdr:to>
      <xdr:col>18</xdr:col>
      <xdr:colOff>28575</xdr:colOff>
      <xdr:row>164</xdr:row>
      <xdr:rowOff>0</xdr:rowOff>
    </xdr:to>
    <xdr:sp macro="" textlink="">
      <xdr:nvSpPr>
        <xdr:cNvPr id="870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161</xdr:row>
      <xdr:rowOff>0</xdr:rowOff>
    </xdr:from>
    <xdr:to>
      <xdr:col>18</xdr:col>
      <xdr:colOff>0</xdr:colOff>
      <xdr:row>164</xdr:row>
      <xdr:rowOff>0</xdr:rowOff>
    </xdr:to>
    <xdr:sp macro="" textlink="">
      <xdr:nvSpPr>
        <xdr:cNvPr id="871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161</xdr:row>
      <xdr:rowOff>28575</xdr:rowOff>
    </xdr:from>
    <xdr:to>
      <xdr:col>21</xdr:col>
      <xdr:colOff>28575</xdr:colOff>
      <xdr:row>164</xdr:row>
      <xdr:rowOff>0</xdr:rowOff>
    </xdr:to>
    <xdr:sp macro="" textlink="">
      <xdr:nvSpPr>
        <xdr:cNvPr id="872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161</xdr:row>
      <xdr:rowOff>9525</xdr:rowOff>
    </xdr:from>
    <xdr:to>
      <xdr:col>24</xdr:col>
      <xdr:colOff>9525</xdr:colOff>
      <xdr:row>164</xdr:row>
      <xdr:rowOff>0</xdr:rowOff>
    </xdr:to>
    <xdr:sp macro="" textlink="">
      <xdr:nvSpPr>
        <xdr:cNvPr id="873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161</xdr:row>
      <xdr:rowOff>28575</xdr:rowOff>
    </xdr:from>
    <xdr:to>
      <xdr:col>27</xdr:col>
      <xdr:colOff>28575</xdr:colOff>
      <xdr:row>164</xdr:row>
      <xdr:rowOff>0</xdr:rowOff>
    </xdr:to>
    <xdr:sp macro="" textlink="">
      <xdr:nvSpPr>
        <xdr:cNvPr id="874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161</xdr:row>
      <xdr:rowOff>9525</xdr:rowOff>
    </xdr:from>
    <xdr:to>
      <xdr:col>27</xdr:col>
      <xdr:colOff>9525</xdr:colOff>
      <xdr:row>164</xdr:row>
      <xdr:rowOff>0</xdr:rowOff>
    </xdr:to>
    <xdr:sp macro="" textlink="">
      <xdr:nvSpPr>
        <xdr:cNvPr id="875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161</xdr:row>
      <xdr:rowOff>28575</xdr:rowOff>
    </xdr:from>
    <xdr:to>
      <xdr:col>30</xdr:col>
      <xdr:colOff>28575</xdr:colOff>
      <xdr:row>164</xdr:row>
      <xdr:rowOff>0</xdr:rowOff>
    </xdr:to>
    <xdr:sp macro="" textlink="">
      <xdr:nvSpPr>
        <xdr:cNvPr id="876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161</xdr:row>
      <xdr:rowOff>28575</xdr:rowOff>
    </xdr:from>
    <xdr:to>
      <xdr:col>33</xdr:col>
      <xdr:colOff>28575</xdr:colOff>
      <xdr:row>164</xdr:row>
      <xdr:rowOff>0</xdr:rowOff>
    </xdr:to>
    <xdr:sp macro="" textlink="">
      <xdr:nvSpPr>
        <xdr:cNvPr id="877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161</xdr:row>
      <xdr:rowOff>28575</xdr:rowOff>
    </xdr:from>
    <xdr:to>
      <xdr:col>36</xdr:col>
      <xdr:colOff>28575</xdr:colOff>
      <xdr:row>164</xdr:row>
      <xdr:rowOff>0</xdr:rowOff>
    </xdr:to>
    <xdr:sp macro="" textlink="">
      <xdr:nvSpPr>
        <xdr:cNvPr id="878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161</xdr:row>
      <xdr:rowOff>0</xdr:rowOff>
    </xdr:from>
    <xdr:to>
      <xdr:col>39</xdr:col>
      <xdr:colOff>28575</xdr:colOff>
      <xdr:row>164</xdr:row>
      <xdr:rowOff>0</xdr:rowOff>
    </xdr:to>
    <xdr:sp macro="" textlink="">
      <xdr:nvSpPr>
        <xdr:cNvPr id="879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161</xdr:row>
      <xdr:rowOff>0</xdr:rowOff>
    </xdr:from>
    <xdr:to>
      <xdr:col>6</xdr:col>
      <xdr:colOff>0</xdr:colOff>
      <xdr:row>163</xdr:row>
      <xdr:rowOff>161925</xdr:rowOff>
    </xdr:to>
    <xdr:sp macro="" textlink="">
      <xdr:nvSpPr>
        <xdr:cNvPr id="880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161</xdr:row>
      <xdr:rowOff>0</xdr:rowOff>
    </xdr:from>
    <xdr:to>
      <xdr:col>15</xdr:col>
      <xdr:colOff>0</xdr:colOff>
      <xdr:row>164</xdr:row>
      <xdr:rowOff>0</xdr:rowOff>
    </xdr:to>
    <xdr:sp macro="" textlink="">
      <xdr:nvSpPr>
        <xdr:cNvPr id="881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161</xdr:row>
      <xdr:rowOff>0</xdr:rowOff>
    </xdr:from>
    <xdr:to>
      <xdr:col>33</xdr:col>
      <xdr:colOff>0</xdr:colOff>
      <xdr:row>164</xdr:row>
      <xdr:rowOff>0</xdr:rowOff>
    </xdr:to>
    <xdr:sp macro="" textlink="">
      <xdr:nvSpPr>
        <xdr:cNvPr id="882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161</xdr:row>
      <xdr:rowOff>0</xdr:rowOff>
    </xdr:from>
    <xdr:to>
      <xdr:col>36</xdr:col>
      <xdr:colOff>0</xdr:colOff>
      <xdr:row>164</xdr:row>
      <xdr:rowOff>0</xdr:rowOff>
    </xdr:to>
    <xdr:sp macro="" textlink="">
      <xdr:nvSpPr>
        <xdr:cNvPr id="883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161</xdr:row>
      <xdr:rowOff>9525</xdr:rowOff>
    </xdr:from>
    <xdr:to>
      <xdr:col>39</xdr:col>
      <xdr:colOff>0</xdr:colOff>
      <xdr:row>164</xdr:row>
      <xdr:rowOff>0</xdr:rowOff>
    </xdr:to>
    <xdr:sp macro="" textlink="">
      <xdr:nvSpPr>
        <xdr:cNvPr id="884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161</xdr:row>
      <xdr:rowOff>0</xdr:rowOff>
    </xdr:from>
    <xdr:to>
      <xdr:col>29</xdr:col>
      <xdr:colOff>333375</xdr:colOff>
      <xdr:row>164</xdr:row>
      <xdr:rowOff>0</xdr:rowOff>
    </xdr:to>
    <xdr:sp macro="" textlink="">
      <xdr:nvSpPr>
        <xdr:cNvPr id="885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161</xdr:row>
      <xdr:rowOff>0</xdr:rowOff>
    </xdr:from>
    <xdr:to>
      <xdr:col>24</xdr:col>
      <xdr:colOff>28575</xdr:colOff>
      <xdr:row>164</xdr:row>
      <xdr:rowOff>0</xdr:rowOff>
    </xdr:to>
    <xdr:sp macro="" textlink="">
      <xdr:nvSpPr>
        <xdr:cNvPr id="886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161</xdr:row>
      <xdr:rowOff>0</xdr:rowOff>
    </xdr:from>
    <xdr:to>
      <xdr:col>21</xdr:col>
      <xdr:colOff>28575</xdr:colOff>
      <xdr:row>164</xdr:row>
      <xdr:rowOff>0</xdr:rowOff>
    </xdr:to>
    <xdr:sp macro="" textlink="">
      <xdr:nvSpPr>
        <xdr:cNvPr id="887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161</xdr:row>
      <xdr:rowOff>19050</xdr:rowOff>
    </xdr:from>
    <xdr:to>
      <xdr:col>6</xdr:col>
      <xdr:colOff>9525</xdr:colOff>
      <xdr:row>164</xdr:row>
      <xdr:rowOff>0</xdr:rowOff>
    </xdr:to>
    <xdr:sp macro="" textlink="">
      <xdr:nvSpPr>
        <xdr:cNvPr id="888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161</xdr:row>
      <xdr:rowOff>9525</xdr:rowOff>
    </xdr:from>
    <xdr:to>
      <xdr:col>9</xdr:col>
      <xdr:colOff>9525</xdr:colOff>
      <xdr:row>164</xdr:row>
      <xdr:rowOff>0</xdr:rowOff>
    </xdr:to>
    <xdr:sp macro="" textlink="">
      <xdr:nvSpPr>
        <xdr:cNvPr id="889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165</xdr:row>
      <xdr:rowOff>0</xdr:rowOff>
    </xdr:from>
    <xdr:to>
      <xdr:col>9</xdr:col>
      <xdr:colOff>0</xdr:colOff>
      <xdr:row>168</xdr:row>
      <xdr:rowOff>0</xdr:rowOff>
    </xdr:to>
    <xdr:sp macro="" textlink="">
      <xdr:nvSpPr>
        <xdr:cNvPr id="890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165</xdr:row>
      <xdr:rowOff>28575</xdr:rowOff>
    </xdr:from>
    <xdr:to>
      <xdr:col>12</xdr:col>
      <xdr:colOff>28575</xdr:colOff>
      <xdr:row>168</xdr:row>
      <xdr:rowOff>0</xdr:rowOff>
    </xdr:to>
    <xdr:sp macro="" textlink="">
      <xdr:nvSpPr>
        <xdr:cNvPr id="891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165</xdr:row>
      <xdr:rowOff>0</xdr:rowOff>
    </xdr:from>
    <xdr:to>
      <xdr:col>12</xdr:col>
      <xdr:colOff>9525</xdr:colOff>
      <xdr:row>167</xdr:row>
      <xdr:rowOff>161925</xdr:rowOff>
    </xdr:to>
    <xdr:sp macro="" textlink="">
      <xdr:nvSpPr>
        <xdr:cNvPr id="892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165</xdr:row>
      <xdr:rowOff>0</xdr:rowOff>
    </xdr:from>
    <xdr:to>
      <xdr:col>15</xdr:col>
      <xdr:colOff>28575</xdr:colOff>
      <xdr:row>168</xdr:row>
      <xdr:rowOff>0</xdr:rowOff>
    </xdr:to>
    <xdr:sp macro="" textlink="">
      <xdr:nvSpPr>
        <xdr:cNvPr id="893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165</xdr:row>
      <xdr:rowOff>9525</xdr:rowOff>
    </xdr:from>
    <xdr:to>
      <xdr:col>18</xdr:col>
      <xdr:colOff>28575</xdr:colOff>
      <xdr:row>168</xdr:row>
      <xdr:rowOff>0</xdr:rowOff>
    </xdr:to>
    <xdr:sp macro="" textlink="">
      <xdr:nvSpPr>
        <xdr:cNvPr id="894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165</xdr:row>
      <xdr:rowOff>0</xdr:rowOff>
    </xdr:from>
    <xdr:to>
      <xdr:col>18</xdr:col>
      <xdr:colOff>0</xdr:colOff>
      <xdr:row>168</xdr:row>
      <xdr:rowOff>0</xdr:rowOff>
    </xdr:to>
    <xdr:sp macro="" textlink="">
      <xdr:nvSpPr>
        <xdr:cNvPr id="895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165</xdr:row>
      <xdr:rowOff>28575</xdr:rowOff>
    </xdr:from>
    <xdr:to>
      <xdr:col>21</xdr:col>
      <xdr:colOff>28575</xdr:colOff>
      <xdr:row>168</xdr:row>
      <xdr:rowOff>0</xdr:rowOff>
    </xdr:to>
    <xdr:sp macro="" textlink="">
      <xdr:nvSpPr>
        <xdr:cNvPr id="896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165</xdr:row>
      <xdr:rowOff>9525</xdr:rowOff>
    </xdr:from>
    <xdr:to>
      <xdr:col>24</xdr:col>
      <xdr:colOff>9525</xdr:colOff>
      <xdr:row>168</xdr:row>
      <xdr:rowOff>0</xdr:rowOff>
    </xdr:to>
    <xdr:sp macro="" textlink="">
      <xdr:nvSpPr>
        <xdr:cNvPr id="897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165</xdr:row>
      <xdr:rowOff>28575</xdr:rowOff>
    </xdr:from>
    <xdr:to>
      <xdr:col>27</xdr:col>
      <xdr:colOff>28575</xdr:colOff>
      <xdr:row>168</xdr:row>
      <xdr:rowOff>0</xdr:rowOff>
    </xdr:to>
    <xdr:sp macro="" textlink="">
      <xdr:nvSpPr>
        <xdr:cNvPr id="898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165</xdr:row>
      <xdr:rowOff>9525</xdr:rowOff>
    </xdr:from>
    <xdr:to>
      <xdr:col>27</xdr:col>
      <xdr:colOff>9525</xdr:colOff>
      <xdr:row>168</xdr:row>
      <xdr:rowOff>0</xdr:rowOff>
    </xdr:to>
    <xdr:sp macro="" textlink="">
      <xdr:nvSpPr>
        <xdr:cNvPr id="899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165</xdr:row>
      <xdr:rowOff>28575</xdr:rowOff>
    </xdr:from>
    <xdr:to>
      <xdr:col>30</xdr:col>
      <xdr:colOff>28575</xdr:colOff>
      <xdr:row>168</xdr:row>
      <xdr:rowOff>0</xdr:rowOff>
    </xdr:to>
    <xdr:sp macro="" textlink="">
      <xdr:nvSpPr>
        <xdr:cNvPr id="900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165</xdr:row>
      <xdr:rowOff>28575</xdr:rowOff>
    </xdr:from>
    <xdr:to>
      <xdr:col>33</xdr:col>
      <xdr:colOff>28575</xdr:colOff>
      <xdr:row>168</xdr:row>
      <xdr:rowOff>0</xdr:rowOff>
    </xdr:to>
    <xdr:sp macro="" textlink="">
      <xdr:nvSpPr>
        <xdr:cNvPr id="901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165</xdr:row>
      <xdr:rowOff>28575</xdr:rowOff>
    </xdr:from>
    <xdr:to>
      <xdr:col>36</xdr:col>
      <xdr:colOff>28575</xdr:colOff>
      <xdr:row>168</xdr:row>
      <xdr:rowOff>0</xdr:rowOff>
    </xdr:to>
    <xdr:sp macro="" textlink="">
      <xdr:nvSpPr>
        <xdr:cNvPr id="902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165</xdr:row>
      <xdr:rowOff>0</xdr:rowOff>
    </xdr:from>
    <xdr:to>
      <xdr:col>39</xdr:col>
      <xdr:colOff>28575</xdr:colOff>
      <xdr:row>168</xdr:row>
      <xdr:rowOff>0</xdr:rowOff>
    </xdr:to>
    <xdr:sp macro="" textlink="">
      <xdr:nvSpPr>
        <xdr:cNvPr id="903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165</xdr:row>
      <xdr:rowOff>0</xdr:rowOff>
    </xdr:from>
    <xdr:to>
      <xdr:col>6</xdr:col>
      <xdr:colOff>0</xdr:colOff>
      <xdr:row>167</xdr:row>
      <xdr:rowOff>161925</xdr:rowOff>
    </xdr:to>
    <xdr:sp macro="" textlink="">
      <xdr:nvSpPr>
        <xdr:cNvPr id="904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165</xdr:row>
      <xdr:rowOff>0</xdr:rowOff>
    </xdr:from>
    <xdr:to>
      <xdr:col>15</xdr:col>
      <xdr:colOff>0</xdr:colOff>
      <xdr:row>168</xdr:row>
      <xdr:rowOff>0</xdr:rowOff>
    </xdr:to>
    <xdr:sp macro="" textlink="">
      <xdr:nvSpPr>
        <xdr:cNvPr id="905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165</xdr:row>
      <xdr:rowOff>0</xdr:rowOff>
    </xdr:from>
    <xdr:to>
      <xdr:col>33</xdr:col>
      <xdr:colOff>0</xdr:colOff>
      <xdr:row>168</xdr:row>
      <xdr:rowOff>0</xdr:rowOff>
    </xdr:to>
    <xdr:sp macro="" textlink="">
      <xdr:nvSpPr>
        <xdr:cNvPr id="906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165</xdr:row>
      <xdr:rowOff>0</xdr:rowOff>
    </xdr:from>
    <xdr:to>
      <xdr:col>36</xdr:col>
      <xdr:colOff>0</xdr:colOff>
      <xdr:row>168</xdr:row>
      <xdr:rowOff>0</xdr:rowOff>
    </xdr:to>
    <xdr:sp macro="" textlink="">
      <xdr:nvSpPr>
        <xdr:cNvPr id="907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165</xdr:row>
      <xdr:rowOff>9525</xdr:rowOff>
    </xdr:from>
    <xdr:to>
      <xdr:col>39</xdr:col>
      <xdr:colOff>0</xdr:colOff>
      <xdr:row>168</xdr:row>
      <xdr:rowOff>0</xdr:rowOff>
    </xdr:to>
    <xdr:sp macro="" textlink="">
      <xdr:nvSpPr>
        <xdr:cNvPr id="908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165</xdr:row>
      <xdr:rowOff>0</xdr:rowOff>
    </xdr:from>
    <xdr:to>
      <xdr:col>29</xdr:col>
      <xdr:colOff>333375</xdr:colOff>
      <xdr:row>168</xdr:row>
      <xdr:rowOff>0</xdr:rowOff>
    </xdr:to>
    <xdr:sp macro="" textlink="">
      <xdr:nvSpPr>
        <xdr:cNvPr id="909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165</xdr:row>
      <xdr:rowOff>0</xdr:rowOff>
    </xdr:from>
    <xdr:to>
      <xdr:col>24</xdr:col>
      <xdr:colOff>28575</xdr:colOff>
      <xdr:row>168</xdr:row>
      <xdr:rowOff>0</xdr:rowOff>
    </xdr:to>
    <xdr:sp macro="" textlink="">
      <xdr:nvSpPr>
        <xdr:cNvPr id="910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165</xdr:row>
      <xdr:rowOff>0</xdr:rowOff>
    </xdr:from>
    <xdr:to>
      <xdr:col>21</xdr:col>
      <xdr:colOff>28575</xdr:colOff>
      <xdr:row>168</xdr:row>
      <xdr:rowOff>0</xdr:rowOff>
    </xdr:to>
    <xdr:sp macro="" textlink="">
      <xdr:nvSpPr>
        <xdr:cNvPr id="911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165</xdr:row>
      <xdr:rowOff>19050</xdr:rowOff>
    </xdr:from>
    <xdr:to>
      <xdr:col>6</xdr:col>
      <xdr:colOff>9525</xdr:colOff>
      <xdr:row>168</xdr:row>
      <xdr:rowOff>0</xdr:rowOff>
    </xdr:to>
    <xdr:sp macro="" textlink="">
      <xdr:nvSpPr>
        <xdr:cNvPr id="912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165</xdr:row>
      <xdr:rowOff>9525</xdr:rowOff>
    </xdr:from>
    <xdr:to>
      <xdr:col>9</xdr:col>
      <xdr:colOff>9525</xdr:colOff>
      <xdr:row>168</xdr:row>
      <xdr:rowOff>0</xdr:rowOff>
    </xdr:to>
    <xdr:sp macro="" textlink="">
      <xdr:nvSpPr>
        <xdr:cNvPr id="913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169</xdr:row>
      <xdr:rowOff>0</xdr:rowOff>
    </xdr:from>
    <xdr:to>
      <xdr:col>9</xdr:col>
      <xdr:colOff>0</xdr:colOff>
      <xdr:row>172</xdr:row>
      <xdr:rowOff>0</xdr:rowOff>
    </xdr:to>
    <xdr:sp macro="" textlink="">
      <xdr:nvSpPr>
        <xdr:cNvPr id="914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169</xdr:row>
      <xdr:rowOff>28575</xdr:rowOff>
    </xdr:from>
    <xdr:to>
      <xdr:col>12</xdr:col>
      <xdr:colOff>28575</xdr:colOff>
      <xdr:row>172</xdr:row>
      <xdr:rowOff>0</xdr:rowOff>
    </xdr:to>
    <xdr:sp macro="" textlink="">
      <xdr:nvSpPr>
        <xdr:cNvPr id="915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169</xdr:row>
      <xdr:rowOff>0</xdr:rowOff>
    </xdr:from>
    <xdr:to>
      <xdr:col>12</xdr:col>
      <xdr:colOff>9525</xdr:colOff>
      <xdr:row>171</xdr:row>
      <xdr:rowOff>161925</xdr:rowOff>
    </xdr:to>
    <xdr:sp macro="" textlink="">
      <xdr:nvSpPr>
        <xdr:cNvPr id="916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169</xdr:row>
      <xdr:rowOff>0</xdr:rowOff>
    </xdr:from>
    <xdr:to>
      <xdr:col>15</xdr:col>
      <xdr:colOff>28575</xdr:colOff>
      <xdr:row>172</xdr:row>
      <xdr:rowOff>0</xdr:rowOff>
    </xdr:to>
    <xdr:sp macro="" textlink="">
      <xdr:nvSpPr>
        <xdr:cNvPr id="917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169</xdr:row>
      <xdr:rowOff>9525</xdr:rowOff>
    </xdr:from>
    <xdr:to>
      <xdr:col>18</xdr:col>
      <xdr:colOff>28575</xdr:colOff>
      <xdr:row>172</xdr:row>
      <xdr:rowOff>0</xdr:rowOff>
    </xdr:to>
    <xdr:sp macro="" textlink="">
      <xdr:nvSpPr>
        <xdr:cNvPr id="918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169</xdr:row>
      <xdr:rowOff>0</xdr:rowOff>
    </xdr:from>
    <xdr:to>
      <xdr:col>18</xdr:col>
      <xdr:colOff>0</xdr:colOff>
      <xdr:row>172</xdr:row>
      <xdr:rowOff>0</xdr:rowOff>
    </xdr:to>
    <xdr:sp macro="" textlink="">
      <xdr:nvSpPr>
        <xdr:cNvPr id="919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169</xdr:row>
      <xdr:rowOff>28575</xdr:rowOff>
    </xdr:from>
    <xdr:to>
      <xdr:col>21</xdr:col>
      <xdr:colOff>28575</xdr:colOff>
      <xdr:row>172</xdr:row>
      <xdr:rowOff>0</xdr:rowOff>
    </xdr:to>
    <xdr:sp macro="" textlink="">
      <xdr:nvSpPr>
        <xdr:cNvPr id="920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169</xdr:row>
      <xdr:rowOff>9525</xdr:rowOff>
    </xdr:from>
    <xdr:to>
      <xdr:col>24</xdr:col>
      <xdr:colOff>9525</xdr:colOff>
      <xdr:row>172</xdr:row>
      <xdr:rowOff>0</xdr:rowOff>
    </xdr:to>
    <xdr:sp macro="" textlink="">
      <xdr:nvSpPr>
        <xdr:cNvPr id="921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169</xdr:row>
      <xdr:rowOff>28575</xdr:rowOff>
    </xdr:from>
    <xdr:to>
      <xdr:col>27</xdr:col>
      <xdr:colOff>28575</xdr:colOff>
      <xdr:row>172</xdr:row>
      <xdr:rowOff>0</xdr:rowOff>
    </xdr:to>
    <xdr:sp macro="" textlink="">
      <xdr:nvSpPr>
        <xdr:cNvPr id="922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169</xdr:row>
      <xdr:rowOff>9525</xdr:rowOff>
    </xdr:from>
    <xdr:to>
      <xdr:col>27</xdr:col>
      <xdr:colOff>9525</xdr:colOff>
      <xdr:row>172</xdr:row>
      <xdr:rowOff>0</xdr:rowOff>
    </xdr:to>
    <xdr:sp macro="" textlink="">
      <xdr:nvSpPr>
        <xdr:cNvPr id="923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169</xdr:row>
      <xdr:rowOff>28575</xdr:rowOff>
    </xdr:from>
    <xdr:to>
      <xdr:col>30</xdr:col>
      <xdr:colOff>28575</xdr:colOff>
      <xdr:row>172</xdr:row>
      <xdr:rowOff>0</xdr:rowOff>
    </xdr:to>
    <xdr:sp macro="" textlink="">
      <xdr:nvSpPr>
        <xdr:cNvPr id="924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169</xdr:row>
      <xdr:rowOff>28575</xdr:rowOff>
    </xdr:from>
    <xdr:to>
      <xdr:col>33</xdr:col>
      <xdr:colOff>28575</xdr:colOff>
      <xdr:row>172</xdr:row>
      <xdr:rowOff>0</xdr:rowOff>
    </xdr:to>
    <xdr:sp macro="" textlink="">
      <xdr:nvSpPr>
        <xdr:cNvPr id="925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169</xdr:row>
      <xdr:rowOff>28575</xdr:rowOff>
    </xdr:from>
    <xdr:to>
      <xdr:col>36</xdr:col>
      <xdr:colOff>28575</xdr:colOff>
      <xdr:row>172</xdr:row>
      <xdr:rowOff>0</xdr:rowOff>
    </xdr:to>
    <xdr:sp macro="" textlink="">
      <xdr:nvSpPr>
        <xdr:cNvPr id="926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169</xdr:row>
      <xdr:rowOff>0</xdr:rowOff>
    </xdr:from>
    <xdr:to>
      <xdr:col>39</xdr:col>
      <xdr:colOff>28575</xdr:colOff>
      <xdr:row>172</xdr:row>
      <xdr:rowOff>0</xdr:rowOff>
    </xdr:to>
    <xdr:sp macro="" textlink="">
      <xdr:nvSpPr>
        <xdr:cNvPr id="927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169</xdr:row>
      <xdr:rowOff>0</xdr:rowOff>
    </xdr:from>
    <xdr:to>
      <xdr:col>6</xdr:col>
      <xdr:colOff>0</xdr:colOff>
      <xdr:row>171</xdr:row>
      <xdr:rowOff>161925</xdr:rowOff>
    </xdr:to>
    <xdr:sp macro="" textlink="">
      <xdr:nvSpPr>
        <xdr:cNvPr id="928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169</xdr:row>
      <xdr:rowOff>0</xdr:rowOff>
    </xdr:from>
    <xdr:to>
      <xdr:col>15</xdr:col>
      <xdr:colOff>0</xdr:colOff>
      <xdr:row>172</xdr:row>
      <xdr:rowOff>0</xdr:rowOff>
    </xdr:to>
    <xdr:sp macro="" textlink="">
      <xdr:nvSpPr>
        <xdr:cNvPr id="929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169</xdr:row>
      <xdr:rowOff>0</xdr:rowOff>
    </xdr:from>
    <xdr:to>
      <xdr:col>33</xdr:col>
      <xdr:colOff>0</xdr:colOff>
      <xdr:row>172</xdr:row>
      <xdr:rowOff>0</xdr:rowOff>
    </xdr:to>
    <xdr:sp macro="" textlink="">
      <xdr:nvSpPr>
        <xdr:cNvPr id="930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169</xdr:row>
      <xdr:rowOff>0</xdr:rowOff>
    </xdr:from>
    <xdr:to>
      <xdr:col>36</xdr:col>
      <xdr:colOff>0</xdr:colOff>
      <xdr:row>172</xdr:row>
      <xdr:rowOff>0</xdr:rowOff>
    </xdr:to>
    <xdr:sp macro="" textlink="">
      <xdr:nvSpPr>
        <xdr:cNvPr id="931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169</xdr:row>
      <xdr:rowOff>9525</xdr:rowOff>
    </xdr:from>
    <xdr:to>
      <xdr:col>39</xdr:col>
      <xdr:colOff>0</xdr:colOff>
      <xdr:row>172</xdr:row>
      <xdr:rowOff>0</xdr:rowOff>
    </xdr:to>
    <xdr:sp macro="" textlink="">
      <xdr:nvSpPr>
        <xdr:cNvPr id="932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169</xdr:row>
      <xdr:rowOff>0</xdr:rowOff>
    </xdr:from>
    <xdr:to>
      <xdr:col>29</xdr:col>
      <xdr:colOff>333375</xdr:colOff>
      <xdr:row>172</xdr:row>
      <xdr:rowOff>0</xdr:rowOff>
    </xdr:to>
    <xdr:sp macro="" textlink="">
      <xdr:nvSpPr>
        <xdr:cNvPr id="933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169</xdr:row>
      <xdr:rowOff>0</xdr:rowOff>
    </xdr:from>
    <xdr:to>
      <xdr:col>24</xdr:col>
      <xdr:colOff>28575</xdr:colOff>
      <xdr:row>172</xdr:row>
      <xdr:rowOff>0</xdr:rowOff>
    </xdr:to>
    <xdr:sp macro="" textlink="">
      <xdr:nvSpPr>
        <xdr:cNvPr id="934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169</xdr:row>
      <xdr:rowOff>0</xdr:rowOff>
    </xdr:from>
    <xdr:to>
      <xdr:col>21</xdr:col>
      <xdr:colOff>28575</xdr:colOff>
      <xdr:row>172</xdr:row>
      <xdr:rowOff>0</xdr:rowOff>
    </xdr:to>
    <xdr:sp macro="" textlink="">
      <xdr:nvSpPr>
        <xdr:cNvPr id="935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169</xdr:row>
      <xdr:rowOff>19050</xdr:rowOff>
    </xdr:from>
    <xdr:to>
      <xdr:col>6</xdr:col>
      <xdr:colOff>9525</xdr:colOff>
      <xdr:row>172</xdr:row>
      <xdr:rowOff>0</xdr:rowOff>
    </xdr:to>
    <xdr:sp macro="" textlink="">
      <xdr:nvSpPr>
        <xdr:cNvPr id="936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169</xdr:row>
      <xdr:rowOff>9525</xdr:rowOff>
    </xdr:from>
    <xdr:to>
      <xdr:col>9</xdr:col>
      <xdr:colOff>9525</xdr:colOff>
      <xdr:row>172</xdr:row>
      <xdr:rowOff>0</xdr:rowOff>
    </xdr:to>
    <xdr:sp macro="" textlink="">
      <xdr:nvSpPr>
        <xdr:cNvPr id="937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174</xdr:row>
      <xdr:rowOff>0</xdr:rowOff>
    </xdr:from>
    <xdr:to>
      <xdr:col>9</xdr:col>
      <xdr:colOff>0</xdr:colOff>
      <xdr:row>177</xdr:row>
      <xdr:rowOff>0</xdr:rowOff>
    </xdr:to>
    <xdr:sp macro="" textlink="">
      <xdr:nvSpPr>
        <xdr:cNvPr id="938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174</xdr:row>
      <xdr:rowOff>28575</xdr:rowOff>
    </xdr:from>
    <xdr:to>
      <xdr:col>12</xdr:col>
      <xdr:colOff>28575</xdr:colOff>
      <xdr:row>177</xdr:row>
      <xdr:rowOff>0</xdr:rowOff>
    </xdr:to>
    <xdr:sp macro="" textlink="">
      <xdr:nvSpPr>
        <xdr:cNvPr id="939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174</xdr:row>
      <xdr:rowOff>0</xdr:rowOff>
    </xdr:from>
    <xdr:to>
      <xdr:col>12</xdr:col>
      <xdr:colOff>9525</xdr:colOff>
      <xdr:row>176</xdr:row>
      <xdr:rowOff>161925</xdr:rowOff>
    </xdr:to>
    <xdr:sp macro="" textlink="">
      <xdr:nvSpPr>
        <xdr:cNvPr id="940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174</xdr:row>
      <xdr:rowOff>0</xdr:rowOff>
    </xdr:from>
    <xdr:to>
      <xdr:col>15</xdr:col>
      <xdr:colOff>28575</xdr:colOff>
      <xdr:row>177</xdr:row>
      <xdr:rowOff>0</xdr:rowOff>
    </xdr:to>
    <xdr:sp macro="" textlink="">
      <xdr:nvSpPr>
        <xdr:cNvPr id="941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174</xdr:row>
      <xdr:rowOff>9525</xdr:rowOff>
    </xdr:from>
    <xdr:to>
      <xdr:col>18</xdr:col>
      <xdr:colOff>28575</xdr:colOff>
      <xdr:row>177</xdr:row>
      <xdr:rowOff>0</xdr:rowOff>
    </xdr:to>
    <xdr:sp macro="" textlink="">
      <xdr:nvSpPr>
        <xdr:cNvPr id="942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174</xdr:row>
      <xdr:rowOff>0</xdr:rowOff>
    </xdr:from>
    <xdr:to>
      <xdr:col>18</xdr:col>
      <xdr:colOff>0</xdr:colOff>
      <xdr:row>177</xdr:row>
      <xdr:rowOff>0</xdr:rowOff>
    </xdr:to>
    <xdr:sp macro="" textlink="">
      <xdr:nvSpPr>
        <xdr:cNvPr id="943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174</xdr:row>
      <xdr:rowOff>28575</xdr:rowOff>
    </xdr:from>
    <xdr:to>
      <xdr:col>21</xdr:col>
      <xdr:colOff>28575</xdr:colOff>
      <xdr:row>177</xdr:row>
      <xdr:rowOff>0</xdr:rowOff>
    </xdr:to>
    <xdr:sp macro="" textlink="">
      <xdr:nvSpPr>
        <xdr:cNvPr id="944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174</xdr:row>
      <xdr:rowOff>9525</xdr:rowOff>
    </xdr:from>
    <xdr:to>
      <xdr:col>24</xdr:col>
      <xdr:colOff>9525</xdr:colOff>
      <xdr:row>177</xdr:row>
      <xdr:rowOff>0</xdr:rowOff>
    </xdr:to>
    <xdr:sp macro="" textlink="">
      <xdr:nvSpPr>
        <xdr:cNvPr id="945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174</xdr:row>
      <xdr:rowOff>28575</xdr:rowOff>
    </xdr:from>
    <xdr:to>
      <xdr:col>27</xdr:col>
      <xdr:colOff>28575</xdr:colOff>
      <xdr:row>177</xdr:row>
      <xdr:rowOff>0</xdr:rowOff>
    </xdr:to>
    <xdr:sp macro="" textlink="">
      <xdr:nvSpPr>
        <xdr:cNvPr id="946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174</xdr:row>
      <xdr:rowOff>9525</xdr:rowOff>
    </xdr:from>
    <xdr:to>
      <xdr:col>27</xdr:col>
      <xdr:colOff>9525</xdr:colOff>
      <xdr:row>177</xdr:row>
      <xdr:rowOff>0</xdr:rowOff>
    </xdr:to>
    <xdr:sp macro="" textlink="">
      <xdr:nvSpPr>
        <xdr:cNvPr id="947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174</xdr:row>
      <xdr:rowOff>28575</xdr:rowOff>
    </xdr:from>
    <xdr:to>
      <xdr:col>30</xdr:col>
      <xdr:colOff>28575</xdr:colOff>
      <xdr:row>177</xdr:row>
      <xdr:rowOff>0</xdr:rowOff>
    </xdr:to>
    <xdr:sp macro="" textlink="">
      <xdr:nvSpPr>
        <xdr:cNvPr id="948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174</xdr:row>
      <xdr:rowOff>28575</xdr:rowOff>
    </xdr:from>
    <xdr:to>
      <xdr:col>33</xdr:col>
      <xdr:colOff>28575</xdr:colOff>
      <xdr:row>177</xdr:row>
      <xdr:rowOff>0</xdr:rowOff>
    </xdr:to>
    <xdr:sp macro="" textlink="">
      <xdr:nvSpPr>
        <xdr:cNvPr id="949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174</xdr:row>
      <xdr:rowOff>28575</xdr:rowOff>
    </xdr:from>
    <xdr:to>
      <xdr:col>36</xdr:col>
      <xdr:colOff>28575</xdr:colOff>
      <xdr:row>177</xdr:row>
      <xdr:rowOff>0</xdr:rowOff>
    </xdr:to>
    <xdr:sp macro="" textlink="">
      <xdr:nvSpPr>
        <xdr:cNvPr id="950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174</xdr:row>
      <xdr:rowOff>0</xdr:rowOff>
    </xdr:from>
    <xdr:to>
      <xdr:col>39</xdr:col>
      <xdr:colOff>28575</xdr:colOff>
      <xdr:row>177</xdr:row>
      <xdr:rowOff>0</xdr:rowOff>
    </xdr:to>
    <xdr:sp macro="" textlink="">
      <xdr:nvSpPr>
        <xdr:cNvPr id="951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174</xdr:row>
      <xdr:rowOff>0</xdr:rowOff>
    </xdr:from>
    <xdr:to>
      <xdr:col>6</xdr:col>
      <xdr:colOff>0</xdr:colOff>
      <xdr:row>176</xdr:row>
      <xdr:rowOff>161925</xdr:rowOff>
    </xdr:to>
    <xdr:sp macro="" textlink="">
      <xdr:nvSpPr>
        <xdr:cNvPr id="952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174</xdr:row>
      <xdr:rowOff>0</xdr:rowOff>
    </xdr:from>
    <xdr:to>
      <xdr:col>15</xdr:col>
      <xdr:colOff>0</xdr:colOff>
      <xdr:row>177</xdr:row>
      <xdr:rowOff>0</xdr:rowOff>
    </xdr:to>
    <xdr:sp macro="" textlink="">
      <xdr:nvSpPr>
        <xdr:cNvPr id="953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174</xdr:row>
      <xdr:rowOff>0</xdr:rowOff>
    </xdr:from>
    <xdr:to>
      <xdr:col>33</xdr:col>
      <xdr:colOff>0</xdr:colOff>
      <xdr:row>177</xdr:row>
      <xdr:rowOff>0</xdr:rowOff>
    </xdr:to>
    <xdr:sp macro="" textlink="">
      <xdr:nvSpPr>
        <xdr:cNvPr id="954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174</xdr:row>
      <xdr:rowOff>0</xdr:rowOff>
    </xdr:from>
    <xdr:to>
      <xdr:col>36</xdr:col>
      <xdr:colOff>0</xdr:colOff>
      <xdr:row>177</xdr:row>
      <xdr:rowOff>0</xdr:rowOff>
    </xdr:to>
    <xdr:sp macro="" textlink="">
      <xdr:nvSpPr>
        <xdr:cNvPr id="955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174</xdr:row>
      <xdr:rowOff>9525</xdr:rowOff>
    </xdr:from>
    <xdr:to>
      <xdr:col>39</xdr:col>
      <xdr:colOff>0</xdr:colOff>
      <xdr:row>177</xdr:row>
      <xdr:rowOff>0</xdr:rowOff>
    </xdr:to>
    <xdr:sp macro="" textlink="">
      <xdr:nvSpPr>
        <xdr:cNvPr id="956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174</xdr:row>
      <xdr:rowOff>0</xdr:rowOff>
    </xdr:from>
    <xdr:to>
      <xdr:col>29</xdr:col>
      <xdr:colOff>333375</xdr:colOff>
      <xdr:row>177</xdr:row>
      <xdr:rowOff>0</xdr:rowOff>
    </xdr:to>
    <xdr:sp macro="" textlink="">
      <xdr:nvSpPr>
        <xdr:cNvPr id="957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174</xdr:row>
      <xdr:rowOff>0</xdr:rowOff>
    </xdr:from>
    <xdr:to>
      <xdr:col>24</xdr:col>
      <xdr:colOff>28575</xdr:colOff>
      <xdr:row>177</xdr:row>
      <xdr:rowOff>0</xdr:rowOff>
    </xdr:to>
    <xdr:sp macro="" textlink="">
      <xdr:nvSpPr>
        <xdr:cNvPr id="958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174</xdr:row>
      <xdr:rowOff>0</xdr:rowOff>
    </xdr:from>
    <xdr:to>
      <xdr:col>21</xdr:col>
      <xdr:colOff>28575</xdr:colOff>
      <xdr:row>177</xdr:row>
      <xdr:rowOff>0</xdr:rowOff>
    </xdr:to>
    <xdr:sp macro="" textlink="">
      <xdr:nvSpPr>
        <xdr:cNvPr id="959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174</xdr:row>
      <xdr:rowOff>19050</xdr:rowOff>
    </xdr:from>
    <xdr:to>
      <xdr:col>6</xdr:col>
      <xdr:colOff>9525</xdr:colOff>
      <xdr:row>177</xdr:row>
      <xdr:rowOff>0</xdr:rowOff>
    </xdr:to>
    <xdr:sp macro="" textlink="">
      <xdr:nvSpPr>
        <xdr:cNvPr id="960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174</xdr:row>
      <xdr:rowOff>9525</xdr:rowOff>
    </xdr:from>
    <xdr:to>
      <xdr:col>9</xdr:col>
      <xdr:colOff>9525</xdr:colOff>
      <xdr:row>177</xdr:row>
      <xdr:rowOff>0</xdr:rowOff>
    </xdr:to>
    <xdr:sp macro="" textlink="">
      <xdr:nvSpPr>
        <xdr:cNvPr id="961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178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962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178</xdr:row>
      <xdr:rowOff>28575</xdr:rowOff>
    </xdr:from>
    <xdr:to>
      <xdr:col>12</xdr:col>
      <xdr:colOff>28575</xdr:colOff>
      <xdr:row>181</xdr:row>
      <xdr:rowOff>0</xdr:rowOff>
    </xdr:to>
    <xdr:sp macro="" textlink="">
      <xdr:nvSpPr>
        <xdr:cNvPr id="963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178</xdr:row>
      <xdr:rowOff>0</xdr:rowOff>
    </xdr:from>
    <xdr:to>
      <xdr:col>12</xdr:col>
      <xdr:colOff>9525</xdr:colOff>
      <xdr:row>180</xdr:row>
      <xdr:rowOff>161925</xdr:rowOff>
    </xdr:to>
    <xdr:sp macro="" textlink="">
      <xdr:nvSpPr>
        <xdr:cNvPr id="964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178</xdr:row>
      <xdr:rowOff>0</xdr:rowOff>
    </xdr:from>
    <xdr:to>
      <xdr:col>15</xdr:col>
      <xdr:colOff>28575</xdr:colOff>
      <xdr:row>181</xdr:row>
      <xdr:rowOff>0</xdr:rowOff>
    </xdr:to>
    <xdr:sp macro="" textlink="">
      <xdr:nvSpPr>
        <xdr:cNvPr id="965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178</xdr:row>
      <xdr:rowOff>9525</xdr:rowOff>
    </xdr:from>
    <xdr:to>
      <xdr:col>18</xdr:col>
      <xdr:colOff>28575</xdr:colOff>
      <xdr:row>181</xdr:row>
      <xdr:rowOff>0</xdr:rowOff>
    </xdr:to>
    <xdr:sp macro="" textlink="">
      <xdr:nvSpPr>
        <xdr:cNvPr id="966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178</xdr:row>
      <xdr:rowOff>0</xdr:rowOff>
    </xdr:from>
    <xdr:to>
      <xdr:col>18</xdr:col>
      <xdr:colOff>0</xdr:colOff>
      <xdr:row>181</xdr:row>
      <xdr:rowOff>0</xdr:rowOff>
    </xdr:to>
    <xdr:sp macro="" textlink="">
      <xdr:nvSpPr>
        <xdr:cNvPr id="967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178</xdr:row>
      <xdr:rowOff>28575</xdr:rowOff>
    </xdr:from>
    <xdr:to>
      <xdr:col>21</xdr:col>
      <xdr:colOff>28575</xdr:colOff>
      <xdr:row>181</xdr:row>
      <xdr:rowOff>0</xdr:rowOff>
    </xdr:to>
    <xdr:sp macro="" textlink="">
      <xdr:nvSpPr>
        <xdr:cNvPr id="968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178</xdr:row>
      <xdr:rowOff>9525</xdr:rowOff>
    </xdr:from>
    <xdr:to>
      <xdr:col>24</xdr:col>
      <xdr:colOff>9525</xdr:colOff>
      <xdr:row>181</xdr:row>
      <xdr:rowOff>0</xdr:rowOff>
    </xdr:to>
    <xdr:sp macro="" textlink="">
      <xdr:nvSpPr>
        <xdr:cNvPr id="969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178</xdr:row>
      <xdr:rowOff>28575</xdr:rowOff>
    </xdr:from>
    <xdr:to>
      <xdr:col>27</xdr:col>
      <xdr:colOff>28575</xdr:colOff>
      <xdr:row>181</xdr:row>
      <xdr:rowOff>0</xdr:rowOff>
    </xdr:to>
    <xdr:sp macro="" textlink="">
      <xdr:nvSpPr>
        <xdr:cNvPr id="970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178</xdr:row>
      <xdr:rowOff>9525</xdr:rowOff>
    </xdr:from>
    <xdr:to>
      <xdr:col>27</xdr:col>
      <xdr:colOff>9525</xdr:colOff>
      <xdr:row>181</xdr:row>
      <xdr:rowOff>0</xdr:rowOff>
    </xdr:to>
    <xdr:sp macro="" textlink="">
      <xdr:nvSpPr>
        <xdr:cNvPr id="971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178</xdr:row>
      <xdr:rowOff>28575</xdr:rowOff>
    </xdr:from>
    <xdr:to>
      <xdr:col>30</xdr:col>
      <xdr:colOff>28575</xdr:colOff>
      <xdr:row>181</xdr:row>
      <xdr:rowOff>0</xdr:rowOff>
    </xdr:to>
    <xdr:sp macro="" textlink="">
      <xdr:nvSpPr>
        <xdr:cNvPr id="972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178</xdr:row>
      <xdr:rowOff>28575</xdr:rowOff>
    </xdr:from>
    <xdr:to>
      <xdr:col>33</xdr:col>
      <xdr:colOff>28575</xdr:colOff>
      <xdr:row>181</xdr:row>
      <xdr:rowOff>0</xdr:rowOff>
    </xdr:to>
    <xdr:sp macro="" textlink="">
      <xdr:nvSpPr>
        <xdr:cNvPr id="973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178</xdr:row>
      <xdr:rowOff>28575</xdr:rowOff>
    </xdr:from>
    <xdr:to>
      <xdr:col>36</xdr:col>
      <xdr:colOff>28575</xdr:colOff>
      <xdr:row>181</xdr:row>
      <xdr:rowOff>0</xdr:rowOff>
    </xdr:to>
    <xdr:sp macro="" textlink="">
      <xdr:nvSpPr>
        <xdr:cNvPr id="974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178</xdr:row>
      <xdr:rowOff>0</xdr:rowOff>
    </xdr:from>
    <xdr:to>
      <xdr:col>39</xdr:col>
      <xdr:colOff>28575</xdr:colOff>
      <xdr:row>181</xdr:row>
      <xdr:rowOff>0</xdr:rowOff>
    </xdr:to>
    <xdr:sp macro="" textlink="">
      <xdr:nvSpPr>
        <xdr:cNvPr id="975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178</xdr:row>
      <xdr:rowOff>0</xdr:rowOff>
    </xdr:from>
    <xdr:to>
      <xdr:col>6</xdr:col>
      <xdr:colOff>0</xdr:colOff>
      <xdr:row>180</xdr:row>
      <xdr:rowOff>161925</xdr:rowOff>
    </xdr:to>
    <xdr:sp macro="" textlink="">
      <xdr:nvSpPr>
        <xdr:cNvPr id="976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178</xdr:row>
      <xdr:rowOff>0</xdr:rowOff>
    </xdr:from>
    <xdr:to>
      <xdr:col>15</xdr:col>
      <xdr:colOff>0</xdr:colOff>
      <xdr:row>181</xdr:row>
      <xdr:rowOff>0</xdr:rowOff>
    </xdr:to>
    <xdr:sp macro="" textlink="">
      <xdr:nvSpPr>
        <xdr:cNvPr id="977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178</xdr:row>
      <xdr:rowOff>0</xdr:rowOff>
    </xdr:from>
    <xdr:to>
      <xdr:col>33</xdr:col>
      <xdr:colOff>0</xdr:colOff>
      <xdr:row>181</xdr:row>
      <xdr:rowOff>0</xdr:rowOff>
    </xdr:to>
    <xdr:sp macro="" textlink="">
      <xdr:nvSpPr>
        <xdr:cNvPr id="978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178</xdr:row>
      <xdr:rowOff>0</xdr:rowOff>
    </xdr:from>
    <xdr:to>
      <xdr:col>36</xdr:col>
      <xdr:colOff>0</xdr:colOff>
      <xdr:row>181</xdr:row>
      <xdr:rowOff>0</xdr:rowOff>
    </xdr:to>
    <xdr:sp macro="" textlink="">
      <xdr:nvSpPr>
        <xdr:cNvPr id="979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178</xdr:row>
      <xdr:rowOff>9525</xdr:rowOff>
    </xdr:from>
    <xdr:to>
      <xdr:col>39</xdr:col>
      <xdr:colOff>0</xdr:colOff>
      <xdr:row>181</xdr:row>
      <xdr:rowOff>0</xdr:rowOff>
    </xdr:to>
    <xdr:sp macro="" textlink="">
      <xdr:nvSpPr>
        <xdr:cNvPr id="980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178</xdr:row>
      <xdr:rowOff>0</xdr:rowOff>
    </xdr:from>
    <xdr:to>
      <xdr:col>29</xdr:col>
      <xdr:colOff>333375</xdr:colOff>
      <xdr:row>181</xdr:row>
      <xdr:rowOff>0</xdr:rowOff>
    </xdr:to>
    <xdr:sp macro="" textlink="">
      <xdr:nvSpPr>
        <xdr:cNvPr id="981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178</xdr:row>
      <xdr:rowOff>0</xdr:rowOff>
    </xdr:from>
    <xdr:to>
      <xdr:col>24</xdr:col>
      <xdr:colOff>28575</xdr:colOff>
      <xdr:row>181</xdr:row>
      <xdr:rowOff>0</xdr:rowOff>
    </xdr:to>
    <xdr:sp macro="" textlink="">
      <xdr:nvSpPr>
        <xdr:cNvPr id="982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178</xdr:row>
      <xdr:rowOff>0</xdr:rowOff>
    </xdr:from>
    <xdr:to>
      <xdr:col>21</xdr:col>
      <xdr:colOff>28575</xdr:colOff>
      <xdr:row>181</xdr:row>
      <xdr:rowOff>0</xdr:rowOff>
    </xdr:to>
    <xdr:sp macro="" textlink="">
      <xdr:nvSpPr>
        <xdr:cNvPr id="983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178</xdr:row>
      <xdr:rowOff>19050</xdr:rowOff>
    </xdr:from>
    <xdr:to>
      <xdr:col>6</xdr:col>
      <xdr:colOff>9525</xdr:colOff>
      <xdr:row>181</xdr:row>
      <xdr:rowOff>0</xdr:rowOff>
    </xdr:to>
    <xdr:sp macro="" textlink="">
      <xdr:nvSpPr>
        <xdr:cNvPr id="984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178</xdr:row>
      <xdr:rowOff>9525</xdr:rowOff>
    </xdr:from>
    <xdr:to>
      <xdr:col>9</xdr:col>
      <xdr:colOff>9525</xdr:colOff>
      <xdr:row>181</xdr:row>
      <xdr:rowOff>0</xdr:rowOff>
    </xdr:to>
    <xdr:sp macro="" textlink="">
      <xdr:nvSpPr>
        <xdr:cNvPr id="985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182</xdr:row>
      <xdr:rowOff>0</xdr:rowOff>
    </xdr:from>
    <xdr:to>
      <xdr:col>9</xdr:col>
      <xdr:colOff>0</xdr:colOff>
      <xdr:row>185</xdr:row>
      <xdr:rowOff>0</xdr:rowOff>
    </xdr:to>
    <xdr:sp macro="" textlink="">
      <xdr:nvSpPr>
        <xdr:cNvPr id="986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182</xdr:row>
      <xdr:rowOff>28575</xdr:rowOff>
    </xdr:from>
    <xdr:to>
      <xdr:col>12</xdr:col>
      <xdr:colOff>28575</xdr:colOff>
      <xdr:row>185</xdr:row>
      <xdr:rowOff>0</xdr:rowOff>
    </xdr:to>
    <xdr:sp macro="" textlink="">
      <xdr:nvSpPr>
        <xdr:cNvPr id="987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12</xdr:col>
      <xdr:colOff>9525</xdr:colOff>
      <xdr:row>184</xdr:row>
      <xdr:rowOff>161925</xdr:rowOff>
    </xdr:to>
    <xdr:sp macro="" textlink="">
      <xdr:nvSpPr>
        <xdr:cNvPr id="988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182</xdr:row>
      <xdr:rowOff>0</xdr:rowOff>
    </xdr:from>
    <xdr:to>
      <xdr:col>15</xdr:col>
      <xdr:colOff>28575</xdr:colOff>
      <xdr:row>185</xdr:row>
      <xdr:rowOff>0</xdr:rowOff>
    </xdr:to>
    <xdr:sp macro="" textlink="">
      <xdr:nvSpPr>
        <xdr:cNvPr id="989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182</xdr:row>
      <xdr:rowOff>9525</xdr:rowOff>
    </xdr:from>
    <xdr:to>
      <xdr:col>18</xdr:col>
      <xdr:colOff>28575</xdr:colOff>
      <xdr:row>185</xdr:row>
      <xdr:rowOff>0</xdr:rowOff>
    </xdr:to>
    <xdr:sp macro="" textlink="">
      <xdr:nvSpPr>
        <xdr:cNvPr id="990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182</xdr:row>
      <xdr:rowOff>0</xdr:rowOff>
    </xdr:from>
    <xdr:to>
      <xdr:col>18</xdr:col>
      <xdr:colOff>0</xdr:colOff>
      <xdr:row>185</xdr:row>
      <xdr:rowOff>0</xdr:rowOff>
    </xdr:to>
    <xdr:sp macro="" textlink="">
      <xdr:nvSpPr>
        <xdr:cNvPr id="991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182</xdr:row>
      <xdr:rowOff>28575</xdr:rowOff>
    </xdr:from>
    <xdr:to>
      <xdr:col>21</xdr:col>
      <xdr:colOff>28575</xdr:colOff>
      <xdr:row>185</xdr:row>
      <xdr:rowOff>0</xdr:rowOff>
    </xdr:to>
    <xdr:sp macro="" textlink="">
      <xdr:nvSpPr>
        <xdr:cNvPr id="992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182</xdr:row>
      <xdr:rowOff>9525</xdr:rowOff>
    </xdr:from>
    <xdr:to>
      <xdr:col>24</xdr:col>
      <xdr:colOff>9525</xdr:colOff>
      <xdr:row>185</xdr:row>
      <xdr:rowOff>0</xdr:rowOff>
    </xdr:to>
    <xdr:sp macro="" textlink="">
      <xdr:nvSpPr>
        <xdr:cNvPr id="993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182</xdr:row>
      <xdr:rowOff>28575</xdr:rowOff>
    </xdr:from>
    <xdr:to>
      <xdr:col>27</xdr:col>
      <xdr:colOff>28575</xdr:colOff>
      <xdr:row>185</xdr:row>
      <xdr:rowOff>0</xdr:rowOff>
    </xdr:to>
    <xdr:sp macro="" textlink="">
      <xdr:nvSpPr>
        <xdr:cNvPr id="994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182</xdr:row>
      <xdr:rowOff>9525</xdr:rowOff>
    </xdr:from>
    <xdr:to>
      <xdr:col>27</xdr:col>
      <xdr:colOff>9525</xdr:colOff>
      <xdr:row>185</xdr:row>
      <xdr:rowOff>0</xdr:rowOff>
    </xdr:to>
    <xdr:sp macro="" textlink="">
      <xdr:nvSpPr>
        <xdr:cNvPr id="995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182</xdr:row>
      <xdr:rowOff>28575</xdr:rowOff>
    </xdr:from>
    <xdr:to>
      <xdr:col>30</xdr:col>
      <xdr:colOff>28575</xdr:colOff>
      <xdr:row>185</xdr:row>
      <xdr:rowOff>0</xdr:rowOff>
    </xdr:to>
    <xdr:sp macro="" textlink="">
      <xdr:nvSpPr>
        <xdr:cNvPr id="996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182</xdr:row>
      <xdr:rowOff>28575</xdr:rowOff>
    </xdr:from>
    <xdr:to>
      <xdr:col>33</xdr:col>
      <xdr:colOff>28575</xdr:colOff>
      <xdr:row>185</xdr:row>
      <xdr:rowOff>0</xdr:rowOff>
    </xdr:to>
    <xdr:sp macro="" textlink="">
      <xdr:nvSpPr>
        <xdr:cNvPr id="997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182</xdr:row>
      <xdr:rowOff>28575</xdr:rowOff>
    </xdr:from>
    <xdr:to>
      <xdr:col>36</xdr:col>
      <xdr:colOff>28575</xdr:colOff>
      <xdr:row>185</xdr:row>
      <xdr:rowOff>0</xdr:rowOff>
    </xdr:to>
    <xdr:sp macro="" textlink="">
      <xdr:nvSpPr>
        <xdr:cNvPr id="998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182</xdr:row>
      <xdr:rowOff>0</xdr:rowOff>
    </xdr:from>
    <xdr:to>
      <xdr:col>39</xdr:col>
      <xdr:colOff>28575</xdr:colOff>
      <xdr:row>185</xdr:row>
      <xdr:rowOff>0</xdr:rowOff>
    </xdr:to>
    <xdr:sp macro="" textlink="">
      <xdr:nvSpPr>
        <xdr:cNvPr id="999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182</xdr:row>
      <xdr:rowOff>0</xdr:rowOff>
    </xdr:from>
    <xdr:to>
      <xdr:col>6</xdr:col>
      <xdr:colOff>0</xdr:colOff>
      <xdr:row>184</xdr:row>
      <xdr:rowOff>161925</xdr:rowOff>
    </xdr:to>
    <xdr:sp macro="" textlink="">
      <xdr:nvSpPr>
        <xdr:cNvPr id="1000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182</xdr:row>
      <xdr:rowOff>0</xdr:rowOff>
    </xdr:from>
    <xdr:to>
      <xdr:col>15</xdr:col>
      <xdr:colOff>0</xdr:colOff>
      <xdr:row>185</xdr:row>
      <xdr:rowOff>0</xdr:rowOff>
    </xdr:to>
    <xdr:sp macro="" textlink="">
      <xdr:nvSpPr>
        <xdr:cNvPr id="1001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182</xdr:row>
      <xdr:rowOff>0</xdr:rowOff>
    </xdr:from>
    <xdr:to>
      <xdr:col>33</xdr:col>
      <xdr:colOff>0</xdr:colOff>
      <xdr:row>185</xdr:row>
      <xdr:rowOff>0</xdr:rowOff>
    </xdr:to>
    <xdr:sp macro="" textlink="">
      <xdr:nvSpPr>
        <xdr:cNvPr id="1002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182</xdr:row>
      <xdr:rowOff>0</xdr:rowOff>
    </xdr:from>
    <xdr:to>
      <xdr:col>36</xdr:col>
      <xdr:colOff>0</xdr:colOff>
      <xdr:row>185</xdr:row>
      <xdr:rowOff>0</xdr:rowOff>
    </xdr:to>
    <xdr:sp macro="" textlink="">
      <xdr:nvSpPr>
        <xdr:cNvPr id="1003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182</xdr:row>
      <xdr:rowOff>9525</xdr:rowOff>
    </xdr:from>
    <xdr:to>
      <xdr:col>39</xdr:col>
      <xdr:colOff>0</xdr:colOff>
      <xdr:row>185</xdr:row>
      <xdr:rowOff>0</xdr:rowOff>
    </xdr:to>
    <xdr:sp macro="" textlink="">
      <xdr:nvSpPr>
        <xdr:cNvPr id="1004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182</xdr:row>
      <xdr:rowOff>0</xdr:rowOff>
    </xdr:from>
    <xdr:to>
      <xdr:col>29</xdr:col>
      <xdr:colOff>333375</xdr:colOff>
      <xdr:row>185</xdr:row>
      <xdr:rowOff>0</xdr:rowOff>
    </xdr:to>
    <xdr:sp macro="" textlink="">
      <xdr:nvSpPr>
        <xdr:cNvPr id="1005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182</xdr:row>
      <xdr:rowOff>0</xdr:rowOff>
    </xdr:from>
    <xdr:to>
      <xdr:col>24</xdr:col>
      <xdr:colOff>28575</xdr:colOff>
      <xdr:row>185</xdr:row>
      <xdr:rowOff>0</xdr:rowOff>
    </xdr:to>
    <xdr:sp macro="" textlink="">
      <xdr:nvSpPr>
        <xdr:cNvPr id="1006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182</xdr:row>
      <xdr:rowOff>0</xdr:rowOff>
    </xdr:from>
    <xdr:to>
      <xdr:col>21</xdr:col>
      <xdr:colOff>28575</xdr:colOff>
      <xdr:row>185</xdr:row>
      <xdr:rowOff>0</xdr:rowOff>
    </xdr:to>
    <xdr:sp macro="" textlink="">
      <xdr:nvSpPr>
        <xdr:cNvPr id="1007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182</xdr:row>
      <xdr:rowOff>19050</xdr:rowOff>
    </xdr:from>
    <xdr:to>
      <xdr:col>6</xdr:col>
      <xdr:colOff>9525</xdr:colOff>
      <xdr:row>185</xdr:row>
      <xdr:rowOff>0</xdr:rowOff>
    </xdr:to>
    <xdr:sp macro="" textlink="">
      <xdr:nvSpPr>
        <xdr:cNvPr id="1008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182</xdr:row>
      <xdr:rowOff>9525</xdr:rowOff>
    </xdr:from>
    <xdr:to>
      <xdr:col>9</xdr:col>
      <xdr:colOff>9525</xdr:colOff>
      <xdr:row>185</xdr:row>
      <xdr:rowOff>0</xdr:rowOff>
    </xdr:to>
    <xdr:sp macro="" textlink="">
      <xdr:nvSpPr>
        <xdr:cNvPr id="1009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186</xdr:row>
      <xdr:rowOff>0</xdr:rowOff>
    </xdr:from>
    <xdr:to>
      <xdr:col>9</xdr:col>
      <xdr:colOff>0</xdr:colOff>
      <xdr:row>189</xdr:row>
      <xdr:rowOff>0</xdr:rowOff>
    </xdr:to>
    <xdr:sp macro="" textlink="">
      <xdr:nvSpPr>
        <xdr:cNvPr id="1010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186</xdr:row>
      <xdr:rowOff>28575</xdr:rowOff>
    </xdr:from>
    <xdr:to>
      <xdr:col>12</xdr:col>
      <xdr:colOff>28575</xdr:colOff>
      <xdr:row>189</xdr:row>
      <xdr:rowOff>0</xdr:rowOff>
    </xdr:to>
    <xdr:sp macro="" textlink="">
      <xdr:nvSpPr>
        <xdr:cNvPr id="1011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186</xdr:row>
      <xdr:rowOff>0</xdr:rowOff>
    </xdr:from>
    <xdr:to>
      <xdr:col>12</xdr:col>
      <xdr:colOff>9525</xdr:colOff>
      <xdr:row>188</xdr:row>
      <xdr:rowOff>161925</xdr:rowOff>
    </xdr:to>
    <xdr:sp macro="" textlink="">
      <xdr:nvSpPr>
        <xdr:cNvPr id="1012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186</xdr:row>
      <xdr:rowOff>0</xdr:rowOff>
    </xdr:from>
    <xdr:to>
      <xdr:col>15</xdr:col>
      <xdr:colOff>28575</xdr:colOff>
      <xdr:row>189</xdr:row>
      <xdr:rowOff>0</xdr:rowOff>
    </xdr:to>
    <xdr:sp macro="" textlink="">
      <xdr:nvSpPr>
        <xdr:cNvPr id="1013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186</xdr:row>
      <xdr:rowOff>9525</xdr:rowOff>
    </xdr:from>
    <xdr:to>
      <xdr:col>18</xdr:col>
      <xdr:colOff>28575</xdr:colOff>
      <xdr:row>189</xdr:row>
      <xdr:rowOff>0</xdr:rowOff>
    </xdr:to>
    <xdr:sp macro="" textlink="">
      <xdr:nvSpPr>
        <xdr:cNvPr id="1014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186</xdr:row>
      <xdr:rowOff>0</xdr:rowOff>
    </xdr:from>
    <xdr:to>
      <xdr:col>18</xdr:col>
      <xdr:colOff>0</xdr:colOff>
      <xdr:row>189</xdr:row>
      <xdr:rowOff>0</xdr:rowOff>
    </xdr:to>
    <xdr:sp macro="" textlink="">
      <xdr:nvSpPr>
        <xdr:cNvPr id="1015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186</xdr:row>
      <xdr:rowOff>28575</xdr:rowOff>
    </xdr:from>
    <xdr:to>
      <xdr:col>21</xdr:col>
      <xdr:colOff>28575</xdr:colOff>
      <xdr:row>189</xdr:row>
      <xdr:rowOff>0</xdr:rowOff>
    </xdr:to>
    <xdr:sp macro="" textlink="">
      <xdr:nvSpPr>
        <xdr:cNvPr id="1016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186</xdr:row>
      <xdr:rowOff>9525</xdr:rowOff>
    </xdr:from>
    <xdr:to>
      <xdr:col>24</xdr:col>
      <xdr:colOff>9525</xdr:colOff>
      <xdr:row>189</xdr:row>
      <xdr:rowOff>0</xdr:rowOff>
    </xdr:to>
    <xdr:sp macro="" textlink="">
      <xdr:nvSpPr>
        <xdr:cNvPr id="1017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186</xdr:row>
      <xdr:rowOff>28575</xdr:rowOff>
    </xdr:from>
    <xdr:to>
      <xdr:col>27</xdr:col>
      <xdr:colOff>28575</xdr:colOff>
      <xdr:row>189</xdr:row>
      <xdr:rowOff>0</xdr:rowOff>
    </xdr:to>
    <xdr:sp macro="" textlink="">
      <xdr:nvSpPr>
        <xdr:cNvPr id="1018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186</xdr:row>
      <xdr:rowOff>9525</xdr:rowOff>
    </xdr:from>
    <xdr:to>
      <xdr:col>27</xdr:col>
      <xdr:colOff>9525</xdr:colOff>
      <xdr:row>189</xdr:row>
      <xdr:rowOff>0</xdr:rowOff>
    </xdr:to>
    <xdr:sp macro="" textlink="">
      <xdr:nvSpPr>
        <xdr:cNvPr id="1019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186</xdr:row>
      <xdr:rowOff>28575</xdr:rowOff>
    </xdr:from>
    <xdr:to>
      <xdr:col>30</xdr:col>
      <xdr:colOff>28575</xdr:colOff>
      <xdr:row>189</xdr:row>
      <xdr:rowOff>0</xdr:rowOff>
    </xdr:to>
    <xdr:sp macro="" textlink="">
      <xdr:nvSpPr>
        <xdr:cNvPr id="1020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186</xdr:row>
      <xdr:rowOff>28575</xdr:rowOff>
    </xdr:from>
    <xdr:to>
      <xdr:col>33</xdr:col>
      <xdr:colOff>28575</xdr:colOff>
      <xdr:row>189</xdr:row>
      <xdr:rowOff>0</xdr:rowOff>
    </xdr:to>
    <xdr:sp macro="" textlink="">
      <xdr:nvSpPr>
        <xdr:cNvPr id="1021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186</xdr:row>
      <xdr:rowOff>28575</xdr:rowOff>
    </xdr:from>
    <xdr:to>
      <xdr:col>36</xdr:col>
      <xdr:colOff>28575</xdr:colOff>
      <xdr:row>189</xdr:row>
      <xdr:rowOff>0</xdr:rowOff>
    </xdr:to>
    <xdr:sp macro="" textlink="">
      <xdr:nvSpPr>
        <xdr:cNvPr id="1022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186</xdr:row>
      <xdr:rowOff>0</xdr:rowOff>
    </xdr:from>
    <xdr:to>
      <xdr:col>39</xdr:col>
      <xdr:colOff>28575</xdr:colOff>
      <xdr:row>189</xdr:row>
      <xdr:rowOff>0</xdr:rowOff>
    </xdr:to>
    <xdr:sp macro="" textlink="">
      <xdr:nvSpPr>
        <xdr:cNvPr id="1023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186</xdr:row>
      <xdr:rowOff>0</xdr:rowOff>
    </xdr:from>
    <xdr:to>
      <xdr:col>6</xdr:col>
      <xdr:colOff>0</xdr:colOff>
      <xdr:row>188</xdr:row>
      <xdr:rowOff>161925</xdr:rowOff>
    </xdr:to>
    <xdr:sp macro="" textlink="">
      <xdr:nvSpPr>
        <xdr:cNvPr id="1024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186</xdr:row>
      <xdr:rowOff>0</xdr:rowOff>
    </xdr:from>
    <xdr:to>
      <xdr:col>15</xdr:col>
      <xdr:colOff>0</xdr:colOff>
      <xdr:row>189</xdr:row>
      <xdr:rowOff>0</xdr:rowOff>
    </xdr:to>
    <xdr:sp macro="" textlink="">
      <xdr:nvSpPr>
        <xdr:cNvPr id="1025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186</xdr:row>
      <xdr:rowOff>0</xdr:rowOff>
    </xdr:from>
    <xdr:to>
      <xdr:col>33</xdr:col>
      <xdr:colOff>0</xdr:colOff>
      <xdr:row>189</xdr:row>
      <xdr:rowOff>0</xdr:rowOff>
    </xdr:to>
    <xdr:sp macro="" textlink="">
      <xdr:nvSpPr>
        <xdr:cNvPr id="1026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186</xdr:row>
      <xdr:rowOff>0</xdr:rowOff>
    </xdr:from>
    <xdr:to>
      <xdr:col>36</xdr:col>
      <xdr:colOff>0</xdr:colOff>
      <xdr:row>189</xdr:row>
      <xdr:rowOff>0</xdr:rowOff>
    </xdr:to>
    <xdr:sp macro="" textlink="">
      <xdr:nvSpPr>
        <xdr:cNvPr id="1027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186</xdr:row>
      <xdr:rowOff>9525</xdr:rowOff>
    </xdr:from>
    <xdr:to>
      <xdr:col>39</xdr:col>
      <xdr:colOff>0</xdr:colOff>
      <xdr:row>189</xdr:row>
      <xdr:rowOff>0</xdr:rowOff>
    </xdr:to>
    <xdr:sp macro="" textlink="">
      <xdr:nvSpPr>
        <xdr:cNvPr id="1028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186</xdr:row>
      <xdr:rowOff>0</xdr:rowOff>
    </xdr:from>
    <xdr:to>
      <xdr:col>29</xdr:col>
      <xdr:colOff>333375</xdr:colOff>
      <xdr:row>189</xdr:row>
      <xdr:rowOff>0</xdr:rowOff>
    </xdr:to>
    <xdr:sp macro="" textlink="">
      <xdr:nvSpPr>
        <xdr:cNvPr id="1029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186</xdr:row>
      <xdr:rowOff>0</xdr:rowOff>
    </xdr:from>
    <xdr:to>
      <xdr:col>24</xdr:col>
      <xdr:colOff>28575</xdr:colOff>
      <xdr:row>189</xdr:row>
      <xdr:rowOff>0</xdr:rowOff>
    </xdr:to>
    <xdr:sp macro="" textlink="">
      <xdr:nvSpPr>
        <xdr:cNvPr id="1030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186</xdr:row>
      <xdr:rowOff>0</xdr:rowOff>
    </xdr:from>
    <xdr:to>
      <xdr:col>21</xdr:col>
      <xdr:colOff>28575</xdr:colOff>
      <xdr:row>189</xdr:row>
      <xdr:rowOff>0</xdr:rowOff>
    </xdr:to>
    <xdr:sp macro="" textlink="">
      <xdr:nvSpPr>
        <xdr:cNvPr id="1031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186</xdr:row>
      <xdr:rowOff>19050</xdr:rowOff>
    </xdr:from>
    <xdr:to>
      <xdr:col>6</xdr:col>
      <xdr:colOff>9525</xdr:colOff>
      <xdr:row>189</xdr:row>
      <xdr:rowOff>0</xdr:rowOff>
    </xdr:to>
    <xdr:sp macro="" textlink="">
      <xdr:nvSpPr>
        <xdr:cNvPr id="1032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186</xdr:row>
      <xdr:rowOff>9525</xdr:rowOff>
    </xdr:from>
    <xdr:to>
      <xdr:col>9</xdr:col>
      <xdr:colOff>9525</xdr:colOff>
      <xdr:row>189</xdr:row>
      <xdr:rowOff>0</xdr:rowOff>
    </xdr:to>
    <xdr:sp macro="" textlink="">
      <xdr:nvSpPr>
        <xdr:cNvPr id="1033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190</xdr:row>
      <xdr:rowOff>0</xdr:rowOff>
    </xdr:from>
    <xdr:to>
      <xdr:col>9</xdr:col>
      <xdr:colOff>0</xdr:colOff>
      <xdr:row>193</xdr:row>
      <xdr:rowOff>0</xdr:rowOff>
    </xdr:to>
    <xdr:sp macro="" textlink="">
      <xdr:nvSpPr>
        <xdr:cNvPr id="1034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190</xdr:row>
      <xdr:rowOff>28575</xdr:rowOff>
    </xdr:from>
    <xdr:to>
      <xdr:col>12</xdr:col>
      <xdr:colOff>28575</xdr:colOff>
      <xdr:row>193</xdr:row>
      <xdr:rowOff>0</xdr:rowOff>
    </xdr:to>
    <xdr:sp macro="" textlink="">
      <xdr:nvSpPr>
        <xdr:cNvPr id="1035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190</xdr:row>
      <xdr:rowOff>0</xdr:rowOff>
    </xdr:from>
    <xdr:to>
      <xdr:col>12</xdr:col>
      <xdr:colOff>9525</xdr:colOff>
      <xdr:row>192</xdr:row>
      <xdr:rowOff>161925</xdr:rowOff>
    </xdr:to>
    <xdr:sp macro="" textlink="">
      <xdr:nvSpPr>
        <xdr:cNvPr id="1036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190</xdr:row>
      <xdr:rowOff>0</xdr:rowOff>
    </xdr:from>
    <xdr:to>
      <xdr:col>15</xdr:col>
      <xdr:colOff>28575</xdr:colOff>
      <xdr:row>193</xdr:row>
      <xdr:rowOff>0</xdr:rowOff>
    </xdr:to>
    <xdr:sp macro="" textlink="">
      <xdr:nvSpPr>
        <xdr:cNvPr id="1037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190</xdr:row>
      <xdr:rowOff>9525</xdr:rowOff>
    </xdr:from>
    <xdr:to>
      <xdr:col>18</xdr:col>
      <xdr:colOff>28575</xdr:colOff>
      <xdr:row>193</xdr:row>
      <xdr:rowOff>0</xdr:rowOff>
    </xdr:to>
    <xdr:sp macro="" textlink="">
      <xdr:nvSpPr>
        <xdr:cNvPr id="1038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190</xdr:row>
      <xdr:rowOff>0</xdr:rowOff>
    </xdr:from>
    <xdr:to>
      <xdr:col>18</xdr:col>
      <xdr:colOff>0</xdr:colOff>
      <xdr:row>193</xdr:row>
      <xdr:rowOff>0</xdr:rowOff>
    </xdr:to>
    <xdr:sp macro="" textlink="">
      <xdr:nvSpPr>
        <xdr:cNvPr id="1039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190</xdr:row>
      <xdr:rowOff>28575</xdr:rowOff>
    </xdr:from>
    <xdr:to>
      <xdr:col>21</xdr:col>
      <xdr:colOff>28575</xdr:colOff>
      <xdr:row>193</xdr:row>
      <xdr:rowOff>0</xdr:rowOff>
    </xdr:to>
    <xdr:sp macro="" textlink="">
      <xdr:nvSpPr>
        <xdr:cNvPr id="1040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190</xdr:row>
      <xdr:rowOff>9525</xdr:rowOff>
    </xdr:from>
    <xdr:to>
      <xdr:col>24</xdr:col>
      <xdr:colOff>9525</xdr:colOff>
      <xdr:row>193</xdr:row>
      <xdr:rowOff>0</xdr:rowOff>
    </xdr:to>
    <xdr:sp macro="" textlink="">
      <xdr:nvSpPr>
        <xdr:cNvPr id="1041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190</xdr:row>
      <xdr:rowOff>28575</xdr:rowOff>
    </xdr:from>
    <xdr:to>
      <xdr:col>27</xdr:col>
      <xdr:colOff>28575</xdr:colOff>
      <xdr:row>193</xdr:row>
      <xdr:rowOff>0</xdr:rowOff>
    </xdr:to>
    <xdr:sp macro="" textlink="">
      <xdr:nvSpPr>
        <xdr:cNvPr id="1042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190</xdr:row>
      <xdr:rowOff>9525</xdr:rowOff>
    </xdr:from>
    <xdr:to>
      <xdr:col>27</xdr:col>
      <xdr:colOff>9525</xdr:colOff>
      <xdr:row>193</xdr:row>
      <xdr:rowOff>0</xdr:rowOff>
    </xdr:to>
    <xdr:sp macro="" textlink="">
      <xdr:nvSpPr>
        <xdr:cNvPr id="1043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190</xdr:row>
      <xdr:rowOff>28575</xdr:rowOff>
    </xdr:from>
    <xdr:to>
      <xdr:col>30</xdr:col>
      <xdr:colOff>28575</xdr:colOff>
      <xdr:row>193</xdr:row>
      <xdr:rowOff>0</xdr:rowOff>
    </xdr:to>
    <xdr:sp macro="" textlink="">
      <xdr:nvSpPr>
        <xdr:cNvPr id="1044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190</xdr:row>
      <xdr:rowOff>28575</xdr:rowOff>
    </xdr:from>
    <xdr:to>
      <xdr:col>33</xdr:col>
      <xdr:colOff>28575</xdr:colOff>
      <xdr:row>193</xdr:row>
      <xdr:rowOff>0</xdr:rowOff>
    </xdr:to>
    <xdr:sp macro="" textlink="">
      <xdr:nvSpPr>
        <xdr:cNvPr id="1045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190</xdr:row>
      <xdr:rowOff>28575</xdr:rowOff>
    </xdr:from>
    <xdr:to>
      <xdr:col>36</xdr:col>
      <xdr:colOff>28575</xdr:colOff>
      <xdr:row>193</xdr:row>
      <xdr:rowOff>0</xdr:rowOff>
    </xdr:to>
    <xdr:sp macro="" textlink="">
      <xdr:nvSpPr>
        <xdr:cNvPr id="1046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190</xdr:row>
      <xdr:rowOff>0</xdr:rowOff>
    </xdr:from>
    <xdr:to>
      <xdr:col>39</xdr:col>
      <xdr:colOff>28575</xdr:colOff>
      <xdr:row>193</xdr:row>
      <xdr:rowOff>0</xdr:rowOff>
    </xdr:to>
    <xdr:sp macro="" textlink="">
      <xdr:nvSpPr>
        <xdr:cNvPr id="1047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190</xdr:row>
      <xdr:rowOff>0</xdr:rowOff>
    </xdr:from>
    <xdr:to>
      <xdr:col>6</xdr:col>
      <xdr:colOff>0</xdr:colOff>
      <xdr:row>192</xdr:row>
      <xdr:rowOff>161925</xdr:rowOff>
    </xdr:to>
    <xdr:sp macro="" textlink="">
      <xdr:nvSpPr>
        <xdr:cNvPr id="1048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190</xdr:row>
      <xdr:rowOff>0</xdr:rowOff>
    </xdr:from>
    <xdr:to>
      <xdr:col>15</xdr:col>
      <xdr:colOff>0</xdr:colOff>
      <xdr:row>193</xdr:row>
      <xdr:rowOff>0</xdr:rowOff>
    </xdr:to>
    <xdr:sp macro="" textlink="">
      <xdr:nvSpPr>
        <xdr:cNvPr id="1049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190</xdr:row>
      <xdr:rowOff>0</xdr:rowOff>
    </xdr:from>
    <xdr:to>
      <xdr:col>33</xdr:col>
      <xdr:colOff>0</xdr:colOff>
      <xdr:row>193</xdr:row>
      <xdr:rowOff>0</xdr:rowOff>
    </xdr:to>
    <xdr:sp macro="" textlink="">
      <xdr:nvSpPr>
        <xdr:cNvPr id="1050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190</xdr:row>
      <xdr:rowOff>0</xdr:rowOff>
    </xdr:from>
    <xdr:to>
      <xdr:col>36</xdr:col>
      <xdr:colOff>0</xdr:colOff>
      <xdr:row>193</xdr:row>
      <xdr:rowOff>0</xdr:rowOff>
    </xdr:to>
    <xdr:sp macro="" textlink="">
      <xdr:nvSpPr>
        <xdr:cNvPr id="1051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190</xdr:row>
      <xdr:rowOff>9525</xdr:rowOff>
    </xdr:from>
    <xdr:to>
      <xdr:col>39</xdr:col>
      <xdr:colOff>0</xdr:colOff>
      <xdr:row>193</xdr:row>
      <xdr:rowOff>0</xdr:rowOff>
    </xdr:to>
    <xdr:sp macro="" textlink="">
      <xdr:nvSpPr>
        <xdr:cNvPr id="1052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190</xdr:row>
      <xdr:rowOff>0</xdr:rowOff>
    </xdr:from>
    <xdr:to>
      <xdr:col>29</xdr:col>
      <xdr:colOff>333375</xdr:colOff>
      <xdr:row>193</xdr:row>
      <xdr:rowOff>0</xdr:rowOff>
    </xdr:to>
    <xdr:sp macro="" textlink="">
      <xdr:nvSpPr>
        <xdr:cNvPr id="1053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190</xdr:row>
      <xdr:rowOff>0</xdr:rowOff>
    </xdr:from>
    <xdr:to>
      <xdr:col>24</xdr:col>
      <xdr:colOff>28575</xdr:colOff>
      <xdr:row>193</xdr:row>
      <xdr:rowOff>0</xdr:rowOff>
    </xdr:to>
    <xdr:sp macro="" textlink="">
      <xdr:nvSpPr>
        <xdr:cNvPr id="1054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190</xdr:row>
      <xdr:rowOff>0</xdr:rowOff>
    </xdr:from>
    <xdr:to>
      <xdr:col>21</xdr:col>
      <xdr:colOff>28575</xdr:colOff>
      <xdr:row>193</xdr:row>
      <xdr:rowOff>0</xdr:rowOff>
    </xdr:to>
    <xdr:sp macro="" textlink="">
      <xdr:nvSpPr>
        <xdr:cNvPr id="1055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190</xdr:row>
      <xdr:rowOff>19050</xdr:rowOff>
    </xdr:from>
    <xdr:to>
      <xdr:col>6</xdr:col>
      <xdr:colOff>9525</xdr:colOff>
      <xdr:row>193</xdr:row>
      <xdr:rowOff>0</xdr:rowOff>
    </xdr:to>
    <xdr:sp macro="" textlink="">
      <xdr:nvSpPr>
        <xdr:cNvPr id="1056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190</xdr:row>
      <xdr:rowOff>9525</xdr:rowOff>
    </xdr:from>
    <xdr:to>
      <xdr:col>9</xdr:col>
      <xdr:colOff>9525</xdr:colOff>
      <xdr:row>193</xdr:row>
      <xdr:rowOff>0</xdr:rowOff>
    </xdr:to>
    <xdr:sp macro="" textlink="">
      <xdr:nvSpPr>
        <xdr:cNvPr id="1057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194</xdr:row>
      <xdr:rowOff>0</xdr:rowOff>
    </xdr:from>
    <xdr:to>
      <xdr:col>9</xdr:col>
      <xdr:colOff>0</xdr:colOff>
      <xdr:row>197</xdr:row>
      <xdr:rowOff>0</xdr:rowOff>
    </xdr:to>
    <xdr:sp macro="" textlink="">
      <xdr:nvSpPr>
        <xdr:cNvPr id="1058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194</xdr:row>
      <xdr:rowOff>28575</xdr:rowOff>
    </xdr:from>
    <xdr:to>
      <xdr:col>12</xdr:col>
      <xdr:colOff>28575</xdr:colOff>
      <xdr:row>197</xdr:row>
      <xdr:rowOff>0</xdr:rowOff>
    </xdr:to>
    <xdr:sp macro="" textlink="">
      <xdr:nvSpPr>
        <xdr:cNvPr id="1059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194</xdr:row>
      <xdr:rowOff>0</xdr:rowOff>
    </xdr:from>
    <xdr:to>
      <xdr:col>12</xdr:col>
      <xdr:colOff>9525</xdr:colOff>
      <xdr:row>196</xdr:row>
      <xdr:rowOff>161925</xdr:rowOff>
    </xdr:to>
    <xdr:sp macro="" textlink="">
      <xdr:nvSpPr>
        <xdr:cNvPr id="1060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194</xdr:row>
      <xdr:rowOff>0</xdr:rowOff>
    </xdr:from>
    <xdr:to>
      <xdr:col>15</xdr:col>
      <xdr:colOff>28575</xdr:colOff>
      <xdr:row>197</xdr:row>
      <xdr:rowOff>0</xdr:rowOff>
    </xdr:to>
    <xdr:sp macro="" textlink="">
      <xdr:nvSpPr>
        <xdr:cNvPr id="1061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194</xdr:row>
      <xdr:rowOff>9525</xdr:rowOff>
    </xdr:from>
    <xdr:to>
      <xdr:col>18</xdr:col>
      <xdr:colOff>28575</xdr:colOff>
      <xdr:row>197</xdr:row>
      <xdr:rowOff>0</xdr:rowOff>
    </xdr:to>
    <xdr:sp macro="" textlink="">
      <xdr:nvSpPr>
        <xdr:cNvPr id="1062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194</xdr:row>
      <xdr:rowOff>0</xdr:rowOff>
    </xdr:from>
    <xdr:to>
      <xdr:col>18</xdr:col>
      <xdr:colOff>0</xdr:colOff>
      <xdr:row>197</xdr:row>
      <xdr:rowOff>0</xdr:rowOff>
    </xdr:to>
    <xdr:sp macro="" textlink="">
      <xdr:nvSpPr>
        <xdr:cNvPr id="1063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194</xdr:row>
      <xdr:rowOff>28575</xdr:rowOff>
    </xdr:from>
    <xdr:to>
      <xdr:col>21</xdr:col>
      <xdr:colOff>28575</xdr:colOff>
      <xdr:row>197</xdr:row>
      <xdr:rowOff>0</xdr:rowOff>
    </xdr:to>
    <xdr:sp macro="" textlink="">
      <xdr:nvSpPr>
        <xdr:cNvPr id="1064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194</xdr:row>
      <xdr:rowOff>9525</xdr:rowOff>
    </xdr:from>
    <xdr:to>
      <xdr:col>24</xdr:col>
      <xdr:colOff>9525</xdr:colOff>
      <xdr:row>197</xdr:row>
      <xdr:rowOff>0</xdr:rowOff>
    </xdr:to>
    <xdr:sp macro="" textlink="">
      <xdr:nvSpPr>
        <xdr:cNvPr id="1065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194</xdr:row>
      <xdr:rowOff>28575</xdr:rowOff>
    </xdr:from>
    <xdr:to>
      <xdr:col>27</xdr:col>
      <xdr:colOff>28575</xdr:colOff>
      <xdr:row>197</xdr:row>
      <xdr:rowOff>0</xdr:rowOff>
    </xdr:to>
    <xdr:sp macro="" textlink="">
      <xdr:nvSpPr>
        <xdr:cNvPr id="1066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194</xdr:row>
      <xdr:rowOff>9525</xdr:rowOff>
    </xdr:from>
    <xdr:to>
      <xdr:col>27</xdr:col>
      <xdr:colOff>9525</xdr:colOff>
      <xdr:row>197</xdr:row>
      <xdr:rowOff>0</xdr:rowOff>
    </xdr:to>
    <xdr:sp macro="" textlink="">
      <xdr:nvSpPr>
        <xdr:cNvPr id="1067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194</xdr:row>
      <xdr:rowOff>28575</xdr:rowOff>
    </xdr:from>
    <xdr:to>
      <xdr:col>30</xdr:col>
      <xdr:colOff>28575</xdr:colOff>
      <xdr:row>197</xdr:row>
      <xdr:rowOff>0</xdr:rowOff>
    </xdr:to>
    <xdr:sp macro="" textlink="">
      <xdr:nvSpPr>
        <xdr:cNvPr id="1068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194</xdr:row>
      <xdr:rowOff>28575</xdr:rowOff>
    </xdr:from>
    <xdr:to>
      <xdr:col>33</xdr:col>
      <xdr:colOff>28575</xdr:colOff>
      <xdr:row>197</xdr:row>
      <xdr:rowOff>0</xdr:rowOff>
    </xdr:to>
    <xdr:sp macro="" textlink="">
      <xdr:nvSpPr>
        <xdr:cNvPr id="1069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194</xdr:row>
      <xdr:rowOff>28575</xdr:rowOff>
    </xdr:from>
    <xdr:to>
      <xdr:col>36</xdr:col>
      <xdr:colOff>28575</xdr:colOff>
      <xdr:row>197</xdr:row>
      <xdr:rowOff>0</xdr:rowOff>
    </xdr:to>
    <xdr:sp macro="" textlink="">
      <xdr:nvSpPr>
        <xdr:cNvPr id="1070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194</xdr:row>
      <xdr:rowOff>0</xdr:rowOff>
    </xdr:from>
    <xdr:to>
      <xdr:col>39</xdr:col>
      <xdr:colOff>28575</xdr:colOff>
      <xdr:row>197</xdr:row>
      <xdr:rowOff>0</xdr:rowOff>
    </xdr:to>
    <xdr:sp macro="" textlink="">
      <xdr:nvSpPr>
        <xdr:cNvPr id="1071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194</xdr:row>
      <xdr:rowOff>0</xdr:rowOff>
    </xdr:from>
    <xdr:to>
      <xdr:col>6</xdr:col>
      <xdr:colOff>0</xdr:colOff>
      <xdr:row>196</xdr:row>
      <xdr:rowOff>161925</xdr:rowOff>
    </xdr:to>
    <xdr:sp macro="" textlink="">
      <xdr:nvSpPr>
        <xdr:cNvPr id="1072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194</xdr:row>
      <xdr:rowOff>0</xdr:rowOff>
    </xdr:from>
    <xdr:to>
      <xdr:col>15</xdr:col>
      <xdr:colOff>0</xdr:colOff>
      <xdr:row>197</xdr:row>
      <xdr:rowOff>0</xdr:rowOff>
    </xdr:to>
    <xdr:sp macro="" textlink="">
      <xdr:nvSpPr>
        <xdr:cNvPr id="1073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194</xdr:row>
      <xdr:rowOff>0</xdr:rowOff>
    </xdr:from>
    <xdr:to>
      <xdr:col>33</xdr:col>
      <xdr:colOff>0</xdr:colOff>
      <xdr:row>197</xdr:row>
      <xdr:rowOff>0</xdr:rowOff>
    </xdr:to>
    <xdr:sp macro="" textlink="">
      <xdr:nvSpPr>
        <xdr:cNvPr id="1074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194</xdr:row>
      <xdr:rowOff>0</xdr:rowOff>
    </xdr:from>
    <xdr:to>
      <xdr:col>36</xdr:col>
      <xdr:colOff>0</xdr:colOff>
      <xdr:row>197</xdr:row>
      <xdr:rowOff>0</xdr:rowOff>
    </xdr:to>
    <xdr:sp macro="" textlink="">
      <xdr:nvSpPr>
        <xdr:cNvPr id="1075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194</xdr:row>
      <xdr:rowOff>9525</xdr:rowOff>
    </xdr:from>
    <xdr:to>
      <xdr:col>39</xdr:col>
      <xdr:colOff>0</xdr:colOff>
      <xdr:row>197</xdr:row>
      <xdr:rowOff>0</xdr:rowOff>
    </xdr:to>
    <xdr:sp macro="" textlink="">
      <xdr:nvSpPr>
        <xdr:cNvPr id="1076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194</xdr:row>
      <xdr:rowOff>0</xdr:rowOff>
    </xdr:from>
    <xdr:to>
      <xdr:col>29</xdr:col>
      <xdr:colOff>333375</xdr:colOff>
      <xdr:row>197</xdr:row>
      <xdr:rowOff>0</xdr:rowOff>
    </xdr:to>
    <xdr:sp macro="" textlink="">
      <xdr:nvSpPr>
        <xdr:cNvPr id="1077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194</xdr:row>
      <xdr:rowOff>0</xdr:rowOff>
    </xdr:from>
    <xdr:to>
      <xdr:col>24</xdr:col>
      <xdr:colOff>28575</xdr:colOff>
      <xdr:row>197</xdr:row>
      <xdr:rowOff>0</xdr:rowOff>
    </xdr:to>
    <xdr:sp macro="" textlink="">
      <xdr:nvSpPr>
        <xdr:cNvPr id="1078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194</xdr:row>
      <xdr:rowOff>0</xdr:rowOff>
    </xdr:from>
    <xdr:to>
      <xdr:col>21</xdr:col>
      <xdr:colOff>28575</xdr:colOff>
      <xdr:row>197</xdr:row>
      <xdr:rowOff>0</xdr:rowOff>
    </xdr:to>
    <xdr:sp macro="" textlink="">
      <xdr:nvSpPr>
        <xdr:cNvPr id="1079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194</xdr:row>
      <xdr:rowOff>19050</xdr:rowOff>
    </xdr:from>
    <xdr:to>
      <xdr:col>6</xdr:col>
      <xdr:colOff>9525</xdr:colOff>
      <xdr:row>197</xdr:row>
      <xdr:rowOff>0</xdr:rowOff>
    </xdr:to>
    <xdr:sp macro="" textlink="">
      <xdr:nvSpPr>
        <xdr:cNvPr id="1080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194</xdr:row>
      <xdr:rowOff>9525</xdr:rowOff>
    </xdr:from>
    <xdr:to>
      <xdr:col>9</xdr:col>
      <xdr:colOff>9525</xdr:colOff>
      <xdr:row>197</xdr:row>
      <xdr:rowOff>0</xdr:rowOff>
    </xdr:to>
    <xdr:sp macro="" textlink="">
      <xdr:nvSpPr>
        <xdr:cNvPr id="1081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206</xdr:row>
      <xdr:rowOff>0</xdr:rowOff>
    </xdr:from>
    <xdr:to>
      <xdr:col>9</xdr:col>
      <xdr:colOff>0</xdr:colOff>
      <xdr:row>209</xdr:row>
      <xdr:rowOff>0</xdr:rowOff>
    </xdr:to>
    <xdr:sp macro="" textlink="">
      <xdr:nvSpPr>
        <xdr:cNvPr id="1082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206</xdr:row>
      <xdr:rowOff>28575</xdr:rowOff>
    </xdr:from>
    <xdr:to>
      <xdr:col>12</xdr:col>
      <xdr:colOff>28575</xdr:colOff>
      <xdr:row>209</xdr:row>
      <xdr:rowOff>0</xdr:rowOff>
    </xdr:to>
    <xdr:sp macro="" textlink="">
      <xdr:nvSpPr>
        <xdr:cNvPr id="1083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206</xdr:row>
      <xdr:rowOff>0</xdr:rowOff>
    </xdr:from>
    <xdr:to>
      <xdr:col>12</xdr:col>
      <xdr:colOff>9525</xdr:colOff>
      <xdr:row>208</xdr:row>
      <xdr:rowOff>161925</xdr:rowOff>
    </xdr:to>
    <xdr:sp macro="" textlink="">
      <xdr:nvSpPr>
        <xdr:cNvPr id="1084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206</xdr:row>
      <xdr:rowOff>0</xdr:rowOff>
    </xdr:from>
    <xdr:to>
      <xdr:col>15</xdr:col>
      <xdr:colOff>28575</xdr:colOff>
      <xdr:row>209</xdr:row>
      <xdr:rowOff>0</xdr:rowOff>
    </xdr:to>
    <xdr:sp macro="" textlink="">
      <xdr:nvSpPr>
        <xdr:cNvPr id="1085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206</xdr:row>
      <xdr:rowOff>9525</xdr:rowOff>
    </xdr:from>
    <xdr:to>
      <xdr:col>18</xdr:col>
      <xdr:colOff>28575</xdr:colOff>
      <xdr:row>209</xdr:row>
      <xdr:rowOff>0</xdr:rowOff>
    </xdr:to>
    <xdr:sp macro="" textlink="">
      <xdr:nvSpPr>
        <xdr:cNvPr id="1086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206</xdr:row>
      <xdr:rowOff>0</xdr:rowOff>
    </xdr:from>
    <xdr:to>
      <xdr:col>18</xdr:col>
      <xdr:colOff>0</xdr:colOff>
      <xdr:row>209</xdr:row>
      <xdr:rowOff>0</xdr:rowOff>
    </xdr:to>
    <xdr:sp macro="" textlink="">
      <xdr:nvSpPr>
        <xdr:cNvPr id="1087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206</xdr:row>
      <xdr:rowOff>28575</xdr:rowOff>
    </xdr:from>
    <xdr:to>
      <xdr:col>21</xdr:col>
      <xdr:colOff>28575</xdr:colOff>
      <xdr:row>209</xdr:row>
      <xdr:rowOff>0</xdr:rowOff>
    </xdr:to>
    <xdr:sp macro="" textlink="">
      <xdr:nvSpPr>
        <xdr:cNvPr id="1088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206</xdr:row>
      <xdr:rowOff>9525</xdr:rowOff>
    </xdr:from>
    <xdr:to>
      <xdr:col>24</xdr:col>
      <xdr:colOff>9525</xdr:colOff>
      <xdr:row>209</xdr:row>
      <xdr:rowOff>0</xdr:rowOff>
    </xdr:to>
    <xdr:sp macro="" textlink="">
      <xdr:nvSpPr>
        <xdr:cNvPr id="1089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206</xdr:row>
      <xdr:rowOff>28575</xdr:rowOff>
    </xdr:from>
    <xdr:to>
      <xdr:col>27</xdr:col>
      <xdr:colOff>28575</xdr:colOff>
      <xdr:row>209</xdr:row>
      <xdr:rowOff>0</xdr:rowOff>
    </xdr:to>
    <xdr:sp macro="" textlink="">
      <xdr:nvSpPr>
        <xdr:cNvPr id="1090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206</xdr:row>
      <xdr:rowOff>9525</xdr:rowOff>
    </xdr:from>
    <xdr:to>
      <xdr:col>27</xdr:col>
      <xdr:colOff>9525</xdr:colOff>
      <xdr:row>209</xdr:row>
      <xdr:rowOff>0</xdr:rowOff>
    </xdr:to>
    <xdr:sp macro="" textlink="">
      <xdr:nvSpPr>
        <xdr:cNvPr id="1091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206</xdr:row>
      <xdr:rowOff>28575</xdr:rowOff>
    </xdr:from>
    <xdr:to>
      <xdr:col>30</xdr:col>
      <xdr:colOff>28575</xdr:colOff>
      <xdr:row>209</xdr:row>
      <xdr:rowOff>0</xdr:rowOff>
    </xdr:to>
    <xdr:sp macro="" textlink="">
      <xdr:nvSpPr>
        <xdr:cNvPr id="1092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206</xdr:row>
      <xdr:rowOff>28575</xdr:rowOff>
    </xdr:from>
    <xdr:to>
      <xdr:col>33</xdr:col>
      <xdr:colOff>28575</xdr:colOff>
      <xdr:row>209</xdr:row>
      <xdr:rowOff>0</xdr:rowOff>
    </xdr:to>
    <xdr:sp macro="" textlink="">
      <xdr:nvSpPr>
        <xdr:cNvPr id="1093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206</xdr:row>
      <xdr:rowOff>28575</xdr:rowOff>
    </xdr:from>
    <xdr:to>
      <xdr:col>36</xdr:col>
      <xdr:colOff>28575</xdr:colOff>
      <xdr:row>209</xdr:row>
      <xdr:rowOff>0</xdr:rowOff>
    </xdr:to>
    <xdr:sp macro="" textlink="">
      <xdr:nvSpPr>
        <xdr:cNvPr id="1094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206</xdr:row>
      <xdr:rowOff>0</xdr:rowOff>
    </xdr:from>
    <xdr:to>
      <xdr:col>39</xdr:col>
      <xdr:colOff>28575</xdr:colOff>
      <xdr:row>209</xdr:row>
      <xdr:rowOff>0</xdr:rowOff>
    </xdr:to>
    <xdr:sp macro="" textlink="">
      <xdr:nvSpPr>
        <xdr:cNvPr id="1095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206</xdr:row>
      <xdr:rowOff>0</xdr:rowOff>
    </xdr:from>
    <xdr:to>
      <xdr:col>6</xdr:col>
      <xdr:colOff>0</xdr:colOff>
      <xdr:row>208</xdr:row>
      <xdr:rowOff>161925</xdr:rowOff>
    </xdr:to>
    <xdr:sp macro="" textlink="">
      <xdr:nvSpPr>
        <xdr:cNvPr id="1096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206</xdr:row>
      <xdr:rowOff>0</xdr:rowOff>
    </xdr:from>
    <xdr:to>
      <xdr:col>15</xdr:col>
      <xdr:colOff>0</xdr:colOff>
      <xdr:row>209</xdr:row>
      <xdr:rowOff>0</xdr:rowOff>
    </xdr:to>
    <xdr:sp macro="" textlink="">
      <xdr:nvSpPr>
        <xdr:cNvPr id="1097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206</xdr:row>
      <xdr:rowOff>0</xdr:rowOff>
    </xdr:from>
    <xdr:to>
      <xdr:col>33</xdr:col>
      <xdr:colOff>0</xdr:colOff>
      <xdr:row>209</xdr:row>
      <xdr:rowOff>0</xdr:rowOff>
    </xdr:to>
    <xdr:sp macro="" textlink="">
      <xdr:nvSpPr>
        <xdr:cNvPr id="1098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206</xdr:row>
      <xdr:rowOff>0</xdr:rowOff>
    </xdr:from>
    <xdr:to>
      <xdr:col>36</xdr:col>
      <xdr:colOff>0</xdr:colOff>
      <xdr:row>209</xdr:row>
      <xdr:rowOff>0</xdr:rowOff>
    </xdr:to>
    <xdr:sp macro="" textlink="">
      <xdr:nvSpPr>
        <xdr:cNvPr id="1099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206</xdr:row>
      <xdr:rowOff>9525</xdr:rowOff>
    </xdr:from>
    <xdr:to>
      <xdr:col>39</xdr:col>
      <xdr:colOff>0</xdr:colOff>
      <xdr:row>209</xdr:row>
      <xdr:rowOff>0</xdr:rowOff>
    </xdr:to>
    <xdr:sp macro="" textlink="">
      <xdr:nvSpPr>
        <xdr:cNvPr id="1100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206</xdr:row>
      <xdr:rowOff>0</xdr:rowOff>
    </xdr:from>
    <xdr:to>
      <xdr:col>29</xdr:col>
      <xdr:colOff>333375</xdr:colOff>
      <xdr:row>209</xdr:row>
      <xdr:rowOff>0</xdr:rowOff>
    </xdr:to>
    <xdr:sp macro="" textlink="">
      <xdr:nvSpPr>
        <xdr:cNvPr id="1101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206</xdr:row>
      <xdr:rowOff>0</xdr:rowOff>
    </xdr:from>
    <xdr:to>
      <xdr:col>24</xdr:col>
      <xdr:colOff>28575</xdr:colOff>
      <xdr:row>209</xdr:row>
      <xdr:rowOff>0</xdr:rowOff>
    </xdr:to>
    <xdr:sp macro="" textlink="">
      <xdr:nvSpPr>
        <xdr:cNvPr id="1102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206</xdr:row>
      <xdr:rowOff>0</xdr:rowOff>
    </xdr:from>
    <xdr:to>
      <xdr:col>21</xdr:col>
      <xdr:colOff>28575</xdr:colOff>
      <xdr:row>209</xdr:row>
      <xdr:rowOff>0</xdr:rowOff>
    </xdr:to>
    <xdr:sp macro="" textlink="">
      <xdr:nvSpPr>
        <xdr:cNvPr id="1103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206</xdr:row>
      <xdr:rowOff>19050</xdr:rowOff>
    </xdr:from>
    <xdr:to>
      <xdr:col>6</xdr:col>
      <xdr:colOff>9525</xdr:colOff>
      <xdr:row>209</xdr:row>
      <xdr:rowOff>0</xdr:rowOff>
    </xdr:to>
    <xdr:sp macro="" textlink="">
      <xdr:nvSpPr>
        <xdr:cNvPr id="1104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206</xdr:row>
      <xdr:rowOff>9525</xdr:rowOff>
    </xdr:from>
    <xdr:to>
      <xdr:col>9</xdr:col>
      <xdr:colOff>9525</xdr:colOff>
      <xdr:row>209</xdr:row>
      <xdr:rowOff>0</xdr:rowOff>
    </xdr:to>
    <xdr:sp macro="" textlink="">
      <xdr:nvSpPr>
        <xdr:cNvPr id="1105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210</xdr:row>
      <xdr:rowOff>0</xdr:rowOff>
    </xdr:from>
    <xdr:to>
      <xdr:col>9</xdr:col>
      <xdr:colOff>0</xdr:colOff>
      <xdr:row>213</xdr:row>
      <xdr:rowOff>0</xdr:rowOff>
    </xdr:to>
    <xdr:sp macro="" textlink="">
      <xdr:nvSpPr>
        <xdr:cNvPr id="1106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210</xdr:row>
      <xdr:rowOff>28575</xdr:rowOff>
    </xdr:from>
    <xdr:to>
      <xdr:col>12</xdr:col>
      <xdr:colOff>28575</xdr:colOff>
      <xdr:row>213</xdr:row>
      <xdr:rowOff>0</xdr:rowOff>
    </xdr:to>
    <xdr:sp macro="" textlink="">
      <xdr:nvSpPr>
        <xdr:cNvPr id="1107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210</xdr:row>
      <xdr:rowOff>0</xdr:rowOff>
    </xdr:from>
    <xdr:to>
      <xdr:col>12</xdr:col>
      <xdr:colOff>9525</xdr:colOff>
      <xdr:row>212</xdr:row>
      <xdr:rowOff>161925</xdr:rowOff>
    </xdr:to>
    <xdr:sp macro="" textlink="">
      <xdr:nvSpPr>
        <xdr:cNvPr id="1108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210</xdr:row>
      <xdr:rowOff>0</xdr:rowOff>
    </xdr:from>
    <xdr:to>
      <xdr:col>15</xdr:col>
      <xdr:colOff>28575</xdr:colOff>
      <xdr:row>213</xdr:row>
      <xdr:rowOff>0</xdr:rowOff>
    </xdr:to>
    <xdr:sp macro="" textlink="">
      <xdr:nvSpPr>
        <xdr:cNvPr id="1109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210</xdr:row>
      <xdr:rowOff>9525</xdr:rowOff>
    </xdr:from>
    <xdr:to>
      <xdr:col>18</xdr:col>
      <xdr:colOff>28575</xdr:colOff>
      <xdr:row>213</xdr:row>
      <xdr:rowOff>0</xdr:rowOff>
    </xdr:to>
    <xdr:sp macro="" textlink="">
      <xdr:nvSpPr>
        <xdr:cNvPr id="1110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210</xdr:row>
      <xdr:rowOff>0</xdr:rowOff>
    </xdr:from>
    <xdr:to>
      <xdr:col>18</xdr:col>
      <xdr:colOff>0</xdr:colOff>
      <xdr:row>213</xdr:row>
      <xdr:rowOff>0</xdr:rowOff>
    </xdr:to>
    <xdr:sp macro="" textlink="">
      <xdr:nvSpPr>
        <xdr:cNvPr id="1111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210</xdr:row>
      <xdr:rowOff>28575</xdr:rowOff>
    </xdr:from>
    <xdr:to>
      <xdr:col>21</xdr:col>
      <xdr:colOff>28575</xdr:colOff>
      <xdr:row>213</xdr:row>
      <xdr:rowOff>0</xdr:rowOff>
    </xdr:to>
    <xdr:sp macro="" textlink="">
      <xdr:nvSpPr>
        <xdr:cNvPr id="1112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210</xdr:row>
      <xdr:rowOff>9525</xdr:rowOff>
    </xdr:from>
    <xdr:to>
      <xdr:col>24</xdr:col>
      <xdr:colOff>9525</xdr:colOff>
      <xdr:row>213</xdr:row>
      <xdr:rowOff>0</xdr:rowOff>
    </xdr:to>
    <xdr:sp macro="" textlink="">
      <xdr:nvSpPr>
        <xdr:cNvPr id="1113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210</xdr:row>
      <xdr:rowOff>28575</xdr:rowOff>
    </xdr:from>
    <xdr:to>
      <xdr:col>27</xdr:col>
      <xdr:colOff>28575</xdr:colOff>
      <xdr:row>213</xdr:row>
      <xdr:rowOff>0</xdr:rowOff>
    </xdr:to>
    <xdr:sp macro="" textlink="">
      <xdr:nvSpPr>
        <xdr:cNvPr id="1114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210</xdr:row>
      <xdr:rowOff>9525</xdr:rowOff>
    </xdr:from>
    <xdr:to>
      <xdr:col>27</xdr:col>
      <xdr:colOff>9525</xdr:colOff>
      <xdr:row>213</xdr:row>
      <xdr:rowOff>0</xdr:rowOff>
    </xdr:to>
    <xdr:sp macro="" textlink="">
      <xdr:nvSpPr>
        <xdr:cNvPr id="1115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210</xdr:row>
      <xdr:rowOff>28575</xdr:rowOff>
    </xdr:from>
    <xdr:to>
      <xdr:col>30</xdr:col>
      <xdr:colOff>28575</xdr:colOff>
      <xdr:row>213</xdr:row>
      <xdr:rowOff>0</xdr:rowOff>
    </xdr:to>
    <xdr:sp macro="" textlink="">
      <xdr:nvSpPr>
        <xdr:cNvPr id="1116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210</xdr:row>
      <xdr:rowOff>28575</xdr:rowOff>
    </xdr:from>
    <xdr:to>
      <xdr:col>33</xdr:col>
      <xdr:colOff>28575</xdr:colOff>
      <xdr:row>213</xdr:row>
      <xdr:rowOff>0</xdr:rowOff>
    </xdr:to>
    <xdr:sp macro="" textlink="">
      <xdr:nvSpPr>
        <xdr:cNvPr id="1117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210</xdr:row>
      <xdr:rowOff>28575</xdr:rowOff>
    </xdr:from>
    <xdr:to>
      <xdr:col>36</xdr:col>
      <xdr:colOff>28575</xdr:colOff>
      <xdr:row>213</xdr:row>
      <xdr:rowOff>0</xdr:rowOff>
    </xdr:to>
    <xdr:sp macro="" textlink="">
      <xdr:nvSpPr>
        <xdr:cNvPr id="1118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210</xdr:row>
      <xdr:rowOff>0</xdr:rowOff>
    </xdr:from>
    <xdr:to>
      <xdr:col>39</xdr:col>
      <xdr:colOff>28575</xdr:colOff>
      <xdr:row>213</xdr:row>
      <xdr:rowOff>0</xdr:rowOff>
    </xdr:to>
    <xdr:sp macro="" textlink="">
      <xdr:nvSpPr>
        <xdr:cNvPr id="1119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210</xdr:row>
      <xdr:rowOff>0</xdr:rowOff>
    </xdr:from>
    <xdr:to>
      <xdr:col>6</xdr:col>
      <xdr:colOff>0</xdr:colOff>
      <xdr:row>212</xdr:row>
      <xdr:rowOff>161925</xdr:rowOff>
    </xdr:to>
    <xdr:sp macro="" textlink="">
      <xdr:nvSpPr>
        <xdr:cNvPr id="1120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210</xdr:row>
      <xdr:rowOff>0</xdr:rowOff>
    </xdr:from>
    <xdr:to>
      <xdr:col>15</xdr:col>
      <xdr:colOff>0</xdr:colOff>
      <xdr:row>213</xdr:row>
      <xdr:rowOff>0</xdr:rowOff>
    </xdr:to>
    <xdr:sp macro="" textlink="">
      <xdr:nvSpPr>
        <xdr:cNvPr id="1121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210</xdr:row>
      <xdr:rowOff>0</xdr:rowOff>
    </xdr:from>
    <xdr:to>
      <xdr:col>33</xdr:col>
      <xdr:colOff>0</xdr:colOff>
      <xdr:row>213</xdr:row>
      <xdr:rowOff>0</xdr:rowOff>
    </xdr:to>
    <xdr:sp macro="" textlink="">
      <xdr:nvSpPr>
        <xdr:cNvPr id="1122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210</xdr:row>
      <xdr:rowOff>0</xdr:rowOff>
    </xdr:from>
    <xdr:to>
      <xdr:col>36</xdr:col>
      <xdr:colOff>0</xdr:colOff>
      <xdr:row>213</xdr:row>
      <xdr:rowOff>0</xdr:rowOff>
    </xdr:to>
    <xdr:sp macro="" textlink="">
      <xdr:nvSpPr>
        <xdr:cNvPr id="1123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210</xdr:row>
      <xdr:rowOff>9525</xdr:rowOff>
    </xdr:from>
    <xdr:to>
      <xdr:col>39</xdr:col>
      <xdr:colOff>0</xdr:colOff>
      <xdr:row>213</xdr:row>
      <xdr:rowOff>0</xdr:rowOff>
    </xdr:to>
    <xdr:sp macro="" textlink="">
      <xdr:nvSpPr>
        <xdr:cNvPr id="1124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210</xdr:row>
      <xdr:rowOff>0</xdr:rowOff>
    </xdr:from>
    <xdr:to>
      <xdr:col>29</xdr:col>
      <xdr:colOff>333375</xdr:colOff>
      <xdr:row>213</xdr:row>
      <xdr:rowOff>0</xdr:rowOff>
    </xdr:to>
    <xdr:sp macro="" textlink="">
      <xdr:nvSpPr>
        <xdr:cNvPr id="1125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210</xdr:row>
      <xdr:rowOff>0</xdr:rowOff>
    </xdr:from>
    <xdr:to>
      <xdr:col>24</xdr:col>
      <xdr:colOff>28575</xdr:colOff>
      <xdr:row>213</xdr:row>
      <xdr:rowOff>0</xdr:rowOff>
    </xdr:to>
    <xdr:sp macro="" textlink="">
      <xdr:nvSpPr>
        <xdr:cNvPr id="1126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210</xdr:row>
      <xdr:rowOff>0</xdr:rowOff>
    </xdr:from>
    <xdr:to>
      <xdr:col>21</xdr:col>
      <xdr:colOff>28575</xdr:colOff>
      <xdr:row>213</xdr:row>
      <xdr:rowOff>0</xdr:rowOff>
    </xdr:to>
    <xdr:sp macro="" textlink="">
      <xdr:nvSpPr>
        <xdr:cNvPr id="1127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210</xdr:row>
      <xdr:rowOff>19050</xdr:rowOff>
    </xdr:from>
    <xdr:to>
      <xdr:col>6</xdr:col>
      <xdr:colOff>9525</xdr:colOff>
      <xdr:row>213</xdr:row>
      <xdr:rowOff>0</xdr:rowOff>
    </xdr:to>
    <xdr:sp macro="" textlink="">
      <xdr:nvSpPr>
        <xdr:cNvPr id="1128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210</xdr:row>
      <xdr:rowOff>9525</xdr:rowOff>
    </xdr:from>
    <xdr:to>
      <xdr:col>9</xdr:col>
      <xdr:colOff>9525</xdr:colOff>
      <xdr:row>213</xdr:row>
      <xdr:rowOff>0</xdr:rowOff>
    </xdr:to>
    <xdr:sp macro="" textlink="">
      <xdr:nvSpPr>
        <xdr:cNvPr id="1129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214</xdr:row>
      <xdr:rowOff>0</xdr:rowOff>
    </xdr:from>
    <xdr:to>
      <xdr:col>9</xdr:col>
      <xdr:colOff>0</xdr:colOff>
      <xdr:row>217</xdr:row>
      <xdr:rowOff>0</xdr:rowOff>
    </xdr:to>
    <xdr:sp macro="" textlink="">
      <xdr:nvSpPr>
        <xdr:cNvPr id="1130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214</xdr:row>
      <xdr:rowOff>28575</xdr:rowOff>
    </xdr:from>
    <xdr:to>
      <xdr:col>12</xdr:col>
      <xdr:colOff>28575</xdr:colOff>
      <xdr:row>217</xdr:row>
      <xdr:rowOff>0</xdr:rowOff>
    </xdr:to>
    <xdr:sp macro="" textlink="">
      <xdr:nvSpPr>
        <xdr:cNvPr id="1131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214</xdr:row>
      <xdr:rowOff>0</xdr:rowOff>
    </xdr:from>
    <xdr:to>
      <xdr:col>12</xdr:col>
      <xdr:colOff>9525</xdr:colOff>
      <xdr:row>216</xdr:row>
      <xdr:rowOff>161925</xdr:rowOff>
    </xdr:to>
    <xdr:sp macro="" textlink="">
      <xdr:nvSpPr>
        <xdr:cNvPr id="1132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214</xdr:row>
      <xdr:rowOff>0</xdr:rowOff>
    </xdr:from>
    <xdr:to>
      <xdr:col>15</xdr:col>
      <xdr:colOff>28575</xdr:colOff>
      <xdr:row>217</xdr:row>
      <xdr:rowOff>0</xdr:rowOff>
    </xdr:to>
    <xdr:sp macro="" textlink="">
      <xdr:nvSpPr>
        <xdr:cNvPr id="1133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214</xdr:row>
      <xdr:rowOff>9525</xdr:rowOff>
    </xdr:from>
    <xdr:to>
      <xdr:col>18</xdr:col>
      <xdr:colOff>28575</xdr:colOff>
      <xdr:row>217</xdr:row>
      <xdr:rowOff>0</xdr:rowOff>
    </xdr:to>
    <xdr:sp macro="" textlink="">
      <xdr:nvSpPr>
        <xdr:cNvPr id="1134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214</xdr:row>
      <xdr:rowOff>0</xdr:rowOff>
    </xdr:from>
    <xdr:to>
      <xdr:col>18</xdr:col>
      <xdr:colOff>0</xdr:colOff>
      <xdr:row>217</xdr:row>
      <xdr:rowOff>0</xdr:rowOff>
    </xdr:to>
    <xdr:sp macro="" textlink="">
      <xdr:nvSpPr>
        <xdr:cNvPr id="1135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214</xdr:row>
      <xdr:rowOff>28575</xdr:rowOff>
    </xdr:from>
    <xdr:to>
      <xdr:col>21</xdr:col>
      <xdr:colOff>28575</xdr:colOff>
      <xdr:row>217</xdr:row>
      <xdr:rowOff>0</xdr:rowOff>
    </xdr:to>
    <xdr:sp macro="" textlink="">
      <xdr:nvSpPr>
        <xdr:cNvPr id="1136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214</xdr:row>
      <xdr:rowOff>9525</xdr:rowOff>
    </xdr:from>
    <xdr:to>
      <xdr:col>24</xdr:col>
      <xdr:colOff>9525</xdr:colOff>
      <xdr:row>217</xdr:row>
      <xdr:rowOff>0</xdr:rowOff>
    </xdr:to>
    <xdr:sp macro="" textlink="">
      <xdr:nvSpPr>
        <xdr:cNvPr id="1137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214</xdr:row>
      <xdr:rowOff>28575</xdr:rowOff>
    </xdr:from>
    <xdr:to>
      <xdr:col>27</xdr:col>
      <xdr:colOff>28575</xdr:colOff>
      <xdr:row>217</xdr:row>
      <xdr:rowOff>0</xdr:rowOff>
    </xdr:to>
    <xdr:sp macro="" textlink="">
      <xdr:nvSpPr>
        <xdr:cNvPr id="1138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214</xdr:row>
      <xdr:rowOff>9525</xdr:rowOff>
    </xdr:from>
    <xdr:to>
      <xdr:col>27</xdr:col>
      <xdr:colOff>9525</xdr:colOff>
      <xdr:row>217</xdr:row>
      <xdr:rowOff>0</xdr:rowOff>
    </xdr:to>
    <xdr:sp macro="" textlink="">
      <xdr:nvSpPr>
        <xdr:cNvPr id="1139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214</xdr:row>
      <xdr:rowOff>28575</xdr:rowOff>
    </xdr:from>
    <xdr:to>
      <xdr:col>30</xdr:col>
      <xdr:colOff>28575</xdr:colOff>
      <xdr:row>217</xdr:row>
      <xdr:rowOff>0</xdr:rowOff>
    </xdr:to>
    <xdr:sp macro="" textlink="">
      <xdr:nvSpPr>
        <xdr:cNvPr id="1140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214</xdr:row>
      <xdr:rowOff>28575</xdr:rowOff>
    </xdr:from>
    <xdr:to>
      <xdr:col>33</xdr:col>
      <xdr:colOff>28575</xdr:colOff>
      <xdr:row>217</xdr:row>
      <xdr:rowOff>0</xdr:rowOff>
    </xdr:to>
    <xdr:sp macro="" textlink="">
      <xdr:nvSpPr>
        <xdr:cNvPr id="1141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214</xdr:row>
      <xdr:rowOff>28575</xdr:rowOff>
    </xdr:from>
    <xdr:to>
      <xdr:col>36</xdr:col>
      <xdr:colOff>28575</xdr:colOff>
      <xdr:row>217</xdr:row>
      <xdr:rowOff>0</xdr:rowOff>
    </xdr:to>
    <xdr:sp macro="" textlink="">
      <xdr:nvSpPr>
        <xdr:cNvPr id="1142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214</xdr:row>
      <xdr:rowOff>0</xdr:rowOff>
    </xdr:from>
    <xdr:to>
      <xdr:col>39</xdr:col>
      <xdr:colOff>28575</xdr:colOff>
      <xdr:row>217</xdr:row>
      <xdr:rowOff>0</xdr:rowOff>
    </xdr:to>
    <xdr:sp macro="" textlink="">
      <xdr:nvSpPr>
        <xdr:cNvPr id="1143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214</xdr:row>
      <xdr:rowOff>0</xdr:rowOff>
    </xdr:from>
    <xdr:to>
      <xdr:col>6</xdr:col>
      <xdr:colOff>0</xdr:colOff>
      <xdr:row>216</xdr:row>
      <xdr:rowOff>161925</xdr:rowOff>
    </xdr:to>
    <xdr:sp macro="" textlink="">
      <xdr:nvSpPr>
        <xdr:cNvPr id="1144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214</xdr:row>
      <xdr:rowOff>0</xdr:rowOff>
    </xdr:from>
    <xdr:to>
      <xdr:col>15</xdr:col>
      <xdr:colOff>0</xdr:colOff>
      <xdr:row>217</xdr:row>
      <xdr:rowOff>0</xdr:rowOff>
    </xdr:to>
    <xdr:sp macro="" textlink="">
      <xdr:nvSpPr>
        <xdr:cNvPr id="1145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214</xdr:row>
      <xdr:rowOff>0</xdr:rowOff>
    </xdr:from>
    <xdr:to>
      <xdr:col>33</xdr:col>
      <xdr:colOff>0</xdr:colOff>
      <xdr:row>217</xdr:row>
      <xdr:rowOff>0</xdr:rowOff>
    </xdr:to>
    <xdr:sp macro="" textlink="">
      <xdr:nvSpPr>
        <xdr:cNvPr id="1146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214</xdr:row>
      <xdr:rowOff>0</xdr:rowOff>
    </xdr:from>
    <xdr:to>
      <xdr:col>36</xdr:col>
      <xdr:colOff>0</xdr:colOff>
      <xdr:row>217</xdr:row>
      <xdr:rowOff>0</xdr:rowOff>
    </xdr:to>
    <xdr:sp macro="" textlink="">
      <xdr:nvSpPr>
        <xdr:cNvPr id="1147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214</xdr:row>
      <xdr:rowOff>9525</xdr:rowOff>
    </xdr:from>
    <xdr:to>
      <xdr:col>39</xdr:col>
      <xdr:colOff>0</xdr:colOff>
      <xdr:row>217</xdr:row>
      <xdr:rowOff>0</xdr:rowOff>
    </xdr:to>
    <xdr:sp macro="" textlink="">
      <xdr:nvSpPr>
        <xdr:cNvPr id="1148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214</xdr:row>
      <xdr:rowOff>0</xdr:rowOff>
    </xdr:from>
    <xdr:to>
      <xdr:col>29</xdr:col>
      <xdr:colOff>333375</xdr:colOff>
      <xdr:row>217</xdr:row>
      <xdr:rowOff>0</xdr:rowOff>
    </xdr:to>
    <xdr:sp macro="" textlink="">
      <xdr:nvSpPr>
        <xdr:cNvPr id="1149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214</xdr:row>
      <xdr:rowOff>0</xdr:rowOff>
    </xdr:from>
    <xdr:to>
      <xdr:col>24</xdr:col>
      <xdr:colOff>28575</xdr:colOff>
      <xdr:row>217</xdr:row>
      <xdr:rowOff>0</xdr:rowOff>
    </xdr:to>
    <xdr:sp macro="" textlink="">
      <xdr:nvSpPr>
        <xdr:cNvPr id="1150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214</xdr:row>
      <xdr:rowOff>0</xdr:rowOff>
    </xdr:from>
    <xdr:to>
      <xdr:col>21</xdr:col>
      <xdr:colOff>28575</xdr:colOff>
      <xdr:row>217</xdr:row>
      <xdr:rowOff>0</xdr:rowOff>
    </xdr:to>
    <xdr:sp macro="" textlink="">
      <xdr:nvSpPr>
        <xdr:cNvPr id="1151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214</xdr:row>
      <xdr:rowOff>19050</xdr:rowOff>
    </xdr:from>
    <xdr:to>
      <xdr:col>6</xdr:col>
      <xdr:colOff>9525</xdr:colOff>
      <xdr:row>217</xdr:row>
      <xdr:rowOff>0</xdr:rowOff>
    </xdr:to>
    <xdr:sp macro="" textlink="">
      <xdr:nvSpPr>
        <xdr:cNvPr id="1152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214</xdr:row>
      <xdr:rowOff>9525</xdr:rowOff>
    </xdr:from>
    <xdr:to>
      <xdr:col>9</xdr:col>
      <xdr:colOff>9525</xdr:colOff>
      <xdr:row>217</xdr:row>
      <xdr:rowOff>0</xdr:rowOff>
    </xdr:to>
    <xdr:sp macro="" textlink="">
      <xdr:nvSpPr>
        <xdr:cNvPr id="1153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219</xdr:row>
      <xdr:rowOff>0</xdr:rowOff>
    </xdr:from>
    <xdr:to>
      <xdr:col>9</xdr:col>
      <xdr:colOff>0</xdr:colOff>
      <xdr:row>222</xdr:row>
      <xdr:rowOff>0</xdr:rowOff>
    </xdr:to>
    <xdr:sp macro="" textlink="">
      <xdr:nvSpPr>
        <xdr:cNvPr id="1154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219</xdr:row>
      <xdr:rowOff>28575</xdr:rowOff>
    </xdr:from>
    <xdr:to>
      <xdr:col>12</xdr:col>
      <xdr:colOff>28575</xdr:colOff>
      <xdr:row>222</xdr:row>
      <xdr:rowOff>0</xdr:rowOff>
    </xdr:to>
    <xdr:sp macro="" textlink="">
      <xdr:nvSpPr>
        <xdr:cNvPr id="1155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219</xdr:row>
      <xdr:rowOff>0</xdr:rowOff>
    </xdr:from>
    <xdr:to>
      <xdr:col>12</xdr:col>
      <xdr:colOff>9525</xdr:colOff>
      <xdr:row>221</xdr:row>
      <xdr:rowOff>161925</xdr:rowOff>
    </xdr:to>
    <xdr:sp macro="" textlink="">
      <xdr:nvSpPr>
        <xdr:cNvPr id="1156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219</xdr:row>
      <xdr:rowOff>0</xdr:rowOff>
    </xdr:from>
    <xdr:to>
      <xdr:col>15</xdr:col>
      <xdr:colOff>28575</xdr:colOff>
      <xdr:row>222</xdr:row>
      <xdr:rowOff>0</xdr:rowOff>
    </xdr:to>
    <xdr:sp macro="" textlink="">
      <xdr:nvSpPr>
        <xdr:cNvPr id="1157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219</xdr:row>
      <xdr:rowOff>9525</xdr:rowOff>
    </xdr:from>
    <xdr:to>
      <xdr:col>18</xdr:col>
      <xdr:colOff>28575</xdr:colOff>
      <xdr:row>222</xdr:row>
      <xdr:rowOff>0</xdr:rowOff>
    </xdr:to>
    <xdr:sp macro="" textlink="">
      <xdr:nvSpPr>
        <xdr:cNvPr id="1158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219</xdr:row>
      <xdr:rowOff>0</xdr:rowOff>
    </xdr:from>
    <xdr:to>
      <xdr:col>18</xdr:col>
      <xdr:colOff>0</xdr:colOff>
      <xdr:row>222</xdr:row>
      <xdr:rowOff>0</xdr:rowOff>
    </xdr:to>
    <xdr:sp macro="" textlink="">
      <xdr:nvSpPr>
        <xdr:cNvPr id="1159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219</xdr:row>
      <xdr:rowOff>28575</xdr:rowOff>
    </xdr:from>
    <xdr:to>
      <xdr:col>21</xdr:col>
      <xdr:colOff>28575</xdr:colOff>
      <xdr:row>222</xdr:row>
      <xdr:rowOff>0</xdr:rowOff>
    </xdr:to>
    <xdr:sp macro="" textlink="">
      <xdr:nvSpPr>
        <xdr:cNvPr id="1160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219</xdr:row>
      <xdr:rowOff>9525</xdr:rowOff>
    </xdr:from>
    <xdr:to>
      <xdr:col>24</xdr:col>
      <xdr:colOff>9525</xdr:colOff>
      <xdr:row>222</xdr:row>
      <xdr:rowOff>0</xdr:rowOff>
    </xdr:to>
    <xdr:sp macro="" textlink="">
      <xdr:nvSpPr>
        <xdr:cNvPr id="1161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219</xdr:row>
      <xdr:rowOff>28575</xdr:rowOff>
    </xdr:from>
    <xdr:to>
      <xdr:col>27</xdr:col>
      <xdr:colOff>28575</xdr:colOff>
      <xdr:row>222</xdr:row>
      <xdr:rowOff>0</xdr:rowOff>
    </xdr:to>
    <xdr:sp macro="" textlink="">
      <xdr:nvSpPr>
        <xdr:cNvPr id="1162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219</xdr:row>
      <xdr:rowOff>9525</xdr:rowOff>
    </xdr:from>
    <xdr:to>
      <xdr:col>27</xdr:col>
      <xdr:colOff>9525</xdr:colOff>
      <xdr:row>222</xdr:row>
      <xdr:rowOff>0</xdr:rowOff>
    </xdr:to>
    <xdr:sp macro="" textlink="">
      <xdr:nvSpPr>
        <xdr:cNvPr id="1163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219</xdr:row>
      <xdr:rowOff>28575</xdr:rowOff>
    </xdr:from>
    <xdr:to>
      <xdr:col>30</xdr:col>
      <xdr:colOff>28575</xdr:colOff>
      <xdr:row>222</xdr:row>
      <xdr:rowOff>0</xdr:rowOff>
    </xdr:to>
    <xdr:sp macro="" textlink="">
      <xdr:nvSpPr>
        <xdr:cNvPr id="1164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219</xdr:row>
      <xdr:rowOff>28575</xdr:rowOff>
    </xdr:from>
    <xdr:to>
      <xdr:col>33</xdr:col>
      <xdr:colOff>28575</xdr:colOff>
      <xdr:row>222</xdr:row>
      <xdr:rowOff>0</xdr:rowOff>
    </xdr:to>
    <xdr:sp macro="" textlink="">
      <xdr:nvSpPr>
        <xdr:cNvPr id="1165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219</xdr:row>
      <xdr:rowOff>28575</xdr:rowOff>
    </xdr:from>
    <xdr:to>
      <xdr:col>36</xdr:col>
      <xdr:colOff>28575</xdr:colOff>
      <xdr:row>222</xdr:row>
      <xdr:rowOff>0</xdr:rowOff>
    </xdr:to>
    <xdr:sp macro="" textlink="">
      <xdr:nvSpPr>
        <xdr:cNvPr id="1166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219</xdr:row>
      <xdr:rowOff>0</xdr:rowOff>
    </xdr:from>
    <xdr:to>
      <xdr:col>39</xdr:col>
      <xdr:colOff>28575</xdr:colOff>
      <xdr:row>222</xdr:row>
      <xdr:rowOff>0</xdr:rowOff>
    </xdr:to>
    <xdr:sp macro="" textlink="">
      <xdr:nvSpPr>
        <xdr:cNvPr id="1167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219</xdr:row>
      <xdr:rowOff>0</xdr:rowOff>
    </xdr:from>
    <xdr:to>
      <xdr:col>6</xdr:col>
      <xdr:colOff>0</xdr:colOff>
      <xdr:row>221</xdr:row>
      <xdr:rowOff>161925</xdr:rowOff>
    </xdr:to>
    <xdr:sp macro="" textlink="">
      <xdr:nvSpPr>
        <xdr:cNvPr id="1168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219</xdr:row>
      <xdr:rowOff>0</xdr:rowOff>
    </xdr:from>
    <xdr:to>
      <xdr:col>15</xdr:col>
      <xdr:colOff>0</xdr:colOff>
      <xdr:row>222</xdr:row>
      <xdr:rowOff>0</xdr:rowOff>
    </xdr:to>
    <xdr:sp macro="" textlink="">
      <xdr:nvSpPr>
        <xdr:cNvPr id="1169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219</xdr:row>
      <xdr:rowOff>0</xdr:rowOff>
    </xdr:from>
    <xdr:to>
      <xdr:col>33</xdr:col>
      <xdr:colOff>0</xdr:colOff>
      <xdr:row>222</xdr:row>
      <xdr:rowOff>0</xdr:rowOff>
    </xdr:to>
    <xdr:sp macro="" textlink="">
      <xdr:nvSpPr>
        <xdr:cNvPr id="1170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219</xdr:row>
      <xdr:rowOff>0</xdr:rowOff>
    </xdr:from>
    <xdr:to>
      <xdr:col>36</xdr:col>
      <xdr:colOff>0</xdr:colOff>
      <xdr:row>222</xdr:row>
      <xdr:rowOff>0</xdr:rowOff>
    </xdr:to>
    <xdr:sp macro="" textlink="">
      <xdr:nvSpPr>
        <xdr:cNvPr id="1171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219</xdr:row>
      <xdr:rowOff>9525</xdr:rowOff>
    </xdr:from>
    <xdr:to>
      <xdr:col>39</xdr:col>
      <xdr:colOff>0</xdr:colOff>
      <xdr:row>222</xdr:row>
      <xdr:rowOff>0</xdr:rowOff>
    </xdr:to>
    <xdr:sp macro="" textlink="">
      <xdr:nvSpPr>
        <xdr:cNvPr id="1172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219</xdr:row>
      <xdr:rowOff>0</xdr:rowOff>
    </xdr:from>
    <xdr:to>
      <xdr:col>29</xdr:col>
      <xdr:colOff>333375</xdr:colOff>
      <xdr:row>222</xdr:row>
      <xdr:rowOff>0</xdr:rowOff>
    </xdr:to>
    <xdr:sp macro="" textlink="">
      <xdr:nvSpPr>
        <xdr:cNvPr id="1173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219</xdr:row>
      <xdr:rowOff>0</xdr:rowOff>
    </xdr:from>
    <xdr:to>
      <xdr:col>24</xdr:col>
      <xdr:colOff>28575</xdr:colOff>
      <xdr:row>222</xdr:row>
      <xdr:rowOff>0</xdr:rowOff>
    </xdr:to>
    <xdr:sp macro="" textlink="">
      <xdr:nvSpPr>
        <xdr:cNvPr id="1174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219</xdr:row>
      <xdr:rowOff>0</xdr:rowOff>
    </xdr:from>
    <xdr:to>
      <xdr:col>21</xdr:col>
      <xdr:colOff>28575</xdr:colOff>
      <xdr:row>222</xdr:row>
      <xdr:rowOff>0</xdr:rowOff>
    </xdr:to>
    <xdr:sp macro="" textlink="">
      <xdr:nvSpPr>
        <xdr:cNvPr id="1175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219</xdr:row>
      <xdr:rowOff>19050</xdr:rowOff>
    </xdr:from>
    <xdr:to>
      <xdr:col>6</xdr:col>
      <xdr:colOff>9525</xdr:colOff>
      <xdr:row>222</xdr:row>
      <xdr:rowOff>0</xdr:rowOff>
    </xdr:to>
    <xdr:sp macro="" textlink="">
      <xdr:nvSpPr>
        <xdr:cNvPr id="1176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219</xdr:row>
      <xdr:rowOff>9525</xdr:rowOff>
    </xdr:from>
    <xdr:to>
      <xdr:col>9</xdr:col>
      <xdr:colOff>9525</xdr:colOff>
      <xdr:row>222</xdr:row>
      <xdr:rowOff>0</xdr:rowOff>
    </xdr:to>
    <xdr:sp macro="" textlink="">
      <xdr:nvSpPr>
        <xdr:cNvPr id="1177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223</xdr:row>
      <xdr:rowOff>0</xdr:rowOff>
    </xdr:from>
    <xdr:to>
      <xdr:col>9</xdr:col>
      <xdr:colOff>0</xdr:colOff>
      <xdr:row>226</xdr:row>
      <xdr:rowOff>0</xdr:rowOff>
    </xdr:to>
    <xdr:sp macro="" textlink="">
      <xdr:nvSpPr>
        <xdr:cNvPr id="1178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223</xdr:row>
      <xdr:rowOff>28575</xdr:rowOff>
    </xdr:from>
    <xdr:to>
      <xdr:col>12</xdr:col>
      <xdr:colOff>28575</xdr:colOff>
      <xdr:row>226</xdr:row>
      <xdr:rowOff>0</xdr:rowOff>
    </xdr:to>
    <xdr:sp macro="" textlink="">
      <xdr:nvSpPr>
        <xdr:cNvPr id="1179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223</xdr:row>
      <xdr:rowOff>0</xdr:rowOff>
    </xdr:from>
    <xdr:to>
      <xdr:col>12</xdr:col>
      <xdr:colOff>9525</xdr:colOff>
      <xdr:row>225</xdr:row>
      <xdr:rowOff>161925</xdr:rowOff>
    </xdr:to>
    <xdr:sp macro="" textlink="">
      <xdr:nvSpPr>
        <xdr:cNvPr id="1180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223</xdr:row>
      <xdr:rowOff>0</xdr:rowOff>
    </xdr:from>
    <xdr:to>
      <xdr:col>15</xdr:col>
      <xdr:colOff>28575</xdr:colOff>
      <xdr:row>226</xdr:row>
      <xdr:rowOff>0</xdr:rowOff>
    </xdr:to>
    <xdr:sp macro="" textlink="">
      <xdr:nvSpPr>
        <xdr:cNvPr id="1181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223</xdr:row>
      <xdr:rowOff>9525</xdr:rowOff>
    </xdr:from>
    <xdr:to>
      <xdr:col>18</xdr:col>
      <xdr:colOff>28575</xdr:colOff>
      <xdr:row>226</xdr:row>
      <xdr:rowOff>0</xdr:rowOff>
    </xdr:to>
    <xdr:sp macro="" textlink="">
      <xdr:nvSpPr>
        <xdr:cNvPr id="1182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223</xdr:row>
      <xdr:rowOff>0</xdr:rowOff>
    </xdr:from>
    <xdr:to>
      <xdr:col>18</xdr:col>
      <xdr:colOff>0</xdr:colOff>
      <xdr:row>226</xdr:row>
      <xdr:rowOff>0</xdr:rowOff>
    </xdr:to>
    <xdr:sp macro="" textlink="">
      <xdr:nvSpPr>
        <xdr:cNvPr id="1183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223</xdr:row>
      <xdr:rowOff>28575</xdr:rowOff>
    </xdr:from>
    <xdr:to>
      <xdr:col>21</xdr:col>
      <xdr:colOff>28575</xdr:colOff>
      <xdr:row>226</xdr:row>
      <xdr:rowOff>0</xdr:rowOff>
    </xdr:to>
    <xdr:sp macro="" textlink="">
      <xdr:nvSpPr>
        <xdr:cNvPr id="1184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223</xdr:row>
      <xdr:rowOff>9525</xdr:rowOff>
    </xdr:from>
    <xdr:to>
      <xdr:col>24</xdr:col>
      <xdr:colOff>9525</xdr:colOff>
      <xdr:row>226</xdr:row>
      <xdr:rowOff>0</xdr:rowOff>
    </xdr:to>
    <xdr:sp macro="" textlink="">
      <xdr:nvSpPr>
        <xdr:cNvPr id="1185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223</xdr:row>
      <xdr:rowOff>28575</xdr:rowOff>
    </xdr:from>
    <xdr:to>
      <xdr:col>27</xdr:col>
      <xdr:colOff>28575</xdr:colOff>
      <xdr:row>226</xdr:row>
      <xdr:rowOff>0</xdr:rowOff>
    </xdr:to>
    <xdr:sp macro="" textlink="">
      <xdr:nvSpPr>
        <xdr:cNvPr id="1186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223</xdr:row>
      <xdr:rowOff>9525</xdr:rowOff>
    </xdr:from>
    <xdr:to>
      <xdr:col>27</xdr:col>
      <xdr:colOff>9525</xdr:colOff>
      <xdr:row>226</xdr:row>
      <xdr:rowOff>0</xdr:rowOff>
    </xdr:to>
    <xdr:sp macro="" textlink="">
      <xdr:nvSpPr>
        <xdr:cNvPr id="1187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223</xdr:row>
      <xdr:rowOff>28575</xdr:rowOff>
    </xdr:from>
    <xdr:to>
      <xdr:col>30</xdr:col>
      <xdr:colOff>28575</xdr:colOff>
      <xdr:row>226</xdr:row>
      <xdr:rowOff>0</xdr:rowOff>
    </xdr:to>
    <xdr:sp macro="" textlink="">
      <xdr:nvSpPr>
        <xdr:cNvPr id="1188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223</xdr:row>
      <xdr:rowOff>28575</xdr:rowOff>
    </xdr:from>
    <xdr:to>
      <xdr:col>33</xdr:col>
      <xdr:colOff>28575</xdr:colOff>
      <xdr:row>226</xdr:row>
      <xdr:rowOff>0</xdr:rowOff>
    </xdr:to>
    <xdr:sp macro="" textlink="">
      <xdr:nvSpPr>
        <xdr:cNvPr id="1189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223</xdr:row>
      <xdr:rowOff>28575</xdr:rowOff>
    </xdr:from>
    <xdr:to>
      <xdr:col>36</xdr:col>
      <xdr:colOff>28575</xdr:colOff>
      <xdr:row>226</xdr:row>
      <xdr:rowOff>0</xdr:rowOff>
    </xdr:to>
    <xdr:sp macro="" textlink="">
      <xdr:nvSpPr>
        <xdr:cNvPr id="1190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223</xdr:row>
      <xdr:rowOff>0</xdr:rowOff>
    </xdr:from>
    <xdr:to>
      <xdr:col>39</xdr:col>
      <xdr:colOff>28575</xdr:colOff>
      <xdr:row>226</xdr:row>
      <xdr:rowOff>0</xdr:rowOff>
    </xdr:to>
    <xdr:sp macro="" textlink="">
      <xdr:nvSpPr>
        <xdr:cNvPr id="1191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223</xdr:row>
      <xdr:rowOff>0</xdr:rowOff>
    </xdr:from>
    <xdr:to>
      <xdr:col>6</xdr:col>
      <xdr:colOff>0</xdr:colOff>
      <xdr:row>225</xdr:row>
      <xdr:rowOff>161925</xdr:rowOff>
    </xdr:to>
    <xdr:sp macro="" textlink="">
      <xdr:nvSpPr>
        <xdr:cNvPr id="1192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223</xdr:row>
      <xdr:rowOff>0</xdr:rowOff>
    </xdr:from>
    <xdr:to>
      <xdr:col>15</xdr:col>
      <xdr:colOff>0</xdr:colOff>
      <xdr:row>226</xdr:row>
      <xdr:rowOff>0</xdr:rowOff>
    </xdr:to>
    <xdr:sp macro="" textlink="">
      <xdr:nvSpPr>
        <xdr:cNvPr id="1193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223</xdr:row>
      <xdr:rowOff>0</xdr:rowOff>
    </xdr:from>
    <xdr:to>
      <xdr:col>33</xdr:col>
      <xdr:colOff>0</xdr:colOff>
      <xdr:row>226</xdr:row>
      <xdr:rowOff>0</xdr:rowOff>
    </xdr:to>
    <xdr:sp macro="" textlink="">
      <xdr:nvSpPr>
        <xdr:cNvPr id="1194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223</xdr:row>
      <xdr:rowOff>0</xdr:rowOff>
    </xdr:from>
    <xdr:to>
      <xdr:col>36</xdr:col>
      <xdr:colOff>0</xdr:colOff>
      <xdr:row>226</xdr:row>
      <xdr:rowOff>0</xdr:rowOff>
    </xdr:to>
    <xdr:sp macro="" textlink="">
      <xdr:nvSpPr>
        <xdr:cNvPr id="1195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223</xdr:row>
      <xdr:rowOff>9525</xdr:rowOff>
    </xdr:from>
    <xdr:to>
      <xdr:col>39</xdr:col>
      <xdr:colOff>0</xdr:colOff>
      <xdr:row>226</xdr:row>
      <xdr:rowOff>0</xdr:rowOff>
    </xdr:to>
    <xdr:sp macro="" textlink="">
      <xdr:nvSpPr>
        <xdr:cNvPr id="1196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223</xdr:row>
      <xdr:rowOff>0</xdr:rowOff>
    </xdr:from>
    <xdr:to>
      <xdr:col>29</xdr:col>
      <xdr:colOff>333375</xdr:colOff>
      <xdr:row>226</xdr:row>
      <xdr:rowOff>0</xdr:rowOff>
    </xdr:to>
    <xdr:sp macro="" textlink="">
      <xdr:nvSpPr>
        <xdr:cNvPr id="1197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223</xdr:row>
      <xdr:rowOff>0</xdr:rowOff>
    </xdr:from>
    <xdr:to>
      <xdr:col>24</xdr:col>
      <xdr:colOff>28575</xdr:colOff>
      <xdr:row>226</xdr:row>
      <xdr:rowOff>0</xdr:rowOff>
    </xdr:to>
    <xdr:sp macro="" textlink="">
      <xdr:nvSpPr>
        <xdr:cNvPr id="1198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223</xdr:row>
      <xdr:rowOff>0</xdr:rowOff>
    </xdr:from>
    <xdr:to>
      <xdr:col>21</xdr:col>
      <xdr:colOff>28575</xdr:colOff>
      <xdr:row>226</xdr:row>
      <xdr:rowOff>0</xdr:rowOff>
    </xdr:to>
    <xdr:sp macro="" textlink="">
      <xdr:nvSpPr>
        <xdr:cNvPr id="1199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223</xdr:row>
      <xdr:rowOff>19050</xdr:rowOff>
    </xdr:from>
    <xdr:to>
      <xdr:col>6</xdr:col>
      <xdr:colOff>9525</xdr:colOff>
      <xdr:row>226</xdr:row>
      <xdr:rowOff>0</xdr:rowOff>
    </xdr:to>
    <xdr:sp macro="" textlink="">
      <xdr:nvSpPr>
        <xdr:cNvPr id="1200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223</xdr:row>
      <xdr:rowOff>9525</xdr:rowOff>
    </xdr:from>
    <xdr:to>
      <xdr:col>9</xdr:col>
      <xdr:colOff>9525</xdr:colOff>
      <xdr:row>226</xdr:row>
      <xdr:rowOff>0</xdr:rowOff>
    </xdr:to>
    <xdr:sp macro="" textlink="">
      <xdr:nvSpPr>
        <xdr:cNvPr id="1201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231</xdr:row>
      <xdr:rowOff>0</xdr:rowOff>
    </xdr:from>
    <xdr:to>
      <xdr:col>9</xdr:col>
      <xdr:colOff>0</xdr:colOff>
      <xdr:row>234</xdr:row>
      <xdr:rowOff>0</xdr:rowOff>
    </xdr:to>
    <xdr:sp macro="" textlink="">
      <xdr:nvSpPr>
        <xdr:cNvPr id="1202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231</xdr:row>
      <xdr:rowOff>28575</xdr:rowOff>
    </xdr:from>
    <xdr:to>
      <xdr:col>12</xdr:col>
      <xdr:colOff>28575</xdr:colOff>
      <xdr:row>234</xdr:row>
      <xdr:rowOff>0</xdr:rowOff>
    </xdr:to>
    <xdr:sp macro="" textlink="">
      <xdr:nvSpPr>
        <xdr:cNvPr id="1203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231</xdr:row>
      <xdr:rowOff>0</xdr:rowOff>
    </xdr:from>
    <xdr:to>
      <xdr:col>12</xdr:col>
      <xdr:colOff>9525</xdr:colOff>
      <xdr:row>233</xdr:row>
      <xdr:rowOff>161925</xdr:rowOff>
    </xdr:to>
    <xdr:sp macro="" textlink="">
      <xdr:nvSpPr>
        <xdr:cNvPr id="1204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231</xdr:row>
      <xdr:rowOff>0</xdr:rowOff>
    </xdr:from>
    <xdr:to>
      <xdr:col>15</xdr:col>
      <xdr:colOff>28575</xdr:colOff>
      <xdr:row>234</xdr:row>
      <xdr:rowOff>0</xdr:rowOff>
    </xdr:to>
    <xdr:sp macro="" textlink="">
      <xdr:nvSpPr>
        <xdr:cNvPr id="1205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231</xdr:row>
      <xdr:rowOff>9525</xdr:rowOff>
    </xdr:from>
    <xdr:to>
      <xdr:col>18</xdr:col>
      <xdr:colOff>28575</xdr:colOff>
      <xdr:row>234</xdr:row>
      <xdr:rowOff>0</xdr:rowOff>
    </xdr:to>
    <xdr:sp macro="" textlink="">
      <xdr:nvSpPr>
        <xdr:cNvPr id="1206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231</xdr:row>
      <xdr:rowOff>0</xdr:rowOff>
    </xdr:from>
    <xdr:to>
      <xdr:col>18</xdr:col>
      <xdr:colOff>0</xdr:colOff>
      <xdr:row>234</xdr:row>
      <xdr:rowOff>0</xdr:rowOff>
    </xdr:to>
    <xdr:sp macro="" textlink="">
      <xdr:nvSpPr>
        <xdr:cNvPr id="1207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231</xdr:row>
      <xdr:rowOff>28575</xdr:rowOff>
    </xdr:from>
    <xdr:to>
      <xdr:col>21</xdr:col>
      <xdr:colOff>28575</xdr:colOff>
      <xdr:row>234</xdr:row>
      <xdr:rowOff>0</xdr:rowOff>
    </xdr:to>
    <xdr:sp macro="" textlink="">
      <xdr:nvSpPr>
        <xdr:cNvPr id="1208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231</xdr:row>
      <xdr:rowOff>9525</xdr:rowOff>
    </xdr:from>
    <xdr:to>
      <xdr:col>24</xdr:col>
      <xdr:colOff>9525</xdr:colOff>
      <xdr:row>234</xdr:row>
      <xdr:rowOff>0</xdr:rowOff>
    </xdr:to>
    <xdr:sp macro="" textlink="">
      <xdr:nvSpPr>
        <xdr:cNvPr id="1209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231</xdr:row>
      <xdr:rowOff>28575</xdr:rowOff>
    </xdr:from>
    <xdr:to>
      <xdr:col>27</xdr:col>
      <xdr:colOff>28575</xdr:colOff>
      <xdr:row>234</xdr:row>
      <xdr:rowOff>0</xdr:rowOff>
    </xdr:to>
    <xdr:sp macro="" textlink="">
      <xdr:nvSpPr>
        <xdr:cNvPr id="1210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231</xdr:row>
      <xdr:rowOff>9525</xdr:rowOff>
    </xdr:from>
    <xdr:to>
      <xdr:col>27</xdr:col>
      <xdr:colOff>9525</xdr:colOff>
      <xdr:row>234</xdr:row>
      <xdr:rowOff>0</xdr:rowOff>
    </xdr:to>
    <xdr:sp macro="" textlink="">
      <xdr:nvSpPr>
        <xdr:cNvPr id="1211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231</xdr:row>
      <xdr:rowOff>28575</xdr:rowOff>
    </xdr:from>
    <xdr:to>
      <xdr:col>30</xdr:col>
      <xdr:colOff>28575</xdr:colOff>
      <xdr:row>234</xdr:row>
      <xdr:rowOff>0</xdr:rowOff>
    </xdr:to>
    <xdr:sp macro="" textlink="">
      <xdr:nvSpPr>
        <xdr:cNvPr id="1212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231</xdr:row>
      <xdr:rowOff>28575</xdr:rowOff>
    </xdr:from>
    <xdr:to>
      <xdr:col>33</xdr:col>
      <xdr:colOff>28575</xdr:colOff>
      <xdr:row>234</xdr:row>
      <xdr:rowOff>0</xdr:rowOff>
    </xdr:to>
    <xdr:sp macro="" textlink="">
      <xdr:nvSpPr>
        <xdr:cNvPr id="1213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231</xdr:row>
      <xdr:rowOff>28575</xdr:rowOff>
    </xdr:from>
    <xdr:to>
      <xdr:col>36</xdr:col>
      <xdr:colOff>28575</xdr:colOff>
      <xdr:row>234</xdr:row>
      <xdr:rowOff>0</xdr:rowOff>
    </xdr:to>
    <xdr:sp macro="" textlink="">
      <xdr:nvSpPr>
        <xdr:cNvPr id="1214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231</xdr:row>
      <xdr:rowOff>0</xdr:rowOff>
    </xdr:from>
    <xdr:to>
      <xdr:col>39</xdr:col>
      <xdr:colOff>28575</xdr:colOff>
      <xdr:row>234</xdr:row>
      <xdr:rowOff>0</xdr:rowOff>
    </xdr:to>
    <xdr:sp macro="" textlink="">
      <xdr:nvSpPr>
        <xdr:cNvPr id="1215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231</xdr:row>
      <xdr:rowOff>0</xdr:rowOff>
    </xdr:from>
    <xdr:to>
      <xdr:col>6</xdr:col>
      <xdr:colOff>0</xdr:colOff>
      <xdr:row>233</xdr:row>
      <xdr:rowOff>161925</xdr:rowOff>
    </xdr:to>
    <xdr:sp macro="" textlink="">
      <xdr:nvSpPr>
        <xdr:cNvPr id="1216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231</xdr:row>
      <xdr:rowOff>0</xdr:rowOff>
    </xdr:from>
    <xdr:to>
      <xdr:col>15</xdr:col>
      <xdr:colOff>0</xdr:colOff>
      <xdr:row>234</xdr:row>
      <xdr:rowOff>0</xdr:rowOff>
    </xdr:to>
    <xdr:sp macro="" textlink="">
      <xdr:nvSpPr>
        <xdr:cNvPr id="1217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231</xdr:row>
      <xdr:rowOff>0</xdr:rowOff>
    </xdr:from>
    <xdr:to>
      <xdr:col>33</xdr:col>
      <xdr:colOff>0</xdr:colOff>
      <xdr:row>234</xdr:row>
      <xdr:rowOff>0</xdr:rowOff>
    </xdr:to>
    <xdr:sp macro="" textlink="">
      <xdr:nvSpPr>
        <xdr:cNvPr id="1218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231</xdr:row>
      <xdr:rowOff>0</xdr:rowOff>
    </xdr:from>
    <xdr:to>
      <xdr:col>36</xdr:col>
      <xdr:colOff>0</xdr:colOff>
      <xdr:row>234</xdr:row>
      <xdr:rowOff>0</xdr:rowOff>
    </xdr:to>
    <xdr:sp macro="" textlink="">
      <xdr:nvSpPr>
        <xdr:cNvPr id="1219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231</xdr:row>
      <xdr:rowOff>9525</xdr:rowOff>
    </xdr:from>
    <xdr:to>
      <xdr:col>39</xdr:col>
      <xdr:colOff>0</xdr:colOff>
      <xdr:row>234</xdr:row>
      <xdr:rowOff>0</xdr:rowOff>
    </xdr:to>
    <xdr:sp macro="" textlink="">
      <xdr:nvSpPr>
        <xdr:cNvPr id="1220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231</xdr:row>
      <xdr:rowOff>0</xdr:rowOff>
    </xdr:from>
    <xdr:to>
      <xdr:col>29</xdr:col>
      <xdr:colOff>333375</xdr:colOff>
      <xdr:row>234</xdr:row>
      <xdr:rowOff>0</xdr:rowOff>
    </xdr:to>
    <xdr:sp macro="" textlink="">
      <xdr:nvSpPr>
        <xdr:cNvPr id="1221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231</xdr:row>
      <xdr:rowOff>0</xdr:rowOff>
    </xdr:from>
    <xdr:to>
      <xdr:col>24</xdr:col>
      <xdr:colOff>28575</xdr:colOff>
      <xdr:row>234</xdr:row>
      <xdr:rowOff>0</xdr:rowOff>
    </xdr:to>
    <xdr:sp macro="" textlink="">
      <xdr:nvSpPr>
        <xdr:cNvPr id="1222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231</xdr:row>
      <xdr:rowOff>0</xdr:rowOff>
    </xdr:from>
    <xdr:to>
      <xdr:col>21</xdr:col>
      <xdr:colOff>28575</xdr:colOff>
      <xdr:row>234</xdr:row>
      <xdr:rowOff>0</xdr:rowOff>
    </xdr:to>
    <xdr:sp macro="" textlink="">
      <xdr:nvSpPr>
        <xdr:cNvPr id="1223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231</xdr:row>
      <xdr:rowOff>19050</xdr:rowOff>
    </xdr:from>
    <xdr:to>
      <xdr:col>6</xdr:col>
      <xdr:colOff>9525</xdr:colOff>
      <xdr:row>234</xdr:row>
      <xdr:rowOff>0</xdr:rowOff>
    </xdr:to>
    <xdr:sp macro="" textlink="">
      <xdr:nvSpPr>
        <xdr:cNvPr id="1224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231</xdr:row>
      <xdr:rowOff>9525</xdr:rowOff>
    </xdr:from>
    <xdr:to>
      <xdr:col>9</xdr:col>
      <xdr:colOff>9525</xdr:colOff>
      <xdr:row>234</xdr:row>
      <xdr:rowOff>0</xdr:rowOff>
    </xdr:to>
    <xdr:sp macro="" textlink="">
      <xdr:nvSpPr>
        <xdr:cNvPr id="1225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235</xdr:row>
      <xdr:rowOff>0</xdr:rowOff>
    </xdr:from>
    <xdr:to>
      <xdr:col>9</xdr:col>
      <xdr:colOff>0</xdr:colOff>
      <xdr:row>238</xdr:row>
      <xdr:rowOff>0</xdr:rowOff>
    </xdr:to>
    <xdr:sp macro="" textlink="">
      <xdr:nvSpPr>
        <xdr:cNvPr id="1226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235</xdr:row>
      <xdr:rowOff>28575</xdr:rowOff>
    </xdr:from>
    <xdr:to>
      <xdr:col>12</xdr:col>
      <xdr:colOff>28575</xdr:colOff>
      <xdr:row>238</xdr:row>
      <xdr:rowOff>0</xdr:rowOff>
    </xdr:to>
    <xdr:sp macro="" textlink="">
      <xdr:nvSpPr>
        <xdr:cNvPr id="1227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235</xdr:row>
      <xdr:rowOff>0</xdr:rowOff>
    </xdr:from>
    <xdr:to>
      <xdr:col>12</xdr:col>
      <xdr:colOff>9525</xdr:colOff>
      <xdr:row>237</xdr:row>
      <xdr:rowOff>161925</xdr:rowOff>
    </xdr:to>
    <xdr:sp macro="" textlink="">
      <xdr:nvSpPr>
        <xdr:cNvPr id="1228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235</xdr:row>
      <xdr:rowOff>0</xdr:rowOff>
    </xdr:from>
    <xdr:to>
      <xdr:col>15</xdr:col>
      <xdr:colOff>28575</xdr:colOff>
      <xdr:row>238</xdr:row>
      <xdr:rowOff>0</xdr:rowOff>
    </xdr:to>
    <xdr:sp macro="" textlink="">
      <xdr:nvSpPr>
        <xdr:cNvPr id="1229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235</xdr:row>
      <xdr:rowOff>9525</xdr:rowOff>
    </xdr:from>
    <xdr:to>
      <xdr:col>18</xdr:col>
      <xdr:colOff>28575</xdr:colOff>
      <xdr:row>238</xdr:row>
      <xdr:rowOff>0</xdr:rowOff>
    </xdr:to>
    <xdr:sp macro="" textlink="">
      <xdr:nvSpPr>
        <xdr:cNvPr id="1230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235</xdr:row>
      <xdr:rowOff>0</xdr:rowOff>
    </xdr:from>
    <xdr:to>
      <xdr:col>18</xdr:col>
      <xdr:colOff>0</xdr:colOff>
      <xdr:row>238</xdr:row>
      <xdr:rowOff>0</xdr:rowOff>
    </xdr:to>
    <xdr:sp macro="" textlink="">
      <xdr:nvSpPr>
        <xdr:cNvPr id="1231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235</xdr:row>
      <xdr:rowOff>28575</xdr:rowOff>
    </xdr:from>
    <xdr:to>
      <xdr:col>21</xdr:col>
      <xdr:colOff>28575</xdr:colOff>
      <xdr:row>238</xdr:row>
      <xdr:rowOff>0</xdr:rowOff>
    </xdr:to>
    <xdr:sp macro="" textlink="">
      <xdr:nvSpPr>
        <xdr:cNvPr id="1232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235</xdr:row>
      <xdr:rowOff>9525</xdr:rowOff>
    </xdr:from>
    <xdr:to>
      <xdr:col>24</xdr:col>
      <xdr:colOff>9525</xdr:colOff>
      <xdr:row>238</xdr:row>
      <xdr:rowOff>0</xdr:rowOff>
    </xdr:to>
    <xdr:sp macro="" textlink="">
      <xdr:nvSpPr>
        <xdr:cNvPr id="1233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235</xdr:row>
      <xdr:rowOff>28575</xdr:rowOff>
    </xdr:from>
    <xdr:to>
      <xdr:col>27</xdr:col>
      <xdr:colOff>28575</xdr:colOff>
      <xdr:row>238</xdr:row>
      <xdr:rowOff>0</xdr:rowOff>
    </xdr:to>
    <xdr:sp macro="" textlink="">
      <xdr:nvSpPr>
        <xdr:cNvPr id="1234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235</xdr:row>
      <xdr:rowOff>9525</xdr:rowOff>
    </xdr:from>
    <xdr:to>
      <xdr:col>27</xdr:col>
      <xdr:colOff>9525</xdr:colOff>
      <xdr:row>238</xdr:row>
      <xdr:rowOff>0</xdr:rowOff>
    </xdr:to>
    <xdr:sp macro="" textlink="">
      <xdr:nvSpPr>
        <xdr:cNvPr id="1235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235</xdr:row>
      <xdr:rowOff>28575</xdr:rowOff>
    </xdr:from>
    <xdr:to>
      <xdr:col>30</xdr:col>
      <xdr:colOff>28575</xdr:colOff>
      <xdr:row>238</xdr:row>
      <xdr:rowOff>0</xdr:rowOff>
    </xdr:to>
    <xdr:sp macro="" textlink="">
      <xdr:nvSpPr>
        <xdr:cNvPr id="1236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235</xdr:row>
      <xdr:rowOff>28575</xdr:rowOff>
    </xdr:from>
    <xdr:to>
      <xdr:col>33</xdr:col>
      <xdr:colOff>28575</xdr:colOff>
      <xdr:row>238</xdr:row>
      <xdr:rowOff>0</xdr:rowOff>
    </xdr:to>
    <xdr:sp macro="" textlink="">
      <xdr:nvSpPr>
        <xdr:cNvPr id="1237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235</xdr:row>
      <xdr:rowOff>28575</xdr:rowOff>
    </xdr:from>
    <xdr:to>
      <xdr:col>36</xdr:col>
      <xdr:colOff>28575</xdr:colOff>
      <xdr:row>238</xdr:row>
      <xdr:rowOff>0</xdr:rowOff>
    </xdr:to>
    <xdr:sp macro="" textlink="">
      <xdr:nvSpPr>
        <xdr:cNvPr id="1238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235</xdr:row>
      <xdr:rowOff>0</xdr:rowOff>
    </xdr:from>
    <xdr:to>
      <xdr:col>39</xdr:col>
      <xdr:colOff>28575</xdr:colOff>
      <xdr:row>238</xdr:row>
      <xdr:rowOff>0</xdr:rowOff>
    </xdr:to>
    <xdr:sp macro="" textlink="">
      <xdr:nvSpPr>
        <xdr:cNvPr id="1239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235</xdr:row>
      <xdr:rowOff>0</xdr:rowOff>
    </xdr:from>
    <xdr:to>
      <xdr:col>6</xdr:col>
      <xdr:colOff>0</xdr:colOff>
      <xdr:row>237</xdr:row>
      <xdr:rowOff>161925</xdr:rowOff>
    </xdr:to>
    <xdr:sp macro="" textlink="">
      <xdr:nvSpPr>
        <xdr:cNvPr id="1240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235</xdr:row>
      <xdr:rowOff>0</xdr:rowOff>
    </xdr:from>
    <xdr:to>
      <xdr:col>15</xdr:col>
      <xdr:colOff>0</xdr:colOff>
      <xdr:row>238</xdr:row>
      <xdr:rowOff>0</xdr:rowOff>
    </xdr:to>
    <xdr:sp macro="" textlink="">
      <xdr:nvSpPr>
        <xdr:cNvPr id="1241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235</xdr:row>
      <xdr:rowOff>0</xdr:rowOff>
    </xdr:from>
    <xdr:to>
      <xdr:col>33</xdr:col>
      <xdr:colOff>0</xdr:colOff>
      <xdr:row>238</xdr:row>
      <xdr:rowOff>0</xdr:rowOff>
    </xdr:to>
    <xdr:sp macro="" textlink="">
      <xdr:nvSpPr>
        <xdr:cNvPr id="1242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235</xdr:row>
      <xdr:rowOff>0</xdr:rowOff>
    </xdr:from>
    <xdr:to>
      <xdr:col>36</xdr:col>
      <xdr:colOff>0</xdr:colOff>
      <xdr:row>238</xdr:row>
      <xdr:rowOff>0</xdr:rowOff>
    </xdr:to>
    <xdr:sp macro="" textlink="">
      <xdr:nvSpPr>
        <xdr:cNvPr id="1243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235</xdr:row>
      <xdr:rowOff>9525</xdr:rowOff>
    </xdr:from>
    <xdr:to>
      <xdr:col>39</xdr:col>
      <xdr:colOff>0</xdr:colOff>
      <xdr:row>238</xdr:row>
      <xdr:rowOff>0</xdr:rowOff>
    </xdr:to>
    <xdr:sp macro="" textlink="">
      <xdr:nvSpPr>
        <xdr:cNvPr id="1244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235</xdr:row>
      <xdr:rowOff>0</xdr:rowOff>
    </xdr:from>
    <xdr:to>
      <xdr:col>29</xdr:col>
      <xdr:colOff>333375</xdr:colOff>
      <xdr:row>238</xdr:row>
      <xdr:rowOff>0</xdr:rowOff>
    </xdr:to>
    <xdr:sp macro="" textlink="">
      <xdr:nvSpPr>
        <xdr:cNvPr id="1245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235</xdr:row>
      <xdr:rowOff>0</xdr:rowOff>
    </xdr:from>
    <xdr:to>
      <xdr:col>24</xdr:col>
      <xdr:colOff>28575</xdr:colOff>
      <xdr:row>238</xdr:row>
      <xdr:rowOff>0</xdr:rowOff>
    </xdr:to>
    <xdr:sp macro="" textlink="">
      <xdr:nvSpPr>
        <xdr:cNvPr id="1246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235</xdr:row>
      <xdr:rowOff>0</xdr:rowOff>
    </xdr:from>
    <xdr:to>
      <xdr:col>21</xdr:col>
      <xdr:colOff>28575</xdr:colOff>
      <xdr:row>238</xdr:row>
      <xdr:rowOff>0</xdr:rowOff>
    </xdr:to>
    <xdr:sp macro="" textlink="">
      <xdr:nvSpPr>
        <xdr:cNvPr id="1247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235</xdr:row>
      <xdr:rowOff>19050</xdr:rowOff>
    </xdr:from>
    <xdr:to>
      <xdr:col>6</xdr:col>
      <xdr:colOff>9525</xdr:colOff>
      <xdr:row>238</xdr:row>
      <xdr:rowOff>0</xdr:rowOff>
    </xdr:to>
    <xdr:sp macro="" textlink="">
      <xdr:nvSpPr>
        <xdr:cNvPr id="1248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235</xdr:row>
      <xdr:rowOff>9525</xdr:rowOff>
    </xdr:from>
    <xdr:to>
      <xdr:col>9</xdr:col>
      <xdr:colOff>9525</xdr:colOff>
      <xdr:row>238</xdr:row>
      <xdr:rowOff>0</xdr:rowOff>
    </xdr:to>
    <xdr:sp macro="" textlink="">
      <xdr:nvSpPr>
        <xdr:cNvPr id="1249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239</xdr:row>
      <xdr:rowOff>0</xdr:rowOff>
    </xdr:from>
    <xdr:to>
      <xdr:col>9</xdr:col>
      <xdr:colOff>0</xdr:colOff>
      <xdr:row>242</xdr:row>
      <xdr:rowOff>0</xdr:rowOff>
    </xdr:to>
    <xdr:sp macro="" textlink="">
      <xdr:nvSpPr>
        <xdr:cNvPr id="1250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239</xdr:row>
      <xdr:rowOff>28575</xdr:rowOff>
    </xdr:from>
    <xdr:to>
      <xdr:col>12</xdr:col>
      <xdr:colOff>28575</xdr:colOff>
      <xdr:row>242</xdr:row>
      <xdr:rowOff>0</xdr:rowOff>
    </xdr:to>
    <xdr:sp macro="" textlink="">
      <xdr:nvSpPr>
        <xdr:cNvPr id="1251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239</xdr:row>
      <xdr:rowOff>0</xdr:rowOff>
    </xdr:from>
    <xdr:to>
      <xdr:col>12</xdr:col>
      <xdr:colOff>9525</xdr:colOff>
      <xdr:row>241</xdr:row>
      <xdr:rowOff>161925</xdr:rowOff>
    </xdr:to>
    <xdr:sp macro="" textlink="">
      <xdr:nvSpPr>
        <xdr:cNvPr id="1252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239</xdr:row>
      <xdr:rowOff>0</xdr:rowOff>
    </xdr:from>
    <xdr:to>
      <xdr:col>15</xdr:col>
      <xdr:colOff>28575</xdr:colOff>
      <xdr:row>242</xdr:row>
      <xdr:rowOff>0</xdr:rowOff>
    </xdr:to>
    <xdr:sp macro="" textlink="">
      <xdr:nvSpPr>
        <xdr:cNvPr id="1253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239</xdr:row>
      <xdr:rowOff>9525</xdr:rowOff>
    </xdr:from>
    <xdr:to>
      <xdr:col>18</xdr:col>
      <xdr:colOff>28575</xdr:colOff>
      <xdr:row>242</xdr:row>
      <xdr:rowOff>0</xdr:rowOff>
    </xdr:to>
    <xdr:sp macro="" textlink="">
      <xdr:nvSpPr>
        <xdr:cNvPr id="1254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239</xdr:row>
      <xdr:rowOff>0</xdr:rowOff>
    </xdr:from>
    <xdr:to>
      <xdr:col>18</xdr:col>
      <xdr:colOff>0</xdr:colOff>
      <xdr:row>242</xdr:row>
      <xdr:rowOff>0</xdr:rowOff>
    </xdr:to>
    <xdr:sp macro="" textlink="">
      <xdr:nvSpPr>
        <xdr:cNvPr id="1255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239</xdr:row>
      <xdr:rowOff>28575</xdr:rowOff>
    </xdr:from>
    <xdr:to>
      <xdr:col>21</xdr:col>
      <xdr:colOff>28575</xdr:colOff>
      <xdr:row>242</xdr:row>
      <xdr:rowOff>0</xdr:rowOff>
    </xdr:to>
    <xdr:sp macro="" textlink="">
      <xdr:nvSpPr>
        <xdr:cNvPr id="1256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239</xdr:row>
      <xdr:rowOff>9525</xdr:rowOff>
    </xdr:from>
    <xdr:to>
      <xdr:col>24</xdr:col>
      <xdr:colOff>9525</xdr:colOff>
      <xdr:row>242</xdr:row>
      <xdr:rowOff>0</xdr:rowOff>
    </xdr:to>
    <xdr:sp macro="" textlink="">
      <xdr:nvSpPr>
        <xdr:cNvPr id="1257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239</xdr:row>
      <xdr:rowOff>28575</xdr:rowOff>
    </xdr:from>
    <xdr:to>
      <xdr:col>27</xdr:col>
      <xdr:colOff>28575</xdr:colOff>
      <xdr:row>242</xdr:row>
      <xdr:rowOff>0</xdr:rowOff>
    </xdr:to>
    <xdr:sp macro="" textlink="">
      <xdr:nvSpPr>
        <xdr:cNvPr id="1258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239</xdr:row>
      <xdr:rowOff>9525</xdr:rowOff>
    </xdr:from>
    <xdr:to>
      <xdr:col>27</xdr:col>
      <xdr:colOff>9525</xdr:colOff>
      <xdr:row>242</xdr:row>
      <xdr:rowOff>0</xdr:rowOff>
    </xdr:to>
    <xdr:sp macro="" textlink="">
      <xdr:nvSpPr>
        <xdr:cNvPr id="1259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239</xdr:row>
      <xdr:rowOff>28575</xdr:rowOff>
    </xdr:from>
    <xdr:to>
      <xdr:col>30</xdr:col>
      <xdr:colOff>28575</xdr:colOff>
      <xdr:row>242</xdr:row>
      <xdr:rowOff>0</xdr:rowOff>
    </xdr:to>
    <xdr:sp macro="" textlink="">
      <xdr:nvSpPr>
        <xdr:cNvPr id="1260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239</xdr:row>
      <xdr:rowOff>28575</xdr:rowOff>
    </xdr:from>
    <xdr:to>
      <xdr:col>33</xdr:col>
      <xdr:colOff>28575</xdr:colOff>
      <xdr:row>242</xdr:row>
      <xdr:rowOff>0</xdr:rowOff>
    </xdr:to>
    <xdr:sp macro="" textlink="">
      <xdr:nvSpPr>
        <xdr:cNvPr id="1261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239</xdr:row>
      <xdr:rowOff>28575</xdr:rowOff>
    </xdr:from>
    <xdr:to>
      <xdr:col>36</xdr:col>
      <xdr:colOff>28575</xdr:colOff>
      <xdr:row>242</xdr:row>
      <xdr:rowOff>0</xdr:rowOff>
    </xdr:to>
    <xdr:sp macro="" textlink="">
      <xdr:nvSpPr>
        <xdr:cNvPr id="1262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239</xdr:row>
      <xdr:rowOff>0</xdr:rowOff>
    </xdr:from>
    <xdr:to>
      <xdr:col>39</xdr:col>
      <xdr:colOff>28575</xdr:colOff>
      <xdr:row>242</xdr:row>
      <xdr:rowOff>0</xdr:rowOff>
    </xdr:to>
    <xdr:sp macro="" textlink="">
      <xdr:nvSpPr>
        <xdr:cNvPr id="1263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239</xdr:row>
      <xdr:rowOff>0</xdr:rowOff>
    </xdr:from>
    <xdr:to>
      <xdr:col>6</xdr:col>
      <xdr:colOff>0</xdr:colOff>
      <xdr:row>241</xdr:row>
      <xdr:rowOff>161925</xdr:rowOff>
    </xdr:to>
    <xdr:sp macro="" textlink="">
      <xdr:nvSpPr>
        <xdr:cNvPr id="1264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239</xdr:row>
      <xdr:rowOff>0</xdr:rowOff>
    </xdr:from>
    <xdr:to>
      <xdr:col>15</xdr:col>
      <xdr:colOff>0</xdr:colOff>
      <xdr:row>242</xdr:row>
      <xdr:rowOff>0</xdr:rowOff>
    </xdr:to>
    <xdr:sp macro="" textlink="">
      <xdr:nvSpPr>
        <xdr:cNvPr id="1265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239</xdr:row>
      <xdr:rowOff>0</xdr:rowOff>
    </xdr:from>
    <xdr:to>
      <xdr:col>33</xdr:col>
      <xdr:colOff>0</xdr:colOff>
      <xdr:row>242</xdr:row>
      <xdr:rowOff>0</xdr:rowOff>
    </xdr:to>
    <xdr:sp macro="" textlink="">
      <xdr:nvSpPr>
        <xdr:cNvPr id="1266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239</xdr:row>
      <xdr:rowOff>0</xdr:rowOff>
    </xdr:from>
    <xdr:to>
      <xdr:col>36</xdr:col>
      <xdr:colOff>0</xdr:colOff>
      <xdr:row>242</xdr:row>
      <xdr:rowOff>0</xdr:rowOff>
    </xdr:to>
    <xdr:sp macro="" textlink="">
      <xdr:nvSpPr>
        <xdr:cNvPr id="1267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239</xdr:row>
      <xdr:rowOff>9525</xdr:rowOff>
    </xdr:from>
    <xdr:to>
      <xdr:col>39</xdr:col>
      <xdr:colOff>0</xdr:colOff>
      <xdr:row>242</xdr:row>
      <xdr:rowOff>0</xdr:rowOff>
    </xdr:to>
    <xdr:sp macro="" textlink="">
      <xdr:nvSpPr>
        <xdr:cNvPr id="1268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239</xdr:row>
      <xdr:rowOff>0</xdr:rowOff>
    </xdr:from>
    <xdr:to>
      <xdr:col>29</xdr:col>
      <xdr:colOff>333375</xdr:colOff>
      <xdr:row>242</xdr:row>
      <xdr:rowOff>0</xdr:rowOff>
    </xdr:to>
    <xdr:sp macro="" textlink="">
      <xdr:nvSpPr>
        <xdr:cNvPr id="1269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239</xdr:row>
      <xdr:rowOff>0</xdr:rowOff>
    </xdr:from>
    <xdr:to>
      <xdr:col>24</xdr:col>
      <xdr:colOff>28575</xdr:colOff>
      <xdr:row>242</xdr:row>
      <xdr:rowOff>0</xdr:rowOff>
    </xdr:to>
    <xdr:sp macro="" textlink="">
      <xdr:nvSpPr>
        <xdr:cNvPr id="1270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239</xdr:row>
      <xdr:rowOff>0</xdr:rowOff>
    </xdr:from>
    <xdr:to>
      <xdr:col>21</xdr:col>
      <xdr:colOff>28575</xdr:colOff>
      <xdr:row>242</xdr:row>
      <xdr:rowOff>0</xdr:rowOff>
    </xdr:to>
    <xdr:sp macro="" textlink="">
      <xdr:nvSpPr>
        <xdr:cNvPr id="1271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239</xdr:row>
      <xdr:rowOff>19050</xdr:rowOff>
    </xdr:from>
    <xdr:to>
      <xdr:col>6</xdr:col>
      <xdr:colOff>9525</xdr:colOff>
      <xdr:row>242</xdr:row>
      <xdr:rowOff>0</xdr:rowOff>
    </xdr:to>
    <xdr:sp macro="" textlink="">
      <xdr:nvSpPr>
        <xdr:cNvPr id="1272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239</xdr:row>
      <xdr:rowOff>47625</xdr:rowOff>
    </xdr:from>
    <xdr:to>
      <xdr:col>9</xdr:col>
      <xdr:colOff>28575</xdr:colOff>
      <xdr:row>242</xdr:row>
      <xdr:rowOff>38100</xdr:rowOff>
    </xdr:to>
    <xdr:sp macro="" textlink="">
      <xdr:nvSpPr>
        <xdr:cNvPr id="1273" name="Line 26"/>
        <xdr:cNvSpPr>
          <a:spLocks noChangeShapeType="1"/>
        </xdr:cNvSpPr>
      </xdr:nvSpPr>
      <xdr:spPr bwMode="auto">
        <a:xfrm>
          <a:off x="4581525" y="38557200"/>
          <a:ext cx="561975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243</xdr:row>
      <xdr:rowOff>0</xdr:rowOff>
    </xdr:from>
    <xdr:to>
      <xdr:col>9</xdr:col>
      <xdr:colOff>0</xdr:colOff>
      <xdr:row>246</xdr:row>
      <xdr:rowOff>0</xdr:rowOff>
    </xdr:to>
    <xdr:sp macro="" textlink="">
      <xdr:nvSpPr>
        <xdr:cNvPr id="1274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243</xdr:row>
      <xdr:rowOff>28575</xdr:rowOff>
    </xdr:from>
    <xdr:to>
      <xdr:col>12</xdr:col>
      <xdr:colOff>28575</xdr:colOff>
      <xdr:row>246</xdr:row>
      <xdr:rowOff>0</xdr:rowOff>
    </xdr:to>
    <xdr:sp macro="" textlink="">
      <xdr:nvSpPr>
        <xdr:cNvPr id="1275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243</xdr:row>
      <xdr:rowOff>0</xdr:rowOff>
    </xdr:from>
    <xdr:to>
      <xdr:col>12</xdr:col>
      <xdr:colOff>9525</xdr:colOff>
      <xdr:row>245</xdr:row>
      <xdr:rowOff>161925</xdr:rowOff>
    </xdr:to>
    <xdr:sp macro="" textlink="">
      <xdr:nvSpPr>
        <xdr:cNvPr id="1276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243</xdr:row>
      <xdr:rowOff>0</xdr:rowOff>
    </xdr:from>
    <xdr:to>
      <xdr:col>15</xdr:col>
      <xdr:colOff>28575</xdr:colOff>
      <xdr:row>246</xdr:row>
      <xdr:rowOff>0</xdr:rowOff>
    </xdr:to>
    <xdr:sp macro="" textlink="">
      <xdr:nvSpPr>
        <xdr:cNvPr id="1277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243</xdr:row>
      <xdr:rowOff>9525</xdr:rowOff>
    </xdr:from>
    <xdr:to>
      <xdr:col>18</xdr:col>
      <xdr:colOff>28575</xdr:colOff>
      <xdr:row>246</xdr:row>
      <xdr:rowOff>0</xdr:rowOff>
    </xdr:to>
    <xdr:sp macro="" textlink="">
      <xdr:nvSpPr>
        <xdr:cNvPr id="1278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243</xdr:row>
      <xdr:rowOff>0</xdr:rowOff>
    </xdr:from>
    <xdr:to>
      <xdr:col>18</xdr:col>
      <xdr:colOff>0</xdr:colOff>
      <xdr:row>246</xdr:row>
      <xdr:rowOff>0</xdr:rowOff>
    </xdr:to>
    <xdr:sp macro="" textlink="">
      <xdr:nvSpPr>
        <xdr:cNvPr id="1279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243</xdr:row>
      <xdr:rowOff>28575</xdr:rowOff>
    </xdr:from>
    <xdr:to>
      <xdr:col>21</xdr:col>
      <xdr:colOff>28575</xdr:colOff>
      <xdr:row>246</xdr:row>
      <xdr:rowOff>0</xdr:rowOff>
    </xdr:to>
    <xdr:sp macro="" textlink="">
      <xdr:nvSpPr>
        <xdr:cNvPr id="1280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243</xdr:row>
      <xdr:rowOff>9525</xdr:rowOff>
    </xdr:from>
    <xdr:to>
      <xdr:col>24</xdr:col>
      <xdr:colOff>9525</xdr:colOff>
      <xdr:row>246</xdr:row>
      <xdr:rowOff>0</xdr:rowOff>
    </xdr:to>
    <xdr:sp macro="" textlink="">
      <xdr:nvSpPr>
        <xdr:cNvPr id="1281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243</xdr:row>
      <xdr:rowOff>28575</xdr:rowOff>
    </xdr:from>
    <xdr:to>
      <xdr:col>27</xdr:col>
      <xdr:colOff>28575</xdr:colOff>
      <xdr:row>246</xdr:row>
      <xdr:rowOff>0</xdr:rowOff>
    </xdr:to>
    <xdr:sp macro="" textlink="">
      <xdr:nvSpPr>
        <xdr:cNvPr id="1282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243</xdr:row>
      <xdr:rowOff>9525</xdr:rowOff>
    </xdr:from>
    <xdr:to>
      <xdr:col>27</xdr:col>
      <xdr:colOff>9525</xdr:colOff>
      <xdr:row>246</xdr:row>
      <xdr:rowOff>0</xdr:rowOff>
    </xdr:to>
    <xdr:sp macro="" textlink="">
      <xdr:nvSpPr>
        <xdr:cNvPr id="1283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243</xdr:row>
      <xdr:rowOff>28575</xdr:rowOff>
    </xdr:from>
    <xdr:to>
      <xdr:col>30</xdr:col>
      <xdr:colOff>28575</xdr:colOff>
      <xdr:row>246</xdr:row>
      <xdr:rowOff>0</xdr:rowOff>
    </xdr:to>
    <xdr:sp macro="" textlink="">
      <xdr:nvSpPr>
        <xdr:cNvPr id="1284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243</xdr:row>
      <xdr:rowOff>28575</xdr:rowOff>
    </xdr:from>
    <xdr:to>
      <xdr:col>33</xdr:col>
      <xdr:colOff>28575</xdr:colOff>
      <xdr:row>246</xdr:row>
      <xdr:rowOff>0</xdr:rowOff>
    </xdr:to>
    <xdr:sp macro="" textlink="">
      <xdr:nvSpPr>
        <xdr:cNvPr id="1285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243</xdr:row>
      <xdr:rowOff>28575</xdr:rowOff>
    </xdr:from>
    <xdr:to>
      <xdr:col>36</xdr:col>
      <xdr:colOff>28575</xdr:colOff>
      <xdr:row>246</xdr:row>
      <xdr:rowOff>0</xdr:rowOff>
    </xdr:to>
    <xdr:sp macro="" textlink="">
      <xdr:nvSpPr>
        <xdr:cNvPr id="1286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243</xdr:row>
      <xdr:rowOff>0</xdr:rowOff>
    </xdr:from>
    <xdr:to>
      <xdr:col>39</xdr:col>
      <xdr:colOff>28575</xdr:colOff>
      <xdr:row>246</xdr:row>
      <xdr:rowOff>0</xdr:rowOff>
    </xdr:to>
    <xdr:sp macro="" textlink="">
      <xdr:nvSpPr>
        <xdr:cNvPr id="1287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243</xdr:row>
      <xdr:rowOff>0</xdr:rowOff>
    </xdr:from>
    <xdr:to>
      <xdr:col>6</xdr:col>
      <xdr:colOff>0</xdr:colOff>
      <xdr:row>245</xdr:row>
      <xdr:rowOff>161925</xdr:rowOff>
    </xdr:to>
    <xdr:sp macro="" textlink="">
      <xdr:nvSpPr>
        <xdr:cNvPr id="1288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243</xdr:row>
      <xdr:rowOff>0</xdr:rowOff>
    </xdr:from>
    <xdr:to>
      <xdr:col>15</xdr:col>
      <xdr:colOff>0</xdr:colOff>
      <xdr:row>246</xdr:row>
      <xdr:rowOff>0</xdr:rowOff>
    </xdr:to>
    <xdr:sp macro="" textlink="">
      <xdr:nvSpPr>
        <xdr:cNvPr id="1289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243</xdr:row>
      <xdr:rowOff>0</xdr:rowOff>
    </xdr:from>
    <xdr:to>
      <xdr:col>33</xdr:col>
      <xdr:colOff>0</xdr:colOff>
      <xdr:row>246</xdr:row>
      <xdr:rowOff>0</xdr:rowOff>
    </xdr:to>
    <xdr:sp macro="" textlink="">
      <xdr:nvSpPr>
        <xdr:cNvPr id="1290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243</xdr:row>
      <xdr:rowOff>0</xdr:rowOff>
    </xdr:from>
    <xdr:to>
      <xdr:col>36</xdr:col>
      <xdr:colOff>0</xdr:colOff>
      <xdr:row>246</xdr:row>
      <xdr:rowOff>0</xdr:rowOff>
    </xdr:to>
    <xdr:sp macro="" textlink="">
      <xdr:nvSpPr>
        <xdr:cNvPr id="1291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243</xdr:row>
      <xdr:rowOff>9525</xdr:rowOff>
    </xdr:from>
    <xdr:to>
      <xdr:col>39</xdr:col>
      <xdr:colOff>0</xdr:colOff>
      <xdr:row>246</xdr:row>
      <xdr:rowOff>0</xdr:rowOff>
    </xdr:to>
    <xdr:sp macro="" textlink="">
      <xdr:nvSpPr>
        <xdr:cNvPr id="1292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243</xdr:row>
      <xdr:rowOff>0</xdr:rowOff>
    </xdr:from>
    <xdr:to>
      <xdr:col>29</xdr:col>
      <xdr:colOff>333375</xdr:colOff>
      <xdr:row>246</xdr:row>
      <xdr:rowOff>0</xdr:rowOff>
    </xdr:to>
    <xdr:sp macro="" textlink="">
      <xdr:nvSpPr>
        <xdr:cNvPr id="1293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243</xdr:row>
      <xdr:rowOff>0</xdr:rowOff>
    </xdr:from>
    <xdr:to>
      <xdr:col>24</xdr:col>
      <xdr:colOff>28575</xdr:colOff>
      <xdr:row>246</xdr:row>
      <xdr:rowOff>0</xdr:rowOff>
    </xdr:to>
    <xdr:sp macro="" textlink="">
      <xdr:nvSpPr>
        <xdr:cNvPr id="1294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243</xdr:row>
      <xdr:rowOff>0</xdr:rowOff>
    </xdr:from>
    <xdr:to>
      <xdr:col>21</xdr:col>
      <xdr:colOff>28575</xdr:colOff>
      <xdr:row>246</xdr:row>
      <xdr:rowOff>0</xdr:rowOff>
    </xdr:to>
    <xdr:sp macro="" textlink="">
      <xdr:nvSpPr>
        <xdr:cNvPr id="1295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243</xdr:row>
      <xdr:rowOff>19050</xdr:rowOff>
    </xdr:from>
    <xdr:to>
      <xdr:col>6</xdr:col>
      <xdr:colOff>9525</xdr:colOff>
      <xdr:row>246</xdr:row>
      <xdr:rowOff>0</xdr:rowOff>
    </xdr:to>
    <xdr:sp macro="" textlink="">
      <xdr:nvSpPr>
        <xdr:cNvPr id="1296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243</xdr:row>
      <xdr:rowOff>9525</xdr:rowOff>
    </xdr:from>
    <xdr:to>
      <xdr:col>9</xdr:col>
      <xdr:colOff>9525</xdr:colOff>
      <xdr:row>246</xdr:row>
      <xdr:rowOff>0</xdr:rowOff>
    </xdr:to>
    <xdr:sp macro="" textlink="">
      <xdr:nvSpPr>
        <xdr:cNvPr id="1297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247</xdr:row>
      <xdr:rowOff>0</xdr:rowOff>
    </xdr:from>
    <xdr:to>
      <xdr:col>9</xdr:col>
      <xdr:colOff>0</xdr:colOff>
      <xdr:row>250</xdr:row>
      <xdr:rowOff>0</xdr:rowOff>
    </xdr:to>
    <xdr:sp macro="" textlink="">
      <xdr:nvSpPr>
        <xdr:cNvPr id="1298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247</xdr:row>
      <xdr:rowOff>28575</xdr:rowOff>
    </xdr:from>
    <xdr:to>
      <xdr:col>12</xdr:col>
      <xdr:colOff>28575</xdr:colOff>
      <xdr:row>250</xdr:row>
      <xdr:rowOff>0</xdr:rowOff>
    </xdr:to>
    <xdr:sp macro="" textlink="">
      <xdr:nvSpPr>
        <xdr:cNvPr id="1299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247</xdr:row>
      <xdr:rowOff>0</xdr:rowOff>
    </xdr:from>
    <xdr:to>
      <xdr:col>12</xdr:col>
      <xdr:colOff>9525</xdr:colOff>
      <xdr:row>249</xdr:row>
      <xdr:rowOff>161925</xdr:rowOff>
    </xdr:to>
    <xdr:sp macro="" textlink="">
      <xdr:nvSpPr>
        <xdr:cNvPr id="1300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247</xdr:row>
      <xdr:rowOff>0</xdr:rowOff>
    </xdr:from>
    <xdr:to>
      <xdr:col>15</xdr:col>
      <xdr:colOff>28575</xdr:colOff>
      <xdr:row>250</xdr:row>
      <xdr:rowOff>0</xdr:rowOff>
    </xdr:to>
    <xdr:sp macro="" textlink="">
      <xdr:nvSpPr>
        <xdr:cNvPr id="1301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247</xdr:row>
      <xdr:rowOff>9525</xdr:rowOff>
    </xdr:from>
    <xdr:to>
      <xdr:col>18</xdr:col>
      <xdr:colOff>28575</xdr:colOff>
      <xdr:row>250</xdr:row>
      <xdr:rowOff>0</xdr:rowOff>
    </xdr:to>
    <xdr:sp macro="" textlink="">
      <xdr:nvSpPr>
        <xdr:cNvPr id="1302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247</xdr:row>
      <xdr:rowOff>0</xdr:rowOff>
    </xdr:from>
    <xdr:to>
      <xdr:col>18</xdr:col>
      <xdr:colOff>0</xdr:colOff>
      <xdr:row>250</xdr:row>
      <xdr:rowOff>0</xdr:rowOff>
    </xdr:to>
    <xdr:sp macro="" textlink="">
      <xdr:nvSpPr>
        <xdr:cNvPr id="1303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247</xdr:row>
      <xdr:rowOff>28575</xdr:rowOff>
    </xdr:from>
    <xdr:to>
      <xdr:col>21</xdr:col>
      <xdr:colOff>28575</xdr:colOff>
      <xdr:row>250</xdr:row>
      <xdr:rowOff>0</xdr:rowOff>
    </xdr:to>
    <xdr:sp macro="" textlink="">
      <xdr:nvSpPr>
        <xdr:cNvPr id="1304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247</xdr:row>
      <xdr:rowOff>9525</xdr:rowOff>
    </xdr:from>
    <xdr:to>
      <xdr:col>24</xdr:col>
      <xdr:colOff>9525</xdr:colOff>
      <xdr:row>250</xdr:row>
      <xdr:rowOff>0</xdr:rowOff>
    </xdr:to>
    <xdr:sp macro="" textlink="">
      <xdr:nvSpPr>
        <xdr:cNvPr id="1305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247</xdr:row>
      <xdr:rowOff>28575</xdr:rowOff>
    </xdr:from>
    <xdr:to>
      <xdr:col>27</xdr:col>
      <xdr:colOff>28575</xdr:colOff>
      <xdr:row>250</xdr:row>
      <xdr:rowOff>0</xdr:rowOff>
    </xdr:to>
    <xdr:sp macro="" textlink="">
      <xdr:nvSpPr>
        <xdr:cNvPr id="1306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247</xdr:row>
      <xdr:rowOff>9525</xdr:rowOff>
    </xdr:from>
    <xdr:to>
      <xdr:col>27</xdr:col>
      <xdr:colOff>9525</xdr:colOff>
      <xdr:row>250</xdr:row>
      <xdr:rowOff>0</xdr:rowOff>
    </xdr:to>
    <xdr:sp macro="" textlink="">
      <xdr:nvSpPr>
        <xdr:cNvPr id="1307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247</xdr:row>
      <xdr:rowOff>28575</xdr:rowOff>
    </xdr:from>
    <xdr:to>
      <xdr:col>30</xdr:col>
      <xdr:colOff>28575</xdr:colOff>
      <xdr:row>250</xdr:row>
      <xdr:rowOff>0</xdr:rowOff>
    </xdr:to>
    <xdr:sp macro="" textlink="">
      <xdr:nvSpPr>
        <xdr:cNvPr id="1308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247</xdr:row>
      <xdr:rowOff>28575</xdr:rowOff>
    </xdr:from>
    <xdr:to>
      <xdr:col>33</xdr:col>
      <xdr:colOff>28575</xdr:colOff>
      <xdr:row>250</xdr:row>
      <xdr:rowOff>0</xdr:rowOff>
    </xdr:to>
    <xdr:sp macro="" textlink="">
      <xdr:nvSpPr>
        <xdr:cNvPr id="1309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247</xdr:row>
      <xdr:rowOff>28575</xdr:rowOff>
    </xdr:from>
    <xdr:to>
      <xdr:col>36</xdr:col>
      <xdr:colOff>28575</xdr:colOff>
      <xdr:row>250</xdr:row>
      <xdr:rowOff>0</xdr:rowOff>
    </xdr:to>
    <xdr:sp macro="" textlink="">
      <xdr:nvSpPr>
        <xdr:cNvPr id="1310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247</xdr:row>
      <xdr:rowOff>0</xdr:rowOff>
    </xdr:from>
    <xdr:to>
      <xdr:col>39</xdr:col>
      <xdr:colOff>28575</xdr:colOff>
      <xdr:row>250</xdr:row>
      <xdr:rowOff>0</xdr:rowOff>
    </xdr:to>
    <xdr:sp macro="" textlink="">
      <xdr:nvSpPr>
        <xdr:cNvPr id="1311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247</xdr:row>
      <xdr:rowOff>0</xdr:rowOff>
    </xdr:from>
    <xdr:to>
      <xdr:col>6</xdr:col>
      <xdr:colOff>0</xdr:colOff>
      <xdr:row>249</xdr:row>
      <xdr:rowOff>161925</xdr:rowOff>
    </xdr:to>
    <xdr:sp macro="" textlink="">
      <xdr:nvSpPr>
        <xdr:cNvPr id="1312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247</xdr:row>
      <xdr:rowOff>0</xdr:rowOff>
    </xdr:from>
    <xdr:to>
      <xdr:col>15</xdr:col>
      <xdr:colOff>0</xdr:colOff>
      <xdr:row>250</xdr:row>
      <xdr:rowOff>0</xdr:rowOff>
    </xdr:to>
    <xdr:sp macro="" textlink="">
      <xdr:nvSpPr>
        <xdr:cNvPr id="1313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247</xdr:row>
      <xdr:rowOff>0</xdr:rowOff>
    </xdr:from>
    <xdr:to>
      <xdr:col>33</xdr:col>
      <xdr:colOff>0</xdr:colOff>
      <xdr:row>250</xdr:row>
      <xdr:rowOff>0</xdr:rowOff>
    </xdr:to>
    <xdr:sp macro="" textlink="">
      <xdr:nvSpPr>
        <xdr:cNvPr id="1314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247</xdr:row>
      <xdr:rowOff>0</xdr:rowOff>
    </xdr:from>
    <xdr:to>
      <xdr:col>36</xdr:col>
      <xdr:colOff>0</xdr:colOff>
      <xdr:row>250</xdr:row>
      <xdr:rowOff>0</xdr:rowOff>
    </xdr:to>
    <xdr:sp macro="" textlink="">
      <xdr:nvSpPr>
        <xdr:cNvPr id="1315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247</xdr:row>
      <xdr:rowOff>9525</xdr:rowOff>
    </xdr:from>
    <xdr:to>
      <xdr:col>39</xdr:col>
      <xdr:colOff>0</xdr:colOff>
      <xdr:row>250</xdr:row>
      <xdr:rowOff>0</xdr:rowOff>
    </xdr:to>
    <xdr:sp macro="" textlink="">
      <xdr:nvSpPr>
        <xdr:cNvPr id="1316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247</xdr:row>
      <xdr:rowOff>0</xdr:rowOff>
    </xdr:from>
    <xdr:to>
      <xdr:col>29</xdr:col>
      <xdr:colOff>333375</xdr:colOff>
      <xdr:row>250</xdr:row>
      <xdr:rowOff>0</xdr:rowOff>
    </xdr:to>
    <xdr:sp macro="" textlink="">
      <xdr:nvSpPr>
        <xdr:cNvPr id="1317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247</xdr:row>
      <xdr:rowOff>0</xdr:rowOff>
    </xdr:from>
    <xdr:to>
      <xdr:col>24</xdr:col>
      <xdr:colOff>28575</xdr:colOff>
      <xdr:row>250</xdr:row>
      <xdr:rowOff>0</xdr:rowOff>
    </xdr:to>
    <xdr:sp macro="" textlink="">
      <xdr:nvSpPr>
        <xdr:cNvPr id="1318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247</xdr:row>
      <xdr:rowOff>0</xdr:rowOff>
    </xdr:from>
    <xdr:to>
      <xdr:col>21</xdr:col>
      <xdr:colOff>28575</xdr:colOff>
      <xdr:row>250</xdr:row>
      <xdr:rowOff>0</xdr:rowOff>
    </xdr:to>
    <xdr:sp macro="" textlink="">
      <xdr:nvSpPr>
        <xdr:cNvPr id="1319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247</xdr:row>
      <xdr:rowOff>19050</xdr:rowOff>
    </xdr:from>
    <xdr:to>
      <xdr:col>6</xdr:col>
      <xdr:colOff>9525</xdr:colOff>
      <xdr:row>250</xdr:row>
      <xdr:rowOff>0</xdr:rowOff>
    </xdr:to>
    <xdr:sp macro="" textlink="">
      <xdr:nvSpPr>
        <xdr:cNvPr id="1320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247</xdr:row>
      <xdr:rowOff>9525</xdr:rowOff>
    </xdr:from>
    <xdr:to>
      <xdr:col>9</xdr:col>
      <xdr:colOff>9525</xdr:colOff>
      <xdr:row>250</xdr:row>
      <xdr:rowOff>0</xdr:rowOff>
    </xdr:to>
    <xdr:sp macro="" textlink="">
      <xdr:nvSpPr>
        <xdr:cNvPr id="1321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251</xdr:row>
      <xdr:rowOff>28575</xdr:rowOff>
    </xdr:from>
    <xdr:to>
      <xdr:col>9</xdr:col>
      <xdr:colOff>0</xdr:colOff>
      <xdr:row>254</xdr:row>
      <xdr:rowOff>28575</xdr:rowOff>
    </xdr:to>
    <xdr:sp macro="" textlink="">
      <xdr:nvSpPr>
        <xdr:cNvPr id="1322" name="Line 1"/>
        <xdr:cNvSpPr>
          <a:spLocks noChangeShapeType="1"/>
        </xdr:cNvSpPr>
      </xdr:nvSpPr>
      <xdr:spPr bwMode="auto">
        <a:xfrm flipH="1">
          <a:off x="4572000" y="40595550"/>
          <a:ext cx="542925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251</xdr:row>
      <xdr:rowOff>28575</xdr:rowOff>
    </xdr:from>
    <xdr:to>
      <xdr:col>12</xdr:col>
      <xdr:colOff>28575</xdr:colOff>
      <xdr:row>254</xdr:row>
      <xdr:rowOff>0</xdr:rowOff>
    </xdr:to>
    <xdr:sp macro="" textlink="">
      <xdr:nvSpPr>
        <xdr:cNvPr id="1323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251</xdr:row>
      <xdr:rowOff>0</xdr:rowOff>
    </xdr:from>
    <xdr:to>
      <xdr:col>12</xdr:col>
      <xdr:colOff>9525</xdr:colOff>
      <xdr:row>253</xdr:row>
      <xdr:rowOff>161925</xdr:rowOff>
    </xdr:to>
    <xdr:sp macro="" textlink="">
      <xdr:nvSpPr>
        <xdr:cNvPr id="1324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251</xdr:row>
      <xdr:rowOff>0</xdr:rowOff>
    </xdr:from>
    <xdr:to>
      <xdr:col>15</xdr:col>
      <xdr:colOff>28575</xdr:colOff>
      <xdr:row>254</xdr:row>
      <xdr:rowOff>0</xdr:rowOff>
    </xdr:to>
    <xdr:sp macro="" textlink="">
      <xdr:nvSpPr>
        <xdr:cNvPr id="1325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251</xdr:row>
      <xdr:rowOff>9525</xdr:rowOff>
    </xdr:from>
    <xdr:to>
      <xdr:col>18</xdr:col>
      <xdr:colOff>28575</xdr:colOff>
      <xdr:row>254</xdr:row>
      <xdr:rowOff>0</xdr:rowOff>
    </xdr:to>
    <xdr:sp macro="" textlink="">
      <xdr:nvSpPr>
        <xdr:cNvPr id="1326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251</xdr:row>
      <xdr:rowOff>0</xdr:rowOff>
    </xdr:from>
    <xdr:to>
      <xdr:col>18</xdr:col>
      <xdr:colOff>0</xdr:colOff>
      <xdr:row>254</xdr:row>
      <xdr:rowOff>0</xdr:rowOff>
    </xdr:to>
    <xdr:sp macro="" textlink="">
      <xdr:nvSpPr>
        <xdr:cNvPr id="1327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251</xdr:row>
      <xdr:rowOff>28575</xdr:rowOff>
    </xdr:from>
    <xdr:to>
      <xdr:col>21</xdr:col>
      <xdr:colOff>28575</xdr:colOff>
      <xdr:row>254</xdr:row>
      <xdr:rowOff>0</xdr:rowOff>
    </xdr:to>
    <xdr:sp macro="" textlink="">
      <xdr:nvSpPr>
        <xdr:cNvPr id="1328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251</xdr:row>
      <xdr:rowOff>9525</xdr:rowOff>
    </xdr:from>
    <xdr:to>
      <xdr:col>24</xdr:col>
      <xdr:colOff>9525</xdr:colOff>
      <xdr:row>254</xdr:row>
      <xdr:rowOff>0</xdr:rowOff>
    </xdr:to>
    <xdr:sp macro="" textlink="">
      <xdr:nvSpPr>
        <xdr:cNvPr id="1329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251</xdr:row>
      <xdr:rowOff>28575</xdr:rowOff>
    </xdr:from>
    <xdr:to>
      <xdr:col>27</xdr:col>
      <xdr:colOff>28575</xdr:colOff>
      <xdr:row>254</xdr:row>
      <xdr:rowOff>0</xdr:rowOff>
    </xdr:to>
    <xdr:sp macro="" textlink="">
      <xdr:nvSpPr>
        <xdr:cNvPr id="1330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251</xdr:row>
      <xdr:rowOff>9525</xdr:rowOff>
    </xdr:from>
    <xdr:to>
      <xdr:col>27</xdr:col>
      <xdr:colOff>9525</xdr:colOff>
      <xdr:row>254</xdr:row>
      <xdr:rowOff>0</xdr:rowOff>
    </xdr:to>
    <xdr:sp macro="" textlink="">
      <xdr:nvSpPr>
        <xdr:cNvPr id="1331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251</xdr:row>
      <xdr:rowOff>28575</xdr:rowOff>
    </xdr:from>
    <xdr:to>
      <xdr:col>30</xdr:col>
      <xdr:colOff>28575</xdr:colOff>
      <xdr:row>254</xdr:row>
      <xdr:rowOff>0</xdr:rowOff>
    </xdr:to>
    <xdr:sp macro="" textlink="">
      <xdr:nvSpPr>
        <xdr:cNvPr id="1332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251</xdr:row>
      <xdr:rowOff>28575</xdr:rowOff>
    </xdr:from>
    <xdr:to>
      <xdr:col>33</xdr:col>
      <xdr:colOff>28575</xdr:colOff>
      <xdr:row>254</xdr:row>
      <xdr:rowOff>0</xdr:rowOff>
    </xdr:to>
    <xdr:sp macro="" textlink="">
      <xdr:nvSpPr>
        <xdr:cNvPr id="1333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251</xdr:row>
      <xdr:rowOff>28575</xdr:rowOff>
    </xdr:from>
    <xdr:to>
      <xdr:col>36</xdr:col>
      <xdr:colOff>28575</xdr:colOff>
      <xdr:row>254</xdr:row>
      <xdr:rowOff>0</xdr:rowOff>
    </xdr:to>
    <xdr:sp macro="" textlink="">
      <xdr:nvSpPr>
        <xdr:cNvPr id="1334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251</xdr:row>
      <xdr:rowOff>0</xdr:rowOff>
    </xdr:from>
    <xdr:to>
      <xdr:col>39</xdr:col>
      <xdr:colOff>28575</xdr:colOff>
      <xdr:row>254</xdr:row>
      <xdr:rowOff>0</xdr:rowOff>
    </xdr:to>
    <xdr:sp macro="" textlink="">
      <xdr:nvSpPr>
        <xdr:cNvPr id="1335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251</xdr:row>
      <xdr:rowOff>0</xdr:rowOff>
    </xdr:from>
    <xdr:to>
      <xdr:col>6</xdr:col>
      <xdr:colOff>0</xdr:colOff>
      <xdr:row>253</xdr:row>
      <xdr:rowOff>161925</xdr:rowOff>
    </xdr:to>
    <xdr:sp macro="" textlink="">
      <xdr:nvSpPr>
        <xdr:cNvPr id="1336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251</xdr:row>
      <xdr:rowOff>0</xdr:rowOff>
    </xdr:from>
    <xdr:to>
      <xdr:col>15</xdr:col>
      <xdr:colOff>0</xdr:colOff>
      <xdr:row>254</xdr:row>
      <xdr:rowOff>0</xdr:rowOff>
    </xdr:to>
    <xdr:sp macro="" textlink="">
      <xdr:nvSpPr>
        <xdr:cNvPr id="1337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251</xdr:row>
      <xdr:rowOff>0</xdr:rowOff>
    </xdr:from>
    <xdr:to>
      <xdr:col>33</xdr:col>
      <xdr:colOff>0</xdr:colOff>
      <xdr:row>254</xdr:row>
      <xdr:rowOff>0</xdr:rowOff>
    </xdr:to>
    <xdr:sp macro="" textlink="">
      <xdr:nvSpPr>
        <xdr:cNvPr id="1338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251</xdr:row>
      <xdr:rowOff>0</xdr:rowOff>
    </xdr:from>
    <xdr:to>
      <xdr:col>36</xdr:col>
      <xdr:colOff>0</xdr:colOff>
      <xdr:row>254</xdr:row>
      <xdr:rowOff>0</xdr:rowOff>
    </xdr:to>
    <xdr:sp macro="" textlink="">
      <xdr:nvSpPr>
        <xdr:cNvPr id="1339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251</xdr:row>
      <xdr:rowOff>9525</xdr:rowOff>
    </xdr:from>
    <xdr:to>
      <xdr:col>39</xdr:col>
      <xdr:colOff>0</xdr:colOff>
      <xdr:row>254</xdr:row>
      <xdr:rowOff>0</xdr:rowOff>
    </xdr:to>
    <xdr:sp macro="" textlink="">
      <xdr:nvSpPr>
        <xdr:cNvPr id="1340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251</xdr:row>
      <xdr:rowOff>0</xdr:rowOff>
    </xdr:from>
    <xdr:to>
      <xdr:col>29</xdr:col>
      <xdr:colOff>333375</xdr:colOff>
      <xdr:row>254</xdr:row>
      <xdr:rowOff>0</xdr:rowOff>
    </xdr:to>
    <xdr:sp macro="" textlink="">
      <xdr:nvSpPr>
        <xdr:cNvPr id="1341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251</xdr:row>
      <xdr:rowOff>0</xdr:rowOff>
    </xdr:from>
    <xdr:to>
      <xdr:col>24</xdr:col>
      <xdr:colOff>28575</xdr:colOff>
      <xdr:row>254</xdr:row>
      <xdr:rowOff>0</xdr:rowOff>
    </xdr:to>
    <xdr:sp macro="" textlink="">
      <xdr:nvSpPr>
        <xdr:cNvPr id="1342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251</xdr:row>
      <xdr:rowOff>0</xdr:rowOff>
    </xdr:from>
    <xdr:to>
      <xdr:col>21</xdr:col>
      <xdr:colOff>28575</xdr:colOff>
      <xdr:row>254</xdr:row>
      <xdr:rowOff>0</xdr:rowOff>
    </xdr:to>
    <xdr:sp macro="" textlink="">
      <xdr:nvSpPr>
        <xdr:cNvPr id="1343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251</xdr:row>
      <xdr:rowOff>19050</xdr:rowOff>
    </xdr:from>
    <xdr:to>
      <xdr:col>6</xdr:col>
      <xdr:colOff>9525</xdr:colOff>
      <xdr:row>254</xdr:row>
      <xdr:rowOff>0</xdr:rowOff>
    </xdr:to>
    <xdr:sp macro="" textlink="">
      <xdr:nvSpPr>
        <xdr:cNvPr id="1344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251</xdr:row>
      <xdr:rowOff>9525</xdr:rowOff>
    </xdr:from>
    <xdr:to>
      <xdr:col>9</xdr:col>
      <xdr:colOff>9525</xdr:colOff>
      <xdr:row>254</xdr:row>
      <xdr:rowOff>0</xdr:rowOff>
    </xdr:to>
    <xdr:sp macro="" textlink="">
      <xdr:nvSpPr>
        <xdr:cNvPr id="1345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255</xdr:row>
      <xdr:rowOff>0</xdr:rowOff>
    </xdr:from>
    <xdr:to>
      <xdr:col>9</xdr:col>
      <xdr:colOff>0</xdr:colOff>
      <xdr:row>258</xdr:row>
      <xdr:rowOff>0</xdr:rowOff>
    </xdr:to>
    <xdr:sp macro="" textlink="">
      <xdr:nvSpPr>
        <xdr:cNvPr id="1346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255</xdr:row>
      <xdr:rowOff>28575</xdr:rowOff>
    </xdr:from>
    <xdr:to>
      <xdr:col>12</xdr:col>
      <xdr:colOff>28575</xdr:colOff>
      <xdr:row>258</xdr:row>
      <xdr:rowOff>0</xdr:rowOff>
    </xdr:to>
    <xdr:sp macro="" textlink="">
      <xdr:nvSpPr>
        <xdr:cNvPr id="1347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255</xdr:row>
      <xdr:rowOff>0</xdr:rowOff>
    </xdr:from>
    <xdr:to>
      <xdr:col>12</xdr:col>
      <xdr:colOff>9525</xdr:colOff>
      <xdr:row>257</xdr:row>
      <xdr:rowOff>161925</xdr:rowOff>
    </xdr:to>
    <xdr:sp macro="" textlink="">
      <xdr:nvSpPr>
        <xdr:cNvPr id="1348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255</xdr:row>
      <xdr:rowOff>0</xdr:rowOff>
    </xdr:from>
    <xdr:to>
      <xdr:col>15</xdr:col>
      <xdr:colOff>28575</xdr:colOff>
      <xdr:row>258</xdr:row>
      <xdr:rowOff>0</xdr:rowOff>
    </xdr:to>
    <xdr:sp macro="" textlink="">
      <xdr:nvSpPr>
        <xdr:cNvPr id="1349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255</xdr:row>
      <xdr:rowOff>9525</xdr:rowOff>
    </xdr:from>
    <xdr:to>
      <xdr:col>18</xdr:col>
      <xdr:colOff>28575</xdr:colOff>
      <xdr:row>258</xdr:row>
      <xdr:rowOff>0</xdr:rowOff>
    </xdr:to>
    <xdr:sp macro="" textlink="">
      <xdr:nvSpPr>
        <xdr:cNvPr id="1350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255</xdr:row>
      <xdr:rowOff>0</xdr:rowOff>
    </xdr:from>
    <xdr:to>
      <xdr:col>18</xdr:col>
      <xdr:colOff>0</xdr:colOff>
      <xdr:row>258</xdr:row>
      <xdr:rowOff>0</xdr:rowOff>
    </xdr:to>
    <xdr:sp macro="" textlink="">
      <xdr:nvSpPr>
        <xdr:cNvPr id="1351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255</xdr:row>
      <xdr:rowOff>28575</xdr:rowOff>
    </xdr:from>
    <xdr:to>
      <xdr:col>21</xdr:col>
      <xdr:colOff>28575</xdr:colOff>
      <xdr:row>258</xdr:row>
      <xdr:rowOff>0</xdr:rowOff>
    </xdr:to>
    <xdr:sp macro="" textlink="">
      <xdr:nvSpPr>
        <xdr:cNvPr id="1352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255</xdr:row>
      <xdr:rowOff>9525</xdr:rowOff>
    </xdr:from>
    <xdr:to>
      <xdr:col>24</xdr:col>
      <xdr:colOff>9525</xdr:colOff>
      <xdr:row>258</xdr:row>
      <xdr:rowOff>0</xdr:rowOff>
    </xdr:to>
    <xdr:sp macro="" textlink="">
      <xdr:nvSpPr>
        <xdr:cNvPr id="1353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255</xdr:row>
      <xdr:rowOff>28575</xdr:rowOff>
    </xdr:from>
    <xdr:to>
      <xdr:col>27</xdr:col>
      <xdr:colOff>28575</xdr:colOff>
      <xdr:row>258</xdr:row>
      <xdr:rowOff>0</xdr:rowOff>
    </xdr:to>
    <xdr:sp macro="" textlink="">
      <xdr:nvSpPr>
        <xdr:cNvPr id="1354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255</xdr:row>
      <xdr:rowOff>9525</xdr:rowOff>
    </xdr:from>
    <xdr:to>
      <xdr:col>27</xdr:col>
      <xdr:colOff>9525</xdr:colOff>
      <xdr:row>258</xdr:row>
      <xdr:rowOff>0</xdr:rowOff>
    </xdr:to>
    <xdr:sp macro="" textlink="">
      <xdr:nvSpPr>
        <xdr:cNvPr id="1355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255</xdr:row>
      <xdr:rowOff>28575</xdr:rowOff>
    </xdr:from>
    <xdr:to>
      <xdr:col>30</xdr:col>
      <xdr:colOff>28575</xdr:colOff>
      <xdr:row>258</xdr:row>
      <xdr:rowOff>0</xdr:rowOff>
    </xdr:to>
    <xdr:sp macro="" textlink="">
      <xdr:nvSpPr>
        <xdr:cNvPr id="1356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255</xdr:row>
      <xdr:rowOff>28575</xdr:rowOff>
    </xdr:from>
    <xdr:to>
      <xdr:col>33</xdr:col>
      <xdr:colOff>28575</xdr:colOff>
      <xdr:row>258</xdr:row>
      <xdr:rowOff>0</xdr:rowOff>
    </xdr:to>
    <xdr:sp macro="" textlink="">
      <xdr:nvSpPr>
        <xdr:cNvPr id="1357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255</xdr:row>
      <xdr:rowOff>28575</xdr:rowOff>
    </xdr:from>
    <xdr:to>
      <xdr:col>36</xdr:col>
      <xdr:colOff>28575</xdr:colOff>
      <xdr:row>258</xdr:row>
      <xdr:rowOff>0</xdr:rowOff>
    </xdr:to>
    <xdr:sp macro="" textlink="">
      <xdr:nvSpPr>
        <xdr:cNvPr id="1358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255</xdr:row>
      <xdr:rowOff>0</xdr:rowOff>
    </xdr:from>
    <xdr:to>
      <xdr:col>39</xdr:col>
      <xdr:colOff>28575</xdr:colOff>
      <xdr:row>258</xdr:row>
      <xdr:rowOff>0</xdr:rowOff>
    </xdr:to>
    <xdr:sp macro="" textlink="">
      <xdr:nvSpPr>
        <xdr:cNvPr id="1359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255</xdr:row>
      <xdr:rowOff>0</xdr:rowOff>
    </xdr:from>
    <xdr:to>
      <xdr:col>6</xdr:col>
      <xdr:colOff>0</xdr:colOff>
      <xdr:row>257</xdr:row>
      <xdr:rowOff>161925</xdr:rowOff>
    </xdr:to>
    <xdr:sp macro="" textlink="">
      <xdr:nvSpPr>
        <xdr:cNvPr id="1360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255</xdr:row>
      <xdr:rowOff>0</xdr:rowOff>
    </xdr:from>
    <xdr:to>
      <xdr:col>15</xdr:col>
      <xdr:colOff>0</xdr:colOff>
      <xdr:row>258</xdr:row>
      <xdr:rowOff>0</xdr:rowOff>
    </xdr:to>
    <xdr:sp macro="" textlink="">
      <xdr:nvSpPr>
        <xdr:cNvPr id="1361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255</xdr:row>
      <xdr:rowOff>0</xdr:rowOff>
    </xdr:from>
    <xdr:to>
      <xdr:col>33</xdr:col>
      <xdr:colOff>0</xdr:colOff>
      <xdr:row>258</xdr:row>
      <xdr:rowOff>0</xdr:rowOff>
    </xdr:to>
    <xdr:sp macro="" textlink="">
      <xdr:nvSpPr>
        <xdr:cNvPr id="1362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255</xdr:row>
      <xdr:rowOff>0</xdr:rowOff>
    </xdr:from>
    <xdr:to>
      <xdr:col>36</xdr:col>
      <xdr:colOff>0</xdr:colOff>
      <xdr:row>258</xdr:row>
      <xdr:rowOff>0</xdr:rowOff>
    </xdr:to>
    <xdr:sp macro="" textlink="">
      <xdr:nvSpPr>
        <xdr:cNvPr id="1363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255</xdr:row>
      <xdr:rowOff>9525</xdr:rowOff>
    </xdr:from>
    <xdr:to>
      <xdr:col>39</xdr:col>
      <xdr:colOff>0</xdr:colOff>
      <xdr:row>258</xdr:row>
      <xdr:rowOff>0</xdr:rowOff>
    </xdr:to>
    <xdr:sp macro="" textlink="">
      <xdr:nvSpPr>
        <xdr:cNvPr id="1364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255</xdr:row>
      <xdr:rowOff>0</xdr:rowOff>
    </xdr:from>
    <xdr:to>
      <xdr:col>29</xdr:col>
      <xdr:colOff>333375</xdr:colOff>
      <xdr:row>258</xdr:row>
      <xdr:rowOff>0</xdr:rowOff>
    </xdr:to>
    <xdr:sp macro="" textlink="">
      <xdr:nvSpPr>
        <xdr:cNvPr id="1365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255</xdr:row>
      <xdr:rowOff>0</xdr:rowOff>
    </xdr:from>
    <xdr:to>
      <xdr:col>24</xdr:col>
      <xdr:colOff>28575</xdr:colOff>
      <xdr:row>258</xdr:row>
      <xdr:rowOff>0</xdr:rowOff>
    </xdr:to>
    <xdr:sp macro="" textlink="">
      <xdr:nvSpPr>
        <xdr:cNvPr id="1366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255</xdr:row>
      <xdr:rowOff>0</xdr:rowOff>
    </xdr:from>
    <xdr:to>
      <xdr:col>21</xdr:col>
      <xdr:colOff>28575</xdr:colOff>
      <xdr:row>258</xdr:row>
      <xdr:rowOff>0</xdr:rowOff>
    </xdr:to>
    <xdr:sp macro="" textlink="">
      <xdr:nvSpPr>
        <xdr:cNvPr id="1367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255</xdr:row>
      <xdr:rowOff>19050</xdr:rowOff>
    </xdr:from>
    <xdr:to>
      <xdr:col>6</xdr:col>
      <xdr:colOff>9525</xdr:colOff>
      <xdr:row>258</xdr:row>
      <xdr:rowOff>0</xdr:rowOff>
    </xdr:to>
    <xdr:sp macro="" textlink="">
      <xdr:nvSpPr>
        <xdr:cNvPr id="1368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255</xdr:row>
      <xdr:rowOff>9525</xdr:rowOff>
    </xdr:from>
    <xdr:to>
      <xdr:col>9</xdr:col>
      <xdr:colOff>9525</xdr:colOff>
      <xdr:row>258</xdr:row>
      <xdr:rowOff>0</xdr:rowOff>
    </xdr:to>
    <xdr:sp macro="" textlink="">
      <xdr:nvSpPr>
        <xdr:cNvPr id="1369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259</xdr:row>
      <xdr:rowOff>0</xdr:rowOff>
    </xdr:from>
    <xdr:to>
      <xdr:col>9</xdr:col>
      <xdr:colOff>0</xdr:colOff>
      <xdr:row>262</xdr:row>
      <xdr:rowOff>0</xdr:rowOff>
    </xdr:to>
    <xdr:sp macro="" textlink="">
      <xdr:nvSpPr>
        <xdr:cNvPr id="1370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259</xdr:row>
      <xdr:rowOff>28575</xdr:rowOff>
    </xdr:from>
    <xdr:to>
      <xdr:col>12</xdr:col>
      <xdr:colOff>28575</xdr:colOff>
      <xdr:row>262</xdr:row>
      <xdr:rowOff>0</xdr:rowOff>
    </xdr:to>
    <xdr:sp macro="" textlink="">
      <xdr:nvSpPr>
        <xdr:cNvPr id="1371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259</xdr:row>
      <xdr:rowOff>0</xdr:rowOff>
    </xdr:from>
    <xdr:to>
      <xdr:col>12</xdr:col>
      <xdr:colOff>9525</xdr:colOff>
      <xdr:row>261</xdr:row>
      <xdr:rowOff>161925</xdr:rowOff>
    </xdr:to>
    <xdr:sp macro="" textlink="">
      <xdr:nvSpPr>
        <xdr:cNvPr id="1372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259</xdr:row>
      <xdr:rowOff>0</xdr:rowOff>
    </xdr:from>
    <xdr:to>
      <xdr:col>15</xdr:col>
      <xdr:colOff>28575</xdr:colOff>
      <xdr:row>262</xdr:row>
      <xdr:rowOff>0</xdr:rowOff>
    </xdr:to>
    <xdr:sp macro="" textlink="">
      <xdr:nvSpPr>
        <xdr:cNvPr id="1373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259</xdr:row>
      <xdr:rowOff>9525</xdr:rowOff>
    </xdr:from>
    <xdr:to>
      <xdr:col>18</xdr:col>
      <xdr:colOff>28575</xdr:colOff>
      <xdr:row>262</xdr:row>
      <xdr:rowOff>0</xdr:rowOff>
    </xdr:to>
    <xdr:sp macro="" textlink="">
      <xdr:nvSpPr>
        <xdr:cNvPr id="1374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259</xdr:row>
      <xdr:rowOff>0</xdr:rowOff>
    </xdr:from>
    <xdr:to>
      <xdr:col>18</xdr:col>
      <xdr:colOff>0</xdr:colOff>
      <xdr:row>262</xdr:row>
      <xdr:rowOff>0</xdr:rowOff>
    </xdr:to>
    <xdr:sp macro="" textlink="">
      <xdr:nvSpPr>
        <xdr:cNvPr id="1375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259</xdr:row>
      <xdr:rowOff>28575</xdr:rowOff>
    </xdr:from>
    <xdr:to>
      <xdr:col>21</xdr:col>
      <xdr:colOff>28575</xdr:colOff>
      <xdr:row>262</xdr:row>
      <xdr:rowOff>0</xdr:rowOff>
    </xdr:to>
    <xdr:sp macro="" textlink="">
      <xdr:nvSpPr>
        <xdr:cNvPr id="1376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259</xdr:row>
      <xdr:rowOff>9525</xdr:rowOff>
    </xdr:from>
    <xdr:to>
      <xdr:col>24</xdr:col>
      <xdr:colOff>9525</xdr:colOff>
      <xdr:row>262</xdr:row>
      <xdr:rowOff>0</xdr:rowOff>
    </xdr:to>
    <xdr:sp macro="" textlink="">
      <xdr:nvSpPr>
        <xdr:cNvPr id="1377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259</xdr:row>
      <xdr:rowOff>28575</xdr:rowOff>
    </xdr:from>
    <xdr:to>
      <xdr:col>27</xdr:col>
      <xdr:colOff>28575</xdr:colOff>
      <xdr:row>262</xdr:row>
      <xdr:rowOff>0</xdr:rowOff>
    </xdr:to>
    <xdr:sp macro="" textlink="">
      <xdr:nvSpPr>
        <xdr:cNvPr id="1378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259</xdr:row>
      <xdr:rowOff>9525</xdr:rowOff>
    </xdr:from>
    <xdr:to>
      <xdr:col>27</xdr:col>
      <xdr:colOff>9525</xdr:colOff>
      <xdr:row>262</xdr:row>
      <xdr:rowOff>0</xdr:rowOff>
    </xdr:to>
    <xdr:sp macro="" textlink="">
      <xdr:nvSpPr>
        <xdr:cNvPr id="1379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259</xdr:row>
      <xdr:rowOff>28575</xdr:rowOff>
    </xdr:from>
    <xdr:to>
      <xdr:col>30</xdr:col>
      <xdr:colOff>28575</xdr:colOff>
      <xdr:row>262</xdr:row>
      <xdr:rowOff>0</xdr:rowOff>
    </xdr:to>
    <xdr:sp macro="" textlink="">
      <xdr:nvSpPr>
        <xdr:cNvPr id="1380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259</xdr:row>
      <xdr:rowOff>28575</xdr:rowOff>
    </xdr:from>
    <xdr:to>
      <xdr:col>33</xdr:col>
      <xdr:colOff>28575</xdr:colOff>
      <xdr:row>262</xdr:row>
      <xdr:rowOff>0</xdr:rowOff>
    </xdr:to>
    <xdr:sp macro="" textlink="">
      <xdr:nvSpPr>
        <xdr:cNvPr id="1381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259</xdr:row>
      <xdr:rowOff>28575</xdr:rowOff>
    </xdr:from>
    <xdr:to>
      <xdr:col>36</xdr:col>
      <xdr:colOff>28575</xdr:colOff>
      <xdr:row>262</xdr:row>
      <xdr:rowOff>0</xdr:rowOff>
    </xdr:to>
    <xdr:sp macro="" textlink="">
      <xdr:nvSpPr>
        <xdr:cNvPr id="1382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259</xdr:row>
      <xdr:rowOff>0</xdr:rowOff>
    </xdr:from>
    <xdr:to>
      <xdr:col>39</xdr:col>
      <xdr:colOff>28575</xdr:colOff>
      <xdr:row>262</xdr:row>
      <xdr:rowOff>0</xdr:rowOff>
    </xdr:to>
    <xdr:sp macro="" textlink="">
      <xdr:nvSpPr>
        <xdr:cNvPr id="1383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259</xdr:row>
      <xdr:rowOff>0</xdr:rowOff>
    </xdr:from>
    <xdr:to>
      <xdr:col>6</xdr:col>
      <xdr:colOff>0</xdr:colOff>
      <xdr:row>261</xdr:row>
      <xdr:rowOff>161925</xdr:rowOff>
    </xdr:to>
    <xdr:sp macro="" textlink="">
      <xdr:nvSpPr>
        <xdr:cNvPr id="1384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259</xdr:row>
      <xdr:rowOff>0</xdr:rowOff>
    </xdr:from>
    <xdr:to>
      <xdr:col>15</xdr:col>
      <xdr:colOff>0</xdr:colOff>
      <xdr:row>262</xdr:row>
      <xdr:rowOff>0</xdr:rowOff>
    </xdr:to>
    <xdr:sp macro="" textlink="">
      <xdr:nvSpPr>
        <xdr:cNvPr id="1385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259</xdr:row>
      <xdr:rowOff>0</xdr:rowOff>
    </xdr:from>
    <xdr:to>
      <xdr:col>33</xdr:col>
      <xdr:colOff>0</xdr:colOff>
      <xdr:row>262</xdr:row>
      <xdr:rowOff>0</xdr:rowOff>
    </xdr:to>
    <xdr:sp macro="" textlink="">
      <xdr:nvSpPr>
        <xdr:cNvPr id="1386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259</xdr:row>
      <xdr:rowOff>0</xdr:rowOff>
    </xdr:from>
    <xdr:to>
      <xdr:col>36</xdr:col>
      <xdr:colOff>0</xdr:colOff>
      <xdr:row>262</xdr:row>
      <xdr:rowOff>0</xdr:rowOff>
    </xdr:to>
    <xdr:sp macro="" textlink="">
      <xdr:nvSpPr>
        <xdr:cNvPr id="1387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259</xdr:row>
      <xdr:rowOff>9525</xdr:rowOff>
    </xdr:from>
    <xdr:to>
      <xdr:col>39</xdr:col>
      <xdr:colOff>0</xdr:colOff>
      <xdr:row>262</xdr:row>
      <xdr:rowOff>0</xdr:rowOff>
    </xdr:to>
    <xdr:sp macro="" textlink="">
      <xdr:nvSpPr>
        <xdr:cNvPr id="1388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259</xdr:row>
      <xdr:rowOff>0</xdr:rowOff>
    </xdr:from>
    <xdr:to>
      <xdr:col>29</xdr:col>
      <xdr:colOff>333375</xdr:colOff>
      <xdr:row>262</xdr:row>
      <xdr:rowOff>0</xdr:rowOff>
    </xdr:to>
    <xdr:sp macro="" textlink="">
      <xdr:nvSpPr>
        <xdr:cNvPr id="1389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259</xdr:row>
      <xdr:rowOff>0</xdr:rowOff>
    </xdr:from>
    <xdr:to>
      <xdr:col>24</xdr:col>
      <xdr:colOff>28575</xdr:colOff>
      <xdr:row>262</xdr:row>
      <xdr:rowOff>0</xdr:rowOff>
    </xdr:to>
    <xdr:sp macro="" textlink="">
      <xdr:nvSpPr>
        <xdr:cNvPr id="1390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259</xdr:row>
      <xdr:rowOff>0</xdr:rowOff>
    </xdr:from>
    <xdr:to>
      <xdr:col>21</xdr:col>
      <xdr:colOff>28575</xdr:colOff>
      <xdr:row>262</xdr:row>
      <xdr:rowOff>0</xdr:rowOff>
    </xdr:to>
    <xdr:sp macro="" textlink="">
      <xdr:nvSpPr>
        <xdr:cNvPr id="1391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259</xdr:row>
      <xdr:rowOff>19050</xdr:rowOff>
    </xdr:from>
    <xdr:to>
      <xdr:col>6</xdr:col>
      <xdr:colOff>9525</xdr:colOff>
      <xdr:row>262</xdr:row>
      <xdr:rowOff>0</xdr:rowOff>
    </xdr:to>
    <xdr:sp macro="" textlink="">
      <xdr:nvSpPr>
        <xdr:cNvPr id="1392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259</xdr:row>
      <xdr:rowOff>9525</xdr:rowOff>
    </xdr:from>
    <xdr:to>
      <xdr:col>9</xdr:col>
      <xdr:colOff>9525</xdr:colOff>
      <xdr:row>262</xdr:row>
      <xdr:rowOff>0</xdr:rowOff>
    </xdr:to>
    <xdr:sp macro="" textlink="">
      <xdr:nvSpPr>
        <xdr:cNvPr id="1393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263</xdr:row>
      <xdr:rowOff>0</xdr:rowOff>
    </xdr:from>
    <xdr:to>
      <xdr:col>9</xdr:col>
      <xdr:colOff>0</xdr:colOff>
      <xdr:row>266</xdr:row>
      <xdr:rowOff>0</xdr:rowOff>
    </xdr:to>
    <xdr:sp macro="" textlink="">
      <xdr:nvSpPr>
        <xdr:cNvPr id="1394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263</xdr:row>
      <xdr:rowOff>28575</xdr:rowOff>
    </xdr:from>
    <xdr:to>
      <xdr:col>12</xdr:col>
      <xdr:colOff>28575</xdr:colOff>
      <xdr:row>266</xdr:row>
      <xdr:rowOff>0</xdr:rowOff>
    </xdr:to>
    <xdr:sp macro="" textlink="">
      <xdr:nvSpPr>
        <xdr:cNvPr id="1395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263</xdr:row>
      <xdr:rowOff>0</xdr:rowOff>
    </xdr:from>
    <xdr:to>
      <xdr:col>12</xdr:col>
      <xdr:colOff>9525</xdr:colOff>
      <xdr:row>265</xdr:row>
      <xdr:rowOff>161925</xdr:rowOff>
    </xdr:to>
    <xdr:sp macro="" textlink="">
      <xdr:nvSpPr>
        <xdr:cNvPr id="1396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263</xdr:row>
      <xdr:rowOff>0</xdr:rowOff>
    </xdr:from>
    <xdr:to>
      <xdr:col>15</xdr:col>
      <xdr:colOff>28575</xdr:colOff>
      <xdr:row>266</xdr:row>
      <xdr:rowOff>0</xdr:rowOff>
    </xdr:to>
    <xdr:sp macro="" textlink="">
      <xdr:nvSpPr>
        <xdr:cNvPr id="1397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263</xdr:row>
      <xdr:rowOff>9525</xdr:rowOff>
    </xdr:from>
    <xdr:to>
      <xdr:col>18</xdr:col>
      <xdr:colOff>28575</xdr:colOff>
      <xdr:row>266</xdr:row>
      <xdr:rowOff>0</xdr:rowOff>
    </xdr:to>
    <xdr:sp macro="" textlink="">
      <xdr:nvSpPr>
        <xdr:cNvPr id="1398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263</xdr:row>
      <xdr:rowOff>0</xdr:rowOff>
    </xdr:from>
    <xdr:to>
      <xdr:col>18</xdr:col>
      <xdr:colOff>0</xdr:colOff>
      <xdr:row>266</xdr:row>
      <xdr:rowOff>0</xdr:rowOff>
    </xdr:to>
    <xdr:sp macro="" textlink="">
      <xdr:nvSpPr>
        <xdr:cNvPr id="1399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263</xdr:row>
      <xdr:rowOff>28575</xdr:rowOff>
    </xdr:from>
    <xdr:to>
      <xdr:col>21</xdr:col>
      <xdr:colOff>28575</xdr:colOff>
      <xdr:row>266</xdr:row>
      <xdr:rowOff>0</xdr:rowOff>
    </xdr:to>
    <xdr:sp macro="" textlink="">
      <xdr:nvSpPr>
        <xdr:cNvPr id="1400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263</xdr:row>
      <xdr:rowOff>9525</xdr:rowOff>
    </xdr:from>
    <xdr:to>
      <xdr:col>24</xdr:col>
      <xdr:colOff>9525</xdr:colOff>
      <xdr:row>266</xdr:row>
      <xdr:rowOff>0</xdr:rowOff>
    </xdr:to>
    <xdr:sp macro="" textlink="">
      <xdr:nvSpPr>
        <xdr:cNvPr id="1401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263</xdr:row>
      <xdr:rowOff>28575</xdr:rowOff>
    </xdr:from>
    <xdr:to>
      <xdr:col>27</xdr:col>
      <xdr:colOff>28575</xdr:colOff>
      <xdr:row>266</xdr:row>
      <xdr:rowOff>0</xdr:rowOff>
    </xdr:to>
    <xdr:sp macro="" textlink="">
      <xdr:nvSpPr>
        <xdr:cNvPr id="1402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263</xdr:row>
      <xdr:rowOff>9525</xdr:rowOff>
    </xdr:from>
    <xdr:to>
      <xdr:col>27</xdr:col>
      <xdr:colOff>9525</xdr:colOff>
      <xdr:row>266</xdr:row>
      <xdr:rowOff>0</xdr:rowOff>
    </xdr:to>
    <xdr:sp macro="" textlink="">
      <xdr:nvSpPr>
        <xdr:cNvPr id="1403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263</xdr:row>
      <xdr:rowOff>28575</xdr:rowOff>
    </xdr:from>
    <xdr:to>
      <xdr:col>30</xdr:col>
      <xdr:colOff>28575</xdr:colOff>
      <xdr:row>266</xdr:row>
      <xdr:rowOff>0</xdr:rowOff>
    </xdr:to>
    <xdr:sp macro="" textlink="">
      <xdr:nvSpPr>
        <xdr:cNvPr id="1404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263</xdr:row>
      <xdr:rowOff>28575</xdr:rowOff>
    </xdr:from>
    <xdr:to>
      <xdr:col>33</xdr:col>
      <xdr:colOff>28575</xdr:colOff>
      <xdr:row>266</xdr:row>
      <xdr:rowOff>0</xdr:rowOff>
    </xdr:to>
    <xdr:sp macro="" textlink="">
      <xdr:nvSpPr>
        <xdr:cNvPr id="1405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263</xdr:row>
      <xdr:rowOff>28575</xdr:rowOff>
    </xdr:from>
    <xdr:to>
      <xdr:col>36</xdr:col>
      <xdr:colOff>28575</xdr:colOff>
      <xdr:row>266</xdr:row>
      <xdr:rowOff>0</xdr:rowOff>
    </xdr:to>
    <xdr:sp macro="" textlink="">
      <xdr:nvSpPr>
        <xdr:cNvPr id="1406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263</xdr:row>
      <xdr:rowOff>0</xdr:rowOff>
    </xdr:from>
    <xdr:to>
      <xdr:col>39</xdr:col>
      <xdr:colOff>28575</xdr:colOff>
      <xdr:row>266</xdr:row>
      <xdr:rowOff>0</xdr:rowOff>
    </xdr:to>
    <xdr:sp macro="" textlink="">
      <xdr:nvSpPr>
        <xdr:cNvPr id="1407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263</xdr:row>
      <xdr:rowOff>0</xdr:rowOff>
    </xdr:from>
    <xdr:to>
      <xdr:col>6</xdr:col>
      <xdr:colOff>0</xdr:colOff>
      <xdr:row>265</xdr:row>
      <xdr:rowOff>161925</xdr:rowOff>
    </xdr:to>
    <xdr:sp macro="" textlink="">
      <xdr:nvSpPr>
        <xdr:cNvPr id="1408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263</xdr:row>
      <xdr:rowOff>0</xdr:rowOff>
    </xdr:from>
    <xdr:to>
      <xdr:col>15</xdr:col>
      <xdr:colOff>0</xdr:colOff>
      <xdr:row>266</xdr:row>
      <xdr:rowOff>0</xdr:rowOff>
    </xdr:to>
    <xdr:sp macro="" textlink="">
      <xdr:nvSpPr>
        <xdr:cNvPr id="1409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263</xdr:row>
      <xdr:rowOff>0</xdr:rowOff>
    </xdr:from>
    <xdr:to>
      <xdr:col>33</xdr:col>
      <xdr:colOff>0</xdr:colOff>
      <xdr:row>266</xdr:row>
      <xdr:rowOff>0</xdr:rowOff>
    </xdr:to>
    <xdr:sp macro="" textlink="">
      <xdr:nvSpPr>
        <xdr:cNvPr id="1410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263</xdr:row>
      <xdr:rowOff>0</xdr:rowOff>
    </xdr:from>
    <xdr:to>
      <xdr:col>36</xdr:col>
      <xdr:colOff>0</xdr:colOff>
      <xdr:row>266</xdr:row>
      <xdr:rowOff>0</xdr:rowOff>
    </xdr:to>
    <xdr:sp macro="" textlink="">
      <xdr:nvSpPr>
        <xdr:cNvPr id="1411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263</xdr:row>
      <xdr:rowOff>9525</xdr:rowOff>
    </xdr:from>
    <xdr:to>
      <xdr:col>39</xdr:col>
      <xdr:colOff>0</xdr:colOff>
      <xdr:row>266</xdr:row>
      <xdr:rowOff>0</xdr:rowOff>
    </xdr:to>
    <xdr:sp macro="" textlink="">
      <xdr:nvSpPr>
        <xdr:cNvPr id="1412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263</xdr:row>
      <xdr:rowOff>0</xdr:rowOff>
    </xdr:from>
    <xdr:to>
      <xdr:col>29</xdr:col>
      <xdr:colOff>333375</xdr:colOff>
      <xdr:row>266</xdr:row>
      <xdr:rowOff>0</xdr:rowOff>
    </xdr:to>
    <xdr:sp macro="" textlink="">
      <xdr:nvSpPr>
        <xdr:cNvPr id="1413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263</xdr:row>
      <xdr:rowOff>0</xdr:rowOff>
    </xdr:from>
    <xdr:to>
      <xdr:col>24</xdr:col>
      <xdr:colOff>28575</xdr:colOff>
      <xdr:row>266</xdr:row>
      <xdr:rowOff>0</xdr:rowOff>
    </xdr:to>
    <xdr:sp macro="" textlink="">
      <xdr:nvSpPr>
        <xdr:cNvPr id="1414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263</xdr:row>
      <xdr:rowOff>0</xdr:rowOff>
    </xdr:from>
    <xdr:to>
      <xdr:col>21</xdr:col>
      <xdr:colOff>28575</xdr:colOff>
      <xdr:row>266</xdr:row>
      <xdr:rowOff>0</xdr:rowOff>
    </xdr:to>
    <xdr:sp macro="" textlink="">
      <xdr:nvSpPr>
        <xdr:cNvPr id="1415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263</xdr:row>
      <xdr:rowOff>19050</xdr:rowOff>
    </xdr:from>
    <xdr:to>
      <xdr:col>6</xdr:col>
      <xdr:colOff>9525</xdr:colOff>
      <xdr:row>266</xdr:row>
      <xdr:rowOff>0</xdr:rowOff>
    </xdr:to>
    <xdr:sp macro="" textlink="">
      <xdr:nvSpPr>
        <xdr:cNvPr id="1416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263</xdr:row>
      <xdr:rowOff>9525</xdr:rowOff>
    </xdr:from>
    <xdr:to>
      <xdr:col>9</xdr:col>
      <xdr:colOff>9525</xdr:colOff>
      <xdr:row>266</xdr:row>
      <xdr:rowOff>0</xdr:rowOff>
    </xdr:to>
    <xdr:sp macro="" textlink="">
      <xdr:nvSpPr>
        <xdr:cNvPr id="1417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269</xdr:row>
      <xdr:rowOff>0</xdr:rowOff>
    </xdr:from>
    <xdr:to>
      <xdr:col>9</xdr:col>
      <xdr:colOff>0</xdr:colOff>
      <xdr:row>272</xdr:row>
      <xdr:rowOff>0</xdr:rowOff>
    </xdr:to>
    <xdr:sp macro="" textlink="">
      <xdr:nvSpPr>
        <xdr:cNvPr id="1418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269</xdr:row>
      <xdr:rowOff>28575</xdr:rowOff>
    </xdr:from>
    <xdr:to>
      <xdr:col>12</xdr:col>
      <xdr:colOff>28575</xdr:colOff>
      <xdr:row>272</xdr:row>
      <xdr:rowOff>0</xdr:rowOff>
    </xdr:to>
    <xdr:sp macro="" textlink="">
      <xdr:nvSpPr>
        <xdr:cNvPr id="1419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269</xdr:row>
      <xdr:rowOff>0</xdr:rowOff>
    </xdr:from>
    <xdr:to>
      <xdr:col>12</xdr:col>
      <xdr:colOff>9525</xdr:colOff>
      <xdr:row>271</xdr:row>
      <xdr:rowOff>161925</xdr:rowOff>
    </xdr:to>
    <xdr:sp macro="" textlink="">
      <xdr:nvSpPr>
        <xdr:cNvPr id="1420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269</xdr:row>
      <xdr:rowOff>0</xdr:rowOff>
    </xdr:from>
    <xdr:to>
      <xdr:col>15</xdr:col>
      <xdr:colOff>28575</xdr:colOff>
      <xdr:row>272</xdr:row>
      <xdr:rowOff>0</xdr:rowOff>
    </xdr:to>
    <xdr:sp macro="" textlink="">
      <xdr:nvSpPr>
        <xdr:cNvPr id="1421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269</xdr:row>
      <xdr:rowOff>9525</xdr:rowOff>
    </xdr:from>
    <xdr:to>
      <xdr:col>18</xdr:col>
      <xdr:colOff>28575</xdr:colOff>
      <xdr:row>272</xdr:row>
      <xdr:rowOff>0</xdr:rowOff>
    </xdr:to>
    <xdr:sp macro="" textlink="">
      <xdr:nvSpPr>
        <xdr:cNvPr id="1422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269</xdr:row>
      <xdr:rowOff>0</xdr:rowOff>
    </xdr:from>
    <xdr:to>
      <xdr:col>18</xdr:col>
      <xdr:colOff>0</xdr:colOff>
      <xdr:row>272</xdr:row>
      <xdr:rowOff>0</xdr:rowOff>
    </xdr:to>
    <xdr:sp macro="" textlink="">
      <xdr:nvSpPr>
        <xdr:cNvPr id="1423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269</xdr:row>
      <xdr:rowOff>28575</xdr:rowOff>
    </xdr:from>
    <xdr:to>
      <xdr:col>21</xdr:col>
      <xdr:colOff>28575</xdr:colOff>
      <xdr:row>272</xdr:row>
      <xdr:rowOff>0</xdr:rowOff>
    </xdr:to>
    <xdr:sp macro="" textlink="">
      <xdr:nvSpPr>
        <xdr:cNvPr id="1424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269</xdr:row>
      <xdr:rowOff>9525</xdr:rowOff>
    </xdr:from>
    <xdr:to>
      <xdr:col>24</xdr:col>
      <xdr:colOff>9525</xdr:colOff>
      <xdr:row>272</xdr:row>
      <xdr:rowOff>0</xdr:rowOff>
    </xdr:to>
    <xdr:sp macro="" textlink="">
      <xdr:nvSpPr>
        <xdr:cNvPr id="1425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269</xdr:row>
      <xdr:rowOff>28575</xdr:rowOff>
    </xdr:from>
    <xdr:to>
      <xdr:col>27</xdr:col>
      <xdr:colOff>28575</xdr:colOff>
      <xdr:row>272</xdr:row>
      <xdr:rowOff>0</xdr:rowOff>
    </xdr:to>
    <xdr:sp macro="" textlink="">
      <xdr:nvSpPr>
        <xdr:cNvPr id="1426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269</xdr:row>
      <xdr:rowOff>9525</xdr:rowOff>
    </xdr:from>
    <xdr:to>
      <xdr:col>27</xdr:col>
      <xdr:colOff>9525</xdr:colOff>
      <xdr:row>272</xdr:row>
      <xdr:rowOff>0</xdr:rowOff>
    </xdr:to>
    <xdr:sp macro="" textlink="">
      <xdr:nvSpPr>
        <xdr:cNvPr id="1427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269</xdr:row>
      <xdr:rowOff>28575</xdr:rowOff>
    </xdr:from>
    <xdr:to>
      <xdr:col>30</xdr:col>
      <xdr:colOff>28575</xdr:colOff>
      <xdr:row>272</xdr:row>
      <xdr:rowOff>0</xdr:rowOff>
    </xdr:to>
    <xdr:sp macro="" textlink="">
      <xdr:nvSpPr>
        <xdr:cNvPr id="1428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269</xdr:row>
      <xdr:rowOff>28575</xdr:rowOff>
    </xdr:from>
    <xdr:to>
      <xdr:col>33</xdr:col>
      <xdr:colOff>28575</xdr:colOff>
      <xdr:row>272</xdr:row>
      <xdr:rowOff>0</xdr:rowOff>
    </xdr:to>
    <xdr:sp macro="" textlink="">
      <xdr:nvSpPr>
        <xdr:cNvPr id="1429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269</xdr:row>
      <xdr:rowOff>28575</xdr:rowOff>
    </xdr:from>
    <xdr:to>
      <xdr:col>36</xdr:col>
      <xdr:colOff>28575</xdr:colOff>
      <xdr:row>272</xdr:row>
      <xdr:rowOff>0</xdr:rowOff>
    </xdr:to>
    <xdr:sp macro="" textlink="">
      <xdr:nvSpPr>
        <xdr:cNvPr id="1430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269</xdr:row>
      <xdr:rowOff>0</xdr:rowOff>
    </xdr:from>
    <xdr:to>
      <xdr:col>39</xdr:col>
      <xdr:colOff>28575</xdr:colOff>
      <xdr:row>272</xdr:row>
      <xdr:rowOff>0</xdr:rowOff>
    </xdr:to>
    <xdr:sp macro="" textlink="">
      <xdr:nvSpPr>
        <xdr:cNvPr id="1431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269</xdr:row>
      <xdr:rowOff>0</xdr:rowOff>
    </xdr:from>
    <xdr:to>
      <xdr:col>6</xdr:col>
      <xdr:colOff>0</xdr:colOff>
      <xdr:row>271</xdr:row>
      <xdr:rowOff>161925</xdr:rowOff>
    </xdr:to>
    <xdr:sp macro="" textlink="">
      <xdr:nvSpPr>
        <xdr:cNvPr id="1432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269</xdr:row>
      <xdr:rowOff>0</xdr:rowOff>
    </xdr:from>
    <xdr:to>
      <xdr:col>15</xdr:col>
      <xdr:colOff>0</xdr:colOff>
      <xdr:row>272</xdr:row>
      <xdr:rowOff>0</xdr:rowOff>
    </xdr:to>
    <xdr:sp macro="" textlink="">
      <xdr:nvSpPr>
        <xdr:cNvPr id="1433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269</xdr:row>
      <xdr:rowOff>0</xdr:rowOff>
    </xdr:from>
    <xdr:to>
      <xdr:col>33</xdr:col>
      <xdr:colOff>0</xdr:colOff>
      <xdr:row>272</xdr:row>
      <xdr:rowOff>0</xdr:rowOff>
    </xdr:to>
    <xdr:sp macro="" textlink="">
      <xdr:nvSpPr>
        <xdr:cNvPr id="1434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269</xdr:row>
      <xdr:rowOff>0</xdr:rowOff>
    </xdr:from>
    <xdr:to>
      <xdr:col>36</xdr:col>
      <xdr:colOff>0</xdr:colOff>
      <xdr:row>272</xdr:row>
      <xdr:rowOff>0</xdr:rowOff>
    </xdr:to>
    <xdr:sp macro="" textlink="">
      <xdr:nvSpPr>
        <xdr:cNvPr id="1435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269</xdr:row>
      <xdr:rowOff>9525</xdr:rowOff>
    </xdr:from>
    <xdr:to>
      <xdr:col>39</xdr:col>
      <xdr:colOff>0</xdr:colOff>
      <xdr:row>272</xdr:row>
      <xdr:rowOff>0</xdr:rowOff>
    </xdr:to>
    <xdr:sp macro="" textlink="">
      <xdr:nvSpPr>
        <xdr:cNvPr id="1436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269</xdr:row>
      <xdr:rowOff>0</xdr:rowOff>
    </xdr:from>
    <xdr:to>
      <xdr:col>29</xdr:col>
      <xdr:colOff>333375</xdr:colOff>
      <xdr:row>272</xdr:row>
      <xdr:rowOff>0</xdr:rowOff>
    </xdr:to>
    <xdr:sp macro="" textlink="">
      <xdr:nvSpPr>
        <xdr:cNvPr id="1437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269</xdr:row>
      <xdr:rowOff>0</xdr:rowOff>
    </xdr:from>
    <xdr:to>
      <xdr:col>24</xdr:col>
      <xdr:colOff>28575</xdr:colOff>
      <xdr:row>272</xdr:row>
      <xdr:rowOff>0</xdr:rowOff>
    </xdr:to>
    <xdr:sp macro="" textlink="">
      <xdr:nvSpPr>
        <xdr:cNvPr id="1438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269</xdr:row>
      <xdr:rowOff>0</xdr:rowOff>
    </xdr:from>
    <xdr:to>
      <xdr:col>21</xdr:col>
      <xdr:colOff>28575</xdr:colOff>
      <xdr:row>272</xdr:row>
      <xdr:rowOff>0</xdr:rowOff>
    </xdr:to>
    <xdr:sp macro="" textlink="">
      <xdr:nvSpPr>
        <xdr:cNvPr id="1439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269</xdr:row>
      <xdr:rowOff>19050</xdr:rowOff>
    </xdr:from>
    <xdr:to>
      <xdr:col>6</xdr:col>
      <xdr:colOff>9525</xdr:colOff>
      <xdr:row>272</xdr:row>
      <xdr:rowOff>0</xdr:rowOff>
    </xdr:to>
    <xdr:sp macro="" textlink="">
      <xdr:nvSpPr>
        <xdr:cNvPr id="1440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269</xdr:row>
      <xdr:rowOff>9525</xdr:rowOff>
    </xdr:from>
    <xdr:to>
      <xdr:col>9</xdr:col>
      <xdr:colOff>9525</xdr:colOff>
      <xdr:row>272</xdr:row>
      <xdr:rowOff>0</xdr:rowOff>
    </xdr:to>
    <xdr:sp macro="" textlink="">
      <xdr:nvSpPr>
        <xdr:cNvPr id="1441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273</xdr:row>
      <xdr:rowOff>0</xdr:rowOff>
    </xdr:from>
    <xdr:to>
      <xdr:col>9</xdr:col>
      <xdr:colOff>0</xdr:colOff>
      <xdr:row>276</xdr:row>
      <xdr:rowOff>0</xdr:rowOff>
    </xdr:to>
    <xdr:sp macro="" textlink="">
      <xdr:nvSpPr>
        <xdr:cNvPr id="1442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273</xdr:row>
      <xdr:rowOff>28575</xdr:rowOff>
    </xdr:from>
    <xdr:to>
      <xdr:col>12</xdr:col>
      <xdr:colOff>28575</xdr:colOff>
      <xdr:row>276</xdr:row>
      <xdr:rowOff>0</xdr:rowOff>
    </xdr:to>
    <xdr:sp macro="" textlink="">
      <xdr:nvSpPr>
        <xdr:cNvPr id="1443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273</xdr:row>
      <xdr:rowOff>0</xdr:rowOff>
    </xdr:from>
    <xdr:to>
      <xdr:col>12</xdr:col>
      <xdr:colOff>9525</xdr:colOff>
      <xdr:row>275</xdr:row>
      <xdr:rowOff>161925</xdr:rowOff>
    </xdr:to>
    <xdr:sp macro="" textlink="">
      <xdr:nvSpPr>
        <xdr:cNvPr id="1444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273</xdr:row>
      <xdr:rowOff>0</xdr:rowOff>
    </xdr:from>
    <xdr:to>
      <xdr:col>15</xdr:col>
      <xdr:colOff>28575</xdr:colOff>
      <xdr:row>276</xdr:row>
      <xdr:rowOff>0</xdr:rowOff>
    </xdr:to>
    <xdr:sp macro="" textlink="">
      <xdr:nvSpPr>
        <xdr:cNvPr id="1445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273</xdr:row>
      <xdr:rowOff>9525</xdr:rowOff>
    </xdr:from>
    <xdr:to>
      <xdr:col>18</xdr:col>
      <xdr:colOff>28575</xdr:colOff>
      <xdr:row>276</xdr:row>
      <xdr:rowOff>0</xdr:rowOff>
    </xdr:to>
    <xdr:sp macro="" textlink="">
      <xdr:nvSpPr>
        <xdr:cNvPr id="1446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273</xdr:row>
      <xdr:rowOff>0</xdr:rowOff>
    </xdr:from>
    <xdr:to>
      <xdr:col>18</xdr:col>
      <xdr:colOff>0</xdr:colOff>
      <xdr:row>276</xdr:row>
      <xdr:rowOff>0</xdr:rowOff>
    </xdr:to>
    <xdr:sp macro="" textlink="">
      <xdr:nvSpPr>
        <xdr:cNvPr id="1447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273</xdr:row>
      <xdr:rowOff>28575</xdr:rowOff>
    </xdr:from>
    <xdr:to>
      <xdr:col>21</xdr:col>
      <xdr:colOff>28575</xdr:colOff>
      <xdr:row>276</xdr:row>
      <xdr:rowOff>0</xdr:rowOff>
    </xdr:to>
    <xdr:sp macro="" textlink="">
      <xdr:nvSpPr>
        <xdr:cNvPr id="1448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273</xdr:row>
      <xdr:rowOff>9525</xdr:rowOff>
    </xdr:from>
    <xdr:to>
      <xdr:col>24</xdr:col>
      <xdr:colOff>9525</xdr:colOff>
      <xdr:row>276</xdr:row>
      <xdr:rowOff>0</xdr:rowOff>
    </xdr:to>
    <xdr:sp macro="" textlink="">
      <xdr:nvSpPr>
        <xdr:cNvPr id="1449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273</xdr:row>
      <xdr:rowOff>28575</xdr:rowOff>
    </xdr:from>
    <xdr:to>
      <xdr:col>27</xdr:col>
      <xdr:colOff>28575</xdr:colOff>
      <xdr:row>276</xdr:row>
      <xdr:rowOff>0</xdr:rowOff>
    </xdr:to>
    <xdr:sp macro="" textlink="">
      <xdr:nvSpPr>
        <xdr:cNvPr id="1450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273</xdr:row>
      <xdr:rowOff>9525</xdr:rowOff>
    </xdr:from>
    <xdr:to>
      <xdr:col>27</xdr:col>
      <xdr:colOff>9525</xdr:colOff>
      <xdr:row>276</xdr:row>
      <xdr:rowOff>0</xdr:rowOff>
    </xdr:to>
    <xdr:sp macro="" textlink="">
      <xdr:nvSpPr>
        <xdr:cNvPr id="1451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273</xdr:row>
      <xdr:rowOff>28575</xdr:rowOff>
    </xdr:from>
    <xdr:to>
      <xdr:col>30</xdr:col>
      <xdr:colOff>28575</xdr:colOff>
      <xdr:row>276</xdr:row>
      <xdr:rowOff>0</xdr:rowOff>
    </xdr:to>
    <xdr:sp macro="" textlink="">
      <xdr:nvSpPr>
        <xdr:cNvPr id="1452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273</xdr:row>
      <xdr:rowOff>28575</xdr:rowOff>
    </xdr:from>
    <xdr:to>
      <xdr:col>33</xdr:col>
      <xdr:colOff>28575</xdr:colOff>
      <xdr:row>276</xdr:row>
      <xdr:rowOff>0</xdr:rowOff>
    </xdr:to>
    <xdr:sp macro="" textlink="">
      <xdr:nvSpPr>
        <xdr:cNvPr id="1453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273</xdr:row>
      <xdr:rowOff>28575</xdr:rowOff>
    </xdr:from>
    <xdr:to>
      <xdr:col>36</xdr:col>
      <xdr:colOff>28575</xdr:colOff>
      <xdr:row>276</xdr:row>
      <xdr:rowOff>0</xdr:rowOff>
    </xdr:to>
    <xdr:sp macro="" textlink="">
      <xdr:nvSpPr>
        <xdr:cNvPr id="1454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273</xdr:row>
      <xdr:rowOff>0</xdr:rowOff>
    </xdr:from>
    <xdr:to>
      <xdr:col>39</xdr:col>
      <xdr:colOff>28575</xdr:colOff>
      <xdr:row>276</xdr:row>
      <xdr:rowOff>0</xdr:rowOff>
    </xdr:to>
    <xdr:sp macro="" textlink="">
      <xdr:nvSpPr>
        <xdr:cNvPr id="1455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273</xdr:row>
      <xdr:rowOff>0</xdr:rowOff>
    </xdr:from>
    <xdr:to>
      <xdr:col>6</xdr:col>
      <xdr:colOff>0</xdr:colOff>
      <xdr:row>275</xdr:row>
      <xdr:rowOff>161925</xdr:rowOff>
    </xdr:to>
    <xdr:sp macro="" textlink="">
      <xdr:nvSpPr>
        <xdr:cNvPr id="1456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273</xdr:row>
      <xdr:rowOff>0</xdr:rowOff>
    </xdr:from>
    <xdr:to>
      <xdr:col>15</xdr:col>
      <xdr:colOff>0</xdr:colOff>
      <xdr:row>276</xdr:row>
      <xdr:rowOff>0</xdr:rowOff>
    </xdr:to>
    <xdr:sp macro="" textlink="">
      <xdr:nvSpPr>
        <xdr:cNvPr id="1457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273</xdr:row>
      <xdr:rowOff>0</xdr:rowOff>
    </xdr:from>
    <xdr:to>
      <xdr:col>33</xdr:col>
      <xdr:colOff>0</xdr:colOff>
      <xdr:row>276</xdr:row>
      <xdr:rowOff>0</xdr:rowOff>
    </xdr:to>
    <xdr:sp macro="" textlink="">
      <xdr:nvSpPr>
        <xdr:cNvPr id="1458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273</xdr:row>
      <xdr:rowOff>0</xdr:rowOff>
    </xdr:from>
    <xdr:to>
      <xdr:col>36</xdr:col>
      <xdr:colOff>0</xdr:colOff>
      <xdr:row>276</xdr:row>
      <xdr:rowOff>0</xdr:rowOff>
    </xdr:to>
    <xdr:sp macro="" textlink="">
      <xdr:nvSpPr>
        <xdr:cNvPr id="1459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273</xdr:row>
      <xdr:rowOff>9525</xdr:rowOff>
    </xdr:from>
    <xdr:to>
      <xdr:col>39</xdr:col>
      <xdr:colOff>0</xdr:colOff>
      <xdr:row>276</xdr:row>
      <xdr:rowOff>0</xdr:rowOff>
    </xdr:to>
    <xdr:sp macro="" textlink="">
      <xdr:nvSpPr>
        <xdr:cNvPr id="1460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273</xdr:row>
      <xdr:rowOff>0</xdr:rowOff>
    </xdr:from>
    <xdr:to>
      <xdr:col>29</xdr:col>
      <xdr:colOff>333375</xdr:colOff>
      <xdr:row>276</xdr:row>
      <xdr:rowOff>0</xdr:rowOff>
    </xdr:to>
    <xdr:sp macro="" textlink="">
      <xdr:nvSpPr>
        <xdr:cNvPr id="1461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273</xdr:row>
      <xdr:rowOff>0</xdr:rowOff>
    </xdr:from>
    <xdr:to>
      <xdr:col>24</xdr:col>
      <xdr:colOff>28575</xdr:colOff>
      <xdr:row>276</xdr:row>
      <xdr:rowOff>0</xdr:rowOff>
    </xdr:to>
    <xdr:sp macro="" textlink="">
      <xdr:nvSpPr>
        <xdr:cNvPr id="1462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273</xdr:row>
      <xdr:rowOff>0</xdr:rowOff>
    </xdr:from>
    <xdr:to>
      <xdr:col>21</xdr:col>
      <xdr:colOff>28575</xdr:colOff>
      <xdr:row>276</xdr:row>
      <xdr:rowOff>0</xdr:rowOff>
    </xdr:to>
    <xdr:sp macro="" textlink="">
      <xdr:nvSpPr>
        <xdr:cNvPr id="1463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273</xdr:row>
      <xdr:rowOff>19050</xdr:rowOff>
    </xdr:from>
    <xdr:to>
      <xdr:col>6</xdr:col>
      <xdr:colOff>9525</xdr:colOff>
      <xdr:row>276</xdr:row>
      <xdr:rowOff>0</xdr:rowOff>
    </xdr:to>
    <xdr:sp macro="" textlink="">
      <xdr:nvSpPr>
        <xdr:cNvPr id="1464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273</xdr:row>
      <xdr:rowOff>9525</xdr:rowOff>
    </xdr:from>
    <xdr:to>
      <xdr:col>9</xdr:col>
      <xdr:colOff>9525</xdr:colOff>
      <xdr:row>276</xdr:row>
      <xdr:rowOff>0</xdr:rowOff>
    </xdr:to>
    <xdr:sp macro="" textlink="">
      <xdr:nvSpPr>
        <xdr:cNvPr id="1465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277</xdr:row>
      <xdr:rowOff>0</xdr:rowOff>
    </xdr:from>
    <xdr:to>
      <xdr:col>9</xdr:col>
      <xdr:colOff>0</xdr:colOff>
      <xdr:row>280</xdr:row>
      <xdr:rowOff>0</xdr:rowOff>
    </xdr:to>
    <xdr:sp macro="" textlink="">
      <xdr:nvSpPr>
        <xdr:cNvPr id="1466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277</xdr:row>
      <xdr:rowOff>28575</xdr:rowOff>
    </xdr:from>
    <xdr:to>
      <xdr:col>12</xdr:col>
      <xdr:colOff>28575</xdr:colOff>
      <xdr:row>280</xdr:row>
      <xdr:rowOff>0</xdr:rowOff>
    </xdr:to>
    <xdr:sp macro="" textlink="">
      <xdr:nvSpPr>
        <xdr:cNvPr id="1467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277</xdr:row>
      <xdr:rowOff>0</xdr:rowOff>
    </xdr:from>
    <xdr:to>
      <xdr:col>12</xdr:col>
      <xdr:colOff>9525</xdr:colOff>
      <xdr:row>279</xdr:row>
      <xdr:rowOff>161925</xdr:rowOff>
    </xdr:to>
    <xdr:sp macro="" textlink="">
      <xdr:nvSpPr>
        <xdr:cNvPr id="1468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277</xdr:row>
      <xdr:rowOff>0</xdr:rowOff>
    </xdr:from>
    <xdr:to>
      <xdr:col>15</xdr:col>
      <xdr:colOff>28575</xdr:colOff>
      <xdr:row>280</xdr:row>
      <xdr:rowOff>0</xdr:rowOff>
    </xdr:to>
    <xdr:sp macro="" textlink="">
      <xdr:nvSpPr>
        <xdr:cNvPr id="1469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277</xdr:row>
      <xdr:rowOff>9525</xdr:rowOff>
    </xdr:from>
    <xdr:to>
      <xdr:col>18</xdr:col>
      <xdr:colOff>28575</xdr:colOff>
      <xdr:row>280</xdr:row>
      <xdr:rowOff>0</xdr:rowOff>
    </xdr:to>
    <xdr:sp macro="" textlink="">
      <xdr:nvSpPr>
        <xdr:cNvPr id="1470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277</xdr:row>
      <xdr:rowOff>0</xdr:rowOff>
    </xdr:from>
    <xdr:to>
      <xdr:col>18</xdr:col>
      <xdr:colOff>0</xdr:colOff>
      <xdr:row>280</xdr:row>
      <xdr:rowOff>0</xdr:rowOff>
    </xdr:to>
    <xdr:sp macro="" textlink="">
      <xdr:nvSpPr>
        <xdr:cNvPr id="1471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277</xdr:row>
      <xdr:rowOff>28575</xdr:rowOff>
    </xdr:from>
    <xdr:to>
      <xdr:col>21</xdr:col>
      <xdr:colOff>28575</xdr:colOff>
      <xdr:row>280</xdr:row>
      <xdr:rowOff>0</xdr:rowOff>
    </xdr:to>
    <xdr:sp macro="" textlink="">
      <xdr:nvSpPr>
        <xdr:cNvPr id="1472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277</xdr:row>
      <xdr:rowOff>9525</xdr:rowOff>
    </xdr:from>
    <xdr:to>
      <xdr:col>24</xdr:col>
      <xdr:colOff>9525</xdr:colOff>
      <xdr:row>280</xdr:row>
      <xdr:rowOff>0</xdr:rowOff>
    </xdr:to>
    <xdr:sp macro="" textlink="">
      <xdr:nvSpPr>
        <xdr:cNvPr id="1473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277</xdr:row>
      <xdr:rowOff>28575</xdr:rowOff>
    </xdr:from>
    <xdr:to>
      <xdr:col>27</xdr:col>
      <xdr:colOff>28575</xdr:colOff>
      <xdr:row>280</xdr:row>
      <xdr:rowOff>0</xdr:rowOff>
    </xdr:to>
    <xdr:sp macro="" textlink="">
      <xdr:nvSpPr>
        <xdr:cNvPr id="1474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277</xdr:row>
      <xdr:rowOff>9525</xdr:rowOff>
    </xdr:from>
    <xdr:to>
      <xdr:col>27</xdr:col>
      <xdr:colOff>9525</xdr:colOff>
      <xdr:row>280</xdr:row>
      <xdr:rowOff>0</xdr:rowOff>
    </xdr:to>
    <xdr:sp macro="" textlink="">
      <xdr:nvSpPr>
        <xdr:cNvPr id="1475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277</xdr:row>
      <xdr:rowOff>28575</xdr:rowOff>
    </xdr:from>
    <xdr:to>
      <xdr:col>30</xdr:col>
      <xdr:colOff>28575</xdr:colOff>
      <xdr:row>280</xdr:row>
      <xdr:rowOff>0</xdr:rowOff>
    </xdr:to>
    <xdr:sp macro="" textlink="">
      <xdr:nvSpPr>
        <xdr:cNvPr id="1476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277</xdr:row>
      <xdr:rowOff>28575</xdr:rowOff>
    </xdr:from>
    <xdr:to>
      <xdr:col>33</xdr:col>
      <xdr:colOff>28575</xdr:colOff>
      <xdr:row>280</xdr:row>
      <xdr:rowOff>0</xdr:rowOff>
    </xdr:to>
    <xdr:sp macro="" textlink="">
      <xdr:nvSpPr>
        <xdr:cNvPr id="1477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277</xdr:row>
      <xdr:rowOff>28575</xdr:rowOff>
    </xdr:from>
    <xdr:to>
      <xdr:col>36</xdr:col>
      <xdr:colOff>28575</xdr:colOff>
      <xdr:row>280</xdr:row>
      <xdr:rowOff>0</xdr:rowOff>
    </xdr:to>
    <xdr:sp macro="" textlink="">
      <xdr:nvSpPr>
        <xdr:cNvPr id="1478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277</xdr:row>
      <xdr:rowOff>0</xdr:rowOff>
    </xdr:from>
    <xdr:to>
      <xdr:col>39</xdr:col>
      <xdr:colOff>28575</xdr:colOff>
      <xdr:row>280</xdr:row>
      <xdr:rowOff>0</xdr:rowOff>
    </xdr:to>
    <xdr:sp macro="" textlink="">
      <xdr:nvSpPr>
        <xdr:cNvPr id="1479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277</xdr:row>
      <xdr:rowOff>0</xdr:rowOff>
    </xdr:from>
    <xdr:to>
      <xdr:col>6</xdr:col>
      <xdr:colOff>0</xdr:colOff>
      <xdr:row>279</xdr:row>
      <xdr:rowOff>161925</xdr:rowOff>
    </xdr:to>
    <xdr:sp macro="" textlink="">
      <xdr:nvSpPr>
        <xdr:cNvPr id="1480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277</xdr:row>
      <xdr:rowOff>0</xdr:rowOff>
    </xdr:from>
    <xdr:to>
      <xdr:col>15</xdr:col>
      <xdr:colOff>0</xdr:colOff>
      <xdr:row>280</xdr:row>
      <xdr:rowOff>0</xdr:rowOff>
    </xdr:to>
    <xdr:sp macro="" textlink="">
      <xdr:nvSpPr>
        <xdr:cNvPr id="1481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277</xdr:row>
      <xdr:rowOff>0</xdr:rowOff>
    </xdr:from>
    <xdr:to>
      <xdr:col>33</xdr:col>
      <xdr:colOff>0</xdr:colOff>
      <xdr:row>280</xdr:row>
      <xdr:rowOff>0</xdr:rowOff>
    </xdr:to>
    <xdr:sp macro="" textlink="">
      <xdr:nvSpPr>
        <xdr:cNvPr id="1482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277</xdr:row>
      <xdr:rowOff>0</xdr:rowOff>
    </xdr:from>
    <xdr:to>
      <xdr:col>36</xdr:col>
      <xdr:colOff>0</xdr:colOff>
      <xdr:row>280</xdr:row>
      <xdr:rowOff>0</xdr:rowOff>
    </xdr:to>
    <xdr:sp macro="" textlink="">
      <xdr:nvSpPr>
        <xdr:cNvPr id="1483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277</xdr:row>
      <xdr:rowOff>9525</xdr:rowOff>
    </xdr:from>
    <xdr:to>
      <xdr:col>39</xdr:col>
      <xdr:colOff>0</xdr:colOff>
      <xdr:row>280</xdr:row>
      <xdr:rowOff>0</xdr:rowOff>
    </xdr:to>
    <xdr:sp macro="" textlink="">
      <xdr:nvSpPr>
        <xdr:cNvPr id="1484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277</xdr:row>
      <xdr:rowOff>0</xdr:rowOff>
    </xdr:from>
    <xdr:to>
      <xdr:col>29</xdr:col>
      <xdr:colOff>333375</xdr:colOff>
      <xdr:row>280</xdr:row>
      <xdr:rowOff>0</xdr:rowOff>
    </xdr:to>
    <xdr:sp macro="" textlink="">
      <xdr:nvSpPr>
        <xdr:cNvPr id="1485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277</xdr:row>
      <xdr:rowOff>0</xdr:rowOff>
    </xdr:from>
    <xdr:to>
      <xdr:col>24</xdr:col>
      <xdr:colOff>28575</xdr:colOff>
      <xdr:row>280</xdr:row>
      <xdr:rowOff>0</xdr:rowOff>
    </xdr:to>
    <xdr:sp macro="" textlink="">
      <xdr:nvSpPr>
        <xdr:cNvPr id="1486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277</xdr:row>
      <xdr:rowOff>0</xdr:rowOff>
    </xdr:from>
    <xdr:to>
      <xdr:col>21</xdr:col>
      <xdr:colOff>28575</xdr:colOff>
      <xdr:row>280</xdr:row>
      <xdr:rowOff>0</xdr:rowOff>
    </xdr:to>
    <xdr:sp macro="" textlink="">
      <xdr:nvSpPr>
        <xdr:cNvPr id="1487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277</xdr:row>
      <xdr:rowOff>19050</xdr:rowOff>
    </xdr:from>
    <xdr:to>
      <xdr:col>6</xdr:col>
      <xdr:colOff>9525</xdr:colOff>
      <xdr:row>280</xdr:row>
      <xdr:rowOff>0</xdr:rowOff>
    </xdr:to>
    <xdr:sp macro="" textlink="">
      <xdr:nvSpPr>
        <xdr:cNvPr id="1488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277</xdr:row>
      <xdr:rowOff>9525</xdr:rowOff>
    </xdr:from>
    <xdr:to>
      <xdr:col>9</xdr:col>
      <xdr:colOff>9525</xdr:colOff>
      <xdr:row>280</xdr:row>
      <xdr:rowOff>0</xdr:rowOff>
    </xdr:to>
    <xdr:sp macro="" textlink="">
      <xdr:nvSpPr>
        <xdr:cNvPr id="1489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281</xdr:row>
      <xdr:rowOff>0</xdr:rowOff>
    </xdr:from>
    <xdr:to>
      <xdr:col>9</xdr:col>
      <xdr:colOff>0</xdr:colOff>
      <xdr:row>284</xdr:row>
      <xdr:rowOff>0</xdr:rowOff>
    </xdr:to>
    <xdr:sp macro="" textlink="">
      <xdr:nvSpPr>
        <xdr:cNvPr id="1490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281</xdr:row>
      <xdr:rowOff>28575</xdr:rowOff>
    </xdr:from>
    <xdr:to>
      <xdr:col>12</xdr:col>
      <xdr:colOff>28575</xdr:colOff>
      <xdr:row>284</xdr:row>
      <xdr:rowOff>0</xdr:rowOff>
    </xdr:to>
    <xdr:sp macro="" textlink="">
      <xdr:nvSpPr>
        <xdr:cNvPr id="1491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281</xdr:row>
      <xdr:rowOff>0</xdr:rowOff>
    </xdr:from>
    <xdr:to>
      <xdr:col>12</xdr:col>
      <xdr:colOff>9525</xdr:colOff>
      <xdr:row>283</xdr:row>
      <xdr:rowOff>161925</xdr:rowOff>
    </xdr:to>
    <xdr:sp macro="" textlink="">
      <xdr:nvSpPr>
        <xdr:cNvPr id="1492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281</xdr:row>
      <xdr:rowOff>0</xdr:rowOff>
    </xdr:from>
    <xdr:to>
      <xdr:col>15</xdr:col>
      <xdr:colOff>28575</xdr:colOff>
      <xdr:row>284</xdr:row>
      <xdr:rowOff>0</xdr:rowOff>
    </xdr:to>
    <xdr:sp macro="" textlink="">
      <xdr:nvSpPr>
        <xdr:cNvPr id="1493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281</xdr:row>
      <xdr:rowOff>9525</xdr:rowOff>
    </xdr:from>
    <xdr:to>
      <xdr:col>18</xdr:col>
      <xdr:colOff>28575</xdr:colOff>
      <xdr:row>284</xdr:row>
      <xdr:rowOff>0</xdr:rowOff>
    </xdr:to>
    <xdr:sp macro="" textlink="">
      <xdr:nvSpPr>
        <xdr:cNvPr id="1494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281</xdr:row>
      <xdr:rowOff>0</xdr:rowOff>
    </xdr:from>
    <xdr:to>
      <xdr:col>18</xdr:col>
      <xdr:colOff>0</xdr:colOff>
      <xdr:row>284</xdr:row>
      <xdr:rowOff>0</xdr:rowOff>
    </xdr:to>
    <xdr:sp macro="" textlink="">
      <xdr:nvSpPr>
        <xdr:cNvPr id="1495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281</xdr:row>
      <xdr:rowOff>28575</xdr:rowOff>
    </xdr:from>
    <xdr:to>
      <xdr:col>21</xdr:col>
      <xdr:colOff>28575</xdr:colOff>
      <xdr:row>284</xdr:row>
      <xdr:rowOff>0</xdr:rowOff>
    </xdr:to>
    <xdr:sp macro="" textlink="">
      <xdr:nvSpPr>
        <xdr:cNvPr id="1496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281</xdr:row>
      <xdr:rowOff>9525</xdr:rowOff>
    </xdr:from>
    <xdr:to>
      <xdr:col>24</xdr:col>
      <xdr:colOff>9525</xdr:colOff>
      <xdr:row>284</xdr:row>
      <xdr:rowOff>0</xdr:rowOff>
    </xdr:to>
    <xdr:sp macro="" textlink="">
      <xdr:nvSpPr>
        <xdr:cNvPr id="1497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281</xdr:row>
      <xdr:rowOff>28575</xdr:rowOff>
    </xdr:from>
    <xdr:to>
      <xdr:col>27</xdr:col>
      <xdr:colOff>28575</xdr:colOff>
      <xdr:row>284</xdr:row>
      <xdr:rowOff>0</xdr:rowOff>
    </xdr:to>
    <xdr:sp macro="" textlink="">
      <xdr:nvSpPr>
        <xdr:cNvPr id="1498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281</xdr:row>
      <xdr:rowOff>9525</xdr:rowOff>
    </xdr:from>
    <xdr:to>
      <xdr:col>27</xdr:col>
      <xdr:colOff>9525</xdr:colOff>
      <xdr:row>284</xdr:row>
      <xdr:rowOff>0</xdr:rowOff>
    </xdr:to>
    <xdr:sp macro="" textlink="">
      <xdr:nvSpPr>
        <xdr:cNvPr id="1499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281</xdr:row>
      <xdr:rowOff>28575</xdr:rowOff>
    </xdr:from>
    <xdr:to>
      <xdr:col>30</xdr:col>
      <xdr:colOff>28575</xdr:colOff>
      <xdr:row>284</xdr:row>
      <xdr:rowOff>0</xdr:rowOff>
    </xdr:to>
    <xdr:sp macro="" textlink="">
      <xdr:nvSpPr>
        <xdr:cNvPr id="1500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281</xdr:row>
      <xdr:rowOff>28575</xdr:rowOff>
    </xdr:from>
    <xdr:to>
      <xdr:col>33</xdr:col>
      <xdr:colOff>28575</xdr:colOff>
      <xdr:row>284</xdr:row>
      <xdr:rowOff>0</xdr:rowOff>
    </xdr:to>
    <xdr:sp macro="" textlink="">
      <xdr:nvSpPr>
        <xdr:cNvPr id="1501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281</xdr:row>
      <xdr:rowOff>28575</xdr:rowOff>
    </xdr:from>
    <xdr:to>
      <xdr:col>36</xdr:col>
      <xdr:colOff>28575</xdr:colOff>
      <xdr:row>284</xdr:row>
      <xdr:rowOff>0</xdr:rowOff>
    </xdr:to>
    <xdr:sp macro="" textlink="">
      <xdr:nvSpPr>
        <xdr:cNvPr id="1502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281</xdr:row>
      <xdr:rowOff>0</xdr:rowOff>
    </xdr:from>
    <xdr:to>
      <xdr:col>39</xdr:col>
      <xdr:colOff>28575</xdr:colOff>
      <xdr:row>284</xdr:row>
      <xdr:rowOff>0</xdr:rowOff>
    </xdr:to>
    <xdr:sp macro="" textlink="">
      <xdr:nvSpPr>
        <xdr:cNvPr id="1503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281</xdr:row>
      <xdr:rowOff>0</xdr:rowOff>
    </xdr:from>
    <xdr:to>
      <xdr:col>6</xdr:col>
      <xdr:colOff>0</xdr:colOff>
      <xdr:row>283</xdr:row>
      <xdr:rowOff>161925</xdr:rowOff>
    </xdr:to>
    <xdr:sp macro="" textlink="">
      <xdr:nvSpPr>
        <xdr:cNvPr id="1504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281</xdr:row>
      <xdr:rowOff>0</xdr:rowOff>
    </xdr:from>
    <xdr:to>
      <xdr:col>15</xdr:col>
      <xdr:colOff>0</xdr:colOff>
      <xdr:row>284</xdr:row>
      <xdr:rowOff>0</xdr:rowOff>
    </xdr:to>
    <xdr:sp macro="" textlink="">
      <xdr:nvSpPr>
        <xdr:cNvPr id="1505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281</xdr:row>
      <xdr:rowOff>0</xdr:rowOff>
    </xdr:from>
    <xdr:to>
      <xdr:col>33</xdr:col>
      <xdr:colOff>0</xdr:colOff>
      <xdr:row>284</xdr:row>
      <xdr:rowOff>0</xdr:rowOff>
    </xdr:to>
    <xdr:sp macro="" textlink="">
      <xdr:nvSpPr>
        <xdr:cNvPr id="1506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281</xdr:row>
      <xdr:rowOff>0</xdr:rowOff>
    </xdr:from>
    <xdr:to>
      <xdr:col>36</xdr:col>
      <xdr:colOff>0</xdr:colOff>
      <xdr:row>284</xdr:row>
      <xdr:rowOff>0</xdr:rowOff>
    </xdr:to>
    <xdr:sp macro="" textlink="">
      <xdr:nvSpPr>
        <xdr:cNvPr id="1507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281</xdr:row>
      <xdr:rowOff>9525</xdr:rowOff>
    </xdr:from>
    <xdr:to>
      <xdr:col>39</xdr:col>
      <xdr:colOff>0</xdr:colOff>
      <xdr:row>284</xdr:row>
      <xdr:rowOff>0</xdr:rowOff>
    </xdr:to>
    <xdr:sp macro="" textlink="">
      <xdr:nvSpPr>
        <xdr:cNvPr id="1508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281</xdr:row>
      <xdr:rowOff>0</xdr:rowOff>
    </xdr:from>
    <xdr:to>
      <xdr:col>29</xdr:col>
      <xdr:colOff>333375</xdr:colOff>
      <xdr:row>284</xdr:row>
      <xdr:rowOff>0</xdr:rowOff>
    </xdr:to>
    <xdr:sp macro="" textlink="">
      <xdr:nvSpPr>
        <xdr:cNvPr id="1509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281</xdr:row>
      <xdr:rowOff>0</xdr:rowOff>
    </xdr:from>
    <xdr:to>
      <xdr:col>24</xdr:col>
      <xdr:colOff>28575</xdr:colOff>
      <xdr:row>284</xdr:row>
      <xdr:rowOff>0</xdr:rowOff>
    </xdr:to>
    <xdr:sp macro="" textlink="">
      <xdr:nvSpPr>
        <xdr:cNvPr id="1510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281</xdr:row>
      <xdr:rowOff>0</xdr:rowOff>
    </xdr:from>
    <xdr:to>
      <xdr:col>21</xdr:col>
      <xdr:colOff>28575</xdr:colOff>
      <xdr:row>284</xdr:row>
      <xdr:rowOff>0</xdr:rowOff>
    </xdr:to>
    <xdr:sp macro="" textlink="">
      <xdr:nvSpPr>
        <xdr:cNvPr id="1511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281</xdr:row>
      <xdr:rowOff>19050</xdr:rowOff>
    </xdr:from>
    <xdr:to>
      <xdr:col>6</xdr:col>
      <xdr:colOff>9525</xdr:colOff>
      <xdr:row>284</xdr:row>
      <xdr:rowOff>0</xdr:rowOff>
    </xdr:to>
    <xdr:sp macro="" textlink="">
      <xdr:nvSpPr>
        <xdr:cNvPr id="1512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281</xdr:row>
      <xdr:rowOff>9525</xdr:rowOff>
    </xdr:from>
    <xdr:to>
      <xdr:col>9</xdr:col>
      <xdr:colOff>9525</xdr:colOff>
      <xdr:row>284</xdr:row>
      <xdr:rowOff>0</xdr:rowOff>
    </xdr:to>
    <xdr:sp macro="" textlink="">
      <xdr:nvSpPr>
        <xdr:cNvPr id="1513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285</xdr:row>
      <xdr:rowOff>0</xdr:rowOff>
    </xdr:from>
    <xdr:to>
      <xdr:col>9</xdr:col>
      <xdr:colOff>0</xdr:colOff>
      <xdr:row>288</xdr:row>
      <xdr:rowOff>0</xdr:rowOff>
    </xdr:to>
    <xdr:sp macro="" textlink="">
      <xdr:nvSpPr>
        <xdr:cNvPr id="1514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285</xdr:row>
      <xdr:rowOff>28575</xdr:rowOff>
    </xdr:from>
    <xdr:to>
      <xdr:col>12</xdr:col>
      <xdr:colOff>28575</xdr:colOff>
      <xdr:row>288</xdr:row>
      <xdr:rowOff>0</xdr:rowOff>
    </xdr:to>
    <xdr:sp macro="" textlink="">
      <xdr:nvSpPr>
        <xdr:cNvPr id="1515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285</xdr:row>
      <xdr:rowOff>0</xdr:rowOff>
    </xdr:from>
    <xdr:to>
      <xdr:col>12</xdr:col>
      <xdr:colOff>9525</xdr:colOff>
      <xdr:row>287</xdr:row>
      <xdr:rowOff>161925</xdr:rowOff>
    </xdr:to>
    <xdr:sp macro="" textlink="">
      <xdr:nvSpPr>
        <xdr:cNvPr id="1516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285</xdr:row>
      <xdr:rowOff>0</xdr:rowOff>
    </xdr:from>
    <xdr:to>
      <xdr:col>15</xdr:col>
      <xdr:colOff>28575</xdr:colOff>
      <xdr:row>288</xdr:row>
      <xdr:rowOff>0</xdr:rowOff>
    </xdr:to>
    <xdr:sp macro="" textlink="">
      <xdr:nvSpPr>
        <xdr:cNvPr id="1517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285</xdr:row>
      <xdr:rowOff>9525</xdr:rowOff>
    </xdr:from>
    <xdr:to>
      <xdr:col>18</xdr:col>
      <xdr:colOff>28575</xdr:colOff>
      <xdr:row>288</xdr:row>
      <xdr:rowOff>0</xdr:rowOff>
    </xdr:to>
    <xdr:sp macro="" textlink="">
      <xdr:nvSpPr>
        <xdr:cNvPr id="1518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285</xdr:row>
      <xdr:rowOff>0</xdr:rowOff>
    </xdr:from>
    <xdr:to>
      <xdr:col>18</xdr:col>
      <xdr:colOff>0</xdr:colOff>
      <xdr:row>288</xdr:row>
      <xdr:rowOff>0</xdr:rowOff>
    </xdr:to>
    <xdr:sp macro="" textlink="">
      <xdr:nvSpPr>
        <xdr:cNvPr id="1519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285</xdr:row>
      <xdr:rowOff>28575</xdr:rowOff>
    </xdr:from>
    <xdr:to>
      <xdr:col>21</xdr:col>
      <xdr:colOff>28575</xdr:colOff>
      <xdr:row>288</xdr:row>
      <xdr:rowOff>0</xdr:rowOff>
    </xdr:to>
    <xdr:sp macro="" textlink="">
      <xdr:nvSpPr>
        <xdr:cNvPr id="1520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285</xdr:row>
      <xdr:rowOff>9525</xdr:rowOff>
    </xdr:from>
    <xdr:to>
      <xdr:col>24</xdr:col>
      <xdr:colOff>9525</xdr:colOff>
      <xdr:row>288</xdr:row>
      <xdr:rowOff>0</xdr:rowOff>
    </xdr:to>
    <xdr:sp macro="" textlink="">
      <xdr:nvSpPr>
        <xdr:cNvPr id="1521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285</xdr:row>
      <xdr:rowOff>28575</xdr:rowOff>
    </xdr:from>
    <xdr:to>
      <xdr:col>27</xdr:col>
      <xdr:colOff>28575</xdr:colOff>
      <xdr:row>288</xdr:row>
      <xdr:rowOff>0</xdr:rowOff>
    </xdr:to>
    <xdr:sp macro="" textlink="">
      <xdr:nvSpPr>
        <xdr:cNvPr id="1522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285</xdr:row>
      <xdr:rowOff>9525</xdr:rowOff>
    </xdr:from>
    <xdr:to>
      <xdr:col>27</xdr:col>
      <xdr:colOff>9525</xdr:colOff>
      <xdr:row>288</xdr:row>
      <xdr:rowOff>0</xdr:rowOff>
    </xdr:to>
    <xdr:sp macro="" textlink="">
      <xdr:nvSpPr>
        <xdr:cNvPr id="1523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285</xdr:row>
      <xdr:rowOff>28575</xdr:rowOff>
    </xdr:from>
    <xdr:to>
      <xdr:col>30</xdr:col>
      <xdr:colOff>28575</xdr:colOff>
      <xdr:row>288</xdr:row>
      <xdr:rowOff>0</xdr:rowOff>
    </xdr:to>
    <xdr:sp macro="" textlink="">
      <xdr:nvSpPr>
        <xdr:cNvPr id="1524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285</xdr:row>
      <xdr:rowOff>28575</xdr:rowOff>
    </xdr:from>
    <xdr:to>
      <xdr:col>33</xdr:col>
      <xdr:colOff>28575</xdr:colOff>
      <xdr:row>288</xdr:row>
      <xdr:rowOff>0</xdr:rowOff>
    </xdr:to>
    <xdr:sp macro="" textlink="">
      <xdr:nvSpPr>
        <xdr:cNvPr id="1525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285</xdr:row>
      <xdr:rowOff>28575</xdr:rowOff>
    </xdr:from>
    <xdr:to>
      <xdr:col>36</xdr:col>
      <xdr:colOff>28575</xdr:colOff>
      <xdr:row>288</xdr:row>
      <xdr:rowOff>0</xdr:rowOff>
    </xdr:to>
    <xdr:sp macro="" textlink="">
      <xdr:nvSpPr>
        <xdr:cNvPr id="1526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285</xdr:row>
      <xdr:rowOff>0</xdr:rowOff>
    </xdr:from>
    <xdr:to>
      <xdr:col>39</xdr:col>
      <xdr:colOff>28575</xdr:colOff>
      <xdr:row>288</xdr:row>
      <xdr:rowOff>0</xdr:rowOff>
    </xdr:to>
    <xdr:sp macro="" textlink="">
      <xdr:nvSpPr>
        <xdr:cNvPr id="1527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285</xdr:row>
      <xdr:rowOff>0</xdr:rowOff>
    </xdr:from>
    <xdr:to>
      <xdr:col>6</xdr:col>
      <xdr:colOff>0</xdr:colOff>
      <xdr:row>287</xdr:row>
      <xdr:rowOff>161925</xdr:rowOff>
    </xdr:to>
    <xdr:sp macro="" textlink="">
      <xdr:nvSpPr>
        <xdr:cNvPr id="1528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285</xdr:row>
      <xdr:rowOff>0</xdr:rowOff>
    </xdr:from>
    <xdr:to>
      <xdr:col>15</xdr:col>
      <xdr:colOff>0</xdr:colOff>
      <xdr:row>288</xdr:row>
      <xdr:rowOff>0</xdr:rowOff>
    </xdr:to>
    <xdr:sp macro="" textlink="">
      <xdr:nvSpPr>
        <xdr:cNvPr id="1529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285</xdr:row>
      <xdr:rowOff>0</xdr:rowOff>
    </xdr:from>
    <xdr:to>
      <xdr:col>33</xdr:col>
      <xdr:colOff>0</xdr:colOff>
      <xdr:row>288</xdr:row>
      <xdr:rowOff>0</xdr:rowOff>
    </xdr:to>
    <xdr:sp macro="" textlink="">
      <xdr:nvSpPr>
        <xdr:cNvPr id="1530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285</xdr:row>
      <xdr:rowOff>0</xdr:rowOff>
    </xdr:from>
    <xdr:to>
      <xdr:col>36</xdr:col>
      <xdr:colOff>0</xdr:colOff>
      <xdr:row>288</xdr:row>
      <xdr:rowOff>0</xdr:rowOff>
    </xdr:to>
    <xdr:sp macro="" textlink="">
      <xdr:nvSpPr>
        <xdr:cNvPr id="1531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285</xdr:row>
      <xdr:rowOff>9525</xdr:rowOff>
    </xdr:from>
    <xdr:to>
      <xdr:col>39</xdr:col>
      <xdr:colOff>0</xdr:colOff>
      <xdr:row>288</xdr:row>
      <xdr:rowOff>0</xdr:rowOff>
    </xdr:to>
    <xdr:sp macro="" textlink="">
      <xdr:nvSpPr>
        <xdr:cNvPr id="1532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285</xdr:row>
      <xdr:rowOff>0</xdr:rowOff>
    </xdr:from>
    <xdr:to>
      <xdr:col>29</xdr:col>
      <xdr:colOff>333375</xdr:colOff>
      <xdr:row>288</xdr:row>
      <xdr:rowOff>0</xdr:rowOff>
    </xdr:to>
    <xdr:sp macro="" textlink="">
      <xdr:nvSpPr>
        <xdr:cNvPr id="1533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285</xdr:row>
      <xdr:rowOff>0</xdr:rowOff>
    </xdr:from>
    <xdr:to>
      <xdr:col>24</xdr:col>
      <xdr:colOff>28575</xdr:colOff>
      <xdr:row>288</xdr:row>
      <xdr:rowOff>0</xdr:rowOff>
    </xdr:to>
    <xdr:sp macro="" textlink="">
      <xdr:nvSpPr>
        <xdr:cNvPr id="1534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285</xdr:row>
      <xdr:rowOff>0</xdr:rowOff>
    </xdr:from>
    <xdr:to>
      <xdr:col>21</xdr:col>
      <xdr:colOff>28575</xdr:colOff>
      <xdr:row>288</xdr:row>
      <xdr:rowOff>0</xdr:rowOff>
    </xdr:to>
    <xdr:sp macro="" textlink="">
      <xdr:nvSpPr>
        <xdr:cNvPr id="1535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285</xdr:row>
      <xdr:rowOff>19050</xdr:rowOff>
    </xdr:from>
    <xdr:to>
      <xdr:col>6</xdr:col>
      <xdr:colOff>9525</xdr:colOff>
      <xdr:row>288</xdr:row>
      <xdr:rowOff>0</xdr:rowOff>
    </xdr:to>
    <xdr:sp macro="" textlink="">
      <xdr:nvSpPr>
        <xdr:cNvPr id="1536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285</xdr:row>
      <xdr:rowOff>9525</xdr:rowOff>
    </xdr:from>
    <xdr:to>
      <xdr:col>9</xdr:col>
      <xdr:colOff>9525</xdr:colOff>
      <xdr:row>288</xdr:row>
      <xdr:rowOff>0</xdr:rowOff>
    </xdr:to>
    <xdr:sp macro="" textlink="">
      <xdr:nvSpPr>
        <xdr:cNvPr id="1537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289</xdr:row>
      <xdr:rowOff>0</xdr:rowOff>
    </xdr:from>
    <xdr:to>
      <xdr:col>9</xdr:col>
      <xdr:colOff>0</xdr:colOff>
      <xdr:row>292</xdr:row>
      <xdr:rowOff>0</xdr:rowOff>
    </xdr:to>
    <xdr:sp macro="" textlink="">
      <xdr:nvSpPr>
        <xdr:cNvPr id="1538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289</xdr:row>
      <xdr:rowOff>28575</xdr:rowOff>
    </xdr:from>
    <xdr:to>
      <xdr:col>12</xdr:col>
      <xdr:colOff>28575</xdr:colOff>
      <xdr:row>292</xdr:row>
      <xdr:rowOff>0</xdr:rowOff>
    </xdr:to>
    <xdr:sp macro="" textlink="">
      <xdr:nvSpPr>
        <xdr:cNvPr id="1539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289</xdr:row>
      <xdr:rowOff>0</xdr:rowOff>
    </xdr:from>
    <xdr:to>
      <xdr:col>12</xdr:col>
      <xdr:colOff>9525</xdr:colOff>
      <xdr:row>291</xdr:row>
      <xdr:rowOff>161925</xdr:rowOff>
    </xdr:to>
    <xdr:sp macro="" textlink="">
      <xdr:nvSpPr>
        <xdr:cNvPr id="1540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289</xdr:row>
      <xdr:rowOff>0</xdr:rowOff>
    </xdr:from>
    <xdr:to>
      <xdr:col>15</xdr:col>
      <xdr:colOff>28575</xdr:colOff>
      <xdr:row>292</xdr:row>
      <xdr:rowOff>0</xdr:rowOff>
    </xdr:to>
    <xdr:sp macro="" textlink="">
      <xdr:nvSpPr>
        <xdr:cNvPr id="1541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289</xdr:row>
      <xdr:rowOff>9525</xdr:rowOff>
    </xdr:from>
    <xdr:to>
      <xdr:col>18</xdr:col>
      <xdr:colOff>28575</xdr:colOff>
      <xdr:row>292</xdr:row>
      <xdr:rowOff>0</xdr:rowOff>
    </xdr:to>
    <xdr:sp macro="" textlink="">
      <xdr:nvSpPr>
        <xdr:cNvPr id="1542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289</xdr:row>
      <xdr:rowOff>0</xdr:rowOff>
    </xdr:from>
    <xdr:to>
      <xdr:col>18</xdr:col>
      <xdr:colOff>0</xdr:colOff>
      <xdr:row>292</xdr:row>
      <xdr:rowOff>0</xdr:rowOff>
    </xdr:to>
    <xdr:sp macro="" textlink="">
      <xdr:nvSpPr>
        <xdr:cNvPr id="1543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289</xdr:row>
      <xdr:rowOff>28575</xdr:rowOff>
    </xdr:from>
    <xdr:to>
      <xdr:col>21</xdr:col>
      <xdr:colOff>28575</xdr:colOff>
      <xdr:row>292</xdr:row>
      <xdr:rowOff>0</xdr:rowOff>
    </xdr:to>
    <xdr:sp macro="" textlink="">
      <xdr:nvSpPr>
        <xdr:cNvPr id="1544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289</xdr:row>
      <xdr:rowOff>9525</xdr:rowOff>
    </xdr:from>
    <xdr:to>
      <xdr:col>24</xdr:col>
      <xdr:colOff>9525</xdr:colOff>
      <xdr:row>292</xdr:row>
      <xdr:rowOff>0</xdr:rowOff>
    </xdr:to>
    <xdr:sp macro="" textlink="">
      <xdr:nvSpPr>
        <xdr:cNvPr id="1545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289</xdr:row>
      <xdr:rowOff>28575</xdr:rowOff>
    </xdr:from>
    <xdr:to>
      <xdr:col>27</xdr:col>
      <xdr:colOff>28575</xdr:colOff>
      <xdr:row>292</xdr:row>
      <xdr:rowOff>0</xdr:rowOff>
    </xdr:to>
    <xdr:sp macro="" textlink="">
      <xdr:nvSpPr>
        <xdr:cNvPr id="1546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289</xdr:row>
      <xdr:rowOff>9525</xdr:rowOff>
    </xdr:from>
    <xdr:to>
      <xdr:col>27</xdr:col>
      <xdr:colOff>9525</xdr:colOff>
      <xdr:row>292</xdr:row>
      <xdr:rowOff>0</xdr:rowOff>
    </xdr:to>
    <xdr:sp macro="" textlink="">
      <xdr:nvSpPr>
        <xdr:cNvPr id="1547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289</xdr:row>
      <xdr:rowOff>28575</xdr:rowOff>
    </xdr:from>
    <xdr:to>
      <xdr:col>30</xdr:col>
      <xdr:colOff>28575</xdr:colOff>
      <xdr:row>292</xdr:row>
      <xdr:rowOff>0</xdr:rowOff>
    </xdr:to>
    <xdr:sp macro="" textlink="">
      <xdr:nvSpPr>
        <xdr:cNvPr id="1548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289</xdr:row>
      <xdr:rowOff>28575</xdr:rowOff>
    </xdr:from>
    <xdr:to>
      <xdr:col>33</xdr:col>
      <xdr:colOff>28575</xdr:colOff>
      <xdr:row>292</xdr:row>
      <xdr:rowOff>0</xdr:rowOff>
    </xdr:to>
    <xdr:sp macro="" textlink="">
      <xdr:nvSpPr>
        <xdr:cNvPr id="1549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289</xdr:row>
      <xdr:rowOff>28575</xdr:rowOff>
    </xdr:from>
    <xdr:to>
      <xdr:col>36</xdr:col>
      <xdr:colOff>28575</xdr:colOff>
      <xdr:row>292</xdr:row>
      <xdr:rowOff>0</xdr:rowOff>
    </xdr:to>
    <xdr:sp macro="" textlink="">
      <xdr:nvSpPr>
        <xdr:cNvPr id="1550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289</xdr:row>
      <xdr:rowOff>0</xdr:rowOff>
    </xdr:from>
    <xdr:to>
      <xdr:col>39</xdr:col>
      <xdr:colOff>28575</xdr:colOff>
      <xdr:row>292</xdr:row>
      <xdr:rowOff>0</xdr:rowOff>
    </xdr:to>
    <xdr:sp macro="" textlink="">
      <xdr:nvSpPr>
        <xdr:cNvPr id="1551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289</xdr:row>
      <xdr:rowOff>0</xdr:rowOff>
    </xdr:from>
    <xdr:to>
      <xdr:col>6</xdr:col>
      <xdr:colOff>0</xdr:colOff>
      <xdr:row>291</xdr:row>
      <xdr:rowOff>161925</xdr:rowOff>
    </xdr:to>
    <xdr:sp macro="" textlink="">
      <xdr:nvSpPr>
        <xdr:cNvPr id="1552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289</xdr:row>
      <xdr:rowOff>0</xdr:rowOff>
    </xdr:from>
    <xdr:to>
      <xdr:col>15</xdr:col>
      <xdr:colOff>0</xdr:colOff>
      <xdr:row>292</xdr:row>
      <xdr:rowOff>0</xdr:rowOff>
    </xdr:to>
    <xdr:sp macro="" textlink="">
      <xdr:nvSpPr>
        <xdr:cNvPr id="1553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289</xdr:row>
      <xdr:rowOff>0</xdr:rowOff>
    </xdr:from>
    <xdr:to>
      <xdr:col>33</xdr:col>
      <xdr:colOff>0</xdr:colOff>
      <xdr:row>292</xdr:row>
      <xdr:rowOff>0</xdr:rowOff>
    </xdr:to>
    <xdr:sp macro="" textlink="">
      <xdr:nvSpPr>
        <xdr:cNvPr id="1554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289</xdr:row>
      <xdr:rowOff>0</xdr:rowOff>
    </xdr:from>
    <xdr:to>
      <xdr:col>36</xdr:col>
      <xdr:colOff>0</xdr:colOff>
      <xdr:row>292</xdr:row>
      <xdr:rowOff>0</xdr:rowOff>
    </xdr:to>
    <xdr:sp macro="" textlink="">
      <xdr:nvSpPr>
        <xdr:cNvPr id="1555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289</xdr:row>
      <xdr:rowOff>9525</xdr:rowOff>
    </xdr:from>
    <xdr:to>
      <xdr:col>39</xdr:col>
      <xdr:colOff>0</xdr:colOff>
      <xdr:row>292</xdr:row>
      <xdr:rowOff>0</xdr:rowOff>
    </xdr:to>
    <xdr:sp macro="" textlink="">
      <xdr:nvSpPr>
        <xdr:cNvPr id="1556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289</xdr:row>
      <xdr:rowOff>0</xdr:rowOff>
    </xdr:from>
    <xdr:to>
      <xdr:col>29</xdr:col>
      <xdr:colOff>333375</xdr:colOff>
      <xdr:row>292</xdr:row>
      <xdr:rowOff>0</xdr:rowOff>
    </xdr:to>
    <xdr:sp macro="" textlink="">
      <xdr:nvSpPr>
        <xdr:cNvPr id="1557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289</xdr:row>
      <xdr:rowOff>0</xdr:rowOff>
    </xdr:from>
    <xdr:to>
      <xdr:col>24</xdr:col>
      <xdr:colOff>28575</xdr:colOff>
      <xdr:row>292</xdr:row>
      <xdr:rowOff>0</xdr:rowOff>
    </xdr:to>
    <xdr:sp macro="" textlink="">
      <xdr:nvSpPr>
        <xdr:cNvPr id="1558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289</xdr:row>
      <xdr:rowOff>0</xdr:rowOff>
    </xdr:from>
    <xdr:to>
      <xdr:col>21</xdr:col>
      <xdr:colOff>28575</xdr:colOff>
      <xdr:row>292</xdr:row>
      <xdr:rowOff>0</xdr:rowOff>
    </xdr:to>
    <xdr:sp macro="" textlink="">
      <xdr:nvSpPr>
        <xdr:cNvPr id="1559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289</xdr:row>
      <xdr:rowOff>19050</xdr:rowOff>
    </xdr:from>
    <xdr:to>
      <xdr:col>6</xdr:col>
      <xdr:colOff>9525</xdr:colOff>
      <xdr:row>292</xdr:row>
      <xdr:rowOff>0</xdr:rowOff>
    </xdr:to>
    <xdr:sp macro="" textlink="">
      <xdr:nvSpPr>
        <xdr:cNvPr id="1560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289</xdr:row>
      <xdr:rowOff>9525</xdr:rowOff>
    </xdr:from>
    <xdr:to>
      <xdr:col>9</xdr:col>
      <xdr:colOff>9525</xdr:colOff>
      <xdr:row>292</xdr:row>
      <xdr:rowOff>0</xdr:rowOff>
    </xdr:to>
    <xdr:sp macro="" textlink="">
      <xdr:nvSpPr>
        <xdr:cNvPr id="1561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293</xdr:row>
      <xdr:rowOff>0</xdr:rowOff>
    </xdr:from>
    <xdr:to>
      <xdr:col>9</xdr:col>
      <xdr:colOff>0</xdr:colOff>
      <xdr:row>296</xdr:row>
      <xdr:rowOff>0</xdr:rowOff>
    </xdr:to>
    <xdr:sp macro="" textlink="">
      <xdr:nvSpPr>
        <xdr:cNvPr id="1562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293</xdr:row>
      <xdr:rowOff>28575</xdr:rowOff>
    </xdr:from>
    <xdr:to>
      <xdr:col>12</xdr:col>
      <xdr:colOff>28575</xdr:colOff>
      <xdr:row>296</xdr:row>
      <xdr:rowOff>0</xdr:rowOff>
    </xdr:to>
    <xdr:sp macro="" textlink="">
      <xdr:nvSpPr>
        <xdr:cNvPr id="1563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293</xdr:row>
      <xdr:rowOff>0</xdr:rowOff>
    </xdr:from>
    <xdr:to>
      <xdr:col>12</xdr:col>
      <xdr:colOff>9525</xdr:colOff>
      <xdr:row>295</xdr:row>
      <xdr:rowOff>161925</xdr:rowOff>
    </xdr:to>
    <xdr:sp macro="" textlink="">
      <xdr:nvSpPr>
        <xdr:cNvPr id="1564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293</xdr:row>
      <xdr:rowOff>0</xdr:rowOff>
    </xdr:from>
    <xdr:to>
      <xdr:col>15</xdr:col>
      <xdr:colOff>28575</xdr:colOff>
      <xdr:row>296</xdr:row>
      <xdr:rowOff>0</xdr:rowOff>
    </xdr:to>
    <xdr:sp macro="" textlink="">
      <xdr:nvSpPr>
        <xdr:cNvPr id="1565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293</xdr:row>
      <xdr:rowOff>9525</xdr:rowOff>
    </xdr:from>
    <xdr:to>
      <xdr:col>18</xdr:col>
      <xdr:colOff>28575</xdr:colOff>
      <xdr:row>296</xdr:row>
      <xdr:rowOff>0</xdr:rowOff>
    </xdr:to>
    <xdr:sp macro="" textlink="">
      <xdr:nvSpPr>
        <xdr:cNvPr id="1566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293</xdr:row>
      <xdr:rowOff>0</xdr:rowOff>
    </xdr:from>
    <xdr:to>
      <xdr:col>18</xdr:col>
      <xdr:colOff>0</xdr:colOff>
      <xdr:row>296</xdr:row>
      <xdr:rowOff>0</xdr:rowOff>
    </xdr:to>
    <xdr:sp macro="" textlink="">
      <xdr:nvSpPr>
        <xdr:cNvPr id="1567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293</xdr:row>
      <xdr:rowOff>28575</xdr:rowOff>
    </xdr:from>
    <xdr:to>
      <xdr:col>21</xdr:col>
      <xdr:colOff>28575</xdr:colOff>
      <xdr:row>296</xdr:row>
      <xdr:rowOff>0</xdr:rowOff>
    </xdr:to>
    <xdr:sp macro="" textlink="">
      <xdr:nvSpPr>
        <xdr:cNvPr id="1568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293</xdr:row>
      <xdr:rowOff>9525</xdr:rowOff>
    </xdr:from>
    <xdr:to>
      <xdr:col>24</xdr:col>
      <xdr:colOff>9525</xdr:colOff>
      <xdr:row>296</xdr:row>
      <xdr:rowOff>0</xdr:rowOff>
    </xdr:to>
    <xdr:sp macro="" textlink="">
      <xdr:nvSpPr>
        <xdr:cNvPr id="1569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293</xdr:row>
      <xdr:rowOff>28575</xdr:rowOff>
    </xdr:from>
    <xdr:to>
      <xdr:col>27</xdr:col>
      <xdr:colOff>28575</xdr:colOff>
      <xdr:row>296</xdr:row>
      <xdr:rowOff>0</xdr:rowOff>
    </xdr:to>
    <xdr:sp macro="" textlink="">
      <xdr:nvSpPr>
        <xdr:cNvPr id="1570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293</xdr:row>
      <xdr:rowOff>9525</xdr:rowOff>
    </xdr:from>
    <xdr:to>
      <xdr:col>27</xdr:col>
      <xdr:colOff>9525</xdr:colOff>
      <xdr:row>296</xdr:row>
      <xdr:rowOff>0</xdr:rowOff>
    </xdr:to>
    <xdr:sp macro="" textlink="">
      <xdr:nvSpPr>
        <xdr:cNvPr id="1571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293</xdr:row>
      <xdr:rowOff>28575</xdr:rowOff>
    </xdr:from>
    <xdr:to>
      <xdr:col>30</xdr:col>
      <xdr:colOff>28575</xdr:colOff>
      <xdr:row>296</xdr:row>
      <xdr:rowOff>0</xdr:rowOff>
    </xdr:to>
    <xdr:sp macro="" textlink="">
      <xdr:nvSpPr>
        <xdr:cNvPr id="1572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293</xdr:row>
      <xdr:rowOff>28575</xdr:rowOff>
    </xdr:from>
    <xdr:to>
      <xdr:col>33</xdr:col>
      <xdr:colOff>28575</xdr:colOff>
      <xdr:row>296</xdr:row>
      <xdr:rowOff>0</xdr:rowOff>
    </xdr:to>
    <xdr:sp macro="" textlink="">
      <xdr:nvSpPr>
        <xdr:cNvPr id="1573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293</xdr:row>
      <xdr:rowOff>28575</xdr:rowOff>
    </xdr:from>
    <xdr:to>
      <xdr:col>36</xdr:col>
      <xdr:colOff>28575</xdr:colOff>
      <xdr:row>296</xdr:row>
      <xdr:rowOff>0</xdr:rowOff>
    </xdr:to>
    <xdr:sp macro="" textlink="">
      <xdr:nvSpPr>
        <xdr:cNvPr id="1574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293</xdr:row>
      <xdr:rowOff>0</xdr:rowOff>
    </xdr:from>
    <xdr:to>
      <xdr:col>39</xdr:col>
      <xdr:colOff>28575</xdr:colOff>
      <xdr:row>296</xdr:row>
      <xdr:rowOff>0</xdr:rowOff>
    </xdr:to>
    <xdr:sp macro="" textlink="">
      <xdr:nvSpPr>
        <xdr:cNvPr id="1575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293</xdr:row>
      <xdr:rowOff>0</xdr:rowOff>
    </xdr:from>
    <xdr:to>
      <xdr:col>6</xdr:col>
      <xdr:colOff>0</xdr:colOff>
      <xdr:row>295</xdr:row>
      <xdr:rowOff>161925</xdr:rowOff>
    </xdr:to>
    <xdr:sp macro="" textlink="">
      <xdr:nvSpPr>
        <xdr:cNvPr id="1576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293</xdr:row>
      <xdr:rowOff>0</xdr:rowOff>
    </xdr:from>
    <xdr:to>
      <xdr:col>15</xdr:col>
      <xdr:colOff>0</xdr:colOff>
      <xdr:row>296</xdr:row>
      <xdr:rowOff>0</xdr:rowOff>
    </xdr:to>
    <xdr:sp macro="" textlink="">
      <xdr:nvSpPr>
        <xdr:cNvPr id="1577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293</xdr:row>
      <xdr:rowOff>0</xdr:rowOff>
    </xdr:from>
    <xdr:to>
      <xdr:col>33</xdr:col>
      <xdr:colOff>0</xdr:colOff>
      <xdr:row>296</xdr:row>
      <xdr:rowOff>0</xdr:rowOff>
    </xdr:to>
    <xdr:sp macro="" textlink="">
      <xdr:nvSpPr>
        <xdr:cNvPr id="1578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293</xdr:row>
      <xdr:rowOff>0</xdr:rowOff>
    </xdr:from>
    <xdr:to>
      <xdr:col>36</xdr:col>
      <xdr:colOff>0</xdr:colOff>
      <xdr:row>296</xdr:row>
      <xdr:rowOff>0</xdr:rowOff>
    </xdr:to>
    <xdr:sp macro="" textlink="">
      <xdr:nvSpPr>
        <xdr:cNvPr id="1579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293</xdr:row>
      <xdr:rowOff>9525</xdr:rowOff>
    </xdr:from>
    <xdr:to>
      <xdr:col>39</xdr:col>
      <xdr:colOff>0</xdr:colOff>
      <xdr:row>296</xdr:row>
      <xdr:rowOff>0</xdr:rowOff>
    </xdr:to>
    <xdr:sp macro="" textlink="">
      <xdr:nvSpPr>
        <xdr:cNvPr id="1580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293</xdr:row>
      <xdr:rowOff>0</xdr:rowOff>
    </xdr:from>
    <xdr:to>
      <xdr:col>29</xdr:col>
      <xdr:colOff>333375</xdr:colOff>
      <xdr:row>296</xdr:row>
      <xdr:rowOff>0</xdr:rowOff>
    </xdr:to>
    <xdr:sp macro="" textlink="">
      <xdr:nvSpPr>
        <xdr:cNvPr id="1581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293</xdr:row>
      <xdr:rowOff>0</xdr:rowOff>
    </xdr:from>
    <xdr:to>
      <xdr:col>24</xdr:col>
      <xdr:colOff>28575</xdr:colOff>
      <xdr:row>296</xdr:row>
      <xdr:rowOff>0</xdr:rowOff>
    </xdr:to>
    <xdr:sp macro="" textlink="">
      <xdr:nvSpPr>
        <xdr:cNvPr id="1582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293</xdr:row>
      <xdr:rowOff>0</xdr:rowOff>
    </xdr:from>
    <xdr:to>
      <xdr:col>21</xdr:col>
      <xdr:colOff>28575</xdr:colOff>
      <xdr:row>296</xdr:row>
      <xdr:rowOff>0</xdr:rowOff>
    </xdr:to>
    <xdr:sp macro="" textlink="">
      <xdr:nvSpPr>
        <xdr:cNvPr id="1583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293</xdr:row>
      <xdr:rowOff>19050</xdr:rowOff>
    </xdr:from>
    <xdr:to>
      <xdr:col>6</xdr:col>
      <xdr:colOff>9525</xdr:colOff>
      <xdr:row>296</xdr:row>
      <xdr:rowOff>0</xdr:rowOff>
    </xdr:to>
    <xdr:sp macro="" textlink="">
      <xdr:nvSpPr>
        <xdr:cNvPr id="1584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293</xdr:row>
      <xdr:rowOff>9525</xdr:rowOff>
    </xdr:from>
    <xdr:to>
      <xdr:col>9</xdr:col>
      <xdr:colOff>9525</xdr:colOff>
      <xdr:row>296</xdr:row>
      <xdr:rowOff>0</xdr:rowOff>
    </xdr:to>
    <xdr:sp macro="" textlink="">
      <xdr:nvSpPr>
        <xdr:cNvPr id="1585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297</xdr:row>
      <xdr:rowOff>0</xdr:rowOff>
    </xdr:from>
    <xdr:to>
      <xdr:col>9</xdr:col>
      <xdr:colOff>0</xdr:colOff>
      <xdr:row>300</xdr:row>
      <xdr:rowOff>0</xdr:rowOff>
    </xdr:to>
    <xdr:sp macro="" textlink="">
      <xdr:nvSpPr>
        <xdr:cNvPr id="1586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297</xdr:row>
      <xdr:rowOff>28575</xdr:rowOff>
    </xdr:from>
    <xdr:to>
      <xdr:col>12</xdr:col>
      <xdr:colOff>28575</xdr:colOff>
      <xdr:row>300</xdr:row>
      <xdr:rowOff>0</xdr:rowOff>
    </xdr:to>
    <xdr:sp macro="" textlink="">
      <xdr:nvSpPr>
        <xdr:cNvPr id="1587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297</xdr:row>
      <xdr:rowOff>0</xdr:rowOff>
    </xdr:from>
    <xdr:to>
      <xdr:col>12</xdr:col>
      <xdr:colOff>9525</xdr:colOff>
      <xdr:row>299</xdr:row>
      <xdr:rowOff>161925</xdr:rowOff>
    </xdr:to>
    <xdr:sp macro="" textlink="">
      <xdr:nvSpPr>
        <xdr:cNvPr id="1588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297</xdr:row>
      <xdr:rowOff>0</xdr:rowOff>
    </xdr:from>
    <xdr:to>
      <xdr:col>15</xdr:col>
      <xdr:colOff>28575</xdr:colOff>
      <xdr:row>300</xdr:row>
      <xdr:rowOff>0</xdr:rowOff>
    </xdr:to>
    <xdr:sp macro="" textlink="">
      <xdr:nvSpPr>
        <xdr:cNvPr id="1589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297</xdr:row>
      <xdr:rowOff>9525</xdr:rowOff>
    </xdr:from>
    <xdr:to>
      <xdr:col>18</xdr:col>
      <xdr:colOff>28575</xdr:colOff>
      <xdr:row>300</xdr:row>
      <xdr:rowOff>0</xdr:rowOff>
    </xdr:to>
    <xdr:sp macro="" textlink="">
      <xdr:nvSpPr>
        <xdr:cNvPr id="1590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297</xdr:row>
      <xdr:rowOff>0</xdr:rowOff>
    </xdr:from>
    <xdr:to>
      <xdr:col>18</xdr:col>
      <xdr:colOff>0</xdr:colOff>
      <xdr:row>300</xdr:row>
      <xdr:rowOff>0</xdr:rowOff>
    </xdr:to>
    <xdr:sp macro="" textlink="">
      <xdr:nvSpPr>
        <xdr:cNvPr id="1591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297</xdr:row>
      <xdr:rowOff>28575</xdr:rowOff>
    </xdr:from>
    <xdr:to>
      <xdr:col>21</xdr:col>
      <xdr:colOff>28575</xdr:colOff>
      <xdr:row>300</xdr:row>
      <xdr:rowOff>0</xdr:rowOff>
    </xdr:to>
    <xdr:sp macro="" textlink="">
      <xdr:nvSpPr>
        <xdr:cNvPr id="1592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297</xdr:row>
      <xdr:rowOff>9525</xdr:rowOff>
    </xdr:from>
    <xdr:to>
      <xdr:col>24</xdr:col>
      <xdr:colOff>9525</xdr:colOff>
      <xdr:row>300</xdr:row>
      <xdr:rowOff>0</xdr:rowOff>
    </xdr:to>
    <xdr:sp macro="" textlink="">
      <xdr:nvSpPr>
        <xdr:cNvPr id="1593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297</xdr:row>
      <xdr:rowOff>28575</xdr:rowOff>
    </xdr:from>
    <xdr:to>
      <xdr:col>27</xdr:col>
      <xdr:colOff>28575</xdr:colOff>
      <xdr:row>300</xdr:row>
      <xdr:rowOff>0</xdr:rowOff>
    </xdr:to>
    <xdr:sp macro="" textlink="">
      <xdr:nvSpPr>
        <xdr:cNvPr id="1594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297</xdr:row>
      <xdr:rowOff>9525</xdr:rowOff>
    </xdr:from>
    <xdr:to>
      <xdr:col>27</xdr:col>
      <xdr:colOff>9525</xdr:colOff>
      <xdr:row>300</xdr:row>
      <xdr:rowOff>0</xdr:rowOff>
    </xdr:to>
    <xdr:sp macro="" textlink="">
      <xdr:nvSpPr>
        <xdr:cNvPr id="1595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297</xdr:row>
      <xdr:rowOff>28575</xdr:rowOff>
    </xdr:from>
    <xdr:to>
      <xdr:col>30</xdr:col>
      <xdr:colOff>28575</xdr:colOff>
      <xdr:row>300</xdr:row>
      <xdr:rowOff>0</xdr:rowOff>
    </xdr:to>
    <xdr:sp macro="" textlink="">
      <xdr:nvSpPr>
        <xdr:cNvPr id="1596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297</xdr:row>
      <xdr:rowOff>28575</xdr:rowOff>
    </xdr:from>
    <xdr:to>
      <xdr:col>33</xdr:col>
      <xdr:colOff>28575</xdr:colOff>
      <xdr:row>300</xdr:row>
      <xdr:rowOff>0</xdr:rowOff>
    </xdr:to>
    <xdr:sp macro="" textlink="">
      <xdr:nvSpPr>
        <xdr:cNvPr id="1597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297</xdr:row>
      <xdr:rowOff>28575</xdr:rowOff>
    </xdr:from>
    <xdr:to>
      <xdr:col>36</xdr:col>
      <xdr:colOff>28575</xdr:colOff>
      <xdr:row>300</xdr:row>
      <xdr:rowOff>0</xdr:rowOff>
    </xdr:to>
    <xdr:sp macro="" textlink="">
      <xdr:nvSpPr>
        <xdr:cNvPr id="1598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297</xdr:row>
      <xdr:rowOff>0</xdr:rowOff>
    </xdr:from>
    <xdr:to>
      <xdr:col>39</xdr:col>
      <xdr:colOff>28575</xdr:colOff>
      <xdr:row>300</xdr:row>
      <xdr:rowOff>0</xdr:rowOff>
    </xdr:to>
    <xdr:sp macro="" textlink="">
      <xdr:nvSpPr>
        <xdr:cNvPr id="1599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297</xdr:row>
      <xdr:rowOff>0</xdr:rowOff>
    </xdr:from>
    <xdr:to>
      <xdr:col>6</xdr:col>
      <xdr:colOff>0</xdr:colOff>
      <xdr:row>299</xdr:row>
      <xdr:rowOff>161925</xdr:rowOff>
    </xdr:to>
    <xdr:sp macro="" textlink="">
      <xdr:nvSpPr>
        <xdr:cNvPr id="1600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297</xdr:row>
      <xdr:rowOff>0</xdr:rowOff>
    </xdr:from>
    <xdr:to>
      <xdr:col>15</xdr:col>
      <xdr:colOff>0</xdr:colOff>
      <xdr:row>300</xdr:row>
      <xdr:rowOff>0</xdr:rowOff>
    </xdr:to>
    <xdr:sp macro="" textlink="">
      <xdr:nvSpPr>
        <xdr:cNvPr id="1601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297</xdr:row>
      <xdr:rowOff>0</xdr:rowOff>
    </xdr:from>
    <xdr:to>
      <xdr:col>33</xdr:col>
      <xdr:colOff>0</xdr:colOff>
      <xdr:row>300</xdr:row>
      <xdr:rowOff>0</xdr:rowOff>
    </xdr:to>
    <xdr:sp macro="" textlink="">
      <xdr:nvSpPr>
        <xdr:cNvPr id="1602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297</xdr:row>
      <xdr:rowOff>0</xdr:rowOff>
    </xdr:from>
    <xdr:to>
      <xdr:col>36</xdr:col>
      <xdr:colOff>0</xdr:colOff>
      <xdr:row>300</xdr:row>
      <xdr:rowOff>0</xdr:rowOff>
    </xdr:to>
    <xdr:sp macro="" textlink="">
      <xdr:nvSpPr>
        <xdr:cNvPr id="1603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297</xdr:row>
      <xdr:rowOff>9525</xdr:rowOff>
    </xdr:from>
    <xdr:to>
      <xdr:col>39</xdr:col>
      <xdr:colOff>0</xdr:colOff>
      <xdr:row>300</xdr:row>
      <xdr:rowOff>0</xdr:rowOff>
    </xdr:to>
    <xdr:sp macro="" textlink="">
      <xdr:nvSpPr>
        <xdr:cNvPr id="1604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297</xdr:row>
      <xdr:rowOff>0</xdr:rowOff>
    </xdr:from>
    <xdr:to>
      <xdr:col>29</xdr:col>
      <xdr:colOff>333375</xdr:colOff>
      <xdr:row>300</xdr:row>
      <xdr:rowOff>0</xdr:rowOff>
    </xdr:to>
    <xdr:sp macro="" textlink="">
      <xdr:nvSpPr>
        <xdr:cNvPr id="1605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297</xdr:row>
      <xdr:rowOff>0</xdr:rowOff>
    </xdr:from>
    <xdr:to>
      <xdr:col>24</xdr:col>
      <xdr:colOff>28575</xdr:colOff>
      <xdr:row>300</xdr:row>
      <xdr:rowOff>0</xdr:rowOff>
    </xdr:to>
    <xdr:sp macro="" textlink="">
      <xdr:nvSpPr>
        <xdr:cNvPr id="1606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297</xdr:row>
      <xdr:rowOff>0</xdr:rowOff>
    </xdr:from>
    <xdr:to>
      <xdr:col>21</xdr:col>
      <xdr:colOff>28575</xdr:colOff>
      <xdr:row>300</xdr:row>
      <xdr:rowOff>0</xdr:rowOff>
    </xdr:to>
    <xdr:sp macro="" textlink="">
      <xdr:nvSpPr>
        <xdr:cNvPr id="1607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297</xdr:row>
      <xdr:rowOff>19050</xdr:rowOff>
    </xdr:from>
    <xdr:to>
      <xdr:col>6</xdr:col>
      <xdr:colOff>9525</xdr:colOff>
      <xdr:row>300</xdr:row>
      <xdr:rowOff>0</xdr:rowOff>
    </xdr:to>
    <xdr:sp macro="" textlink="">
      <xdr:nvSpPr>
        <xdr:cNvPr id="1608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297</xdr:row>
      <xdr:rowOff>9525</xdr:rowOff>
    </xdr:from>
    <xdr:to>
      <xdr:col>9</xdr:col>
      <xdr:colOff>9525</xdr:colOff>
      <xdr:row>300</xdr:row>
      <xdr:rowOff>0</xdr:rowOff>
    </xdr:to>
    <xdr:sp macro="" textlink="">
      <xdr:nvSpPr>
        <xdr:cNvPr id="1609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301</xdr:row>
      <xdr:rowOff>0</xdr:rowOff>
    </xdr:from>
    <xdr:to>
      <xdr:col>9</xdr:col>
      <xdr:colOff>0</xdr:colOff>
      <xdr:row>304</xdr:row>
      <xdr:rowOff>0</xdr:rowOff>
    </xdr:to>
    <xdr:sp macro="" textlink="">
      <xdr:nvSpPr>
        <xdr:cNvPr id="1610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301</xdr:row>
      <xdr:rowOff>28575</xdr:rowOff>
    </xdr:from>
    <xdr:to>
      <xdr:col>12</xdr:col>
      <xdr:colOff>28575</xdr:colOff>
      <xdr:row>304</xdr:row>
      <xdr:rowOff>0</xdr:rowOff>
    </xdr:to>
    <xdr:sp macro="" textlink="">
      <xdr:nvSpPr>
        <xdr:cNvPr id="1611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301</xdr:row>
      <xdr:rowOff>0</xdr:rowOff>
    </xdr:from>
    <xdr:to>
      <xdr:col>12</xdr:col>
      <xdr:colOff>9525</xdr:colOff>
      <xdr:row>303</xdr:row>
      <xdr:rowOff>161925</xdr:rowOff>
    </xdr:to>
    <xdr:sp macro="" textlink="">
      <xdr:nvSpPr>
        <xdr:cNvPr id="1612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301</xdr:row>
      <xdr:rowOff>0</xdr:rowOff>
    </xdr:from>
    <xdr:to>
      <xdr:col>15</xdr:col>
      <xdr:colOff>28575</xdr:colOff>
      <xdr:row>304</xdr:row>
      <xdr:rowOff>0</xdr:rowOff>
    </xdr:to>
    <xdr:sp macro="" textlink="">
      <xdr:nvSpPr>
        <xdr:cNvPr id="1613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301</xdr:row>
      <xdr:rowOff>9525</xdr:rowOff>
    </xdr:from>
    <xdr:to>
      <xdr:col>18</xdr:col>
      <xdr:colOff>28575</xdr:colOff>
      <xdr:row>304</xdr:row>
      <xdr:rowOff>0</xdr:rowOff>
    </xdr:to>
    <xdr:sp macro="" textlink="">
      <xdr:nvSpPr>
        <xdr:cNvPr id="1614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301</xdr:row>
      <xdr:rowOff>0</xdr:rowOff>
    </xdr:from>
    <xdr:to>
      <xdr:col>18</xdr:col>
      <xdr:colOff>0</xdr:colOff>
      <xdr:row>304</xdr:row>
      <xdr:rowOff>0</xdr:rowOff>
    </xdr:to>
    <xdr:sp macro="" textlink="">
      <xdr:nvSpPr>
        <xdr:cNvPr id="1615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301</xdr:row>
      <xdr:rowOff>28575</xdr:rowOff>
    </xdr:from>
    <xdr:to>
      <xdr:col>21</xdr:col>
      <xdr:colOff>28575</xdr:colOff>
      <xdr:row>304</xdr:row>
      <xdr:rowOff>0</xdr:rowOff>
    </xdr:to>
    <xdr:sp macro="" textlink="">
      <xdr:nvSpPr>
        <xdr:cNvPr id="1616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301</xdr:row>
      <xdr:rowOff>9525</xdr:rowOff>
    </xdr:from>
    <xdr:to>
      <xdr:col>24</xdr:col>
      <xdr:colOff>9525</xdr:colOff>
      <xdr:row>304</xdr:row>
      <xdr:rowOff>0</xdr:rowOff>
    </xdr:to>
    <xdr:sp macro="" textlink="">
      <xdr:nvSpPr>
        <xdr:cNvPr id="1617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301</xdr:row>
      <xdr:rowOff>28575</xdr:rowOff>
    </xdr:from>
    <xdr:to>
      <xdr:col>27</xdr:col>
      <xdr:colOff>28575</xdr:colOff>
      <xdr:row>304</xdr:row>
      <xdr:rowOff>0</xdr:rowOff>
    </xdr:to>
    <xdr:sp macro="" textlink="">
      <xdr:nvSpPr>
        <xdr:cNvPr id="1618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301</xdr:row>
      <xdr:rowOff>9525</xdr:rowOff>
    </xdr:from>
    <xdr:to>
      <xdr:col>27</xdr:col>
      <xdr:colOff>9525</xdr:colOff>
      <xdr:row>304</xdr:row>
      <xdr:rowOff>0</xdr:rowOff>
    </xdr:to>
    <xdr:sp macro="" textlink="">
      <xdr:nvSpPr>
        <xdr:cNvPr id="1619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301</xdr:row>
      <xdr:rowOff>28575</xdr:rowOff>
    </xdr:from>
    <xdr:to>
      <xdr:col>30</xdr:col>
      <xdr:colOff>28575</xdr:colOff>
      <xdr:row>304</xdr:row>
      <xdr:rowOff>0</xdr:rowOff>
    </xdr:to>
    <xdr:sp macro="" textlink="">
      <xdr:nvSpPr>
        <xdr:cNvPr id="1620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301</xdr:row>
      <xdr:rowOff>28575</xdr:rowOff>
    </xdr:from>
    <xdr:to>
      <xdr:col>33</xdr:col>
      <xdr:colOff>28575</xdr:colOff>
      <xdr:row>304</xdr:row>
      <xdr:rowOff>0</xdr:rowOff>
    </xdr:to>
    <xdr:sp macro="" textlink="">
      <xdr:nvSpPr>
        <xdr:cNvPr id="1621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301</xdr:row>
      <xdr:rowOff>28575</xdr:rowOff>
    </xdr:from>
    <xdr:to>
      <xdr:col>36</xdr:col>
      <xdr:colOff>28575</xdr:colOff>
      <xdr:row>304</xdr:row>
      <xdr:rowOff>0</xdr:rowOff>
    </xdr:to>
    <xdr:sp macro="" textlink="">
      <xdr:nvSpPr>
        <xdr:cNvPr id="1622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301</xdr:row>
      <xdr:rowOff>0</xdr:rowOff>
    </xdr:from>
    <xdr:to>
      <xdr:col>39</xdr:col>
      <xdr:colOff>28575</xdr:colOff>
      <xdr:row>304</xdr:row>
      <xdr:rowOff>0</xdr:rowOff>
    </xdr:to>
    <xdr:sp macro="" textlink="">
      <xdr:nvSpPr>
        <xdr:cNvPr id="1623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301</xdr:row>
      <xdr:rowOff>0</xdr:rowOff>
    </xdr:from>
    <xdr:to>
      <xdr:col>6</xdr:col>
      <xdr:colOff>0</xdr:colOff>
      <xdr:row>303</xdr:row>
      <xdr:rowOff>161925</xdr:rowOff>
    </xdr:to>
    <xdr:sp macro="" textlink="">
      <xdr:nvSpPr>
        <xdr:cNvPr id="1624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301</xdr:row>
      <xdr:rowOff>0</xdr:rowOff>
    </xdr:from>
    <xdr:to>
      <xdr:col>15</xdr:col>
      <xdr:colOff>0</xdr:colOff>
      <xdr:row>304</xdr:row>
      <xdr:rowOff>0</xdr:rowOff>
    </xdr:to>
    <xdr:sp macro="" textlink="">
      <xdr:nvSpPr>
        <xdr:cNvPr id="1625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301</xdr:row>
      <xdr:rowOff>0</xdr:rowOff>
    </xdr:from>
    <xdr:to>
      <xdr:col>33</xdr:col>
      <xdr:colOff>0</xdr:colOff>
      <xdr:row>304</xdr:row>
      <xdr:rowOff>0</xdr:rowOff>
    </xdr:to>
    <xdr:sp macro="" textlink="">
      <xdr:nvSpPr>
        <xdr:cNvPr id="1626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301</xdr:row>
      <xdr:rowOff>0</xdr:rowOff>
    </xdr:from>
    <xdr:to>
      <xdr:col>36</xdr:col>
      <xdr:colOff>0</xdr:colOff>
      <xdr:row>304</xdr:row>
      <xdr:rowOff>0</xdr:rowOff>
    </xdr:to>
    <xdr:sp macro="" textlink="">
      <xdr:nvSpPr>
        <xdr:cNvPr id="1627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301</xdr:row>
      <xdr:rowOff>9525</xdr:rowOff>
    </xdr:from>
    <xdr:to>
      <xdr:col>39</xdr:col>
      <xdr:colOff>0</xdr:colOff>
      <xdr:row>304</xdr:row>
      <xdr:rowOff>0</xdr:rowOff>
    </xdr:to>
    <xdr:sp macro="" textlink="">
      <xdr:nvSpPr>
        <xdr:cNvPr id="1628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301</xdr:row>
      <xdr:rowOff>0</xdr:rowOff>
    </xdr:from>
    <xdr:to>
      <xdr:col>29</xdr:col>
      <xdr:colOff>333375</xdr:colOff>
      <xdr:row>304</xdr:row>
      <xdr:rowOff>0</xdr:rowOff>
    </xdr:to>
    <xdr:sp macro="" textlink="">
      <xdr:nvSpPr>
        <xdr:cNvPr id="1629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301</xdr:row>
      <xdr:rowOff>0</xdr:rowOff>
    </xdr:from>
    <xdr:to>
      <xdr:col>24</xdr:col>
      <xdr:colOff>28575</xdr:colOff>
      <xdr:row>304</xdr:row>
      <xdr:rowOff>0</xdr:rowOff>
    </xdr:to>
    <xdr:sp macro="" textlink="">
      <xdr:nvSpPr>
        <xdr:cNvPr id="1630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301</xdr:row>
      <xdr:rowOff>0</xdr:rowOff>
    </xdr:from>
    <xdr:to>
      <xdr:col>21</xdr:col>
      <xdr:colOff>28575</xdr:colOff>
      <xdr:row>304</xdr:row>
      <xdr:rowOff>0</xdr:rowOff>
    </xdr:to>
    <xdr:sp macro="" textlink="">
      <xdr:nvSpPr>
        <xdr:cNvPr id="1631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301</xdr:row>
      <xdr:rowOff>19050</xdr:rowOff>
    </xdr:from>
    <xdr:to>
      <xdr:col>6</xdr:col>
      <xdr:colOff>9525</xdr:colOff>
      <xdr:row>304</xdr:row>
      <xdr:rowOff>0</xdr:rowOff>
    </xdr:to>
    <xdr:sp macro="" textlink="">
      <xdr:nvSpPr>
        <xdr:cNvPr id="1632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301</xdr:row>
      <xdr:rowOff>9525</xdr:rowOff>
    </xdr:from>
    <xdr:to>
      <xdr:col>9</xdr:col>
      <xdr:colOff>9525</xdr:colOff>
      <xdr:row>304</xdr:row>
      <xdr:rowOff>0</xdr:rowOff>
    </xdr:to>
    <xdr:sp macro="" textlink="">
      <xdr:nvSpPr>
        <xdr:cNvPr id="1633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305</xdr:row>
      <xdr:rowOff>0</xdr:rowOff>
    </xdr:from>
    <xdr:to>
      <xdr:col>9</xdr:col>
      <xdr:colOff>0</xdr:colOff>
      <xdr:row>308</xdr:row>
      <xdr:rowOff>0</xdr:rowOff>
    </xdr:to>
    <xdr:sp macro="" textlink="">
      <xdr:nvSpPr>
        <xdr:cNvPr id="1634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305</xdr:row>
      <xdr:rowOff>28575</xdr:rowOff>
    </xdr:from>
    <xdr:to>
      <xdr:col>12</xdr:col>
      <xdr:colOff>28575</xdr:colOff>
      <xdr:row>308</xdr:row>
      <xdr:rowOff>0</xdr:rowOff>
    </xdr:to>
    <xdr:sp macro="" textlink="">
      <xdr:nvSpPr>
        <xdr:cNvPr id="1635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305</xdr:row>
      <xdr:rowOff>0</xdr:rowOff>
    </xdr:from>
    <xdr:to>
      <xdr:col>12</xdr:col>
      <xdr:colOff>9525</xdr:colOff>
      <xdr:row>307</xdr:row>
      <xdr:rowOff>161925</xdr:rowOff>
    </xdr:to>
    <xdr:sp macro="" textlink="">
      <xdr:nvSpPr>
        <xdr:cNvPr id="1636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305</xdr:row>
      <xdr:rowOff>0</xdr:rowOff>
    </xdr:from>
    <xdr:to>
      <xdr:col>15</xdr:col>
      <xdr:colOff>28575</xdr:colOff>
      <xdr:row>308</xdr:row>
      <xdr:rowOff>0</xdr:rowOff>
    </xdr:to>
    <xdr:sp macro="" textlink="">
      <xdr:nvSpPr>
        <xdr:cNvPr id="1637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305</xdr:row>
      <xdr:rowOff>9525</xdr:rowOff>
    </xdr:from>
    <xdr:to>
      <xdr:col>18</xdr:col>
      <xdr:colOff>28575</xdr:colOff>
      <xdr:row>308</xdr:row>
      <xdr:rowOff>0</xdr:rowOff>
    </xdr:to>
    <xdr:sp macro="" textlink="">
      <xdr:nvSpPr>
        <xdr:cNvPr id="1638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305</xdr:row>
      <xdr:rowOff>0</xdr:rowOff>
    </xdr:from>
    <xdr:to>
      <xdr:col>18</xdr:col>
      <xdr:colOff>0</xdr:colOff>
      <xdr:row>308</xdr:row>
      <xdr:rowOff>0</xdr:rowOff>
    </xdr:to>
    <xdr:sp macro="" textlink="">
      <xdr:nvSpPr>
        <xdr:cNvPr id="1639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305</xdr:row>
      <xdr:rowOff>28575</xdr:rowOff>
    </xdr:from>
    <xdr:to>
      <xdr:col>21</xdr:col>
      <xdr:colOff>28575</xdr:colOff>
      <xdr:row>308</xdr:row>
      <xdr:rowOff>0</xdr:rowOff>
    </xdr:to>
    <xdr:sp macro="" textlink="">
      <xdr:nvSpPr>
        <xdr:cNvPr id="1640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305</xdr:row>
      <xdr:rowOff>9525</xdr:rowOff>
    </xdr:from>
    <xdr:to>
      <xdr:col>24</xdr:col>
      <xdr:colOff>9525</xdr:colOff>
      <xdr:row>308</xdr:row>
      <xdr:rowOff>0</xdr:rowOff>
    </xdr:to>
    <xdr:sp macro="" textlink="">
      <xdr:nvSpPr>
        <xdr:cNvPr id="1641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305</xdr:row>
      <xdr:rowOff>28575</xdr:rowOff>
    </xdr:from>
    <xdr:to>
      <xdr:col>27</xdr:col>
      <xdr:colOff>28575</xdr:colOff>
      <xdr:row>308</xdr:row>
      <xdr:rowOff>0</xdr:rowOff>
    </xdr:to>
    <xdr:sp macro="" textlink="">
      <xdr:nvSpPr>
        <xdr:cNvPr id="1642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305</xdr:row>
      <xdr:rowOff>9525</xdr:rowOff>
    </xdr:from>
    <xdr:to>
      <xdr:col>27</xdr:col>
      <xdr:colOff>9525</xdr:colOff>
      <xdr:row>308</xdr:row>
      <xdr:rowOff>0</xdr:rowOff>
    </xdr:to>
    <xdr:sp macro="" textlink="">
      <xdr:nvSpPr>
        <xdr:cNvPr id="1643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305</xdr:row>
      <xdr:rowOff>28575</xdr:rowOff>
    </xdr:from>
    <xdr:to>
      <xdr:col>30</xdr:col>
      <xdr:colOff>28575</xdr:colOff>
      <xdr:row>308</xdr:row>
      <xdr:rowOff>0</xdr:rowOff>
    </xdr:to>
    <xdr:sp macro="" textlink="">
      <xdr:nvSpPr>
        <xdr:cNvPr id="1644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305</xdr:row>
      <xdr:rowOff>28575</xdr:rowOff>
    </xdr:from>
    <xdr:to>
      <xdr:col>33</xdr:col>
      <xdr:colOff>28575</xdr:colOff>
      <xdr:row>308</xdr:row>
      <xdr:rowOff>0</xdr:rowOff>
    </xdr:to>
    <xdr:sp macro="" textlink="">
      <xdr:nvSpPr>
        <xdr:cNvPr id="1645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305</xdr:row>
      <xdr:rowOff>28575</xdr:rowOff>
    </xdr:from>
    <xdr:to>
      <xdr:col>36</xdr:col>
      <xdr:colOff>28575</xdr:colOff>
      <xdr:row>308</xdr:row>
      <xdr:rowOff>0</xdr:rowOff>
    </xdr:to>
    <xdr:sp macro="" textlink="">
      <xdr:nvSpPr>
        <xdr:cNvPr id="1646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305</xdr:row>
      <xdr:rowOff>0</xdr:rowOff>
    </xdr:from>
    <xdr:to>
      <xdr:col>39</xdr:col>
      <xdr:colOff>28575</xdr:colOff>
      <xdr:row>308</xdr:row>
      <xdr:rowOff>0</xdr:rowOff>
    </xdr:to>
    <xdr:sp macro="" textlink="">
      <xdr:nvSpPr>
        <xdr:cNvPr id="1647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305</xdr:row>
      <xdr:rowOff>0</xdr:rowOff>
    </xdr:from>
    <xdr:to>
      <xdr:col>6</xdr:col>
      <xdr:colOff>0</xdr:colOff>
      <xdr:row>307</xdr:row>
      <xdr:rowOff>161925</xdr:rowOff>
    </xdr:to>
    <xdr:sp macro="" textlink="">
      <xdr:nvSpPr>
        <xdr:cNvPr id="1648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305</xdr:row>
      <xdr:rowOff>0</xdr:rowOff>
    </xdr:from>
    <xdr:to>
      <xdr:col>15</xdr:col>
      <xdr:colOff>0</xdr:colOff>
      <xdr:row>308</xdr:row>
      <xdr:rowOff>0</xdr:rowOff>
    </xdr:to>
    <xdr:sp macro="" textlink="">
      <xdr:nvSpPr>
        <xdr:cNvPr id="1649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305</xdr:row>
      <xdr:rowOff>0</xdr:rowOff>
    </xdr:from>
    <xdr:to>
      <xdr:col>33</xdr:col>
      <xdr:colOff>0</xdr:colOff>
      <xdr:row>308</xdr:row>
      <xdr:rowOff>0</xdr:rowOff>
    </xdr:to>
    <xdr:sp macro="" textlink="">
      <xdr:nvSpPr>
        <xdr:cNvPr id="1650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305</xdr:row>
      <xdr:rowOff>0</xdr:rowOff>
    </xdr:from>
    <xdr:to>
      <xdr:col>36</xdr:col>
      <xdr:colOff>0</xdr:colOff>
      <xdr:row>308</xdr:row>
      <xdr:rowOff>0</xdr:rowOff>
    </xdr:to>
    <xdr:sp macro="" textlink="">
      <xdr:nvSpPr>
        <xdr:cNvPr id="1651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305</xdr:row>
      <xdr:rowOff>9525</xdr:rowOff>
    </xdr:from>
    <xdr:to>
      <xdr:col>39</xdr:col>
      <xdr:colOff>0</xdr:colOff>
      <xdr:row>308</xdr:row>
      <xdr:rowOff>0</xdr:rowOff>
    </xdr:to>
    <xdr:sp macro="" textlink="">
      <xdr:nvSpPr>
        <xdr:cNvPr id="1652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305</xdr:row>
      <xdr:rowOff>0</xdr:rowOff>
    </xdr:from>
    <xdr:to>
      <xdr:col>29</xdr:col>
      <xdr:colOff>333375</xdr:colOff>
      <xdr:row>308</xdr:row>
      <xdr:rowOff>0</xdr:rowOff>
    </xdr:to>
    <xdr:sp macro="" textlink="">
      <xdr:nvSpPr>
        <xdr:cNvPr id="1653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305</xdr:row>
      <xdr:rowOff>0</xdr:rowOff>
    </xdr:from>
    <xdr:to>
      <xdr:col>24</xdr:col>
      <xdr:colOff>28575</xdr:colOff>
      <xdr:row>308</xdr:row>
      <xdr:rowOff>0</xdr:rowOff>
    </xdr:to>
    <xdr:sp macro="" textlink="">
      <xdr:nvSpPr>
        <xdr:cNvPr id="1654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305</xdr:row>
      <xdr:rowOff>0</xdr:rowOff>
    </xdr:from>
    <xdr:to>
      <xdr:col>21</xdr:col>
      <xdr:colOff>28575</xdr:colOff>
      <xdr:row>308</xdr:row>
      <xdr:rowOff>0</xdr:rowOff>
    </xdr:to>
    <xdr:sp macro="" textlink="">
      <xdr:nvSpPr>
        <xdr:cNvPr id="1655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305</xdr:row>
      <xdr:rowOff>19050</xdr:rowOff>
    </xdr:from>
    <xdr:to>
      <xdr:col>6</xdr:col>
      <xdr:colOff>9525</xdr:colOff>
      <xdr:row>308</xdr:row>
      <xdr:rowOff>0</xdr:rowOff>
    </xdr:to>
    <xdr:sp macro="" textlink="">
      <xdr:nvSpPr>
        <xdr:cNvPr id="1656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305</xdr:row>
      <xdr:rowOff>9525</xdr:rowOff>
    </xdr:from>
    <xdr:to>
      <xdr:col>9</xdr:col>
      <xdr:colOff>9525</xdr:colOff>
      <xdr:row>308</xdr:row>
      <xdr:rowOff>0</xdr:rowOff>
    </xdr:to>
    <xdr:sp macro="" textlink="">
      <xdr:nvSpPr>
        <xdr:cNvPr id="1657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309</xdr:row>
      <xdr:rowOff>0</xdr:rowOff>
    </xdr:from>
    <xdr:to>
      <xdr:col>9</xdr:col>
      <xdr:colOff>0</xdr:colOff>
      <xdr:row>312</xdr:row>
      <xdr:rowOff>0</xdr:rowOff>
    </xdr:to>
    <xdr:sp macro="" textlink="">
      <xdr:nvSpPr>
        <xdr:cNvPr id="1658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309</xdr:row>
      <xdr:rowOff>28575</xdr:rowOff>
    </xdr:from>
    <xdr:to>
      <xdr:col>12</xdr:col>
      <xdr:colOff>28575</xdr:colOff>
      <xdr:row>312</xdr:row>
      <xdr:rowOff>0</xdr:rowOff>
    </xdr:to>
    <xdr:sp macro="" textlink="">
      <xdr:nvSpPr>
        <xdr:cNvPr id="1659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309</xdr:row>
      <xdr:rowOff>0</xdr:rowOff>
    </xdr:from>
    <xdr:to>
      <xdr:col>12</xdr:col>
      <xdr:colOff>9525</xdr:colOff>
      <xdr:row>311</xdr:row>
      <xdr:rowOff>161925</xdr:rowOff>
    </xdr:to>
    <xdr:sp macro="" textlink="">
      <xdr:nvSpPr>
        <xdr:cNvPr id="1660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309</xdr:row>
      <xdr:rowOff>0</xdr:rowOff>
    </xdr:from>
    <xdr:to>
      <xdr:col>15</xdr:col>
      <xdr:colOff>28575</xdr:colOff>
      <xdr:row>312</xdr:row>
      <xdr:rowOff>0</xdr:rowOff>
    </xdr:to>
    <xdr:sp macro="" textlink="">
      <xdr:nvSpPr>
        <xdr:cNvPr id="1661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309</xdr:row>
      <xdr:rowOff>9525</xdr:rowOff>
    </xdr:from>
    <xdr:to>
      <xdr:col>18</xdr:col>
      <xdr:colOff>28575</xdr:colOff>
      <xdr:row>312</xdr:row>
      <xdr:rowOff>0</xdr:rowOff>
    </xdr:to>
    <xdr:sp macro="" textlink="">
      <xdr:nvSpPr>
        <xdr:cNvPr id="1662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309</xdr:row>
      <xdr:rowOff>0</xdr:rowOff>
    </xdr:from>
    <xdr:to>
      <xdr:col>18</xdr:col>
      <xdr:colOff>0</xdr:colOff>
      <xdr:row>312</xdr:row>
      <xdr:rowOff>0</xdr:rowOff>
    </xdr:to>
    <xdr:sp macro="" textlink="">
      <xdr:nvSpPr>
        <xdr:cNvPr id="1663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309</xdr:row>
      <xdr:rowOff>28575</xdr:rowOff>
    </xdr:from>
    <xdr:to>
      <xdr:col>21</xdr:col>
      <xdr:colOff>28575</xdr:colOff>
      <xdr:row>312</xdr:row>
      <xdr:rowOff>0</xdr:rowOff>
    </xdr:to>
    <xdr:sp macro="" textlink="">
      <xdr:nvSpPr>
        <xdr:cNvPr id="1664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309</xdr:row>
      <xdr:rowOff>9525</xdr:rowOff>
    </xdr:from>
    <xdr:to>
      <xdr:col>24</xdr:col>
      <xdr:colOff>9525</xdr:colOff>
      <xdr:row>312</xdr:row>
      <xdr:rowOff>0</xdr:rowOff>
    </xdr:to>
    <xdr:sp macro="" textlink="">
      <xdr:nvSpPr>
        <xdr:cNvPr id="1665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309</xdr:row>
      <xdr:rowOff>28575</xdr:rowOff>
    </xdr:from>
    <xdr:to>
      <xdr:col>27</xdr:col>
      <xdr:colOff>28575</xdr:colOff>
      <xdr:row>312</xdr:row>
      <xdr:rowOff>0</xdr:rowOff>
    </xdr:to>
    <xdr:sp macro="" textlink="">
      <xdr:nvSpPr>
        <xdr:cNvPr id="1666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309</xdr:row>
      <xdr:rowOff>9525</xdr:rowOff>
    </xdr:from>
    <xdr:to>
      <xdr:col>27</xdr:col>
      <xdr:colOff>9525</xdr:colOff>
      <xdr:row>312</xdr:row>
      <xdr:rowOff>0</xdr:rowOff>
    </xdr:to>
    <xdr:sp macro="" textlink="">
      <xdr:nvSpPr>
        <xdr:cNvPr id="1667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309</xdr:row>
      <xdr:rowOff>28575</xdr:rowOff>
    </xdr:from>
    <xdr:to>
      <xdr:col>30</xdr:col>
      <xdr:colOff>28575</xdr:colOff>
      <xdr:row>312</xdr:row>
      <xdr:rowOff>0</xdr:rowOff>
    </xdr:to>
    <xdr:sp macro="" textlink="">
      <xdr:nvSpPr>
        <xdr:cNvPr id="1668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309</xdr:row>
      <xdr:rowOff>28575</xdr:rowOff>
    </xdr:from>
    <xdr:to>
      <xdr:col>33</xdr:col>
      <xdr:colOff>28575</xdr:colOff>
      <xdr:row>312</xdr:row>
      <xdr:rowOff>0</xdr:rowOff>
    </xdr:to>
    <xdr:sp macro="" textlink="">
      <xdr:nvSpPr>
        <xdr:cNvPr id="1669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309</xdr:row>
      <xdr:rowOff>28575</xdr:rowOff>
    </xdr:from>
    <xdr:to>
      <xdr:col>36</xdr:col>
      <xdr:colOff>28575</xdr:colOff>
      <xdr:row>312</xdr:row>
      <xdr:rowOff>0</xdr:rowOff>
    </xdr:to>
    <xdr:sp macro="" textlink="">
      <xdr:nvSpPr>
        <xdr:cNvPr id="1670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309</xdr:row>
      <xdr:rowOff>0</xdr:rowOff>
    </xdr:from>
    <xdr:to>
      <xdr:col>39</xdr:col>
      <xdr:colOff>28575</xdr:colOff>
      <xdr:row>312</xdr:row>
      <xdr:rowOff>0</xdr:rowOff>
    </xdr:to>
    <xdr:sp macro="" textlink="">
      <xdr:nvSpPr>
        <xdr:cNvPr id="1671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676275</xdr:colOff>
      <xdr:row>308</xdr:row>
      <xdr:rowOff>66675</xdr:rowOff>
    </xdr:from>
    <xdr:to>
      <xdr:col>5</xdr:col>
      <xdr:colOff>152400</xdr:colOff>
      <xdr:row>311</xdr:row>
      <xdr:rowOff>114300</xdr:rowOff>
    </xdr:to>
    <xdr:sp macro="" textlink="">
      <xdr:nvSpPr>
        <xdr:cNvPr id="1672" name="Line 15"/>
        <xdr:cNvSpPr>
          <a:spLocks noChangeShapeType="1"/>
        </xdr:cNvSpPr>
      </xdr:nvSpPr>
      <xdr:spPr bwMode="auto">
        <a:xfrm flipH="1">
          <a:off x="3438525" y="50215800"/>
          <a:ext cx="4953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309</xdr:row>
      <xdr:rowOff>0</xdr:rowOff>
    </xdr:from>
    <xdr:to>
      <xdr:col>15</xdr:col>
      <xdr:colOff>0</xdr:colOff>
      <xdr:row>312</xdr:row>
      <xdr:rowOff>0</xdr:rowOff>
    </xdr:to>
    <xdr:sp macro="" textlink="">
      <xdr:nvSpPr>
        <xdr:cNvPr id="1673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309</xdr:row>
      <xdr:rowOff>0</xdr:rowOff>
    </xdr:from>
    <xdr:to>
      <xdr:col>33</xdr:col>
      <xdr:colOff>0</xdr:colOff>
      <xdr:row>312</xdr:row>
      <xdr:rowOff>0</xdr:rowOff>
    </xdr:to>
    <xdr:sp macro="" textlink="">
      <xdr:nvSpPr>
        <xdr:cNvPr id="1674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309</xdr:row>
      <xdr:rowOff>0</xdr:rowOff>
    </xdr:from>
    <xdr:to>
      <xdr:col>36</xdr:col>
      <xdr:colOff>0</xdr:colOff>
      <xdr:row>312</xdr:row>
      <xdr:rowOff>0</xdr:rowOff>
    </xdr:to>
    <xdr:sp macro="" textlink="">
      <xdr:nvSpPr>
        <xdr:cNvPr id="1675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309</xdr:row>
      <xdr:rowOff>9525</xdr:rowOff>
    </xdr:from>
    <xdr:to>
      <xdr:col>39</xdr:col>
      <xdr:colOff>0</xdr:colOff>
      <xdr:row>312</xdr:row>
      <xdr:rowOff>0</xdr:rowOff>
    </xdr:to>
    <xdr:sp macro="" textlink="">
      <xdr:nvSpPr>
        <xdr:cNvPr id="1676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309</xdr:row>
      <xdr:rowOff>0</xdr:rowOff>
    </xdr:from>
    <xdr:to>
      <xdr:col>29</xdr:col>
      <xdr:colOff>333375</xdr:colOff>
      <xdr:row>312</xdr:row>
      <xdr:rowOff>0</xdr:rowOff>
    </xdr:to>
    <xdr:sp macro="" textlink="">
      <xdr:nvSpPr>
        <xdr:cNvPr id="1677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309</xdr:row>
      <xdr:rowOff>0</xdr:rowOff>
    </xdr:from>
    <xdr:to>
      <xdr:col>24</xdr:col>
      <xdr:colOff>28575</xdr:colOff>
      <xdr:row>312</xdr:row>
      <xdr:rowOff>0</xdr:rowOff>
    </xdr:to>
    <xdr:sp macro="" textlink="">
      <xdr:nvSpPr>
        <xdr:cNvPr id="1678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309</xdr:row>
      <xdr:rowOff>0</xdr:rowOff>
    </xdr:from>
    <xdr:to>
      <xdr:col>21</xdr:col>
      <xdr:colOff>28575</xdr:colOff>
      <xdr:row>312</xdr:row>
      <xdr:rowOff>0</xdr:rowOff>
    </xdr:to>
    <xdr:sp macro="" textlink="">
      <xdr:nvSpPr>
        <xdr:cNvPr id="1679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309</xdr:row>
      <xdr:rowOff>19050</xdr:rowOff>
    </xdr:from>
    <xdr:to>
      <xdr:col>6</xdr:col>
      <xdr:colOff>9525</xdr:colOff>
      <xdr:row>312</xdr:row>
      <xdr:rowOff>0</xdr:rowOff>
    </xdr:to>
    <xdr:sp macro="" textlink="">
      <xdr:nvSpPr>
        <xdr:cNvPr id="1680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309</xdr:row>
      <xdr:rowOff>9525</xdr:rowOff>
    </xdr:from>
    <xdr:to>
      <xdr:col>9</xdr:col>
      <xdr:colOff>9525</xdr:colOff>
      <xdr:row>312</xdr:row>
      <xdr:rowOff>0</xdr:rowOff>
    </xdr:to>
    <xdr:sp macro="" textlink="">
      <xdr:nvSpPr>
        <xdr:cNvPr id="1681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61</xdr:row>
      <xdr:rowOff>47625</xdr:rowOff>
    </xdr:from>
    <xdr:to>
      <xdr:col>44</xdr:col>
      <xdr:colOff>19050</xdr:colOff>
      <xdr:row>64</xdr:row>
      <xdr:rowOff>47625</xdr:rowOff>
    </xdr:to>
    <xdr:sp macro="" textlink="">
      <xdr:nvSpPr>
        <xdr:cNvPr id="1682" name="Line 768"/>
        <xdr:cNvSpPr>
          <a:spLocks noChangeShapeType="1"/>
        </xdr:cNvSpPr>
      </xdr:nvSpPr>
      <xdr:spPr bwMode="auto">
        <a:xfrm>
          <a:off x="2905125" y="46062900"/>
          <a:ext cx="64770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9525</xdr:colOff>
      <xdr:row>61</xdr:row>
      <xdr:rowOff>0</xdr:rowOff>
    </xdr:from>
    <xdr:to>
      <xdr:col>44</xdr:col>
      <xdr:colOff>28575</xdr:colOff>
      <xdr:row>64</xdr:row>
      <xdr:rowOff>0</xdr:rowOff>
    </xdr:to>
    <xdr:sp macro="" textlink="">
      <xdr:nvSpPr>
        <xdr:cNvPr id="1683" name="Line 769"/>
        <xdr:cNvSpPr>
          <a:spLocks noChangeShapeType="1"/>
        </xdr:cNvSpPr>
      </xdr:nvSpPr>
      <xdr:spPr bwMode="auto">
        <a:xfrm flipV="1">
          <a:off x="2914650" y="46015275"/>
          <a:ext cx="64770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14</xdr:row>
      <xdr:rowOff>47625</xdr:rowOff>
    </xdr:from>
    <xdr:to>
      <xdr:col>44</xdr:col>
      <xdr:colOff>19050</xdr:colOff>
      <xdr:row>17</xdr:row>
      <xdr:rowOff>47625</xdr:rowOff>
    </xdr:to>
    <xdr:sp macro="" textlink="">
      <xdr:nvSpPr>
        <xdr:cNvPr id="1684" name="Line 768"/>
        <xdr:cNvSpPr>
          <a:spLocks noChangeShapeType="1"/>
        </xdr:cNvSpPr>
      </xdr:nvSpPr>
      <xdr:spPr bwMode="auto">
        <a:xfrm>
          <a:off x="2905125" y="46062900"/>
          <a:ext cx="64770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9525</xdr:colOff>
      <xdr:row>14</xdr:row>
      <xdr:rowOff>0</xdr:rowOff>
    </xdr:from>
    <xdr:to>
      <xdr:col>44</xdr:col>
      <xdr:colOff>28575</xdr:colOff>
      <xdr:row>17</xdr:row>
      <xdr:rowOff>0</xdr:rowOff>
    </xdr:to>
    <xdr:sp macro="" textlink="">
      <xdr:nvSpPr>
        <xdr:cNvPr id="1685" name="Line 769"/>
        <xdr:cNvSpPr>
          <a:spLocks noChangeShapeType="1"/>
        </xdr:cNvSpPr>
      </xdr:nvSpPr>
      <xdr:spPr bwMode="auto">
        <a:xfrm flipV="1">
          <a:off x="2914650" y="46015275"/>
          <a:ext cx="64770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108</xdr:row>
      <xdr:rowOff>47625</xdr:rowOff>
    </xdr:from>
    <xdr:to>
      <xdr:col>44</xdr:col>
      <xdr:colOff>19050</xdr:colOff>
      <xdr:row>111</xdr:row>
      <xdr:rowOff>47625</xdr:rowOff>
    </xdr:to>
    <xdr:sp macro="" textlink="">
      <xdr:nvSpPr>
        <xdr:cNvPr id="1686" name="Line 768"/>
        <xdr:cNvSpPr>
          <a:spLocks noChangeShapeType="1"/>
        </xdr:cNvSpPr>
      </xdr:nvSpPr>
      <xdr:spPr bwMode="auto">
        <a:xfrm>
          <a:off x="2905125" y="46062900"/>
          <a:ext cx="64770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9525</xdr:colOff>
      <xdr:row>108</xdr:row>
      <xdr:rowOff>0</xdr:rowOff>
    </xdr:from>
    <xdr:to>
      <xdr:col>44</xdr:col>
      <xdr:colOff>28575</xdr:colOff>
      <xdr:row>111</xdr:row>
      <xdr:rowOff>0</xdr:rowOff>
    </xdr:to>
    <xdr:sp macro="" textlink="">
      <xdr:nvSpPr>
        <xdr:cNvPr id="1687" name="Line 769"/>
        <xdr:cNvSpPr>
          <a:spLocks noChangeShapeType="1"/>
        </xdr:cNvSpPr>
      </xdr:nvSpPr>
      <xdr:spPr bwMode="auto">
        <a:xfrm flipV="1">
          <a:off x="2914650" y="46015275"/>
          <a:ext cx="64770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148</xdr:row>
      <xdr:rowOff>47625</xdr:rowOff>
    </xdr:from>
    <xdr:to>
      <xdr:col>44</xdr:col>
      <xdr:colOff>19050</xdr:colOff>
      <xdr:row>151</xdr:row>
      <xdr:rowOff>47625</xdr:rowOff>
    </xdr:to>
    <xdr:sp macro="" textlink="">
      <xdr:nvSpPr>
        <xdr:cNvPr id="1688" name="Line 768"/>
        <xdr:cNvSpPr>
          <a:spLocks noChangeShapeType="1"/>
        </xdr:cNvSpPr>
      </xdr:nvSpPr>
      <xdr:spPr bwMode="auto">
        <a:xfrm>
          <a:off x="2905125" y="46062900"/>
          <a:ext cx="64770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9525</xdr:colOff>
      <xdr:row>148</xdr:row>
      <xdr:rowOff>0</xdr:rowOff>
    </xdr:from>
    <xdr:to>
      <xdr:col>44</xdr:col>
      <xdr:colOff>28575</xdr:colOff>
      <xdr:row>151</xdr:row>
      <xdr:rowOff>0</xdr:rowOff>
    </xdr:to>
    <xdr:sp macro="" textlink="">
      <xdr:nvSpPr>
        <xdr:cNvPr id="1689" name="Line 769"/>
        <xdr:cNvSpPr>
          <a:spLocks noChangeShapeType="1"/>
        </xdr:cNvSpPr>
      </xdr:nvSpPr>
      <xdr:spPr bwMode="auto">
        <a:xfrm flipV="1">
          <a:off x="2914650" y="46015275"/>
          <a:ext cx="64770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189</xdr:row>
      <xdr:rowOff>47625</xdr:rowOff>
    </xdr:from>
    <xdr:to>
      <xdr:col>44</xdr:col>
      <xdr:colOff>19050</xdr:colOff>
      <xdr:row>192</xdr:row>
      <xdr:rowOff>47625</xdr:rowOff>
    </xdr:to>
    <xdr:sp macro="" textlink="">
      <xdr:nvSpPr>
        <xdr:cNvPr id="1690" name="Line 768"/>
        <xdr:cNvSpPr>
          <a:spLocks noChangeShapeType="1"/>
        </xdr:cNvSpPr>
      </xdr:nvSpPr>
      <xdr:spPr bwMode="auto">
        <a:xfrm>
          <a:off x="2905125" y="46062900"/>
          <a:ext cx="64770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9525</xdr:colOff>
      <xdr:row>189</xdr:row>
      <xdr:rowOff>0</xdr:rowOff>
    </xdr:from>
    <xdr:to>
      <xdr:col>44</xdr:col>
      <xdr:colOff>28575</xdr:colOff>
      <xdr:row>192</xdr:row>
      <xdr:rowOff>0</xdr:rowOff>
    </xdr:to>
    <xdr:sp macro="" textlink="">
      <xdr:nvSpPr>
        <xdr:cNvPr id="1691" name="Line 769"/>
        <xdr:cNvSpPr>
          <a:spLocks noChangeShapeType="1"/>
        </xdr:cNvSpPr>
      </xdr:nvSpPr>
      <xdr:spPr bwMode="auto">
        <a:xfrm flipV="1">
          <a:off x="2914650" y="46015275"/>
          <a:ext cx="64770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242</xdr:row>
      <xdr:rowOff>47625</xdr:rowOff>
    </xdr:from>
    <xdr:to>
      <xdr:col>44</xdr:col>
      <xdr:colOff>19050</xdr:colOff>
      <xdr:row>245</xdr:row>
      <xdr:rowOff>47625</xdr:rowOff>
    </xdr:to>
    <xdr:sp macro="" textlink="">
      <xdr:nvSpPr>
        <xdr:cNvPr id="1692" name="Line 768"/>
        <xdr:cNvSpPr>
          <a:spLocks noChangeShapeType="1"/>
        </xdr:cNvSpPr>
      </xdr:nvSpPr>
      <xdr:spPr bwMode="auto">
        <a:xfrm>
          <a:off x="2905125" y="46062900"/>
          <a:ext cx="64770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9525</xdr:colOff>
      <xdr:row>242</xdr:row>
      <xdr:rowOff>0</xdr:rowOff>
    </xdr:from>
    <xdr:to>
      <xdr:col>44</xdr:col>
      <xdr:colOff>28575</xdr:colOff>
      <xdr:row>245</xdr:row>
      <xdr:rowOff>0</xdr:rowOff>
    </xdr:to>
    <xdr:sp macro="" textlink="">
      <xdr:nvSpPr>
        <xdr:cNvPr id="1693" name="Line 769"/>
        <xdr:cNvSpPr>
          <a:spLocks noChangeShapeType="1"/>
        </xdr:cNvSpPr>
      </xdr:nvSpPr>
      <xdr:spPr bwMode="auto">
        <a:xfrm flipV="1">
          <a:off x="2914650" y="46015275"/>
          <a:ext cx="64770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283</xdr:row>
      <xdr:rowOff>47625</xdr:rowOff>
    </xdr:from>
    <xdr:to>
      <xdr:col>44</xdr:col>
      <xdr:colOff>19050</xdr:colOff>
      <xdr:row>286</xdr:row>
      <xdr:rowOff>47625</xdr:rowOff>
    </xdr:to>
    <xdr:sp macro="" textlink="">
      <xdr:nvSpPr>
        <xdr:cNvPr id="1694" name="Line 768"/>
        <xdr:cNvSpPr>
          <a:spLocks noChangeShapeType="1"/>
        </xdr:cNvSpPr>
      </xdr:nvSpPr>
      <xdr:spPr bwMode="auto">
        <a:xfrm>
          <a:off x="2905125" y="46062900"/>
          <a:ext cx="64770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9525</xdr:colOff>
      <xdr:row>283</xdr:row>
      <xdr:rowOff>0</xdr:rowOff>
    </xdr:from>
    <xdr:to>
      <xdr:col>44</xdr:col>
      <xdr:colOff>28575</xdr:colOff>
      <xdr:row>286</xdr:row>
      <xdr:rowOff>0</xdr:rowOff>
    </xdr:to>
    <xdr:sp macro="" textlink="">
      <xdr:nvSpPr>
        <xdr:cNvPr id="1695" name="Line 769"/>
        <xdr:cNvSpPr>
          <a:spLocks noChangeShapeType="1"/>
        </xdr:cNvSpPr>
      </xdr:nvSpPr>
      <xdr:spPr bwMode="auto">
        <a:xfrm flipV="1">
          <a:off x="2914650" y="46015275"/>
          <a:ext cx="64770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198</xdr:row>
      <xdr:rowOff>0</xdr:rowOff>
    </xdr:from>
    <xdr:to>
      <xdr:col>9</xdr:col>
      <xdr:colOff>0</xdr:colOff>
      <xdr:row>201</xdr:row>
      <xdr:rowOff>0</xdr:rowOff>
    </xdr:to>
    <xdr:sp macro="" textlink="">
      <xdr:nvSpPr>
        <xdr:cNvPr id="1696" name="Line 1"/>
        <xdr:cNvSpPr>
          <a:spLocks noChangeShapeType="1"/>
        </xdr:cNvSpPr>
      </xdr:nvSpPr>
      <xdr:spPr bwMode="auto">
        <a:xfrm flipH="1">
          <a:off x="4105275" y="31994475"/>
          <a:ext cx="66675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198</xdr:row>
      <xdr:rowOff>28575</xdr:rowOff>
    </xdr:from>
    <xdr:to>
      <xdr:col>12</xdr:col>
      <xdr:colOff>28575</xdr:colOff>
      <xdr:row>201</xdr:row>
      <xdr:rowOff>0</xdr:rowOff>
    </xdr:to>
    <xdr:sp macro="" textlink="">
      <xdr:nvSpPr>
        <xdr:cNvPr id="1697" name="Line 2"/>
        <xdr:cNvSpPr>
          <a:spLocks noChangeShapeType="1"/>
        </xdr:cNvSpPr>
      </xdr:nvSpPr>
      <xdr:spPr bwMode="auto">
        <a:xfrm>
          <a:off x="4800600" y="32023050"/>
          <a:ext cx="6477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198</xdr:row>
      <xdr:rowOff>0</xdr:rowOff>
    </xdr:from>
    <xdr:to>
      <xdr:col>12</xdr:col>
      <xdr:colOff>9525</xdr:colOff>
      <xdr:row>200</xdr:row>
      <xdr:rowOff>161925</xdr:rowOff>
    </xdr:to>
    <xdr:sp macro="" textlink="">
      <xdr:nvSpPr>
        <xdr:cNvPr id="1698" name="Line 3"/>
        <xdr:cNvSpPr>
          <a:spLocks noChangeShapeType="1"/>
        </xdr:cNvSpPr>
      </xdr:nvSpPr>
      <xdr:spPr bwMode="auto">
        <a:xfrm flipH="1">
          <a:off x="4772025" y="31994475"/>
          <a:ext cx="657225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198</xdr:row>
      <xdr:rowOff>0</xdr:rowOff>
    </xdr:from>
    <xdr:to>
      <xdr:col>15</xdr:col>
      <xdr:colOff>28575</xdr:colOff>
      <xdr:row>201</xdr:row>
      <xdr:rowOff>0</xdr:rowOff>
    </xdr:to>
    <xdr:sp macro="" textlink="">
      <xdr:nvSpPr>
        <xdr:cNvPr id="1699" name="Line 4"/>
        <xdr:cNvSpPr>
          <a:spLocks noChangeShapeType="1"/>
        </xdr:cNvSpPr>
      </xdr:nvSpPr>
      <xdr:spPr bwMode="auto">
        <a:xfrm>
          <a:off x="5419725" y="31994475"/>
          <a:ext cx="57150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198</xdr:row>
      <xdr:rowOff>9525</xdr:rowOff>
    </xdr:from>
    <xdr:to>
      <xdr:col>18</xdr:col>
      <xdr:colOff>28575</xdr:colOff>
      <xdr:row>201</xdr:row>
      <xdr:rowOff>0</xdr:rowOff>
    </xdr:to>
    <xdr:sp macro="" textlink="">
      <xdr:nvSpPr>
        <xdr:cNvPr id="1700" name="Line 5"/>
        <xdr:cNvSpPr>
          <a:spLocks noChangeShapeType="1"/>
        </xdr:cNvSpPr>
      </xdr:nvSpPr>
      <xdr:spPr bwMode="auto">
        <a:xfrm>
          <a:off x="5991225" y="32004000"/>
          <a:ext cx="6096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198</xdr:row>
      <xdr:rowOff>0</xdr:rowOff>
    </xdr:from>
    <xdr:to>
      <xdr:col>18</xdr:col>
      <xdr:colOff>0</xdr:colOff>
      <xdr:row>201</xdr:row>
      <xdr:rowOff>0</xdr:rowOff>
    </xdr:to>
    <xdr:sp macro="" textlink="">
      <xdr:nvSpPr>
        <xdr:cNvPr id="1701" name="Line 6"/>
        <xdr:cNvSpPr>
          <a:spLocks noChangeShapeType="1"/>
        </xdr:cNvSpPr>
      </xdr:nvSpPr>
      <xdr:spPr bwMode="auto">
        <a:xfrm flipH="1">
          <a:off x="5962650" y="31994475"/>
          <a:ext cx="60960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198</xdr:row>
      <xdr:rowOff>28575</xdr:rowOff>
    </xdr:from>
    <xdr:to>
      <xdr:col>21</xdr:col>
      <xdr:colOff>28575</xdr:colOff>
      <xdr:row>201</xdr:row>
      <xdr:rowOff>0</xdr:rowOff>
    </xdr:to>
    <xdr:sp macro="" textlink="">
      <xdr:nvSpPr>
        <xdr:cNvPr id="1702" name="Line 7"/>
        <xdr:cNvSpPr>
          <a:spLocks noChangeShapeType="1"/>
        </xdr:cNvSpPr>
      </xdr:nvSpPr>
      <xdr:spPr bwMode="auto">
        <a:xfrm>
          <a:off x="6600825" y="32023050"/>
          <a:ext cx="542925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198</xdr:row>
      <xdr:rowOff>9525</xdr:rowOff>
    </xdr:from>
    <xdr:to>
      <xdr:col>24</xdr:col>
      <xdr:colOff>9525</xdr:colOff>
      <xdr:row>201</xdr:row>
      <xdr:rowOff>0</xdr:rowOff>
    </xdr:to>
    <xdr:sp macro="" textlink="">
      <xdr:nvSpPr>
        <xdr:cNvPr id="1703" name="Line 8"/>
        <xdr:cNvSpPr>
          <a:spLocks noChangeShapeType="1"/>
        </xdr:cNvSpPr>
      </xdr:nvSpPr>
      <xdr:spPr bwMode="auto">
        <a:xfrm flipH="1">
          <a:off x="7115175" y="32004000"/>
          <a:ext cx="581025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198</xdr:row>
      <xdr:rowOff>28575</xdr:rowOff>
    </xdr:from>
    <xdr:to>
      <xdr:col>27</xdr:col>
      <xdr:colOff>28575</xdr:colOff>
      <xdr:row>201</xdr:row>
      <xdr:rowOff>0</xdr:rowOff>
    </xdr:to>
    <xdr:sp macro="" textlink="">
      <xdr:nvSpPr>
        <xdr:cNvPr id="1704" name="Line 9"/>
        <xdr:cNvSpPr>
          <a:spLocks noChangeShapeType="1"/>
        </xdr:cNvSpPr>
      </xdr:nvSpPr>
      <xdr:spPr bwMode="auto">
        <a:xfrm>
          <a:off x="7715250" y="32023050"/>
          <a:ext cx="638175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198</xdr:row>
      <xdr:rowOff>9525</xdr:rowOff>
    </xdr:from>
    <xdr:to>
      <xdr:col>27</xdr:col>
      <xdr:colOff>9525</xdr:colOff>
      <xdr:row>201</xdr:row>
      <xdr:rowOff>0</xdr:rowOff>
    </xdr:to>
    <xdr:sp macro="" textlink="">
      <xdr:nvSpPr>
        <xdr:cNvPr id="1705" name="Line 10"/>
        <xdr:cNvSpPr>
          <a:spLocks noChangeShapeType="1"/>
        </xdr:cNvSpPr>
      </xdr:nvSpPr>
      <xdr:spPr bwMode="auto">
        <a:xfrm flipH="1">
          <a:off x="7686675" y="32004000"/>
          <a:ext cx="6477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198</xdr:row>
      <xdr:rowOff>28575</xdr:rowOff>
    </xdr:from>
    <xdr:to>
      <xdr:col>30</xdr:col>
      <xdr:colOff>28575</xdr:colOff>
      <xdr:row>201</xdr:row>
      <xdr:rowOff>0</xdr:rowOff>
    </xdr:to>
    <xdr:sp macro="" textlink="">
      <xdr:nvSpPr>
        <xdr:cNvPr id="1706" name="Line 11"/>
        <xdr:cNvSpPr>
          <a:spLocks noChangeShapeType="1"/>
        </xdr:cNvSpPr>
      </xdr:nvSpPr>
      <xdr:spPr bwMode="auto">
        <a:xfrm>
          <a:off x="8353425" y="32023050"/>
          <a:ext cx="619125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198</xdr:row>
      <xdr:rowOff>28575</xdr:rowOff>
    </xdr:from>
    <xdr:to>
      <xdr:col>33</xdr:col>
      <xdr:colOff>28575</xdr:colOff>
      <xdr:row>201</xdr:row>
      <xdr:rowOff>0</xdr:rowOff>
    </xdr:to>
    <xdr:sp macro="" textlink="">
      <xdr:nvSpPr>
        <xdr:cNvPr id="1707" name="Line 12"/>
        <xdr:cNvSpPr>
          <a:spLocks noChangeShapeType="1"/>
        </xdr:cNvSpPr>
      </xdr:nvSpPr>
      <xdr:spPr bwMode="auto">
        <a:xfrm>
          <a:off x="8972550" y="32023050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198</xdr:row>
      <xdr:rowOff>28575</xdr:rowOff>
    </xdr:from>
    <xdr:to>
      <xdr:col>36</xdr:col>
      <xdr:colOff>28575</xdr:colOff>
      <xdr:row>201</xdr:row>
      <xdr:rowOff>0</xdr:rowOff>
    </xdr:to>
    <xdr:sp macro="" textlink="">
      <xdr:nvSpPr>
        <xdr:cNvPr id="1708" name="Line 13"/>
        <xdr:cNvSpPr>
          <a:spLocks noChangeShapeType="1"/>
        </xdr:cNvSpPr>
      </xdr:nvSpPr>
      <xdr:spPr bwMode="auto">
        <a:xfrm>
          <a:off x="9639300" y="32023050"/>
          <a:ext cx="542925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198</xdr:row>
      <xdr:rowOff>0</xdr:rowOff>
    </xdr:from>
    <xdr:to>
      <xdr:col>39</xdr:col>
      <xdr:colOff>28575</xdr:colOff>
      <xdr:row>201</xdr:row>
      <xdr:rowOff>0</xdr:rowOff>
    </xdr:to>
    <xdr:sp macro="" textlink="">
      <xdr:nvSpPr>
        <xdr:cNvPr id="1709" name="Line 14"/>
        <xdr:cNvSpPr>
          <a:spLocks noChangeShapeType="1"/>
        </xdr:cNvSpPr>
      </xdr:nvSpPr>
      <xdr:spPr bwMode="auto">
        <a:xfrm>
          <a:off x="10163175" y="31994475"/>
          <a:ext cx="561975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198</xdr:row>
      <xdr:rowOff>0</xdr:rowOff>
    </xdr:from>
    <xdr:to>
      <xdr:col>6</xdr:col>
      <xdr:colOff>0</xdr:colOff>
      <xdr:row>200</xdr:row>
      <xdr:rowOff>161925</xdr:rowOff>
    </xdr:to>
    <xdr:sp macro="" textlink="">
      <xdr:nvSpPr>
        <xdr:cNvPr id="1710" name="Line 15"/>
        <xdr:cNvSpPr>
          <a:spLocks noChangeShapeType="1"/>
        </xdr:cNvSpPr>
      </xdr:nvSpPr>
      <xdr:spPr bwMode="auto">
        <a:xfrm flipH="1">
          <a:off x="3543300" y="31994475"/>
          <a:ext cx="561975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198</xdr:row>
      <xdr:rowOff>0</xdr:rowOff>
    </xdr:from>
    <xdr:to>
      <xdr:col>15</xdr:col>
      <xdr:colOff>0</xdr:colOff>
      <xdr:row>201</xdr:row>
      <xdr:rowOff>0</xdr:rowOff>
    </xdr:to>
    <xdr:sp macro="" textlink="">
      <xdr:nvSpPr>
        <xdr:cNvPr id="1711" name="Line 16"/>
        <xdr:cNvSpPr>
          <a:spLocks noChangeShapeType="1"/>
        </xdr:cNvSpPr>
      </xdr:nvSpPr>
      <xdr:spPr bwMode="auto">
        <a:xfrm flipH="1">
          <a:off x="5419725" y="31994475"/>
          <a:ext cx="542925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198</xdr:row>
      <xdr:rowOff>0</xdr:rowOff>
    </xdr:from>
    <xdr:to>
      <xdr:col>33</xdr:col>
      <xdr:colOff>0</xdr:colOff>
      <xdr:row>201</xdr:row>
      <xdr:rowOff>0</xdr:rowOff>
    </xdr:to>
    <xdr:sp macro="" textlink="">
      <xdr:nvSpPr>
        <xdr:cNvPr id="1712" name="Line 17"/>
        <xdr:cNvSpPr>
          <a:spLocks noChangeShapeType="1"/>
        </xdr:cNvSpPr>
      </xdr:nvSpPr>
      <xdr:spPr bwMode="auto">
        <a:xfrm flipH="1">
          <a:off x="8943975" y="31994475"/>
          <a:ext cx="66675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198</xdr:row>
      <xdr:rowOff>0</xdr:rowOff>
    </xdr:from>
    <xdr:to>
      <xdr:col>36</xdr:col>
      <xdr:colOff>0</xdr:colOff>
      <xdr:row>201</xdr:row>
      <xdr:rowOff>0</xdr:rowOff>
    </xdr:to>
    <xdr:sp macro="" textlink="">
      <xdr:nvSpPr>
        <xdr:cNvPr id="1713" name="Line 18"/>
        <xdr:cNvSpPr>
          <a:spLocks noChangeShapeType="1"/>
        </xdr:cNvSpPr>
      </xdr:nvSpPr>
      <xdr:spPr bwMode="auto">
        <a:xfrm flipH="1">
          <a:off x="9610725" y="31994475"/>
          <a:ext cx="542925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198</xdr:row>
      <xdr:rowOff>9525</xdr:rowOff>
    </xdr:from>
    <xdr:to>
      <xdr:col>39</xdr:col>
      <xdr:colOff>0</xdr:colOff>
      <xdr:row>201</xdr:row>
      <xdr:rowOff>0</xdr:rowOff>
    </xdr:to>
    <xdr:sp macro="" textlink="">
      <xdr:nvSpPr>
        <xdr:cNvPr id="1714" name="Line 19"/>
        <xdr:cNvSpPr>
          <a:spLocks noChangeShapeType="1"/>
        </xdr:cNvSpPr>
      </xdr:nvSpPr>
      <xdr:spPr bwMode="auto">
        <a:xfrm flipH="1">
          <a:off x="10153650" y="32004000"/>
          <a:ext cx="542925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198</xdr:row>
      <xdr:rowOff>0</xdr:rowOff>
    </xdr:from>
    <xdr:to>
      <xdr:col>29</xdr:col>
      <xdr:colOff>333375</xdr:colOff>
      <xdr:row>201</xdr:row>
      <xdr:rowOff>0</xdr:rowOff>
    </xdr:to>
    <xdr:sp macro="" textlink="">
      <xdr:nvSpPr>
        <xdr:cNvPr id="1715" name="Line 20"/>
        <xdr:cNvSpPr>
          <a:spLocks noChangeShapeType="1"/>
        </xdr:cNvSpPr>
      </xdr:nvSpPr>
      <xdr:spPr bwMode="auto">
        <a:xfrm flipH="1">
          <a:off x="8334375" y="31994475"/>
          <a:ext cx="60960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198</xdr:row>
      <xdr:rowOff>0</xdr:rowOff>
    </xdr:from>
    <xdr:to>
      <xdr:col>24</xdr:col>
      <xdr:colOff>28575</xdr:colOff>
      <xdr:row>201</xdr:row>
      <xdr:rowOff>0</xdr:rowOff>
    </xdr:to>
    <xdr:sp macro="" textlink="">
      <xdr:nvSpPr>
        <xdr:cNvPr id="1716" name="Line 21"/>
        <xdr:cNvSpPr>
          <a:spLocks noChangeShapeType="1"/>
        </xdr:cNvSpPr>
      </xdr:nvSpPr>
      <xdr:spPr bwMode="auto">
        <a:xfrm>
          <a:off x="7115175" y="31994475"/>
          <a:ext cx="600075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198</xdr:row>
      <xdr:rowOff>0</xdr:rowOff>
    </xdr:from>
    <xdr:to>
      <xdr:col>21</xdr:col>
      <xdr:colOff>28575</xdr:colOff>
      <xdr:row>201</xdr:row>
      <xdr:rowOff>0</xdr:rowOff>
    </xdr:to>
    <xdr:sp macro="" textlink="">
      <xdr:nvSpPr>
        <xdr:cNvPr id="1717" name="Line 22"/>
        <xdr:cNvSpPr>
          <a:spLocks noChangeShapeType="1"/>
        </xdr:cNvSpPr>
      </xdr:nvSpPr>
      <xdr:spPr bwMode="auto">
        <a:xfrm flipH="1">
          <a:off x="6572250" y="31994475"/>
          <a:ext cx="57150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198</xdr:row>
      <xdr:rowOff>19050</xdr:rowOff>
    </xdr:from>
    <xdr:to>
      <xdr:col>6</xdr:col>
      <xdr:colOff>9525</xdr:colOff>
      <xdr:row>201</xdr:row>
      <xdr:rowOff>0</xdr:rowOff>
    </xdr:to>
    <xdr:sp macro="" textlink="">
      <xdr:nvSpPr>
        <xdr:cNvPr id="1718" name="Line 767"/>
        <xdr:cNvSpPr>
          <a:spLocks noChangeShapeType="1"/>
        </xdr:cNvSpPr>
      </xdr:nvSpPr>
      <xdr:spPr bwMode="auto">
        <a:xfrm>
          <a:off x="3543300" y="32013525"/>
          <a:ext cx="571500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198</xdr:row>
      <xdr:rowOff>9525</xdr:rowOff>
    </xdr:from>
    <xdr:to>
      <xdr:col>9</xdr:col>
      <xdr:colOff>9525</xdr:colOff>
      <xdr:row>201</xdr:row>
      <xdr:rowOff>0</xdr:rowOff>
    </xdr:to>
    <xdr:sp macro="" textlink="">
      <xdr:nvSpPr>
        <xdr:cNvPr id="1719" name="Line 26"/>
        <xdr:cNvSpPr>
          <a:spLocks noChangeShapeType="1"/>
        </xdr:cNvSpPr>
      </xdr:nvSpPr>
      <xdr:spPr bwMode="auto">
        <a:xfrm>
          <a:off x="4095750" y="32004000"/>
          <a:ext cx="6858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202</xdr:row>
      <xdr:rowOff>0</xdr:rowOff>
    </xdr:from>
    <xdr:to>
      <xdr:col>9</xdr:col>
      <xdr:colOff>0</xdr:colOff>
      <xdr:row>205</xdr:row>
      <xdr:rowOff>0</xdr:rowOff>
    </xdr:to>
    <xdr:sp macro="" textlink="">
      <xdr:nvSpPr>
        <xdr:cNvPr id="1720" name="Line 1"/>
        <xdr:cNvSpPr>
          <a:spLocks noChangeShapeType="1"/>
        </xdr:cNvSpPr>
      </xdr:nvSpPr>
      <xdr:spPr bwMode="auto">
        <a:xfrm flipH="1">
          <a:off x="4105275" y="32680275"/>
          <a:ext cx="66675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202</xdr:row>
      <xdr:rowOff>28575</xdr:rowOff>
    </xdr:from>
    <xdr:to>
      <xdr:col>12</xdr:col>
      <xdr:colOff>28575</xdr:colOff>
      <xdr:row>205</xdr:row>
      <xdr:rowOff>0</xdr:rowOff>
    </xdr:to>
    <xdr:sp macro="" textlink="">
      <xdr:nvSpPr>
        <xdr:cNvPr id="1721" name="Line 2"/>
        <xdr:cNvSpPr>
          <a:spLocks noChangeShapeType="1"/>
        </xdr:cNvSpPr>
      </xdr:nvSpPr>
      <xdr:spPr bwMode="auto">
        <a:xfrm>
          <a:off x="4800600" y="32708850"/>
          <a:ext cx="6477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202</xdr:row>
      <xdr:rowOff>0</xdr:rowOff>
    </xdr:from>
    <xdr:to>
      <xdr:col>12</xdr:col>
      <xdr:colOff>9525</xdr:colOff>
      <xdr:row>204</xdr:row>
      <xdr:rowOff>161925</xdr:rowOff>
    </xdr:to>
    <xdr:sp macro="" textlink="">
      <xdr:nvSpPr>
        <xdr:cNvPr id="1722" name="Line 3"/>
        <xdr:cNvSpPr>
          <a:spLocks noChangeShapeType="1"/>
        </xdr:cNvSpPr>
      </xdr:nvSpPr>
      <xdr:spPr bwMode="auto">
        <a:xfrm flipH="1">
          <a:off x="4772025" y="32680275"/>
          <a:ext cx="657225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202</xdr:row>
      <xdr:rowOff>0</xdr:rowOff>
    </xdr:from>
    <xdr:to>
      <xdr:col>15</xdr:col>
      <xdr:colOff>28575</xdr:colOff>
      <xdr:row>205</xdr:row>
      <xdr:rowOff>0</xdr:rowOff>
    </xdr:to>
    <xdr:sp macro="" textlink="">
      <xdr:nvSpPr>
        <xdr:cNvPr id="1723" name="Line 4"/>
        <xdr:cNvSpPr>
          <a:spLocks noChangeShapeType="1"/>
        </xdr:cNvSpPr>
      </xdr:nvSpPr>
      <xdr:spPr bwMode="auto">
        <a:xfrm>
          <a:off x="5419725" y="32680275"/>
          <a:ext cx="57150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202</xdr:row>
      <xdr:rowOff>9525</xdr:rowOff>
    </xdr:from>
    <xdr:to>
      <xdr:col>18</xdr:col>
      <xdr:colOff>28575</xdr:colOff>
      <xdr:row>205</xdr:row>
      <xdr:rowOff>0</xdr:rowOff>
    </xdr:to>
    <xdr:sp macro="" textlink="">
      <xdr:nvSpPr>
        <xdr:cNvPr id="1724" name="Line 5"/>
        <xdr:cNvSpPr>
          <a:spLocks noChangeShapeType="1"/>
        </xdr:cNvSpPr>
      </xdr:nvSpPr>
      <xdr:spPr bwMode="auto">
        <a:xfrm>
          <a:off x="5991225" y="32689800"/>
          <a:ext cx="6096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202</xdr:row>
      <xdr:rowOff>0</xdr:rowOff>
    </xdr:from>
    <xdr:to>
      <xdr:col>18</xdr:col>
      <xdr:colOff>0</xdr:colOff>
      <xdr:row>205</xdr:row>
      <xdr:rowOff>0</xdr:rowOff>
    </xdr:to>
    <xdr:sp macro="" textlink="">
      <xdr:nvSpPr>
        <xdr:cNvPr id="1725" name="Line 6"/>
        <xdr:cNvSpPr>
          <a:spLocks noChangeShapeType="1"/>
        </xdr:cNvSpPr>
      </xdr:nvSpPr>
      <xdr:spPr bwMode="auto">
        <a:xfrm flipH="1">
          <a:off x="5962650" y="32680275"/>
          <a:ext cx="60960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202</xdr:row>
      <xdr:rowOff>28575</xdr:rowOff>
    </xdr:from>
    <xdr:to>
      <xdr:col>21</xdr:col>
      <xdr:colOff>28575</xdr:colOff>
      <xdr:row>205</xdr:row>
      <xdr:rowOff>0</xdr:rowOff>
    </xdr:to>
    <xdr:sp macro="" textlink="">
      <xdr:nvSpPr>
        <xdr:cNvPr id="1726" name="Line 7"/>
        <xdr:cNvSpPr>
          <a:spLocks noChangeShapeType="1"/>
        </xdr:cNvSpPr>
      </xdr:nvSpPr>
      <xdr:spPr bwMode="auto">
        <a:xfrm>
          <a:off x="6600825" y="32708850"/>
          <a:ext cx="542925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202</xdr:row>
      <xdr:rowOff>9525</xdr:rowOff>
    </xdr:from>
    <xdr:to>
      <xdr:col>24</xdr:col>
      <xdr:colOff>9525</xdr:colOff>
      <xdr:row>205</xdr:row>
      <xdr:rowOff>0</xdr:rowOff>
    </xdr:to>
    <xdr:sp macro="" textlink="">
      <xdr:nvSpPr>
        <xdr:cNvPr id="1727" name="Line 8"/>
        <xdr:cNvSpPr>
          <a:spLocks noChangeShapeType="1"/>
        </xdr:cNvSpPr>
      </xdr:nvSpPr>
      <xdr:spPr bwMode="auto">
        <a:xfrm flipH="1">
          <a:off x="7115175" y="32689800"/>
          <a:ext cx="581025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202</xdr:row>
      <xdr:rowOff>28575</xdr:rowOff>
    </xdr:from>
    <xdr:to>
      <xdr:col>27</xdr:col>
      <xdr:colOff>28575</xdr:colOff>
      <xdr:row>205</xdr:row>
      <xdr:rowOff>0</xdr:rowOff>
    </xdr:to>
    <xdr:sp macro="" textlink="">
      <xdr:nvSpPr>
        <xdr:cNvPr id="1728" name="Line 9"/>
        <xdr:cNvSpPr>
          <a:spLocks noChangeShapeType="1"/>
        </xdr:cNvSpPr>
      </xdr:nvSpPr>
      <xdr:spPr bwMode="auto">
        <a:xfrm>
          <a:off x="7715250" y="32708850"/>
          <a:ext cx="638175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202</xdr:row>
      <xdr:rowOff>9525</xdr:rowOff>
    </xdr:from>
    <xdr:to>
      <xdr:col>27</xdr:col>
      <xdr:colOff>9525</xdr:colOff>
      <xdr:row>205</xdr:row>
      <xdr:rowOff>0</xdr:rowOff>
    </xdr:to>
    <xdr:sp macro="" textlink="">
      <xdr:nvSpPr>
        <xdr:cNvPr id="1729" name="Line 10"/>
        <xdr:cNvSpPr>
          <a:spLocks noChangeShapeType="1"/>
        </xdr:cNvSpPr>
      </xdr:nvSpPr>
      <xdr:spPr bwMode="auto">
        <a:xfrm flipH="1">
          <a:off x="7686675" y="32689800"/>
          <a:ext cx="6477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202</xdr:row>
      <xdr:rowOff>28575</xdr:rowOff>
    </xdr:from>
    <xdr:to>
      <xdr:col>30</xdr:col>
      <xdr:colOff>28575</xdr:colOff>
      <xdr:row>205</xdr:row>
      <xdr:rowOff>0</xdr:rowOff>
    </xdr:to>
    <xdr:sp macro="" textlink="">
      <xdr:nvSpPr>
        <xdr:cNvPr id="1730" name="Line 11"/>
        <xdr:cNvSpPr>
          <a:spLocks noChangeShapeType="1"/>
        </xdr:cNvSpPr>
      </xdr:nvSpPr>
      <xdr:spPr bwMode="auto">
        <a:xfrm>
          <a:off x="8353425" y="32708850"/>
          <a:ext cx="619125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202</xdr:row>
      <xdr:rowOff>28575</xdr:rowOff>
    </xdr:from>
    <xdr:to>
      <xdr:col>33</xdr:col>
      <xdr:colOff>28575</xdr:colOff>
      <xdr:row>205</xdr:row>
      <xdr:rowOff>0</xdr:rowOff>
    </xdr:to>
    <xdr:sp macro="" textlink="">
      <xdr:nvSpPr>
        <xdr:cNvPr id="1731" name="Line 12"/>
        <xdr:cNvSpPr>
          <a:spLocks noChangeShapeType="1"/>
        </xdr:cNvSpPr>
      </xdr:nvSpPr>
      <xdr:spPr bwMode="auto">
        <a:xfrm>
          <a:off x="8972550" y="32708850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202</xdr:row>
      <xdr:rowOff>28575</xdr:rowOff>
    </xdr:from>
    <xdr:to>
      <xdr:col>36</xdr:col>
      <xdr:colOff>28575</xdr:colOff>
      <xdr:row>205</xdr:row>
      <xdr:rowOff>0</xdr:rowOff>
    </xdr:to>
    <xdr:sp macro="" textlink="">
      <xdr:nvSpPr>
        <xdr:cNvPr id="1732" name="Line 13"/>
        <xdr:cNvSpPr>
          <a:spLocks noChangeShapeType="1"/>
        </xdr:cNvSpPr>
      </xdr:nvSpPr>
      <xdr:spPr bwMode="auto">
        <a:xfrm>
          <a:off x="9639300" y="32708850"/>
          <a:ext cx="542925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202</xdr:row>
      <xdr:rowOff>0</xdr:rowOff>
    </xdr:from>
    <xdr:to>
      <xdr:col>39</xdr:col>
      <xdr:colOff>28575</xdr:colOff>
      <xdr:row>205</xdr:row>
      <xdr:rowOff>0</xdr:rowOff>
    </xdr:to>
    <xdr:sp macro="" textlink="">
      <xdr:nvSpPr>
        <xdr:cNvPr id="1733" name="Line 14"/>
        <xdr:cNvSpPr>
          <a:spLocks noChangeShapeType="1"/>
        </xdr:cNvSpPr>
      </xdr:nvSpPr>
      <xdr:spPr bwMode="auto">
        <a:xfrm>
          <a:off x="10163175" y="32680275"/>
          <a:ext cx="561975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202</xdr:row>
      <xdr:rowOff>0</xdr:rowOff>
    </xdr:from>
    <xdr:to>
      <xdr:col>6</xdr:col>
      <xdr:colOff>0</xdr:colOff>
      <xdr:row>204</xdr:row>
      <xdr:rowOff>161925</xdr:rowOff>
    </xdr:to>
    <xdr:sp macro="" textlink="">
      <xdr:nvSpPr>
        <xdr:cNvPr id="1734" name="Line 15"/>
        <xdr:cNvSpPr>
          <a:spLocks noChangeShapeType="1"/>
        </xdr:cNvSpPr>
      </xdr:nvSpPr>
      <xdr:spPr bwMode="auto">
        <a:xfrm flipH="1">
          <a:off x="3543300" y="32680275"/>
          <a:ext cx="561975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202</xdr:row>
      <xdr:rowOff>0</xdr:rowOff>
    </xdr:from>
    <xdr:to>
      <xdr:col>15</xdr:col>
      <xdr:colOff>0</xdr:colOff>
      <xdr:row>205</xdr:row>
      <xdr:rowOff>0</xdr:rowOff>
    </xdr:to>
    <xdr:sp macro="" textlink="">
      <xdr:nvSpPr>
        <xdr:cNvPr id="1735" name="Line 16"/>
        <xdr:cNvSpPr>
          <a:spLocks noChangeShapeType="1"/>
        </xdr:cNvSpPr>
      </xdr:nvSpPr>
      <xdr:spPr bwMode="auto">
        <a:xfrm flipH="1">
          <a:off x="5419725" y="32680275"/>
          <a:ext cx="542925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202</xdr:row>
      <xdr:rowOff>0</xdr:rowOff>
    </xdr:from>
    <xdr:to>
      <xdr:col>33</xdr:col>
      <xdr:colOff>0</xdr:colOff>
      <xdr:row>205</xdr:row>
      <xdr:rowOff>0</xdr:rowOff>
    </xdr:to>
    <xdr:sp macro="" textlink="">
      <xdr:nvSpPr>
        <xdr:cNvPr id="1736" name="Line 17"/>
        <xdr:cNvSpPr>
          <a:spLocks noChangeShapeType="1"/>
        </xdr:cNvSpPr>
      </xdr:nvSpPr>
      <xdr:spPr bwMode="auto">
        <a:xfrm flipH="1">
          <a:off x="8943975" y="32680275"/>
          <a:ext cx="66675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202</xdr:row>
      <xdr:rowOff>0</xdr:rowOff>
    </xdr:from>
    <xdr:to>
      <xdr:col>36</xdr:col>
      <xdr:colOff>0</xdr:colOff>
      <xdr:row>205</xdr:row>
      <xdr:rowOff>0</xdr:rowOff>
    </xdr:to>
    <xdr:sp macro="" textlink="">
      <xdr:nvSpPr>
        <xdr:cNvPr id="1737" name="Line 18"/>
        <xdr:cNvSpPr>
          <a:spLocks noChangeShapeType="1"/>
        </xdr:cNvSpPr>
      </xdr:nvSpPr>
      <xdr:spPr bwMode="auto">
        <a:xfrm flipH="1">
          <a:off x="9610725" y="32680275"/>
          <a:ext cx="542925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202</xdr:row>
      <xdr:rowOff>9525</xdr:rowOff>
    </xdr:from>
    <xdr:to>
      <xdr:col>39</xdr:col>
      <xdr:colOff>0</xdr:colOff>
      <xdr:row>205</xdr:row>
      <xdr:rowOff>0</xdr:rowOff>
    </xdr:to>
    <xdr:sp macro="" textlink="">
      <xdr:nvSpPr>
        <xdr:cNvPr id="1738" name="Line 19"/>
        <xdr:cNvSpPr>
          <a:spLocks noChangeShapeType="1"/>
        </xdr:cNvSpPr>
      </xdr:nvSpPr>
      <xdr:spPr bwMode="auto">
        <a:xfrm flipH="1">
          <a:off x="10153650" y="32689800"/>
          <a:ext cx="542925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202</xdr:row>
      <xdr:rowOff>0</xdr:rowOff>
    </xdr:from>
    <xdr:to>
      <xdr:col>29</xdr:col>
      <xdr:colOff>333375</xdr:colOff>
      <xdr:row>205</xdr:row>
      <xdr:rowOff>0</xdr:rowOff>
    </xdr:to>
    <xdr:sp macro="" textlink="">
      <xdr:nvSpPr>
        <xdr:cNvPr id="1739" name="Line 20"/>
        <xdr:cNvSpPr>
          <a:spLocks noChangeShapeType="1"/>
        </xdr:cNvSpPr>
      </xdr:nvSpPr>
      <xdr:spPr bwMode="auto">
        <a:xfrm flipH="1">
          <a:off x="8334375" y="32680275"/>
          <a:ext cx="60960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202</xdr:row>
      <xdr:rowOff>0</xdr:rowOff>
    </xdr:from>
    <xdr:to>
      <xdr:col>24</xdr:col>
      <xdr:colOff>28575</xdr:colOff>
      <xdr:row>205</xdr:row>
      <xdr:rowOff>0</xdr:rowOff>
    </xdr:to>
    <xdr:sp macro="" textlink="">
      <xdr:nvSpPr>
        <xdr:cNvPr id="1740" name="Line 21"/>
        <xdr:cNvSpPr>
          <a:spLocks noChangeShapeType="1"/>
        </xdr:cNvSpPr>
      </xdr:nvSpPr>
      <xdr:spPr bwMode="auto">
        <a:xfrm>
          <a:off x="7115175" y="32680275"/>
          <a:ext cx="600075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202</xdr:row>
      <xdr:rowOff>0</xdr:rowOff>
    </xdr:from>
    <xdr:to>
      <xdr:col>21</xdr:col>
      <xdr:colOff>28575</xdr:colOff>
      <xdr:row>205</xdr:row>
      <xdr:rowOff>0</xdr:rowOff>
    </xdr:to>
    <xdr:sp macro="" textlink="">
      <xdr:nvSpPr>
        <xdr:cNvPr id="1741" name="Line 22"/>
        <xdr:cNvSpPr>
          <a:spLocks noChangeShapeType="1"/>
        </xdr:cNvSpPr>
      </xdr:nvSpPr>
      <xdr:spPr bwMode="auto">
        <a:xfrm flipH="1">
          <a:off x="6572250" y="32680275"/>
          <a:ext cx="57150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202</xdr:row>
      <xdr:rowOff>19050</xdr:rowOff>
    </xdr:from>
    <xdr:to>
      <xdr:col>6</xdr:col>
      <xdr:colOff>9525</xdr:colOff>
      <xdr:row>205</xdr:row>
      <xdr:rowOff>0</xdr:rowOff>
    </xdr:to>
    <xdr:sp macro="" textlink="">
      <xdr:nvSpPr>
        <xdr:cNvPr id="1742" name="Line 767"/>
        <xdr:cNvSpPr>
          <a:spLocks noChangeShapeType="1"/>
        </xdr:cNvSpPr>
      </xdr:nvSpPr>
      <xdr:spPr bwMode="auto">
        <a:xfrm>
          <a:off x="3543300" y="32699325"/>
          <a:ext cx="571500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202</xdr:row>
      <xdr:rowOff>9525</xdr:rowOff>
    </xdr:from>
    <xdr:to>
      <xdr:col>9</xdr:col>
      <xdr:colOff>9525</xdr:colOff>
      <xdr:row>205</xdr:row>
      <xdr:rowOff>0</xdr:rowOff>
    </xdr:to>
    <xdr:sp macro="" textlink="">
      <xdr:nvSpPr>
        <xdr:cNvPr id="1743" name="Line 26"/>
        <xdr:cNvSpPr>
          <a:spLocks noChangeShapeType="1"/>
        </xdr:cNvSpPr>
      </xdr:nvSpPr>
      <xdr:spPr bwMode="auto">
        <a:xfrm>
          <a:off x="4095750" y="32689800"/>
          <a:ext cx="6858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227</xdr:row>
      <xdr:rowOff>0</xdr:rowOff>
    </xdr:from>
    <xdr:to>
      <xdr:col>9</xdr:col>
      <xdr:colOff>0</xdr:colOff>
      <xdr:row>230</xdr:row>
      <xdr:rowOff>0</xdr:rowOff>
    </xdr:to>
    <xdr:sp macro="" textlink="">
      <xdr:nvSpPr>
        <xdr:cNvPr id="1744" name="Line 1"/>
        <xdr:cNvSpPr>
          <a:spLocks noChangeShapeType="1"/>
        </xdr:cNvSpPr>
      </xdr:nvSpPr>
      <xdr:spPr bwMode="auto">
        <a:xfrm flipH="1">
          <a:off x="4105275" y="37823775"/>
          <a:ext cx="66675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227</xdr:row>
      <xdr:rowOff>28575</xdr:rowOff>
    </xdr:from>
    <xdr:to>
      <xdr:col>12</xdr:col>
      <xdr:colOff>28575</xdr:colOff>
      <xdr:row>230</xdr:row>
      <xdr:rowOff>0</xdr:rowOff>
    </xdr:to>
    <xdr:sp macro="" textlink="">
      <xdr:nvSpPr>
        <xdr:cNvPr id="1745" name="Line 2"/>
        <xdr:cNvSpPr>
          <a:spLocks noChangeShapeType="1"/>
        </xdr:cNvSpPr>
      </xdr:nvSpPr>
      <xdr:spPr bwMode="auto">
        <a:xfrm>
          <a:off x="4800600" y="37852350"/>
          <a:ext cx="6477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227</xdr:row>
      <xdr:rowOff>0</xdr:rowOff>
    </xdr:from>
    <xdr:to>
      <xdr:col>12</xdr:col>
      <xdr:colOff>9525</xdr:colOff>
      <xdr:row>229</xdr:row>
      <xdr:rowOff>161925</xdr:rowOff>
    </xdr:to>
    <xdr:sp macro="" textlink="">
      <xdr:nvSpPr>
        <xdr:cNvPr id="1746" name="Line 3"/>
        <xdr:cNvSpPr>
          <a:spLocks noChangeShapeType="1"/>
        </xdr:cNvSpPr>
      </xdr:nvSpPr>
      <xdr:spPr bwMode="auto">
        <a:xfrm flipH="1">
          <a:off x="4772025" y="37823775"/>
          <a:ext cx="657225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227</xdr:row>
      <xdr:rowOff>0</xdr:rowOff>
    </xdr:from>
    <xdr:to>
      <xdr:col>15</xdr:col>
      <xdr:colOff>28575</xdr:colOff>
      <xdr:row>230</xdr:row>
      <xdr:rowOff>0</xdr:rowOff>
    </xdr:to>
    <xdr:sp macro="" textlink="">
      <xdr:nvSpPr>
        <xdr:cNvPr id="1747" name="Line 4"/>
        <xdr:cNvSpPr>
          <a:spLocks noChangeShapeType="1"/>
        </xdr:cNvSpPr>
      </xdr:nvSpPr>
      <xdr:spPr bwMode="auto">
        <a:xfrm>
          <a:off x="5419725" y="37823775"/>
          <a:ext cx="57150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227</xdr:row>
      <xdr:rowOff>9525</xdr:rowOff>
    </xdr:from>
    <xdr:to>
      <xdr:col>18</xdr:col>
      <xdr:colOff>28575</xdr:colOff>
      <xdr:row>230</xdr:row>
      <xdr:rowOff>0</xdr:rowOff>
    </xdr:to>
    <xdr:sp macro="" textlink="">
      <xdr:nvSpPr>
        <xdr:cNvPr id="1748" name="Line 5"/>
        <xdr:cNvSpPr>
          <a:spLocks noChangeShapeType="1"/>
        </xdr:cNvSpPr>
      </xdr:nvSpPr>
      <xdr:spPr bwMode="auto">
        <a:xfrm>
          <a:off x="5991225" y="37833300"/>
          <a:ext cx="6096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227</xdr:row>
      <xdr:rowOff>0</xdr:rowOff>
    </xdr:from>
    <xdr:to>
      <xdr:col>18</xdr:col>
      <xdr:colOff>0</xdr:colOff>
      <xdr:row>230</xdr:row>
      <xdr:rowOff>0</xdr:rowOff>
    </xdr:to>
    <xdr:sp macro="" textlink="">
      <xdr:nvSpPr>
        <xdr:cNvPr id="1749" name="Line 6"/>
        <xdr:cNvSpPr>
          <a:spLocks noChangeShapeType="1"/>
        </xdr:cNvSpPr>
      </xdr:nvSpPr>
      <xdr:spPr bwMode="auto">
        <a:xfrm flipH="1">
          <a:off x="5962650" y="37823775"/>
          <a:ext cx="60960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227</xdr:row>
      <xdr:rowOff>28575</xdr:rowOff>
    </xdr:from>
    <xdr:to>
      <xdr:col>21</xdr:col>
      <xdr:colOff>28575</xdr:colOff>
      <xdr:row>230</xdr:row>
      <xdr:rowOff>0</xdr:rowOff>
    </xdr:to>
    <xdr:sp macro="" textlink="">
      <xdr:nvSpPr>
        <xdr:cNvPr id="1750" name="Line 7"/>
        <xdr:cNvSpPr>
          <a:spLocks noChangeShapeType="1"/>
        </xdr:cNvSpPr>
      </xdr:nvSpPr>
      <xdr:spPr bwMode="auto">
        <a:xfrm>
          <a:off x="6600825" y="37852350"/>
          <a:ext cx="542925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227</xdr:row>
      <xdr:rowOff>9525</xdr:rowOff>
    </xdr:from>
    <xdr:to>
      <xdr:col>24</xdr:col>
      <xdr:colOff>9525</xdr:colOff>
      <xdr:row>230</xdr:row>
      <xdr:rowOff>0</xdr:rowOff>
    </xdr:to>
    <xdr:sp macro="" textlink="">
      <xdr:nvSpPr>
        <xdr:cNvPr id="1751" name="Line 8"/>
        <xdr:cNvSpPr>
          <a:spLocks noChangeShapeType="1"/>
        </xdr:cNvSpPr>
      </xdr:nvSpPr>
      <xdr:spPr bwMode="auto">
        <a:xfrm flipH="1">
          <a:off x="7115175" y="37833300"/>
          <a:ext cx="581025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227</xdr:row>
      <xdr:rowOff>28575</xdr:rowOff>
    </xdr:from>
    <xdr:to>
      <xdr:col>27</xdr:col>
      <xdr:colOff>28575</xdr:colOff>
      <xdr:row>230</xdr:row>
      <xdr:rowOff>0</xdr:rowOff>
    </xdr:to>
    <xdr:sp macro="" textlink="">
      <xdr:nvSpPr>
        <xdr:cNvPr id="1752" name="Line 9"/>
        <xdr:cNvSpPr>
          <a:spLocks noChangeShapeType="1"/>
        </xdr:cNvSpPr>
      </xdr:nvSpPr>
      <xdr:spPr bwMode="auto">
        <a:xfrm>
          <a:off x="7715250" y="37852350"/>
          <a:ext cx="638175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227</xdr:row>
      <xdr:rowOff>9525</xdr:rowOff>
    </xdr:from>
    <xdr:to>
      <xdr:col>27</xdr:col>
      <xdr:colOff>9525</xdr:colOff>
      <xdr:row>230</xdr:row>
      <xdr:rowOff>0</xdr:rowOff>
    </xdr:to>
    <xdr:sp macro="" textlink="">
      <xdr:nvSpPr>
        <xdr:cNvPr id="1753" name="Line 10"/>
        <xdr:cNvSpPr>
          <a:spLocks noChangeShapeType="1"/>
        </xdr:cNvSpPr>
      </xdr:nvSpPr>
      <xdr:spPr bwMode="auto">
        <a:xfrm flipH="1">
          <a:off x="7686675" y="37833300"/>
          <a:ext cx="6477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227</xdr:row>
      <xdr:rowOff>28575</xdr:rowOff>
    </xdr:from>
    <xdr:to>
      <xdr:col>30</xdr:col>
      <xdr:colOff>28575</xdr:colOff>
      <xdr:row>230</xdr:row>
      <xdr:rowOff>0</xdr:rowOff>
    </xdr:to>
    <xdr:sp macro="" textlink="">
      <xdr:nvSpPr>
        <xdr:cNvPr id="1754" name="Line 11"/>
        <xdr:cNvSpPr>
          <a:spLocks noChangeShapeType="1"/>
        </xdr:cNvSpPr>
      </xdr:nvSpPr>
      <xdr:spPr bwMode="auto">
        <a:xfrm>
          <a:off x="8353425" y="37852350"/>
          <a:ext cx="619125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227</xdr:row>
      <xdr:rowOff>28575</xdr:rowOff>
    </xdr:from>
    <xdr:to>
      <xdr:col>33</xdr:col>
      <xdr:colOff>28575</xdr:colOff>
      <xdr:row>230</xdr:row>
      <xdr:rowOff>0</xdr:rowOff>
    </xdr:to>
    <xdr:sp macro="" textlink="">
      <xdr:nvSpPr>
        <xdr:cNvPr id="1755" name="Line 12"/>
        <xdr:cNvSpPr>
          <a:spLocks noChangeShapeType="1"/>
        </xdr:cNvSpPr>
      </xdr:nvSpPr>
      <xdr:spPr bwMode="auto">
        <a:xfrm>
          <a:off x="8972550" y="37852350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227</xdr:row>
      <xdr:rowOff>28575</xdr:rowOff>
    </xdr:from>
    <xdr:to>
      <xdr:col>36</xdr:col>
      <xdr:colOff>28575</xdr:colOff>
      <xdr:row>230</xdr:row>
      <xdr:rowOff>0</xdr:rowOff>
    </xdr:to>
    <xdr:sp macro="" textlink="">
      <xdr:nvSpPr>
        <xdr:cNvPr id="1756" name="Line 13"/>
        <xdr:cNvSpPr>
          <a:spLocks noChangeShapeType="1"/>
        </xdr:cNvSpPr>
      </xdr:nvSpPr>
      <xdr:spPr bwMode="auto">
        <a:xfrm>
          <a:off x="9639300" y="37852350"/>
          <a:ext cx="542925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227</xdr:row>
      <xdr:rowOff>0</xdr:rowOff>
    </xdr:from>
    <xdr:to>
      <xdr:col>39</xdr:col>
      <xdr:colOff>28575</xdr:colOff>
      <xdr:row>230</xdr:row>
      <xdr:rowOff>0</xdr:rowOff>
    </xdr:to>
    <xdr:sp macro="" textlink="">
      <xdr:nvSpPr>
        <xdr:cNvPr id="1757" name="Line 14"/>
        <xdr:cNvSpPr>
          <a:spLocks noChangeShapeType="1"/>
        </xdr:cNvSpPr>
      </xdr:nvSpPr>
      <xdr:spPr bwMode="auto">
        <a:xfrm>
          <a:off x="10163175" y="37823775"/>
          <a:ext cx="561975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227</xdr:row>
      <xdr:rowOff>0</xdr:rowOff>
    </xdr:from>
    <xdr:to>
      <xdr:col>6</xdr:col>
      <xdr:colOff>0</xdr:colOff>
      <xdr:row>229</xdr:row>
      <xdr:rowOff>161925</xdr:rowOff>
    </xdr:to>
    <xdr:sp macro="" textlink="">
      <xdr:nvSpPr>
        <xdr:cNvPr id="1758" name="Line 15"/>
        <xdr:cNvSpPr>
          <a:spLocks noChangeShapeType="1"/>
        </xdr:cNvSpPr>
      </xdr:nvSpPr>
      <xdr:spPr bwMode="auto">
        <a:xfrm flipH="1">
          <a:off x="3543300" y="37823775"/>
          <a:ext cx="561975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227</xdr:row>
      <xdr:rowOff>0</xdr:rowOff>
    </xdr:from>
    <xdr:to>
      <xdr:col>15</xdr:col>
      <xdr:colOff>0</xdr:colOff>
      <xdr:row>230</xdr:row>
      <xdr:rowOff>0</xdr:rowOff>
    </xdr:to>
    <xdr:sp macro="" textlink="">
      <xdr:nvSpPr>
        <xdr:cNvPr id="1759" name="Line 16"/>
        <xdr:cNvSpPr>
          <a:spLocks noChangeShapeType="1"/>
        </xdr:cNvSpPr>
      </xdr:nvSpPr>
      <xdr:spPr bwMode="auto">
        <a:xfrm flipH="1">
          <a:off x="5419725" y="37823775"/>
          <a:ext cx="542925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227</xdr:row>
      <xdr:rowOff>0</xdr:rowOff>
    </xdr:from>
    <xdr:to>
      <xdr:col>33</xdr:col>
      <xdr:colOff>0</xdr:colOff>
      <xdr:row>230</xdr:row>
      <xdr:rowOff>0</xdr:rowOff>
    </xdr:to>
    <xdr:sp macro="" textlink="">
      <xdr:nvSpPr>
        <xdr:cNvPr id="1760" name="Line 17"/>
        <xdr:cNvSpPr>
          <a:spLocks noChangeShapeType="1"/>
        </xdr:cNvSpPr>
      </xdr:nvSpPr>
      <xdr:spPr bwMode="auto">
        <a:xfrm flipH="1">
          <a:off x="8943975" y="37823775"/>
          <a:ext cx="66675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227</xdr:row>
      <xdr:rowOff>0</xdr:rowOff>
    </xdr:from>
    <xdr:to>
      <xdr:col>36</xdr:col>
      <xdr:colOff>0</xdr:colOff>
      <xdr:row>230</xdr:row>
      <xdr:rowOff>0</xdr:rowOff>
    </xdr:to>
    <xdr:sp macro="" textlink="">
      <xdr:nvSpPr>
        <xdr:cNvPr id="1761" name="Line 18"/>
        <xdr:cNvSpPr>
          <a:spLocks noChangeShapeType="1"/>
        </xdr:cNvSpPr>
      </xdr:nvSpPr>
      <xdr:spPr bwMode="auto">
        <a:xfrm flipH="1">
          <a:off x="9610725" y="37823775"/>
          <a:ext cx="542925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227</xdr:row>
      <xdr:rowOff>9525</xdr:rowOff>
    </xdr:from>
    <xdr:to>
      <xdr:col>39</xdr:col>
      <xdr:colOff>0</xdr:colOff>
      <xdr:row>230</xdr:row>
      <xdr:rowOff>0</xdr:rowOff>
    </xdr:to>
    <xdr:sp macro="" textlink="">
      <xdr:nvSpPr>
        <xdr:cNvPr id="1762" name="Line 19"/>
        <xdr:cNvSpPr>
          <a:spLocks noChangeShapeType="1"/>
        </xdr:cNvSpPr>
      </xdr:nvSpPr>
      <xdr:spPr bwMode="auto">
        <a:xfrm flipH="1">
          <a:off x="10153650" y="37833300"/>
          <a:ext cx="542925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227</xdr:row>
      <xdr:rowOff>0</xdr:rowOff>
    </xdr:from>
    <xdr:to>
      <xdr:col>29</xdr:col>
      <xdr:colOff>333375</xdr:colOff>
      <xdr:row>230</xdr:row>
      <xdr:rowOff>0</xdr:rowOff>
    </xdr:to>
    <xdr:sp macro="" textlink="">
      <xdr:nvSpPr>
        <xdr:cNvPr id="1763" name="Line 20"/>
        <xdr:cNvSpPr>
          <a:spLocks noChangeShapeType="1"/>
        </xdr:cNvSpPr>
      </xdr:nvSpPr>
      <xdr:spPr bwMode="auto">
        <a:xfrm flipH="1">
          <a:off x="8334375" y="37823775"/>
          <a:ext cx="60960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227</xdr:row>
      <xdr:rowOff>0</xdr:rowOff>
    </xdr:from>
    <xdr:to>
      <xdr:col>24</xdr:col>
      <xdr:colOff>28575</xdr:colOff>
      <xdr:row>230</xdr:row>
      <xdr:rowOff>0</xdr:rowOff>
    </xdr:to>
    <xdr:sp macro="" textlink="">
      <xdr:nvSpPr>
        <xdr:cNvPr id="1764" name="Line 21"/>
        <xdr:cNvSpPr>
          <a:spLocks noChangeShapeType="1"/>
        </xdr:cNvSpPr>
      </xdr:nvSpPr>
      <xdr:spPr bwMode="auto">
        <a:xfrm>
          <a:off x="7115175" y="37823775"/>
          <a:ext cx="600075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227</xdr:row>
      <xdr:rowOff>0</xdr:rowOff>
    </xdr:from>
    <xdr:to>
      <xdr:col>21</xdr:col>
      <xdr:colOff>28575</xdr:colOff>
      <xdr:row>230</xdr:row>
      <xdr:rowOff>0</xdr:rowOff>
    </xdr:to>
    <xdr:sp macro="" textlink="">
      <xdr:nvSpPr>
        <xdr:cNvPr id="1765" name="Line 22"/>
        <xdr:cNvSpPr>
          <a:spLocks noChangeShapeType="1"/>
        </xdr:cNvSpPr>
      </xdr:nvSpPr>
      <xdr:spPr bwMode="auto">
        <a:xfrm flipH="1">
          <a:off x="6572250" y="37823775"/>
          <a:ext cx="57150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227</xdr:row>
      <xdr:rowOff>19050</xdr:rowOff>
    </xdr:from>
    <xdr:to>
      <xdr:col>6</xdr:col>
      <xdr:colOff>9525</xdr:colOff>
      <xdr:row>230</xdr:row>
      <xdr:rowOff>0</xdr:rowOff>
    </xdr:to>
    <xdr:sp macro="" textlink="">
      <xdr:nvSpPr>
        <xdr:cNvPr id="1766" name="Line 767"/>
        <xdr:cNvSpPr>
          <a:spLocks noChangeShapeType="1"/>
        </xdr:cNvSpPr>
      </xdr:nvSpPr>
      <xdr:spPr bwMode="auto">
        <a:xfrm>
          <a:off x="3543300" y="37842825"/>
          <a:ext cx="571500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227</xdr:row>
      <xdr:rowOff>9525</xdr:rowOff>
    </xdr:from>
    <xdr:to>
      <xdr:col>9</xdr:col>
      <xdr:colOff>9525</xdr:colOff>
      <xdr:row>230</xdr:row>
      <xdr:rowOff>0</xdr:rowOff>
    </xdr:to>
    <xdr:sp macro="" textlink="">
      <xdr:nvSpPr>
        <xdr:cNvPr id="1767" name="Line 26"/>
        <xdr:cNvSpPr>
          <a:spLocks noChangeShapeType="1"/>
        </xdr:cNvSpPr>
      </xdr:nvSpPr>
      <xdr:spPr bwMode="auto">
        <a:xfrm>
          <a:off x="4095750" y="37833300"/>
          <a:ext cx="6858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99</xdr:row>
      <xdr:rowOff>28575</xdr:rowOff>
    </xdr:from>
    <xdr:to>
      <xdr:col>36</xdr:col>
      <xdr:colOff>28575</xdr:colOff>
      <xdr:row>102</xdr:row>
      <xdr:rowOff>0</xdr:rowOff>
    </xdr:to>
    <xdr:sp macro="" textlink="">
      <xdr:nvSpPr>
        <xdr:cNvPr id="1768" name="Line 12"/>
        <xdr:cNvSpPr>
          <a:spLocks noChangeShapeType="1"/>
        </xdr:cNvSpPr>
      </xdr:nvSpPr>
      <xdr:spPr bwMode="auto">
        <a:xfrm>
          <a:off x="8972550" y="16935450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99</xdr:row>
      <xdr:rowOff>0</xdr:rowOff>
    </xdr:from>
    <xdr:to>
      <xdr:col>36</xdr:col>
      <xdr:colOff>0</xdr:colOff>
      <xdr:row>102</xdr:row>
      <xdr:rowOff>0</xdr:rowOff>
    </xdr:to>
    <xdr:sp macro="" textlink="">
      <xdr:nvSpPr>
        <xdr:cNvPr id="1769" name="Line 17"/>
        <xdr:cNvSpPr>
          <a:spLocks noChangeShapeType="1"/>
        </xdr:cNvSpPr>
      </xdr:nvSpPr>
      <xdr:spPr bwMode="auto">
        <a:xfrm flipH="1">
          <a:off x="8943975" y="16906875"/>
          <a:ext cx="66675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103</xdr:row>
      <xdr:rowOff>28575</xdr:rowOff>
    </xdr:from>
    <xdr:to>
      <xdr:col>36</xdr:col>
      <xdr:colOff>28575</xdr:colOff>
      <xdr:row>106</xdr:row>
      <xdr:rowOff>0</xdr:rowOff>
    </xdr:to>
    <xdr:sp macro="" textlink="">
      <xdr:nvSpPr>
        <xdr:cNvPr id="1770" name="Line 12"/>
        <xdr:cNvSpPr>
          <a:spLocks noChangeShapeType="1"/>
        </xdr:cNvSpPr>
      </xdr:nvSpPr>
      <xdr:spPr bwMode="auto">
        <a:xfrm>
          <a:off x="8972550" y="17621250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103</xdr:row>
      <xdr:rowOff>0</xdr:rowOff>
    </xdr:from>
    <xdr:to>
      <xdr:col>36</xdr:col>
      <xdr:colOff>0</xdr:colOff>
      <xdr:row>106</xdr:row>
      <xdr:rowOff>0</xdr:rowOff>
    </xdr:to>
    <xdr:sp macro="" textlink="">
      <xdr:nvSpPr>
        <xdr:cNvPr id="1771" name="Line 17"/>
        <xdr:cNvSpPr>
          <a:spLocks noChangeShapeType="1"/>
        </xdr:cNvSpPr>
      </xdr:nvSpPr>
      <xdr:spPr bwMode="auto">
        <a:xfrm flipH="1">
          <a:off x="8943975" y="17592675"/>
          <a:ext cx="66675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111</xdr:row>
      <xdr:rowOff>28575</xdr:rowOff>
    </xdr:from>
    <xdr:to>
      <xdr:col>36</xdr:col>
      <xdr:colOff>28575</xdr:colOff>
      <xdr:row>114</xdr:row>
      <xdr:rowOff>0</xdr:rowOff>
    </xdr:to>
    <xdr:sp macro="" textlink="">
      <xdr:nvSpPr>
        <xdr:cNvPr id="1772" name="Line 12"/>
        <xdr:cNvSpPr>
          <a:spLocks noChangeShapeType="1"/>
        </xdr:cNvSpPr>
      </xdr:nvSpPr>
      <xdr:spPr bwMode="auto">
        <a:xfrm>
          <a:off x="8972550" y="18992850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111</xdr:row>
      <xdr:rowOff>0</xdr:rowOff>
    </xdr:from>
    <xdr:to>
      <xdr:col>36</xdr:col>
      <xdr:colOff>0</xdr:colOff>
      <xdr:row>114</xdr:row>
      <xdr:rowOff>0</xdr:rowOff>
    </xdr:to>
    <xdr:sp macro="" textlink="">
      <xdr:nvSpPr>
        <xdr:cNvPr id="1773" name="Line 17"/>
        <xdr:cNvSpPr>
          <a:spLocks noChangeShapeType="1"/>
        </xdr:cNvSpPr>
      </xdr:nvSpPr>
      <xdr:spPr bwMode="auto">
        <a:xfrm flipH="1">
          <a:off x="8943975" y="18964275"/>
          <a:ext cx="66675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115</xdr:row>
      <xdr:rowOff>28575</xdr:rowOff>
    </xdr:from>
    <xdr:to>
      <xdr:col>36</xdr:col>
      <xdr:colOff>28575</xdr:colOff>
      <xdr:row>118</xdr:row>
      <xdr:rowOff>0</xdr:rowOff>
    </xdr:to>
    <xdr:sp macro="" textlink="">
      <xdr:nvSpPr>
        <xdr:cNvPr id="1774" name="Line 12"/>
        <xdr:cNvSpPr>
          <a:spLocks noChangeShapeType="1"/>
        </xdr:cNvSpPr>
      </xdr:nvSpPr>
      <xdr:spPr bwMode="auto">
        <a:xfrm>
          <a:off x="8972550" y="19678650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115</xdr:row>
      <xdr:rowOff>0</xdr:rowOff>
    </xdr:from>
    <xdr:to>
      <xdr:col>36</xdr:col>
      <xdr:colOff>0</xdr:colOff>
      <xdr:row>118</xdr:row>
      <xdr:rowOff>0</xdr:rowOff>
    </xdr:to>
    <xdr:sp macro="" textlink="">
      <xdr:nvSpPr>
        <xdr:cNvPr id="1775" name="Line 17"/>
        <xdr:cNvSpPr>
          <a:spLocks noChangeShapeType="1"/>
        </xdr:cNvSpPr>
      </xdr:nvSpPr>
      <xdr:spPr bwMode="auto">
        <a:xfrm flipH="1">
          <a:off x="8943975" y="19650075"/>
          <a:ext cx="66675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119</xdr:row>
      <xdr:rowOff>28575</xdr:rowOff>
    </xdr:from>
    <xdr:to>
      <xdr:col>36</xdr:col>
      <xdr:colOff>28575</xdr:colOff>
      <xdr:row>122</xdr:row>
      <xdr:rowOff>0</xdr:rowOff>
    </xdr:to>
    <xdr:sp macro="" textlink="">
      <xdr:nvSpPr>
        <xdr:cNvPr id="1776" name="Line 12"/>
        <xdr:cNvSpPr>
          <a:spLocks noChangeShapeType="1"/>
        </xdr:cNvSpPr>
      </xdr:nvSpPr>
      <xdr:spPr bwMode="auto">
        <a:xfrm>
          <a:off x="8972550" y="20364450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119</xdr:row>
      <xdr:rowOff>0</xdr:rowOff>
    </xdr:from>
    <xdr:to>
      <xdr:col>36</xdr:col>
      <xdr:colOff>0</xdr:colOff>
      <xdr:row>122</xdr:row>
      <xdr:rowOff>0</xdr:rowOff>
    </xdr:to>
    <xdr:sp macro="" textlink="">
      <xdr:nvSpPr>
        <xdr:cNvPr id="1777" name="Line 17"/>
        <xdr:cNvSpPr>
          <a:spLocks noChangeShapeType="1"/>
        </xdr:cNvSpPr>
      </xdr:nvSpPr>
      <xdr:spPr bwMode="auto">
        <a:xfrm flipH="1">
          <a:off x="8943975" y="20335875"/>
          <a:ext cx="66675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123</xdr:row>
      <xdr:rowOff>28575</xdr:rowOff>
    </xdr:from>
    <xdr:to>
      <xdr:col>36</xdr:col>
      <xdr:colOff>28575</xdr:colOff>
      <xdr:row>126</xdr:row>
      <xdr:rowOff>0</xdr:rowOff>
    </xdr:to>
    <xdr:sp macro="" textlink="">
      <xdr:nvSpPr>
        <xdr:cNvPr id="1778" name="Line 12"/>
        <xdr:cNvSpPr>
          <a:spLocks noChangeShapeType="1"/>
        </xdr:cNvSpPr>
      </xdr:nvSpPr>
      <xdr:spPr bwMode="auto">
        <a:xfrm>
          <a:off x="8972550" y="21050250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123</xdr:row>
      <xdr:rowOff>0</xdr:rowOff>
    </xdr:from>
    <xdr:to>
      <xdr:col>36</xdr:col>
      <xdr:colOff>0</xdr:colOff>
      <xdr:row>126</xdr:row>
      <xdr:rowOff>0</xdr:rowOff>
    </xdr:to>
    <xdr:sp macro="" textlink="">
      <xdr:nvSpPr>
        <xdr:cNvPr id="1779" name="Line 17"/>
        <xdr:cNvSpPr>
          <a:spLocks noChangeShapeType="1"/>
        </xdr:cNvSpPr>
      </xdr:nvSpPr>
      <xdr:spPr bwMode="auto">
        <a:xfrm flipH="1">
          <a:off x="8943975" y="21021675"/>
          <a:ext cx="66675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133</xdr:row>
      <xdr:rowOff>28575</xdr:rowOff>
    </xdr:from>
    <xdr:to>
      <xdr:col>36</xdr:col>
      <xdr:colOff>28575</xdr:colOff>
      <xdr:row>136</xdr:row>
      <xdr:rowOff>0</xdr:rowOff>
    </xdr:to>
    <xdr:sp macro="" textlink="">
      <xdr:nvSpPr>
        <xdr:cNvPr id="1780" name="Line 12"/>
        <xdr:cNvSpPr>
          <a:spLocks noChangeShapeType="1"/>
        </xdr:cNvSpPr>
      </xdr:nvSpPr>
      <xdr:spPr bwMode="auto">
        <a:xfrm>
          <a:off x="8972550" y="22078950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133</xdr:row>
      <xdr:rowOff>0</xdr:rowOff>
    </xdr:from>
    <xdr:to>
      <xdr:col>36</xdr:col>
      <xdr:colOff>0</xdr:colOff>
      <xdr:row>136</xdr:row>
      <xdr:rowOff>0</xdr:rowOff>
    </xdr:to>
    <xdr:sp macro="" textlink="">
      <xdr:nvSpPr>
        <xdr:cNvPr id="1781" name="Line 17"/>
        <xdr:cNvSpPr>
          <a:spLocks noChangeShapeType="1"/>
        </xdr:cNvSpPr>
      </xdr:nvSpPr>
      <xdr:spPr bwMode="auto">
        <a:xfrm flipH="1">
          <a:off x="8943975" y="22050375"/>
          <a:ext cx="66675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137</xdr:row>
      <xdr:rowOff>28575</xdr:rowOff>
    </xdr:from>
    <xdr:to>
      <xdr:col>36</xdr:col>
      <xdr:colOff>28575</xdr:colOff>
      <xdr:row>140</xdr:row>
      <xdr:rowOff>0</xdr:rowOff>
    </xdr:to>
    <xdr:sp macro="" textlink="">
      <xdr:nvSpPr>
        <xdr:cNvPr id="1782" name="Line 12"/>
        <xdr:cNvSpPr>
          <a:spLocks noChangeShapeType="1"/>
        </xdr:cNvSpPr>
      </xdr:nvSpPr>
      <xdr:spPr bwMode="auto">
        <a:xfrm>
          <a:off x="8972550" y="22764750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137</xdr:row>
      <xdr:rowOff>0</xdr:rowOff>
    </xdr:from>
    <xdr:to>
      <xdr:col>36</xdr:col>
      <xdr:colOff>0</xdr:colOff>
      <xdr:row>140</xdr:row>
      <xdr:rowOff>0</xdr:rowOff>
    </xdr:to>
    <xdr:sp macro="" textlink="">
      <xdr:nvSpPr>
        <xdr:cNvPr id="1783" name="Line 17"/>
        <xdr:cNvSpPr>
          <a:spLocks noChangeShapeType="1"/>
        </xdr:cNvSpPr>
      </xdr:nvSpPr>
      <xdr:spPr bwMode="auto">
        <a:xfrm flipH="1">
          <a:off x="8943975" y="22736175"/>
          <a:ext cx="66675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141</xdr:row>
      <xdr:rowOff>28575</xdr:rowOff>
    </xdr:from>
    <xdr:to>
      <xdr:col>36</xdr:col>
      <xdr:colOff>28575</xdr:colOff>
      <xdr:row>144</xdr:row>
      <xdr:rowOff>0</xdr:rowOff>
    </xdr:to>
    <xdr:sp macro="" textlink="">
      <xdr:nvSpPr>
        <xdr:cNvPr id="1784" name="Line 12"/>
        <xdr:cNvSpPr>
          <a:spLocks noChangeShapeType="1"/>
        </xdr:cNvSpPr>
      </xdr:nvSpPr>
      <xdr:spPr bwMode="auto">
        <a:xfrm>
          <a:off x="8972550" y="23450550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141</xdr:row>
      <xdr:rowOff>0</xdr:rowOff>
    </xdr:from>
    <xdr:to>
      <xdr:col>36</xdr:col>
      <xdr:colOff>0</xdr:colOff>
      <xdr:row>144</xdr:row>
      <xdr:rowOff>0</xdr:rowOff>
    </xdr:to>
    <xdr:sp macro="" textlink="">
      <xdr:nvSpPr>
        <xdr:cNvPr id="1785" name="Line 17"/>
        <xdr:cNvSpPr>
          <a:spLocks noChangeShapeType="1"/>
        </xdr:cNvSpPr>
      </xdr:nvSpPr>
      <xdr:spPr bwMode="auto">
        <a:xfrm flipH="1">
          <a:off x="8943975" y="23421975"/>
          <a:ext cx="66675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145</xdr:row>
      <xdr:rowOff>28575</xdr:rowOff>
    </xdr:from>
    <xdr:to>
      <xdr:col>36</xdr:col>
      <xdr:colOff>28575</xdr:colOff>
      <xdr:row>148</xdr:row>
      <xdr:rowOff>0</xdr:rowOff>
    </xdr:to>
    <xdr:sp macro="" textlink="">
      <xdr:nvSpPr>
        <xdr:cNvPr id="1786" name="Line 12"/>
        <xdr:cNvSpPr>
          <a:spLocks noChangeShapeType="1"/>
        </xdr:cNvSpPr>
      </xdr:nvSpPr>
      <xdr:spPr bwMode="auto">
        <a:xfrm>
          <a:off x="8972550" y="24136350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145</xdr:row>
      <xdr:rowOff>0</xdr:rowOff>
    </xdr:from>
    <xdr:to>
      <xdr:col>36</xdr:col>
      <xdr:colOff>0</xdr:colOff>
      <xdr:row>148</xdr:row>
      <xdr:rowOff>0</xdr:rowOff>
    </xdr:to>
    <xdr:sp macro="" textlink="">
      <xdr:nvSpPr>
        <xdr:cNvPr id="1787" name="Line 17"/>
        <xdr:cNvSpPr>
          <a:spLocks noChangeShapeType="1"/>
        </xdr:cNvSpPr>
      </xdr:nvSpPr>
      <xdr:spPr bwMode="auto">
        <a:xfrm flipH="1">
          <a:off x="8943975" y="24107775"/>
          <a:ext cx="66675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149</xdr:row>
      <xdr:rowOff>28575</xdr:rowOff>
    </xdr:from>
    <xdr:to>
      <xdr:col>36</xdr:col>
      <xdr:colOff>28575</xdr:colOff>
      <xdr:row>152</xdr:row>
      <xdr:rowOff>0</xdr:rowOff>
    </xdr:to>
    <xdr:sp macro="" textlink="">
      <xdr:nvSpPr>
        <xdr:cNvPr id="1788" name="Line 12"/>
        <xdr:cNvSpPr>
          <a:spLocks noChangeShapeType="1"/>
        </xdr:cNvSpPr>
      </xdr:nvSpPr>
      <xdr:spPr bwMode="auto">
        <a:xfrm>
          <a:off x="8972550" y="24822150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149</xdr:row>
      <xdr:rowOff>0</xdr:rowOff>
    </xdr:from>
    <xdr:to>
      <xdr:col>36</xdr:col>
      <xdr:colOff>0</xdr:colOff>
      <xdr:row>152</xdr:row>
      <xdr:rowOff>0</xdr:rowOff>
    </xdr:to>
    <xdr:sp macro="" textlink="">
      <xdr:nvSpPr>
        <xdr:cNvPr id="1789" name="Line 17"/>
        <xdr:cNvSpPr>
          <a:spLocks noChangeShapeType="1"/>
        </xdr:cNvSpPr>
      </xdr:nvSpPr>
      <xdr:spPr bwMode="auto">
        <a:xfrm flipH="1">
          <a:off x="8943975" y="24793575"/>
          <a:ext cx="66675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153</xdr:row>
      <xdr:rowOff>28575</xdr:rowOff>
    </xdr:from>
    <xdr:to>
      <xdr:col>36</xdr:col>
      <xdr:colOff>28575</xdr:colOff>
      <xdr:row>156</xdr:row>
      <xdr:rowOff>0</xdr:rowOff>
    </xdr:to>
    <xdr:sp macro="" textlink="">
      <xdr:nvSpPr>
        <xdr:cNvPr id="1790" name="Line 12"/>
        <xdr:cNvSpPr>
          <a:spLocks noChangeShapeType="1"/>
        </xdr:cNvSpPr>
      </xdr:nvSpPr>
      <xdr:spPr bwMode="auto">
        <a:xfrm>
          <a:off x="8972550" y="25507950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153</xdr:row>
      <xdr:rowOff>0</xdr:rowOff>
    </xdr:from>
    <xdr:to>
      <xdr:col>36</xdr:col>
      <xdr:colOff>0</xdr:colOff>
      <xdr:row>156</xdr:row>
      <xdr:rowOff>0</xdr:rowOff>
    </xdr:to>
    <xdr:sp macro="" textlink="">
      <xdr:nvSpPr>
        <xdr:cNvPr id="1791" name="Line 17"/>
        <xdr:cNvSpPr>
          <a:spLocks noChangeShapeType="1"/>
        </xdr:cNvSpPr>
      </xdr:nvSpPr>
      <xdr:spPr bwMode="auto">
        <a:xfrm flipH="1">
          <a:off x="8943975" y="25479375"/>
          <a:ext cx="66675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157</xdr:row>
      <xdr:rowOff>28575</xdr:rowOff>
    </xdr:from>
    <xdr:to>
      <xdr:col>36</xdr:col>
      <xdr:colOff>28575</xdr:colOff>
      <xdr:row>160</xdr:row>
      <xdr:rowOff>0</xdr:rowOff>
    </xdr:to>
    <xdr:sp macro="" textlink="">
      <xdr:nvSpPr>
        <xdr:cNvPr id="1792" name="Line 12"/>
        <xdr:cNvSpPr>
          <a:spLocks noChangeShapeType="1"/>
        </xdr:cNvSpPr>
      </xdr:nvSpPr>
      <xdr:spPr bwMode="auto">
        <a:xfrm>
          <a:off x="8972550" y="26193750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157</xdr:row>
      <xdr:rowOff>0</xdr:rowOff>
    </xdr:from>
    <xdr:to>
      <xdr:col>36</xdr:col>
      <xdr:colOff>0</xdr:colOff>
      <xdr:row>160</xdr:row>
      <xdr:rowOff>0</xdr:rowOff>
    </xdr:to>
    <xdr:sp macro="" textlink="">
      <xdr:nvSpPr>
        <xdr:cNvPr id="1793" name="Line 17"/>
        <xdr:cNvSpPr>
          <a:spLocks noChangeShapeType="1"/>
        </xdr:cNvSpPr>
      </xdr:nvSpPr>
      <xdr:spPr bwMode="auto">
        <a:xfrm flipH="1">
          <a:off x="8943975" y="26165175"/>
          <a:ext cx="66675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174</xdr:row>
      <xdr:rowOff>28575</xdr:rowOff>
    </xdr:from>
    <xdr:to>
      <xdr:col>36</xdr:col>
      <xdr:colOff>28575</xdr:colOff>
      <xdr:row>177</xdr:row>
      <xdr:rowOff>0</xdr:rowOff>
    </xdr:to>
    <xdr:sp macro="" textlink="">
      <xdr:nvSpPr>
        <xdr:cNvPr id="1794" name="Line 12"/>
        <xdr:cNvSpPr>
          <a:spLocks noChangeShapeType="1"/>
        </xdr:cNvSpPr>
      </xdr:nvSpPr>
      <xdr:spPr bwMode="auto">
        <a:xfrm>
          <a:off x="8972550" y="29260800"/>
          <a:ext cx="666750" cy="457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174</xdr:row>
      <xdr:rowOff>0</xdr:rowOff>
    </xdr:from>
    <xdr:to>
      <xdr:col>36</xdr:col>
      <xdr:colOff>0</xdr:colOff>
      <xdr:row>177</xdr:row>
      <xdr:rowOff>0</xdr:rowOff>
    </xdr:to>
    <xdr:sp macro="" textlink="">
      <xdr:nvSpPr>
        <xdr:cNvPr id="1795" name="Line 17"/>
        <xdr:cNvSpPr>
          <a:spLocks noChangeShapeType="1"/>
        </xdr:cNvSpPr>
      </xdr:nvSpPr>
      <xdr:spPr bwMode="auto">
        <a:xfrm flipH="1">
          <a:off x="8943975" y="29232225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182</xdr:row>
      <xdr:rowOff>28575</xdr:rowOff>
    </xdr:from>
    <xdr:to>
      <xdr:col>36</xdr:col>
      <xdr:colOff>28575</xdr:colOff>
      <xdr:row>185</xdr:row>
      <xdr:rowOff>0</xdr:rowOff>
    </xdr:to>
    <xdr:sp macro="" textlink="">
      <xdr:nvSpPr>
        <xdr:cNvPr id="1796" name="Line 12"/>
        <xdr:cNvSpPr>
          <a:spLocks noChangeShapeType="1"/>
        </xdr:cNvSpPr>
      </xdr:nvSpPr>
      <xdr:spPr bwMode="auto">
        <a:xfrm>
          <a:off x="8972550" y="30480000"/>
          <a:ext cx="666750" cy="457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182</xdr:row>
      <xdr:rowOff>0</xdr:rowOff>
    </xdr:from>
    <xdr:to>
      <xdr:col>36</xdr:col>
      <xdr:colOff>0</xdr:colOff>
      <xdr:row>185</xdr:row>
      <xdr:rowOff>0</xdr:rowOff>
    </xdr:to>
    <xdr:sp macro="" textlink="">
      <xdr:nvSpPr>
        <xdr:cNvPr id="1797" name="Line 17"/>
        <xdr:cNvSpPr>
          <a:spLocks noChangeShapeType="1"/>
        </xdr:cNvSpPr>
      </xdr:nvSpPr>
      <xdr:spPr bwMode="auto">
        <a:xfrm flipH="1">
          <a:off x="8943975" y="30451425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186</xdr:row>
      <xdr:rowOff>28575</xdr:rowOff>
    </xdr:from>
    <xdr:to>
      <xdr:col>36</xdr:col>
      <xdr:colOff>28575</xdr:colOff>
      <xdr:row>189</xdr:row>
      <xdr:rowOff>0</xdr:rowOff>
    </xdr:to>
    <xdr:sp macro="" textlink="">
      <xdr:nvSpPr>
        <xdr:cNvPr id="1798" name="Line 12"/>
        <xdr:cNvSpPr>
          <a:spLocks noChangeShapeType="1"/>
        </xdr:cNvSpPr>
      </xdr:nvSpPr>
      <xdr:spPr bwMode="auto">
        <a:xfrm>
          <a:off x="8972550" y="31089600"/>
          <a:ext cx="666750" cy="457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186</xdr:row>
      <xdr:rowOff>0</xdr:rowOff>
    </xdr:from>
    <xdr:to>
      <xdr:col>36</xdr:col>
      <xdr:colOff>0</xdr:colOff>
      <xdr:row>189</xdr:row>
      <xdr:rowOff>0</xdr:rowOff>
    </xdr:to>
    <xdr:sp macro="" textlink="">
      <xdr:nvSpPr>
        <xdr:cNvPr id="1799" name="Line 17"/>
        <xdr:cNvSpPr>
          <a:spLocks noChangeShapeType="1"/>
        </xdr:cNvSpPr>
      </xdr:nvSpPr>
      <xdr:spPr bwMode="auto">
        <a:xfrm flipH="1">
          <a:off x="8943975" y="31061025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194</xdr:row>
      <xdr:rowOff>28575</xdr:rowOff>
    </xdr:from>
    <xdr:to>
      <xdr:col>36</xdr:col>
      <xdr:colOff>28575</xdr:colOff>
      <xdr:row>197</xdr:row>
      <xdr:rowOff>0</xdr:rowOff>
    </xdr:to>
    <xdr:sp macro="" textlink="">
      <xdr:nvSpPr>
        <xdr:cNvPr id="1800" name="Line 12"/>
        <xdr:cNvSpPr>
          <a:spLocks noChangeShapeType="1"/>
        </xdr:cNvSpPr>
      </xdr:nvSpPr>
      <xdr:spPr bwMode="auto">
        <a:xfrm>
          <a:off x="8972550" y="32308800"/>
          <a:ext cx="666750" cy="457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194</xdr:row>
      <xdr:rowOff>0</xdr:rowOff>
    </xdr:from>
    <xdr:to>
      <xdr:col>36</xdr:col>
      <xdr:colOff>0</xdr:colOff>
      <xdr:row>197</xdr:row>
      <xdr:rowOff>0</xdr:rowOff>
    </xdr:to>
    <xdr:sp macro="" textlink="">
      <xdr:nvSpPr>
        <xdr:cNvPr id="1801" name="Line 17"/>
        <xdr:cNvSpPr>
          <a:spLocks noChangeShapeType="1"/>
        </xdr:cNvSpPr>
      </xdr:nvSpPr>
      <xdr:spPr bwMode="auto">
        <a:xfrm flipH="1">
          <a:off x="8943975" y="32280225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202</xdr:row>
      <xdr:rowOff>28575</xdr:rowOff>
    </xdr:from>
    <xdr:to>
      <xdr:col>36</xdr:col>
      <xdr:colOff>28575</xdr:colOff>
      <xdr:row>205</xdr:row>
      <xdr:rowOff>0</xdr:rowOff>
    </xdr:to>
    <xdr:sp macro="" textlink="">
      <xdr:nvSpPr>
        <xdr:cNvPr id="1802" name="Line 13"/>
        <xdr:cNvSpPr>
          <a:spLocks noChangeShapeType="1"/>
        </xdr:cNvSpPr>
      </xdr:nvSpPr>
      <xdr:spPr bwMode="auto">
        <a:xfrm>
          <a:off x="9639300" y="32918400"/>
          <a:ext cx="609600" cy="457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202</xdr:row>
      <xdr:rowOff>0</xdr:rowOff>
    </xdr:from>
    <xdr:to>
      <xdr:col>36</xdr:col>
      <xdr:colOff>0</xdr:colOff>
      <xdr:row>205</xdr:row>
      <xdr:rowOff>0</xdr:rowOff>
    </xdr:to>
    <xdr:sp macro="" textlink="">
      <xdr:nvSpPr>
        <xdr:cNvPr id="1803" name="Line 18"/>
        <xdr:cNvSpPr>
          <a:spLocks noChangeShapeType="1"/>
        </xdr:cNvSpPr>
      </xdr:nvSpPr>
      <xdr:spPr bwMode="auto">
        <a:xfrm flipH="1">
          <a:off x="9610725" y="32889825"/>
          <a:ext cx="6096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210</xdr:row>
      <xdr:rowOff>28575</xdr:rowOff>
    </xdr:from>
    <xdr:to>
      <xdr:col>36</xdr:col>
      <xdr:colOff>28575</xdr:colOff>
      <xdr:row>213</xdr:row>
      <xdr:rowOff>0</xdr:rowOff>
    </xdr:to>
    <xdr:sp macro="" textlink="">
      <xdr:nvSpPr>
        <xdr:cNvPr id="1804" name="Line 13"/>
        <xdr:cNvSpPr>
          <a:spLocks noChangeShapeType="1"/>
        </xdr:cNvSpPr>
      </xdr:nvSpPr>
      <xdr:spPr bwMode="auto">
        <a:xfrm>
          <a:off x="9639300" y="34137600"/>
          <a:ext cx="609600" cy="457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210</xdr:row>
      <xdr:rowOff>0</xdr:rowOff>
    </xdr:from>
    <xdr:to>
      <xdr:col>36</xdr:col>
      <xdr:colOff>0</xdr:colOff>
      <xdr:row>213</xdr:row>
      <xdr:rowOff>0</xdr:rowOff>
    </xdr:to>
    <xdr:sp macro="" textlink="">
      <xdr:nvSpPr>
        <xdr:cNvPr id="1805" name="Line 18"/>
        <xdr:cNvSpPr>
          <a:spLocks noChangeShapeType="1"/>
        </xdr:cNvSpPr>
      </xdr:nvSpPr>
      <xdr:spPr bwMode="auto">
        <a:xfrm flipH="1">
          <a:off x="9610725" y="34109025"/>
          <a:ext cx="6096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231</xdr:row>
      <xdr:rowOff>28575</xdr:rowOff>
    </xdr:from>
    <xdr:to>
      <xdr:col>36</xdr:col>
      <xdr:colOff>28575</xdr:colOff>
      <xdr:row>234</xdr:row>
      <xdr:rowOff>0</xdr:rowOff>
    </xdr:to>
    <xdr:sp macro="" textlink="">
      <xdr:nvSpPr>
        <xdr:cNvPr id="1806" name="Line 12"/>
        <xdr:cNvSpPr>
          <a:spLocks noChangeShapeType="1"/>
        </xdr:cNvSpPr>
      </xdr:nvSpPr>
      <xdr:spPr bwMode="auto">
        <a:xfrm>
          <a:off x="8972550" y="38242875"/>
          <a:ext cx="666750" cy="457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231</xdr:row>
      <xdr:rowOff>0</xdr:rowOff>
    </xdr:from>
    <xdr:to>
      <xdr:col>36</xdr:col>
      <xdr:colOff>0</xdr:colOff>
      <xdr:row>234</xdr:row>
      <xdr:rowOff>0</xdr:rowOff>
    </xdr:to>
    <xdr:sp macro="" textlink="">
      <xdr:nvSpPr>
        <xdr:cNvPr id="1807" name="Line 17"/>
        <xdr:cNvSpPr>
          <a:spLocks noChangeShapeType="1"/>
        </xdr:cNvSpPr>
      </xdr:nvSpPr>
      <xdr:spPr bwMode="auto">
        <a:xfrm flipH="1">
          <a:off x="8943975" y="38214300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235</xdr:row>
      <xdr:rowOff>28575</xdr:rowOff>
    </xdr:from>
    <xdr:to>
      <xdr:col>36</xdr:col>
      <xdr:colOff>28575</xdr:colOff>
      <xdr:row>238</xdr:row>
      <xdr:rowOff>0</xdr:rowOff>
    </xdr:to>
    <xdr:sp macro="" textlink="">
      <xdr:nvSpPr>
        <xdr:cNvPr id="1808" name="Line 12"/>
        <xdr:cNvSpPr>
          <a:spLocks noChangeShapeType="1"/>
        </xdr:cNvSpPr>
      </xdr:nvSpPr>
      <xdr:spPr bwMode="auto">
        <a:xfrm>
          <a:off x="8972550" y="38890575"/>
          <a:ext cx="666750" cy="457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235</xdr:row>
      <xdr:rowOff>0</xdr:rowOff>
    </xdr:from>
    <xdr:to>
      <xdr:col>36</xdr:col>
      <xdr:colOff>0</xdr:colOff>
      <xdr:row>238</xdr:row>
      <xdr:rowOff>0</xdr:rowOff>
    </xdr:to>
    <xdr:sp macro="" textlink="">
      <xdr:nvSpPr>
        <xdr:cNvPr id="1809" name="Line 17"/>
        <xdr:cNvSpPr>
          <a:spLocks noChangeShapeType="1"/>
        </xdr:cNvSpPr>
      </xdr:nvSpPr>
      <xdr:spPr bwMode="auto">
        <a:xfrm flipH="1">
          <a:off x="8943975" y="38862000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247</xdr:row>
      <xdr:rowOff>28575</xdr:rowOff>
    </xdr:from>
    <xdr:to>
      <xdr:col>36</xdr:col>
      <xdr:colOff>28575</xdr:colOff>
      <xdr:row>250</xdr:row>
      <xdr:rowOff>0</xdr:rowOff>
    </xdr:to>
    <xdr:sp macro="" textlink="">
      <xdr:nvSpPr>
        <xdr:cNvPr id="1810" name="Line 12"/>
        <xdr:cNvSpPr>
          <a:spLocks noChangeShapeType="1"/>
        </xdr:cNvSpPr>
      </xdr:nvSpPr>
      <xdr:spPr bwMode="auto">
        <a:xfrm>
          <a:off x="8972550" y="40185975"/>
          <a:ext cx="666750" cy="457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247</xdr:row>
      <xdr:rowOff>0</xdr:rowOff>
    </xdr:from>
    <xdr:to>
      <xdr:col>36</xdr:col>
      <xdr:colOff>0</xdr:colOff>
      <xdr:row>250</xdr:row>
      <xdr:rowOff>0</xdr:rowOff>
    </xdr:to>
    <xdr:sp macro="" textlink="">
      <xdr:nvSpPr>
        <xdr:cNvPr id="1811" name="Line 17"/>
        <xdr:cNvSpPr>
          <a:spLocks noChangeShapeType="1"/>
        </xdr:cNvSpPr>
      </xdr:nvSpPr>
      <xdr:spPr bwMode="auto">
        <a:xfrm flipH="1">
          <a:off x="8943975" y="40157400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255</xdr:row>
      <xdr:rowOff>28575</xdr:rowOff>
    </xdr:from>
    <xdr:to>
      <xdr:col>36</xdr:col>
      <xdr:colOff>28575</xdr:colOff>
      <xdr:row>258</xdr:row>
      <xdr:rowOff>0</xdr:rowOff>
    </xdr:to>
    <xdr:sp macro="" textlink="">
      <xdr:nvSpPr>
        <xdr:cNvPr id="1812" name="Line 12"/>
        <xdr:cNvSpPr>
          <a:spLocks noChangeShapeType="1"/>
        </xdr:cNvSpPr>
      </xdr:nvSpPr>
      <xdr:spPr bwMode="auto">
        <a:xfrm>
          <a:off x="8972550" y="42129075"/>
          <a:ext cx="666750" cy="457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255</xdr:row>
      <xdr:rowOff>0</xdr:rowOff>
    </xdr:from>
    <xdr:to>
      <xdr:col>36</xdr:col>
      <xdr:colOff>0</xdr:colOff>
      <xdr:row>258</xdr:row>
      <xdr:rowOff>0</xdr:rowOff>
    </xdr:to>
    <xdr:sp macro="" textlink="">
      <xdr:nvSpPr>
        <xdr:cNvPr id="1813" name="Line 17"/>
        <xdr:cNvSpPr>
          <a:spLocks noChangeShapeType="1"/>
        </xdr:cNvSpPr>
      </xdr:nvSpPr>
      <xdr:spPr bwMode="auto">
        <a:xfrm flipH="1">
          <a:off x="8943975" y="42100500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259</xdr:row>
      <xdr:rowOff>28575</xdr:rowOff>
    </xdr:from>
    <xdr:to>
      <xdr:col>36</xdr:col>
      <xdr:colOff>28575</xdr:colOff>
      <xdr:row>262</xdr:row>
      <xdr:rowOff>0</xdr:rowOff>
    </xdr:to>
    <xdr:sp macro="" textlink="">
      <xdr:nvSpPr>
        <xdr:cNvPr id="1814" name="Line 12"/>
        <xdr:cNvSpPr>
          <a:spLocks noChangeShapeType="1"/>
        </xdr:cNvSpPr>
      </xdr:nvSpPr>
      <xdr:spPr bwMode="auto">
        <a:xfrm>
          <a:off x="8972550" y="42776775"/>
          <a:ext cx="666750" cy="457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259</xdr:row>
      <xdr:rowOff>0</xdr:rowOff>
    </xdr:from>
    <xdr:to>
      <xdr:col>36</xdr:col>
      <xdr:colOff>0</xdr:colOff>
      <xdr:row>262</xdr:row>
      <xdr:rowOff>0</xdr:rowOff>
    </xdr:to>
    <xdr:sp macro="" textlink="">
      <xdr:nvSpPr>
        <xdr:cNvPr id="1815" name="Line 17"/>
        <xdr:cNvSpPr>
          <a:spLocks noChangeShapeType="1"/>
        </xdr:cNvSpPr>
      </xdr:nvSpPr>
      <xdr:spPr bwMode="auto">
        <a:xfrm flipH="1">
          <a:off x="8943975" y="42748200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263</xdr:row>
      <xdr:rowOff>28575</xdr:rowOff>
    </xdr:from>
    <xdr:to>
      <xdr:col>36</xdr:col>
      <xdr:colOff>28575</xdr:colOff>
      <xdr:row>266</xdr:row>
      <xdr:rowOff>0</xdr:rowOff>
    </xdr:to>
    <xdr:sp macro="" textlink="">
      <xdr:nvSpPr>
        <xdr:cNvPr id="1816" name="Line 12"/>
        <xdr:cNvSpPr>
          <a:spLocks noChangeShapeType="1"/>
        </xdr:cNvSpPr>
      </xdr:nvSpPr>
      <xdr:spPr bwMode="auto">
        <a:xfrm>
          <a:off x="8972550" y="43424475"/>
          <a:ext cx="666750" cy="457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263</xdr:row>
      <xdr:rowOff>0</xdr:rowOff>
    </xdr:from>
    <xdr:to>
      <xdr:col>36</xdr:col>
      <xdr:colOff>0</xdr:colOff>
      <xdr:row>266</xdr:row>
      <xdr:rowOff>0</xdr:rowOff>
    </xdr:to>
    <xdr:sp macro="" textlink="">
      <xdr:nvSpPr>
        <xdr:cNvPr id="1817" name="Line 17"/>
        <xdr:cNvSpPr>
          <a:spLocks noChangeShapeType="1"/>
        </xdr:cNvSpPr>
      </xdr:nvSpPr>
      <xdr:spPr bwMode="auto">
        <a:xfrm flipH="1">
          <a:off x="8943975" y="43395900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273</xdr:row>
      <xdr:rowOff>28575</xdr:rowOff>
    </xdr:from>
    <xdr:to>
      <xdr:col>36</xdr:col>
      <xdr:colOff>28575</xdr:colOff>
      <xdr:row>276</xdr:row>
      <xdr:rowOff>0</xdr:rowOff>
    </xdr:to>
    <xdr:sp macro="" textlink="">
      <xdr:nvSpPr>
        <xdr:cNvPr id="1818" name="Line 12"/>
        <xdr:cNvSpPr>
          <a:spLocks noChangeShapeType="1"/>
        </xdr:cNvSpPr>
      </xdr:nvSpPr>
      <xdr:spPr bwMode="auto">
        <a:xfrm>
          <a:off x="8972550" y="44843700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273</xdr:row>
      <xdr:rowOff>0</xdr:rowOff>
    </xdr:from>
    <xdr:to>
      <xdr:col>36</xdr:col>
      <xdr:colOff>0</xdr:colOff>
      <xdr:row>276</xdr:row>
      <xdr:rowOff>0</xdr:rowOff>
    </xdr:to>
    <xdr:sp macro="" textlink="">
      <xdr:nvSpPr>
        <xdr:cNvPr id="1819" name="Line 17"/>
        <xdr:cNvSpPr>
          <a:spLocks noChangeShapeType="1"/>
        </xdr:cNvSpPr>
      </xdr:nvSpPr>
      <xdr:spPr bwMode="auto">
        <a:xfrm flipH="1">
          <a:off x="8943975" y="44815125"/>
          <a:ext cx="66675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281</xdr:row>
      <xdr:rowOff>28575</xdr:rowOff>
    </xdr:from>
    <xdr:to>
      <xdr:col>36</xdr:col>
      <xdr:colOff>28575</xdr:colOff>
      <xdr:row>284</xdr:row>
      <xdr:rowOff>0</xdr:rowOff>
    </xdr:to>
    <xdr:sp macro="" textlink="">
      <xdr:nvSpPr>
        <xdr:cNvPr id="1820" name="Line 12"/>
        <xdr:cNvSpPr>
          <a:spLocks noChangeShapeType="1"/>
        </xdr:cNvSpPr>
      </xdr:nvSpPr>
      <xdr:spPr bwMode="auto">
        <a:xfrm>
          <a:off x="8972550" y="46015275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281</xdr:row>
      <xdr:rowOff>0</xdr:rowOff>
    </xdr:from>
    <xdr:to>
      <xdr:col>36</xdr:col>
      <xdr:colOff>0</xdr:colOff>
      <xdr:row>284</xdr:row>
      <xdr:rowOff>0</xdr:rowOff>
    </xdr:to>
    <xdr:sp macro="" textlink="">
      <xdr:nvSpPr>
        <xdr:cNvPr id="1821" name="Line 17"/>
        <xdr:cNvSpPr>
          <a:spLocks noChangeShapeType="1"/>
        </xdr:cNvSpPr>
      </xdr:nvSpPr>
      <xdr:spPr bwMode="auto">
        <a:xfrm flipH="1">
          <a:off x="8943975" y="45986700"/>
          <a:ext cx="66675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301</xdr:row>
      <xdr:rowOff>28575</xdr:rowOff>
    </xdr:from>
    <xdr:to>
      <xdr:col>36</xdr:col>
      <xdr:colOff>28575</xdr:colOff>
      <xdr:row>304</xdr:row>
      <xdr:rowOff>0</xdr:rowOff>
    </xdr:to>
    <xdr:sp macro="" textlink="">
      <xdr:nvSpPr>
        <xdr:cNvPr id="1822" name="Line 12"/>
        <xdr:cNvSpPr>
          <a:spLocks noChangeShapeType="1"/>
        </xdr:cNvSpPr>
      </xdr:nvSpPr>
      <xdr:spPr bwMode="auto">
        <a:xfrm>
          <a:off x="8972550" y="48996600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301</xdr:row>
      <xdr:rowOff>0</xdr:rowOff>
    </xdr:from>
    <xdr:to>
      <xdr:col>36</xdr:col>
      <xdr:colOff>0</xdr:colOff>
      <xdr:row>304</xdr:row>
      <xdr:rowOff>0</xdr:rowOff>
    </xdr:to>
    <xdr:sp macro="" textlink="">
      <xdr:nvSpPr>
        <xdr:cNvPr id="1823" name="Line 17"/>
        <xdr:cNvSpPr>
          <a:spLocks noChangeShapeType="1"/>
        </xdr:cNvSpPr>
      </xdr:nvSpPr>
      <xdr:spPr bwMode="auto">
        <a:xfrm flipH="1">
          <a:off x="8943975" y="48968025"/>
          <a:ext cx="66675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305</xdr:row>
      <xdr:rowOff>28575</xdr:rowOff>
    </xdr:from>
    <xdr:to>
      <xdr:col>36</xdr:col>
      <xdr:colOff>28575</xdr:colOff>
      <xdr:row>308</xdr:row>
      <xdr:rowOff>0</xdr:rowOff>
    </xdr:to>
    <xdr:sp macro="" textlink="">
      <xdr:nvSpPr>
        <xdr:cNvPr id="1824" name="Line 12"/>
        <xdr:cNvSpPr>
          <a:spLocks noChangeShapeType="1"/>
        </xdr:cNvSpPr>
      </xdr:nvSpPr>
      <xdr:spPr bwMode="auto">
        <a:xfrm>
          <a:off x="8972550" y="49596675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305</xdr:row>
      <xdr:rowOff>0</xdr:rowOff>
    </xdr:from>
    <xdr:to>
      <xdr:col>36</xdr:col>
      <xdr:colOff>0</xdr:colOff>
      <xdr:row>308</xdr:row>
      <xdr:rowOff>0</xdr:rowOff>
    </xdr:to>
    <xdr:sp macro="" textlink="">
      <xdr:nvSpPr>
        <xdr:cNvPr id="1825" name="Line 17"/>
        <xdr:cNvSpPr>
          <a:spLocks noChangeShapeType="1"/>
        </xdr:cNvSpPr>
      </xdr:nvSpPr>
      <xdr:spPr bwMode="auto">
        <a:xfrm flipH="1">
          <a:off x="8943975" y="49568100"/>
          <a:ext cx="66675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309</xdr:row>
      <xdr:rowOff>28575</xdr:rowOff>
    </xdr:from>
    <xdr:to>
      <xdr:col>36</xdr:col>
      <xdr:colOff>28575</xdr:colOff>
      <xdr:row>312</xdr:row>
      <xdr:rowOff>0</xdr:rowOff>
    </xdr:to>
    <xdr:sp macro="" textlink="">
      <xdr:nvSpPr>
        <xdr:cNvPr id="1826" name="Line 12"/>
        <xdr:cNvSpPr>
          <a:spLocks noChangeShapeType="1"/>
        </xdr:cNvSpPr>
      </xdr:nvSpPr>
      <xdr:spPr bwMode="auto">
        <a:xfrm>
          <a:off x="8972550" y="50282475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309</xdr:row>
      <xdr:rowOff>0</xdr:rowOff>
    </xdr:from>
    <xdr:to>
      <xdr:col>36</xdr:col>
      <xdr:colOff>0</xdr:colOff>
      <xdr:row>312</xdr:row>
      <xdr:rowOff>0</xdr:rowOff>
    </xdr:to>
    <xdr:sp macro="" textlink="">
      <xdr:nvSpPr>
        <xdr:cNvPr id="1827" name="Line 17"/>
        <xdr:cNvSpPr>
          <a:spLocks noChangeShapeType="1"/>
        </xdr:cNvSpPr>
      </xdr:nvSpPr>
      <xdr:spPr bwMode="auto">
        <a:xfrm flipH="1">
          <a:off x="8943975" y="50253900"/>
          <a:ext cx="66675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129</xdr:row>
      <xdr:rowOff>0</xdr:rowOff>
    </xdr:from>
    <xdr:to>
      <xdr:col>9</xdr:col>
      <xdr:colOff>0</xdr:colOff>
      <xdr:row>132</xdr:row>
      <xdr:rowOff>0</xdr:rowOff>
    </xdr:to>
    <xdr:sp macro="" textlink="">
      <xdr:nvSpPr>
        <xdr:cNvPr id="1828" name="Line 1"/>
        <xdr:cNvSpPr>
          <a:spLocks noChangeShapeType="1"/>
        </xdr:cNvSpPr>
      </xdr:nvSpPr>
      <xdr:spPr bwMode="auto">
        <a:xfrm flipH="1">
          <a:off x="3867150" y="22640925"/>
          <a:ext cx="542925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129</xdr:row>
      <xdr:rowOff>28575</xdr:rowOff>
    </xdr:from>
    <xdr:to>
      <xdr:col>12</xdr:col>
      <xdr:colOff>28575</xdr:colOff>
      <xdr:row>132</xdr:row>
      <xdr:rowOff>0</xdr:rowOff>
    </xdr:to>
    <xdr:sp macro="" textlink="">
      <xdr:nvSpPr>
        <xdr:cNvPr id="1829" name="Line 2"/>
        <xdr:cNvSpPr>
          <a:spLocks noChangeShapeType="1"/>
        </xdr:cNvSpPr>
      </xdr:nvSpPr>
      <xdr:spPr bwMode="auto">
        <a:xfrm>
          <a:off x="4438650" y="22669500"/>
          <a:ext cx="561975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129</xdr:row>
      <xdr:rowOff>0</xdr:rowOff>
    </xdr:from>
    <xdr:to>
      <xdr:col>12</xdr:col>
      <xdr:colOff>9525</xdr:colOff>
      <xdr:row>131</xdr:row>
      <xdr:rowOff>161925</xdr:rowOff>
    </xdr:to>
    <xdr:sp macro="" textlink="">
      <xdr:nvSpPr>
        <xdr:cNvPr id="1830" name="Line 3"/>
        <xdr:cNvSpPr>
          <a:spLocks noChangeShapeType="1"/>
        </xdr:cNvSpPr>
      </xdr:nvSpPr>
      <xdr:spPr bwMode="auto">
        <a:xfrm flipH="1">
          <a:off x="4410075" y="22640925"/>
          <a:ext cx="5715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129</xdr:row>
      <xdr:rowOff>0</xdr:rowOff>
    </xdr:from>
    <xdr:to>
      <xdr:col>15</xdr:col>
      <xdr:colOff>28575</xdr:colOff>
      <xdr:row>132</xdr:row>
      <xdr:rowOff>0</xdr:rowOff>
    </xdr:to>
    <xdr:sp macro="" textlink="">
      <xdr:nvSpPr>
        <xdr:cNvPr id="1831" name="Line 4"/>
        <xdr:cNvSpPr>
          <a:spLocks noChangeShapeType="1"/>
        </xdr:cNvSpPr>
      </xdr:nvSpPr>
      <xdr:spPr bwMode="auto">
        <a:xfrm>
          <a:off x="4972050" y="22640925"/>
          <a:ext cx="57150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129</xdr:row>
      <xdr:rowOff>9525</xdr:rowOff>
    </xdr:from>
    <xdr:to>
      <xdr:col>18</xdr:col>
      <xdr:colOff>28575</xdr:colOff>
      <xdr:row>132</xdr:row>
      <xdr:rowOff>0</xdr:rowOff>
    </xdr:to>
    <xdr:sp macro="" textlink="">
      <xdr:nvSpPr>
        <xdr:cNvPr id="1832" name="Line 5"/>
        <xdr:cNvSpPr>
          <a:spLocks noChangeShapeType="1"/>
        </xdr:cNvSpPr>
      </xdr:nvSpPr>
      <xdr:spPr bwMode="auto">
        <a:xfrm>
          <a:off x="5543550" y="22650450"/>
          <a:ext cx="6096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129</xdr:row>
      <xdr:rowOff>0</xdr:rowOff>
    </xdr:from>
    <xdr:to>
      <xdr:col>18</xdr:col>
      <xdr:colOff>0</xdr:colOff>
      <xdr:row>132</xdr:row>
      <xdr:rowOff>0</xdr:rowOff>
    </xdr:to>
    <xdr:sp macro="" textlink="">
      <xdr:nvSpPr>
        <xdr:cNvPr id="1833" name="Line 6"/>
        <xdr:cNvSpPr>
          <a:spLocks noChangeShapeType="1"/>
        </xdr:cNvSpPr>
      </xdr:nvSpPr>
      <xdr:spPr bwMode="auto">
        <a:xfrm flipH="1">
          <a:off x="5514975" y="22640925"/>
          <a:ext cx="60960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129</xdr:row>
      <xdr:rowOff>28575</xdr:rowOff>
    </xdr:from>
    <xdr:to>
      <xdr:col>21</xdr:col>
      <xdr:colOff>28575</xdr:colOff>
      <xdr:row>132</xdr:row>
      <xdr:rowOff>0</xdr:rowOff>
    </xdr:to>
    <xdr:sp macro="" textlink="">
      <xdr:nvSpPr>
        <xdr:cNvPr id="1834" name="Line 7"/>
        <xdr:cNvSpPr>
          <a:spLocks noChangeShapeType="1"/>
        </xdr:cNvSpPr>
      </xdr:nvSpPr>
      <xdr:spPr bwMode="auto">
        <a:xfrm>
          <a:off x="6153150" y="22669500"/>
          <a:ext cx="542925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129</xdr:row>
      <xdr:rowOff>9525</xdr:rowOff>
    </xdr:from>
    <xdr:to>
      <xdr:col>24</xdr:col>
      <xdr:colOff>9525</xdr:colOff>
      <xdr:row>132</xdr:row>
      <xdr:rowOff>0</xdr:rowOff>
    </xdr:to>
    <xdr:sp macro="" textlink="">
      <xdr:nvSpPr>
        <xdr:cNvPr id="1835" name="Line 8"/>
        <xdr:cNvSpPr>
          <a:spLocks noChangeShapeType="1"/>
        </xdr:cNvSpPr>
      </xdr:nvSpPr>
      <xdr:spPr bwMode="auto">
        <a:xfrm flipH="1">
          <a:off x="6667500" y="22650450"/>
          <a:ext cx="581025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129</xdr:row>
      <xdr:rowOff>28575</xdr:rowOff>
    </xdr:from>
    <xdr:to>
      <xdr:col>27</xdr:col>
      <xdr:colOff>28575</xdr:colOff>
      <xdr:row>132</xdr:row>
      <xdr:rowOff>0</xdr:rowOff>
    </xdr:to>
    <xdr:sp macro="" textlink="">
      <xdr:nvSpPr>
        <xdr:cNvPr id="1836" name="Line 9"/>
        <xdr:cNvSpPr>
          <a:spLocks noChangeShapeType="1"/>
        </xdr:cNvSpPr>
      </xdr:nvSpPr>
      <xdr:spPr bwMode="auto">
        <a:xfrm>
          <a:off x="7267575" y="22669500"/>
          <a:ext cx="638175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129</xdr:row>
      <xdr:rowOff>9525</xdr:rowOff>
    </xdr:from>
    <xdr:to>
      <xdr:col>27</xdr:col>
      <xdr:colOff>9525</xdr:colOff>
      <xdr:row>132</xdr:row>
      <xdr:rowOff>0</xdr:rowOff>
    </xdr:to>
    <xdr:sp macro="" textlink="">
      <xdr:nvSpPr>
        <xdr:cNvPr id="1837" name="Line 10"/>
        <xdr:cNvSpPr>
          <a:spLocks noChangeShapeType="1"/>
        </xdr:cNvSpPr>
      </xdr:nvSpPr>
      <xdr:spPr bwMode="auto">
        <a:xfrm flipH="1">
          <a:off x="7239000" y="22650450"/>
          <a:ext cx="6477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129</xdr:row>
      <xdr:rowOff>28575</xdr:rowOff>
    </xdr:from>
    <xdr:to>
      <xdr:col>30</xdr:col>
      <xdr:colOff>28575</xdr:colOff>
      <xdr:row>132</xdr:row>
      <xdr:rowOff>0</xdr:rowOff>
    </xdr:to>
    <xdr:sp macro="" textlink="">
      <xdr:nvSpPr>
        <xdr:cNvPr id="1838" name="Line 11"/>
        <xdr:cNvSpPr>
          <a:spLocks noChangeShapeType="1"/>
        </xdr:cNvSpPr>
      </xdr:nvSpPr>
      <xdr:spPr bwMode="auto">
        <a:xfrm>
          <a:off x="7905750" y="22669500"/>
          <a:ext cx="619125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129</xdr:row>
      <xdr:rowOff>28575</xdr:rowOff>
    </xdr:from>
    <xdr:to>
      <xdr:col>33</xdr:col>
      <xdr:colOff>28575</xdr:colOff>
      <xdr:row>132</xdr:row>
      <xdr:rowOff>0</xdr:rowOff>
    </xdr:to>
    <xdr:sp macro="" textlink="">
      <xdr:nvSpPr>
        <xdr:cNvPr id="1839" name="Line 12"/>
        <xdr:cNvSpPr>
          <a:spLocks noChangeShapeType="1"/>
        </xdr:cNvSpPr>
      </xdr:nvSpPr>
      <xdr:spPr bwMode="auto">
        <a:xfrm>
          <a:off x="8524875" y="22669500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129</xdr:row>
      <xdr:rowOff>28575</xdr:rowOff>
    </xdr:from>
    <xdr:to>
      <xdr:col>36</xdr:col>
      <xdr:colOff>28575</xdr:colOff>
      <xdr:row>132</xdr:row>
      <xdr:rowOff>0</xdr:rowOff>
    </xdr:to>
    <xdr:sp macro="" textlink="">
      <xdr:nvSpPr>
        <xdr:cNvPr id="1840" name="Line 13"/>
        <xdr:cNvSpPr>
          <a:spLocks noChangeShapeType="1"/>
        </xdr:cNvSpPr>
      </xdr:nvSpPr>
      <xdr:spPr bwMode="auto">
        <a:xfrm>
          <a:off x="9191625" y="22669500"/>
          <a:ext cx="6096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129</xdr:row>
      <xdr:rowOff>0</xdr:rowOff>
    </xdr:from>
    <xdr:to>
      <xdr:col>39</xdr:col>
      <xdr:colOff>28575</xdr:colOff>
      <xdr:row>132</xdr:row>
      <xdr:rowOff>0</xdr:rowOff>
    </xdr:to>
    <xdr:sp macro="" textlink="">
      <xdr:nvSpPr>
        <xdr:cNvPr id="1841" name="Line 14"/>
        <xdr:cNvSpPr>
          <a:spLocks noChangeShapeType="1"/>
        </xdr:cNvSpPr>
      </xdr:nvSpPr>
      <xdr:spPr bwMode="auto">
        <a:xfrm>
          <a:off x="9782175" y="22640925"/>
          <a:ext cx="676275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129</xdr:row>
      <xdr:rowOff>0</xdr:rowOff>
    </xdr:from>
    <xdr:to>
      <xdr:col>6</xdr:col>
      <xdr:colOff>0</xdr:colOff>
      <xdr:row>131</xdr:row>
      <xdr:rowOff>161925</xdr:rowOff>
    </xdr:to>
    <xdr:sp macro="" textlink="">
      <xdr:nvSpPr>
        <xdr:cNvPr id="1842" name="Line 15"/>
        <xdr:cNvSpPr>
          <a:spLocks noChangeShapeType="1"/>
        </xdr:cNvSpPr>
      </xdr:nvSpPr>
      <xdr:spPr bwMode="auto">
        <a:xfrm flipH="1">
          <a:off x="3371850" y="2264092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129</xdr:row>
      <xdr:rowOff>0</xdr:rowOff>
    </xdr:from>
    <xdr:to>
      <xdr:col>15</xdr:col>
      <xdr:colOff>0</xdr:colOff>
      <xdr:row>132</xdr:row>
      <xdr:rowOff>0</xdr:rowOff>
    </xdr:to>
    <xdr:sp macro="" textlink="">
      <xdr:nvSpPr>
        <xdr:cNvPr id="1843" name="Line 16"/>
        <xdr:cNvSpPr>
          <a:spLocks noChangeShapeType="1"/>
        </xdr:cNvSpPr>
      </xdr:nvSpPr>
      <xdr:spPr bwMode="auto">
        <a:xfrm flipH="1">
          <a:off x="4972050" y="22640925"/>
          <a:ext cx="542925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129</xdr:row>
      <xdr:rowOff>0</xdr:rowOff>
    </xdr:from>
    <xdr:to>
      <xdr:col>33</xdr:col>
      <xdr:colOff>0</xdr:colOff>
      <xdr:row>132</xdr:row>
      <xdr:rowOff>0</xdr:rowOff>
    </xdr:to>
    <xdr:sp macro="" textlink="">
      <xdr:nvSpPr>
        <xdr:cNvPr id="1844" name="Line 17"/>
        <xdr:cNvSpPr>
          <a:spLocks noChangeShapeType="1"/>
        </xdr:cNvSpPr>
      </xdr:nvSpPr>
      <xdr:spPr bwMode="auto">
        <a:xfrm flipH="1">
          <a:off x="8496300" y="22640925"/>
          <a:ext cx="66675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129</xdr:row>
      <xdr:rowOff>0</xdr:rowOff>
    </xdr:from>
    <xdr:to>
      <xdr:col>36</xdr:col>
      <xdr:colOff>0</xdr:colOff>
      <xdr:row>132</xdr:row>
      <xdr:rowOff>0</xdr:rowOff>
    </xdr:to>
    <xdr:sp macro="" textlink="">
      <xdr:nvSpPr>
        <xdr:cNvPr id="1845" name="Line 18"/>
        <xdr:cNvSpPr>
          <a:spLocks noChangeShapeType="1"/>
        </xdr:cNvSpPr>
      </xdr:nvSpPr>
      <xdr:spPr bwMode="auto">
        <a:xfrm flipH="1">
          <a:off x="9163050" y="22640925"/>
          <a:ext cx="60960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129</xdr:row>
      <xdr:rowOff>9525</xdr:rowOff>
    </xdr:from>
    <xdr:to>
      <xdr:col>39</xdr:col>
      <xdr:colOff>0</xdr:colOff>
      <xdr:row>132</xdr:row>
      <xdr:rowOff>0</xdr:rowOff>
    </xdr:to>
    <xdr:sp macro="" textlink="">
      <xdr:nvSpPr>
        <xdr:cNvPr id="1846" name="Line 19"/>
        <xdr:cNvSpPr>
          <a:spLocks noChangeShapeType="1"/>
        </xdr:cNvSpPr>
      </xdr:nvSpPr>
      <xdr:spPr bwMode="auto">
        <a:xfrm flipH="1">
          <a:off x="9772650" y="22650450"/>
          <a:ext cx="657225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129</xdr:row>
      <xdr:rowOff>0</xdr:rowOff>
    </xdr:from>
    <xdr:to>
      <xdr:col>29</xdr:col>
      <xdr:colOff>333375</xdr:colOff>
      <xdr:row>132</xdr:row>
      <xdr:rowOff>0</xdr:rowOff>
    </xdr:to>
    <xdr:sp macro="" textlink="">
      <xdr:nvSpPr>
        <xdr:cNvPr id="1847" name="Line 20"/>
        <xdr:cNvSpPr>
          <a:spLocks noChangeShapeType="1"/>
        </xdr:cNvSpPr>
      </xdr:nvSpPr>
      <xdr:spPr bwMode="auto">
        <a:xfrm flipH="1">
          <a:off x="7886700" y="22640925"/>
          <a:ext cx="60960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129</xdr:row>
      <xdr:rowOff>0</xdr:rowOff>
    </xdr:from>
    <xdr:to>
      <xdr:col>24</xdr:col>
      <xdr:colOff>28575</xdr:colOff>
      <xdr:row>132</xdr:row>
      <xdr:rowOff>0</xdr:rowOff>
    </xdr:to>
    <xdr:sp macro="" textlink="">
      <xdr:nvSpPr>
        <xdr:cNvPr id="1848" name="Line 21"/>
        <xdr:cNvSpPr>
          <a:spLocks noChangeShapeType="1"/>
        </xdr:cNvSpPr>
      </xdr:nvSpPr>
      <xdr:spPr bwMode="auto">
        <a:xfrm>
          <a:off x="6667500" y="22640925"/>
          <a:ext cx="600075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129</xdr:row>
      <xdr:rowOff>0</xdr:rowOff>
    </xdr:from>
    <xdr:to>
      <xdr:col>21</xdr:col>
      <xdr:colOff>28575</xdr:colOff>
      <xdr:row>132</xdr:row>
      <xdr:rowOff>0</xdr:rowOff>
    </xdr:to>
    <xdr:sp macro="" textlink="">
      <xdr:nvSpPr>
        <xdr:cNvPr id="1849" name="Line 22"/>
        <xdr:cNvSpPr>
          <a:spLocks noChangeShapeType="1"/>
        </xdr:cNvSpPr>
      </xdr:nvSpPr>
      <xdr:spPr bwMode="auto">
        <a:xfrm flipH="1">
          <a:off x="6124575" y="22640925"/>
          <a:ext cx="57150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129</xdr:row>
      <xdr:rowOff>19050</xdr:rowOff>
    </xdr:from>
    <xdr:to>
      <xdr:col>6</xdr:col>
      <xdr:colOff>9525</xdr:colOff>
      <xdr:row>132</xdr:row>
      <xdr:rowOff>0</xdr:rowOff>
    </xdr:to>
    <xdr:sp macro="" textlink="">
      <xdr:nvSpPr>
        <xdr:cNvPr id="1850" name="Line 767"/>
        <xdr:cNvSpPr>
          <a:spLocks noChangeShapeType="1"/>
        </xdr:cNvSpPr>
      </xdr:nvSpPr>
      <xdr:spPr bwMode="auto">
        <a:xfrm>
          <a:off x="3371850" y="226599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129</xdr:row>
      <xdr:rowOff>9525</xdr:rowOff>
    </xdr:from>
    <xdr:to>
      <xdr:col>9</xdr:col>
      <xdr:colOff>9525</xdr:colOff>
      <xdr:row>132</xdr:row>
      <xdr:rowOff>0</xdr:rowOff>
    </xdr:to>
    <xdr:sp macro="" textlink="">
      <xdr:nvSpPr>
        <xdr:cNvPr id="1851" name="Line 26"/>
        <xdr:cNvSpPr>
          <a:spLocks noChangeShapeType="1"/>
        </xdr:cNvSpPr>
      </xdr:nvSpPr>
      <xdr:spPr bwMode="auto">
        <a:xfrm>
          <a:off x="3867150" y="22650450"/>
          <a:ext cx="55245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129</xdr:row>
      <xdr:rowOff>28575</xdr:rowOff>
    </xdr:from>
    <xdr:to>
      <xdr:col>36</xdr:col>
      <xdr:colOff>28575</xdr:colOff>
      <xdr:row>132</xdr:row>
      <xdr:rowOff>0</xdr:rowOff>
    </xdr:to>
    <xdr:sp macro="" textlink="">
      <xdr:nvSpPr>
        <xdr:cNvPr id="1852" name="Line 12"/>
        <xdr:cNvSpPr>
          <a:spLocks noChangeShapeType="1"/>
        </xdr:cNvSpPr>
      </xdr:nvSpPr>
      <xdr:spPr bwMode="auto">
        <a:xfrm>
          <a:off x="9191625" y="22669500"/>
          <a:ext cx="6096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129</xdr:row>
      <xdr:rowOff>0</xdr:rowOff>
    </xdr:from>
    <xdr:to>
      <xdr:col>36</xdr:col>
      <xdr:colOff>0</xdr:colOff>
      <xdr:row>132</xdr:row>
      <xdr:rowOff>0</xdr:rowOff>
    </xdr:to>
    <xdr:sp macro="" textlink="">
      <xdr:nvSpPr>
        <xdr:cNvPr id="1853" name="Line 17"/>
        <xdr:cNvSpPr>
          <a:spLocks noChangeShapeType="1"/>
        </xdr:cNvSpPr>
      </xdr:nvSpPr>
      <xdr:spPr bwMode="auto">
        <a:xfrm flipH="1">
          <a:off x="9163050" y="22640925"/>
          <a:ext cx="60960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297</xdr:row>
      <xdr:rowOff>19050</xdr:rowOff>
    </xdr:from>
    <xdr:to>
      <xdr:col>6</xdr:col>
      <xdr:colOff>9525</xdr:colOff>
      <xdr:row>300</xdr:row>
      <xdr:rowOff>0</xdr:rowOff>
    </xdr:to>
    <xdr:sp macro="" textlink="">
      <xdr:nvSpPr>
        <xdr:cNvPr id="1854" name="Line 767"/>
        <xdr:cNvSpPr>
          <a:spLocks noChangeShapeType="1"/>
        </xdr:cNvSpPr>
      </xdr:nvSpPr>
      <xdr:spPr bwMode="auto">
        <a:xfrm>
          <a:off x="3105150" y="502824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305</xdr:row>
      <xdr:rowOff>19050</xdr:rowOff>
    </xdr:from>
    <xdr:to>
      <xdr:col>6</xdr:col>
      <xdr:colOff>9525</xdr:colOff>
      <xdr:row>308</xdr:row>
      <xdr:rowOff>0</xdr:rowOff>
    </xdr:to>
    <xdr:sp macro="" textlink="">
      <xdr:nvSpPr>
        <xdr:cNvPr id="1855" name="Line 767"/>
        <xdr:cNvSpPr>
          <a:spLocks noChangeShapeType="1"/>
        </xdr:cNvSpPr>
      </xdr:nvSpPr>
      <xdr:spPr bwMode="auto">
        <a:xfrm>
          <a:off x="3105150" y="502824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293</xdr:row>
      <xdr:rowOff>19050</xdr:rowOff>
    </xdr:from>
    <xdr:to>
      <xdr:col>6</xdr:col>
      <xdr:colOff>9525</xdr:colOff>
      <xdr:row>296</xdr:row>
      <xdr:rowOff>0</xdr:rowOff>
    </xdr:to>
    <xdr:sp macro="" textlink="">
      <xdr:nvSpPr>
        <xdr:cNvPr id="1856" name="Line 767"/>
        <xdr:cNvSpPr>
          <a:spLocks noChangeShapeType="1"/>
        </xdr:cNvSpPr>
      </xdr:nvSpPr>
      <xdr:spPr bwMode="auto">
        <a:xfrm>
          <a:off x="3105150" y="502824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285</xdr:row>
      <xdr:rowOff>19050</xdr:rowOff>
    </xdr:from>
    <xdr:to>
      <xdr:col>6</xdr:col>
      <xdr:colOff>9525</xdr:colOff>
      <xdr:row>288</xdr:row>
      <xdr:rowOff>0</xdr:rowOff>
    </xdr:to>
    <xdr:sp macro="" textlink="">
      <xdr:nvSpPr>
        <xdr:cNvPr id="1857" name="Line 767"/>
        <xdr:cNvSpPr>
          <a:spLocks noChangeShapeType="1"/>
        </xdr:cNvSpPr>
      </xdr:nvSpPr>
      <xdr:spPr bwMode="auto">
        <a:xfrm>
          <a:off x="3105150" y="502824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281</xdr:row>
      <xdr:rowOff>19050</xdr:rowOff>
    </xdr:from>
    <xdr:to>
      <xdr:col>6</xdr:col>
      <xdr:colOff>9525</xdr:colOff>
      <xdr:row>284</xdr:row>
      <xdr:rowOff>0</xdr:rowOff>
    </xdr:to>
    <xdr:sp macro="" textlink="">
      <xdr:nvSpPr>
        <xdr:cNvPr id="1858" name="Line 767"/>
        <xdr:cNvSpPr>
          <a:spLocks noChangeShapeType="1"/>
        </xdr:cNvSpPr>
      </xdr:nvSpPr>
      <xdr:spPr bwMode="auto">
        <a:xfrm>
          <a:off x="3105150" y="502824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277</xdr:row>
      <xdr:rowOff>19050</xdr:rowOff>
    </xdr:from>
    <xdr:to>
      <xdr:col>6</xdr:col>
      <xdr:colOff>9525</xdr:colOff>
      <xdr:row>280</xdr:row>
      <xdr:rowOff>0</xdr:rowOff>
    </xdr:to>
    <xdr:sp macro="" textlink="">
      <xdr:nvSpPr>
        <xdr:cNvPr id="1859" name="Line 767"/>
        <xdr:cNvSpPr>
          <a:spLocks noChangeShapeType="1"/>
        </xdr:cNvSpPr>
      </xdr:nvSpPr>
      <xdr:spPr bwMode="auto">
        <a:xfrm>
          <a:off x="3105150" y="502824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269</xdr:row>
      <xdr:rowOff>0</xdr:rowOff>
    </xdr:from>
    <xdr:to>
      <xdr:col>6</xdr:col>
      <xdr:colOff>0</xdr:colOff>
      <xdr:row>271</xdr:row>
      <xdr:rowOff>161925</xdr:rowOff>
    </xdr:to>
    <xdr:sp macro="" textlink="">
      <xdr:nvSpPr>
        <xdr:cNvPr id="1860" name="Line 15"/>
        <xdr:cNvSpPr>
          <a:spLocks noChangeShapeType="1"/>
        </xdr:cNvSpPr>
      </xdr:nvSpPr>
      <xdr:spPr bwMode="auto">
        <a:xfrm flipH="1">
          <a:off x="3105150" y="45462825"/>
          <a:ext cx="4953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269</xdr:row>
      <xdr:rowOff>19050</xdr:rowOff>
    </xdr:from>
    <xdr:to>
      <xdr:col>6</xdr:col>
      <xdr:colOff>9525</xdr:colOff>
      <xdr:row>272</xdr:row>
      <xdr:rowOff>0</xdr:rowOff>
    </xdr:to>
    <xdr:sp macro="" textlink="">
      <xdr:nvSpPr>
        <xdr:cNvPr id="1861" name="Line 767"/>
        <xdr:cNvSpPr>
          <a:spLocks noChangeShapeType="1"/>
        </xdr:cNvSpPr>
      </xdr:nvSpPr>
      <xdr:spPr bwMode="auto">
        <a:xfrm>
          <a:off x="3105150" y="454818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269</xdr:row>
      <xdr:rowOff>19050</xdr:rowOff>
    </xdr:from>
    <xdr:to>
      <xdr:col>6</xdr:col>
      <xdr:colOff>9525</xdr:colOff>
      <xdr:row>272</xdr:row>
      <xdr:rowOff>0</xdr:rowOff>
    </xdr:to>
    <xdr:sp macro="" textlink="">
      <xdr:nvSpPr>
        <xdr:cNvPr id="1862" name="Line 767"/>
        <xdr:cNvSpPr>
          <a:spLocks noChangeShapeType="1"/>
        </xdr:cNvSpPr>
      </xdr:nvSpPr>
      <xdr:spPr bwMode="auto">
        <a:xfrm>
          <a:off x="3105150" y="454818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259</xdr:row>
      <xdr:rowOff>0</xdr:rowOff>
    </xdr:from>
    <xdr:to>
      <xdr:col>6</xdr:col>
      <xdr:colOff>0</xdr:colOff>
      <xdr:row>261</xdr:row>
      <xdr:rowOff>161925</xdr:rowOff>
    </xdr:to>
    <xdr:sp macro="" textlink="">
      <xdr:nvSpPr>
        <xdr:cNvPr id="1863" name="Line 15"/>
        <xdr:cNvSpPr>
          <a:spLocks noChangeShapeType="1"/>
        </xdr:cNvSpPr>
      </xdr:nvSpPr>
      <xdr:spPr bwMode="auto">
        <a:xfrm flipH="1">
          <a:off x="3105150" y="45462825"/>
          <a:ext cx="4953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259</xdr:row>
      <xdr:rowOff>19050</xdr:rowOff>
    </xdr:from>
    <xdr:to>
      <xdr:col>6</xdr:col>
      <xdr:colOff>9525</xdr:colOff>
      <xdr:row>262</xdr:row>
      <xdr:rowOff>0</xdr:rowOff>
    </xdr:to>
    <xdr:sp macro="" textlink="">
      <xdr:nvSpPr>
        <xdr:cNvPr id="1864" name="Line 767"/>
        <xdr:cNvSpPr>
          <a:spLocks noChangeShapeType="1"/>
        </xdr:cNvSpPr>
      </xdr:nvSpPr>
      <xdr:spPr bwMode="auto">
        <a:xfrm>
          <a:off x="3105150" y="454818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255</xdr:row>
      <xdr:rowOff>0</xdr:rowOff>
    </xdr:from>
    <xdr:to>
      <xdr:col>6</xdr:col>
      <xdr:colOff>0</xdr:colOff>
      <xdr:row>257</xdr:row>
      <xdr:rowOff>161925</xdr:rowOff>
    </xdr:to>
    <xdr:sp macro="" textlink="">
      <xdr:nvSpPr>
        <xdr:cNvPr id="1866" name="Line 15"/>
        <xdr:cNvSpPr>
          <a:spLocks noChangeShapeType="1"/>
        </xdr:cNvSpPr>
      </xdr:nvSpPr>
      <xdr:spPr bwMode="auto">
        <a:xfrm flipH="1">
          <a:off x="3105150" y="45462825"/>
          <a:ext cx="4953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255</xdr:row>
      <xdr:rowOff>19050</xdr:rowOff>
    </xdr:from>
    <xdr:to>
      <xdr:col>6</xdr:col>
      <xdr:colOff>9525</xdr:colOff>
      <xdr:row>258</xdr:row>
      <xdr:rowOff>0</xdr:rowOff>
    </xdr:to>
    <xdr:sp macro="" textlink="">
      <xdr:nvSpPr>
        <xdr:cNvPr id="1867" name="Line 767"/>
        <xdr:cNvSpPr>
          <a:spLocks noChangeShapeType="1"/>
        </xdr:cNvSpPr>
      </xdr:nvSpPr>
      <xdr:spPr bwMode="auto">
        <a:xfrm>
          <a:off x="3105150" y="454818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255</xdr:row>
      <xdr:rowOff>19050</xdr:rowOff>
    </xdr:from>
    <xdr:to>
      <xdr:col>6</xdr:col>
      <xdr:colOff>9525</xdr:colOff>
      <xdr:row>258</xdr:row>
      <xdr:rowOff>0</xdr:rowOff>
    </xdr:to>
    <xdr:sp macro="" textlink="">
      <xdr:nvSpPr>
        <xdr:cNvPr id="1868" name="Line 767"/>
        <xdr:cNvSpPr>
          <a:spLocks noChangeShapeType="1"/>
        </xdr:cNvSpPr>
      </xdr:nvSpPr>
      <xdr:spPr bwMode="auto">
        <a:xfrm>
          <a:off x="3105150" y="454818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251</xdr:row>
      <xdr:rowOff>0</xdr:rowOff>
    </xdr:from>
    <xdr:to>
      <xdr:col>6</xdr:col>
      <xdr:colOff>0</xdr:colOff>
      <xdr:row>253</xdr:row>
      <xdr:rowOff>161925</xdr:rowOff>
    </xdr:to>
    <xdr:sp macro="" textlink="">
      <xdr:nvSpPr>
        <xdr:cNvPr id="1869" name="Line 15"/>
        <xdr:cNvSpPr>
          <a:spLocks noChangeShapeType="1"/>
        </xdr:cNvSpPr>
      </xdr:nvSpPr>
      <xdr:spPr bwMode="auto">
        <a:xfrm flipH="1">
          <a:off x="3105150" y="45462825"/>
          <a:ext cx="4953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251</xdr:row>
      <xdr:rowOff>19050</xdr:rowOff>
    </xdr:from>
    <xdr:to>
      <xdr:col>6</xdr:col>
      <xdr:colOff>9525</xdr:colOff>
      <xdr:row>254</xdr:row>
      <xdr:rowOff>0</xdr:rowOff>
    </xdr:to>
    <xdr:sp macro="" textlink="">
      <xdr:nvSpPr>
        <xdr:cNvPr id="1870" name="Line 767"/>
        <xdr:cNvSpPr>
          <a:spLocks noChangeShapeType="1"/>
        </xdr:cNvSpPr>
      </xdr:nvSpPr>
      <xdr:spPr bwMode="auto">
        <a:xfrm>
          <a:off x="3105150" y="454818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251</xdr:row>
      <xdr:rowOff>19050</xdr:rowOff>
    </xdr:from>
    <xdr:to>
      <xdr:col>6</xdr:col>
      <xdr:colOff>9525</xdr:colOff>
      <xdr:row>254</xdr:row>
      <xdr:rowOff>0</xdr:rowOff>
    </xdr:to>
    <xdr:sp macro="" textlink="">
      <xdr:nvSpPr>
        <xdr:cNvPr id="1871" name="Line 767"/>
        <xdr:cNvSpPr>
          <a:spLocks noChangeShapeType="1"/>
        </xdr:cNvSpPr>
      </xdr:nvSpPr>
      <xdr:spPr bwMode="auto">
        <a:xfrm>
          <a:off x="3105150" y="454818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247</xdr:row>
      <xdr:rowOff>0</xdr:rowOff>
    </xdr:from>
    <xdr:to>
      <xdr:col>6</xdr:col>
      <xdr:colOff>0</xdr:colOff>
      <xdr:row>249</xdr:row>
      <xdr:rowOff>161925</xdr:rowOff>
    </xdr:to>
    <xdr:sp macro="" textlink="">
      <xdr:nvSpPr>
        <xdr:cNvPr id="1872" name="Line 15"/>
        <xdr:cNvSpPr>
          <a:spLocks noChangeShapeType="1"/>
        </xdr:cNvSpPr>
      </xdr:nvSpPr>
      <xdr:spPr bwMode="auto">
        <a:xfrm flipH="1">
          <a:off x="3105150" y="45462825"/>
          <a:ext cx="4953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247</xdr:row>
      <xdr:rowOff>19050</xdr:rowOff>
    </xdr:from>
    <xdr:to>
      <xdr:col>6</xdr:col>
      <xdr:colOff>9525</xdr:colOff>
      <xdr:row>250</xdr:row>
      <xdr:rowOff>0</xdr:rowOff>
    </xdr:to>
    <xdr:sp macro="" textlink="">
      <xdr:nvSpPr>
        <xdr:cNvPr id="1873" name="Line 767"/>
        <xdr:cNvSpPr>
          <a:spLocks noChangeShapeType="1"/>
        </xdr:cNvSpPr>
      </xdr:nvSpPr>
      <xdr:spPr bwMode="auto">
        <a:xfrm>
          <a:off x="3105150" y="454818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247</xdr:row>
      <xdr:rowOff>19050</xdr:rowOff>
    </xdr:from>
    <xdr:to>
      <xdr:col>6</xdr:col>
      <xdr:colOff>9525</xdr:colOff>
      <xdr:row>250</xdr:row>
      <xdr:rowOff>0</xdr:rowOff>
    </xdr:to>
    <xdr:sp macro="" textlink="">
      <xdr:nvSpPr>
        <xdr:cNvPr id="1874" name="Line 767"/>
        <xdr:cNvSpPr>
          <a:spLocks noChangeShapeType="1"/>
        </xdr:cNvSpPr>
      </xdr:nvSpPr>
      <xdr:spPr bwMode="auto">
        <a:xfrm>
          <a:off x="3105150" y="454818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239</xdr:row>
      <xdr:rowOff>0</xdr:rowOff>
    </xdr:from>
    <xdr:to>
      <xdr:col>6</xdr:col>
      <xdr:colOff>0</xdr:colOff>
      <xdr:row>241</xdr:row>
      <xdr:rowOff>161925</xdr:rowOff>
    </xdr:to>
    <xdr:sp macro="" textlink="">
      <xdr:nvSpPr>
        <xdr:cNvPr id="1875" name="Line 15"/>
        <xdr:cNvSpPr>
          <a:spLocks noChangeShapeType="1"/>
        </xdr:cNvSpPr>
      </xdr:nvSpPr>
      <xdr:spPr bwMode="auto">
        <a:xfrm flipH="1">
          <a:off x="3105150" y="45462825"/>
          <a:ext cx="4953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239</xdr:row>
      <xdr:rowOff>19050</xdr:rowOff>
    </xdr:from>
    <xdr:to>
      <xdr:col>6</xdr:col>
      <xdr:colOff>9525</xdr:colOff>
      <xdr:row>242</xdr:row>
      <xdr:rowOff>0</xdr:rowOff>
    </xdr:to>
    <xdr:sp macro="" textlink="">
      <xdr:nvSpPr>
        <xdr:cNvPr id="1876" name="Line 767"/>
        <xdr:cNvSpPr>
          <a:spLocks noChangeShapeType="1"/>
        </xdr:cNvSpPr>
      </xdr:nvSpPr>
      <xdr:spPr bwMode="auto">
        <a:xfrm>
          <a:off x="3105150" y="454818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239</xdr:row>
      <xdr:rowOff>19050</xdr:rowOff>
    </xdr:from>
    <xdr:to>
      <xdr:col>6</xdr:col>
      <xdr:colOff>9525</xdr:colOff>
      <xdr:row>242</xdr:row>
      <xdr:rowOff>0</xdr:rowOff>
    </xdr:to>
    <xdr:sp macro="" textlink="">
      <xdr:nvSpPr>
        <xdr:cNvPr id="1877" name="Line 767"/>
        <xdr:cNvSpPr>
          <a:spLocks noChangeShapeType="1"/>
        </xdr:cNvSpPr>
      </xdr:nvSpPr>
      <xdr:spPr bwMode="auto">
        <a:xfrm>
          <a:off x="3105150" y="454818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235</xdr:row>
      <xdr:rowOff>0</xdr:rowOff>
    </xdr:from>
    <xdr:to>
      <xdr:col>6</xdr:col>
      <xdr:colOff>0</xdr:colOff>
      <xdr:row>237</xdr:row>
      <xdr:rowOff>161925</xdr:rowOff>
    </xdr:to>
    <xdr:sp macro="" textlink="">
      <xdr:nvSpPr>
        <xdr:cNvPr id="1878" name="Line 15"/>
        <xdr:cNvSpPr>
          <a:spLocks noChangeShapeType="1"/>
        </xdr:cNvSpPr>
      </xdr:nvSpPr>
      <xdr:spPr bwMode="auto">
        <a:xfrm flipH="1">
          <a:off x="3105150" y="45462825"/>
          <a:ext cx="4953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235</xdr:row>
      <xdr:rowOff>19050</xdr:rowOff>
    </xdr:from>
    <xdr:to>
      <xdr:col>6</xdr:col>
      <xdr:colOff>9525</xdr:colOff>
      <xdr:row>238</xdr:row>
      <xdr:rowOff>0</xdr:rowOff>
    </xdr:to>
    <xdr:sp macro="" textlink="">
      <xdr:nvSpPr>
        <xdr:cNvPr id="1879" name="Line 767"/>
        <xdr:cNvSpPr>
          <a:spLocks noChangeShapeType="1"/>
        </xdr:cNvSpPr>
      </xdr:nvSpPr>
      <xdr:spPr bwMode="auto">
        <a:xfrm>
          <a:off x="3105150" y="454818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235</xdr:row>
      <xdr:rowOff>19050</xdr:rowOff>
    </xdr:from>
    <xdr:to>
      <xdr:col>6</xdr:col>
      <xdr:colOff>9525</xdr:colOff>
      <xdr:row>238</xdr:row>
      <xdr:rowOff>0</xdr:rowOff>
    </xdr:to>
    <xdr:sp macro="" textlink="">
      <xdr:nvSpPr>
        <xdr:cNvPr id="1880" name="Line 767"/>
        <xdr:cNvSpPr>
          <a:spLocks noChangeShapeType="1"/>
        </xdr:cNvSpPr>
      </xdr:nvSpPr>
      <xdr:spPr bwMode="auto">
        <a:xfrm>
          <a:off x="3105150" y="454818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227</xdr:row>
      <xdr:rowOff>0</xdr:rowOff>
    </xdr:from>
    <xdr:to>
      <xdr:col>6</xdr:col>
      <xdr:colOff>0</xdr:colOff>
      <xdr:row>229</xdr:row>
      <xdr:rowOff>161925</xdr:rowOff>
    </xdr:to>
    <xdr:sp macro="" textlink="">
      <xdr:nvSpPr>
        <xdr:cNvPr id="1881" name="Line 15"/>
        <xdr:cNvSpPr>
          <a:spLocks noChangeShapeType="1"/>
        </xdr:cNvSpPr>
      </xdr:nvSpPr>
      <xdr:spPr bwMode="auto">
        <a:xfrm flipH="1">
          <a:off x="3105150" y="45462825"/>
          <a:ext cx="4953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227</xdr:row>
      <xdr:rowOff>19050</xdr:rowOff>
    </xdr:from>
    <xdr:to>
      <xdr:col>6</xdr:col>
      <xdr:colOff>9525</xdr:colOff>
      <xdr:row>230</xdr:row>
      <xdr:rowOff>0</xdr:rowOff>
    </xdr:to>
    <xdr:sp macro="" textlink="">
      <xdr:nvSpPr>
        <xdr:cNvPr id="1882" name="Line 767"/>
        <xdr:cNvSpPr>
          <a:spLocks noChangeShapeType="1"/>
        </xdr:cNvSpPr>
      </xdr:nvSpPr>
      <xdr:spPr bwMode="auto">
        <a:xfrm>
          <a:off x="3105150" y="454818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227</xdr:row>
      <xdr:rowOff>19050</xdr:rowOff>
    </xdr:from>
    <xdr:to>
      <xdr:col>6</xdr:col>
      <xdr:colOff>9525</xdr:colOff>
      <xdr:row>230</xdr:row>
      <xdr:rowOff>0</xdr:rowOff>
    </xdr:to>
    <xdr:sp macro="" textlink="">
      <xdr:nvSpPr>
        <xdr:cNvPr id="1883" name="Line 767"/>
        <xdr:cNvSpPr>
          <a:spLocks noChangeShapeType="1"/>
        </xdr:cNvSpPr>
      </xdr:nvSpPr>
      <xdr:spPr bwMode="auto">
        <a:xfrm>
          <a:off x="3105150" y="454818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223</xdr:row>
      <xdr:rowOff>0</xdr:rowOff>
    </xdr:from>
    <xdr:to>
      <xdr:col>6</xdr:col>
      <xdr:colOff>0</xdr:colOff>
      <xdr:row>225</xdr:row>
      <xdr:rowOff>161925</xdr:rowOff>
    </xdr:to>
    <xdr:sp macro="" textlink="">
      <xdr:nvSpPr>
        <xdr:cNvPr id="1884" name="Line 15"/>
        <xdr:cNvSpPr>
          <a:spLocks noChangeShapeType="1"/>
        </xdr:cNvSpPr>
      </xdr:nvSpPr>
      <xdr:spPr bwMode="auto">
        <a:xfrm flipH="1">
          <a:off x="3105150" y="45462825"/>
          <a:ext cx="4953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223</xdr:row>
      <xdr:rowOff>19050</xdr:rowOff>
    </xdr:from>
    <xdr:to>
      <xdr:col>6</xdr:col>
      <xdr:colOff>9525</xdr:colOff>
      <xdr:row>226</xdr:row>
      <xdr:rowOff>0</xdr:rowOff>
    </xdr:to>
    <xdr:sp macro="" textlink="">
      <xdr:nvSpPr>
        <xdr:cNvPr id="1885" name="Line 767"/>
        <xdr:cNvSpPr>
          <a:spLocks noChangeShapeType="1"/>
        </xdr:cNvSpPr>
      </xdr:nvSpPr>
      <xdr:spPr bwMode="auto">
        <a:xfrm>
          <a:off x="3105150" y="454818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223</xdr:row>
      <xdr:rowOff>19050</xdr:rowOff>
    </xdr:from>
    <xdr:to>
      <xdr:col>6</xdr:col>
      <xdr:colOff>9525</xdr:colOff>
      <xdr:row>226</xdr:row>
      <xdr:rowOff>0</xdr:rowOff>
    </xdr:to>
    <xdr:sp macro="" textlink="">
      <xdr:nvSpPr>
        <xdr:cNvPr id="1886" name="Line 767"/>
        <xdr:cNvSpPr>
          <a:spLocks noChangeShapeType="1"/>
        </xdr:cNvSpPr>
      </xdr:nvSpPr>
      <xdr:spPr bwMode="auto">
        <a:xfrm>
          <a:off x="3105150" y="454818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214</xdr:row>
      <xdr:rowOff>0</xdr:rowOff>
    </xdr:from>
    <xdr:to>
      <xdr:col>6</xdr:col>
      <xdr:colOff>0</xdr:colOff>
      <xdr:row>216</xdr:row>
      <xdr:rowOff>161925</xdr:rowOff>
    </xdr:to>
    <xdr:sp macro="" textlink="">
      <xdr:nvSpPr>
        <xdr:cNvPr id="1887" name="Line 15"/>
        <xdr:cNvSpPr>
          <a:spLocks noChangeShapeType="1"/>
        </xdr:cNvSpPr>
      </xdr:nvSpPr>
      <xdr:spPr bwMode="auto">
        <a:xfrm flipH="1">
          <a:off x="3105150" y="45462825"/>
          <a:ext cx="4953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214</xdr:row>
      <xdr:rowOff>19050</xdr:rowOff>
    </xdr:from>
    <xdr:to>
      <xdr:col>6</xdr:col>
      <xdr:colOff>9525</xdr:colOff>
      <xdr:row>217</xdr:row>
      <xdr:rowOff>0</xdr:rowOff>
    </xdr:to>
    <xdr:sp macro="" textlink="">
      <xdr:nvSpPr>
        <xdr:cNvPr id="1888" name="Line 767"/>
        <xdr:cNvSpPr>
          <a:spLocks noChangeShapeType="1"/>
        </xdr:cNvSpPr>
      </xdr:nvSpPr>
      <xdr:spPr bwMode="auto">
        <a:xfrm>
          <a:off x="3105150" y="454818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214</xdr:row>
      <xdr:rowOff>19050</xdr:rowOff>
    </xdr:from>
    <xdr:to>
      <xdr:col>6</xdr:col>
      <xdr:colOff>9525</xdr:colOff>
      <xdr:row>217</xdr:row>
      <xdr:rowOff>0</xdr:rowOff>
    </xdr:to>
    <xdr:sp macro="" textlink="">
      <xdr:nvSpPr>
        <xdr:cNvPr id="1889" name="Line 767"/>
        <xdr:cNvSpPr>
          <a:spLocks noChangeShapeType="1"/>
        </xdr:cNvSpPr>
      </xdr:nvSpPr>
      <xdr:spPr bwMode="auto">
        <a:xfrm>
          <a:off x="3105150" y="454818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206</xdr:row>
      <xdr:rowOff>0</xdr:rowOff>
    </xdr:from>
    <xdr:to>
      <xdr:col>6</xdr:col>
      <xdr:colOff>0</xdr:colOff>
      <xdr:row>208</xdr:row>
      <xdr:rowOff>161925</xdr:rowOff>
    </xdr:to>
    <xdr:sp macro="" textlink="">
      <xdr:nvSpPr>
        <xdr:cNvPr id="1890" name="Line 15"/>
        <xdr:cNvSpPr>
          <a:spLocks noChangeShapeType="1"/>
        </xdr:cNvSpPr>
      </xdr:nvSpPr>
      <xdr:spPr bwMode="auto">
        <a:xfrm flipH="1">
          <a:off x="3105150" y="45462825"/>
          <a:ext cx="4953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206</xdr:row>
      <xdr:rowOff>19050</xdr:rowOff>
    </xdr:from>
    <xdr:to>
      <xdr:col>6</xdr:col>
      <xdr:colOff>9525</xdr:colOff>
      <xdr:row>209</xdr:row>
      <xdr:rowOff>0</xdr:rowOff>
    </xdr:to>
    <xdr:sp macro="" textlink="">
      <xdr:nvSpPr>
        <xdr:cNvPr id="1891" name="Line 767"/>
        <xdr:cNvSpPr>
          <a:spLocks noChangeShapeType="1"/>
        </xdr:cNvSpPr>
      </xdr:nvSpPr>
      <xdr:spPr bwMode="auto">
        <a:xfrm>
          <a:off x="3105150" y="454818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206</xdr:row>
      <xdr:rowOff>19050</xdr:rowOff>
    </xdr:from>
    <xdr:to>
      <xdr:col>6</xdr:col>
      <xdr:colOff>9525</xdr:colOff>
      <xdr:row>209</xdr:row>
      <xdr:rowOff>0</xdr:rowOff>
    </xdr:to>
    <xdr:sp macro="" textlink="">
      <xdr:nvSpPr>
        <xdr:cNvPr id="1892" name="Line 767"/>
        <xdr:cNvSpPr>
          <a:spLocks noChangeShapeType="1"/>
        </xdr:cNvSpPr>
      </xdr:nvSpPr>
      <xdr:spPr bwMode="auto">
        <a:xfrm>
          <a:off x="3105150" y="454818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198</xdr:row>
      <xdr:rowOff>0</xdr:rowOff>
    </xdr:from>
    <xdr:to>
      <xdr:col>6</xdr:col>
      <xdr:colOff>0</xdr:colOff>
      <xdr:row>200</xdr:row>
      <xdr:rowOff>161925</xdr:rowOff>
    </xdr:to>
    <xdr:sp macro="" textlink="">
      <xdr:nvSpPr>
        <xdr:cNvPr id="1893" name="Line 15"/>
        <xdr:cNvSpPr>
          <a:spLocks noChangeShapeType="1"/>
        </xdr:cNvSpPr>
      </xdr:nvSpPr>
      <xdr:spPr bwMode="auto">
        <a:xfrm flipH="1">
          <a:off x="3105150" y="45462825"/>
          <a:ext cx="4953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198</xdr:row>
      <xdr:rowOff>19050</xdr:rowOff>
    </xdr:from>
    <xdr:to>
      <xdr:col>6</xdr:col>
      <xdr:colOff>9525</xdr:colOff>
      <xdr:row>201</xdr:row>
      <xdr:rowOff>0</xdr:rowOff>
    </xdr:to>
    <xdr:sp macro="" textlink="">
      <xdr:nvSpPr>
        <xdr:cNvPr id="1894" name="Line 767"/>
        <xdr:cNvSpPr>
          <a:spLocks noChangeShapeType="1"/>
        </xdr:cNvSpPr>
      </xdr:nvSpPr>
      <xdr:spPr bwMode="auto">
        <a:xfrm>
          <a:off x="3105150" y="454818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198</xdr:row>
      <xdr:rowOff>19050</xdr:rowOff>
    </xdr:from>
    <xdr:to>
      <xdr:col>6</xdr:col>
      <xdr:colOff>9525</xdr:colOff>
      <xdr:row>201</xdr:row>
      <xdr:rowOff>0</xdr:rowOff>
    </xdr:to>
    <xdr:sp macro="" textlink="">
      <xdr:nvSpPr>
        <xdr:cNvPr id="1895" name="Line 767"/>
        <xdr:cNvSpPr>
          <a:spLocks noChangeShapeType="1"/>
        </xdr:cNvSpPr>
      </xdr:nvSpPr>
      <xdr:spPr bwMode="auto">
        <a:xfrm>
          <a:off x="3105150" y="454818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194</xdr:row>
      <xdr:rowOff>0</xdr:rowOff>
    </xdr:from>
    <xdr:to>
      <xdr:col>6</xdr:col>
      <xdr:colOff>0</xdr:colOff>
      <xdr:row>196</xdr:row>
      <xdr:rowOff>161925</xdr:rowOff>
    </xdr:to>
    <xdr:sp macro="" textlink="">
      <xdr:nvSpPr>
        <xdr:cNvPr id="1896" name="Line 15"/>
        <xdr:cNvSpPr>
          <a:spLocks noChangeShapeType="1"/>
        </xdr:cNvSpPr>
      </xdr:nvSpPr>
      <xdr:spPr bwMode="auto">
        <a:xfrm flipH="1">
          <a:off x="3105150" y="45462825"/>
          <a:ext cx="4953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194</xdr:row>
      <xdr:rowOff>19050</xdr:rowOff>
    </xdr:from>
    <xdr:to>
      <xdr:col>6</xdr:col>
      <xdr:colOff>9525</xdr:colOff>
      <xdr:row>197</xdr:row>
      <xdr:rowOff>0</xdr:rowOff>
    </xdr:to>
    <xdr:sp macro="" textlink="">
      <xdr:nvSpPr>
        <xdr:cNvPr id="1897" name="Line 767"/>
        <xdr:cNvSpPr>
          <a:spLocks noChangeShapeType="1"/>
        </xdr:cNvSpPr>
      </xdr:nvSpPr>
      <xdr:spPr bwMode="auto">
        <a:xfrm>
          <a:off x="3105150" y="454818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194</xdr:row>
      <xdr:rowOff>19050</xdr:rowOff>
    </xdr:from>
    <xdr:to>
      <xdr:col>6</xdr:col>
      <xdr:colOff>9525</xdr:colOff>
      <xdr:row>197</xdr:row>
      <xdr:rowOff>0</xdr:rowOff>
    </xdr:to>
    <xdr:sp macro="" textlink="">
      <xdr:nvSpPr>
        <xdr:cNvPr id="1898" name="Line 767"/>
        <xdr:cNvSpPr>
          <a:spLocks noChangeShapeType="1"/>
        </xdr:cNvSpPr>
      </xdr:nvSpPr>
      <xdr:spPr bwMode="auto">
        <a:xfrm>
          <a:off x="3105150" y="454818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190</xdr:row>
      <xdr:rowOff>0</xdr:rowOff>
    </xdr:from>
    <xdr:to>
      <xdr:col>6</xdr:col>
      <xdr:colOff>0</xdr:colOff>
      <xdr:row>192</xdr:row>
      <xdr:rowOff>161925</xdr:rowOff>
    </xdr:to>
    <xdr:sp macro="" textlink="">
      <xdr:nvSpPr>
        <xdr:cNvPr id="1899" name="Line 15"/>
        <xdr:cNvSpPr>
          <a:spLocks noChangeShapeType="1"/>
        </xdr:cNvSpPr>
      </xdr:nvSpPr>
      <xdr:spPr bwMode="auto">
        <a:xfrm flipH="1">
          <a:off x="3105150" y="45462825"/>
          <a:ext cx="4953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190</xdr:row>
      <xdr:rowOff>19050</xdr:rowOff>
    </xdr:from>
    <xdr:to>
      <xdr:col>6</xdr:col>
      <xdr:colOff>9525</xdr:colOff>
      <xdr:row>193</xdr:row>
      <xdr:rowOff>0</xdr:rowOff>
    </xdr:to>
    <xdr:sp macro="" textlink="">
      <xdr:nvSpPr>
        <xdr:cNvPr id="1900" name="Line 767"/>
        <xdr:cNvSpPr>
          <a:spLocks noChangeShapeType="1"/>
        </xdr:cNvSpPr>
      </xdr:nvSpPr>
      <xdr:spPr bwMode="auto">
        <a:xfrm>
          <a:off x="3105150" y="454818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190</xdr:row>
      <xdr:rowOff>19050</xdr:rowOff>
    </xdr:from>
    <xdr:to>
      <xdr:col>6</xdr:col>
      <xdr:colOff>9525</xdr:colOff>
      <xdr:row>193</xdr:row>
      <xdr:rowOff>0</xdr:rowOff>
    </xdr:to>
    <xdr:sp macro="" textlink="">
      <xdr:nvSpPr>
        <xdr:cNvPr id="1901" name="Line 767"/>
        <xdr:cNvSpPr>
          <a:spLocks noChangeShapeType="1"/>
        </xdr:cNvSpPr>
      </xdr:nvSpPr>
      <xdr:spPr bwMode="auto">
        <a:xfrm>
          <a:off x="3105150" y="454818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186</xdr:row>
      <xdr:rowOff>0</xdr:rowOff>
    </xdr:from>
    <xdr:to>
      <xdr:col>6</xdr:col>
      <xdr:colOff>0</xdr:colOff>
      <xdr:row>188</xdr:row>
      <xdr:rowOff>161925</xdr:rowOff>
    </xdr:to>
    <xdr:sp macro="" textlink="">
      <xdr:nvSpPr>
        <xdr:cNvPr id="1902" name="Line 15"/>
        <xdr:cNvSpPr>
          <a:spLocks noChangeShapeType="1"/>
        </xdr:cNvSpPr>
      </xdr:nvSpPr>
      <xdr:spPr bwMode="auto">
        <a:xfrm flipH="1">
          <a:off x="3105150" y="45462825"/>
          <a:ext cx="4953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186</xdr:row>
      <xdr:rowOff>19050</xdr:rowOff>
    </xdr:from>
    <xdr:to>
      <xdr:col>6</xdr:col>
      <xdr:colOff>9525</xdr:colOff>
      <xdr:row>189</xdr:row>
      <xdr:rowOff>0</xdr:rowOff>
    </xdr:to>
    <xdr:sp macro="" textlink="">
      <xdr:nvSpPr>
        <xdr:cNvPr id="1903" name="Line 767"/>
        <xdr:cNvSpPr>
          <a:spLocks noChangeShapeType="1"/>
        </xdr:cNvSpPr>
      </xdr:nvSpPr>
      <xdr:spPr bwMode="auto">
        <a:xfrm>
          <a:off x="3105150" y="454818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186</xdr:row>
      <xdr:rowOff>19050</xdr:rowOff>
    </xdr:from>
    <xdr:to>
      <xdr:col>6</xdr:col>
      <xdr:colOff>9525</xdr:colOff>
      <xdr:row>189</xdr:row>
      <xdr:rowOff>0</xdr:rowOff>
    </xdr:to>
    <xdr:sp macro="" textlink="">
      <xdr:nvSpPr>
        <xdr:cNvPr id="1904" name="Line 767"/>
        <xdr:cNvSpPr>
          <a:spLocks noChangeShapeType="1"/>
        </xdr:cNvSpPr>
      </xdr:nvSpPr>
      <xdr:spPr bwMode="auto">
        <a:xfrm>
          <a:off x="3105150" y="454818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182</xdr:row>
      <xdr:rowOff>0</xdr:rowOff>
    </xdr:from>
    <xdr:to>
      <xdr:col>6</xdr:col>
      <xdr:colOff>0</xdr:colOff>
      <xdr:row>184</xdr:row>
      <xdr:rowOff>161925</xdr:rowOff>
    </xdr:to>
    <xdr:sp macro="" textlink="">
      <xdr:nvSpPr>
        <xdr:cNvPr id="1905" name="Line 15"/>
        <xdr:cNvSpPr>
          <a:spLocks noChangeShapeType="1"/>
        </xdr:cNvSpPr>
      </xdr:nvSpPr>
      <xdr:spPr bwMode="auto">
        <a:xfrm flipH="1">
          <a:off x="3105150" y="45462825"/>
          <a:ext cx="4953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182</xdr:row>
      <xdr:rowOff>19050</xdr:rowOff>
    </xdr:from>
    <xdr:to>
      <xdr:col>6</xdr:col>
      <xdr:colOff>9525</xdr:colOff>
      <xdr:row>185</xdr:row>
      <xdr:rowOff>0</xdr:rowOff>
    </xdr:to>
    <xdr:sp macro="" textlink="">
      <xdr:nvSpPr>
        <xdr:cNvPr id="1906" name="Line 767"/>
        <xdr:cNvSpPr>
          <a:spLocks noChangeShapeType="1"/>
        </xdr:cNvSpPr>
      </xdr:nvSpPr>
      <xdr:spPr bwMode="auto">
        <a:xfrm>
          <a:off x="3105150" y="454818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182</xdr:row>
      <xdr:rowOff>19050</xdr:rowOff>
    </xdr:from>
    <xdr:to>
      <xdr:col>6</xdr:col>
      <xdr:colOff>9525</xdr:colOff>
      <xdr:row>185</xdr:row>
      <xdr:rowOff>0</xdr:rowOff>
    </xdr:to>
    <xdr:sp macro="" textlink="">
      <xdr:nvSpPr>
        <xdr:cNvPr id="1907" name="Line 767"/>
        <xdr:cNvSpPr>
          <a:spLocks noChangeShapeType="1"/>
        </xdr:cNvSpPr>
      </xdr:nvSpPr>
      <xdr:spPr bwMode="auto">
        <a:xfrm>
          <a:off x="3105150" y="454818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178</xdr:row>
      <xdr:rowOff>0</xdr:rowOff>
    </xdr:from>
    <xdr:to>
      <xdr:col>6</xdr:col>
      <xdr:colOff>0</xdr:colOff>
      <xdr:row>180</xdr:row>
      <xdr:rowOff>161925</xdr:rowOff>
    </xdr:to>
    <xdr:sp macro="" textlink="">
      <xdr:nvSpPr>
        <xdr:cNvPr id="1908" name="Line 15"/>
        <xdr:cNvSpPr>
          <a:spLocks noChangeShapeType="1"/>
        </xdr:cNvSpPr>
      </xdr:nvSpPr>
      <xdr:spPr bwMode="auto">
        <a:xfrm flipH="1">
          <a:off x="3105150" y="45462825"/>
          <a:ext cx="4953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178</xdr:row>
      <xdr:rowOff>19050</xdr:rowOff>
    </xdr:from>
    <xdr:to>
      <xdr:col>6</xdr:col>
      <xdr:colOff>9525</xdr:colOff>
      <xdr:row>181</xdr:row>
      <xdr:rowOff>0</xdr:rowOff>
    </xdr:to>
    <xdr:sp macro="" textlink="">
      <xdr:nvSpPr>
        <xdr:cNvPr id="1909" name="Line 767"/>
        <xdr:cNvSpPr>
          <a:spLocks noChangeShapeType="1"/>
        </xdr:cNvSpPr>
      </xdr:nvSpPr>
      <xdr:spPr bwMode="auto">
        <a:xfrm>
          <a:off x="3105150" y="454818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178</xdr:row>
      <xdr:rowOff>19050</xdr:rowOff>
    </xdr:from>
    <xdr:to>
      <xdr:col>6</xdr:col>
      <xdr:colOff>9525</xdr:colOff>
      <xdr:row>181</xdr:row>
      <xdr:rowOff>0</xdr:rowOff>
    </xdr:to>
    <xdr:sp macro="" textlink="">
      <xdr:nvSpPr>
        <xdr:cNvPr id="1910" name="Line 767"/>
        <xdr:cNvSpPr>
          <a:spLocks noChangeShapeType="1"/>
        </xdr:cNvSpPr>
      </xdr:nvSpPr>
      <xdr:spPr bwMode="auto">
        <a:xfrm>
          <a:off x="3105150" y="454818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174</xdr:row>
      <xdr:rowOff>0</xdr:rowOff>
    </xdr:from>
    <xdr:to>
      <xdr:col>6</xdr:col>
      <xdr:colOff>0</xdr:colOff>
      <xdr:row>176</xdr:row>
      <xdr:rowOff>161925</xdr:rowOff>
    </xdr:to>
    <xdr:sp macro="" textlink="">
      <xdr:nvSpPr>
        <xdr:cNvPr id="1911" name="Line 15"/>
        <xdr:cNvSpPr>
          <a:spLocks noChangeShapeType="1"/>
        </xdr:cNvSpPr>
      </xdr:nvSpPr>
      <xdr:spPr bwMode="auto">
        <a:xfrm flipH="1">
          <a:off x="3105150" y="45462825"/>
          <a:ext cx="4953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174</xdr:row>
      <xdr:rowOff>19050</xdr:rowOff>
    </xdr:from>
    <xdr:to>
      <xdr:col>6</xdr:col>
      <xdr:colOff>9525</xdr:colOff>
      <xdr:row>177</xdr:row>
      <xdr:rowOff>0</xdr:rowOff>
    </xdr:to>
    <xdr:sp macro="" textlink="">
      <xdr:nvSpPr>
        <xdr:cNvPr id="1912" name="Line 767"/>
        <xdr:cNvSpPr>
          <a:spLocks noChangeShapeType="1"/>
        </xdr:cNvSpPr>
      </xdr:nvSpPr>
      <xdr:spPr bwMode="auto">
        <a:xfrm>
          <a:off x="3105150" y="454818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174</xdr:row>
      <xdr:rowOff>19050</xdr:rowOff>
    </xdr:from>
    <xdr:to>
      <xdr:col>6</xdr:col>
      <xdr:colOff>9525</xdr:colOff>
      <xdr:row>177</xdr:row>
      <xdr:rowOff>0</xdr:rowOff>
    </xdr:to>
    <xdr:sp macro="" textlink="">
      <xdr:nvSpPr>
        <xdr:cNvPr id="1913" name="Line 767"/>
        <xdr:cNvSpPr>
          <a:spLocks noChangeShapeType="1"/>
        </xdr:cNvSpPr>
      </xdr:nvSpPr>
      <xdr:spPr bwMode="auto">
        <a:xfrm>
          <a:off x="3105150" y="454818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169</xdr:row>
      <xdr:rowOff>0</xdr:rowOff>
    </xdr:from>
    <xdr:to>
      <xdr:col>6</xdr:col>
      <xdr:colOff>0</xdr:colOff>
      <xdr:row>171</xdr:row>
      <xdr:rowOff>161925</xdr:rowOff>
    </xdr:to>
    <xdr:sp macro="" textlink="">
      <xdr:nvSpPr>
        <xdr:cNvPr id="1914" name="Line 15"/>
        <xdr:cNvSpPr>
          <a:spLocks noChangeShapeType="1"/>
        </xdr:cNvSpPr>
      </xdr:nvSpPr>
      <xdr:spPr bwMode="auto">
        <a:xfrm flipH="1">
          <a:off x="3105150" y="45462825"/>
          <a:ext cx="4953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169</xdr:row>
      <xdr:rowOff>19050</xdr:rowOff>
    </xdr:from>
    <xdr:to>
      <xdr:col>6</xdr:col>
      <xdr:colOff>9525</xdr:colOff>
      <xdr:row>172</xdr:row>
      <xdr:rowOff>0</xdr:rowOff>
    </xdr:to>
    <xdr:sp macro="" textlink="">
      <xdr:nvSpPr>
        <xdr:cNvPr id="1915" name="Line 767"/>
        <xdr:cNvSpPr>
          <a:spLocks noChangeShapeType="1"/>
        </xdr:cNvSpPr>
      </xdr:nvSpPr>
      <xdr:spPr bwMode="auto">
        <a:xfrm>
          <a:off x="3105150" y="454818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169</xdr:row>
      <xdr:rowOff>19050</xdr:rowOff>
    </xdr:from>
    <xdr:to>
      <xdr:col>6</xdr:col>
      <xdr:colOff>9525</xdr:colOff>
      <xdr:row>172</xdr:row>
      <xdr:rowOff>0</xdr:rowOff>
    </xdr:to>
    <xdr:sp macro="" textlink="">
      <xdr:nvSpPr>
        <xdr:cNvPr id="1916" name="Line 767"/>
        <xdr:cNvSpPr>
          <a:spLocks noChangeShapeType="1"/>
        </xdr:cNvSpPr>
      </xdr:nvSpPr>
      <xdr:spPr bwMode="auto">
        <a:xfrm>
          <a:off x="3105150" y="454818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157</xdr:row>
      <xdr:rowOff>0</xdr:rowOff>
    </xdr:from>
    <xdr:to>
      <xdr:col>6</xdr:col>
      <xdr:colOff>0</xdr:colOff>
      <xdr:row>159</xdr:row>
      <xdr:rowOff>161925</xdr:rowOff>
    </xdr:to>
    <xdr:sp macro="" textlink="">
      <xdr:nvSpPr>
        <xdr:cNvPr id="1917" name="Line 15"/>
        <xdr:cNvSpPr>
          <a:spLocks noChangeShapeType="1"/>
        </xdr:cNvSpPr>
      </xdr:nvSpPr>
      <xdr:spPr bwMode="auto">
        <a:xfrm flipH="1">
          <a:off x="3105150" y="45462825"/>
          <a:ext cx="4953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157</xdr:row>
      <xdr:rowOff>19050</xdr:rowOff>
    </xdr:from>
    <xdr:to>
      <xdr:col>6</xdr:col>
      <xdr:colOff>9525</xdr:colOff>
      <xdr:row>160</xdr:row>
      <xdr:rowOff>0</xdr:rowOff>
    </xdr:to>
    <xdr:sp macro="" textlink="">
      <xdr:nvSpPr>
        <xdr:cNvPr id="1918" name="Line 767"/>
        <xdr:cNvSpPr>
          <a:spLocks noChangeShapeType="1"/>
        </xdr:cNvSpPr>
      </xdr:nvSpPr>
      <xdr:spPr bwMode="auto">
        <a:xfrm>
          <a:off x="3105150" y="454818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157</xdr:row>
      <xdr:rowOff>19050</xdr:rowOff>
    </xdr:from>
    <xdr:to>
      <xdr:col>6</xdr:col>
      <xdr:colOff>9525</xdr:colOff>
      <xdr:row>160</xdr:row>
      <xdr:rowOff>0</xdr:rowOff>
    </xdr:to>
    <xdr:sp macro="" textlink="">
      <xdr:nvSpPr>
        <xdr:cNvPr id="1919" name="Line 767"/>
        <xdr:cNvSpPr>
          <a:spLocks noChangeShapeType="1"/>
        </xdr:cNvSpPr>
      </xdr:nvSpPr>
      <xdr:spPr bwMode="auto">
        <a:xfrm>
          <a:off x="3105150" y="454818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153</xdr:row>
      <xdr:rowOff>0</xdr:rowOff>
    </xdr:from>
    <xdr:to>
      <xdr:col>6</xdr:col>
      <xdr:colOff>0</xdr:colOff>
      <xdr:row>155</xdr:row>
      <xdr:rowOff>161925</xdr:rowOff>
    </xdr:to>
    <xdr:sp macro="" textlink="">
      <xdr:nvSpPr>
        <xdr:cNvPr id="1920" name="Line 15"/>
        <xdr:cNvSpPr>
          <a:spLocks noChangeShapeType="1"/>
        </xdr:cNvSpPr>
      </xdr:nvSpPr>
      <xdr:spPr bwMode="auto">
        <a:xfrm flipH="1">
          <a:off x="3105150" y="45462825"/>
          <a:ext cx="4953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153</xdr:row>
      <xdr:rowOff>19050</xdr:rowOff>
    </xdr:from>
    <xdr:to>
      <xdr:col>6</xdr:col>
      <xdr:colOff>9525</xdr:colOff>
      <xdr:row>156</xdr:row>
      <xdr:rowOff>0</xdr:rowOff>
    </xdr:to>
    <xdr:sp macro="" textlink="">
      <xdr:nvSpPr>
        <xdr:cNvPr id="1921" name="Line 767"/>
        <xdr:cNvSpPr>
          <a:spLocks noChangeShapeType="1"/>
        </xdr:cNvSpPr>
      </xdr:nvSpPr>
      <xdr:spPr bwMode="auto">
        <a:xfrm>
          <a:off x="3105150" y="454818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153</xdr:row>
      <xdr:rowOff>19050</xdr:rowOff>
    </xdr:from>
    <xdr:to>
      <xdr:col>6</xdr:col>
      <xdr:colOff>9525</xdr:colOff>
      <xdr:row>156</xdr:row>
      <xdr:rowOff>0</xdr:rowOff>
    </xdr:to>
    <xdr:sp macro="" textlink="">
      <xdr:nvSpPr>
        <xdr:cNvPr id="1922" name="Line 767"/>
        <xdr:cNvSpPr>
          <a:spLocks noChangeShapeType="1"/>
        </xdr:cNvSpPr>
      </xdr:nvSpPr>
      <xdr:spPr bwMode="auto">
        <a:xfrm>
          <a:off x="3105150" y="454818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149</xdr:row>
      <xdr:rowOff>0</xdr:rowOff>
    </xdr:from>
    <xdr:to>
      <xdr:col>6</xdr:col>
      <xdr:colOff>0</xdr:colOff>
      <xdr:row>151</xdr:row>
      <xdr:rowOff>161925</xdr:rowOff>
    </xdr:to>
    <xdr:sp macro="" textlink="">
      <xdr:nvSpPr>
        <xdr:cNvPr id="1923" name="Line 15"/>
        <xdr:cNvSpPr>
          <a:spLocks noChangeShapeType="1"/>
        </xdr:cNvSpPr>
      </xdr:nvSpPr>
      <xdr:spPr bwMode="auto">
        <a:xfrm flipH="1">
          <a:off x="3105150" y="45462825"/>
          <a:ext cx="4953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149</xdr:row>
      <xdr:rowOff>19050</xdr:rowOff>
    </xdr:from>
    <xdr:to>
      <xdr:col>6</xdr:col>
      <xdr:colOff>9525</xdr:colOff>
      <xdr:row>152</xdr:row>
      <xdr:rowOff>0</xdr:rowOff>
    </xdr:to>
    <xdr:sp macro="" textlink="">
      <xdr:nvSpPr>
        <xdr:cNvPr id="1924" name="Line 767"/>
        <xdr:cNvSpPr>
          <a:spLocks noChangeShapeType="1"/>
        </xdr:cNvSpPr>
      </xdr:nvSpPr>
      <xdr:spPr bwMode="auto">
        <a:xfrm>
          <a:off x="3105150" y="454818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149</xdr:row>
      <xdr:rowOff>19050</xdr:rowOff>
    </xdr:from>
    <xdr:to>
      <xdr:col>6</xdr:col>
      <xdr:colOff>9525</xdr:colOff>
      <xdr:row>152</xdr:row>
      <xdr:rowOff>0</xdr:rowOff>
    </xdr:to>
    <xdr:sp macro="" textlink="">
      <xdr:nvSpPr>
        <xdr:cNvPr id="1925" name="Line 767"/>
        <xdr:cNvSpPr>
          <a:spLocks noChangeShapeType="1"/>
        </xdr:cNvSpPr>
      </xdr:nvSpPr>
      <xdr:spPr bwMode="auto">
        <a:xfrm>
          <a:off x="3105150" y="454818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145</xdr:row>
      <xdr:rowOff>0</xdr:rowOff>
    </xdr:from>
    <xdr:to>
      <xdr:col>6</xdr:col>
      <xdr:colOff>0</xdr:colOff>
      <xdr:row>147</xdr:row>
      <xdr:rowOff>161925</xdr:rowOff>
    </xdr:to>
    <xdr:sp macro="" textlink="">
      <xdr:nvSpPr>
        <xdr:cNvPr id="1926" name="Line 15"/>
        <xdr:cNvSpPr>
          <a:spLocks noChangeShapeType="1"/>
        </xdr:cNvSpPr>
      </xdr:nvSpPr>
      <xdr:spPr bwMode="auto">
        <a:xfrm flipH="1">
          <a:off x="3105150" y="45462825"/>
          <a:ext cx="4953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145</xdr:row>
      <xdr:rowOff>19050</xdr:rowOff>
    </xdr:from>
    <xdr:to>
      <xdr:col>6</xdr:col>
      <xdr:colOff>9525</xdr:colOff>
      <xdr:row>148</xdr:row>
      <xdr:rowOff>0</xdr:rowOff>
    </xdr:to>
    <xdr:sp macro="" textlink="">
      <xdr:nvSpPr>
        <xdr:cNvPr id="1927" name="Line 767"/>
        <xdr:cNvSpPr>
          <a:spLocks noChangeShapeType="1"/>
        </xdr:cNvSpPr>
      </xdr:nvSpPr>
      <xdr:spPr bwMode="auto">
        <a:xfrm>
          <a:off x="3105150" y="454818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145</xdr:row>
      <xdr:rowOff>19050</xdr:rowOff>
    </xdr:from>
    <xdr:to>
      <xdr:col>6</xdr:col>
      <xdr:colOff>9525</xdr:colOff>
      <xdr:row>148</xdr:row>
      <xdr:rowOff>0</xdr:rowOff>
    </xdr:to>
    <xdr:sp macro="" textlink="">
      <xdr:nvSpPr>
        <xdr:cNvPr id="1928" name="Line 767"/>
        <xdr:cNvSpPr>
          <a:spLocks noChangeShapeType="1"/>
        </xdr:cNvSpPr>
      </xdr:nvSpPr>
      <xdr:spPr bwMode="auto">
        <a:xfrm>
          <a:off x="3105150" y="454818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141</xdr:row>
      <xdr:rowOff>0</xdr:rowOff>
    </xdr:from>
    <xdr:to>
      <xdr:col>6</xdr:col>
      <xdr:colOff>0</xdr:colOff>
      <xdr:row>143</xdr:row>
      <xdr:rowOff>161925</xdr:rowOff>
    </xdr:to>
    <xdr:sp macro="" textlink="">
      <xdr:nvSpPr>
        <xdr:cNvPr id="1929" name="Line 15"/>
        <xdr:cNvSpPr>
          <a:spLocks noChangeShapeType="1"/>
        </xdr:cNvSpPr>
      </xdr:nvSpPr>
      <xdr:spPr bwMode="auto">
        <a:xfrm flipH="1">
          <a:off x="3105150" y="45462825"/>
          <a:ext cx="4953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141</xdr:row>
      <xdr:rowOff>19050</xdr:rowOff>
    </xdr:from>
    <xdr:to>
      <xdr:col>6</xdr:col>
      <xdr:colOff>9525</xdr:colOff>
      <xdr:row>144</xdr:row>
      <xdr:rowOff>0</xdr:rowOff>
    </xdr:to>
    <xdr:sp macro="" textlink="">
      <xdr:nvSpPr>
        <xdr:cNvPr id="1930" name="Line 767"/>
        <xdr:cNvSpPr>
          <a:spLocks noChangeShapeType="1"/>
        </xdr:cNvSpPr>
      </xdr:nvSpPr>
      <xdr:spPr bwMode="auto">
        <a:xfrm>
          <a:off x="3105150" y="454818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141</xdr:row>
      <xdr:rowOff>19050</xdr:rowOff>
    </xdr:from>
    <xdr:to>
      <xdr:col>6</xdr:col>
      <xdr:colOff>9525</xdr:colOff>
      <xdr:row>144</xdr:row>
      <xdr:rowOff>0</xdr:rowOff>
    </xdr:to>
    <xdr:sp macro="" textlink="">
      <xdr:nvSpPr>
        <xdr:cNvPr id="1931" name="Line 767"/>
        <xdr:cNvSpPr>
          <a:spLocks noChangeShapeType="1"/>
        </xdr:cNvSpPr>
      </xdr:nvSpPr>
      <xdr:spPr bwMode="auto">
        <a:xfrm>
          <a:off x="3105150" y="454818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137</xdr:row>
      <xdr:rowOff>0</xdr:rowOff>
    </xdr:from>
    <xdr:to>
      <xdr:col>6</xdr:col>
      <xdr:colOff>0</xdr:colOff>
      <xdr:row>139</xdr:row>
      <xdr:rowOff>161925</xdr:rowOff>
    </xdr:to>
    <xdr:sp macro="" textlink="">
      <xdr:nvSpPr>
        <xdr:cNvPr id="1932" name="Line 15"/>
        <xdr:cNvSpPr>
          <a:spLocks noChangeShapeType="1"/>
        </xdr:cNvSpPr>
      </xdr:nvSpPr>
      <xdr:spPr bwMode="auto">
        <a:xfrm flipH="1">
          <a:off x="3105150" y="45462825"/>
          <a:ext cx="4953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137</xdr:row>
      <xdr:rowOff>19050</xdr:rowOff>
    </xdr:from>
    <xdr:to>
      <xdr:col>6</xdr:col>
      <xdr:colOff>9525</xdr:colOff>
      <xdr:row>140</xdr:row>
      <xdr:rowOff>0</xdr:rowOff>
    </xdr:to>
    <xdr:sp macro="" textlink="">
      <xdr:nvSpPr>
        <xdr:cNvPr id="1933" name="Line 767"/>
        <xdr:cNvSpPr>
          <a:spLocks noChangeShapeType="1"/>
        </xdr:cNvSpPr>
      </xdr:nvSpPr>
      <xdr:spPr bwMode="auto">
        <a:xfrm>
          <a:off x="3105150" y="454818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137</xdr:row>
      <xdr:rowOff>19050</xdr:rowOff>
    </xdr:from>
    <xdr:to>
      <xdr:col>6</xdr:col>
      <xdr:colOff>9525</xdr:colOff>
      <xdr:row>140</xdr:row>
      <xdr:rowOff>0</xdr:rowOff>
    </xdr:to>
    <xdr:sp macro="" textlink="">
      <xdr:nvSpPr>
        <xdr:cNvPr id="1934" name="Line 767"/>
        <xdr:cNvSpPr>
          <a:spLocks noChangeShapeType="1"/>
        </xdr:cNvSpPr>
      </xdr:nvSpPr>
      <xdr:spPr bwMode="auto">
        <a:xfrm>
          <a:off x="3105150" y="454818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133</xdr:row>
      <xdr:rowOff>0</xdr:rowOff>
    </xdr:from>
    <xdr:to>
      <xdr:col>6</xdr:col>
      <xdr:colOff>0</xdr:colOff>
      <xdr:row>135</xdr:row>
      <xdr:rowOff>161925</xdr:rowOff>
    </xdr:to>
    <xdr:sp macro="" textlink="">
      <xdr:nvSpPr>
        <xdr:cNvPr id="1935" name="Line 15"/>
        <xdr:cNvSpPr>
          <a:spLocks noChangeShapeType="1"/>
        </xdr:cNvSpPr>
      </xdr:nvSpPr>
      <xdr:spPr bwMode="auto">
        <a:xfrm flipH="1">
          <a:off x="3105150" y="45462825"/>
          <a:ext cx="4953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133</xdr:row>
      <xdr:rowOff>19050</xdr:rowOff>
    </xdr:from>
    <xdr:to>
      <xdr:col>6</xdr:col>
      <xdr:colOff>9525</xdr:colOff>
      <xdr:row>136</xdr:row>
      <xdr:rowOff>0</xdr:rowOff>
    </xdr:to>
    <xdr:sp macro="" textlink="">
      <xdr:nvSpPr>
        <xdr:cNvPr id="1936" name="Line 767"/>
        <xdr:cNvSpPr>
          <a:spLocks noChangeShapeType="1"/>
        </xdr:cNvSpPr>
      </xdr:nvSpPr>
      <xdr:spPr bwMode="auto">
        <a:xfrm>
          <a:off x="3105150" y="454818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133</xdr:row>
      <xdr:rowOff>19050</xdr:rowOff>
    </xdr:from>
    <xdr:to>
      <xdr:col>6</xdr:col>
      <xdr:colOff>9525</xdr:colOff>
      <xdr:row>136</xdr:row>
      <xdr:rowOff>0</xdr:rowOff>
    </xdr:to>
    <xdr:sp macro="" textlink="">
      <xdr:nvSpPr>
        <xdr:cNvPr id="1937" name="Line 767"/>
        <xdr:cNvSpPr>
          <a:spLocks noChangeShapeType="1"/>
        </xdr:cNvSpPr>
      </xdr:nvSpPr>
      <xdr:spPr bwMode="auto">
        <a:xfrm>
          <a:off x="3105150" y="454818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129</xdr:row>
      <xdr:rowOff>0</xdr:rowOff>
    </xdr:from>
    <xdr:to>
      <xdr:col>6</xdr:col>
      <xdr:colOff>0</xdr:colOff>
      <xdr:row>131</xdr:row>
      <xdr:rowOff>161925</xdr:rowOff>
    </xdr:to>
    <xdr:sp macro="" textlink="">
      <xdr:nvSpPr>
        <xdr:cNvPr id="1938" name="Line 15"/>
        <xdr:cNvSpPr>
          <a:spLocks noChangeShapeType="1"/>
        </xdr:cNvSpPr>
      </xdr:nvSpPr>
      <xdr:spPr bwMode="auto">
        <a:xfrm flipH="1">
          <a:off x="3105150" y="45462825"/>
          <a:ext cx="4953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129</xdr:row>
      <xdr:rowOff>19050</xdr:rowOff>
    </xdr:from>
    <xdr:to>
      <xdr:col>6</xdr:col>
      <xdr:colOff>9525</xdr:colOff>
      <xdr:row>132</xdr:row>
      <xdr:rowOff>0</xdr:rowOff>
    </xdr:to>
    <xdr:sp macro="" textlink="">
      <xdr:nvSpPr>
        <xdr:cNvPr id="1939" name="Line 767"/>
        <xdr:cNvSpPr>
          <a:spLocks noChangeShapeType="1"/>
        </xdr:cNvSpPr>
      </xdr:nvSpPr>
      <xdr:spPr bwMode="auto">
        <a:xfrm>
          <a:off x="3105150" y="454818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129</xdr:row>
      <xdr:rowOff>19050</xdr:rowOff>
    </xdr:from>
    <xdr:to>
      <xdr:col>6</xdr:col>
      <xdr:colOff>9525</xdr:colOff>
      <xdr:row>132</xdr:row>
      <xdr:rowOff>0</xdr:rowOff>
    </xdr:to>
    <xdr:sp macro="" textlink="">
      <xdr:nvSpPr>
        <xdr:cNvPr id="1940" name="Line 767"/>
        <xdr:cNvSpPr>
          <a:spLocks noChangeShapeType="1"/>
        </xdr:cNvSpPr>
      </xdr:nvSpPr>
      <xdr:spPr bwMode="auto">
        <a:xfrm>
          <a:off x="3105150" y="454818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123</xdr:row>
      <xdr:rowOff>0</xdr:rowOff>
    </xdr:from>
    <xdr:to>
      <xdr:col>6</xdr:col>
      <xdr:colOff>0</xdr:colOff>
      <xdr:row>125</xdr:row>
      <xdr:rowOff>161925</xdr:rowOff>
    </xdr:to>
    <xdr:sp macro="" textlink="">
      <xdr:nvSpPr>
        <xdr:cNvPr id="1941" name="Line 15"/>
        <xdr:cNvSpPr>
          <a:spLocks noChangeShapeType="1"/>
        </xdr:cNvSpPr>
      </xdr:nvSpPr>
      <xdr:spPr bwMode="auto">
        <a:xfrm flipH="1">
          <a:off x="3105150" y="45462825"/>
          <a:ext cx="4953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123</xdr:row>
      <xdr:rowOff>19050</xdr:rowOff>
    </xdr:from>
    <xdr:to>
      <xdr:col>6</xdr:col>
      <xdr:colOff>9525</xdr:colOff>
      <xdr:row>126</xdr:row>
      <xdr:rowOff>0</xdr:rowOff>
    </xdr:to>
    <xdr:sp macro="" textlink="">
      <xdr:nvSpPr>
        <xdr:cNvPr id="1942" name="Line 767"/>
        <xdr:cNvSpPr>
          <a:spLocks noChangeShapeType="1"/>
        </xdr:cNvSpPr>
      </xdr:nvSpPr>
      <xdr:spPr bwMode="auto">
        <a:xfrm>
          <a:off x="3105150" y="454818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123</xdr:row>
      <xdr:rowOff>19050</xdr:rowOff>
    </xdr:from>
    <xdr:to>
      <xdr:col>6</xdr:col>
      <xdr:colOff>9525</xdr:colOff>
      <xdr:row>126</xdr:row>
      <xdr:rowOff>0</xdr:rowOff>
    </xdr:to>
    <xdr:sp macro="" textlink="">
      <xdr:nvSpPr>
        <xdr:cNvPr id="1943" name="Line 767"/>
        <xdr:cNvSpPr>
          <a:spLocks noChangeShapeType="1"/>
        </xdr:cNvSpPr>
      </xdr:nvSpPr>
      <xdr:spPr bwMode="auto">
        <a:xfrm>
          <a:off x="3105150" y="454818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111</xdr:row>
      <xdr:rowOff>0</xdr:rowOff>
    </xdr:from>
    <xdr:to>
      <xdr:col>6</xdr:col>
      <xdr:colOff>0</xdr:colOff>
      <xdr:row>113</xdr:row>
      <xdr:rowOff>161925</xdr:rowOff>
    </xdr:to>
    <xdr:sp macro="" textlink="">
      <xdr:nvSpPr>
        <xdr:cNvPr id="1944" name="Line 15"/>
        <xdr:cNvSpPr>
          <a:spLocks noChangeShapeType="1"/>
        </xdr:cNvSpPr>
      </xdr:nvSpPr>
      <xdr:spPr bwMode="auto">
        <a:xfrm flipH="1">
          <a:off x="3105150" y="45462825"/>
          <a:ext cx="4953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111</xdr:row>
      <xdr:rowOff>19050</xdr:rowOff>
    </xdr:from>
    <xdr:to>
      <xdr:col>6</xdr:col>
      <xdr:colOff>9525</xdr:colOff>
      <xdr:row>114</xdr:row>
      <xdr:rowOff>0</xdr:rowOff>
    </xdr:to>
    <xdr:sp macro="" textlink="">
      <xdr:nvSpPr>
        <xdr:cNvPr id="1945" name="Line 767"/>
        <xdr:cNvSpPr>
          <a:spLocks noChangeShapeType="1"/>
        </xdr:cNvSpPr>
      </xdr:nvSpPr>
      <xdr:spPr bwMode="auto">
        <a:xfrm>
          <a:off x="3105150" y="454818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111</xdr:row>
      <xdr:rowOff>19050</xdr:rowOff>
    </xdr:from>
    <xdr:to>
      <xdr:col>6</xdr:col>
      <xdr:colOff>9525</xdr:colOff>
      <xdr:row>114</xdr:row>
      <xdr:rowOff>0</xdr:rowOff>
    </xdr:to>
    <xdr:sp macro="" textlink="">
      <xdr:nvSpPr>
        <xdr:cNvPr id="1946" name="Line 767"/>
        <xdr:cNvSpPr>
          <a:spLocks noChangeShapeType="1"/>
        </xdr:cNvSpPr>
      </xdr:nvSpPr>
      <xdr:spPr bwMode="auto">
        <a:xfrm>
          <a:off x="3105150" y="454818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115</xdr:row>
      <xdr:rowOff>0</xdr:rowOff>
    </xdr:from>
    <xdr:to>
      <xdr:col>6</xdr:col>
      <xdr:colOff>0</xdr:colOff>
      <xdr:row>117</xdr:row>
      <xdr:rowOff>161925</xdr:rowOff>
    </xdr:to>
    <xdr:sp macro="" textlink="">
      <xdr:nvSpPr>
        <xdr:cNvPr id="1947" name="Line 15"/>
        <xdr:cNvSpPr>
          <a:spLocks noChangeShapeType="1"/>
        </xdr:cNvSpPr>
      </xdr:nvSpPr>
      <xdr:spPr bwMode="auto">
        <a:xfrm flipH="1">
          <a:off x="3105150" y="45462825"/>
          <a:ext cx="4953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115</xdr:row>
      <xdr:rowOff>19050</xdr:rowOff>
    </xdr:from>
    <xdr:to>
      <xdr:col>6</xdr:col>
      <xdr:colOff>9525</xdr:colOff>
      <xdr:row>118</xdr:row>
      <xdr:rowOff>0</xdr:rowOff>
    </xdr:to>
    <xdr:sp macro="" textlink="">
      <xdr:nvSpPr>
        <xdr:cNvPr id="1948" name="Line 767"/>
        <xdr:cNvSpPr>
          <a:spLocks noChangeShapeType="1"/>
        </xdr:cNvSpPr>
      </xdr:nvSpPr>
      <xdr:spPr bwMode="auto">
        <a:xfrm>
          <a:off x="3105150" y="454818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115</xdr:row>
      <xdr:rowOff>19050</xdr:rowOff>
    </xdr:from>
    <xdr:to>
      <xdr:col>6</xdr:col>
      <xdr:colOff>9525</xdr:colOff>
      <xdr:row>118</xdr:row>
      <xdr:rowOff>0</xdr:rowOff>
    </xdr:to>
    <xdr:sp macro="" textlink="">
      <xdr:nvSpPr>
        <xdr:cNvPr id="1949" name="Line 767"/>
        <xdr:cNvSpPr>
          <a:spLocks noChangeShapeType="1"/>
        </xdr:cNvSpPr>
      </xdr:nvSpPr>
      <xdr:spPr bwMode="auto">
        <a:xfrm>
          <a:off x="3105150" y="454818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103</xdr:row>
      <xdr:rowOff>0</xdr:rowOff>
    </xdr:from>
    <xdr:to>
      <xdr:col>6</xdr:col>
      <xdr:colOff>0</xdr:colOff>
      <xdr:row>105</xdr:row>
      <xdr:rowOff>161925</xdr:rowOff>
    </xdr:to>
    <xdr:sp macro="" textlink="">
      <xdr:nvSpPr>
        <xdr:cNvPr id="1950" name="Line 15"/>
        <xdr:cNvSpPr>
          <a:spLocks noChangeShapeType="1"/>
        </xdr:cNvSpPr>
      </xdr:nvSpPr>
      <xdr:spPr bwMode="auto">
        <a:xfrm flipH="1">
          <a:off x="3105150" y="1974532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103</xdr:row>
      <xdr:rowOff>19050</xdr:rowOff>
    </xdr:from>
    <xdr:to>
      <xdr:col>6</xdr:col>
      <xdr:colOff>9525</xdr:colOff>
      <xdr:row>106</xdr:row>
      <xdr:rowOff>0</xdr:rowOff>
    </xdr:to>
    <xdr:sp macro="" textlink="">
      <xdr:nvSpPr>
        <xdr:cNvPr id="1951" name="Line 767"/>
        <xdr:cNvSpPr>
          <a:spLocks noChangeShapeType="1"/>
        </xdr:cNvSpPr>
      </xdr:nvSpPr>
      <xdr:spPr bwMode="auto">
        <a:xfrm>
          <a:off x="3105150" y="197643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103</xdr:row>
      <xdr:rowOff>0</xdr:rowOff>
    </xdr:from>
    <xdr:to>
      <xdr:col>6</xdr:col>
      <xdr:colOff>0</xdr:colOff>
      <xdr:row>105</xdr:row>
      <xdr:rowOff>161925</xdr:rowOff>
    </xdr:to>
    <xdr:sp macro="" textlink="">
      <xdr:nvSpPr>
        <xdr:cNvPr id="1952" name="Line 15"/>
        <xdr:cNvSpPr>
          <a:spLocks noChangeShapeType="1"/>
        </xdr:cNvSpPr>
      </xdr:nvSpPr>
      <xdr:spPr bwMode="auto">
        <a:xfrm flipH="1">
          <a:off x="3105150" y="1974532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103</xdr:row>
      <xdr:rowOff>19050</xdr:rowOff>
    </xdr:from>
    <xdr:to>
      <xdr:col>6</xdr:col>
      <xdr:colOff>9525</xdr:colOff>
      <xdr:row>106</xdr:row>
      <xdr:rowOff>0</xdr:rowOff>
    </xdr:to>
    <xdr:sp macro="" textlink="">
      <xdr:nvSpPr>
        <xdr:cNvPr id="1953" name="Line 767"/>
        <xdr:cNvSpPr>
          <a:spLocks noChangeShapeType="1"/>
        </xdr:cNvSpPr>
      </xdr:nvSpPr>
      <xdr:spPr bwMode="auto">
        <a:xfrm>
          <a:off x="3105150" y="197643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103</xdr:row>
      <xdr:rowOff>19050</xdr:rowOff>
    </xdr:from>
    <xdr:to>
      <xdr:col>6</xdr:col>
      <xdr:colOff>9525</xdr:colOff>
      <xdr:row>106</xdr:row>
      <xdr:rowOff>0</xdr:rowOff>
    </xdr:to>
    <xdr:sp macro="" textlink="">
      <xdr:nvSpPr>
        <xdr:cNvPr id="1954" name="Line 767"/>
        <xdr:cNvSpPr>
          <a:spLocks noChangeShapeType="1"/>
        </xdr:cNvSpPr>
      </xdr:nvSpPr>
      <xdr:spPr bwMode="auto">
        <a:xfrm>
          <a:off x="3105150" y="197643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99</xdr:row>
      <xdr:rowOff>0</xdr:rowOff>
    </xdr:from>
    <xdr:to>
      <xdr:col>6</xdr:col>
      <xdr:colOff>0</xdr:colOff>
      <xdr:row>101</xdr:row>
      <xdr:rowOff>161925</xdr:rowOff>
    </xdr:to>
    <xdr:sp macro="" textlink="">
      <xdr:nvSpPr>
        <xdr:cNvPr id="1955" name="Line 15"/>
        <xdr:cNvSpPr>
          <a:spLocks noChangeShapeType="1"/>
        </xdr:cNvSpPr>
      </xdr:nvSpPr>
      <xdr:spPr bwMode="auto">
        <a:xfrm flipH="1">
          <a:off x="3105150" y="1974532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99</xdr:row>
      <xdr:rowOff>19050</xdr:rowOff>
    </xdr:from>
    <xdr:to>
      <xdr:col>6</xdr:col>
      <xdr:colOff>9525</xdr:colOff>
      <xdr:row>102</xdr:row>
      <xdr:rowOff>0</xdr:rowOff>
    </xdr:to>
    <xdr:sp macro="" textlink="">
      <xdr:nvSpPr>
        <xdr:cNvPr id="1956" name="Line 767"/>
        <xdr:cNvSpPr>
          <a:spLocks noChangeShapeType="1"/>
        </xdr:cNvSpPr>
      </xdr:nvSpPr>
      <xdr:spPr bwMode="auto">
        <a:xfrm>
          <a:off x="3105150" y="197643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99</xdr:row>
      <xdr:rowOff>0</xdr:rowOff>
    </xdr:from>
    <xdr:to>
      <xdr:col>6</xdr:col>
      <xdr:colOff>0</xdr:colOff>
      <xdr:row>101</xdr:row>
      <xdr:rowOff>161925</xdr:rowOff>
    </xdr:to>
    <xdr:sp macro="" textlink="">
      <xdr:nvSpPr>
        <xdr:cNvPr id="1957" name="Line 15"/>
        <xdr:cNvSpPr>
          <a:spLocks noChangeShapeType="1"/>
        </xdr:cNvSpPr>
      </xdr:nvSpPr>
      <xdr:spPr bwMode="auto">
        <a:xfrm flipH="1">
          <a:off x="3105150" y="1974532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99</xdr:row>
      <xdr:rowOff>19050</xdr:rowOff>
    </xdr:from>
    <xdr:to>
      <xdr:col>6</xdr:col>
      <xdr:colOff>9525</xdr:colOff>
      <xdr:row>102</xdr:row>
      <xdr:rowOff>0</xdr:rowOff>
    </xdr:to>
    <xdr:sp macro="" textlink="">
      <xdr:nvSpPr>
        <xdr:cNvPr id="1958" name="Line 767"/>
        <xdr:cNvSpPr>
          <a:spLocks noChangeShapeType="1"/>
        </xdr:cNvSpPr>
      </xdr:nvSpPr>
      <xdr:spPr bwMode="auto">
        <a:xfrm>
          <a:off x="3105150" y="197643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99</xdr:row>
      <xdr:rowOff>19050</xdr:rowOff>
    </xdr:from>
    <xdr:to>
      <xdr:col>6</xdr:col>
      <xdr:colOff>9525</xdr:colOff>
      <xdr:row>102</xdr:row>
      <xdr:rowOff>0</xdr:rowOff>
    </xdr:to>
    <xdr:sp macro="" textlink="">
      <xdr:nvSpPr>
        <xdr:cNvPr id="1959" name="Line 767"/>
        <xdr:cNvSpPr>
          <a:spLocks noChangeShapeType="1"/>
        </xdr:cNvSpPr>
      </xdr:nvSpPr>
      <xdr:spPr bwMode="auto">
        <a:xfrm>
          <a:off x="3105150" y="197643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91</xdr:row>
      <xdr:rowOff>0</xdr:rowOff>
    </xdr:from>
    <xdr:to>
      <xdr:col>6</xdr:col>
      <xdr:colOff>0</xdr:colOff>
      <xdr:row>93</xdr:row>
      <xdr:rowOff>161925</xdr:rowOff>
    </xdr:to>
    <xdr:sp macro="" textlink="">
      <xdr:nvSpPr>
        <xdr:cNvPr id="1960" name="Line 15"/>
        <xdr:cNvSpPr>
          <a:spLocks noChangeShapeType="1"/>
        </xdr:cNvSpPr>
      </xdr:nvSpPr>
      <xdr:spPr bwMode="auto">
        <a:xfrm flipH="1">
          <a:off x="3105150" y="1974532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91</xdr:row>
      <xdr:rowOff>19050</xdr:rowOff>
    </xdr:from>
    <xdr:to>
      <xdr:col>6</xdr:col>
      <xdr:colOff>9525</xdr:colOff>
      <xdr:row>94</xdr:row>
      <xdr:rowOff>0</xdr:rowOff>
    </xdr:to>
    <xdr:sp macro="" textlink="">
      <xdr:nvSpPr>
        <xdr:cNvPr id="1961" name="Line 767"/>
        <xdr:cNvSpPr>
          <a:spLocks noChangeShapeType="1"/>
        </xdr:cNvSpPr>
      </xdr:nvSpPr>
      <xdr:spPr bwMode="auto">
        <a:xfrm>
          <a:off x="3105150" y="197643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91</xdr:row>
      <xdr:rowOff>0</xdr:rowOff>
    </xdr:from>
    <xdr:to>
      <xdr:col>6</xdr:col>
      <xdr:colOff>0</xdr:colOff>
      <xdr:row>93</xdr:row>
      <xdr:rowOff>161925</xdr:rowOff>
    </xdr:to>
    <xdr:sp macro="" textlink="">
      <xdr:nvSpPr>
        <xdr:cNvPr id="1962" name="Line 15"/>
        <xdr:cNvSpPr>
          <a:spLocks noChangeShapeType="1"/>
        </xdr:cNvSpPr>
      </xdr:nvSpPr>
      <xdr:spPr bwMode="auto">
        <a:xfrm flipH="1">
          <a:off x="3105150" y="1974532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91</xdr:row>
      <xdr:rowOff>19050</xdr:rowOff>
    </xdr:from>
    <xdr:to>
      <xdr:col>6</xdr:col>
      <xdr:colOff>9525</xdr:colOff>
      <xdr:row>94</xdr:row>
      <xdr:rowOff>0</xdr:rowOff>
    </xdr:to>
    <xdr:sp macro="" textlink="">
      <xdr:nvSpPr>
        <xdr:cNvPr id="1963" name="Line 767"/>
        <xdr:cNvSpPr>
          <a:spLocks noChangeShapeType="1"/>
        </xdr:cNvSpPr>
      </xdr:nvSpPr>
      <xdr:spPr bwMode="auto">
        <a:xfrm>
          <a:off x="3105150" y="197643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91</xdr:row>
      <xdr:rowOff>19050</xdr:rowOff>
    </xdr:from>
    <xdr:to>
      <xdr:col>6</xdr:col>
      <xdr:colOff>9525</xdr:colOff>
      <xdr:row>94</xdr:row>
      <xdr:rowOff>0</xdr:rowOff>
    </xdr:to>
    <xdr:sp macro="" textlink="">
      <xdr:nvSpPr>
        <xdr:cNvPr id="1964" name="Line 767"/>
        <xdr:cNvSpPr>
          <a:spLocks noChangeShapeType="1"/>
        </xdr:cNvSpPr>
      </xdr:nvSpPr>
      <xdr:spPr bwMode="auto">
        <a:xfrm>
          <a:off x="3105150" y="197643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80</xdr:row>
      <xdr:rowOff>0</xdr:rowOff>
    </xdr:from>
    <xdr:to>
      <xdr:col>6</xdr:col>
      <xdr:colOff>0</xdr:colOff>
      <xdr:row>82</xdr:row>
      <xdr:rowOff>161925</xdr:rowOff>
    </xdr:to>
    <xdr:sp macro="" textlink="">
      <xdr:nvSpPr>
        <xdr:cNvPr id="1965" name="Line 15"/>
        <xdr:cNvSpPr>
          <a:spLocks noChangeShapeType="1"/>
        </xdr:cNvSpPr>
      </xdr:nvSpPr>
      <xdr:spPr bwMode="auto">
        <a:xfrm flipH="1">
          <a:off x="3105150" y="1974532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80</xdr:row>
      <xdr:rowOff>19050</xdr:rowOff>
    </xdr:from>
    <xdr:to>
      <xdr:col>6</xdr:col>
      <xdr:colOff>9525</xdr:colOff>
      <xdr:row>83</xdr:row>
      <xdr:rowOff>0</xdr:rowOff>
    </xdr:to>
    <xdr:sp macro="" textlink="">
      <xdr:nvSpPr>
        <xdr:cNvPr id="1966" name="Line 767"/>
        <xdr:cNvSpPr>
          <a:spLocks noChangeShapeType="1"/>
        </xdr:cNvSpPr>
      </xdr:nvSpPr>
      <xdr:spPr bwMode="auto">
        <a:xfrm>
          <a:off x="3105150" y="197643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80</xdr:row>
      <xdr:rowOff>0</xdr:rowOff>
    </xdr:from>
    <xdr:to>
      <xdr:col>6</xdr:col>
      <xdr:colOff>0</xdr:colOff>
      <xdr:row>82</xdr:row>
      <xdr:rowOff>161925</xdr:rowOff>
    </xdr:to>
    <xdr:sp macro="" textlink="">
      <xdr:nvSpPr>
        <xdr:cNvPr id="1967" name="Line 15"/>
        <xdr:cNvSpPr>
          <a:spLocks noChangeShapeType="1"/>
        </xdr:cNvSpPr>
      </xdr:nvSpPr>
      <xdr:spPr bwMode="auto">
        <a:xfrm flipH="1">
          <a:off x="3105150" y="1974532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80</xdr:row>
      <xdr:rowOff>19050</xdr:rowOff>
    </xdr:from>
    <xdr:to>
      <xdr:col>6</xdr:col>
      <xdr:colOff>9525</xdr:colOff>
      <xdr:row>83</xdr:row>
      <xdr:rowOff>0</xdr:rowOff>
    </xdr:to>
    <xdr:sp macro="" textlink="">
      <xdr:nvSpPr>
        <xdr:cNvPr id="1968" name="Line 767"/>
        <xdr:cNvSpPr>
          <a:spLocks noChangeShapeType="1"/>
        </xdr:cNvSpPr>
      </xdr:nvSpPr>
      <xdr:spPr bwMode="auto">
        <a:xfrm>
          <a:off x="3105150" y="197643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80</xdr:row>
      <xdr:rowOff>19050</xdr:rowOff>
    </xdr:from>
    <xdr:to>
      <xdr:col>6</xdr:col>
      <xdr:colOff>9525</xdr:colOff>
      <xdr:row>83</xdr:row>
      <xdr:rowOff>0</xdr:rowOff>
    </xdr:to>
    <xdr:sp macro="" textlink="">
      <xdr:nvSpPr>
        <xdr:cNvPr id="1969" name="Line 767"/>
        <xdr:cNvSpPr>
          <a:spLocks noChangeShapeType="1"/>
        </xdr:cNvSpPr>
      </xdr:nvSpPr>
      <xdr:spPr bwMode="auto">
        <a:xfrm>
          <a:off x="3105150" y="197643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72</xdr:row>
      <xdr:rowOff>0</xdr:rowOff>
    </xdr:from>
    <xdr:to>
      <xdr:col>6</xdr:col>
      <xdr:colOff>0</xdr:colOff>
      <xdr:row>74</xdr:row>
      <xdr:rowOff>161925</xdr:rowOff>
    </xdr:to>
    <xdr:sp macro="" textlink="">
      <xdr:nvSpPr>
        <xdr:cNvPr id="1970" name="Line 15"/>
        <xdr:cNvSpPr>
          <a:spLocks noChangeShapeType="1"/>
        </xdr:cNvSpPr>
      </xdr:nvSpPr>
      <xdr:spPr bwMode="auto">
        <a:xfrm flipH="1">
          <a:off x="3105150" y="1974532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72</xdr:row>
      <xdr:rowOff>19050</xdr:rowOff>
    </xdr:from>
    <xdr:to>
      <xdr:col>6</xdr:col>
      <xdr:colOff>9525</xdr:colOff>
      <xdr:row>75</xdr:row>
      <xdr:rowOff>0</xdr:rowOff>
    </xdr:to>
    <xdr:sp macro="" textlink="">
      <xdr:nvSpPr>
        <xdr:cNvPr id="1971" name="Line 767"/>
        <xdr:cNvSpPr>
          <a:spLocks noChangeShapeType="1"/>
        </xdr:cNvSpPr>
      </xdr:nvSpPr>
      <xdr:spPr bwMode="auto">
        <a:xfrm>
          <a:off x="3105150" y="197643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72</xdr:row>
      <xdr:rowOff>0</xdr:rowOff>
    </xdr:from>
    <xdr:to>
      <xdr:col>6</xdr:col>
      <xdr:colOff>0</xdr:colOff>
      <xdr:row>74</xdr:row>
      <xdr:rowOff>161925</xdr:rowOff>
    </xdr:to>
    <xdr:sp macro="" textlink="">
      <xdr:nvSpPr>
        <xdr:cNvPr id="1972" name="Line 15"/>
        <xdr:cNvSpPr>
          <a:spLocks noChangeShapeType="1"/>
        </xdr:cNvSpPr>
      </xdr:nvSpPr>
      <xdr:spPr bwMode="auto">
        <a:xfrm flipH="1">
          <a:off x="3105150" y="1974532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72</xdr:row>
      <xdr:rowOff>19050</xdr:rowOff>
    </xdr:from>
    <xdr:to>
      <xdr:col>6</xdr:col>
      <xdr:colOff>9525</xdr:colOff>
      <xdr:row>75</xdr:row>
      <xdr:rowOff>0</xdr:rowOff>
    </xdr:to>
    <xdr:sp macro="" textlink="">
      <xdr:nvSpPr>
        <xdr:cNvPr id="1973" name="Line 767"/>
        <xdr:cNvSpPr>
          <a:spLocks noChangeShapeType="1"/>
        </xdr:cNvSpPr>
      </xdr:nvSpPr>
      <xdr:spPr bwMode="auto">
        <a:xfrm>
          <a:off x="3105150" y="197643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72</xdr:row>
      <xdr:rowOff>19050</xdr:rowOff>
    </xdr:from>
    <xdr:to>
      <xdr:col>6</xdr:col>
      <xdr:colOff>9525</xdr:colOff>
      <xdr:row>75</xdr:row>
      <xdr:rowOff>0</xdr:rowOff>
    </xdr:to>
    <xdr:sp macro="" textlink="">
      <xdr:nvSpPr>
        <xdr:cNvPr id="1974" name="Line 767"/>
        <xdr:cNvSpPr>
          <a:spLocks noChangeShapeType="1"/>
        </xdr:cNvSpPr>
      </xdr:nvSpPr>
      <xdr:spPr bwMode="auto">
        <a:xfrm>
          <a:off x="3105150" y="197643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64</xdr:row>
      <xdr:rowOff>0</xdr:rowOff>
    </xdr:from>
    <xdr:to>
      <xdr:col>6</xdr:col>
      <xdr:colOff>0</xdr:colOff>
      <xdr:row>66</xdr:row>
      <xdr:rowOff>161925</xdr:rowOff>
    </xdr:to>
    <xdr:sp macro="" textlink="">
      <xdr:nvSpPr>
        <xdr:cNvPr id="1975" name="Line 15"/>
        <xdr:cNvSpPr>
          <a:spLocks noChangeShapeType="1"/>
        </xdr:cNvSpPr>
      </xdr:nvSpPr>
      <xdr:spPr bwMode="auto">
        <a:xfrm flipH="1">
          <a:off x="3105150" y="1974532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64</xdr:row>
      <xdr:rowOff>19050</xdr:rowOff>
    </xdr:from>
    <xdr:to>
      <xdr:col>6</xdr:col>
      <xdr:colOff>9525</xdr:colOff>
      <xdr:row>67</xdr:row>
      <xdr:rowOff>0</xdr:rowOff>
    </xdr:to>
    <xdr:sp macro="" textlink="">
      <xdr:nvSpPr>
        <xdr:cNvPr id="1976" name="Line 767"/>
        <xdr:cNvSpPr>
          <a:spLocks noChangeShapeType="1"/>
        </xdr:cNvSpPr>
      </xdr:nvSpPr>
      <xdr:spPr bwMode="auto">
        <a:xfrm>
          <a:off x="3105150" y="197643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64</xdr:row>
      <xdr:rowOff>0</xdr:rowOff>
    </xdr:from>
    <xdr:to>
      <xdr:col>6</xdr:col>
      <xdr:colOff>0</xdr:colOff>
      <xdr:row>66</xdr:row>
      <xdr:rowOff>161925</xdr:rowOff>
    </xdr:to>
    <xdr:sp macro="" textlink="">
      <xdr:nvSpPr>
        <xdr:cNvPr id="1977" name="Line 15"/>
        <xdr:cNvSpPr>
          <a:spLocks noChangeShapeType="1"/>
        </xdr:cNvSpPr>
      </xdr:nvSpPr>
      <xdr:spPr bwMode="auto">
        <a:xfrm flipH="1">
          <a:off x="3105150" y="1974532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64</xdr:row>
      <xdr:rowOff>19050</xdr:rowOff>
    </xdr:from>
    <xdr:to>
      <xdr:col>6</xdr:col>
      <xdr:colOff>9525</xdr:colOff>
      <xdr:row>67</xdr:row>
      <xdr:rowOff>0</xdr:rowOff>
    </xdr:to>
    <xdr:sp macro="" textlink="">
      <xdr:nvSpPr>
        <xdr:cNvPr id="1978" name="Line 767"/>
        <xdr:cNvSpPr>
          <a:spLocks noChangeShapeType="1"/>
        </xdr:cNvSpPr>
      </xdr:nvSpPr>
      <xdr:spPr bwMode="auto">
        <a:xfrm>
          <a:off x="3105150" y="197643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64</xdr:row>
      <xdr:rowOff>19050</xdr:rowOff>
    </xdr:from>
    <xdr:to>
      <xdr:col>6</xdr:col>
      <xdr:colOff>9525</xdr:colOff>
      <xdr:row>67</xdr:row>
      <xdr:rowOff>0</xdr:rowOff>
    </xdr:to>
    <xdr:sp macro="" textlink="">
      <xdr:nvSpPr>
        <xdr:cNvPr id="1979" name="Line 767"/>
        <xdr:cNvSpPr>
          <a:spLocks noChangeShapeType="1"/>
        </xdr:cNvSpPr>
      </xdr:nvSpPr>
      <xdr:spPr bwMode="auto">
        <a:xfrm>
          <a:off x="3105150" y="197643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56</xdr:row>
      <xdr:rowOff>0</xdr:rowOff>
    </xdr:from>
    <xdr:to>
      <xdr:col>6</xdr:col>
      <xdr:colOff>0</xdr:colOff>
      <xdr:row>58</xdr:row>
      <xdr:rowOff>161925</xdr:rowOff>
    </xdr:to>
    <xdr:sp macro="" textlink="">
      <xdr:nvSpPr>
        <xdr:cNvPr id="1980" name="Line 15"/>
        <xdr:cNvSpPr>
          <a:spLocks noChangeShapeType="1"/>
        </xdr:cNvSpPr>
      </xdr:nvSpPr>
      <xdr:spPr bwMode="auto">
        <a:xfrm flipH="1">
          <a:off x="3105150" y="1974532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56</xdr:row>
      <xdr:rowOff>19050</xdr:rowOff>
    </xdr:from>
    <xdr:to>
      <xdr:col>6</xdr:col>
      <xdr:colOff>9525</xdr:colOff>
      <xdr:row>59</xdr:row>
      <xdr:rowOff>0</xdr:rowOff>
    </xdr:to>
    <xdr:sp macro="" textlink="">
      <xdr:nvSpPr>
        <xdr:cNvPr id="1981" name="Line 767"/>
        <xdr:cNvSpPr>
          <a:spLocks noChangeShapeType="1"/>
        </xdr:cNvSpPr>
      </xdr:nvSpPr>
      <xdr:spPr bwMode="auto">
        <a:xfrm>
          <a:off x="3105150" y="197643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56</xdr:row>
      <xdr:rowOff>0</xdr:rowOff>
    </xdr:from>
    <xdr:to>
      <xdr:col>6</xdr:col>
      <xdr:colOff>0</xdr:colOff>
      <xdr:row>58</xdr:row>
      <xdr:rowOff>161925</xdr:rowOff>
    </xdr:to>
    <xdr:sp macro="" textlink="">
      <xdr:nvSpPr>
        <xdr:cNvPr id="1982" name="Line 15"/>
        <xdr:cNvSpPr>
          <a:spLocks noChangeShapeType="1"/>
        </xdr:cNvSpPr>
      </xdr:nvSpPr>
      <xdr:spPr bwMode="auto">
        <a:xfrm flipH="1">
          <a:off x="3105150" y="1974532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56</xdr:row>
      <xdr:rowOff>19050</xdr:rowOff>
    </xdr:from>
    <xdr:to>
      <xdr:col>6</xdr:col>
      <xdr:colOff>9525</xdr:colOff>
      <xdr:row>59</xdr:row>
      <xdr:rowOff>0</xdr:rowOff>
    </xdr:to>
    <xdr:sp macro="" textlink="">
      <xdr:nvSpPr>
        <xdr:cNvPr id="1983" name="Line 767"/>
        <xdr:cNvSpPr>
          <a:spLocks noChangeShapeType="1"/>
        </xdr:cNvSpPr>
      </xdr:nvSpPr>
      <xdr:spPr bwMode="auto">
        <a:xfrm>
          <a:off x="3105150" y="197643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56</xdr:row>
      <xdr:rowOff>19050</xdr:rowOff>
    </xdr:from>
    <xdr:to>
      <xdr:col>6</xdr:col>
      <xdr:colOff>9525</xdr:colOff>
      <xdr:row>59</xdr:row>
      <xdr:rowOff>0</xdr:rowOff>
    </xdr:to>
    <xdr:sp macro="" textlink="">
      <xdr:nvSpPr>
        <xdr:cNvPr id="1984" name="Line 767"/>
        <xdr:cNvSpPr>
          <a:spLocks noChangeShapeType="1"/>
        </xdr:cNvSpPr>
      </xdr:nvSpPr>
      <xdr:spPr bwMode="auto">
        <a:xfrm>
          <a:off x="3105150" y="197643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48</xdr:row>
      <xdr:rowOff>0</xdr:rowOff>
    </xdr:from>
    <xdr:to>
      <xdr:col>6</xdr:col>
      <xdr:colOff>0</xdr:colOff>
      <xdr:row>50</xdr:row>
      <xdr:rowOff>161925</xdr:rowOff>
    </xdr:to>
    <xdr:sp macro="" textlink="">
      <xdr:nvSpPr>
        <xdr:cNvPr id="1985" name="Line 15"/>
        <xdr:cNvSpPr>
          <a:spLocks noChangeShapeType="1"/>
        </xdr:cNvSpPr>
      </xdr:nvSpPr>
      <xdr:spPr bwMode="auto">
        <a:xfrm flipH="1">
          <a:off x="3105150" y="1974532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48</xdr:row>
      <xdr:rowOff>19050</xdr:rowOff>
    </xdr:from>
    <xdr:to>
      <xdr:col>6</xdr:col>
      <xdr:colOff>9525</xdr:colOff>
      <xdr:row>51</xdr:row>
      <xdr:rowOff>0</xdr:rowOff>
    </xdr:to>
    <xdr:sp macro="" textlink="">
      <xdr:nvSpPr>
        <xdr:cNvPr id="1986" name="Line 767"/>
        <xdr:cNvSpPr>
          <a:spLocks noChangeShapeType="1"/>
        </xdr:cNvSpPr>
      </xdr:nvSpPr>
      <xdr:spPr bwMode="auto">
        <a:xfrm>
          <a:off x="3105150" y="197643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48</xdr:row>
      <xdr:rowOff>0</xdr:rowOff>
    </xdr:from>
    <xdr:to>
      <xdr:col>6</xdr:col>
      <xdr:colOff>0</xdr:colOff>
      <xdr:row>50</xdr:row>
      <xdr:rowOff>161925</xdr:rowOff>
    </xdr:to>
    <xdr:sp macro="" textlink="">
      <xdr:nvSpPr>
        <xdr:cNvPr id="1987" name="Line 15"/>
        <xdr:cNvSpPr>
          <a:spLocks noChangeShapeType="1"/>
        </xdr:cNvSpPr>
      </xdr:nvSpPr>
      <xdr:spPr bwMode="auto">
        <a:xfrm flipH="1">
          <a:off x="3105150" y="1974532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48</xdr:row>
      <xdr:rowOff>19050</xdr:rowOff>
    </xdr:from>
    <xdr:to>
      <xdr:col>6</xdr:col>
      <xdr:colOff>9525</xdr:colOff>
      <xdr:row>51</xdr:row>
      <xdr:rowOff>0</xdr:rowOff>
    </xdr:to>
    <xdr:sp macro="" textlink="">
      <xdr:nvSpPr>
        <xdr:cNvPr id="1988" name="Line 767"/>
        <xdr:cNvSpPr>
          <a:spLocks noChangeShapeType="1"/>
        </xdr:cNvSpPr>
      </xdr:nvSpPr>
      <xdr:spPr bwMode="auto">
        <a:xfrm>
          <a:off x="3105150" y="197643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48</xdr:row>
      <xdr:rowOff>19050</xdr:rowOff>
    </xdr:from>
    <xdr:to>
      <xdr:col>6</xdr:col>
      <xdr:colOff>9525</xdr:colOff>
      <xdr:row>51</xdr:row>
      <xdr:rowOff>0</xdr:rowOff>
    </xdr:to>
    <xdr:sp macro="" textlink="">
      <xdr:nvSpPr>
        <xdr:cNvPr id="1989" name="Line 767"/>
        <xdr:cNvSpPr>
          <a:spLocks noChangeShapeType="1"/>
        </xdr:cNvSpPr>
      </xdr:nvSpPr>
      <xdr:spPr bwMode="auto">
        <a:xfrm>
          <a:off x="3105150" y="197643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38</xdr:row>
      <xdr:rowOff>0</xdr:rowOff>
    </xdr:from>
    <xdr:to>
      <xdr:col>6</xdr:col>
      <xdr:colOff>0</xdr:colOff>
      <xdr:row>40</xdr:row>
      <xdr:rowOff>161925</xdr:rowOff>
    </xdr:to>
    <xdr:sp macro="" textlink="">
      <xdr:nvSpPr>
        <xdr:cNvPr id="1990" name="Line 15"/>
        <xdr:cNvSpPr>
          <a:spLocks noChangeShapeType="1"/>
        </xdr:cNvSpPr>
      </xdr:nvSpPr>
      <xdr:spPr bwMode="auto">
        <a:xfrm flipH="1">
          <a:off x="3105150" y="1974532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38</xdr:row>
      <xdr:rowOff>19050</xdr:rowOff>
    </xdr:from>
    <xdr:to>
      <xdr:col>6</xdr:col>
      <xdr:colOff>9525</xdr:colOff>
      <xdr:row>41</xdr:row>
      <xdr:rowOff>0</xdr:rowOff>
    </xdr:to>
    <xdr:sp macro="" textlink="">
      <xdr:nvSpPr>
        <xdr:cNvPr id="1991" name="Line 767"/>
        <xdr:cNvSpPr>
          <a:spLocks noChangeShapeType="1"/>
        </xdr:cNvSpPr>
      </xdr:nvSpPr>
      <xdr:spPr bwMode="auto">
        <a:xfrm>
          <a:off x="3105150" y="197643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38</xdr:row>
      <xdr:rowOff>0</xdr:rowOff>
    </xdr:from>
    <xdr:to>
      <xdr:col>6</xdr:col>
      <xdr:colOff>0</xdr:colOff>
      <xdr:row>40</xdr:row>
      <xdr:rowOff>161925</xdr:rowOff>
    </xdr:to>
    <xdr:sp macro="" textlink="">
      <xdr:nvSpPr>
        <xdr:cNvPr id="1992" name="Line 15"/>
        <xdr:cNvSpPr>
          <a:spLocks noChangeShapeType="1"/>
        </xdr:cNvSpPr>
      </xdr:nvSpPr>
      <xdr:spPr bwMode="auto">
        <a:xfrm flipH="1">
          <a:off x="3105150" y="1974532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38</xdr:row>
      <xdr:rowOff>19050</xdr:rowOff>
    </xdr:from>
    <xdr:to>
      <xdr:col>6</xdr:col>
      <xdr:colOff>9525</xdr:colOff>
      <xdr:row>41</xdr:row>
      <xdr:rowOff>0</xdr:rowOff>
    </xdr:to>
    <xdr:sp macro="" textlink="">
      <xdr:nvSpPr>
        <xdr:cNvPr id="1993" name="Line 767"/>
        <xdr:cNvSpPr>
          <a:spLocks noChangeShapeType="1"/>
        </xdr:cNvSpPr>
      </xdr:nvSpPr>
      <xdr:spPr bwMode="auto">
        <a:xfrm>
          <a:off x="3105150" y="197643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38</xdr:row>
      <xdr:rowOff>19050</xdr:rowOff>
    </xdr:from>
    <xdr:to>
      <xdr:col>6</xdr:col>
      <xdr:colOff>9525</xdr:colOff>
      <xdr:row>41</xdr:row>
      <xdr:rowOff>0</xdr:rowOff>
    </xdr:to>
    <xdr:sp macro="" textlink="">
      <xdr:nvSpPr>
        <xdr:cNvPr id="1994" name="Line 767"/>
        <xdr:cNvSpPr>
          <a:spLocks noChangeShapeType="1"/>
        </xdr:cNvSpPr>
      </xdr:nvSpPr>
      <xdr:spPr bwMode="auto">
        <a:xfrm>
          <a:off x="3105150" y="197643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26</xdr:row>
      <xdr:rowOff>0</xdr:rowOff>
    </xdr:from>
    <xdr:to>
      <xdr:col>6</xdr:col>
      <xdr:colOff>0</xdr:colOff>
      <xdr:row>28</xdr:row>
      <xdr:rowOff>161925</xdr:rowOff>
    </xdr:to>
    <xdr:sp macro="" textlink="">
      <xdr:nvSpPr>
        <xdr:cNvPr id="1995" name="Line 15"/>
        <xdr:cNvSpPr>
          <a:spLocks noChangeShapeType="1"/>
        </xdr:cNvSpPr>
      </xdr:nvSpPr>
      <xdr:spPr bwMode="auto">
        <a:xfrm flipH="1">
          <a:off x="3105150" y="1974532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26</xdr:row>
      <xdr:rowOff>19050</xdr:rowOff>
    </xdr:from>
    <xdr:to>
      <xdr:col>6</xdr:col>
      <xdr:colOff>9525</xdr:colOff>
      <xdr:row>29</xdr:row>
      <xdr:rowOff>0</xdr:rowOff>
    </xdr:to>
    <xdr:sp macro="" textlink="">
      <xdr:nvSpPr>
        <xdr:cNvPr id="1996" name="Line 767"/>
        <xdr:cNvSpPr>
          <a:spLocks noChangeShapeType="1"/>
        </xdr:cNvSpPr>
      </xdr:nvSpPr>
      <xdr:spPr bwMode="auto">
        <a:xfrm>
          <a:off x="3105150" y="197643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26</xdr:row>
      <xdr:rowOff>0</xdr:rowOff>
    </xdr:from>
    <xdr:to>
      <xdr:col>6</xdr:col>
      <xdr:colOff>0</xdr:colOff>
      <xdr:row>28</xdr:row>
      <xdr:rowOff>161925</xdr:rowOff>
    </xdr:to>
    <xdr:sp macro="" textlink="">
      <xdr:nvSpPr>
        <xdr:cNvPr id="1997" name="Line 15"/>
        <xdr:cNvSpPr>
          <a:spLocks noChangeShapeType="1"/>
        </xdr:cNvSpPr>
      </xdr:nvSpPr>
      <xdr:spPr bwMode="auto">
        <a:xfrm flipH="1">
          <a:off x="3105150" y="1974532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26</xdr:row>
      <xdr:rowOff>19050</xdr:rowOff>
    </xdr:from>
    <xdr:to>
      <xdr:col>6</xdr:col>
      <xdr:colOff>9525</xdr:colOff>
      <xdr:row>29</xdr:row>
      <xdr:rowOff>0</xdr:rowOff>
    </xdr:to>
    <xdr:sp macro="" textlink="">
      <xdr:nvSpPr>
        <xdr:cNvPr id="1998" name="Line 767"/>
        <xdr:cNvSpPr>
          <a:spLocks noChangeShapeType="1"/>
        </xdr:cNvSpPr>
      </xdr:nvSpPr>
      <xdr:spPr bwMode="auto">
        <a:xfrm>
          <a:off x="3105150" y="197643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26</xdr:row>
      <xdr:rowOff>19050</xdr:rowOff>
    </xdr:from>
    <xdr:to>
      <xdr:col>6</xdr:col>
      <xdr:colOff>9525</xdr:colOff>
      <xdr:row>29</xdr:row>
      <xdr:rowOff>0</xdr:rowOff>
    </xdr:to>
    <xdr:sp macro="" textlink="">
      <xdr:nvSpPr>
        <xdr:cNvPr id="1999" name="Line 767"/>
        <xdr:cNvSpPr>
          <a:spLocks noChangeShapeType="1"/>
        </xdr:cNvSpPr>
      </xdr:nvSpPr>
      <xdr:spPr bwMode="auto">
        <a:xfrm>
          <a:off x="3105150" y="197643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22</xdr:row>
      <xdr:rowOff>0</xdr:rowOff>
    </xdr:from>
    <xdr:to>
      <xdr:col>6</xdr:col>
      <xdr:colOff>0</xdr:colOff>
      <xdr:row>24</xdr:row>
      <xdr:rowOff>161925</xdr:rowOff>
    </xdr:to>
    <xdr:sp macro="" textlink="">
      <xdr:nvSpPr>
        <xdr:cNvPr id="2000" name="Line 15"/>
        <xdr:cNvSpPr>
          <a:spLocks noChangeShapeType="1"/>
        </xdr:cNvSpPr>
      </xdr:nvSpPr>
      <xdr:spPr bwMode="auto">
        <a:xfrm flipH="1">
          <a:off x="3105150" y="1974532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22</xdr:row>
      <xdr:rowOff>19050</xdr:rowOff>
    </xdr:from>
    <xdr:to>
      <xdr:col>6</xdr:col>
      <xdr:colOff>9525</xdr:colOff>
      <xdr:row>25</xdr:row>
      <xdr:rowOff>0</xdr:rowOff>
    </xdr:to>
    <xdr:sp macro="" textlink="">
      <xdr:nvSpPr>
        <xdr:cNvPr id="2001" name="Line 767"/>
        <xdr:cNvSpPr>
          <a:spLocks noChangeShapeType="1"/>
        </xdr:cNvSpPr>
      </xdr:nvSpPr>
      <xdr:spPr bwMode="auto">
        <a:xfrm>
          <a:off x="3105150" y="197643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22</xdr:row>
      <xdr:rowOff>0</xdr:rowOff>
    </xdr:from>
    <xdr:to>
      <xdr:col>6</xdr:col>
      <xdr:colOff>0</xdr:colOff>
      <xdr:row>24</xdr:row>
      <xdr:rowOff>161925</xdr:rowOff>
    </xdr:to>
    <xdr:sp macro="" textlink="">
      <xdr:nvSpPr>
        <xdr:cNvPr id="2002" name="Line 15"/>
        <xdr:cNvSpPr>
          <a:spLocks noChangeShapeType="1"/>
        </xdr:cNvSpPr>
      </xdr:nvSpPr>
      <xdr:spPr bwMode="auto">
        <a:xfrm flipH="1">
          <a:off x="3105150" y="1974532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22</xdr:row>
      <xdr:rowOff>19050</xdr:rowOff>
    </xdr:from>
    <xdr:to>
      <xdr:col>6</xdr:col>
      <xdr:colOff>9525</xdr:colOff>
      <xdr:row>25</xdr:row>
      <xdr:rowOff>0</xdr:rowOff>
    </xdr:to>
    <xdr:sp macro="" textlink="">
      <xdr:nvSpPr>
        <xdr:cNvPr id="2003" name="Line 767"/>
        <xdr:cNvSpPr>
          <a:spLocks noChangeShapeType="1"/>
        </xdr:cNvSpPr>
      </xdr:nvSpPr>
      <xdr:spPr bwMode="auto">
        <a:xfrm>
          <a:off x="3105150" y="197643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22</xdr:row>
      <xdr:rowOff>19050</xdr:rowOff>
    </xdr:from>
    <xdr:to>
      <xdr:col>6</xdr:col>
      <xdr:colOff>9525</xdr:colOff>
      <xdr:row>25</xdr:row>
      <xdr:rowOff>0</xdr:rowOff>
    </xdr:to>
    <xdr:sp macro="" textlink="">
      <xdr:nvSpPr>
        <xdr:cNvPr id="2004" name="Line 767"/>
        <xdr:cNvSpPr>
          <a:spLocks noChangeShapeType="1"/>
        </xdr:cNvSpPr>
      </xdr:nvSpPr>
      <xdr:spPr bwMode="auto">
        <a:xfrm>
          <a:off x="3105150" y="197643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44</xdr:row>
      <xdr:rowOff>0</xdr:rowOff>
    </xdr:from>
    <xdr:to>
      <xdr:col>6</xdr:col>
      <xdr:colOff>0</xdr:colOff>
      <xdr:row>46</xdr:row>
      <xdr:rowOff>161925</xdr:rowOff>
    </xdr:to>
    <xdr:sp macro="" textlink="">
      <xdr:nvSpPr>
        <xdr:cNvPr id="2005" name="Line 15"/>
        <xdr:cNvSpPr>
          <a:spLocks noChangeShapeType="1"/>
        </xdr:cNvSpPr>
      </xdr:nvSpPr>
      <xdr:spPr bwMode="auto">
        <a:xfrm flipH="1">
          <a:off x="3105150" y="585787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44</xdr:row>
      <xdr:rowOff>19050</xdr:rowOff>
    </xdr:from>
    <xdr:to>
      <xdr:col>6</xdr:col>
      <xdr:colOff>9525</xdr:colOff>
      <xdr:row>47</xdr:row>
      <xdr:rowOff>0</xdr:rowOff>
    </xdr:to>
    <xdr:sp macro="" textlink="">
      <xdr:nvSpPr>
        <xdr:cNvPr id="2006" name="Line 767"/>
        <xdr:cNvSpPr>
          <a:spLocks noChangeShapeType="1"/>
        </xdr:cNvSpPr>
      </xdr:nvSpPr>
      <xdr:spPr bwMode="auto">
        <a:xfrm>
          <a:off x="3105150" y="587692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52</xdr:row>
      <xdr:rowOff>0</xdr:rowOff>
    </xdr:from>
    <xdr:to>
      <xdr:col>6</xdr:col>
      <xdr:colOff>0</xdr:colOff>
      <xdr:row>54</xdr:row>
      <xdr:rowOff>161925</xdr:rowOff>
    </xdr:to>
    <xdr:sp macro="" textlink="">
      <xdr:nvSpPr>
        <xdr:cNvPr id="2007" name="Line 15"/>
        <xdr:cNvSpPr>
          <a:spLocks noChangeShapeType="1"/>
        </xdr:cNvSpPr>
      </xdr:nvSpPr>
      <xdr:spPr bwMode="auto">
        <a:xfrm flipH="1">
          <a:off x="3105150" y="585787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52</xdr:row>
      <xdr:rowOff>19050</xdr:rowOff>
    </xdr:from>
    <xdr:to>
      <xdr:col>6</xdr:col>
      <xdr:colOff>9525</xdr:colOff>
      <xdr:row>55</xdr:row>
      <xdr:rowOff>0</xdr:rowOff>
    </xdr:to>
    <xdr:sp macro="" textlink="">
      <xdr:nvSpPr>
        <xdr:cNvPr id="2008" name="Line 767"/>
        <xdr:cNvSpPr>
          <a:spLocks noChangeShapeType="1"/>
        </xdr:cNvSpPr>
      </xdr:nvSpPr>
      <xdr:spPr bwMode="auto">
        <a:xfrm>
          <a:off x="3105150" y="587692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60</xdr:row>
      <xdr:rowOff>0</xdr:rowOff>
    </xdr:from>
    <xdr:to>
      <xdr:col>6</xdr:col>
      <xdr:colOff>0</xdr:colOff>
      <xdr:row>62</xdr:row>
      <xdr:rowOff>161925</xdr:rowOff>
    </xdr:to>
    <xdr:sp macro="" textlink="">
      <xdr:nvSpPr>
        <xdr:cNvPr id="2009" name="Line 15"/>
        <xdr:cNvSpPr>
          <a:spLocks noChangeShapeType="1"/>
        </xdr:cNvSpPr>
      </xdr:nvSpPr>
      <xdr:spPr bwMode="auto">
        <a:xfrm flipH="1">
          <a:off x="3105150" y="585787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60</xdr:row>
      <xdr:rowOff>19050</xdr:rowOff>
    </xdr:from>
    <xdr:to>
      <xdr:col>6</xdr:col>
      <xdr:colOff>9525</xdr:colOff>
      <xdr:row>63</xdr:row>
      <xdr:rowOff>0</xdr:rowOff>
    </xdr:to>
    <xdr:sp macro="" textlink="">
      <xdr:nvSpPr>
        <xdr:cNvPr id="2010" name="Line 767"/>
        <xdr:cNvSpPr>
          <a:spLocks noChangeShapeType="1"/>
        </xdr:cNvSpPr>
      </xdr:nvSpPr>
      <xdr:spPr bwMode="auto">
        <a:xfrm>
          <a:off x="3105150" y="587692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68</xdr:row>
      <xdr:rowOff>0</xdr:rowOff>
    </xdr:from>
    <xdr:to>
      <xdr:col>6</xdr:col>
      <xdr:colOff>0</xdr:colOff>
      <xdr:row>70</xdr:row>
      <xdr:rowOff>161925</xdr:rowOff>
    </xdr:to>
    <xdr:sp macro="" textlink="">
      <xdr:nvSpPr>
        <xdr:cNvPr id="2011" name="Line 15"/>
        <xdr:cNvSpPr>
          <a:spLocks noChangeShapeType="1"/>
        </xdr:cNvSpPr>
      </xdr:nvSpPr>
      <xdr:spPr bwMode="auto">
        <a:xfrm flipH="1">
          <a:off x="3105150" y="585787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68</xdr:row>
      <xdr:rowOff>19050</xdr:rowOff>
    </xdr:from>
    <xdr:to>
      <xdr:col>6</xdr:col>
      <xdr:colOff>9525</xdr:colOff>
      <xdr:row>71</xdr:row>
      <xdr:rowOff>0</xdr:rowOff>
    </xdr:to>
    <xdr:sp macro="" textlink="">
      <xdr:nvSpPr>
        <xdr:cNvPr id="2012" name="Line 767"/>
        <xdr:cNvSpPr>
          <a:spLocks noChangeShapeType="1"/>
        </xdr:cNvSpPr>
      </xdr:nvSpPr>
      <xdr:spPr bwMode="auto">
        <a:xfrm>
          <a:off x="3105150" y="587692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76</xdr:row>
      <xdr:rowOff>0</xdr:rowOff>
    </xdr:from>
    <xdr:to>
      <xdr:col>6</xdr:col>
      <xdr:colOff>0</xdr:colOff>
      <xdr:row>78</xdr:row>
      <xdr:rowOff>161925</xdr:rowOff>
    </xdr:to>
    <xdr:sp macro="" textlink="">
      <xdr:nvSpPr>
        <xdr:cNvPr id="2013" name="Line 15"/>
        <xdr:cNvSpPr>
          <a:spLocks noChangeShapeType="1"/>
        </xdr:cNvSpPr>
      </xdr:nvSpPr>
      <xdr:spPr bwMode="auto">
        <a:xfrm flipH="1">
          <a:off x="3105150" y="585787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76</xdr:row>
      <xdr:rowOff>19050</xdr:rowOff>
    </xdr:from>
    <xdr:to>
      <xdr:col>6</xdr:col>
      <xdr:colOff>9525</xdr:colOff>
      <xdr:row>79</xdr:row>
      <xdr:rowOff>0</xdr:rowOff>
    </xdr:to>
    <xdr:sp macro="" textlink="">
      <xdr:nvSpPr>
        <xdr:cNvPr id="2014" name="Line 767"/>
        <xdr:cNvSpPr>
          <a:spLocks noChangeShapeType="1"/>
        </xdr:cNvSpPr>
      </xdr:nvSpPr>
      <xdr:spPr bwMode="auto">
        <a:xfrm>
          <a:off x="3105150" y="587692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87</xdr:row>
      <xdr:rowOff>0</xdr:rowOff>
    </xdr:from>
    <xdr:to>
      <xdr:col>6</xdr:col>
      <xdr:colOff>0</xdr:colOff>
      <xdr:row>89</xdr:row>
      <xdr:rowOff>161925</xdr:rowOff>
    </xdr:to>
    <xdr:sp macro="" textlink="">
      <xdr:nvSpPr>
        <xdr:cNvPr id="2015" name="Line 15"/>
        <xdr:cNvSpPr>
          <a:spLocks noChangeShapeType="1"/>
        </xdr:cNvSpPr>
      </xdr:nvSpPr>
      <xdr:spPr bwMode="auto">
        <a:xfrm flipH="1">
          <a:off x="3105150" y="585787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87</xdr:row>
      <xdr:rowOff>19050</xdr:rowOff>
    </xdr:from>
    <xdr:to>
      <xdr:col>6</xdr:col>
      <xdr:colOff>9525</xdr:colOff>
      <xdr:row>90</xdr:row>
      <xdr:rowOff>0</xdr:rowOff>
    </xdr:to>
    <xdr:sp macro="" textlink="">
      <xdr:nvSpPr>
        <xdr:cNvPr id="2016" name="Line 767"/>
        <xdr:cNvSpPr>
          <a:spLocks noChangeShapeType="1"/>
        </xdr:cNvSpPr>
      </xdr:nvSpPr>
      <xdr:spPr bwMode="auto">
        <a:xfrm>
          <a:off x="3105150" y="587692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95</xdr:row>
      <xdr:rowOff>0</xdr:rowOff>
    </xdr:from>
    <xdr:to>
      <xdr:col>6</xdr:col>
      <xdr:colOff>0</xdr:colOff>
      <xdr:row>97</xdr:row>
      <xdr:rowOff>161925</xdr:rowOff>
    </xdr:to>
    <xdr:sp macro="" textlink="">
      <xdr:nvSpPr>
        <xdr:cNvPr id="2017" name="Line 15"/>
        <xdr:cNvSpPr>
          <a:spLocks noChangeShapeType="1"/>
        </xdr:cNvSpPr>
      </xdr:nvSpPr>
      <xdr:spPr bwMode="auto">
        <a:xfrm flipH="1">
          <a:off x="3105150" y="585787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95</xdr:row>
      <xdr:rowOff>19050</xdr:rowOff>
    </xdr:from>
    <xdr:to>
      <xdr:col>6</xdr:col>
      <xdr:colOff>9525</xdr:colOff>
      <xdr:row>98</xdr:row>
      <xdr:rowOff>0</xdr:rowOff>
    </xdr:to>
    <xdr:sp macro="" textlink="">
      <xdr:nvSpPr>
        <xdr:cNvPr id="2018" name="Line 767"/>
        <xdr:cNvSpPr>
          <a:spLocks noChangeShapeType="1"/>
        </xdr:cNvSpPr>
      </xdr:nvSpPr>
      <xdr:spPr bwMode="auto">
        <a:xfrm>
          <a:off x="3105150" y="587692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202</xdr:row>
      <xdr:rowOff>0</xdr:rowOff>
    </xdr:from>
    <xdr:to>
      <xdr:col>6</xdr:col>
      <xdr:colOff>0</xdr:colOff>
      <xdr:row>204</xdr:row>
      <xdr:rowOff>161925</xdr:rowOff>
    </xdr:to>
    <xdr:sp macro="" textlink="">
      <xdr:nvSpPr>
        <xdr:cNvPr id="2019" name="Line 15"/>
        <xdr:cNvSpPr>
          <a:spLocks noChangeShapeType="1"/>
        </xdr:cNvSpPr>
      </xdr:nvSpPr>
      <xdr:spPr bwMode="auto">
        <a:xfrm flipH="1">
          <a:off x="3105150" y="2814637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202</xdr:row>
      <xdr:rowOff>19050</xdr:rowOff>
    </xdr:from>
    <xdr:to>
      <xdr:col>6</xdr:col>
      <xdr:colOff>9525</xdr:colOff>
      <xdr:row>205</xdr:row>
      <xdr:rowOff>0</xdr:rowOff>
    </xdr:to>
    <xdr:sp macro="" textlink="">
      <xdr:nvSpPr>
        <xdr:cNvPr id="2020" name="Line 767"/>
        <xdr:cNvSpPr>
          <a:spLocks noChangeShapeType="1"/>
        </xdr:cNvSpPr>
      </xdr:nvSpPr>
      <xdr:spPr bwMode="auto">
        <a:xfrm>
          <a:off x="3105150" y="2816542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210</xdr:row>
      <xdr:rowOff>0</xdr:rowOff>
    </xdr:from>
    <xdr:to>
      <xdr:col>6</xdr:col>
      <xdr:colOff>0</xdr:colOff>
      <xdr:row>212</xdr:row>
      <xdr:rowOff>161925</xdr:rowOff>
    </xdr:to>
    <xdr:sp macro="" textlink="">
      <xdr:nvSpPr>
        <xdr:cNvPr id="2021" name="Line 15"/>
        <xdr:cNvSpPr>
          <a:spLocks noChangeShapeType="1"/>
        </xdr:cNvSpPr>
      </xdr:nvSpPr>
      <xdr:spPr bwMode="auto">
        <a:xfrm flipH="1">
          <a:off x="3105150" y="2814637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210</xdr:row>
      <xdr:rowOff>19050</xdr:rowOff>
    </xdr:from>
    <xdr:to>
      <xdr:col>6</xdr:col>
      <xdr:colOff>9525</xdr:colOff>
      <xdr:row>213</xdr:row>
      <xdr:rowOff>0</xdr:rowOff>
    </xdr:to>
    <xdr:sp macro="" textlink="">
      <xdr:nvSpPr>
        <xdr:cNvPr id="2022" name="Line 767"/>
        <xdr:cNvSpPr>
          <a:spLocks noChangeShapeType="1"/>
        </xdr:cNvSpPr>
      </xdr:nvSpPr>
      <xdr:spPr bwMode="auto">
        <a:xfrm>
          <a:off x="3105150" y="2816542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219</xdr:row>
      <xdr:rowOff>0</xdr:rowOff>
    </xdr:from>
    <xdr:to>
      <xdr:col>6</xdr:col>
      <xdr:colOff>0</xdr:colOff>
      <xdr:row>221</xdr:row>
      <xdr:rowOff>161925</xdr:rowOff>
    </xdr:to>
    <xdr:sp macro="" textlink="">
      <xdr:nvSpPr>
        <xdr:cNvPr id="2023" name="Line 15"/>
        <xdr:cNvSpPr>
          <a:spLocks noChangeShapeType="1"/>
        </xdr:cNvSpPr>
      </xdr:nvSpPr>
      <xdr:spPr bwMode="auto">
        <a:xfrm flipH="1">
          <a:off x="3105150" y="2814637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219</xdr:row>
      <xdr:rowOff>19050</xdr:rowOff>
    </xdr:from>
    <xdr:to>
      <xdr:col>6</xdr:col>
      <xdr:colOff>9525</xdr:colOff>
      <xdr:row>222</xdr:row>
      <xdr:rowOff>0</xdr:rowOff>
    </xdr:to>
    <xdr:sp macro="" textlink="">
      <xdr:nvSpPr>
        <xdr:cNvPr id="2024" name="Line 767"/>
        <xdr:cNvSpPr>
          <a:spLocks noChangeShapeType="1"/>
        </xdr:cNvSpPr>
      </xdr:nvSpPr>
      <xdr:spPr bwMode="auto">
        <a:xfrm>
          <a:off x="3105150" y="2816542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231</xdr:row>
      <xdr:rowOff>0</xdr:rowOff>
    </xdr:from>
    <xdr:to>
      <xdr:col>6</xdr:col>
      <xdr:colOff>0</xdr:colOff>
      <xdr:row>233</xdr:row>
      <xdr:rowOff>161925</xdr:rowOff>
    </xdr:to>
    <xdr:sp macro="" textlink="">
      <xdr:nvSpPr>
        <xdr:cNvPr id="2025" name="Line 15"/>
        <xdr:cNvSpPr>
          <a:spLocks noChangeShapeType="1"/>
        </xdr:cNvSpPr>
      </xdr:nvSpPr>
      <xdr:spPr bwMode="auto">
        <a:xfrm flipH="1">
          <a:off x="3105150" y="2814637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231</xdr:row>
      <xdr:rowOff>19050</xdr:rowOff>
    </xdr:from>
    <xdr:to>
      <xdr:col>6</xdr:col>
      <xdr:colOff>9525</xdr:colOff>
      <xdr:row>234</xdr:row>
      <xdr:rowOff>0</xdr:rowOff>
    </xdr:to>
    <xdr:sp macro="" textlink="">
      <xdr:nvSpPr>
        <xdr:cNvPr id="2026" name="Line 767"/>
        <xdr:cNvSpPr>
          <a:spLocks noChangeShapeType="1"/>
        </xdr:cNvSpPr>
      </xdr:nvSpPr>
      <xdr:spPr bwMode="auto">
        <a:xfrm>
          <a:off x="3105150" y="2816542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243</xdr:row>
      <xdr:rowOff>0</xdr:rowOff>
    </xdr:from>
    <xdr:to>
      <xdr:col>6</xdr:col>
      <xdr:colOff>0</xdr:colOff>
      <xdr:row>245</xdr:row>
      <xdr:rowOff>161925</xdr:rowOff>
    </xdr:to>
    <xdr:sp macro="" textlink="">
      <xdr:nvSpPr>
        <xdr:cNvPr id="2027" name="Line 15"/>
        <xdr:cNvSpPr>
          <a:spLocks noChangeShapeType="1"/>
        </xdr:cNvSpPr>
      </xdr:nvSpPr>
      <xdr:spPr bwMode="auto">
        <a:xfrm flipH="1">
          <a:off x="3105150" y="2814637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243</xdr:row>
      <xdr:rowOff>19050</xdr:rowOff>
    </xdr:from>
    <xdr:to>
      <xdr:col>6</xdr:col>
      <xdr:colOff>9525</xdr:colOff>
      <xdr:row>246</xdr:row>
      <xdr:rowOff>0</xdr:rowOff>
    </xdr:to>
    <xdr:sp macro="" textlink="">
      <xdr:nvSpPr>
        <xdr:cNvPr id="2028" name="Line 767"/>
        <xdr:cNvSpPr>
          <a:spLocks noChangeShapeType="1"/>
        </xdr:cNvSpPr>
      </xdr:nvSpPr>
      <xdr:spPr bwMode="auto">
        <a:xfrm>
          <a:off x="3105150" y="2816542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263</xdr:row>
      <xdr:rowOff>0</xdr:rowOff>
    </xdr:from>
    <xdr:to>
      <xdr:col>6</xdr:col>
      <xdr:colOff>0</xdr:colOff>
      <xdr:row>265</xdr:row>
      <xdr:rowOff>161925</xdr:rowOff>
    </xdr:to>
    <xdr:sp macro="" textlink="">
      <xdr:nvSpPr>
        <xdr:cNvPr id="2029" name="Line 15"/>
        <xdr:cNvSpPr>
          <a:spLocks noChangeShapeType="1"/>
        </xdr:cNvSpPr>
      </xdr:nvSpPr>
      <xdr:spPr bwMode="auto">
        <a:xfrm flipH="1">
          <a:off x="3105150" y="2814637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263</xdr:row>
      <xdr:rowOff>19050</xdr:rowOff>
    </xdr:from>
    <xdr:to>
      <xdr:col>6</xdr:col>
      <xdr:colOff>9525</xdr:colOff>
      <xdr:row>266</xdr:row>
      <xdr:rowOff>0</xdr:rowOff>
    </xdr:to>
    <xdr:sp macro="" textlink="">
      <xdr:nvSpPr>
        <xdr:cNvPr id="2030" name="Line 767"/>
        <xdr:cNvSpPr>
          <a:spLocks noChangeShapeType="1"/>
        </xdr:cNvSpPr>
      </xdr:nvSpPr>
      <xdr:spPr bwMode="auto">
        <a:xfrm>
          <a:off x="3105150" y="2816542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273</xdr:row>
      <xdr:rowOff>0</xdr:rowOff>
    </xdr:from>
    <xdr:to>
      <xdr:col>6</xdr:col>
      <xdr:colOff>0</xdr:colOff>
      <xdr:row>275</xdr:row>
      <xdr:rowOff>161925</xdr:rowOff>
    </xdr:to>
    <xdr:sp macro="" textlink="">
      <xdr:nvSpPr>
        <xdr:cNvPr id="2031" name="Line 15"/>
        <xdr:cNvSpPr>
          <a:spLocks noChangeShapeType="1"/>
        </xdr:cNvSpPr>
      </xdr:nvSpPr>
      <xdr:spPr bwMode="auto">
        <a:xfrm flipH="1">
          <a:off x="3105150" y="2814637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273</xdr:row>
      <xdr:rowOff>19050</xdr:rowOff>
    </xdr:from>
    <xdr:to>
      <xdr:col>6</xdr:col>
      <xdr:colOff>9525</xdr:colOff>
      <xdr:row>276</xdr:row>
      <xdr:rowOff>0</xdr:rowOff>
    </xdr:to>
    <xdr:sp macro="" textlink="">
      <xdr:nvSpPr>
        <xdr:cNvPr id="2032" name="Line 767"/>
        <xdr:cNvSpPr>
          <a:spLocks noChangeShapeType="1"/>
        </xdr:cNvSpPr>
      </xdr:nvSpPr>
      <xdr:spPr bwMode="auto">
        <a:xfrm>
          <a:off x="3105150" y="2816542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301</xdr:row>
      <xdr:rowOff>0</xdr:rowOff>
    </xdr:from>
    <xdr:to>
      <xdr:col>6</xdr:col>
      <xdr:colOff>0</xdr:colOff>
      <xdr:row>303</xdr:row>
      <xdr:rowOff>161925</xdr:rowOff>
    </xdr:to>
    <xdr:sp macro="" textlink="">
      <xdr:nvSpPr>
        <xdr:cNvPr id="2033" name="Line 15"/>
        <xdr:cNvSpPr>
          <a:spLocks noChangeShapeType="1"/>
        </xdr:cNvSpPr>
      </xdr:nvSpPr>
      <xdr:spPr bwMode="auto">
        <a:xfrm flipH="1">
          <a:off x="3105150" y="2814637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301</xdr:row>
      <xdr:rowOff>19050</xdr:rowOff>
    </xdr:from>
    <xdr:to>
      <xdr:col>6</xdr:col>
      <xdr:colOff>9525</xdr:colOff>
      <xdr:row>304</xdr:row>
      <xdr:rowOff>0</xdr:rowOff>
    </xdr:to>
    <xdr:sp macro="" textlink="">
      <xdr:nvSpPr>
        <xdr:cNvPr id="2034" name="Line 767"/>
        <xdr:cNvSpPr>
          <a:spLocks noChangeShapeType="1"/>
        </xdr:cNvSpPr>
      </xdr:nvSpPr>
      <xdr:spPr bwMode="auto">
        <a:xfrm>
          <a:off x="3105150" y="2816542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22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2035" name="Line 1"/>
        <xdr:cNvSpPr>
          <a:spLocks noChangeShapeType="1"/>
        </xdr:cNvSpPr>
      </xdr:nvSpPr>
      <xdr:spPr bwMode="auto">
        <a:xfrm flipH="1">
          <a:off x="3600450" y="2428875"/>
          <a:ext cx="62865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22</xdr:row>
      <xdr:rowOff>9525</xdr:rowOff>
    </xdr:from>
    <xdr:to>
      <xdr:col>9</xdr:col>
      <xdr:colOff>9525</xdr:colOff>
      <xdr:row>25</xdr:row>
      <xdr:rowOff>0</xdr:rowOff>
    </xdr:to>
    <xdr:sp macro="" textlink="">
      <xdr:nvSpPr>
        <xdr:cNvPr id="2036" name="Line 26"/>
        <xdr:cNvSpPr>
          <a:spLocks noChangeShapeType="1"/>
        </xdr:cNvSpPr>
      </xdr:nvSpPr>
      <xdr:spPr bwMode="auto">
        <a:xfrm>
          <a:off x="3600450" y="2438400"/>
          <a:ext cx="638175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26</xdr:row>
      <xdr:rowOff>0</xdr:rowOff>
    </xdr:from>
    <xdr:to>
      <xdr:col>9</xdr:col>
      <xdr:colOff>0</xdr:colOff>
      <xdr:row>28</xdr:row>
      <xdr:rowOff>161925</xdr:rowOff>
    </xdr:to>
    <xdr:sp macro="" textlink="">
      <xdr:nvSpPr>
        <xdr:cNvPr id="2037" name="Line 15"/>
        <xdr:cNvSpPr>
          <a:spLocks noChangeShapeType="1"/>
        </xdr:cNvSpPr>
      </xdr:nvSpPr>
      <xdr:spPr bwMode="auto">
        <a:xfrm flipH="1">
          <a:off x="3105150" y="448627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26</xdr:row>
      <xdr:rowOff>19050</xdr:rowOff>
    </xdr:from>
    <xdr:to>
      <xdr:col>9</xdr:col>
      <xdr:colOff>9525</xdr:colOff>
      <xdr:row>29</xdr:row>
      <xdr:rowOff>0</xdr:rowOff>
    </xdr:to>
    <xdr:sp macro="" textlink="">
      <xdr:nvSpPr>
        <xdr:cNvPr id="2038" name="Line 767"/>
        <xdr:cNvSpPr>
          <a:spLocks noChangeShapeType="1"/>
        </xdr:cNvSpPr>
      </xdr:nvSpPr>
      <xdr:spPr bwMode="auto">
        <a:xfrm>
          <a:off x="3105150" y="450532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26</xdr:row>
      <xdr:rowOff>0</xdr:rowOff>
    </xdr:from>
    <xdr:to>
      <xdr:col>9</xdr:col>
      <xdr:colOff>0</xdr:colOff>
      <xdr:row>28</xdr:row>
      <xdr:rowOff>161925</xdr:rowOff>
    </xdr:to>
    <xdr:sp macro="" textlink="">
      <xdr:nvSpPr>
        <xdr:cNvPr id="2039" name="Line 15"/>
        <xdr:cNvSpPr>
          <a:spLocks noChangeShapeType="1"/>
        </xdr:cNvSpPr>
      </xdr:nvSpPr>
      <xdr:spPr bwMode="auto">
        <a:xfrm flipH="1">
          <a:off x="3105150" y="448627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26</xdr:row>
      <xdr:rowOff>19050</xdr:rowOff>
    </xdr:from>
    <xdr:to>
      <xdr:col>9</xdr:col>
      <xdr:colOff>9525</xdr:colOff>
      <xdr:row>29</xdr:row>
      <xdr:rowOff>0</xdr:rowOff>
    </xdr:to>
    <xdr:sp macro="" textlink="">
      <xdr:nvSpPr>
        <xdr:cNvPr id="2040" name="Line 767"/>
        <xdr:cNvSpPr>
          <a:spLocks noChangeShapeType="1"/>
        </xdr:cNvSpPr>
      </xdr:nvSpPr>
      <xdr:spPr bwMode="auto">
        <a:xfrm>
          <a:off x="3105150" y="450532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26</xdr:row>
      <xdr:rowOff>0</xdr:rowOff>
    </xdr:from>
    <xdr:to>
      <xdr:col>9</xdr:col>
      <xdr:colOff>0</xdr:colOff>
      <xdr:row>28</xdr:row>
      <xdr:rowOff>161925</xdr:rowOff>
    </xdr:to>
    <xdr:sp macro="" textlink="">
      <xdr:nvSpPr>
        <xdr:cNvPr id="2041" name="Line 15"/>
        <xdr:cNvSpPr>
          <a:spLocks noChangeShapeType="1"/>
        </xdr:cNvSpPr>
      </xdr:nvSpPr>
      <xdr:spPr bwMode="auto">
        <a:xfrm flipH="1">
          <a:off x="3105150" y="448627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26</xdr:row>
      <xdr:rowOff>19050</xdr:rowOff>
    </xdr:from>
    <xdr:to>
      <xdr:col>9</xdr:col>
      <xdr:colOff>9525</xdr:colOff>
      <xdr:row>29</xdr:row>
      <xdr:rowOff>0</xdr:rowOff>
    </xdr:to>
    <xdr:sp macro="" textlink="">
      <xdr:nvSpPr>
        <xdr:cNvPr id="2042" name="Line 767"/>
        <xdr:cNvSpPr>
          <a:spLocks noChangeShapeType="1"/>
        </xdr:cNvSpPr>
      </xdr:nvSpPr>
      <xdr:spPr bwMode="auto">
        <a:xfrm>
          <a:off x="3105150" y="450532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26</xdr:row>
      <xdr:rowOff>19050</xdr:rowOff>
    </xdr:from>
    <xdr:to>
      <xdr:col>9</xdr:col>
      <xdr:colOff>9525</xdr:colOff>
      <xdr:row>29</xdr:row>
      <xdr:rowOff>0</xdr:rowOff>
    </xdr:to>
    <xdr:sp macro="" textlink="">
      <xdr:nvSpPr>
        <xdr:cNvPr id="2043" name="Line 767"/>
        <xdr:cNvSpPr>
          <a:spLocks noChangeShapeType="1"/>
        </xdr:cNvSpPr>
      </xdr:nvSpPr>
      <xdr:spPr bwMode="auto">
        <a:xfrm>
          <a:off x="3105150" y="450532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48</xdr:row>
      <xdr:rowOff>0</xdr:rowOff>
    </xdr:from>
    <xdr:to>
      <xdr:col>9</xdr:col>
      <xdr:colOff>0</xdr:colOff>
      <xdr:row>50</xdr:row>
      <xdr:rowOff>161925</xdr:rowOff>
    </xdr:to>
    <xdr:sp macro="" textlink="">
      <xdr:nvSpPr>
        <xdr:cNvPr id="2044" name="Line 15"/>
        <xdr:cNvSpPr>
          <a:spLocks noChangeShapeType="1"/>
        </xdr:cNvSpPr>
      </xdr:nvSpPr>
      <xdr:spPr bwMode="auto">
        <a:xfrm flipH="1">
          <a:off x="3105150" y="825817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48</xdr:row>
      <xdr:rowOff>19050</xdr:rowOff>
    </xdr:from>
    <xdr:to>
      <xdr:col>9</xdr:col>
      <xdr:colOff>9525</xdr:colOff>
      <xdr:row>51</xdr:row>
      <xdr:rowOff>0</xdr:rowOff>
    </xdr:to>
    <xdr:sp macro="" textlink="">
      <xdr:nvSpPr>
        <xdr:cNvPr id="2045" name="Line 767"/>
        <xdr:cNvSpPr>
          <a:spLocks noChangeShapeType="1"/>
        </xdr:cNvSpPr>
      </xdr:nvSpPr>
      <xdr:spPr bwMode="auto">
        <a:xfrm>
          <a:off x="3105150" y="827722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48</xdr:row>
      <xdr:rowOff>0</xdr:rowOff>
    </xdr:from>
    <xdr:to>
      <xdr:col>9</xdr:col>
      <xdr:colOff>0</xdr:colOff>
      <xdr:row>50</xdr:row>
      <xdr:rowOff>161925</xdr:rowOff>
    </xdr:to>
    <xdr:sp macro="" textlink="">
      <xdr:nvSpPr>
        <xdr:cNvPr id="2046" name="Line 15"/>
        <xdr:cNvSpPr>
          <a:spLocks noChangeShapeType="1"/>
        </xdr:cNvSpPr>
      </xdr:nvSpPr>
      <xdr:spPr bwMode="auto">
        <a:xfrm flipH="1">
          <a:off x="3105150" y="825817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48</xdr:row>
      <xdr:rowOff>19050</xdr:rowOff>
    </xdr:from>
    <xdr:to>
      <xdr:col>9</xdr:col>
      <xdr:colOff>9525</xdr:colOff>
      <xdr:row>51</xdr:row>
      <xdr:rowOff>0</xdr:rowOff>
    </xdr:to>
    <xdr:sp macro="" textlink="">
      <xdr:nvSpPr>
        <xdr:cNvPr id="2047" name="Line 767"/>
        <xdr:cNvSpPr>
          <a:spLocks noChangeShapeType="1"/>
        </xdr:cNvSpPr>
      </xdr:nvSpPr>
      <xdr:spPr bwMode="auto">
        <a:xfrm>
          <a:off x="3105150" y="827722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48</xdr:row>
      <xdr:rowOff>0</xdr:rowOff>
    </xdr:from>
    <xdr:to>
      <xdr:col>9</xdr:col>
      <xdr:colOff>0</xdr:colOff>
      <xdr:row>50</xdr:row>
      <xdr:rowOff>161925</xdr:rowOff>
    </xdr:to>
    <xdr:sp macro="" textlink="">
      <xdr:nvSpPr>
        <xdr:cNvPr id="2048" name="Line 15"/>
        <xdr:cNvSpPr>
          <a:spLocks noChangeShapeType="1"/>
        </xdr:cNvSpPr>
      </xdr:nvSpPr>
      <xdr:spPr bwMode="auto">
        <a:xfrm flipH="1">
          <a:off x="3105150" y="825817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48</xdr:row>
      <xdr:rowOff>19050</xdr:rowOff>
    </xdr:from>
    <xdr:to>
      <xdr:col>9</xdr:col>
      <xdr:colOff>9525</xdr:colOff>
      <xdr:row>51</xdr:row>
      <xdr:rowOff>0</xdr:rowOff>
    </xdr:to>
    <xdr:sp macro="" textlink="">
      <xdr:nvSpPr>
        <xdr:cNvPr id="2049" name="Line 767"/>
        <xdr:cNvSpPr>
          <a:spLocks noChangeShapeType="1"/>
        </xdr:cNvSpPr>
      </xdr:nvSpPr>
      <xdr:spPr bwMode="auto">
        <a:xfrm>
          <a:off x="3105150" y="827722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48</xdr:row>
      <xdr:rowOff>19050</xdr:rowOff>
    </xdr:from>
    <xdr:to>
      <xdr:col>9</xdr:col>
      <xdr:colOff>9525</xdr:colOff>
      <xdr:row>51</xdr:row>
      <xdr:rowOff>0</xdr:rowOff>
    </xdr:to>
    <xdr:sp macro="" textlink="">
      <xdr:nvSpPr>
        <xdr:cNvPr id="2050" name="Line 767"/>
        <xdr:cNvSpPr>
          <a:spLocks noChangeShapeType="1"/>
        </xdr:cNvSpPr>
      </xdr:nvSpPr>
      <xdr:spPr bwMode="auto">
        <a:xfrm>
          <a:off x="3105150" y="827722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56</xdr:row>
      <xdr:rowOff>0</xdr:rowOff>
    </xdr:from>
    <xdr:to>
      <xdr:col>9</xdr:col>
      <xdr:colOff>0</xdr:colOff>
      <xdr:row>58</xdr:row>
      <xdr:rowOff>161925</xdr:rowOff>
    </xdr:to>
    <xdr:sp macro="" textlink="">
      <xdr:nvSpPr>
        <xdr:cNvPr id="2051" name="Line 15"/>
        <xdr:cNvSpPr>
          <a:spLocks noChangeShapeType="1"/>
        </xdr:cNvSpPr>
      </xdr:nvSpPr>
      <xdr:spPr bwMode="auto">
        <a:xfrm flipH="1">
          <a:off x="3105150" y="962977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56</xdr:row>
      <xdr:rowOff>19050</xdr:rowOff>
    </xdr:from>
    <xdr:to>
      <xdr:col>9</xdr:col>
      <xdr:colOff>9525</xdr:colOff>
      <xdr:row>59</xdr:row>
      <xdr:rowOff>0</xdr:rowOff>
    </xdr:to>
    <xdr:sp macro="" textlink="">
      <xdr:nvSpPr>
        <xdr:cNvPr id="2052" name="Line 767"/>
        <xdr:cNvSpPr>
          <a:spLocks noChangeShapeType="1"/>
        </xdr:cNvSpPr>
      </xdr:nvSpPr>
      <xdr:spPr bwMode="auto">
        <a:xfrm>
          <a:off x="3105150" y="964882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56</xdr:row>
      <xdr:rowOff>0</xdr:rowOff>
    </xdr:from>
    <xdr:to>
      <xdr:col>9</xdr:col>
      <xdr:colOff>0</xdr:colOff>
      <xdr:row>58</xdr:row>
      <xdr:rowOff>161925</xdr:rowOff>
    </xdr:to>
    <xdr:sp macro="" textlink="">
      <xdr:nvSpPr>
        <xdr:cNvPr id="2053" name="Line 15"/>
        <xdr:cNvSpPr>
          <a:spLocks noChangeShapeType="1"/>
        </xdr:cNvSpPr>
      </xdr:nvSpPr>
      <xdr:spPr bwMode="auto">
        <a:xfrm flipH="1">
          <a:off x="3105150" y="962977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56</xdr:row>
      <xdr:rowOff>19050</xdr:rowOff>
    </xdr:from>
    <xdr:to>
      <xdr:col>9</xdr:col>
      <xdr:colOff>9525</xdr:colOff>
      <xdr:row>59</xdr:row>
      <xdr:rowOff>0</xdr:rowOff>
    </xdr:to>
    <xdr:sp macro="" textlink="">
      <xdr:nvSpPr>
        <xdr:cNvPr id="2054" name="Line 767"/>
        <xdr:cNvSpPr>
          <a:spLocks noChangeShapeType="1"/>
        </xdr:cNvSpPr>
      </xdr:nvSpPr>
      <xdr:spPr bwMode="auto">
        <a:xfrm>
          <a:off x="3105150" y="964882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56</xdr:row>
      <xdr:rowOff>0</xdr:rowOff>
    </xdr:from>
    <xdr:to>
      <xdr:col>9</xdr:col>
      <xdr:colOff>0</xdr:colOff>
      <xdr:row>58</xdr:row>
      <xdr:rowOff>161925</xdr:rowOff>
    </xdr:to>
    <xdr:sp macro="" textlink="">
      <xdr:nvSpPr>
        <xdr:cNvPr id="2055" name="Line 15"/>
        <xdr:cNvSpPr>
          <a:spLocks noChangeShapeType="1"/>
        </xdr:cNvSpPr>
      </xdr:nvSpPr>
      <xdr:spPr bwMode="auto">
        <a:xfrm flipH="1">
          <a:off x="3105150" y="962977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56</xdr:row>
      <xdr:rowOff>19050</xdr:rowOff>
    </xdr:from>
    <xdr:to>
      <xdr:col>9</xdr:col>
      <xdr:colOff>9525</xdr:colOff>
      <xdr:row>59</xdr:row>
      <xdr:rowOff>0</xdr:rowOff>
    </xdr:to>
    <xdr:sp macro="" textlink="">
      <xdr:nvSpPr>
        <xdr:cNvPr id="2056" name="Line 767"/>
        <xdr:cNvSpPr>
          <a:spLocks noChangeShapeType="1"/>
        </xdr:cNvSpPr>
      </xdr:nvSpPr>
      <xdr:spPr bwMode="auto">
        <a:xfrm>
          <a:off x="3105150" y="964882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56</xdr:row>
      <xdr:rowOff>19050</xdr:rowOff>
    </xdr:from>
    <xdr:to>
      <xdr:col>9</xdr:col>
      <xdr:colOff>9525</xdr:colOff>
      <xdr:row>59</xdr:row>
      <xdr:rowOff>0</xdr:rowOff>
    </xdr:to>
    <xdr:sp macro="" textlink="">
      <xdr:nvSpPr>
        <xdr:cNvPr id="2057" name="Line 767"/>
        <xdr:cNvSpPr>
          <a:spLocks noChangeShapeType="1"/>
        </xdr:cNvSpPr>
      </xdr:nvSpPr>
      <xdr:spPr bwMode="auto">
        <a:xfrm>
          <a:off x="3105150" y="964882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99</xdr:row>
      <xdr:rowOff>0</xdr:rowOff>
    </xdr:from>
    <xdr:to>
      <xdr:col>9</xdr:col>
      <xdr:colOff>0</xdr:colOff>
      <xdr:row>101</xdr:row>
      <xdr:rowOff>161925</xdr:rowOff>
    </xdr:to>
    <xdr:sp macro="" textlink="">
      <xdr:nvSpPr>
        <xdr:cNvPr id="2058" name="Line 15"/>
        <xdr:cNvSpPr>
          <a:spLocks noChangeShapeType="1"/>
        </xdr:cNvSpPr>
      </xdr:nvSpPr>
      <xdr:spPr bwMode="auto">
        <a:xfrm flipH="1">
          <a:off x="3105150" y="1700212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99</xdr:row>
      <xdr:rowOff>19050</xdr:rowOff>
    </xdr:from>
    <xdr:to>
      <xdr:col>9</xdr:col>
      <xdr:colOff>9525</xdr:colOff>
      <xdr:row>102</xdr:row>
      <xdr:rowOff>0</xdr:rowOff>
    </xdr:to>
    <xdr:sp macro="" textlink="">
      <xdr:nvSpPr>
        <xdr:cNvPr id="2059" name="Line 767"/>
        <xdr:cNvSpPr>
          <a:spLocks noChangeShapeType="1"/>
        </xdr:cNvSpPr>
      </xdr:nvSpPr>
      <xdr:spPr bwMode="auto">
        <a:xfrm>
          <a:off x="3105150" y="170211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99</xdr:row>
      <xdr:rowOff>0</xdr:rowOff>
    </xdr:from>
    <xdr:to>
      <xdr:col>9</xdr:col>
      <xdr:colOff>0</xdr:colOff>
      <xdr:row>101</xdr:row>
      <xdr:rowOff>161925</xdr:rowOff>
    </xdr:to>
    <xdr:sp macro="" textlink="">
      <xdr:nvSpPr>
        <xdr:cNvPr id="2060" name="Line 15"/>
        <xdr:cNvSpPr>
          <a:spLocks noChangeShapeType="1"/>
        </xdr:cNvSpPr>
      </xdr:nvSpPr>
      <xdr:spPr bwMode="auto">
        <a:xfrm flipH="1">
          <a:off x="3105150" y="1700212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99</xdr:row>
      <xdr:rowOff>19050</xdr:rowOff>
    </xdr:from>
    <xdr:to>
      <xdr:col>9</xdr:col>
      <xdr:colOff>9525</xdr:colOff>
      <xdr:row>102</xdr:row>
      <xdr:rowOff>0</xdr:rowOff>
    </xdr:to>
    <xdr:sp macro="" textlink="">
      <xdr:nvSpPr>
        <xdr:cNvPr id="2061" name="Line 767"/>
        <xdr:cNvSpPr>
          <a:spLocks noChangeShapeType="1"/>
        </xdr:cNvSpPr>
      </xdr:nvSpPr>
      <xdr:spPr bwMode="auto">
        <a:xfrm>
          <a:off x="3105150" y="170211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99</xdr:row>
      <xdr:rowOff>0</xdr:rowOff>
    </xdr:from>
    <xdr:to>
      <xdr:col>9</xdr:col>
      <xdr:colOff>0</xdr:colOff>
      <xdr:row>101</xdr:row>
      <xdr:rowOff>161925</xdr:rowOff>
    </xdr:to>
    <xdr:sp macro="" textlink="">
      <xdr:nvSpPr>
        <xdr:cNvPr id="2062" name="Line 15"/>
        <xdr:cNvSpPr>
          <a:spLocks noChangeShapeType="1"/>
        </xdr:cNvSpPr>
      </xdr:nvSpPr>
      <xdr:spPr bwMode="auto">
        <a:xfrm flipH="1">
          <a:off x="3105150" y="1700212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99</xdr:row>
      <xdr:rowOff>19050</xdr:rowOff>
    </xdr:from>
    <xdr:to>
      <xdr:col>9</xdr:col>
      <xdr:colOff>9525</xdr:colOff>
      <xdr:row>102</xdr:row>
      <xdr:rowOff>0</xdr:rowOff>
    </xdr:to>
    <xdr:sp macro="" textlink="">
      <xdr:nvSpPr>
        <xdr:cNvPr id="2063" name="Line 767"/>
        <xdr:cNvSpPr>
          <a:spLocks noChangeShapeType="1"/>
        </xdr:cNvSpPr>
      </xdr:nvSpPr>
      <xdr:spPr bwMode="auto">
        <a:xfrm>
          <a:off x="3105150" y="170211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99</xdr:row>
      <xdr:rowOff>19050</xdr:rowOff>
    </xdr:from>
    <xdr:to>
      <xdr:col>9</xdr:col>
      <xdr:colOff>9525</xdr:colOff>
      <xdr:row>102</xdr:row>
      <xdr:rowOff>0</xdr:rowOff>
    </xdr:to>
    <xdr:sp macro="" textlink="">
      <xdr:nvSpPr>
        <xdr:cNvPr id="2064" name="Line 767"/>
        <xdr:cNvSpPr>
          <a:spLocks noChangeShapeType="1"/>
        </xdr:cNvSpPr>
      </xdr:nvSpPr>
      <xdr:spPr bwMode="auto">
        <a:xfrm>
          <a:off x="3105150" y="170211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103</xdr:row>
      <xdr:rowOff>0</xdr:rowOff>
    </xdr:from>
    <xdr:to>
      <xdr:col>9</xdr:col>
      <xdr:colOff>0</xdr:colOff>
      <xdr:row>105</xdr:row>
      <xdr:rowOff>161925</xdr:rowOff>
    </xdr:to>
    <xdr:sp macro="" textlink="">
      <xdr:nvSpPr>
        <xdr:cNvPr id="2065" name="Line 15"/>
        <xdr:cNvSpPr>
          <a:spLocks noChangeShapeType="1"/>
        </xdr:cNvSpPr>
      </xdr:nvSpPr>
      <xdr:spPr bwMode="auto">
        <a:xfrm flipH="1">
          <a:off x="3105150" y="1700212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103</xdr:row>
      <xdr:rowOff>19050</xdr:rowOff>
    </xdr:from>
    <xdr:to>
      <xdr:col>9</xdr:col>
      <xdr:colOff>9525</xdr:colOff>
      <xdr:row>106</xdr:row>
      <xdr:rowOff>0</xdr:rowOff>
    </xdr:to>
    <xdr:sp macro="" textlink="">
      <xdr:nvSpPr>
        <xdr:cNvPr id="2066" name="Line 767"/>
        <xdr:cNvSpPr>
          <a:spLocks noChangeShapeType="1"/>
        </xdr:cNvSpPr>
      </xdr:nvSpPr>
      <xdr:spPr bwMode="auto">
        <a:xfrm>
          <a:off x="3105150" y="170211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103</xdr:row>
      <xdr:rowOff>0</xdr:rowOff>
    </xdr:from>
    <xdr:to>
      <xdr:col>9</xdr:col>
      <xdr:colOff>0</xdr:colOff>
      <xdr:row>105</xdr:row>
      <xdr:rowOff>161925</xdr:rowOff>
    </xdr:to>
    <xdr:sp macro="" textlink="">
      <xdr:nvSpPr>
        <xdr:cNvPr id="2067" name="Line 15"/>
        <xdr:cNvSpPr>
          <a:spLocks noChangeShapeType="1"/>
        </xdr:cNvSpPr>
      </xdr:nvSpPr>
      <xdr:spPr bwMode="auto">
        <a:xfrm flipH="1">
          <a:off x="3105150" y="1700212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103</xdr:row>
      <xdr:rowOff>19050</xdr:rowOff>
    </xdr:from>
    <xdr:to>
      <xdr:col>9</xdr:col>
      <xdr:colOff>9525</xdr:colOff>
      <xdr:row>106</xdr:row>
      <xdr:rowOff>0</xdr:rowOff>
    </xdr:to>
    <xdr:sp macro="" textlink="">
      <xdr:nvSpPr>
        <xdr:cNvPr id="2068" name="Line 767"/>
        <xdr:cNvSpPr>
          <a:spLocks noChangeShapeType="1"/>
        </xdr:cNvSpPr>
      </xdr:nvSpPr>
      <xdr:spPr bwMode="auto">
        <a:xfrm>
          <a:off x="3105150" y="170211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103</xdr:row>
      <xdr:rowOff>0</xdr:rowOff>
    </xdr:from>
    <xdr:to>
      <xdr:col>9</xdr:col>
      <xdr:colOff>0</xdr:colOff>
      <xdr:row>105</xdr:row>
      <xdr:rowOff>161925</xdr:rowOff>
    </xdr:to>
    <xdr:sp macro="" textlink="">
      <xdr:nvSpPr>
        <xdr:cNvPr id="2069" name="Line 15"/>
        <xdr:cNvSpPr>
          <a:spLocks noChangeShapeType="1"/>
        </xdr:cNvSpPr>
      </xdr:nvSpPr>
      <xdr:spPr bwMode="auto">
        <a:xfrm flipH="1">
          <a:off x="3105150" y="1700212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103</xdr:row>
      <xdr:rowOff>19050</xdr:rowOff>
    </xdr:from>
    <xdr:to>
      <xdr:col>9</xdr:col>
      <xdr:colOff>9525</xdr:colOff>
      <xdr:row>106</xdr:row>
      <xdr:rowOff>0</xdr:rowOff>
    </xdr:to>
    <xdr:sp macro="" textlink="">
      <xdr:nvSpPr>
        <xdr:cNvPr id="2070" name="Line 767"/>
        <xdr:cNvSpPr>
          <a:spLocks noChangeShapeType="1"/>
        </xdr:cNvSpPr>
      </xdr:nvSpPr>
      <xdr:spPr bwMode="auto">
        <a:xfrm>
          <a:off x="3105150" y="170211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103</xdr:row>
      <xdr:rowOff>19050</xdr:rowOff>
    </xdr:from>
    <xdr:to>
      <xdr:col>9</xdr:col>
      <xdr:colOff>9525</xdr:colOff>
      <xdr:row>106</xdr:row>
      <xdr:rowOff>0</xdr:rowOff>
    </xdr:to>
    <xdr:sp macro="" textlink="">
      <xdr:nvSpPr>
        <xdr:cNvPr id="2071" name="Line 767"/>
        <xdr:cNvSpPr>
          <a:spLocks noChangeShapeType="1"/>
        </xdr:cNvSpPr>
      </xdr:nvSpPr>
      <xdr:spPr bwMode="auto">
        <a:xfrm>
          <a:off x="3105150" y="170211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111</xdr:row>
      <xdr:rowOff>0</xdr:rowOff>
    </xdr:from>
    <xdr:to>
      <xdr:col>9</xdr:col>
      <xdr:colOff>0</xdr:colOff>
      <xdr:row>113</xdr:row>
      <xdr:rowOff>161925</xdr:rowOff>
    </xdr:to>
    <xdr:sp macro="" textlink="">
      <xdr:nvSpPr>
        <xdr:cNvPr id="2072" name="Line 15"/>
        <xdr:cNvSpPr>
          <a:spLocks noChangeShapeType="1"/>
        </xdr:cNvSpPr>
      </xdr:nvSpPr>
      <xdr:spPr bwMode="auto">
        <a:xfrm flipH="1">
          <a:off x="3105150" y="1905952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111</xdr:row>
      <xdr:rowOff>19050</xdr:rowOff>
    </xdr:from>
    <xdr:to>
      <xdr:col>9</xdr:col>
      <xdr:colOff>9525</xdr:colOff>
      <xdr:row>114</xdr:row>
      <xdr:rowOff>0</xdr:rowOff>
    </xdr:to>
    <xdr:sp macro="" textlink="">
      <xdr:nvSpPr>
        <xdr:cNvPr id="2073" name="Line 767"/>
        <xdr:cNvSpPr>
          <a:spLocks noChangeShapeType="1"/>
        </xdr:cNvSpPr>
      </xdr:nvSpPr>
      <xdr:spPr bwMode="auto">
        <a:xfrm>
          <a:off x="3105150" y="190785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111</xdr:row>
      <xdr:rowOff>0</xdr:rowOff>
    </xdr:from>
    <xdr:to>
      <xdr:col>9</xdr:col>
      <xdr:colOff>0</xdr:colOff>
      <xdr:row>113</xdr:row>
      <xdr:rowOff>161925</xdr:rowOff>
    </xdr:to>
    <xdr:sp macro="" textlink="">
      <xdr:nvSpPr>
        <xdr:cNvPr id="2074" name="Line 15"/>
        <xdr:cNvSpPr>
          <a:spLocks noChangeShapeType="1"/>
        </xdr:cNvSpPr>
      </xdr:nvSpPr>
      <xdr:spPr bwMode="auto">
        <a:xfrm flipH="1">
          <a:off x="3105150" y="1905952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111</xdr:row>
      <xdr:rowOff>19050</xdr:rowOff>
    </xdr:from>
    <xdr:to>
      <xdr:col>9</xdr:col>
      <xdr:colOff>9525</xdr:colOff>
      <xdr:row>114</xdr:row>
      <xdr:rowOff>0</xdr:rowOff>
    </xdr:to>
    <xdr:sp macro="" textlink="">
      <xdr:nvSpPr>
        <xdr:cNvPr id="2075" name="Line 767"/>
        <xdr:cNvSpPr>
          <a:spLocks noChangeShapeType="1"/>
        </xdr:cNvSpPr>
      </xdr:nvSpPr>
      <xdr:spPr bwMode="auto">
        <a:xfrm>
          <a:off x="3105150" y="190785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111</xdr:row>
      <xdr:rowOff>19050</xdr:rowOff>
    </xdr:from>
    <xdr:to>
      <xdr:col>9</xdr:col>
      <xdr:colOff>9525</xdr:colOff>
      <xdr:row>114</xdr:row>
      <xdr:rowOff>0</xdr:rowOff>
    </xdr:to>
    <xdr:sp macro="" textlink="">
      <xdr:nvSpPr>
        <xdr:cNvPr id="2076" name="Line 767"/>
        <xdr:cNvSpPr>
          <a:spLocks noChangeShapeType="1"/>
        </xdr:cNvSpPr>
      </xdr:nvSpPr>
      <xdr:spPr bwMode="auto">
        <a:xfrm>
          <a:off x="3105150" y="190785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115</xdr:row>
      <xdr:rowOff>0</xdr:rowOff>
    </xdr:from>
    <xdr:to>
      <xdr:col>9</xdr:col>
      <xdr:colOff>0</xdr:colOff>
      <xdr:row>117</xdr:row>
      <xdr:rowOff>161925</xdr:rowOff>
    </xdr:to>
    <xdr:sp macro="" textlink="">
      <xdr:nvSpPr>
        <xdr:cNvPr id="2077" name="Line 15"/>
        <xdr:cNvSpPr>
          <a:spLocks noChangeShapeType="1"/>
        </xdr:cNvSpPr>
      </xdr:nvSpPr>
      <xdr:spPr bwMode="auto">
        <a:xfrm flipH="1">
          <a:off x="3105150" y="1905952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115</xdr:row>
      <xdr:rowOff>19050</xdr:rowOff>
    </xdr:from>
    <xdr:to>
      <xdr:col>9</xdr:col>
      <xdr:colOff>9525</xdr:colOff>
      <xdr:row>118</xdr:row>
      <xdr:rowOff>0</xdr:rowOff>
    </xdr:to>
    <xdr:sp macro="" textlink="">
      <xdr:nvSpPr>
        <xdr:cNvPr id="2078" name="Line 767"/>
        <xdr:cNvSpPr>
          <a:spLocks noChangeShapeType="1"/>
        </xdr:cNvSpPr>
      </xdr:nvSpPr>
      <xdr:spPr bwMode="auto">
        <a:xfrm>
          <a:off x="3105150" y="190785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115</xdr:row>
      <xdr:rowOff>0</xdr:rowOff>
    </xdr:from>
    <xdr:to>
      <xdr:col>9</xdr:col>
      <xdr:colOff>0</xdr:colOff>
      <xdr:row>117</xdr:row>
      <xdr:rowOff>161925</xdr:rowOff>
    </xdr:to>
    <xdr:sp macro="" textlink="">
      <xdr:nvSpPr>
        <xdr:cNvPr id="2079" name="Line 15"/>
        <xdr:cNvSpPr>
          <a:spLocks noChangeShapeType="1"/>
        </xdr:cNvSpPr>
      </xdr:nvSpPr>
      <xdr:spPr bwMode="auto">
        <a:xfrm flipH="1">
          <a:off x="3105150" y="1905952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115</xdr:row>
      <xdr:rowOff>19050</xdr:rowOff>
    </xdr:from>
    <xdr:to>
      <xdr:col>9</xdr:col>
      <xdr:colOff>9525</xdr:colOff>
      <xdr:row>118</xdr:row>
      <xdr:rowOff>0</xdr:rowOff>
    </xdr:to>
    <xdr:sp macro="" textlink="">
      <xdr:nvSpPr>
        <xdr:cNvPr id="2080" name="Line 767"/>
        <xdr:cNvSpPr>
          <a:spLocks noChangeShapeType="1"/>
        </xdr:cNvSpPr>
      </xdr:nvSpPr>
      <xdr:spPr bwMode="auto">
        <a:xfrm>
          <a:off x="3105150" y="190785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115</xdr:row>
      <xdr:rowOff>19050</xdr:rowOff>
    </xdr:from>
    <xdr:to>
      <xdr:col>9</xdr:col>
      <xdr:colOff>9525</xdr:colOff>
      <xdr:row>118</xdr:row>
      <xdr:rowOff>0</xdr:rowOff>
    </xdr:to>
    <xdr:sp macro="" textlink="">
      <xdr:nvSpPr>
        <xdr:cNvPr id="2081" name="Line 767"/>
        <xdr:cNvSpPr>
          <a:spLocks noChangeShapeType="1"/>
        </xdr:cNvSpPr>
      </xdr:nvSpPr>
      <xdr:spPr bwMode="auto">
        <a:xfrm>
          <a:off x="3105150" y="190785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107</xdr:row>
      <xdr:rowOff>0</xdr:rowOff>
    </xdr:from>
    <xdr:to>
      <xdr:col>9</xdr:col>
      <xdr:colOff>0</xdr:colOff>
      <xdr:row>109</xdr:row>
      <xdr:rowOff>161925</xdr:rowOff>
    </xdr:to>
    <xdr:sp macro="" textlink="">
      <xdr:nvSpPr>
        <xdr:cNvPr id="2082" name="Line 15"/>
        <xdr:cNvSpPr>
          <a:spLocks noChangeShapeType="1"/>
        </xdr:cNvSpPr>
      </xdr:nvSpPr>
      <xdr:spPr bwMode="auto">
        <a:xfrm flipH="1">
          <a:off x="3105150" y="1837372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107</xdr:row>
      <xdr:rowOff>19050</xdr:rowOff>
    </xdr:from>
    <xdr:to>
      <xdr:col>9</xdr:col>
      <xdr:colOff>9525</xdr:colOff>
      <xdr:row>110</xdr:row>
      <xdr:rowOff>0</xdr:rowOff>
    </xdr:to>
    <xdr:sp macro="" textlink="">
      <xdr:nvSpPr>
        <xdr:cNvPr id="2083" name="Line 767"/>
        <xdr:cNvSpPr>
          <a:spLocks noChangeShapeType="1"/>
        </xdr:cNvSpPr>
      </xdr:nvSpPr>
      <xdr:spPr bwMode="auto">
        <a:xfrm>
          <a:off x="3105150" y="183927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137</xdr:row>
      <xdr:rowOff>0</xdr:rowOff>
    </xdr:from>
    <xdr:to>
      <xdr:col>9</xdr:col>
      <xdr:colOff>0</xdr:colOff>
      <xdr:row>140</xdr:row>
      <xdr:rowOff>0</xdr:rowOff>
    </xdr:to>
    <xdr:sp macro="" textlink="">
      <xdr:nvSpPr>
        <xdr:cNvPr id="2084" name="Line 1"/>
        <xdr:cNvSpPr>
          <a:spLocks noChangeShapeType="1"/>
        </xdr:cNvSpPr>
      </xdr:nvSpPr>
      <xdr:spPr bwMode="auto">
        <a:xfrm flipH="1">
          <a:off x="3600450" y="22964775"/>
          <a:ext cx="62865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137</xdr:row>
      <xdr:rowOff>9525</xdr:rowOff>
    </xdr:from>
    <xdr:to>
      <xdr:col>9</xdr:col>
      <xdr:colOff>9525</xdr:colOff>
      <xdr:row>140</xdr:row>
      <xdr:rowOff>0</xdr:rowOff>
    </xdr:to>
    <xdr:sp macro="" textlink="">
      <xdr:nvSpPr>
        <xdr:cNvPr id="2085" name="Line 26"/>
        <xdr:cNvSpPr>
          <a:spLocks noChangeShapeType="1"/>
        </xdr:cNvSpPr>
      </xdr:nvSpPr>
      <xdr:spPr bwMode="auto">
        <a:xfrm>
          <a:off x="3600450" y="22974300"/>
          <a:ext cx="638175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141</xdr:row>
      <xdr:rowOff>0</xdr:rowOff>
    </xdr:from>
    <xdr:to>
      <xdr:col>9</xdr:col>
      <xdr:colOff>0</xdr:colOff>
      <xdr:row>143</xdr:row>
      <xdr:rowOff>161925</xdr:rowOff>
    </xdr:to>
    <xdr:sp macro="" textlink="">
      <xdr:nvSpPr>
        <xdr:cNvPr id="2086" name="Line 15"/>
        <xdr:cNvSpPr>
          <a:spLocks noChangeShapeType="1"/>
        </xdr:cNvSpPr>
      </xdr:nvSpPr>
      <xdr:spPr bwMode="auto">
        <a:xfrm flipH="1">
          <a:off x="3105150" y="2426017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141</xdr:row>
      <xdr:rowOff>0</xdr:rowOff>
    </xdr:from>
    <xdr:to>
      <xdr:col>9</xdr:col>
      <xdr:colOff>0</xdr:colOff>
      <xdr:row>143</xdr:row>
      <xdr:rowOff>161925</xdr:rowOff>
    </xdr:to>
    <xdr:sp macro="" textlink="">
      <xdr:nvSpPr>
        <xdr:cNvPr id="2087" name="Line 15"/>
        <xdr:cNvSpPr>
          <a:spLocks noChangeShapeType="1"/>
        </xdr:cNvSpPr>
      </xdr:nvSpPr>
      <xdr:spPr bwMode="auto">
        <a:xfrm flipH="1">
          <a:off x="3105150" y="2426017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178</xdr:row>
      <xdr:rowOff>0</xdr:rowOff>
    </xdr:from>
    <xdr:to>
      <xdr:col>9</xdr:col>
      <xdr:colOff>0</xdr:colOff>
      <xdr:row>180</xdr:row>
      <xdr:rowOff>161925</xdr:rowOff>
    </xdr:to>
    <xdr:sp macro="" textlink="">
      <xdr:nvSpPr>
        <xdr:cNvPr id="2088" name="Line 15"/>
        <xdr:cNvSpPr>
          <a:spLocks noChangeShapeType="1"/>
        </xdr:cNvSpPr>
      </xdr:nvSpPr>
      <xdr:spPr bwMode="auto">
        <a:xfrm flipH="1">
          <a:off x="3105150" y="3029902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178</xdr:row>
      <xdr:rowOff>19050</xdr:rowOff>
    </xdr:from>
    <xdr:to>
      <xdr:col>9</xdr:col>
      <xdr:colOff>9525</xdr:colOff>
      <xdr:row>181</xdr:row>
      <xdr:rowOff>0</xdr:rowOff>
    </xdr:to>
    <xdr:sp macro="" textlink="">
      <xdr:nvSpPr>
        <xdr:cNvPr id="2089" name="Line 767"/>
        <xdr:cNvSpPr>
          <a:spLocks noChangeShapeType="1"/>
        </xdr:cNvSpPr>
      </xdr:nvSpPr>
      <xdr:spPr bwMode="auto">
        <a:xfrm>
          <a:off x="3105150" y="303180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178</xdr:row>
      <xdr:rowOff>0</xdr:rowOff>
    </xdr:from>
    <xdr:to>
      <xdr:col>9</xdr:col>
      <xdr:colOff>0</xdr:colOff>
      <xdr:row>180</xdr:row>
      <xdr:rowOff>161925</xdr:rowOff>
    </xdr:to>
    <xdr:sp macro="" textlink="">
      <xdr:nvSpPr>
        <xdr:cNvPr id="2090" name="Line 15"/>
        <xdr:cNvSpPr>
          <a:spLocks noChangeShapeType="1"/>
        </xdr:cNvSpPr>
      </xdr:nvSpPr>
      <xdr:spPr bwMode="auto">
        <a:xfrm flipH="1">
          <a:off x="3105150" y="3029902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178</xdr:row>
      <xdr:rowOff>19050</xdr:rowOff>
    </xdr:from>
    <xdr:to>
      <xdr:col>9</xdr:col>
      <xdr:colOff>9525</xdr:colOff>
      <xdr:row>181</xdr:row>
      <xdr:rowOff>0</xdr:rowOff>
    </xdr:to>
    <xdr:sp macro="" textlink="">
      <xdr:nvSpPr>
        <xdr:cNvPr id="2091" name="Line 767"/>
        <xdr:cNvSpPr>
          <a:spLocks noChangeShapeType="1"/>
        </xdr:cNvSpPr>
      </xdr:nvSpPr>
      <xdr:spPr bwMode="auto">
        <a:xfrm>
          <a:off x="3105150" y="303180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178</xdr:row>
      <xdr:rowOff>19050</xdr:rowOff>
    </xdr:from>
    <xdr:to>
      <xdr:col>9</xdr:col>
      <xdr:colOff>9525</xdr:colOff>
      <xdr:row>181</xdr:row>
      <xdr:rowOff>0</xdr:rowOff>
    </xdr:to>
    <xdr:sp macro="" textlink="">
      <xdr:nvSpPr>
        <xdr:cNvPr id="2092" name="Line 767"/>
        <xdr:cNvSpPr>
          <a:spLocks noChangeShapeType="1"/>
        </xdr:cNvSpPr>
      </xdr:nvSpPr>
      <xdr:spPr bwMode="auto">
        <a:xfrm>
          <a:off x="3105150" y="303180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182</xdr:row>
      <xdr:rowOff>0</xdr:rowOff>
    </xdr:from>
    <xdr:to>
      <xdr:col>9</xdr:col>
      <xdr:colOff>0</xdr:colOff>
      <xdr:row>184</xdr:row>
      <xdr:rowOff>161925</xdr:rowOff>
    </xdr:to>
    <xdr:sp macro="" textlink="">
      <xdr:nvSpPr>
        <xdr:cNvPr id="2093" name="Line 15"/>
        <xdr:cNvSpPr>
          <a:spLocks noChangeShapeType="1"/>
        </xdr:cNvSpPr>
      </xdr:nvSpPr>
      <xdr:spPr bwMode="auto">
        <a:xfrm flipH="1">
          <a:off x="3105150" y="3029902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182</xdr:row>
      <xdr:rowOff>19050</xdr:rowOff>
    </xdr:from>
    <xdr:to>
      <xdr:col>9</xdr:col>
      <xdr:colOff>9525</xdr:colOff>
      <xdr:row>185</xdr:row>
      <xdr:rowOff>0</xdr:rowOff>
    </xdr:to>
    <xdr:sp macro="" textlink="">
      <xdr:nvSpPr>
        <xdr:cNvPr id="2094" name="Line 767"/>
        <xdr:cNvSpPr>
          <a:spLocks noChangeShapeType="1"/>
        </xdr:cNvSpPr>
      </xdr:nvSpPr>
      <xdr:spPr bwMode="auto">
        <a:xfrm>
          <a:off x="3105150" y="303180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182</xdr:row>
      <xdr:rowOff>0</xdr:rowOff>
    </xdr:from>
    <xdr:to>
      <xdr:col>9</xdr:col>
      <xdr:colOff>0</xdr:colOff>
      <xdr:row>184</xdr:row>
      <xdr:rowOff>161925</xdr:rowOff>
    </xdr:to>
    <xdr:sp macro="" textlink="">
      <xdr:nvSpPr>
        <xdr:cNvPr id="2095" name="Line 15"/>
        <xdr:cNvSpPr>
          <a:spLocks noChangeShapeType="1"/>
        </xdr:cNvSpPr>
      </xdr:nvSpPr>
      <xdr:spPr bwMode="auto">
        <a:xfrm flipH="1">
          <a:off x="3105150" y="3029902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182</xdr:row>
      <xdr:rowOff>19050</xdr:rowOff>
    </xdr:from>
    <xdr:to>
      <xdr:col>9</xdr:col>
      <xdr:colOff>9525</xdr:colOff>
      <xdr:row>185</xdr:row>
      <xdr:rowOff>0</xdr:rowOff>
    </xdr:to>
    <xdr:sp macro="" textlink="">
      <xdr:nvSpPr>
        <xdr:cNvPr id="2096" name="Line 767"/>
        <xdr:cNvSpPr>
          <a:spLocks noChangeShapeType="1"/>
        </xdr:cNvSpPr>
      </xdr:nvSpPr>
      <xdr:spPr bwMode="auto">
        <a:xfrm>
          <a:off x="3105150" y="303180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182</xdr:row>
      <xdr:rowOff>19050</xdr:rowOff>
    </xdr:from>
    <xdr:to>
      <xdr:col>9</xdr:col>
      <xdr:colOff>9525</xdr:colOff>
      <xdr:row>185</xdr:row>
      <xdr:rowOff>0</xdr:rowOff>
    </xdr:to>
    <xdr:sp macro="" textlink="">
      <xdr:nvSpPr>
        <xdr:cNvPr id="2097" name="Line 767"/>
        <xdr:cNvSpPr>
          <a:spLocks noChangeShapeType="1"/>
        </xdr:cNvSpPr>
      </xdr:nvSpPr>
      <xdr:spPr bwMode="auto">
        <a:xfrm>
          <a:off x="3105150" y="303180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190</xdr:row>
      <xdr:rowOff>0</xdr:rowOff>
    </xdr:from>
    <xdr:to>
      <xdr:col>9</xdr:col>
      <xdr:colOff>0</xdr:colOff>
      <xdr:row>192</xdr:row>
      <xdr:rowOff>161925</xdr:rowOff>
    </xdr:to>
    <xdr:sp macro="" textlink="">
      <xdr:nvSpPr>
        <xdr:cNvPr id="2098" name="Line 15"/>
        <xdr:cNvSpPr>
          <a:spLocks noChangeShapeType="1"/>
        </xdr:cNvSpPr>
      </xdr:nvSpPr>
      <xdr:spPr bwMode="auto">
        <a:xfrm flipH="1">
          <a:off x="3105150" y="3224212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190</xdr:row>
      <xdr:rowOff>19050</xdr:rowOff>
    </xdr:from>
    <xdr:to>
      <xdr:col>9</xdr:col>
      <xdr:colOff>9525</xdr:colOff>
      <xdr:row>193</xdr:row>
      <xdr:rowOff>0</xdr:rowOff>
    </xdr:to>
    <xdr:sp macro="" textlink="">
      <xdr:nvSpPr>
        <xdr:cNvPr id="2099" name="Line 767"/>
        <xdr:cNvSpPr>
          <a:spLocks noChangeShapeType="1"/>
        </xdr:cNvSpPr>
      </xdr:nvSpPr>
      <xdr:spPr bwMode="auto">
        <a:xfrm>
          <a:off x="3105150" y="322611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190</xdr:row>
      <xdr:rowOff>0</xdr:rowOff>
    </xdr:from>
    <xdr:to>
      <xdr:col>9</xdr:col>
      <xdr:colOff>0</xdr:colOff>
      <xdr:row>192</xdr:row>
      <xdr:rowOff>161925</xdr:rowOff>
    </xdr:to>
    <xdr:sp macro="" textlink="">
      <xdr:nvSpPr>
        <xdr:cNvPr id="2100" name="Line 15"/>
        <xdr:cNvSpPr>
          <a:spLocks noChangeShapeType="1"/>
        </xdr:cNvSpPr>
      </xdr:nvSpPr>
      <xdr:spPr bwMode="auto">
        <a:xfrm flipH="1">
          <a:off x="3105150" y="3224212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190</xdr:row>
      <xdr:rowOff>19050</xdr:rowOff>
    </xdr:from>
    <xdr:to>
      <xdr:col>9</xdr:col>
      <xdr:colOff>9525</xdr:colOff>
      <xdr:row>193</xdr:row>
      <xdr:rowOff>0</xdr:rowOff>
    </xdr:to>
    <xdr:sp macro="" textlink="">
      <xdr:nvSpPr>
        <xdr:cNvPr id="2101" name="Line 767"/>
        <xdr:cNvSpPr>
          <a:spLocks noChangeShapeType="1"/>
        </xdr:cNvSpPr>
      </xdr:nvSpPr>
      <xdr:spPr bwMode="auto">
        <a:xfrm>
          <a:off x="3105150" y="322611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190</xdr:row>
      <xdr:rowOff>19050</xdr:rowOff>
    </xdr:from>
    <xdr:to>
      <xdr:col>9</xdr:col>
      <xdr:colOff>9525</xdr:colOff>
      <xdr:row>193</xdr:row>
      <xdr:rowOff>0</xdr:rowOff>
    </xdr:to>
    <xdr:sp macro="" textlink="">
      <xdr:nvSpPr>
        <xdr:cNvPr id="2102" name="Line 767"/>
        <xdr:cNvSpPr>
          <a:spLocks noChangeShapeType="1"/>
        </xdr:cNvSpPr>
      </xdr:nvSpPr>
      <xdr:spPr bwMode="auto">
        <a:xfrm>
          <a:off x="3105150" y="322611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194</xdr:row>
      <xdr:rowOff>0</xdr:rowOff>
    </xdr:from>
    <xdr:to>
      <xdr:col>9</xdr:col>
      <xdr:colOff>0</xdr:colOff>
      <xdr:row>196</xdr:row>
      <xdr:rowOff>161925</xdr:rowOff>
    </xdr:to>
    <xdr:sp macro="" textlink="">
      <xdr:nvSpPr>
        <xdr:cNvPr id="2103" name="Line 15"/>
        <xdr:cNvSpPr>
          <a:spLocks noChangeShapeType="1"/>
        </xdr:cNvSpPr>
      </xdr:nvSpPr>
      <xdr:spPr bwMode="auto">
        <a:xfrm flipH="1">
          <a:off x="3105150" y="3224212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194</xdr:row>
      <xdr:rowOff>19050</xdr:rowOff>
    </xdr:from>
    <xdr:to>
      <xdr:col>9</xdr:col>
      <xdr:colOff>9525</xdr:colOff>
      <xdr:row>197</xdr:row>
      <xdr:rowOff>0</xdr:rowOff>
    </xdr:to>
    <xdr:sp macro="" textlink="">
      <xdr:nvSpPr>
        <xdr:cNvPr id="2104" name="Line 767"/>
        <xdr:cNvSpPr>
          <a:spLocks noChangeShapeType="1"/>
        </xdr:cNvSpPr>
      </xdr:nvSpPr>
      <xdr:spPr bwMode="auto">
        <a:xfrm>
          <a:off x="3105150" y="322611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194</xdr:row>
      <xdr:rowOff>0</xdr:rowOff>
    </xdr:from>
    <xdr:to>
      <xdr:col>9</xdr:col>
      <xdr:colOff>0</xdr:colOff>
      <xdr:row>196</xdr:row>
      <xdr:rowOff>161925</xdr:rowOff>
    </xdr:to>
    <xdr:sp macro="" textlink="">
      <xdr:nvSpPr>
        <xdr:cNvPr id="2105" name="Line 15"/>
        <xdr:cNvSpPr>
          <a:spLocks noChangeShapeType="1"/>
        </xdr:cNvSpPr>
      </xdr:nvSpPr>
      <xdr:spPr bwMode="auto">
        <a:xfrm flipH="1">
          <a:off x="3105150" y="3224212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194</xdr:row>
      <xdr:rowOff>19050</xdr:rowOff>
    </xdr:from>
    <xdr:to>
      <xdr:col>9</xdr:col>
      <xdr:colOff>9525</xdr:colOff>
      <xdr:row>197</xdr:row>
      <xdr:rowOff>0</xdr:rowOff>
    </xdr:to>
    <xdr:sp macro="" textlink="">
      <xdr:nvSpPr>
        <xdr:cNvPr id="2106" name="Line 767"/>
        <xdr:cNvSpPr>
          <a:spLocks noChangeShapeType="1"/>
        </xdr:cNvSpPr>
      </xdr:nvSpPr>
      <xdr:spPr bwMode="auto">
        <a:xfrm>
          <a:off x="3105150" y="322611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194</xdr:row>
      <xdr:rowOff>19050</xdr:rowOff>
    </xdr:from>
    <xdr:to>
      <xdr:col>9</xdr:col>
      <xdr:colOff>9525</xdr:colOff>
      <xdr:row>197</xdr:row>
      <xdr:rowOff>0</xdr:rowOff>
    </xdr:to>
    <xdr:sp macro="" textlink="">
      <xdr:nvSpPr>
        <xdr:cNvPr id="2107" name="Line 767"/>
        <xdr:cNvSpPr>
          <a:spLocks noChangeShapeType="1"/>
        </xdr:cNvSpPr>
      </xdr:nvSpPr>
      <xdr:spPr bwMode="auto">
        <a:xfrm>
          <a:off x="3105150" y="322611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198</xdr:row>
      <xdr:rowOff>0</xdr:rowOff>
    </xdr:from>
    <xdr:to>
      <xdr:col>9</xdr:col>
      <xdr:colOff>0</xdr:colOff>
      <xdr:row>200</xdr:row>
      <xdr:rowOff>161925</xdr:rowOff>
    </xdr:to>
    <xdr:sp macro="" textlink="">
      <xdr:nvSpPr>
        <xdr:cNvPr id="2108" name="Line 15"/>
        <xdr:cNvSpPr>
          <a:spLocks noChangeShapeType="1"/>
        </xdr:cNvSpPr>
      </xdr:nvSpPr>
      <xdr:spPr bwMode="auto">
        <a:xfrm flipH="1">
          <a:off x="3105150" y="3224212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198</xdr:row>
      <xdr:rowOff>19050</xdr:rowOff>
    </xdr:from>
    <xdr:to>
      <xdr:col>9</xdr:col>
      <xdr:colOff>9525</xdr:colOff>
      <xdr:row>201</xdr:row>
      <xdr:rowOff>0</xdr:rowOff>
    </xdr:to>
    <xdr:sp macro="" textlink="">
      <xdr:nvSpPr>
        <xdr:cNvPr id="2109" name="Line 767"/>
        <xdr:cNvSpPr>
          <a:spLocks noChangeShapeType="1"/>
        </xdr:cNvSpPr>
      </xdr:nvSpPr>
      <xdr:spPr bwMode="auto">
        <a:xfrm>
          <a:off x="3105150" y="322611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198</xdr:row>
      <xdr:rowOff>0</xdr:rowOff>
    </xdr:from>
    <xdr:to>
      <xdr:col>9</xdr:col>
      <xdr:colOff>0</xdr:colOff>
      <xdr:row>200</xdr:row>
      <xdr:rowOff>161925</xdr:rowOff>
    </xdr:to>
    <xdr:sp macro="" textlink="">
      <xdr:nvSpPr>
        <xdr:cNvPr id="2110" name="Line 15"/>
        <xdr:cNvSpPr>
          <a:spLocks noChangeShapeType="1"/>
        </xdr:cNvSpPr>
      </xdr:nvSpPr>
      <xdr:spPr bwMode="auto">
        <a:xfrm flipH="1">
          <a:off x="3105150" y="3224212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198</xdr:row>
      <xdr:rowOff>19050</xdr:rowOff>
    </xdr:from>
    <xdr:to>
      <xdr:col>9</xdr:col>
      <xdr:colOff>9525</xdr:colOff>
      <xdr:row>201</xdr:row>
      <xdr:rowOff>0</xdr:rowOff>
    </xdr:to>
    <xdr:sp macro="" textlink="">
      <xdr:nvSpPr>
        <xdr:cNvPr id="2111" name="Line 767"/>
        <xdr:cNvSpPr>
          <a:spLocks noChangeShapeType="1"/>
        </xdr:cNvSpPr>
      </xdr:nvSpPr>
      <xdr:spPr bwMode="auto">
        <a:xfrm>
          <a:off x="3105150" y="322611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198</xdr:row>
      <xdr:rowOff>19050</xdr:rowOff>
    </xdr:from>
    <xdr:to>
      <xdr:col>9</xdr:col>
      <xdr:colOff>9525</xdr:colOff>
      <xdr:row>201</xdr:row>
      <xdr:rowOff>0</xdr:rowOff>
    </xdr:to>
    <xdr:sp macro="" textlink="">
      <xdr:nvSpPr>
        <xdr:cNvPr id="2112" name="Line 767"/>
        <xdr:cNvSpPr>
          <a:spLocks noChangeShapeType="1"/>
        </xdr:cNvSpPr>
      </xdr:nvSpPr>
      <xdr:spPr bwMode="auto">
        <a:xfrm>
          <a:off x="3105150" y="322611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202</xdr:row>
      <xdr:rowOff>0</xdr:rowOff>
    </xdr:from>
    <xdr:to>
      <xdr:col>9</xdr:col>
      <xdr:colOff>0</xdr:colOff>
      <xdr:row>204</xdr:row>
      <xdr:rowOff>161925</xdr:rowOff>
    </xdr:to>
    <xdr:sp macro="" textlink="">
      <xdr:nvSpPr>
        <xdr:cNvPr id="2113" name="Line 15"/>
        <xdr:cNvSpPr>
          <a:spLocks noChangeShapeType="1"/>
        </xdr:cNvSpPr>
      </xdr:nvSpPr>
      <xdr:spPr bwMode="auto">
        <a:xfrm flipH="1">
          <a:off x="3105150" y="3418522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202</xdr:row>
      <xdr:rowOff>19050</xdr:rowOff>
    </xdr:from>
    <xdr:to>
      <xdr:col>9</xdr:col>
      <xdr:colOff>9525</xdr:colOff>
      <xdr:row>205</xdr:row>
      <xdr:rowOff>0</xdr:rowOff>
    </xdr:to>
    <xdr:sp macro="" textlink="">
      <xdr:nvSpPr>
        <xdr:cNvPr id="2114" name="Line 767"/>
        <xdr:cNvSpPr>
          <a:spLocks noChangeShapeType="1"/>
        </xdr:cNvSpPr>
      </xdr:nvSpPr>
      <xdr:spPr bwMode="auto">
        <a:xfrm>
          <a:off x="3105150" y="342042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202</xdr:row>
      <xdr:rowOff>0</xdr:rowOff>
    </xdr:from>
    <xdr:to>
      <xdr:col>9</xdr:col>
      <xdr:colOff>0</xdr:colOff>
      <xdr:row>204</xdr:row>
      <xdr:rowOff>161925</xdr:rowOff>
    </xdr:to>
    <xdr:sp macro="" textlink="">
      <xdr:nvSpPr>
        <xdr:cNvPr id="2115" name="Line 15"/>
        <xdr:cNvSpPr>
          <a:spLocks noChangeShapeType="1"/>
        </xdr:cNvSpPr>
      </xdr:nvSpPr>
      <xdr:spPr bwMode="auto">
        <a:xfrm flipH="1">
          <a:off x="3105150" y="3418522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202</xdr:row>
      <xdr:rowOff>19050</xdr:rowOff>
    </xdr:from>
    <xdr:to>
      <xdr:col>9</xdr:col>
      <xdr:colOff>9525</xdr:colOff>
      <xdr:row>205</xdr:row>
      <xdr:rowOff>0</xdr:rowOff>
    </xdr:to>
    <xdr:sp macro="" textlink="">
      <xdr:nvSpPr>
        <xdr:cNvPr id="2116" name="Line 767"/>
        <xdr:cNvSpPr>
          <a:spLocks noChangeShapeType="1"/>
        </xdr:cNvSpPr>
      </xdr:nvSpPr>
      <xdr:spPr bwMode="auto">
        <a:xfrm>
          <a:off x="3105150" y="342042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206</xdr:row>
      <xdr:rowOff>0</xdr:rowOff>
    </xdr:from>
    <xdr:to>
      <xdr:col>9</xdr:col>
      <xdr:colOff>0</xdr:colOff>
      <xdr:row>208</xdr:row>
      <xdr:rowOff>161925</xdr:rowOff>
    </xdr:to>
    <xdr:sp macro="" textlink="">
      <xdr:nvSpPr>
        <xdr:cNvPr id="2117" name="Line 15"/>
        <xdr:cNvSpPr>
          <a:spLocks noChangeShapeType="1"/>
        </xdr:cNvSpPr>
      </xdr:nvSpPr>
      <xdr:spPr bwMode="auto">
        <a:xfrm flipH="1">
          <a:off x="3105150" y="3483292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206</xdr:row>
      <xdr:rowOff>19050</xdr:rowOff>
    </xdr:from>
    <xdr:to>
      <xdr:col>9</xdr:col>
      <xdr:colOff>9525</xdr:colOff>
      <xdr:row>209</xdr:row>
      <xdr:rowOff>0</xdr:rowOff>
    </xdr:to>
    <xdr:sp macro="" textlink="">
      <xdr:nvSpPr>
        <xdr:cNvPr id="2118" name="Line 767"/>
        <xdr:cNvSpPr>
          <a:spLocks noChangeShapeType="1"/>
        </xdr:cNvSpPr>
      </xdr:nvSpPr>
      <xdr:spPr bwMode="auto">
        <a:xfrm>
          <a:off x="3105150" y="348519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206</xdr:row>
      <xdr:rowOff>0</xdr:rowOff>
    </xdr:from>
    <xdr:to>
      <xdr:col>9</xdr:col>
      <xdr:colOff>0</xdr:colOff>
      <xdr:row>208</xdr:row>
      <xdr:rowOff>161925</xdr:rowOff>
    </xdr:to>
    <xdr:sp macro="" textlink="">
      <xdr:nvSpPr>
        <xdr:cNvPr id="2119" name="Line 15"/>
        <xdr:cNvSpPr>
          <a:spLocks noChangeShapeType="1"/>
        </xdr:cNvSpPr>
      </xdr:nvSpPr>
      <xdr:spPr bwMode="auto">
        <a:xfrm flipH="1">
          <a:off x="3105150" y="3483292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206</xdr:row>
      <xdr:rowOff>19050</xdr:rowOff>
    </xdr:from>
    <xdr:to>
      <xdr:col>9</xdr:col>
      <xdr:colOff>9525</xdr:colOff>
      <xdr:row>209</xdr:row>
      <xdr:rowOff>0</xdr:rowOff>
    </xdr:to>
    <xdr:sp macro="" textlink="">
      <xdr:nvSpPr>
        <xdr:cNvPr id="2120" name="Line 767"/>
        <xdr:cNvSpPr>
          <a:spLocks noChangeShapeType="1"/>
        </xdr:cNvSpPr>
      </xdr:nvSpPr>
      <xdr:spPr bwMode="auto">
        <a:xfrm>
          <a:off x="3105150" y="348519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206</xdr:row>
      <xdr:rowOff>19050</xdr:rowOff>
    </xdr:from>
    <xdr:to>
      <xdr:col>9</xdr:col>
      <xdr:colOff>9525</xdr:colOff>
      <xdr:row>209</xdr:row>
      <xdr:rowOff>0</xdr:rowOff>
    </xdr:to>
    <xdr:sp macro="" textlink="">
      <xdr:nvSpPr>
        <xdr:cNvPr id="2121" name="Line 767"/>
        <xdr:cNvSpPr>
          <a:spLocks noChangeShapeType="1"/>
        </xdr:cNvSpPr>
      </xdr:nvSpPr>
      <xdr:spPr bwMode="auto">
        <a:xfrm>
          <a:off x="3105150" y="348519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214</xdr:row>
      <xdr:rowOff>0</xdr:rowOff>
    </xdr:from>
    <xdr:to>
      <xdr:col>9</xdr:col>
      <xdr:colOff>0</xdr:colOff>
      <xdr:row>216</xdr:row>
      <xdr:rowOff>161925</xdr:rowOff>
    </xdr:to>
    <xdr:sp macro="" textlink="">
      <xdr:nvSpPr>
        <xdr:cNvPr id="2122" name="Line 15"/>
        <xdr:cNvSpPr>
          <a:spLocks noChangeShapeType="1"/>
        </xdr:cNvSpPr>
      </xdr:nvSpPr>
      <xdr:spPr bwMode="auto">
        <a:xfrm flipH="1">
          <a:off x="3105150" y="3612832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214</xdr:row>
      <xdr:rowOff>19050</xdr:rowOff>
    </xdr:from>
    <xdr:to>
      <xdr:col>9</xdr:col>
      <xdr:colOff>9525</xdr:colOff>
      <xdr:row>217</xdr:row>
      <xdr:rowOff>0</xdr:rowOff>
    </xdr:to>
    <xdr:sp macro="" textlink="">
      <xdr:nvSpPr>
        <xdr:cNvPr id="2123" name="Line 767"/>
        <xdr:cNvSpPr>
          <a:spLocks noChangeShapeType="1"/>
        </xdr:cNvSpPr>
      </xdr:nvSpPr>
      <xdr:spPr bwMode="auto">
        <a:xfrm>
          <a:off x="3105150" y="361473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214</xdr:row>
      <xdr:rowOff>0</xdr:rowOff>
    </xdr:from>
    <xdr:to>
      <xdr:col>9</xdr:col>
      <xdr:colOff>0</xdr:colOff>
      <xdr:row>216</xdr:row>
      <xdr:rowOff>161925</xdr:rowOff>
    </xdr:to>
    <xdr:sp macro="" textlink="">
      <xdr:nvSpPr>
        <xdr:cNvPr id="2124" name="Line 15"/>
        <xdr:cNvSpPr>
          <a:spLocks noChangeShapeType="1"/>
        </xdr:cNvSpPr>
      </xdr:nvSpPr>
      <xdr:spPr bwMode="auto">
        <a:xfrm flipH="1">
          <a:off x="3105150" y="3612832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214</xdr:row>
      <xdr:rowOff>19050</xdr:rowOff>
    </xdr:from>
    <xdr:to>
      <xdr:col>9</xdr:col>
      <xdr:colOff>9525</xdr:colOff>
      <xdr:row>217</xdr:row>
      <xdr:rowOff>0</xdr:rowOff>
    </xdr:to>
    <xdr:sp macro="" textlink="">
      <xdr:nvSpPr>
        <xdr:cNvPr id="2125" name="Line 767"/>
        <xdr:cNvSpPr>
          <a:spLocks noChangeShapeType="1"/>
        </xdr:cNvSpPr>
      </xdr:nvSpPr>
      <xdr:spPr bwMode="auto">
        <a:xfrm>
          <a:off x="3105150" y="361473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214</xdr:row>
      <xdr:rowOff>19050</xdr:rowOff>
    </xdr:from>
    <xdr:to>
      <xdr:col>9</xdr:col>
      <xdr:colOff>9525</xdr:colOff>
      <xdr:row>217</xdr:row>
      <xdr:rowOff>0</xdr:rowOff>
    </xdr:to>
    <xdr:sp macro="" textlink="">
      <xdr:nvSpPr>
        <xdr:cNvPr id="2126" name="Line 767"/>
        <xdr:cNvSpPr>
          <a:spLocks noChangeShapeType="1"/>
        </xdr:cNvSpPr>
      </xdr:nvSpPr>
      <xdr:spPr bwMode="auto">
        <a:xfrm>
          <a:off x="3105150" y="361473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210</xdr:row>
      <xdr:rowOff>0</xdr:rowOff>
    </xdr:from>
    <xdr:to>
      <xdr:col>9</xdr:col>
      <xdr:colOff>0</xdr:colOff>
      <xdr:row>212</xdr:row>
      <xdr:rowOff>161925</xdr:rowOff>
    </xdr:to>
    <xdr:sp macro="" textlink="">
      <xdr:nvSpPr>
        <xdr:cNvPr id="2127" name="Line 15"/>
        <xdr:cNvSpPr>
          <a:spLocks noChangeShapeType="1"/>
        </xdr:cNvSpPr>
      </xdr:nvSpPr>
      <xdr:spPr bwMode="auto">
        <a:xfrm flipH="1">
          <a:off x="3105150" y="3548062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210</xdr:row>
      <xdr:rowOff>19050</xdr:rowOff>
    </xdr:from>
    <xdr:to>
      <xdr:col>9</xdr:col>
      <xdr:colOff>9525</xdr:colOff>
      <xdr:row>213</xdr:row>
      <xdr:rowOff>0</xdr:rowOff>
    </xdr:to>
    <xdr:sp macro="" textlink="">
      <xdr:nvSpPr>
        <xdr:cNvPr id="2128" name="Line 767"/>
        <xdr:cNvSpPr>
          <a:spLocks noChangeShapeType="1"/>
        </xdr:cNvSpPr>
      </xdr:nvSpPr>
      <xdr:spPr bwMode="auto">
        <a:xfrm>
          <a:off x="3105150" y="354996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210</xdr:row>
      <xdr:rowOff>0</xdr:rowOff>
    </xdr:from>
    <xdr:to>
      <xdr:col>9</xdr:col>
      <xdr:colOff>0</xdr:colOff>
      <xdr:row>212</xdr:row>
      <xdr:rowOff>161925</xdr:rowOff>
    </xdr:to>
    <xdr:sp macro="" textlink="">
      <xdr:nvSpPr>
        <xdr:cNvPr id="2129" name="Line 15"/>
        <xdr:cNvSpPr>
          <a:spLocks noChangeShapeType="1"/>
        </xdr:cNvSpPr>
      </xdr:nvSpPr>
      <xdr:spPr bwMode="auto">
        <a:xfrm flipH="1">
          <a:off x="3105150" y="3548062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210</xdr:row>
      <xdr:rowOff>19050</xdr:rowOff>
    </xdr:from>
    <xdr:to>
      <xdr:col>9</xdr:col>
      <xdr:colOff>9525</xdr:colOff>
      <xdr:row>213</xdr:row>
      <xdr:rowOff>0</xdr:rowOff>
    </xdr:to>
    <xdr:sp macro="" textlink="">
      <xdr:nvSpPr>
        <xdr:cNvPr id="2130" name="Line 767"/>
        <xdr:cNvSpPr>
          <a:spLocks noChangeShapeType="1"/>
        </xdr:cNvSpPr>
      </xdr:nvSpPr>
      <xdr:spPr bwMode="auto">
        <a:xfrm>
          <a:off x="3105150" y="3549967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223</xdr:row>
      <xdr:rowOff>0</xdr:rowOff>
    </xdr:from>
    <xdr:to>
      <xdr:col>9</xdr:col>
      <xdr:colOff>0</xdr:colOff>
      <xdr:row>225</xdr:row>
      <xdr:rowOff>161925</xdr:rowOff>
    </xdr:to>
    <xdr:sp macro="" textlink="">
      <xdr:nvSpPr>
        <xdr:cNvPr id="2131" name="Line 15"/>
        <xdr:cNvSpPr>
          <a:spLocks noChangeShapeType="1"/>
        </xdr:cNvSpPr>
      </xdr:nvSpPr>
      <xdr:spPr bwMode="auto">
        <a:xfrm flipH="1">
          <a:off x="3105150" y="37557075"/>
          <a:ext cx="4953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223</xdr:row>
      <xdr:rowOff>19050</xdr:rowOff>
    </xdr:from>
    <xdr:to>
      <xdr:col>9</xdr:col>
      <xdr:colOff>9525</xdr:colOff>
      <xdr:row>226</xdr:row>
      <xdr:rowOff>0</xdr:rowOff>
    </xdr:to>
    <xdr:sp macro="" textlink="">
      <xdr:nvSpPr>
        <xdr:cNvPr id="2132" name="Line 767"/>
        <xdr:cNvSpPr>
          <a:spLocks noChangeShapeType="1"/>
        </xdr:cNvSpPr>
      </xdr:nvSpPr>
      <xdr:spPr bwMode="auto">
        <a:xfrm>
          <a:off x="3105150" y="3757612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223</xdr:row>
      <xdr:rowOff>0</xdr:rowOff>
    </xdr:from>
    <xdr:to>
      <xdr:col>9</xdr:col>
      <xdr:colOff>0</xdr:colOff>
      <xdr:row>225</xdr:row>
      <xdr:rowOff>161925</xdr:rowOff>
    </xdr:to>
    <xdr:sp macro="" textlink="">
      <xdr:nvSpPr>
        <xdr:cNvPr id="2133" name="Line 15"/>
        <xdr:cNvSpPr>
          <a:spLocks noChangeShapeType="1"/>
        </xdr:cNvSpPr>
      </xdr:nvSpPr>
      <xdr:spPr bwMode="auto">
        <a:xfrm flipH="1">
          <a:off x="3105150" y="37557075"/>
          <a:ext cx="4953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223</xdr:row>
      <xdr:rowOff>19050</xdr:rowOff>
    </xdr:from>
    <xdr:to>
      <xdr:col>9</xdr:col>
      <xdr:colOff>9525</xdr:colOff>
      <xdr:row>226</xdr:row>
      <xdr:rowOff>0</xdr:rowOff>
    </xdr:to>
    <xdr:sp macro="" textlink="">
      <xdr:nvSpPr>
        <xdr:cNvPr id="2134" name="Line 767"/>
        <xdr:cNvSpPr>
          <a:spLocks noChangeShapeType="1"/>
        </xdr:cNvSpPr>
      </xdr:nvSpPr>
      <xdr:spPr bwMode="auto">
        <a:xfrm>
          <a:off x="3105150" y="3757612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223</xdr:row>
      <xdr:rowOff>19050</xdr:rowOff>
    </xdr:from>
    <xdr:to>
      <xdr:col>9</xdr:col>
      <xdr:colOff>9525</xdr:colOff>
      <xdr:row>226</xdr:row>
      <xdr:rowOff>0</xdr:rowOff>
    </xdr:to>
    <xdr:sp macro="" textlink="">
      <xdr:nvSpPr>
        <xdr:cNvPr id="2135" name="Line 767"/>
        <xdr:cNvSpPr>
          <a:spLocks noChangeShapeType="1"/>
        </xdr:cNvSpPr>
      </xdr:nvSpPr>
      <xdr:spPr bwMode="auto">
        <a:xfrm>
          <a:off x="3105150" y="3757612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227</xdr:row>
      <xdr:rowOff>0</xdr:rowOff>
    </xdr:from>
    <xdr:to>
      <xdr:col>9</xdr:col>
      <xdr:colOff>0</xdr:colOff>
      <xdr:row>229</xdr:row>
      <xdr:rowOff>161925</xdr:rowOff>
    </xdr:to>
    <xdr:sp macro="" textlink="">
      <xdr:nvSpPr>
        <xdr:cNvPr id="2136" name="Line 15"/>
        <xdr:cNvSpPr>
          <a:spLocks noChangeShapeType="1"/>
        </xdr:cNvSpPr>
      </xdr:nvSpPr>
      <xdr:spPr bwMode="auto">
        <a:xfrm flipH="1">
          <a:off x="3105150" y="37557075"/>
          <a:ext cx="4953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227</xdr:row>
      <xdr:rowOff>19050</xdr:rowOff>
    </xdr:from>
    <xdr:to>
      <xdr:col>9</xdr:col>
      <xdr:colOff>9525</xdr:colOff>
      <xdr:row>230</xdr:row>
      <xdr:rowOff>0</xdr:rowOff>
    </xdr:to>
    <xdr:sp macro="" textlink="">
      <xdr:nvSpPr>
        <xdr:cNvPr id="2137" name="Line 767"/>
        <xdr:cNvSpPr>
          <a:spLocks noChangeShapeType="1"/>
        </xdr:cNvSpPr>
      </xdr:nvSpPr>
      <xdr:spPr bwMode="auto">
        <a:xfrm>
          <a:off x="3105150" y="3757612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227</xdr:row>
      <xdr:rowOff>0</xdr:rowOff>
    </xdr:from>
    <xdr:to>
      <xdr:col>9</xdr:col>
      <xdr:colOff>0</xdr:colOff>
      <xdr:row>229</xdr:row>
      <xdr:rowOff>161925</xdr:rowOff>
    </xdr:to>
    <xdr:sp macro="" textlink="">
      <xdr:nvSpPr>
        <xdr:cNvPr id="2138" name="Line 15"/>
        <xdr:cNvSpPr>
          <a:spLocks noChangeShapeType="1"/>
        </xdr:cNvSpPr>
      </xdr:nvSpPr>
      <xdr:spPr bwMode="auto">
        <a:xfrm flipH="1">
          <a:off x="3105150" y="37557075"/>
          <a:ext cx="4953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227</xdr:row>
      <xdr:rowOff>19050</xdr:rowOff>
    </xdr:from>
    <xdr:to>
      <xdr:col>9</xdr:col>
      <xdr:colOff>9525</xdr:colOff>
      <xdr:row>230</xdr:row>
      <xdr:rowOff>0</xdr:rowOff>
    </xdr:to>
    <xdr:sp macro="" textlink="">
      <xdr:nvSpPr>
        <xdr:cNvPr id="2139" name="Line 767"/>
        <xdr:cNvSpPr>
          <a:spLocks noChangeShapeType="1"/>
        </xdr:cNvSpPr>
      </xdr:nvSpPr>
      <xdr:spPr bwMode="auto">
        <a:xfrm>
          <a:off x="3105150" y="3757612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227</xdr:row>
      <xdr:rowOff>19050</xdr:rowOff>
    </xdr:from>
    <xdr:to>
      <xdr:col>9</xdr:col>
      <xdr:colOff>9525</xdr:colOff>
      <xdr:row>230</xdr:row>
      <xdr:rowOff>0</xdr:rowOff>
    </xdr:to>
    <xdr:sp macro="" textlink="">
      <xdr:nvSpPr>
        <xdr:cNvPr id="2140" name="Line 767"/>
        <xdr:cNvSpPr>
          <a:spLocks noChangeShapeType="1"/>
        </xdr:cNvSpPr>
      </xdr:nvSpPr>
      <xdr:spPr bwMode="auto">
        <a:xfrm>
          <a:off x="3105150" y="3757612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219</xdr:row>
      <xdr:rowOff>0</xdr:rowOff>
    </xdr:from>
    <xdr:to>
      <xdr:col>9</xdr:col>
      <xdr:colOff>0</xdr:colOff>
      <xdr:row>221</xdr:row>
      <xdr:rowOff>161925</xdr:rowOff>
    </xdr:to>
    <xdr:sp macro="" textlink="">
      <xdr:nvSpPr>
        <xdr:cNvPr id="2141" name="Line 15"/>
        <xdr:cNvSpPr>
          <a:spLocks noChangeShapeType="1"/>
        </xdr:cNvSpPr>
      </xdr:nvSpPr>
      <xdr:spPr bwMode="auto">
        <a:xfrm flipH="1">
          <a:off x="3105150" y="36985575"/>
          <a:ext cx="4953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219</xdr:row>
      <xdr:rowOff>19050</xdr:rowOff>
    </xdr:from>
    <xdr:to>
      <xdr:col>9</xdr:col>
      <xdr:colOff>9525</xdr:colOff>
      <xdr:row>222</xdr:row>
      <xdr:rowOff>0</xdr:rowOff>
    </xdr:to>
    <xdr:sp macro="" textlink="">
      <xdr:nvSpPr>
        <xdr:cNvPr id="2142" name="Line 767"/>
        <xdr:cNvSpPr>
          <a:spLocks noChangeShapeType="1"/>
        </xdr:cNvSpPr>
      </xdr:nvSpPr>
      <xdr:spPr bwMode="auto">
        <a:xfrm>
          <a:off x="3105150" y="3700462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219</xdr:row>
      <xdr:rowOff>0</xdr:rowOff>
    </xdr:from>
    <xdr:to>
      <xdr:col>9</xdr:col>
      <xdr:colOff>0</xdr:colOff>
      <xdr:row>221</xdr:row>
      <xdr:rowOff>161925</xdr:rowOff>
    </xdr:to>
    <xdr:sp macro="" textlink="">
      <xdr:nvSpPr>
        <xdr:cNvPr id="2143" name="Line 15"/>
        <xdr:cNvSpPr>
          <a:spLocks noChangeShapeType="1"/>
        </xdr:cNvSpPr>
      </xdr:nvSpPr>
      <xdr:spPr bwMode="auto">
        <a:xfrm flipH="1">
          <a:off x="3105150" y="36985575"/>
          <a:ext cx="4953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219</xdr:row>
      <xdr:rowOff>19050</xdr:rowOff>
    </xdr:from>
    <xdr:to>
      <xdr:col>9</xdr:col>
      <xdr:colOff>9525</xdr:colOff>
      <xdr:row>222</xdr:row>
      <xdr:rowOff>0</xdr:rowOff>
    </xdr:to>
    <xdr:sp macro="" textlink="">
      <xdr:nvSpPr>
        <xdr:cNvPr id="2144" name="Line 767"/>
        <xdr:cNvSpPr>
          <a:spLocks noChangeShapeType="1"/>
        </xdr:cNvSpPr>
      </xdr:nvSpPr>
      <xdr:spPr bwMode="auto">
        <a:xfrm>
          <a:off x="3105150" y="3700462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231</xdr:row>
      <xdr:rowOff>0</xdr:rowOff>
    </xdr:from>
    <xdr:to>
      <xdr:col>9</xdr:col>
      <xdr:colOff>0</xdr:colOff>
      <xdr:row>233</xdr:row>
      <xdr:rowOff>161925</xdr:rowOff>
    </xdr:to>
    <xdr:sp macro="" textlink="">
      <xdr:nvSpPr>
        <xdr:cNvPr id="2145" name="Line 15"/>
        <xdr:cNvSpPr>
          <a:spLocks noChangeShapeType="1"/>
        </xdr:cNvSpPr>
      </xdr:nvSpPr>
      <xdr:spPr bwMode="auto">
        <a:xfrm flipH="1">
          <a:off x="3105150" y="38700075"/>
          <a:ext cx="4953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231</xdr:row>
      <xdr:rowOff>19050</xdr:rowOff>
    </xdr:from>
    <xdr:to>
      <xdr:col>9</xdr:col>
      <xdr:colOff>9525</xdr:colOff>
      <xdr:row>234</xdr:row>
      <xdr:rowOff>0</xdr:rowOff>
    </xdr:to>
    <xdr:sp macro="" textlink="">
      <xdr:nvSpPr>
        <xdr:cNvPr id="2146" name="Line 767"/>
        <xdr:cNvSpPr>
          <a:spLocks noChangeShapeType="1"/>
        </xdr:cNvSpPr>
      </xdr:nvSpPr>
      <xdr:spPr bwMode="auto">
        <a:xfrm>
          <a:off x="3105150" y="3871912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231</xdr:row>
      <xdr:rowOff>0</xdr:rowOff>
    </xdr:from>
    <xdr:to>
      <xdr:col>9</xdr:col>
      <xdr:colOff>0</xdr:colOff>
      <xdr:row>233</xdr:row>
      <xdr:rowOff>161925</xdr:rowOff>
    </xdr:to>
    <xdr:sp macro="" textlink="">
      <xdr:nvSpPr>
        <xdr:cNvPr id="2147" name="Line 15"/>
        <xdr:cNvSpPr>
          <a:spLocks noChangeShapeType="1"/>
        </xdr:cNvSpPr>
      </xdr:nvSpPr>
      <xdr:spPr bwMode="auto">
        <a:xfrm flipH="1">
          <a:off x="3105150" y="38700075"/>
          <a:ext cx="4953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231</xdr:row>
      <xdr:rowOff>19050</xdr:rowOff>
    </xdr:from>
    <xdr:to>
      <xdr:col>9</xdr:col>
      <xdr:colOff>9525</xdr:colOff>
      <xdr:row>234</xdr:row>
      <xdr:rowOff>0</xdr:rowOff>
    </xdr:to>
    <xdr:sp macro="" textlink="">
      <xdr:nvSpPr>
        <xdr:cNvPr id="2148" name="Line 767"/>
        <xdr:cNvSpPr>
          <a:spLocks noChangeShapeType="1"/>
        </xdr:cNvSpPr>
      </xdr:nvSpPr>
      <xdr:spPr bwMode="auto">
        <a:xfrm>
          <a:off x="3105150" y="3871912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235</xdr:row>
      <xdr:rowOff>0</xdr:rowOff>
    </xdr:from>
    <xdr:to>
      <xdr:col>9</xdr:col>
      <xdr:colOff>0</xdr:colOff>
      <xdr:row>237</xdr:row>
      <xdr:rowOff>161925</xdr:rowOff>
    </xdr:to>
    <xdr:sp macro="" textlink="">
      <xdr:nvSpPr>
        <xdr:cNvPr id="2149" name="Line 15"/>
        <xdr:cNvSpPr>
          <a:spLocks noChangeShapeType="1"/>
        </xdr:cNvSpPr>
      </xdr:nvSpPr>
      <xdr:spPr bwMode="auto">
        <a:xfrm flipH="1">
          <a:off x="3105150" y="39271575"/>
          <a:ext cx="4953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235</xdr:row>
      <xdr:rowOff>19050</xdr:rowOff>
    </xdr:from>
    <xdr:to>
      <xdr:col>9</xdr:col>
      <xdr:colOff>9525</xdr:colOff>
      <xdr:row>238</xdr:row>
      <xdr:rowOff>0</xdr:rowOff>
    </xdr:to>
    <xdr:sp macro="" textlink="">
      <xdr:nvSpPr>
        <xdr:cNvPr id="2150" name="Line 767"/>
        <xdr:cNvSpPr>
          <a:spLocks noChangeShapeType="1"/>
        </xdr:cNvSpPr>
      </xdr:nvSpPr>
      <xdr:spPr bwMode="auto">
        <a:xfrm>
          <a:off x="3105150" y="3929062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235</xdr:row>
      <xdr:rowOff>0</xdr:rowOff>
    </xdr:from>
    <xdr:to>
      <xdr:col>9</xdr:col>
      <xdr:colOff>0</xdr:colOff>
      <xdr:row>237</xdr:row>
      <xdr:rowOff>161925</xdr:rowOff>
    </xdr:to>
    <xdr:sp macro="" textlink="">
      <xdr:nvSpPr>
        <xdr:cNvPr id="2151" name="Line 15"/>
        <xdr:cNvSpPr>
          <a:spLocks noChangeShapeType="1"/>
        </xdr:cNvSpPr>
      </xdr:nvSpPr>
      <xdr:spPr bwMode="auto">
        <a:xfrm flipH="1">
          <a:off x="3105150" y="39271575"/>
          <a:ext cx="4953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235</xdr:row>
      <xdr:rowOff>19050</xdr:rowOff>
    </xdr:from>
    <xdr:to>
      <xdr:col>9</xdr:col>
      <xdr:colOff>9525</xdr:colOff>
      <xdr:row>238</xdr:row>
      <xdr:rowOff>0</xdr:rowOff>
    </xdr:to>
    <xdr:sp macro="" textlink="">
      <xdr:nvSpPr>
        <xdr:cNvPr id="2152" name="Line 767"/>
        <xdr:cNvSpPr>
          <a:spLocks noChangeShapeType="1"/>
        </xdr:cNvSpPr>
      </xdr:nvSpPr>
      <xdr:spPr bwMode="auto">
        <a:xfrm>
          <a:off x="3105150" y="3929062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235</xdr:row>
      <xdr:rowOff>19050</xdr:rowOff>
    </xdr:from>
    <xdr:to>
      <xdr:col>9</xdr:col>
      <xdr:colOff>9525</xdr:colOff>
      <xdr:row>238</xdr:row>
      <xdr:rowOff>0</xdr:rowOff>
    </xdr:to>
    <xdr:sp macro="" textlink="">
      <xdr:nvSpPr>
        <xdr:cNvPr id="2153" name="Line 767"/>
        <xdr:cNvSpPr>
          <a:spLocks noChangeShapeType="1"/>
        </xdr:cNvSpPr>
      </xdr:nvSpPr>
      <xdr:spPr bwMode="auto">
        <a:xfrm>
          <a:off x="3105150" y="3929062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239</xdr:row>
      <xdr:rowOff>0</xdr:rowOff>
    </xdr:from>
    <xdr:to>
      <xdr:col>9</xdr:col>
      <xdr:colOff>0</xdr:colOff>
      <xdr:row>241</xdr:row>
      <xdr:rowOff>161925</xdr:rowOff>
    </xdr:to>
    <xdr:sp macro="" textlink="">
      <xdr:nvSpPr>
        <xdr:cNvPr id="2154" name="Line 15"/>
        <xdr:cNvSpPr>
          <a:spLocks noChangeShapeType="1"/>
        </xdr:cNvSpPr>
      </xdr:nvSpPr>
      <xdr:spPr bwMode="auto">
        <a:xfrm flipH="1">
          <a:off x="3105150" y="39271575"/>
          <a:ext cx="4953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239</xdr:row>
      <xdr:rowOff>19050</xdr:rowOff>
    </xdr:from>
    <xdr:to>
      <xdr:col>9</xdr:col>
      <xdr:colOff>9525</xdr:colOff>
      <xdr:row>242</xdr:row>
      <xdr:rowOff>0</xdr:rowOff>
    </xdr:to>
    <xdr:sp macro="" textlink="">
      <xdr:nvSpPr>
        <xdr:cNvPr id="2155" name="Line 767"/>
        <xdr:cNvSpPr>
          <a:spLocks noChangeShapeType="1"/>
        </xdr:cNvSpPr>
      </xdr:nvSpPr>
      <xdr:spPr bwMode="auto">
        <a:xfrm>
          <a:off x="3105150" y="3929062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239</xdr:row>
      <xdr:rowOff>0</xdr:rowOff>
    </xdr:from>
    <xdr:to>
      <xdr:col>9</xdr:col>
      <xdr:colOff>0</xdr:colOff>
      <xdr:row>241</xdr:row>
      <xdr:rowOff>161925</xdr:rowOff>
    </xdr:to>
    <xdr:sp macro="" textlink="">
      <xdr:nvSpPr>
        <xdr:cNvPr id="2156" name="Line 15"/>
        <xdr:cNvSpPr>
          <a:spLocks noChangeShapeType="1"/>
        </xdr:cNvSpPr>
      </xdr:nvSpPr>
      <xdr:spPr bwMode="auto">
        <a:xfrm flipH="1">
          <a:off x="3105150" y="39271575"/>
          <a:ext cx="4953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239</xdr:row>
      <xdr:rowOff>19050</xdr:rowOff>
    </xdr:from>
    <xdr:to>
      <xdr:col>9</xdr:col>
      <xdr:colOff>9525</xdr:colOff>
      <xdr:row>242</xdr:row>
      <xdr:rowOff>0</xdr:rowOff>
    </xdr:to>
    <xdr:sp macro="" textlink="">
      <xdr:nvSpPr>
        <xdr:cNvPr id="2157" name="Line 767"/>
        <xdr:cNvSpPr>
          <a:spLocks noChangeShapeType="1"/>
        </xdr:cNvSpPr>
      </xdr:nvSpPr>
      <xdr:spPr bwMode="auto">
        <a:xfrm>
          <a:off x="3105150" y="3929062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239</xdr:row>
      <xdr:rowOff>19050</xdr:rowOff>
    </xdr:from>
    <xdr:to>
      <xdr:col>9</xdr:col>
      <xdr:colOff>9525</xdr:colOff>
      <xdr:row>242</xdr:row>
      <xdr:rowOff>0</xdr:rowOff>
    </xdr:to>
    <xdr:sp macro="" textlink="">
      <xdr:nvSpPr>
        <xdr:cNvPr id="2158" name="Line 767"/>
        <xdr:cNvSpPr>
          <a:spLocks noChangeShapeType="1"/>
        </xdr:cNvSpPr>
      </xdr:nvSpPr>
      <xdr:spPr bwMode="auto">
        <a:xfrm>
          <a:off x="3105150" y="3929062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247</xdr:row>
      <xdr:rowOff>0</xdr:rowOff>
    </xdr:from>
    <xdr:to>
      <xdr:col>9</xdr:col>
      <xdr:colOff>0</xdr:colOff>
      <xdr:row>249</xdr:row>
      <xdr:rowOff>161925</xdr:rowOff>
    </xdr:to>
    <xdr:sp macro="" textlink="">
      <xdr:nvSpPr>
        <xdr:cNvPr id="2159" name="Line 15"/>
        <xdr:cNvSpPr>
          <a:spLocks noChangeShapeType="1"/>
        </xdr:cNvSpPr>
      </xdr:nvSpPr>
      <xdr:spPr bwMode="auto">
        <a:xfrm flipH="1">
          <a:off x="3105150" y="40986075"/>
          <a:ext cx="4953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247</xdr:row>
      <xdr:rowOff>19050</xdr:rowOff>
    </xdr:from>
    <xdr:to>
      <xdr:col>9</xdr:col>
      <xdr:colOff>9525</xdr:colOff>
      <xdr:row>250</xdr:row>
      <xdr:rowOff>0</xdr:rowOff>
    </xdr:to>
    <xdr:sp macro="" textlink="">
      <xdr:nvSpPr>
        <xdr:cNvPr id="2160" name="Line 767"/>
        <xdr:cNvSpPr>
          <a:spLocks noChangeShapeType="1"/>
        </xdr:cNvSpPr>
      </xdr:nvSpPr>
      <xdr:spPr bwMode="auto">
        <a:xfrm>
          <a:off x="3105150" y="4100512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247</xdr:row>
      <xdr:rowOff>0</xdr:rowOff>
    </xdr:from>
    <xdr:to>
      <xdr:col>9</xdr:col>
      <xdr:colOff>0</xdr:colOff>
      <xdr:row>249</xdr:row>
      <xdr:rowOff>161925</xdr:rowOff>
    </xdr:to>
    <xdr:sp macro="" textlink="">
      <xdr:nvSpPr>
        <xdr:cNvPr id="2161" name="Line 15"/>
        <xdr:cNvSpPr>
          <a:spLocks noChangeShapeType="1"/>
        </xdr:cNvSpPr>
      </xdr:nvSpPr>
      <xdr:spPr bwMode="auto">
        <a:xfrm flipH="1">
          <a:off x="3105150" y="40986075"/>
          <a:ext cx="4953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247</xdr:row>
      <xdr:rowOff>19050</xdr:rowOff>
    </xdr:from>
    <xdr:to>
      <xdr:col>9</xdr:col>
      <xdr:colOff>9525</xdr:colOff>
      <xdr:row>250</xdr:row>
      <xdr:rowOff>0</xdr:rowOff>
    </xdr:to>
    <xdr:sp macro="" textlink="">
      <xdr:nvSpPr>
        <xdr:cNvPr id="2162" name="Line 767"/>
        <xdr:cNvSpPr>
          <a:spLocks noChangeShapeType="1"/>
        </xdr:cNvSpPr>
      </xdr:nvSpPr>
      <xdr:spPr bwMode="auto">
        <a:xfrm>
          <a:off x="3105150" y="4100512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247</xdr:row>
      <xdr:rowOff>19050</xdr:rowOff>
    </xdr:from>
    <xdr:to>
      <xdr:col>9</xdr:col>
      <xdr:colOff>9525</xdr:colOff>
      <xdr:row>250</xdr:row>
      <xdr:rowOff>0</xdr:rowOff>
    </xdr:to>
    <xdr:sp macro="" textlink="">
      <xdr:nvSpPr>
        <xdr:cNvPr id="2163" name="Line 767"/>
        <xdr:cNvSpPr>
          <a:spLocks noChangeShapeType="1"/>
        </xdr:cNvSpPr>
      </xdr:nvSpPr>
      <xdr:spPr bwMode="auto">
        <a:xfrm>
          <a:off x="3105150" y="4100512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255</xdr:row>
      <xdr:rowOff>0</xdr:rowOff>
    </xdr:from>
    <xdr:to>
      <xdr:col>9</xdr:col>
      <xdr:colOff>0</xdr:colOff>
      <xdr:row>257</xdr:row>
      <xdr:rowOff>161925</xdr:rowOff>
    </xdr:to>
    <xdr:sp macro="" textlink="">
      <xdr:nvSpPr>
        <xdr:cNvPr id="2164" name="Line 15"/>
        <xdr:cNvSpPr>
          <a:spLocks noChangeShapeType="1"/>
        </xdr:cNvSpPr>
      </xdr:nvSpPr>
      <xdr:spPr bwMode="auto">
        <a:xfrm flipH="1">
          <a:off x="3105150" y="42129075"/>
          <a:ext cx="4953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255</xdr:row>
      <xdr:rowOff>19050</xdr:rowOff>
    </xdr:from>
    <xdr:to>
      <xdr:col>9</xdr:col>
      <xdr:colOff>9525</xdr:colOff>
      <xdr:row>258</xdr:row>
      <xdr:rowOff>0</xdr:rowOff>
    </xdr:to>
    <xdr:sp macro="" textlink="">
      <xdr:nvSpPr>
        <xdr:cNvPr id="2165" name="Line 767"/>
        <xdr:cNvSpPr>
          <a:spLocks noChangeShapeType="1"/>
        </xdr:cNvSpPr>
      </xdr:nvSpPr>
      <xdr:spPr bwMode="auto">
        <a:xfrm>
          <a:off x="3105150" y="4214812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255</xdr:row>
      <xdr:rowOff>0</xdr:rowOff>
    </xdr:from>
    <xdr:to>
      <xdr:col>9</xdr:col>
      <xdr:colOff>0</xdr:colOff>
      <xdr:row>257</xdr:row>
      <xdr:rowOff>161925</xdr:rowOff>
    </xdr:to>
    <xdr:sp macro="" textlink="">
      <xdr:nvSpPr>
        <xdr:cNvPr id="2166" name="Line 15"/>
        <xdr:cNvSpPr>
          <a:spLocks noChangeShapeType="1"/>
        </xdr:cNvSpPr>
      </xdr:nvSpPr>
      <xdr:spPr bwMode="auto">
        <a:xfrm flipH="1">
          <a:off x="3105150" y="42129075"/>
          <a:ext cx="4953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255</xdr:row>
      <xdr:rowOff>19050</xdr:rowOff>
    </xdr:from>
    <xdr:to>
      <xdr:col>9</xdr:col>
      <xdr:colOff>9525</xdr:colOff>
      <xdr:row>258</xdr:row>
      <xdr:rowOff>0</xdr:rowOff>
    </xdr:to>
    <xdr:sp macro="" textlink="">
      <xdr:nvSpPr>
        <xdr:cNvPr id="2167" name="Line 767"/>
        <xdr:cNvSpPr>
          <a:spLocks noChangeShapeType="1"/>
        </xdr:cNvSpPr>
      </xdr:nvSpPr>
      <xdr:spPr bwMode="auto">
        <a:xfrm>
          <a:off x="3105150" y="4214812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255</xdr:row>
      <xdr:rowOff>19050</xdr:rowOff>
    </xdr:from>
    <xdr:to>
      <xdr:col>9</xdr:col>
      <xdr:colOff>9525</xdr:colOff>
      <xdr:row>258</xdr:row>
      <xdr:rowOff>0</xdr:rowOff>
    </xdr:to>
    <xdr:sp macro="" textlink="">
      <xdr:nvSpPr>
        <xdr:cNvPr id="2168" name="Line 767"/>
        <xdr:cNvSpPr>
          <a:spLocks noChangeShapeType="1"/>
        </xdr:cNvSpPr>
      </xdr:nvSpPr>
      <xdr:spPr bwMode="auto">
        <a:xfrm>
          <a:off x="3105150" y="4214812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259</xdr:row>
      <xdr:rowOff>0</xdr:rowOff>
    </xdr:from>
    <xdr:to>
      <xdr:col>9</xdr:col>
      <xdr:colOff>0</xdr:colOff>
      <xdr:row>261</xdr:row>
      <xdr:rowOff>161925</xdr:rowOff>
    </xdr:to>
    <xdr:sp macro="" textlink="">
      <xdr:nvSpPr>
        <xdr:cNvPr id="2169" name="Line 15"/>
        <xdr:cNvSpPr>
          <a:spLocks noChangeShapeType="1"/>
        </xdr:cNvSpPr>
      </xdr:nvSpPr>
      <xdr:spPr bwMode="auto">
        <a:xfrm flipH="1">
          <a:off x="3105150" y="42129075"/>
          <a:ext cx="4953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259</xdr:row>
      <xdr:rowOff>19050</xdr:rowOff>
    </xdr:from>
    <xdr:to>
      <xdr:col>9</xdr:col>
      <xdr:colOff>9525</xdr:colOff>
      <xdr:row>262</xdr:row>
      <xdr:rowOff>0</xdr:rowOff>
    </xdr:to>
    <xdr:sp macro="" textlink="">
      <xdr:nvSpPr>
        <xdr:cNvPr id="2170" name="Line 767"/>
        <xdr:cNvSpPr>
          <a:spLocks noChangeShapeType="1"/>
        </xdr:cNvSpPr>
      </xdr:nvSpPr>
      <xdr:spPr bwMode="auto">
        <a:xfrm>
          <a:off x="3105150" y="4214812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259</xdr:row>
      <xdr:rowOff>0</xdr:rowOff>
    </xdr:from>
    <xdr:to>
      <xdr:col>9</xdr:col>
      <xdr:colOff>0</xdr:colOff>
      <xdr:row>261</xdr:row>
      <xdr:rowOff>161925</xdr:rowOff>
    </xdr:to>
    <xdr:sp macro="" textlink="">
      <xdr:nvSpPr>
        <xdr:cNvPr id="2171" name="Line 15"/>
        <xdr:cNvSpPr>
          <a:spLocks noChangeShapeType="1"/>
        </xdr:cNvSpPr>
      </xdr:nvSpPr>
      <xdr:spPr bwMode="auto">
        <a:xfrm flipH="1">
          <a:off x="3105150" y="42129075"/>
          <a:ext cx="4953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259</xdr:row>
      <xdr:rowOff>19050</xdr:rowOff>
    </xdr:from>
    <xdr:to>
      <xdr:col>9</xdr:col>
      <xdr:colOff>9525</xdr:colOff>
      <xdr:row>262</xdr:row>
      <xdr:rowOff>0</xdr:rowOff>
    </xdr:to>
    <xdr:sp macro="" textlink="">
      <xdr:nvSpPr>
        <xdr:cNvPr id="2172" name="Line 767"/>
        <xdr:cNvSpPr>
          <a:spLocks noChangeShapeType="1"/>
        </xdr:cNvSpPr>
      </xdr:nvSpPr>
      <xdr:spPr bwMode="auto">
        <a:xfrm>
          <a:off x="3105150" y="4214812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259</xdr:row>
      <xdr:rowOff>19050</xdr:rowOff>
    </xdr:from>
    <xdr:to>
      <xdr:col>9</xdr:col>
      <xdr:colOff>9525</xdr:colOff>
      <xdr:row>262</xdr:row>
      <xdr:rowOff>0</xdr:rowOff>
    </xdr:to>
    <xdr:sp macro="" textlink="">
      <xdr:nvSpPr>
        <xdr:cNvPr id="2173" name="Line 767"/>
        <xdr:cNvSpPr>
          <a:spLocks noChangeShapeType="1"/>
        </xdr:cNvSpPr>
      </xdr:nvSpPr>
      <xdr:spPr bwMode="auto">
        <a:xfrm>
          <a:off x="3105150" y="4214812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273</xdr:row>
      <xdr:rowOff>0</xdr:rowOff>
    </xdr:from>
    <xdr:to>
      <xdr:col>9</xdr:col>
      <xdr:colOff>0</xdr:colOff>
      <xdr:row>275</xdr:row>
      <xdr:rowOff>161925</xdr:rowOff>
    </xdr:to>
    <xdr:sp macro="" textlink="">
      <xdr:nvSpPr>
        <xdr:cNvPr id="2174" name="Line 15"/>
        <xdr:cNvSpPr>
          <a:spLocks noChangeShapeType="1"/>
        </xdr:cNvSpPr>
      </xdr:nvSpPr>
      <xdr:spPr bwMode="auto">
        <a:xfrm flipH="1">
          <a:off x="3105150" y="44862750"/>
          <a:ext cx="4953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273</xdr:row>
      <xdr:rowOff>19050</xdr:rowOff>
    </xdr:from>
    <xdr:to>
      <xdr:col>9</xdr:col>
      <xdr:colOff>9525</xdr:colOff>
      <xdr:row>276</xdr:row>
      <xdr:rowOff>0</xdr:rowOff>
    </xdr:to>
    <xdr:sp macro="" textlink="">
      <xdr:nvSpPr>
        <xdr:cNvPr id="2175" name="Line 767"/>
        <xdr:cNvSpPr>
          <a:spLocks noChangeShapeType="1"/>
        </xdr:cNvSpPr>
      </xdr:nvSpPr>
      <xdr:spPr bwMode="auto">
        <a:xfrm>
          <a:off x="3105150" y="44881800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273</xdr:row>
      <xdr:rowOff>0</xdr:rowOff>
    </xdr:from>
    <xdr:to>
      <xdr:col>9</xdr:col>
      <xdr:colOff>0</xdr:colOff>
      <xdr:row>275</xdr:row>
      <xdr:rowOff>161925</xdr:rowOff>
    </xdr:to>
    <xdr:sp macro="" textlink="">
      <xdr:nvSpPr>
        <xdr:cNvPr id="2176" name="Line 15"/>
        <xdr:cNvSpPr>
          <a:spLocks noChangeShapeType="1"/>
        </xdr:cNvSpPr>
      </xdr:nvSpPr>
      <xdr:spPr bwMode="auto">
        <a:xfrm flipH="1">
          <a:off x="3105150" y="44862750"/>
          <a:ext cx="4953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273</xdr:row>
      <xdr:rowOff>19050</xdr:rowOff>
    </xdr:from>
    <xdr:to>
      <xdr:col>9</xdr:col>
      <xdr:colOff>9525</xdr:colOff>
      <xdr:row>276</xdr:row>
      <xdr:rowOff>0</xdr:rowOff>
    </xdr:to>
    <xdr:sp macro="" textlink="">
      <xdr:nvSpPr>
        <xdr:cNvPr id="2177" name="Line 767"/>
        <xdr:cNvSpPr>
          <a:spLocks noChangeShapeType="1"/>
        </xdr:cNvSpPr>
      </xdr:nvSpPr>
      <xdr:spPr bwMode="auto">
        <a:xfrm>
          <a:off x="3105150" y="44881800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277</xdr:row>
      <xdr:rowOff>0</xdr:rowOff>
    </xdr:from>
    <xdr:to>
      <xdr:col>9</xdr:col>
      <xdr:colOff>0</xdr:colOff>
      <xdr:row>279</xdr:row>
      <xdr:rowOff>161925</xdr:rowOff>
    </xdr:to>
    <xdr:sp macro="" textlink="">
      <xdr:nvSpPr>
        <xdr:cNvPr id="2178" name="Line 15"/>
        <xdr:cNvSpPr>
          <a:spLocks noChangeShapeType="1"/>
        </xdr:cNvSpPr>
      </xdr:nvSpPr>
      <xdr:spPr bwMode="auto">
        <a:xfrm flipH="1">
          <a:off x="3105150" y="45462825"/>
          <a:ext cx="4953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277</xdr:row>
      <xdr:rowOff>19050</xdr:rowOff>
    </xdr:from>
    <xdr:to>
      <xdr:col>9</xdr:col>
      <xdr:colOff>9525</xdr:colOff>
      <xdr:row>280</xdr:row>
      <xdr:rowOff>0</xdr:rowOff>
    </xdr:to>
    <xdr:sp macro="" textlink="">
      <xdr:nvSpPr>
        <xdr:cNvPr id="2179" name="Line 767"/>
        <xdr:cNvSpPr>
          <a:spLocks noChangeShapeType="1"/>
        </xdr:cNvSpPr>
      </xdr:nvSpPr>
      <xdr:spPr bwMode="auto">
        <a:xfrm>
          <a:off x="3105150" y="454818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277</xdr:row>
      <xdr:rowOff>19050</xdr:rowOff>
    </xdr:from>
    <xdr:to>
      <xdr:col>9</xdr:col>
      <xdr:colOff>9525</xdr:colOff>
      <xdr:row>280</xdr:row>
      <xdr:rowOff>0</xdr:rowOff>
    </xdr:to>
    <xdr:sp macro="" textlink="">
      <xdr:nvSpPr>
        <xdr:cNvPr id="2180" name="Line 767"/>
        <xdr:cNvSpPr>
          <a:spLocks noChangeShapeType="1"/>
        </xdr:cNvSpPr>
      </xdr:nvSpPr>
      <xdr:spPr bwMode="auto">
        <a:xfrm>
          <a:off x="3105150" y="454818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281</xdr:row>
      <xdr:rowOff>0</xdr:rowOff>
    </xdr:from>
    <xdr:to>
      <xdr:col>9</xdr:col>
      <xdr:colOff>0</xdr:colOff>
      <xdr:row>283</xdr:row>
      <xdr:rowOff>161925</xdr:rowOff>
    </xdr:to>
    <xdr:sp macro="" textlink="">
      <xdr:nvSpPr>
        <xdr:cNvPr id="2181" name="Line 15"/>
        <xdr:cNvSpPr>
          <a:spLocks noChangeShapeType="1"/>
        </xdr:cNvSpPr>
      </xdr:nvSpPr>
      <xdr:spPr bwMode="auto">
        <a:xfrm flipH="1">
          <a:off x="3105150" y="45462825"/>
          <a:ext cx="4953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281</xdr:row>
      <xdr:rowOff>19050</xdr:rowOff>
    </xdr:from>
    <xdr:to>
      <xdr:col>9</xdr:col>
      <xdr:colOff>9525</xdr:colOff>
      <xdr:row>284</xdr:row>
      <xdr:rowOff>0</xdr:rowOff>
    </xdr:to>
    <xdr:sp macro="" textlink="">
      <xdr:nvSpPr>
        <xdr:cNvPr id="2182" name="Line 767"/>
        <xdr:cNvSpPr>
          <a:spLocks noChangeShapeType="1"/>
        </xdr:cNvSpPr>
      </xdr:nvSpPr>
      <xdr:spPr bwMode="auto">
        <a:xfrm>
          <a:off x="3105150" y="454818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281</xdr:row>
      <xdr:rowOff>19050</xdr:rowOff>
    </xdr:from>
    <xdr:to>
      <xdr:col>9</xdr:col>
      <xdr:colOff>9525</xdr:colOff>
      <xdr:row>284</xdr:row>
      <xdr:rowOff>0</xdr:rowOff>
    </xdr:to>
    <xdr:sp macro="" textlink="">
      <xdr:nvSpPr>
        <xdr:cNvPr id="2183" name="Line 767"/>
        <xdr:cNvSpPr>
          <a:spLocks noChangeShapeType="1"/>
        </xdr:cNvSpPr>
      </xdr:nvSpPr>
      <xdr:spPr bwMode="auto">
        <a:xfrm>
          <a:off x="3105150" y="454818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285</xdr:row>
      <xdr:rowOff>0</xdr:rowOff>
    </xdr:from>
    <xdr:to>
      <xdr:col>9</xdr:col>
      <xdr:colOff>0</xdr:colOff>
      <xdr:row>287</xdr:row>
      <xdr:rowOff>161925</xdr:rowOff>
    </xdr:to>
    <xdr:sp macro="" textlink="">
      <xdr:nvSpPr>
        <xdr:cNvPr id="2184" name="Line 15"/>
        <xdr:cNvSpPr>
          <a:spLocks noChangeShapeType="1"/>
        </xdr:cNvSpPr>
      </xdr:nvSpPr>
      <xdr:spPr bwMode="auto">
        <a:xfrm flipH="1">
          <a:off x="3105150" y="45462825"/>
          <a:ext cx="4953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285</xdr:row>
      <xdr:rowOff>19050</xdr:rowOff>
    </xdr:from>
    <xdr:to>
      <xdr:col>9</xdr:col>
      <xdr:colOff>9525</xdr:colOff>
      <xdr:row>288</xdr:row>
      <xdr:rowOff>0</xdr:rowOff>
    </xdr:to>
    <xdr:sp macro="" textlink="">
      <xdr:nvSpPr>
        <xdr:cNvPr id="2185" name="Line 767"/>
        <xdr:cNvSpPr>
          <a:spLocks noChangeShapeType="1"/>
        </xdr:cNvSpPr>
      </xdr:nvSpPr>
      <xdr:spPr bwMode="auto">
        <a:xfrm>
          <a:off x="3105150" y="454818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285</xdr:row>
      <xdr:rowOff>19050</xdr:rowOff>
    </xdr:from>
    <xdr:to>
      <xdr:col>9</xdr:col>
      <xdr:colOff>9525</xdr:colOff>
      <xdr:row>288</xdr:row>
      <xdr:rowOff>0</xdr:rowOff>
    </xdr:to>
    <xdr:sp macro="" textlink="">
      <xdr:nvSpPr>
        <xdr:cNvPr id="2186" name="Line 767"/>
        <xdr:cNvSpPr>
          <a:spLocks noChangeShapeType="1"/>
        </xdr:cNvSpPr>
      </xdr:nvSpPr>
      <xdr:spPr bwMode="auto">
        <a:xfrm>
          <a:off x="3105150" y="454818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301</xdr:row>
      <xdr:rowOff>0</xdr:rowOff>
    </xdr:from>
    <xdr:to>
      <xdr:col>9</xdr:col>
      <xdr:colOff>0</xdr:colOff>
      <xdr:row>303</xdr:row>
      <xdr:rowOff>161925</xdr:rowOff>
    </xdr:to>
    <xdr:sp macro="" textlink="">
      <xdr:nvSpPr>
        <xdr:cNvPr id="2187" name="Line 15"/>
        <xdr:cNvSpPr>
          <a:spLocks noChangeShapeType="1"/>
        </xdr:cNvSpPr>
      </xdr:nvSpPr>
      <xdr:spPr bwMode="auto">
        <a:xfrm flipH="1">
          <a:off x="3105150" y="49063275"/>
          <a:ext cx="4953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301</xdr:row>
      <xdr:rowOff>19050</xdr:rowOff>
    </xdr:from>
    <xdr:to>
      <xdr:col>9</xdr:col>
      <xdr:colOff>9525</xdr:colOff>
      <xdr:row>304</xdr:row>
      <xdr:rowOff>0</xdr:rowOff>
    </xdr:to>
    <xdr:sp macro="" textlink="">
      <xdr:nvSpPr>
        <xdr:cNvPr id="2188" name="Line 767"/>
        <xdr:cNvSpPr>
          <a:spLocks noChangeShapeType="1"/>
        </xdr:cNvSpPr>
      </xdr:nvSpPr>
      <xdr:spPr bwMode="auto">
        <a:xfrm>
          <a:off x="3105150" y="4908232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301</xdr:row>
      <xdr:rowOff>0</xdr:rowOff>
    </xdr:from>
    <xdr:to>
      <xdr:col>9</xdr:col>
      <xdr:colOff>0</xdr:colOff>
      <xdr:row>303</xdr:row>
      <xdr:rowOff>161925</xdr:rowOff>
    </xdr:to>
    <xdr:sp macro="" textlink="">
      <xdr:nvSpPr>
        <xdr:cNvPr id="2189" name="Line 15"/>
        <xdr:cNvSpPr>
          <a:spLocks noChangeShapeType="1"/>
        </xdr:cNvSpPr>
      </xdr:nvSpPr>
      <xdr:spPr bwMode="auto">
        <a:xfrm flipH="1">
          <a:off x="3105150" y="49063275"/>
          <a:ext cx="4953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301</xdr:row>
      <xdr:rowOff>19050</xdr:rowOff>
    </xdr:from>
    <xdr:to>
      <xdr:col>9</xdr:col>
      <xdr:colOff>9525</xdr:colOff>
      <xdr:row>304</xdr:row>
      <xdr:rowOff>0</xdr:rowOff>
    </xdr:to>
    <xdr:sp macro="" textlink="">
      <xdr:nvSpPr>
        <xdr:cNvPr id="2190" name="Line 767"/>
        <xdr:cNvSpPr>
          <a:spLocks noChangeShapeType="1"/>
        </xdr:cNvSpPr>
      </xdr:nvSpPr>
      <xdr:spPr bwMode="auto">
        <a:xfrm>
          <a:off x="3105150" y="4908232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305</xdr:row>
      <xdr:rowOff>0</xdr:rowOff>
    </xdr:from>
    <xdr:to>
      <xdr:col>9</xdr:col>
      <xdr:colOff>0</xdr:colOff>
      <xdr:row>307</xdr:row>
      <xdr:rowOff>161925</xdr:rowOff>
    </xdr:to>
    <xdr:sp macro="" textlink="">
      <xdr:nvSpPr>
        <xdr:cNvPr id="2191" name="Line 15"/>
        <xdr:cNvSpPr>
          <a:spLocks noChangeShapeType="1"/>
        </xdr:cNvSpPr>
      </xdr:nvSpPr>
      <xdr:spPr bwMode="auto">
        <a:xfrm flipH="1">
          <a:off x="3105150" y="49663350"/>
          <a:ext cx="4953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305</xdr:row>
      <xdr:rowOff>19050</xdr:rowOff>
    </xdr:from>
    <xdr:to>
      <xdr:col>9</xdr:col>
      <xdr:colOff>9525</xdr:colOff>
      <xdr:row>308</xdr:row>
      <xdr:rowOff>0</xdr:rowOff>
    </xdr:to>
    <xdr:sp macro="" textlink="">
      <xdr:nvSpPr>
        <xdr:cNvPr id="2192" name="Line 767"/>
        <xdr:cNvSpPr>
          <a:spLocks noChangeShapeType="1"/>
        </xdr:cNvSpPr>
      </xdr:nvSpPr>
      <xdr:spPr bwMode="auto">
        <a:xfrm>
          <a:off x="3105150" y="49682400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305</xdr:row>
      <xdr:rowOff>19050</xdr:rowOff>
    </xdr:from>
    <xdr:to>
      <xdr:col>9</xdr:col>
      <xdr:colOff>9525</xdr:colOff>
      <xdr:row>308</xdr:row>
      <xdr:rowOff>0</xdr:rowOff>
    </xdr:to>
    <xdr:sp macro="" textlink="">
      <xdr:nvSpPr>
        <xdr:cNvPr id="2193" name="Line 767"/>
        <xdr:cNvSpPr>
          <a:spLocks noChangeShapeType="1"/>
        </xdr:cNvSpPr>
      </xdr:nvSpPr>
      <xdr:spPr bwMode="auto">
        <a:xfrm>
          <a:off x="3105150" y="49682400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309</xdr:row>
      <xdr:rowOff>19050</xdr:rowOff>
    </xdr:from>
    <xdr:to>
      <xdr:col>9</xdr:col>
      <xdr:colOff>9525</xdr:colOff>
      <xdr:row>312</xdr:row>
      <xdr:rowOff>0</xdr:rowOff>
    </xdr:to>
    <xdr:sp macro="" textlink="">
      <xdr:nvSpPr>
        <xdr:cNvPr id="2194" name="Line 767"/>
        <xdr:cNvSpPr>
          <a:spLocks noChangeShapeType="1"/>
        </xdr:cNvSpPr>
      </xdr:nvSpPr>
      <xdr:spPr bwMode="auto">
        <a:xfrm>
          <a:off x="3105150" y="50282475"/>
          <a:ext cx="504825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18</xdr:row>
      <xdr:rowOff>0</xdr:rowOff>
    </xdr:from>
    <xdr:to>
      <xdr:col>9</xdr:col>
      <xdr:colOff>0</xdr:colOff>
      <xdr:row>21</xdr:row>
      <xdr:rowOff>0</xdr:rowOff>
    </xdr:to>
    <xdr:sp macro="" textlink="">
      <xdr:nvSpPr>
        <xdr:cNvPr id="2195" name="Line 1"/>
        <xdr:cNvSpPr>
          <a:spLocks noChangeShapeType="1"/>
        </xdr:cNvSpPr>
      </xdr:nvSpPr>
      <xdr:spPr bwMode="auto">
        <a:xfrm flipH="1">
          <a:off x="3600450" y="2428875"/>
          <a:ext cx="62865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18</xdr:row>
      <xdr:rowOff>9525</xdr:rowOff>
    </xdr:from>
    <xdr:to>
      <xdr:col>9</xdr:col>
      <xdr:colOff>9525</xdr:colOff>
      <xdr:row>21</xdr:row>
      <xdr:rowOff>0</xdr:rowOff>
    </xdr:to>
    <xdr:sp macro="" textlink="">
      <xdr:nvSpPr>
        <xdr:cNvPr id="2196" name="Line 26"/>
        <xdr:cNvSpPr>
          <a:spLocks noChangeShapeType="1"/>
        </xdr:cNvSpPr>
      </xdr:nvSpPr>
      <xdr:spPr bwMode="auto">
        <a:xfrm>
          <a:off x="3600450" y="2438400"/>
          <a:ext cx="638175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44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2197" name="Line 1"/>
        <xdr:cNvSpPr>
          <a:spLocks noChangeShapeType="1"/>
        </xdr:cNvSpPr>
      </xdr:nvSpPr>
      <xdr:spPr bwMode="auto">
        <a:xfrm flipH="1">
          <a:off x="3600450" y="8258175"/>
          <a:ext cx="62865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44</xdr:row>
      <xdr:rowOff>9525</xdr:rowOff>
    </xdr:from>
    <xdr:to>
      <xdr:col>9</xdr:col>
      <xdr:colOff>9525</xdr:colOff>
      <xdr:row>47</xdr:row>
      <xdr:rowOff>0</xdr:rowOff>
    </xdr:to>
    <xdr:sp macro="" textlink="">
      <xdr:nvSpPr>
        <xdr:cNvPr id="2198" name="Line 26"/>
        <xdr:cNvSpPr>
          <a:spLocks noChangeShapeType="1"/>
        </xdr:cNvSpPr>
      </xdr:nvSpPr>
      <xdr:spPr bwMode="auto">
        <a:xfrm>
          <a:off x="3600450" y="8267700"/>
          <a:ext cx="638175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44</xdr:row>
      <xdr:rowOff>0</xdr:rowOff>
    </xdr:from>
    <xdr:to>
      <xdr:col>9</xdr:col>
      <xdr:colOff>0</xdr:colOff>
      <xdr:row>46</xdr:row>
      <xdr:rowOff>161925</xdr:rowOff>
    </xdr:to>
    <xdr:sp macro="" textlink="">
      <xdr:nvSpPr>
        <xdr:cNvPr id="2199" name="Line 15"/>
        <xdr:cNvSpPr>
          <a:spLocks noChangeShapeType="1"/>
        </xdr:cNvSpPr>
      </xdr:nvSpPr>
      <xdr:spPr bwMode="auto">
        <a:xfrm flipH="1">
          <a:off x="3609975" y="8258175"/>
          <a:ext cx="619125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44</xdr:row>
      <xdr:rowOff>19050</xdr:rowOff>
    </xdr:from>
    <xdr:to>
      <xdr:col>9</xdr:col>
      <xdr:colOff>9525</xdr:colOff>
      <xdr:row>47</xdr:row>
      <xdr:rowOff>0</xdr:rowOff>
    </xdr:to>
    <xdr:sp macro="" textlink="">
      <xdr:nvSpPr>
        <xdr:cNvPr id="2200" name="Line 767"/>
        <xdr:cNvSpPr>
          <a:spLocks noChangeShapeType="1"/>
        </xdr:cNvSpPr>
      </xdr:nvSpPr>
      <xdr:spPr bwMode="auto">
        <a:xfrm>
          <a:off x="3609975" y="8277225"/>
          <a:ext cx="628650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44</xdr:row>
      <xdr:rowOff>0</xdr:rowOff>
    </xdr:from>
    <xdr:to>
      <xdr:col>9</xdr:col>
      <xdr:colOff>0</xdr:colOff>
      <xdr:row>46</xdr:row>
      <xdr:rowOff>161925</xdr:rowOff>
    </xdr:to>
    <xdr:sp macro="" textlink="">
      <xdr:nvSpPr>
        <xdr:cNvPr id="2201" name="Line 15"/>
        <xdr:cNvSpPr>
          <a:spLocks noChangeShapeType="1"/>
        </xdr:cNvSpPr>
      </xdr:nvSpPr>
      <xdr:spPr bwMode="auto">
        <a:xfrm flipH="1">
          <a:off x="3609975" y="8258175"/>
          <a:ext cx="619125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44</xdr:row>
      <xdr:rowOff>19050</xdr:rowOff>
    </xdr:from>
    <xdr:to>
      <xdr:col>9</xdr:col>
      <xdr:colOff>9525</xdr:colOff>
      <xdr:row>47</xdr:row>
      <xdr:rowOff>0</xdr:rowOff>
    </xdr:to>
    <xdr:sp macro="" textlink="">
      <xdr:nvSpPr>
        <xdr:cNvPr id="2202" name="Line 767"/>
        <xdr:cNvSpPr>
          <a:spLocks noChangeShapeType="1"/>
        </xdr:cNvSpPr>
      </xdr:nvSpPr>
      <xdr:spPr bwMode="auto">
        <a:xfrm>
          <a:off x="3609975" y="8277225"/>
          <a:ext cx="628650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44</xdr:row>
      <xdr:rowOff>0</xdr:rowOff>
    </xdr:from>
    <xdr:to>
      <xdr:col>9</xdr:col>
      <xdr:colOff>0</xdr:colOff>
      <xdr:row>46</xdr:row>
      <xdr:rowOff>161925</xdr:rowOff>
    </xdr:to>
    <xdr:sp macro="" textlink="">
      <xdr:nvSpPr>
        <xdr:cNvPr id="2203" name="Line 15"/>
        <xdr:cNvSpPr>
          <a:spLocks noChangeShapeType="1"/>
        </xdr:cNvSpPr>
      </xdr:nvSpPr>
      <xdr:spPr bwMode="auto">
        <a:xfrm flipH="1">
          <a:off x="3609975" y="8258175"/>
          <a:ext cx="619125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44</xdr:row>
      <xdr:rowOff>19050</xdr:rowOff>
    </xdr:from>
    <xdr:to>
      <xdr:col>9</xdr:col>
      <xdr:colOff>9525</xdr:colOff>
      <xdr:row>47</xdr:row>
      <xdr:rowOff>0</xdr:rowOff>
    </xdr:to>
    <xdr:sp macro="" textlink="">
      <xdr:nvSpPr>
        <xdr:cNvPr id="2204" name="Line 767"/>
        <xdr:cNvSpPr>
          <a:spLocks noChangeShapeType="1"/>
        </xdr:cNvSpPr>
      </xdr:nvSpPr>
      <xdr:spPr bwMode="auto">
        <a:xfrm>
          <a:off x="3609975" y="8277225"/>
          <a:ext cx="628650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44</xdr:row>
      <xdr:rowOff>19050</xdr:rowOff>
    </xdr:from>
    <xdr:to>
      <xdr:col>9</xdr:col>
      <xdr:colOff>9525</xdr:colOff>
      <xdr:row>47</xdr:row>
      <xdr:rowOff>0</xdr:rowOff>
    </xdr:to>
    <xdr:sp macro="" textlink="">
      <xdr:nvSpPr>
        <xdr:cNvPr id="2205" name="Line 767"/>
        <xdr:cNvSpPr>
          <a:spLocks noChangeShapeType="1"/>
        </xdr:cNvSpPr>
      </xdr:nvSpPr>
      <xdr:spPr bwMode="auto">
        <a:xfrm>
          <a:off x="3609975" y="8277225"/>
          <a:ext cx="628650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87</xdr:row>
      <xdr:rowOff>0</xdr:rowOff>
    </xdr:from>
    <xdr:to>
      <xdr:col>9</xdr:col>
      <xdr:colOff>0</xdr:colOff>
      <xdr:row>90</xdr:row>
      <xdr:rowOff>0</xdr:rowOff>
    </xdr:to>
    <xdr:sp macro="" textlink="">
      <xdr:nvSpPr>
        <xdr:cNvPr id="2206" name="Line 1"/>
        <xdr:cNvSpPr>
          <a:spLocks noChangeShapeType="1"/>
        </xdr:cNvSpPr>
      </xdr:nvSpPr>
      <xdr:spPr bwMode="auto">
        <a:xfrm flipH="1">
          <a:off x="3600450" y="15630525"/>
          <a:ext cx="62865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87</xdr:row>
      <xdr:rowOff>9525</xdr:rowOff>
    </xdr:from>
    <xdr:to>
      <xdr:col>9</xdr:col>
      <xdr:colOff>9525</xdr:colOff>
      <xdr:row>90</xdr:row>
      <xdr:rowOff>0</xdr:rowOff>
    </xdr:to>
    <xdr:sp macro="" textlink="">
      <xdr:nvSpPr>
        <xdr:cNvPr id="2207" name="Line 26"/>
        <xdr:cNvSpPr>
          <a:spLocks noChangeShapeType="1"/>
        </xdr:cNvSpPr>
      </xdr:nvSpPr>
      <xdr:spPr bwMode="auto">
        <a:xfrm>
          <a:off x="3600450" y="15640050"/>
          <a:ext cx="638175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141</xdr:row>
      <xdr:rowOff>0</xdr:rowOff>
    </xdr:from>
    <xdr:to>
      <xdr:col>9</xdr:col>
      <xdr:colOff>0</xdr:colOff>
      <xdr:row>143</xdr:row>
      <xdr:rowOff>161925</xdr:rowOff>
    </xdr:to>
    <xdr:sp macro="" textlink="">
      <xdr:nvSpPr>
        <xdr:cNvPr id="2208" name="Line 15"/>
        <xdr:cNvSpPr>
          <a:spLocks noChangeShapeType="1"/>
        </xdr:cNvSpPr>
      </xdr:nvSpPr>
      <xdr:spPr bwMode="auto">
        <a:xfrm flipH="1">
          <a:off x="3105150" y="2426017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141</xdr:row>
      <xdr:rowOff>19050</xdr:rowOff>
    </xdr:from>
    <xdr:to>
      <xdr:col>9</xdr:col>
      <xdr:colOff>9525</xdr:colOff>
      <xdr:row>144</xdr:row>
      <xdr:rowOff>0</xdr:rowOff>
    </xdr:to>
    <xdr:sp macro="" textlink="">
      <xdr:nvSpPr>
        <xdr:cNvPr id="2209" name="Line 767"/>
        <xdr:cNvSpPr>
          <a:spLocks noChangeShapeType="1"/>
        </xdr:cNvSpPr>
      </xdr:nvSpPr>
      <xdr:spPr bwMode="auto">
        <a:xfrm>
          <a:off x="3105150" y="2427922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141</xdr:row>
      <xdr:rowOff>0</xdr:rowOff>
    </xdr:from>
    <xdr:to>
      <xdr:col>9</xdr:col>
      <xdr:colOff>0</xdr:colOff>
      <xdr:row>143</xdr:row>
      <xdr:rowOff>161925</xdr:rowOff>
    </xdr:to>
    <xdr:sp macro="" textlink="">
      <xdr:nvSpPr>
        <xdr:cNvPr id="2210" name="Line 15"/>
        <xdr:cNvSpPr>
          <a:spLocks noChangeShapeType="1"/>
        </xdr:cNvSpPr>
      </xdr:nvSpPr>
      <xdr:spPr bwMode="auto">
        <a:xfrm flipH="1">
          <a:off x="3105150" y="24260175"/>
          <a:ext cx="4953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141</xdr:row>
      <xdr:rowOff>19050</xdr:rowOff>
    </xdr:from>
    <xdr:to>
      <xdr:col>9</xdr:col>
      <xdr:colOff>9525</xdr:colOff>
      <xdr:row>144</xdr:row>
      <xdr:rowOff>0</xdr:rowOff>
    </xdr:to>
    <xdr:sp macro="" textlink="">
      <xdr:nvSpPr>
        <xdr:cNvPr id="2211" name="Line 767"/>
        <xdr:cNvSpPr>
          <a:spLocks noChangeShapeType="1"/>
        </xdr:cNvSpPr>
      </xdr:nvSpPr>
      <xdr:spPr bwMode="auto">
        <a:xfrm>
          <a:off x="3105150" y="2427922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141</xdr:row>
      <xdr:rowOff>19050</xdr:rowOff>
    </xdr:from>
    <xdr:to>
      <xdr:col>9</xdr:col>
      <xdr:colOff>9525</xdr:colOff>
      <xdr:row>144</xdr:row>
      <xdr:rowOff>0</xdr:rowOff>
    </xdr:to>
    <xdr:sp macro="" textlink="">
      <xdr:nvSpPr>
        <xdr:cNvPr id="2212" name="Line 767"/>
        <xdr:cNvSpPr>
          <a:spLocks noChangeShapeType="1"/>
        </xdr:cNvSpPr>
      </xdr:nvSpPr>
      <xdr:spPr bwMode="auto">
        <a:xfrm>
          <a:off x="3105150" y="24279225"/>
          <a:ext cx="504825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182</xdr:row>
      <xdr:rowOff>28575</xdr:rowOff>
    </xdr:from>
    <xdr:to>
      <xdr:col>21</xdr:col>
      <xdr:colOff>28575</xdr:colOff>
      <xdr:row>185</xdr:row>
      <xdr:rowOff>0</xdr:rowOff>
    </xdr:to>
    <xdr:sp macro="" textlink="">
      <xdr:nvSpPr>
        <xdr:cNvPr id="2213" name="Line 7"/>
        <xdr:cNvSpPr>
          <a:spLocks noChangeShapeType="1"/>
        </xdr:cNvSpPr>
      </xdr:nvSpPr>
      <xdr:spPr bwMode="auto">
        <a:xfrm>
          <a:off x="6238875" y="30327600"/>
          <a:ext cx="5715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182</xdr:row>
      <xdr:rowOff>0</xdr:rowOff>
    </xdr:from>
    <xdr:to>
      <xdr:col>21</xdr:col>
      <xdr:colOff>28575</xdr:colOff>
      <xdr:row>185</xdr:row>
      <xdr:rowOff>0</xdr:rowOff>
    </xdr:to>
    <xdr:sp macro="" textlink="">
      <xdr:nvSpPr>
        <xdr:cNvPr id="2214" name="Line 22"/>
        <xdr:cNvSpPr>
          <a:spLocks noChangeShapeType="1"/>
        </xdr:cNvSpPr>
      </xdr:nvSpPr>
      <xdr:spPr bwMode="auto">
        <a:xfrm flipH="1">
          <a:off x="6210300" y="30299025"/>
          <a:ext cx="600075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190</xdr:row>
      <xdr:rowOff>28575</xdr:rowOff>
    </xdr:from>
    <xdr:to>
      <xdr:col>21</xdr:col>
      <xdr:colOff>28575</xdr:colOff>
      <xdr:row>193</xdr:row>
      <xdr:rowOff>0</xdr:rowOff>
    </xdr:to>
    <xdr:sp macro="" textlink="">
      <xdr:nvSpPr>
        <xdr:cNvPr id="2215" name="Line 7"/>
        <xdr:cNvSpPr>
          <a:spLocks noChangeShapeType="1"/>
        </xdr:cNvSpPr>
      </xdr:nvSpPr>
      <xdr:spPr bwMode="auto">
        <a:xfrm>
          <a:off x="6238875" y="30975300"/>
          <a:ext cx="5715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190</xdr:row>
      <xdr:rowOff>0</xdr:rowOff>
    </xdr:from>
    <xdr:to>
      <xdr:col>21</xdr:col>
      <xdr:colOff>28575</xdr:colOff>
      <xdr:row>193</xdr:row>
      <xdr:rowOff>0</xdr:rowOff>
    </xdr:to>
    <xdr:sp macro="" textlink="">
      <xdr:nvSpPr>
        <xdr:cNvPr id="2216" name="Line 22"/>
        <xdr:cNvSpPr>
          <a:spLocks noChangeShapeType="1"/>
        </xdr:cNvSpPr>
      </xdr:nvSpPr>
      <xdr:spPr bwMode="auto">
        <a:xfrm flipH="1">
          <a:off x="6210300" y="30946725"/>
          <a:ext cx="600075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190</xdr:row>
      <xdr:rowOff>28575</xdr:rowOff>
    </xdr:from>
    <xdr:to>
      <xdr:col>21</xdr:col>
      <xdr:colOff>28575</xdr:colOff>
      <xdr:row>193</xdr:row>
      <xdr:rowOff>0</xdr:rowOff>
    </xdr:to>
    <xdr:sp macro="" textlink="">
      <xdr:nvSpPr>
        <xdr:cNvPr id="2217" name="Line 7"/>
        <xdr:cNvSpPr>
          <a:spLocks noChangeShapeType="1"/>
        </xdr:cNvSpPr>
      </xdr:nvSpPr>
      <xdr:spPr bwMode="auto">
        <a:xfrm>
          <a:off x="6238875" y="30975300"/>
          <a:ext cx="5715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190</xdr:row>
      <xdr:rowOff>0</xdr:rowOff>
    </xdr:from>
    <xdr:to>
      <xdr:col>21</xdr:col>
      <xdr:colOff>28575</xdr:colOff>
      <xdr:row>193</xdr:row>
      <xdr:rowOff>0</xdr:rowOff>
    </xdr:to>
    <xdr:sp macro="" textlink="">
      <xdr:nvSpPr>
        <xdr:cNvPr id="2218" name="Line 22"/>
        <xdr:cNvSpPr>
          <a:spLocks noChangeShapeType="1"/>
        </xdr:cNvSpPr>
      </xdr:nvSpPr>
      <xdr:spPr bwMode="auto">
        <a:xfrm flipH="1">
          <a:off x="6210300" y="30946725"/>
          <a:ext cx="600075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223</xdr:row>
      <xdr:rowOff>28575</xdr:rowOff>
    </xdr:from>
    <xdr:to>
      <xdr:col>21</xdr:col>
      <xdr:colOff>28575</xdr:colOff>
      <xdr:row>226</xdr:row>
      <xdr:rowOff>0</xdr:rowOff>
    </xdr:to>
    <xdr:sp macro="" textlink="">
      <xdr:nvSpPr>
        <xdr:cNvPr id="2219" name="Line 7"/>
        <xdr:cNvSpPr>
          <a:spLocks noChangeShapeType="1"/>
        </xdr:cNvSpPr>
      </xdr:nvSpPr>
      <xdr:spPr bwMode="auto">
        <a:xfrm>
          <a:off x="6238875" y="34861500"/>
          <a:ext cx="5715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223</xdr:row>
      <xdr:rowOff>0</xdr:rowOff>
    </xdr:from>
    <xdr:to>
      <xdr:col>21</xdr:col>
      <xdr:colOff>28575</xdr:colOff>
      <xdr:row>226</xdr:row>
      <xdr:rowOff>0</xdr:rowOff>
    </xdr:to>
    <xdr:sp macro="" textlink="">
      <xdr:nvSpPr>
        <xdr:cNvPr id="2220" name="Line 22"/>
        <xdr:cNvSpPr>
          <a:spLocks noChangeShapeType="1"/>
        </xdr:cNvSpPr>
      </xdr:nvSpPr>
      <xdr:spPr bwMode="auto">
        <a:xfrm flipH="1">
          <a:off x="6210300" y="34832925"/>
          <a:ext cx="600075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227</xdr:row>
      <xdr:rowOff>9525</xdr:rowOff>
    </xdr:from>
    <xdr:to>
      <xdr:col>21</xdr:col>
      <xdr:colOff>28575</xdr:colOff>
      <xdr:row>230</xdr:row>
      <xdr:rowOff>0</xdr:rowOff>
    </xdr:to>
    <xdr:sp macro="" textlink="">
      <xdr:nvSpPr>
        <xdr:cNvPr id="2221" name="Line 5"/>
        <xdr:cNvSpPr>
          <a:spLocks noChangeShapeType="1"/>
        </xdr:cNvSpPr>
      </xdr:nvSpPr>
      <xdr:spPr bwMode="auto">
        <a:xfrm>
          <a:off x="5572125" y="38138100"/>
          <a:ext cx="666750" cy="4762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227</xdr:row>
      <xdr:rowOff>0</xdr:rowOff>
    </xdr:from>
    <xdr:to>
      <xdr:col>21</xdr:col>
      <xdr:colOff>0</xdr:colOff>
      <xdr:row>230</xdr:row>
      <xdr:rowOff>0</xdr:rowOff>
    </xdr:to>
    <xdr:sp macro="" textlink="">
      <xdr:nvSpPr>
        <xdr:cNvPr id="2222" name="Line 6"/>
        <xdr:cNvSpPr>
          <a:spLocks noChangeShapeType="1"/>
        </xdr:cNvSpPr>
      </xdr:nvSpPr>
      <xdr:spPr bwMode="auto">
        <a:xfrm flipH="1">
          <a:off x="5543550" y="38128575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247</xdr:row>
      <xdr:rowOff>9525</xdr:rowOff>
    </xdr:from>
    <xdr:to>
      <xdr:col>21</xdr:col>
      <xdr:colOff>28575</xdr:colOff>
      <xdr:row>250</xdr:row>
      <xdr:rowOff>0</xdr:rowOff>
    </xdr:to>
    <xdr:sp macro="" textlink="">
      <xdr:nvSpPr>
        <xdr:cNvPr id="2223" name="Line 5"/>
        <xdr:cNvSpPr>
          <a:spLocks noChangeShapeType="1"/>
        </xdr:cNvSpPr>
      </xdr:nvSpPr>
      <xdr:spPr bwMode="auto">
        <a:xfrm>
          <a:off x="5572125" y="40995600"/>
          <a:ext cx="666750" cy="4762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247</xdr:row>
      <xdr:rowOff>0</xdr:rowOff>
    </xdr:from>
    <xdr:to>
      <xdr:col>21</xdr:col>
      <xdr:colOff>0</xdr:colOff>
      <xdr:row>250</xdr:row>
      <xdr:rowOff>0</xdr:rowOff>
    </xdr:to>
    <xdr:sp macro="" textlink="">
      <xdr:nvSpPr>
        <xdr:cNvPr id="2224" name="Line 6"/>
        <xdr:cNvSpPr>
          <a:spLocks noChangeShapeType="1"/>
        </xdr:cNvSpPr>
      </xdr:nvSpPr>
      <xdr:spPr bwMode="auto">
        <a:xfrm flipH="1">
          <a:off x="5543550" y="40986075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255</xdr:row>
      <xdr:rowOff>9525</xdr:rowOff>
    </xdr:from>
    <xdr:to>
      <xdr:col>21</xdr:col>
      <xdr:colOff>28575</xdr:colOff>
      <xdr:row>258</xdr:row>
      <xdr:rowOff>0</xdr:rowOff>
    </xdr:to>
    <xdr:sp macro="" textlink="">
      <xdr:nvSpPr>
        <xdr:cNvPr id="2225" name="Line 5"/>
        <xdr:cNvSpPr>
          <a:spLocks noChangeShapeType="1"/>
        </xdr:cNvSpPr>
      </xdr:nvSpPr>
      <xdr:spPr bwMode="auto">
        <a:xfrm>
          <a:off x="5572125" y="42138600"/>
          <a:ext cx="666750" cy="4762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255</xdr:row>
      <xdr:rowOff>0</xdr:rowOff>
    </xdr:from>
    <xdr:to>
      <xdr:col>21</xdr:col>
      <xdr:colOff>0</xdr:colOff>
      <xdr:row>258</xdr:row>
      <xdr:rowOff>0</xdr:rowOff>
    </xdr:to>
    <xdr:sp macro="" textlink="">
      <xdr:nvSpPr>
        <xdr:cNvPr id="2226" name="Line 6"/>
        <xdr:cNvSpPr>
          <a:spLocks noChangeShapeType="1"/>
        </xdr:cNvSpPr>
      </xdr:nvSpPr>
      <xdr:spPr bwMode="auto">
        <a:xfrm flipH="1">
          <a:off x="5543550" y="42129075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259</xdr:row>
      <xdr:rowOff>9525</xdr:rowOff>
    </xdr:from>
    <xdr:to>
      <xdr:col>21</xdr:col>
      <xdr:colOff>28575</xdr:colOff>
      <xdr:row>262</xdr:row>
      <xdr:rowOff>0</xdr:rowOff>
    </xdr:to>
    <xdr:sp macro="" textlink="">
      <xdr:nvSpPr>
        <xdr:cNvPr id="2227" name="Line 5"/>
        <xdr:cNvSpPr>
          <a:spLocks noChangeShapeType="1"/>
        </xdr:cNvSpPr>
      </xdr:nvSpPr>
      <xdr:spPr bwMode="auto">
        <a:xfrm>
          <a:off x="5572125" y="42138600"/>
          <a:ext cx="666750" cy="4762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259</xdr:row>
      <xdr:rowOff>0</xdr:rowOff>
    </xdr:from>
    <xdr:to>
      <xdr:col>21</xdr:col>
      <xdr:colOff>0</xdr:colOff>
      <xdr:row>262</xdr:row>
      <xdr:rowOff>0</xdr:rowOff>
    </xdr:to>
    <xdr:sp macro="" textlink="">
      <xdr:nvSpPr>
        <xdr:cNvPr id="2228" name="Line 6"/>
        <xdr:cNvSpPr>
          <a:spLocks noChangeShapeType="1"/>
        </xdr:cNvSpPr>
      </xdr:nvSpPr>
      <xdr:spPr bwMode="auto">
        <a:xfrm flipH="1">
          <a:off x="5543550" y="42129075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285</xdr:row>
      <xdr:rowOff>9525</xdr:rowOff>
    </xdr:from>
    <xdr:to>
      <xdr:col>21</xdr:col>
      <xdr:colOff>28575</xdr:colOff>
      <xdr:row>288</xdr:row>
      <xdr:rowOff>0</xdr:rowOff>
    </xdr:to>
    <xdr:sp macro="" textlink="">
      <xdr:nvSpPr>
        <xdr:cNvPr id="2229" name="Line 5"/>
        <xdr:cNvSpPr>
          <a:spLocks noChangeShapeType="1"/>
        </xdr:cNvSpPr>
      </xdr:nvSpPr>
      <xdr:spPr bwMode="auto">
        <a:xfrm>
          <a:off x="5572125" y="46672500"/>
          <a:ext cx="666750" cy="4762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285</xdr:row>
      <xdr:rowOff>0</xdr:rowOff>
    </xdr:from>
    <xdr:to>
      <xdr:col>21</xdr:col>
      <xdr:colOff>0</xdr:colOff>
      <xdr:row>288</xdr:row>
      <xdr:rowOff>0</xdr:rowOff>
    </xdr:to>
    <xdr:sp macro="" textlink="">
      <xdr:nvSpPr>
        <xdr:cNvPr id="2230" name="Line 6"/>
        <xdr:cNvSpPr>
          <a:spLocks noChangeShapeType="1"/>
        </xdr:cNvSpPr>
      </xdr:nvSpPr>
      <xdr:spPr bwMode="auto">
        <a:xfrm flipH="1">
          <a:off x="5543550" y="46662975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293</xdr:row>
      <xdr:rowOff>9525</xdr:rowOff>
    </xdr:from>
    <xdr:to>
      <xdr:col>21</xdr:col>
      <xdr:colOff>28575</xdr:colOff>
      <xdr:row>296</xdr:row>
      <xdr:rowOff>0</xdr:rowOff>
    </xdr:to>
    <xdr:sp macro="" textlink="">
      <xdr:nvSpPr>
        <xdr:cNvPr id="2231" name="Line 5"/>
        <xdr:cNvSpPr>
          <a:spLocks noChangeShapeType="1"/>
        </xdr:cNvSpPr>
      </xdr:nvSpPr>
      <xdr:spPr bwMode="auto">
        <a:xfrm>
          <a:off x="5572125" y="47872650"/>
          <a:ext cx="666750" cy="4762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293</xdr:row>
      <xdr:rowOff>0</xdr:rowOff>
    </xdr:from>
    <xdr:to>
      <xdr:col>21</xdr:col>
      <xdr:colOff>0</xdr:colOff>
      <xdr:row>296</xdr:row>
      <xdr:rowOff>0</xdr:rowOff>
    </xdr:to>
    <xdr:sp macro="" textlink="">
      <xdr:nvSpPr>
        <xdr:cNvPr id="2232" name="Line 6"/>
        <xdr:cNvSpPr>
          <a:spLocks noChangeShapeType="1"/>
        </xdr:cNvSpPr>
      </xdr:nvSpPr>
      <xdr:spPr bwMode="auto">
        <a:xfrm flipH="1">
          <a:off x="5543550" y="47863125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297</xdr:row>
      <xdr:rowOff>9525</xdr:rowOff>
    </xdr:from>
    <xdr:to>
      <xdr:col>21</xdr:col>
      <xdr:colOff>28575</xdr:colOff>
      <xdr:row>300</xdr:row>
      <xdr:rowOff>0</xdr:rowOff>
    </xdr:to>
    <xdr:sp macro="" textlink="">
      <xdr:nvSpPr>
        <xdr:cNvPr id="2233" name="Line 5"/>
        <xdr:cNvSpPr>
          <a:spLocks noChangeShapeType="1"/>
        </xdr:cNvSpPr>
      </xdr:nvSpPr>
      <xdr:spPr bwMode="auto">
        <a:xfrm>
          <a:off x="5572125" y="47872650"/>
          <a:ext cx="666750" cy="4762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297</xdr:row>
      <xdr:rowOff>0</xdr:rowOff>
    </xdr:from>
    <xdr:to>
      <xdr:col>21</xdr:col>
      <xdr:colOff>0</xdr:colOff>
      <xdr:row>300</xdr:row>
      <xdr:rowOff>0</xdr:rowOff>
    </xdr:to>
    <xdr:sp macro="" textlink="">
      <xdr:nvSpPr>
        <xdr:cNvPr id="2234" name="Line 6"/>
        <xdr:cNvSpPr>
          <a:spLocks noChangeShapeType="1"/>
        </xdr:cNvSpPr>
      </xdr:nvSpPr>
      <xdr:spPr bwMode="auto">
        <a:xfrm flipH="1">
          <a:off x="5543550" y="47863125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289</xdr:row>
      <xdr:rowOff>9525</xdr:rowOff>
    </xdr:from>
    <xdr:to>
      <xdr:col>21</xdr:col>
      <xdr:colOff>28575</xdr:colOff>
      <xdr:row>292</xdr:row>
      <xdr:rowOff>0</xdr:rowOff>
    </xdr:to>
    <xdr:sp macro="" textlink="">
      <xdr:nvSpPr>
        <xdr:cNvPr id="2235" name="Line 5"/>
        <xdr:cNvSpPr>
          <a:spLocks noChangeShapeType="1"/>
        </xdr:cNvSpPr>
      </xdr:nvSpPr>
      <xdr:spPr bwMode="auto">
        <a:xfrm>
          <a:off x="5572125" y="47872650"/>
          <a:ext cx="666750" cy="4762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289</xdr:row>
      <xdr:rowOff>0</xdr:rowOff>
    </xdr:from>
    <xdr:to>
      <xdr:col>21</xdr:col>
      <xdr:colOff>0</xdr:colOff>
      <xdr:row>292</xdr:row>
      <xdr:rowOff>0</xdr:rowOff>
    </xdr:to>
    <xdr:sp macro="" textlink="">
      <xdr:nvSpPr>
        <xdr:cNvPr id="2236" name="Line 6"/>
        <xdr:cNvSpPr>
          <a:spLocks noChangeShapeType="1"/>
        </xdr:cNvSpPr>
      </xdr:nvSpPr>
      <xdr:spPr bwMode="auto">
        <a:xfrm flipH="1">
          <a:off x="5543550" y="47863125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</xdr:row>
          <xdr:rowOff>0</xdr:rowOff>
        </xdr:from>
        <xdr:to>
          <xdr:col>3</xdr:col>
          <xdr:colOff>0</xdr:colOff>
          <xdr:row>5</xdr:row>
          <xdr:rowOff>123825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</xdr:row>
          <xdr:rowOff>0</xdr:rowOff>
        </xdr:from>
        <xdr:to>
          <xdr:col>2</xdr:col>
          <xdr:colOff>0</xdr:colOff>
          <xdr:row>5</xdr:row>
          <xdr:rowOff>123825</xdr:rowOff>
        </xdr:to>
        <xdr:sp macro="" textlink="">
          <xdr:nvSpPr>
            <xdr:cNvPr id="15361" name="Object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171450</xdr:rowOff>
        </xdr:from>
        <xdr:to>
          <xdr:col>2</xdr:col>
          <xdr:colOff>95250</xdr:colOff>
          <xdr:row>5</xdr:row>
          <xdr:rowOff>28575</xdr:rowOff>
        </xdr:to>
        <xdr:sp macro="" textlink="">
          <xdr:nvSpPr>
            <xdr:cNvPr id="16385" name="Object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2</xdr:col>
          <xdr:colOff>228600</xdr:colOff>
          <xdr:row>3</xdr:row>
          <xdr:rowOff>76200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161925</xdr:colOff>
          <xdr:row>0</xdr:row>
          <xdr:rowOff>0</xdr:rowOff>
        </xdr:from>
        <xdr:to>
          <xdr:col>2</xdr:col>
          <xdr:colOff>504825</xdr:colOff>
          <xdr:row>4</xdr:row>
          <xdr:rowOff>38100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219075</xdr:colOff>
          <xdr:row>0</xdr:row>
          <xdr:rowOff>0</xdr:rowOff>
        </xdr:from>
        <xdr:to>
          <xdr:col>2</xdr:col>
          <xdr:colOff>371475</xdr:colOff>
          <xdr:row>3</xdr:row>
          <xdr:rowOff>152400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133350</xdr:colOff>
          <xdr:row>0</xdr:row>
          <xdr:rowOff>0</xdr:rowOff>
        </xdr:from>
        <xdr:to>
          <xdr:col>2</xdr:col>
          <xdr:colOff>352425</xdr:colOff>
          <xdr:row>3</xdr:row>
          <xdr:rowOff>152400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38100</xdr:colOff>
          <xdr:row>0</xdr:row>
          <xdr:rowOff>0</xdr:rowOff>
        </xdr:from>
        <xdr:to>
          <xdr:col>2</xdr:col>
          <xdr:colOff>495300</xdr:colOff>
          <xdr:row>3</xdr:row>
          <xdr:rowOff>152400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2</xdr:col>
          <xdr:colOff>352425</xdr:colOff>
          <xdr:row>3</xdr:row>
          <xdr:rowOff>85725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95250</xdr:rowOff>
        </xdr:from>
        <xdr:to>
          <xdr:col>2</xdr:col>
          <xdr:colOff>371475</xdr:colOff>
          <xdr:row>4</xdr:row>
          <xdr:rowOff>190500</xdr:rowOff>
        </xdr:to>
        <xdr:sp macro="" textlink="">
          <xdr:nvSpPr>
            <xdr:cNvPr id="12289" name="Object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2</xdr:col>
          <xdr:colOff>504825</xdr:colOff>
          <xdr:row>4</xdr:row>
          <xdr:rowOff>95250</xdr:rowOff>
        </xdr:to>
        <xdr:sp macro="" textlink="">
          <xdr:nvSpPr>
            <xdr:cNvPr id="13313" name="Object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LAP%20KEU%202016/Book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KEUANGAN%20DAN%20PERENCANAAN%202017/KEUANGAN%202017/REKON%20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59">
          <cell r="G59">
            <v>114790089</v>
          </cell>
        </row>
        <row r="76">
          <cell r="E76">
            <v>162096000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K verifikator"/>
      <sheetName val="ben verifikator"/>
      <sheetName val="Sheet3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5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8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mailto:SP@D" TargetMode="External"/><Relationship Id="rId6" Type="http://schemas.openxmlformats.org/officeDocument/2006/relationships/image" Target="../media/image1.png"/><Relationship Id="rId5" Type="http://schemas.openxmlformats.org/officeDocument/2006/relationships/oleObject" Target="../embeddings/oleObject10.bin"/><Relationship Id="rId4" Type="http://schemas.openxmlformats.org/officeDocument/2006/relationships/vmlDrawing" Target="../drawings/vmlDrawing10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2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3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2196"/>
  <sheetViews>
    <sheetView view="pageBreakPreview" topLeftCell="A286" zoomScaleNormal="100" zoomScaleSheetLayoutView="100" workbookViewId="0">
      <selection activeCell="A288" sqref="A288:C292"/>
    </sheetView>
  </sheetViews>
  <sheetFormatPr defaultRowHeight="15" x14ac:dyDescent="0.25"/>
  <cols>
    <col min="1" max="1" width="19.42578125" customWidth="1"/>
    <col min="2" max="2" width="49.28515625" customWidth="1"/>
    <col min="3" max="3" width="10.42578125" customWidth="1"/>
    <col min="4" max="5" width="10.28515625" customWidth="1"/>
    <col min="6" max="6" width="10" customWidth="1"/>
    <col min="7" max="7" width="11" style="287" customWidth="1"/>
    <col min="8" max="8" width="10.28515625" style="287" customWidth="1"/>
    <col min="9" max="9" width="11" style="287" customWidth="1"/>
    <col min="10" max="10" width="10" style="286" customWidth="1"/>
    <col min="11" max="11" width="3.85546875" style="98" customWidth="1"/>
    <col min="12" max="12" width="1" customWidth="1"/>
    <col min="13" max="13" width="21.42578125" customWidth="1"/>
    <col min="14" max="14" width="25.7109375" style="82" customWidth="1"/>
    <col min="15" max="15" width="15.5703125" style="82" customWidth="1"/>
    <col min="16" max="16" width="15.140625" customWidth="1"/>
    <col min="17" max="17" width="10.85546875" customWidth="1"/>
    <col min="18" max="18" width="12" customWidth="1"/>
    <col min="19" max="19" width="17.5703125" customWidth="1"/>
    <col min="20" max="20" width="24" customWidth="1"/>
    <col min="21" max="21" width="11.28515625" customWidth="1"/>
  </cols>
  <sheetData>
    <row r="1" spans="1:22" ht="15.75" x14ac:dyDescent="0.25">
      <c r="A1" s="1656" t="s">
        <v>421</v>
      </c>
      <c r="B1" s="1656"/>
      <c r="C1" s="1656"/>
      <c r="D1" s="1656"/>
      <c r="E1" s="1656"/>
      <c r="F1" s="1656"/>
      <c r="G1" s="1656"/>
      <c r="H1" s="1656"/>
      <c r="I1" s="1656"/>
      <c r="J1" s="1656"/>
      <c r="K1" s="1656"/>
      <c r="N1" s="82">
        <v>162096000</v>
      </c>
    </row>
    <row r="2" spans="1:22" x14ac:dyDescent="0.25">
      <c r="A2" s="1657" t="s">
        <v>422</v>
      </c>
      <c r="B2" s="1657"/>
      <c r="C2" s="1657"/>
      <c r="D2" s="1657"/>
      <c r="E2" s="1657"/>
      <c r="F2" s="1657"/>
      <c r="G2" s="1657"/>
      <c r="H2" s="1657"/>
      <c r="I2" s="1657"/>
      <c r="J2" s="1657"/>
      <c r="K2" s="1657"/>
      <c r="T2" s="206">
        <f>T5+T6</f>
        <v>146797699</v>
      </c>
    </row>
    <row r="3" spans="1:22" ht="15.75" x14ac:dyDescent="0.25">
      <c r="A3" s="1656" t="s">
        <v>943</v>
      </c>
      <c r="B3" s="1656"/>
      <c r="C3" s="1656"/>
      <c r="D3" s="1656"/>
      <c r="E3" s="1656"/>
      <c r="F3" s="1656"/>
      <c r="G3" s="1656"/>
      <c r="H3" s="1656"/>
      <c r="I3" s="1656"/>
      <c r="J3" s="1656"/>
      <c r="K3" s="1656"/>
      <c r="M3" s="1228">
        <v>1299246791</v>
      </c>
      <c r="N3" s="1228">
        <f>O7+O10+O12+O14+O15+O20+O21</f>
        <v>162096000</v>
      </c>
      <c r="O3" s="1228"/>
      <c r="P3" s="1230"/>
      <c r="Q3" s="1230"/>
      <c r="R3" s="286"/>
      <c r="S3" s="286"/>
      <c r="T3" s="286"/>
      <c r="U3" s="286"/>
    </row>
    <row r="4" spans="1:22" ht="15.75" thickBot="1" x14ac:dyDescent="0.3">
      <c r="A4" s="714" t="s">
        <v>1116</v>
      </c>
      <c r="B4" s="715"/>
      <c r="C4" s="8"/>
      <c r="D4" s="9"/>
      <c r="E4" s="1658"/>
      <c r="F4" s="1658"/>
      <c r="G4" s="1659"/>
      <c r="H4" s="1659"/>
      <c r="I4" s="920"/>
      <c r="J4" s="288"/>
      <c r="K4" s="289">
        <v>1</v>
      </c>
      <c r="M4" s="1228">
        <v>244404000</v>
      </c>
      <c r="N4" s="1228" t="s">
        <v>995</v>
      </c>
      <c r="O4" s="1228"/>
      <c r="P4" s="1228"/>
      <c r="Q4" s="1231"/>
      <c r="R4" s="1228"/>
      <c r="S4" s="1228" t="s">
        <v>995</v>
      </c>
      <c r="T4" s="1228"/>
      <c r="U4" s="1228"/>
      <c r="V4" s="414"/>
    </row>
    <row r="5" spans="1:22" ht="14.1" customHeight="1" x14ac:dyDescent="0.25">
      <c r="A5" s="1660" t="s">
        <v>423</v>
      </c>
      <c r="B5" s="1663" t="s">
        <v>424</v>
      </c>
      <c r="C5" s="1666" t="s">
        <v>1096</v>
      </c>
      <c r="D5" s="1669" t="s">
        <v>425</v>
      </c>
      <c r="E5" s="1669"/>
      <c r="F5" s="1670"/>
      <c r="G5" s="1671" t="s">
        <v>426</v>
      </c>
      <c r="H5" s="1672"/>
      <c r="I5" s="1673"/>
      <c r="J5" s="716"/>
      <c r="K5" s="1674" t="s">
        <v>427</v>
      </c>
      <c r="M5" s="1228">
        <f>M4+M3</f>
        <v>1543650791</v>
      </c>
      <c r="N5" s="1614" t="s">
        <v>992</v>
      </c>
      <c r="O5" s="1609">
        <v>94588755</v>
      </c>
      <c r="P5" s="1228">
        <f>O5</f>
        <v>94588755</v>
      </c>
      <c r="Q5" s="1231"/>
      <c r="R5" s="1229" t="s">
        <v>997</v>
      </c>
      <c r="S5" s="1228" t="s">
        <v>998</v>
      </c>
      <c r="T5" s="1228">
        <v>73400000</v>
      </c>
      <c r="U5" s="1228"/>
      <c r="V5" s="414"/>
    </row>
    <row r="6" spans="1:22" ht="14.1" customHeight="1" x14ac:dyDescent="0.25">
      <c r="A6" s="1661"/>
      <c r="B6" s="1664"/>
      <c r="C6" s="1667"/>
      <c r="D6" s="683" t="s">
        <v>428</v>
      </c>
      <c r="E6" s="683" t="s">
        <v>428</v>
      </c>
      <c r="F6" s="684" t="s">
        <v>428</v>
      </c>
      <c r="G6" s="798" t="s">
        <v>428</v>
      </c>
      <c r="H6" s="577" t="s">
        <v>428</v>
      </c>
      <c r="I6" s="921" t="s">
        <v>428</v>
      </c>
      <c r="J6" s="1676" t="s">
        <v>429</v>
      </c>
      <c r="K6" s="1675"/>
      <c r="M6" s="1228">
        <f>M5-F11</f>
        <v>0</v>
      </c>
      <c r="N6" s="1614" t="s">
        <v>993</v>
      </c>
      <c r="O6" s="1610">
        <v>94588755</v>
      </c>
      <c r="P6" s="1228"/>
      <c r="Q6" s="1231"/>
      <c r="R6" s="1228"/>
      <c r="S6" s="1228" t="s">
        <v>1026</v>
      </c>
      <c r="T6" s="1228">
        <v>73397699</v>
      </c>
      <c r="U6" s="1229">
        <f>T6+T5</f>
        <v>146797699</v>
      </c>
      <c r="V6" s="414"/>
    </row>
    <row r="7" spans="1:22" ht="14.1" customHeight="1" x14ac:dyDescent="0.25">
      <c r="A7" s="1661"/>
      <c r="B7" s="1664"/>
      <c r="C7" s="1667"/>
      <c r="D7" s="685" t="s">
        <v>430</v>
      </c>
      <c r="E7" s="685" t="s">
        <v>430</v>
      </c>
      <c r="F7" s="686" t="s">
        <v>431</v>
      </c>
      <c r="G7" s="799" t="s">
        <v>430</v>
      </c>
      <c r="H7" s="578" t="s">
        <v>430</v>
      </c>
      <c r="I7" s="922" t="s">
        <v>431</v>
      </c>
      <c r="J7" s="1677"/>
      <c r="K7" s="1675"/>
      <c r="M7" s="1228"/>
      <c r="N7" s="1228" t="s">
        <v>1007</v>
      </c>
      <c r="O7" s="1229">
        <v>39376000</v>
      </c>
      <c r="P7" s="1228"/>
      <c r="Q7" s="1231"/>
      <c r="R7" s="1228"/>
      <c r="S7" s="1228" t="s">
        <v>1081</v>
      </c>
      <c r="T7" s="1228">
        <v>73342394</v>
      </c>
      <c r="U7" s="1229">
        <f>U6+T9</f>
        <v>454937792</v>
      </c>
      <c r="V7" s="414"/>
    </row>
    <row r="8" spans="1:22" ht="14.1" customHeight="1" x14ac:dyDescent="0.25">
      <c r="A8" s="1662"/>
      <c r="B8" s="1665"/>
      <c r="C8" s="1668"/>
      <c r="D8" s="687" t="s">
        <v>432</v>
      </c>
      <c r="E8" s="687" t="s">
        <v>433</v>
      </c>
      <c r="F8" s="688" t="s">
        <v>433</v>
      </c>
      <c r="G8" s="800" t="s">
        <v>432</v>
      </c>
      <c r="H8" s="579" t="s">
        <v>433</v>
      </c>
      <c r="I8" s="923" t="s">
        <v>433</v>
      </c>
      <c r="J8" s="580" t="s">
        <v>434</v>
      </c>
      <c r="K8" s="1675"/>
      <c r="M8" s="1228"/>
      <c r="N8" s="1614" t="s">
        <v>994</v>
      </c>
      <c r="O8" s="1610">
        <v>94650649</v>
      </c>
      <c r="P8" s="1281">
        <f>SUM(O5:O8)</f>
        <v>323204159</v>
      </c>
      <c r="Q8" s="1231" t="s">
        <v>996</v>
      </c>
      <c r="R8" s="1228"/>
      <c r="S8" s="286" t="s">
        <v>1082</v>
      </c>
      <c r="T8" s="307">
        <v>88000000</v>
      </c>
      <c r="U8" s="1228"/>
      <c r="V8" s="414"/>
    </row>
    <row r="9" spans="1:22" ht="14.1" customHeight="1" thickBot="1" x14ac:dyDescent="0.3">
      <c r="A9" s="717" t="s">
        <v>435</v>
      </c>
      <c r="B9" s="689">
        <v>2</v>
      </c>
      <c r="C9" s="690" t="s">
        <v>436</v>
      </c>
      <c r="D9" s="690" t="s">
        <v>437</v>
      </c>
      <c r="E9" s="690" t="s">
        <v>438</v>
      </c>
      <c r="F9" s="691" t="s">
        <v>439</v>
      </c>
      <c r="G9" s="801">
        <v>7</v>
      </c>
      <c r="H9" s="581">
        <v>8</v>
      </c>
      <c r="I9" s="924">
        <v>9</v>
      </c>
      <c r="J9" s="582">
        <v>10</v>
      </c>
      <c r="K9" s="718">
        <v>11</v>
      </c>
      <c r="M9" s="1228"/>
      <c r="N9" s="1614" t="s">
        <v>1002</v>
      </c>
      <c r="O9" s="1610">
        <v>94650649</v>
      </c>
      <c r="P9" s="1228">
        <f>O9+P8</f>
        <v>417854808</v>
      </c>
      <c r="Q9" s="1231"/>
      <c r="R9" s="286"/>
      <c r="S9" s="286"/>
      <c r="T9" s="307">
        <f>SUM(T5:T8)</f>
        <v>308140093</v>
      </c>
      <c r="U9" s="286"/>
    </row>
    <row r="10" spans="1:22" ht="14.1" customHeight="1" thickBot="1" x14ac:dyDescent="0.3">
      <c r="A10" s="719"/>
      <c r="B10" s="24" t="s">
        <v>440</v>
      </c>
      <c r="C10" s="692"/>
      <c r="D10" s="25">
        <f>D11+D12</f>
        <v>1904415304</v>
      </c>
      <c r="E10" s="25">
        <f>E11+E12</f>
        <v>75300600</v>
      </c>
      <c r="F10" s="64">
        <f>E10+D10</f>
        <v>1979715904</v>
      </c>
      <c r="G10" s="802"/>
      <c r="H10" s="583"/>
      <c r="I10" s="925"/>
      <c r="J10" s="584"/>
      <c r="K10" s="720"/>
      <c r="M10" s="413"/>
      <c r="N10" s="1228" t="s">
        <v>1003</v>
      </c>
      <c r="O10" s="1229">
        <v>20299000</v>
      </c>
      <c r="P10" s="1228">
        <f>O10+P9</f>
        <v>438153808</v>
      </c>
      <c r="Q10" s="1231" t="s">
        <v>1004</v>
      </c>
      <c r="R10" s="286"/>
      <c r="S10" s="1228" t="s">
        <v>1113</v>
      </c>
      <c r="T10" s="1265">
        <v>73370420</v>
      </c>
      <c r="U10" s="206"/>
    </row>
    <row r="11" spans="1:22" ht="14.1" customHeight="1" x14ac:dyDescent="0.25">
      <c r="A11" s="721"/>
      <c r="B11" s="21" t="s">
        <v>453</v>
      </c>
      <c r="C11" s="22"/>
      <c r="D11" s="23">
        <f>F5845</f>
        <v>1522904791</v>
      </c>
      <c r="E11" s="23">
        <v>20746000</v>
      </c>
      <c r="F11" s="65">
        <f>E11+D11</f>
        <v>1543650791</v>
      </c>
      <c r="G11" s="803"/>
      <c r="H11" s="585"/>
      <c r="I11" s="926"/>
      <c r="J11" s="586"/>
      <c r="K11" s="720"/>
      <c r="M11" s="413">
        <f>F10-I14</f>
        <v>1382314</v>
      </c>
      <c r="N11" s="1614" t="s">
        <v>1008</v>
      </c>
      <c r="O11" s="1610">
        <v>94707482</v>
      </c>
      <c r="P11" s="1228"/>
      <c r="Q11" s="1231"/>
      <c r="R11" s="286"/>
      <c r="S11" s="286"/>
      <c r="T11" s="1265">
        <f>T10+T9</f>
        <v>381510513</v>
      </c>
    </row>
    <row r="12" spans="1:22" ht="14.1" customHeight="1" x14ac:dyDescent="0.25">
      <c r="A12" s="722"/>
      <c r="B12" s="10" t="s">
        <v>452</v>
      </c>
      <c r="C12" s="11"/>
      <c r="D12" s="416">
        <v>381510513</v>
      </c>
      <c r="E12" s="15">
        <v>54554600</v>
      </c>
      <c r="F12" s="13">
        <f>E12+D12</f>
        <v>436065113</v>
      </c>
      <c r="G12" s="804"/>
      <c r="H12" s="587"/>
      <c r="I12" s="927"/>
      <c r="J12" s="588"/>
      <c r="K12" s="720"/>
      <c r="M12" s="415"/>
      <c r="N12" s="1228" t="s">
        <v>1009</v>
      </c>
      <c r="O12" s="1229">
        <v>20418000</v>
      </c>
      <c r="P12" s="1231">
        <f>O12+O11</f>
        <v>115125482</v>
      </c>
      <c r="Q12" s="1230"/>
      <c r="R12" s="286"/>
      <c r="S12" s="286"/>
      <c r="T12" s="1265"/>
    </row>
    <row r="13" spans="1:22" ht="14.1" customHeight="1" thickBot="1" x14ac:dyDescent="0.3">
      <c r="A13" s="723"/>
      <c r="B13" s="589"/>
      <c r="C13" s="589"/>
      <c r="D13" s="211"/>
      <c r="E13" s="211"/>
      <c r="F13" s="693"/>
      <c r="G13" s="805"/>
      <c r="H13" s="590"/>
      <c r="I13" s="928"/>
      <c r="J13" s="591"/>
      <c r="K13" s="724"/>
      <c r="M13" s="321"/>
      <c r="N13" s="1614" t="s">
        <v>1024</v>
      </c>
      <c r="O13" s="1610">
        <v>94854092</v>
      </c>
      <c r="P13" s="1230"/>
      <c r="Q13" s="1230"/>
      <c r="R13" s="1265">
        <f>SUM(O5:O12)</f>
        <v>553279290</v>
      </c>
      <c r="S13" s="286"/>
      <c r="T13" s="1265">
        <f>73400000-T10</f>
        <v>29580</v>
      </c>
    </row>
    <row r="14" spans="1:22" s="1" customFormat="1" ht="14.1" customHeight="1" thickTop="1" thickBot="1" x14ac:dyDescent="0.3">
      <c r="A14" s="725" t="s">
        <v>81</v>
      </c>
      <c r="B14" s="592" t="s">
        <v>78</v>
      </c>
      <c r="C14" s="593">
        <f t="shared" ref="C14:J14" si="0">C16+C29</f>
        <v>1997839600</v>
      </c>
      <c r="D14" s="593">
        <f t="shared" si="0"/>
        <v>0</v>
      </c>
      <c r="E14" s="593">
        <f t="shared" si="0"/>
        <v>0</v>
      </c>
      <c r="F14" s="594">
        <f t="shared" si="0"/>
        <v>0</v>
      </c>
      <c r="G14" s="806">
        <f t="shared" si="0"/>
        <v>1865844632</v>
      </c>
      <c r="H14" s="595">
        <f t="shared" si="0"/>
        <v>112488958</v>
      </c>
      <c r="I14" s="929">
        <f t="shared" si="0"/>
        <v>1978333590</v>
      </c>
      <c r="J14" s="596">
        <f t="shared" si="0"/>
        <v>19506010</v>
      </c>
      <c r="K14" s="726">
        <f>I14/C14*100</f>
        <v>99.02364484115742</v>
      </c>
      <c r="M14" s="514">
        <f>F10-I14</f>
        <v>1382314</v>
      </c>
      <c r="N14" s="1228" t="s">
        <v>1025</v>
      </c>
      <c r="O14" s="1229">
        <v>20918000</v>
      </c>
      <c r="P14" s="1247">
        <f>O14+O13</f>
        <v>115772092</v>
      </c>
      <c r="Q14" s="1238"/>
      <c r="R14" s="1246">
        <f>R13-D11</f>
        <v>-969625501</v>
      </c>
      <c r="S14" s="1239"/>
      <c r="T14" s="1239"/>
      <c r="U14" s="1127"/>
    </row>
    <row r="15" spans="1:22" s="1" customFormat="1" ht="14.1" customHeight="1" thickTop="1" thickBot="1" x14ac:dyDescent="0.3">
      <c r="A15" s="727"/>
      <c r="B15" s="597"/>
      <c r="C15" s="598"/>
      <c r="D15" s="598"/>
      <c r="E15" s="598"/>
      <c r="F15" s="599"/>
      <c r="G15" s="807"/>
      <c r="H15" s="600"/>
      <c r="I15" s="930"/>
      <c r="J15" s="601"/>
      <c r="K15" s="726"/>
      <c r="M15" s="514"/>
      <c r="N15" s="1228" t="s">
        <v>1044</v>
      </c>
      <c r="O15" s="1606">
        <v>20794000</v>
      </c>
      <c r="P15" s="1238"/>
      <c r="Q15" s="1238"/>
      <c r="R15" s="1246">
        <f>D12-E506</f>
        <v>380128199</v>
      </c>
      <c r="S15" s="1239"/>
      <c r="T15" s="1309"/>
    </row>
    <row r="16" spans="1:22" s="1" customFormat="1" ht="14.1" customHeight="1" thickTop="1" thickBot="1" x14ac:dyDescent="0.3">
      <c r="A16" s="725" t="s">
        <v>116</v>
      </c>
      <c r="B16" s="592" t="s">
        <v>79</v>
      </c>
      <c r="C16" s="593">
        <f>C17</f>
        <v>1559485600</v>
      </c>
      <c r="D16" s="593">
        <f t="shared" ref="D16:J16" si="1">D17</f>
        <v>0</v>
      </c>
      <c r="E16" s="593">
        <f t="shared" si="1"/>
        <v>0</v>
      </c>
      <c r="F16" s="594">
        <f t="shared" si="1"/>
        <v>0</v>
      </c>
      <c r="G16" s="806">
        <f t="shared" si="1"/>
        <v>1522904791</v>
      </c>
      <c r="H16" s="595">
        <f t="shared" si="1"/>
        <v>20746000</v>
      </c>
      <c r="I16" s="929">
        <f t="shared" si="1"/>
        <v>1543650791</v>
      </c>
      <c r="J16" s="596">
        <f t="shared" si="1"/>
        <v>15834809</v>
      </c>
      <c r="K16" s="726">
        <f t="shared" ref="K16:K106" si="2">I16/C16*100</f>
        <v>98.984613323778049</v>
      </c>
      <c r="M16" s="514"/>
      <c r="N16" s="1614" t="s">
        <v>1045</v>
      </c>
      <c r="O16" s="1611">
        <v>94854102</v>
      </c>
      <c r="P16" s="1238"/>
      <c r="Q16" s="1238"/>
      <c r="R16" s="1239"/>
      <c r="S16" s="1239"/>
      <c r="T16" s="1239"/>
    </row>
    <row r="17" spans="1:21" s="1" customFormat="1" ht="12.95" customHeight="1" thickTop="1" x14ac:dyDescent="0.25">
      <c r="A17" s="728" t="s">
        <v>115</v>
      </c>
      <c r="B17" s="602" t="s">
        <v>80</v>
      </c>
      <c r="C17" s="308">
        <f>C18+C27</f>
        <v>1559485600</v>
      </c>
      <c r="D17" s="308">
        <f t="shared" ref="D17:J17" si="3">D18+D27</f>
        <v>0</v>
      </c>
      <c r="E17" s="308">
        <f t="shared" si="3"/>
        <v>0</v>
      </c>
      <c r="F17" s="310">
        <f t="shared" si="3"/>
        <v>0</v>
      </c>
      <c r="G17" s="808">
        <f t="shared" si="3"/>
        <v>1522904791</v>
      </c>
      <c r="H17" s="312">
        <f t="shared" si="3"/>
        <v>20746000</v>
      </c>
      <c r="I17" s="809">
        <f t="shared" si="3"/>
        <v>1543650791</v>
      </c>
      <c r="J17" s="313">
        <f t="shared" si="3"/>
        <v>15834809</v>
      </c>
      <c r="K17" s="729">
        <f t="shared" si="2"/>
        <v>98.984613323778049</v>
      </c>
      <c r="M17" s="514">
        <f>F11-I17</f>
        <v>0</v>
      </c>
      <c r="N17" s="1615" t="s">
        <v>1046</v>
      </c>
      <c r="O17" s="1611">
        <v>90027150</v>
      </c>
      <c r="P17" s="1238"/>
      <c r="Q17" s="1238"/>
      <c r="R17" s="1239"/>
      <c r="S17" s="1239"/>
      <c r="T17" s="1239"/>
      <c r="U17" s="1127"/>
    </row>
    <row r="18" spans="1:21" s="1" customFormat="1" ht="12.95" customHeight="1" x14ac:dyDescent="0.25">
      <c r="A18" s="730" t="s">
        <v>113</v>
      </c>
      <c r="B18" s="291" t="s">
        <v>0</v>
      </c>
      <c r="C18" s="309">
        <f>SUM(C19:C26)</f>
        <v>1293085600</v>
      </c>
      <c r="D18" s="309">
        <f t="shared" ref="D18:J18" si="4">SUM(D19:D26)</f>
        <v>0</v>
      </c>
      <c r="E18" s="309">
        <f t="shared" si="4"/>
        <v>0</v>
      </c>
      <c r="F18" s="311">
        <f t="shared" si="4"/>
        <v>0</v>
      </c>
      <c r="G18" s="959">
        <f t="shared" si="4"/>
        <v>1299246791</v>
      </c>
      <c r="H18" s="309">
        <f t="shared" si="4"/>
        <v>0</v>
      </c>
      <c r="I18" s="960">
        <f t="shared" si="4"/>
        <v>1299246791</v>
      </c>
      <c r="J18" s="314">
        <f t="shared" si="4"/>
        <v>-6161191</v>
      </c>
      <c r="K18" s="731">
        <f t="shared" si="2"/>
        <v>100.47647201391771</v>
      </c>
      <c r="M18" s="1613"/>
      <c r="N18" s="1615" t="s">
        <v>1047</v>
      </c>
      <c r="O18" s="1611">
        <v>73011850</v>
      </c>
      <c r="P18" s="1247">
        <f>O18+O17+O16+O15</f>
        <v>278687102</v>
      </c>
      <c r="Q18" s="1247">
        <f>O18+O17+O16</f>
        <v>257893102</v>
      </c>
      <c r="R18" s="1246">
        <f>O19+O20</f>
        <v>114157089</v>
      </c>
      <c r="S18" s="1239"/>
      <c r="T18" s="1246">
        <f>T7+T6</f>
        <v>146740093</v>
      </c>
    </row>
    <row r="19" spans="1:21" s="1" customFormat="1" ht="12.95" customHeight="1" x14ac:dyDescent="0.25">
      <c r="A19" s="732" t="s">
        <v>114</v>
      </c>
      <c r="B19" s="4" t="s">
        <v>126</v>
      </c>
      <c r="C19" s="12">
        <v>975704100</v>
      </c>
      <c r="D19" s="229"/>
      <c r="E19" s="229"/>
      <c r="F19" s="694"/>
      <c r="G19" s="828">
        <v>981836300</v>
      </c>
      <c r="H19" s="603"/>
      <c r="I19" s="823">
        <f>H19+G19</f>
        <v>981836300</v>
      </c>
      <c r="J19" s="604">
        <f>C19-I19</f>
        <v>-6132200</v>
      </c>
      <c r="K19" s="733">
        <f t="shared" si="2"/>
        <v>100.62848972347251</v>
      </c>
      <c r="M19" s="514"/>
      <c r="N19" s="1281" t="s">
        <v>1068</v>
      </c>
      <c r="O19" s="1611">
        <v>94328089</v>
      </c>
      <c r="P19" s="1238"/>
      <c r="Q19" s="1247">
        <f>Q18-R53</f>
        <v>0</v>
      </c>
      <c r="R19" s="1239">
        <v>114157089</v>
      </c>
      <c r="S19" s="1239"/>
      <c r="T19" s="1246">
        <f>T18+T10</f>
        <v>220110513</v>
      </c>
    </row>
    <row r="20" spans="1:21" s="1" customFormat="1" ht="12.95" customHeight="1" x14ac:dyDescent="0.25">
      <c r="A20" s="732" t="s">
        <v>117</v>
      </c>
      <c r="B20" s="4" t="s">
        <v>127</v>
      </c>
      <c r="C20" s="12">
        <v>111594100</v>
      </c>
      <c r="D20" s="229"/>
      <c r="E20" s="229"/>
      <c r="F20" s="694"/>
      <c r="G20" s="822">
        <v>111657012</v>
      </c>
      <c r="H20" s="605"/>
      <c r="I20" s="823">
        <f t="shared" ref="I20:I26" si="5">H20+G20</f>
        <v>111657012</v>
      </c>
      <c r="J20" s="604">
        <f t="shared" ref="J20:J26" si="6">C20-I20</f>
        <v>-62912</v>
      </c>
      <c r="K20" s="733">
        <f t="shared" si="2"/>
        <v>100.05637574029451</v>
      </c>
      <c r="M20" s="514" t="s">
        <v>1137</v>
      </c>
      <c r="N20" s="358" t="s">
        <v>1069</v>
      </c>
      <c r="O20" s="1607">
        <v>19829000</v>
      </c>
      <c r="P20" s="1247">
        <f>O20+O19</f>
        <v>114157089</v>
      </c>
      <c r="Q20" s="1238"/>
      <c r="R20" s="1246">
        <f>R19-R18</f>
        <v>0</v>
      </c>
      <c r="S20" s="1239"/>
      <c r="T20" s="1324">
        <v>220110513</v>
      </c>
    </row>
    <row r="21" spans="1:21" s="1" customFormat="1" ht="12.95" customHeight="1" x14ac:dyDescent="0.25">
      <c r="A21" s="732" t="s">
        <v>118</v>
      </c>
      <c r="B21" s="4" t="s">
        <v>128</v>
      </c>
      <c r="C21" s="12">
        <v>76310000</v>
      </c>
      <c r="D21" s="229"/>
      <c r="E21" s="229"/>
      <c r="F21" s="694"/>
      <c r="G21" s="822">
        <v>76310000</v>
      </c>
      <c r="H21" s="605"/>
      <c r="I21" s="823">
        <f t="shared" si="5"/>
        <v>76310000</v>
      </c>
      <c r="J21" s="604">
        <f t="shared" si="6"/>
        <v>0</v>
      </c>
      <c r="K21" s="733">
        <f t="shared" si="2"/>
        <v>100</v>
      </c>
      <c r="M21" s="514"/>
      <c r="N21" s="1563" t="s">
        <v>1072</v>
      </c>
      <c r="O21" s="1284">
        <v>20462000</v>
      </c>
      <c r="P21" s="1238"/>
      <c r="Q21" s="1238"/>
      <c r="R21" s="1239"/>
      <c r="S21" s="1239"/>
      <c r="T21" s="1239"/>
    </row>
    <row r="22" spans="1:21" s="1" customFormat="1" ht="12.95" customHeight="1" x14ac:dyDescent="0.25">
      <c r="A22" s="732" t="s">
        <v>119</v>
      </c>
      <c r="B22" s="4" t="s">
        <v>129</v>
      </c>
      <c r="C22" s="12">
        <v>28255000</v>
      </c>
      <c r="D22" s="229"/>
      <c r="E22" s="229"/>
      <c r="F22" s="694"/>
      <c r="G22" s="822">
        <v>28255000</v>
      </c>
      <c r="H22" s="605"/>
      <c r="I22" s="823">
        <f t="shared" si="5"/>
        <v>28255000</v>
      </c>
      <c r="J22" s="604">
        <f t="shared" si="6"/>
        <v>0</v>
      </c>
      <c r="K22" s="733">
        <f t="shared" si="2"/>
        <v>100</v>
      </c>
      <c r="M22" s="514"/>
      <c r="N22" s="1564" t="s">
        <v>1073</v>
      </c>
      <c r="O22" s="1612">
        <v>94328089</v>
      </c>
      <c r="P22" s="1238"/>
      <c r="Q22" s="1238"/>
      <c r="R22" s="1239"/>
      <c r="S22" s="1239"/>
      <c r="T22" s="1239"/>
    </row>
    <row r="23" spans="1:21" s="1" customFormat="1" ht="12.95" customHeight="1" x14ac:dyDescent="0.25">
      <c r="A23" s="732" t="s">
        <v>120</v>
      </c>
      <c r="B23" s="4" t="s">
        <v>130</v>
      </c>
      <c r="C23" s="12">
        <v>61926300</v>
      </c>
      <c r="D23" s="229"/>
      <c r="E23" s="229"/>
      <c r="F23" s="694"/>
      <c r="G23" s="822">
        <v>61919100</v>
      </c>
      <c r="H23" s="605"/>
      <c r="I23" s="823">
        <f t="shared" si="5"/>
        <v>61919100</v>
      </c>
      <c r="J23" s="604">
        <f t="shared" si="6"/>
        <v>7200</v>
      </c>
      <c r="K23" s="733">
        <f t="shared" si="2"/>
        <v>99.988373275974823</v>
      </c>
      <c r="M23" s="514"/>
      <c r="N23" s="1565" t="s">
        <v>1089</v>
      </c>
      <c r="O23" s="1285">
        <v>20868000</v>
      </c>
    </row>
    <row r="24" spans="1:21" s="1" customFormat="1" ht="12.95" customHeight="1" x14ac:dyDescent="0.25">
      <c r="A24" s="732" t="s">
        <v>121</v>
      </c>
      <c r="B24" s="4" t="s">
        <v>131</v>
      </c>
      <c r="C24" s="12">
        <v>10915400</v>
      </c>
      <c r="D24" s="229"/>
      <c r="E24" s="229"/>
      <c r="F24" s="694"/>
      <c r="G24" s="822">
        <v>10915204</v>
      </c>
      <c r="H24" s="605"/>
      <c r="I24" s="823">
        <f t="shared" si="5"/>
        <v>10915204</v>
      </c>
      <c r="J24" s="604">
        <f t="shared" si="6"/>
        <v>196</v>
      </c>
      <c r="K24" s="733">
        <f t="shared" si="2"/>
        <v>99.998204371804974</v>
      </c>
      <c r="M24" s="514">
        <v>10915204</v>
      </c>
      <c r="N24" s="1566" t="s">
        <v>1090</v>
      </c>
      <c r="O24" s="1612">
        <v>94328089</v>
      </c>
      <c r="P24" s="1126"/>
    </row>
    <row r="25" spans="1:21" s="1" customFormat="1" ht="12.95" customHeight="1" x14ac:dyDescent="0.25">
      <c r="A25" s="732" t="s">
        <v>122</v>
      </c>
      <c r="B25" s="4" t="s">
        <v>132</v>
      </c>
      <c r="C25" s="12">
        <v>16000</v>
      </c>
      <c r="D25" s="229"/>
      <c r="E25" s="229"/>
      <c r="F25" s="694"/>
      <c r="G25" s="822">
        <v>15942</v>
      </c>
      <c r="H25" s="605"/>
      <c r="I25" s="823">
        <f t="shared" si="5"/>
        <v>15942</v>
      </c>
      <c r="J25" s="604">
        <f t="shared" si="6"/>
        <v>58</v>
      </c>
      <c r="K25" s="733">
        <f t="shared" si="2"/>
        <v>99.637500000000003</v>
      </c>
      <c r="M25" s="514">
        <f>M24-I24</f>
        <v>0</v>
      </c>
      <c r="N25" s="1566" t="s">
        <v>1093</v>
      </c>
      <c r="O25" s="1612">
        <v>95164520</v>
      </c>
    </row>
    <row r="26" spans="1:21" s="1" customFormat="1" ht="12.95" customHeight="1" x14ac:dyDescent="0.25">
      <c r="A26" s="732" t="s">
        <v>123</v>
      </c>
      <c r="B26" s="4" t="s">
        <v>133</v>
      </c>
      <c r="C26" s="12">
        <v>28364700</v>
      </c>
      <c r="D26" s="229"/>
      <c r="E26" s="229"/>
      <c r="F26" s="694"/>
      <c r="G26" s="1190">
        <v>28338233</v>
      </c>
      <c r="H26" s="606"/>
      <c r="I26" s="823">
        <f t="shared" si="5"/>
        <v>28338233</v>
      </c>
      <c r="J26" s="604">
        <f t="shared" si="6"/>
        <v>26467</v>
      </c>
      <c r="K26" s="733">
        <f t="shared" si="2"/>
        <v>99.906690358085925</v>
      </c>
      <c r="M26" s="514"/>
      <c r="N26" s="1566" t="s">
        <v>1094</v>
      </c>
      <c r="O26" s="1284">
        <v>20116000</v>
      </c>
      <c r="P26" s="1127">
        <f>SUM(O5:O26)</f>
        <v>1407162271</v>
      </c>
    </row>
    <row r="27" spans="1:21" s="2" customFormat="1" ht="12.95" customHeight="1" x14ac:dyDescent="0.25">
      <c r="A27" s="734" t="s">
        <v>124</v>
      </c>
      <c r="B27" s="17" t="s">
        <v>134</v>
      </c>
      <c r="C27" s="607">
        <f>C28</f>
        <v>266400000</v>
      </c>
      <c r="D27" s="607">
        <f t="shared" ref="D27:J27" si="7">D28</f>
        <v>0</v>
      </c>
      <c r="E27" s="607">
        <f t="shared" si="7"/>
        <v>0</v>
      </c>
      <c r="F27" s="608">
        <f t="shared" si="7"/>
        <v>0</v>
      </c>
      <c r="G27" s="814">
        <f t="shared" si="7"/>
        <v>223658000</v>
      </c>
      <c r="H27" s="609">
        <f>H28</f>
        <v>20746000</v>
      </c>
      <c r="I27" s="931">
        <f t="shared" si="7"/>
        <v>244404000</v>
      </c>
      <c r="J27" s="610">
        <f t="shared" si="7"/>
        <v>21996000</v>
      </c>
      <c r="K27" s="735">
        <f t="shared" si="2"/>
        <v>91.743243243243242</v>
      </c>
      <c r="M27" s="514"/>
      <c r="N27" s="1567" t="s">
        <v>1111</v>
      </c>
      <c r="O27" s="1612">
        <v>95164520</v>
      </c>
      <c r="P27" s="1392"/>
    </row>
    <row r="28" spans="1:21" s="1" customFormat="1" ht="12.95" customHeight="1" thickBot="1" x14ac:dyDescent="0.3">
      <c r="A28" s="736" t="s">
        <v>125</v>
      </c>
      <c r="B28" s="32" t="s">
        <v>135</v>
      </c>
      <c r="C28" s="611">
        <v>266400000</v>
      </c>
      <c r="D28" s="695"/>
      <c r="E28" s="695"/>
      <c r="F28" s="696"/>
      <c r="G28" s="815">
        <v>223658000</v>
      </c>
      <c r="H28" s="612">
        <v>20746000</v>
      </c>
      <c r="I28" s="932">
        <f>H28+G28</f>
        <v>244404000</v>
      </c>
      <c r="J28" s="613">
        <f>C28-I28</f>
        <v>21996000</v>
      </c>
      <c r="K28" s="737">
        <f t="shared" si="2"/>
        <v>91.743243243243242</v>
      </c>
      <c r="M28" s="514" t="s">
        <v>1027</v>
      </c>
      <c r="N28" s="1567" t="s">
        <v>1112</v>
      </c>
      <c r="O28" s="1284">
        <v>20578000</v>
      </c>
      <c r="P28" s="1127">
        <f>O28+O27</f>
        <v>115742520</v>
      </c>
    </row>
    <row r="29" spans="1:21" s="1" customFormat="1" ht="12.95" customHeight="1" thickTop="1" thickBot="1" x14ac:dyDescent="0.3">
      <c r="A29" s="725" t="s">
        <v>83</v>
      </c>
      <c r="B29" s="26" t="s">
        <v>82</v>
      </c>
      <c r="C29" s="614">
        <f t="shared" ref="C29:J29" si="8">C30+C46+C61+C68+C75+C91+C103+C110+C142+C173+C226+C287+C299+C311+C340+C363+C405+C415+C452+C483</f>
        <v>438354000</v>
      </c>
      <c r="D29" s="614">
        <f t="shared" si="8"/>
        <v>0</v>
      </c>
      <c r="E29" s="614">
        <f t="shared" si="8"/>
        <v>0</v>
      </c>
      <c r="F29" s="784">
        <f t="shared" si="8"/>
        <v>0</v>
      </c>
      <c r="G29" s="816">
        <f t="shared" si="8"/>
        <v>342939841</v>
      </c>
      <c r="H29" s="614">
        <f t="shared" si="8"/>
        <v>91742958</v>
      </c>
      <c r="I29" s="933">
        <f t="shared" si="8"/>
        <v>434682799</v>
      </c>
      <c r="J29" s="863">
        <f t="shared" si="8"/>
        <v>3671201</v>
      </c>
      <c r="K29" s="738">
        <f t="shared" si="2"/>
        <v>99.16250313673423</v>
      </c>
      <c r="M29" s="1255">
        <f>F12-I29</f>
        <v>1382314</v>
      </c>
      <c r="N29" s="1322" t="s">
        <v>1129</v>
      </c>
      <c r="O29" s="1608">
        <v>20746000</v>
      </c>
      <c r="P29" s="1127"/>
      <c r="S29" s="1">
        <v>234850199</v>
      </c>
    </row>
    <row r="30" spans="1:21" s="1" customFormat="1" ht="12.95" customHeight="1" thickTop="1" x14ac:dyDescent="0.25">
      <c r="A30" s="728" t="s">
        <v>85</v>
      </c>
      <c r="B30" s="36" t="s">
        <v>788</v>
      </c>
      <c r="C30" s="615">
        <f>C31</f>
        <v>3000000</v>
      </c>
      <c r="D30" s="615">
        <f t="shared" ref="D30:J31" si="9">D31</f>
        <v>0</v>
      </c>
      <c r="E30" s="615">
        <f t="shared" si="9"/>
        <v>0</v>
      </c>
      <c r="F30" s="785">
        <f t="shared" si="9"/>
        <v>0</v>
      </c>
      <c r="G30" s="817">
        <f t="shared" si="9"/>
        <v>2901250</v>
      </c>
      <c r="H30" s="615">
        <f t="shared" si="9"/>
        <v>98750</v>
      </c>
      <c r="I30" s="818">
        <f t="shared" si="9"/>
        <v>3000000</v>
      </c>
      <c r="J30" s="864">
        <f t="shared" si="9"/>
        <v>0</v>
      </c>
      <c r="K30" s="729">
        <f t="shared" ref="K30:K41" si="10">I30/C30*100</f>
        <v>100</v>
      </c>
      <c r="M30" s="514"/>
      <c r="N30" s="1322"/>
      <c r="O30" s="1321"/>
      <c r="P30" s="1283"/>
      <c r="Q30" s="1127"/>
      <c r="S30" s="1126">
        <f>G29-S29</f>
        <v>108089642</v>
      </c>
    </row>
    <row r="31" spans="1:21" s="1" customFormat="1" ht="12.95" customHeight="1" thickBot="1" x14ac:dyDescent="0.3">
      <c r="A31" s="371" t="s">
        <v>792</v>
      </c>
      <c r="B31" s="47" t="s">
        <v>789</v>
      </c>
      <c r="C31" s="616">
        <f>C32</f>
        <v>3000000</v>
      </c>
      <c r="D31" s="616">
        <f t="shared" si="9"/>
        <v>0</v>
      </c>
      <c r="E31" s="616">
        <f t="shared" si="9"/>
        <v>0</v>
      </c>
      <c r="F31" s="622">
        <f t="shared" si="9"/>
        <v>0</v>
      </c>
      <c r="G31" s="819">
        <f t="shared" si="9"/>
        <v>2901250</v>
      </c>
      <c r="H31" s="616">
        <f t="shared" si="9"/>
        <v>98750</v>
      </c>
      <c r="I31" s="961">
        <f t="shared" si="9"/>
        <v>3000000</v>
      </c>
      <c r="J31" s="865">
        <f t="shared" si="9"/>
        <v>0</v>
      </c>
      <c r="K31" s="739">
        <f t="shared" si="10"/>
        <v>100</v>
      </c>
      <c r="M31" s="514"/>
      <c r="N31" s="1616">
        <f>O18+O17+O16+O13+O11+O9+O8+O6+O5</f>
        <v>825933484</v>
      </c>
      <c r="O31" s="1321">
        <f>O27+O25+O24+O22+O19+O18+O17+O16+O13+O11+O9+O8+O6+O5</f>
        <v>1299246791</v>
      </c>
      <c r="P31" s="1605">
        <f>O29+O28+O26+O23+O21+O20+O15+O14+O12+O10+O7</f>
        <v>244404000</v>
      </c>
      <c r="Q31" s="1127"/>
    </row>
    <row r="32" spans="1:21" s="1" customFormat="1" ht="12.95" customHeight="1" thickBot="1" x14ac:dyDescent="0.3">
      <c r="A32" s="740" t="s">
        <v>793</v>
      </c>
      <c r="B32" s="3" t="s">
        <v>136</v>
      </c>
      <c r="C32" s="617">
        <f>C33+C35+C37+C40</f>
        <v>3000000</v>
      </c>
      <c r="D32" s="617">
        <f t="shared" ref="D32:J32" si="11">D33+D35+D37+D40</f>
        <v>0</v>
      </c>
      <c r="E32" s="617">
        <f t="shared" si="11"/>
        <v>0</v>
      </c>
      <c r="F32" s="624">
        <f t="shared" si="11"/>
        <v>0</v>
      </c>
      <c r="G32" s="820">
        <f t="shared" si="11"/>
        <v>2901250</v>
      </c>
      <c r="H32" s="617">
        <f t="shared" si="11"/>
        <v>98750</v>
      </c>
      <c r="I32" s="934">
        <f t="shared" si="11"/>
        <v>3000000</v>
      </c>
      <c r="J32" s="625">
        <f t="shared" si="11"/>
        <v>0</v>
      </c>
      <c r="K32" s="741">
        <f t="shared" si="10"/>
        <v>100</v>
      </c>
      <c r="M32" s="514"/>
      <c r="N32" s="1322"/>
      <c r="O32" s="1321"/>
      <c r="P32" s="415">
        <v>245351950</v>
      </c>
      <c r="Q32" s="1127"/>
    </row>
    <row r="33" spans="1:20" s="1" customFormat="1" ht="12.95" customHeight="1" x14ac:dyDescent="0.25">
      <c r="A33" s="742" t="s">
        <v>794</v>
      </c>
      <c r="B33" s="41" t="s">
        <v>139</v>
      </c>
      <c r="C33" s="618">
        <f>C34</f>
        <v>215000</v>
      </c>
      <c r="D33" s="618">
        <f t="shared" ref="D33:J33" si="12">D34</f>
        <v>0</v>
      </c>
      <c r="E33" s="618">
        <f t="shared" si="12"/>
        <v>0</v>
      </c>
      <c r="F33" s="626">
        <f t="shared" si="12"/>
        <v>0</v>
      </c>
      <c r="G33" s="821">
        <f t="shared" si="12"/>
        <v>165000</v>
      </c>
      <c r="H33" s="618">
        <f t="shared" si="12"/>
        <v>50000</v>
      </c>
      <c r="I33" s="935">
        <f t="shared" si="12"/>
        <v>215000</v>
      </c>
      <c r="J33" s="628">
        <f t="shared" si="12"/>
        <v>0</v>
      </c>
      <c r="K33" s="743">
        <f t="shared" si="10"/>
        <v>100</v>
      </c>
      <c r="M33" s="514">
        <v>1997839600</v>
      </c>
      <c r="N33" s="1322">
        <v>825933484</v>
      </c>
      <c r="O33" s="1322"/>
      <c r="P33" s="415">
        <f>P31-P32</f>
        <v>-947950</v>
      </c>
      <c r="Q33" s="1127"/>
    </row>
    <row r="34" spans="1:20" s="1" customFormat="1" ht="12.95" customHeight="1" x14ac:dyDescent="0.25">
      <c r="A34" s="744" t="s">
        <v>795</v>
      </c>
      <c r="B34" s="4" t="s">
        <v>140</v>
      </c>
      <c r="C34" s="12">
        <v>215000</v>
      </c>
      <c r="D34" s="218"/>
      <c r="E34" s="218"/>
      <c r="F34" s="697"/>
      <c r="G34" s="822">
        <v>165000</v>
      </c>
      <c r="H34" s="605">
        <v>50000</v>
      </c>
      <c r="I34" s="823">
        <f>H34+G34</f>
        <v>215000</v>
      </c>
      <c r="J34" s="604">
        <f>C34-I34</f>
        <v>0</v>
      </c>
      <c r="K34" s="733">
        <f>I34/C34*100</f>
        <v>100</v>
      </c>
      <c r="M34" s="514">
        <v>1559485600</v>
      </c>
      <c r="N34" s="82">
        <f>N33-N31</f>
        <v>0</v>
      </c>
      <c r="O34" s="1322"/>
      <c r="P34" s="415"/>
      <c r="Q34" s="1127"/>
      <c r="R34" s="1">
        <v>4273950</v>
      </c>
      <c r="S34" s="1127">
        <f>Q34-R34</f>
        <v>-4273950</v>
      </c>
    </row>
    <row r="35" spans="1:20" s="1" customFormat="1" ht="12.95" customHeight="1" x14ac:dyDescent="0.25">
      <c r="A35" s="744" t="s">
        <v>796</v>
      </c>
      <c r="B35" s="4" t="s">
        <v>790</v>
      </c>
      <c r="C35" s="12">
        <f>C36</f>
        <v>0</v>
      </c>
      <c r="D35" s="12">
        <f t="shared" ref="D35:J35" si="13">D36</f>
        <v>0</v>
      </c>
      <c r="E35" s="12">
        <f t="shared" si="13"/>
        <v>0</v>
      </c>
      <c r="F35" s="633">
        <f t="shared" si="13"/>
        <v>0</v>
      </c>
      <c r="G35" s="824">
        <f t="shared" si="13"/>
        <v>0</v>
      </c>
      <c r="H35" s="12">
        <f t="shared" si="13"/>
        <v>0</v>
      </c>
      <c r="I35" s="834">
        <f t="shared" si="13"/>
        <v>0</v>
      </c>
      <c r="J35" s="634">
        <f t="shared" si="13"/>
        <v>0</v>
      </c>
      <c r="K35" s="752"/>
      <c r="M35" s="514"/>
      <c r="N35" s="1322"/>
      <c r="O35" s="1322"/>
      <c r="P35" s="415"/>
    </row>
    <row r="36" spans="1:20" s="1" customFormat="1" ht="12.95" customHeight="1" x14ac:dyDescent="0.25">
      <c r="A36" s="744" t="s">
        <v>797</v>
      </c>
      <c r="B36" s="4" t="s">
        <v>791</v>
      </c>
      <c r="C36" s="12">
        <v>0</v>
      </c>
      <c r="D36" s="218"/>
      <c r="E36" s="218"/>
      <c r="F36" s="697"/>
      <c r="G36" s="822"/>
      <c r="H36" s="605"/>
      <c r="I36" s="823"/>
      <c r="J36" s="604">
        <f>C36-I36</f>
        <v>0</v>
      </c>
      <c r="K36" s="752"/>
      <c r="M36" s="514"/>
      <c r="N36" s="1322"/>
      <c r="O36" s="1322"/>
      <c r="P36" s="415"/>
    </row>
    <row r="37" spans="1:20" s="1" customFormat="1" ht="12.95" customHeight="1" x14ac:dyDescent="0.25">
      <c r="A37" s="732" t="s">
        <v>798</v>
      </c>
      <c r="B37" s="4" t="s">
        <v>141</v>
      </c>
      <c r="C37" s="12">
        <f>C38+C39</f>
        <v>90000</v>
      </c>
      <c r="D37" s="12">
        <f t="shared" ref="D37:I37" si="14">D38+D39</f>
        <v>0</v>
      </c>
      <c r="E37" s="12">
        <f t="shared" si="14"/>
        <v>0</v>
      </c>
      <c r="F37" s="633">
        <f t="shared" si="14"/>
        <v>0</v>
      </c>
      <c r="G37" s="824">
        <f t="shared" si="14"/>
        <v>41250</v>
      </c>
      <c r="H37" s="12">
        <f t="shared" si="14"/>
        <v>48750</v>
      </c>
      <c r="I37" s="834">
        <f t="shared" si="14"/>
        <v>90000</v>
      </c>
      <c r="J37" s="634">
        <f>C37-I37</f>
        <v>0</v>
      </c>
      <c r="K37" s="733">
        <f>I37/C37*100</f>
        <v>100</v>
      </c>
      <c r="M37" s="82"/>
      <c r="N37" s="1322"/>
      <c r="O37" s="1322"/>
      <c r="P37" s="415"/>
    </row>
    <row r="38" spans="1:20" s="1" customFormat="1" ht="12.95" customHeight="1" x14ac:dyDescent="0.25">
      <c r="A38" s="732" t="s">
        <v>799</v>
      </c>
      <c r="B38" s="4" t="s">
        <v>1011</v>
      </c>
      <c r="C38" s="12">
        <v>90000</v>
      </c>
      <c r="D38" s="12"/>
      <c r="E38" s="12"/>
      <c r="F38" s="633"/>
      <c r="G38" s="824">
        <v>41250</v>
      </c>
      <c r="H38" s="12">
        <v>48750</v>
      </c>
      <c r="I38" s="633">
        <f>H38+G38</f>
        <v>90000</v>
      </c>
      <c r="J38" s="634">
        <f>C38-I38</f>
        <v>0</v>
      </c>
      <c r="K38" s="733">
        <f>I38/C38*100</f>
        <v>100</v>
      </c>
      <c r="M38" s="514"/>
      <c r="N38" s="1322"/>
      <c r="O38" s="1322"/>
      <c r="P38" s="415"/>
    </row>
    <row r="39" spans="1:20" s="1" customFormat="1" ht="12.95" customHeight="1" x14ac:dyDescent="0.25">
      <c r="A39" s="732" t="s">
        <v>1010</v>
      </c>
      <c r="B39" s="4" t="s">
        <v>805</v>
      </c>
      <c r="C39" s="416">
        <v>0</v>
      </c>
      <c r="D39" s="1262"/>
      <c r="E39" s="1262"/>
      <c r="F39" s="1263"/>
      <c r="G39" s="822">
        <v>0</v>
      </c>
      <c r="H39" s="605">
        <v>0</v>
      </c>
      <c r="I39" s="1569">
        <f>H39+G39</f>
        <v>0</v>
      </c>
      <c r="J39" s="634">
        <f>C39-I39</f>
        <v>0</v>
      </c>
      <c r="K39" s="1264"/>
      <c r="M39" s="514"/>
      <c r="N39" s="1322"/>
      <c r="O39" s="1322"/>
      <c r="P39" s="415"/>
    </row>
    <row r="40" spans="1:20" s="1" customFormat="1" ht="12.95" customHeight="1" x14ac:dyDescent="0.25">
      <c r="A40" s="732" t="s">
        <v>800</v>
      </c>
      <c r="B40" s="4" t="s">
        <v>143</v>
      </c>
      <c r="C40" s="12">
        <f>C41</f>
        <v>2695000</v>
      </c>
      <c r="D40" s="12">
        <f t="shared" ref="D40:J40" si="15">D41</f>
        <v>0</v>
      </c>
      <c r="E40" s="12">
        <f t="shared" si="15"/>
        <v>0</v>
      </c>
      <c r="F40" s="633">
        <f t="shared" si="15"/>
        <v>0</v>
      </c>
      <c r="G40" s="824">
        <f t="shared" si="15"/>
        <v>2695000</v>
      </c>
      <c r="H40" s="12">
        <f t="shared" si="15"/>
        <v>0</v>
      </c>
      <c r="I40" s="834">
        <f t="shared" si="15"/>
        <v>2695000</v>
      </c>
      <c r="J40" s="634">
        <f t="shared" si="15"/>
        <v>0</v>
      </c>
      <c r="K40" s="733">
        <f t="shared" si="10"/>
        <v>100</v>
      </c>
      <c r="M40" s="514"/>
      <c r="N40" s="1322"/>
      <c r="O40" s="1322"/>
      <c r="P40" s="1568"/>
    </row>
    <row r="41" spans="1:20" s="1" customFormat="1" ht="12.95" customHeight="1" x14ac:dyDescent="0.25">
      <c r="A41" s="732" t="s">
        <v>801</v>
      </c>
      <c r="B41" s="4" t="s">
        <v>144</v>
      </c>
      <c r="C41" s="12">
        <v>2695000</v>
      </c>
      <c r="D41" s="218"/>
      <c r="E41" s="218"/>
      <c r="F41" s="697"/>
      <c r="G41" s="822">
        <v>2695000</v>
      </c>
      <c r="H41" s="605"/>
      <c r="I41" s="823">
        <f>H41+G41</f>
        <v>2695000</v>
      </c>
      <c r="J41" s="604">
        <f>C41-I41</f>
        <v>0</v>
      </c>
      <c r="K41" s="733">
        <f t="shared" si="10"/>
        <v>100</v>
      </c>
      <c r="M41" s="514"/>
      <c r="N41" s="1322"/>
      <c r="O41" s="1322"/>
      <c r="P41" s="415"/>
    </row>
    <row r="42" spans="1:20" s="1" customFormat="1" ht="14.1" customHeight="1" x14ac:dyDescent="0.25">
      <c r="A42" s="879"/>
      <c r="B42" s="879"/>
      <c r="C42" s="880"/>
      <c r="D42" s="881"/>
      <c r="E42" s="881"/>
      <c r="F42" s="881"/>
      <c r="G42" s="882"/>
      <c r="H42" s="882"/>
      <c r="I42" s="882"/>
      <c r="J42" s="883"/>
      <c r="K42" s="884"/>
      <c r="M42" s="514"/>
      <c r="N42" s="1322"/>
      <c r="O42" s="1322"/>
    </row>
    <row r="43" spans="1:20" s="1" customFormat="1" ht="14.1" customHeight="1" x14ac:dyDescent="0.25">
      <c r="A43" s="7"/>
      <c r="B43" s="7"/>
      <c r="C43" s="885"/>
      <c r="D43" s="220"/>
      <c r="E43" s="220"/>
      <c r="F43" s="220"/>
      <c r="G43" s="415"/>
      <c r="H43" s="415"/>
      <c r="I43" s="415"/>
      <c r="J43" s="886"/>
      <c r="K43" s="887"/>
      <c r="M43" s="514"/>
      <c r="N43" s="1322"/>
      <c r="O43" s="1323" t="s">
        <v>1057</v>
      </c>
      <c r="P43" s="1286" t="s">
        <v>1058</v>
      </c>
      <c r="Q43" s="1286" t="s">
        <v>1047</v>
      </c>
      <c r="R43" s="1286" t="s">
        <v>722</v>
      </c>
    </row>
    <row r="44" spans="1:20" s="1" customFormat="1" ht="12.95" customHeight="1" x14ac:dyDescent="0.25">
      <c r="A44" s="7"/>
      <c r="B44" s="7"/>
      <c r="C44" s="885"/>
      <c r="D44" s="220"/>
      <c r="E44" s="220"/>
      <c r="F44" s="220"/>
      <c r="G44" s="415"/>
      <c r="H44" s="415"/>
      <c r="I44" s="415"/>
      <c r="J44" s="886"/>
      <c r="K44" s="887">
        <v>2</v>
      </c>
      <c r="M44" s="514"/>
      <c r="N44" s="1325" t="s">
        <v>1048</v>
      </c>
      <c r="O44" s="1287">
        <v>70184900</v>
      </c>
      <c r="P44" s="1290">
        <v>70184900</v>
      </c>
      <c r="Q44" s="1287">
        <v>70184900</v>
      </c>
      <c r="R44" s="1288">
        <f>Q44+P44+O44</f>
        <v>210554700</v>
      </c>
      <c r="T44" s="1283">
        <v>210554700</v>
      </c>
    </row>
    <row r="45" spans="1:20" s="1" customFormat="1" ht="12.95" customHeight="1" x14ac:dyDescent="0.25">
      <c r="A45" s="717" t="s">
        <v>435</v>
      </c>
      <c r="B45" s="689">
        <v>2</v>
      </c>
      <c r="C45" s="690" t="s">
        <v>436</v>
      </c>
      <c r="D45" s="690" t="s">
        <v>437</v>
      </c>
      <c r="E45" s="690" t="s">
        <v>438</v>
      </c>
      <c r="F45" s="691" t="s">
        <v>439</v>
      </c>
      <c r="G45" s="801">
        <v>7</v>
      </c>
      <c r="H45" s="581">
        <v>8</v>
      </c>
      <c r="I45" s="924">
        <v>9</v>
      </c>
      <c r="J45" s="582">
        <v>10</v>
      </c>
      <c r="K45" s="718">
        <v>11</v>
      </c>
      <c r="M45" s="514"/>
      <c r="N45" s="1325" t="s">
        <v>1049</v>
      </c>
      <c r="O45" s="1287">
        <v>6631290</v>
      </c>
      <c r="P45" s="1290">
        <v>6631290</v>
      </c>
      <c r="Q45" s="1290"/>
      <c r="R45" s="1288">
        <f t="shared" ref="R45:R52" si="16">Q45+P45+O45</f>
        <v>13262580</v>
      </c>
      <c r="S45" s="1127">
        <f>R45+R46</f>
        <v>17027392</v>
      </c>
      <c r="T45" s="1283">
        <v>17027392</v>
      </c>
    </row>
    <row r="46" spans="1:20" s="1" customFormat="1" ht="12.95" customHeight="1" x14ac:dyDescent="0.25">
      <c r="A46" s="745" t="s">
        <v>85</v>
      </c>
      <c r="B46" s="38" t="s">
        <v>84</v>
      </c>
      <c r="C46" s="620">
        <f>C47</f>
        <v>3930000</v>
      </c>
      <c r="D46" s="620">
        <f t="shared" ref="D46:J46" si="17">D47</f>
        <v>0</v>
      </c>
      <c r="E46" s="620">
        <f t="shared" si="17"/>
        <v>0</v>
      </c>
      <c r="F46" s="453">
        <f t="shared" si="17"/>
        <v>0</v>
      </c>
      <c r="G46" s="825">
        <f t="shared" si="17"/>
        <v>2126750</v>
      </c>
      <c r="H46" s="619">
        <f t="shared" si="17"/>
        <v>1798250</v>
      </c>
      <c r="I46" s="665">
        <f t="shared" si="17"/>
        <v>3925000</v>
      </c>
      <c r="J46" s="621">
        <f t="shared" si="17"/>
        <v>5000</v>
      </c>
      <c r="K46" s="746">
        <f t="shared" si="2"/>
        <v>99.872773536895679</v>
      </c>
      <c r="M46" s="514"/>
      <c r="N46" s="1325" t="s">
        <v>1050</v>
      </c>
      <c r="O46" s="1287">
        <v>1882406</v>
      </c>
      <c r="P46" s="1290">
        <v>1882406</v>
      </c>
      <c r="Q46" s="1290"/>
      <c r="R46" s="1288">
        <f t="shared" si="16"/>
        <v>3764812</v>
      </c>
      <c r="T46" s="1283"/>
    </row>
    <row r="47" spans="1:20" s="2" customFormat="1" ht="12.95" customHeight="1" thickBot="1" x14ac:dyDescent="0.3">
      <c r="A47" s="371" t="s">
        <v>1</v>
      </c>
      <c r="B47" s="47" t="s">
        <v>2</v>
      </c>
      <c r="C47" s="616">
        <f>C48+C51</f>
        <v>3930000</v>
      </c>
      <c r="D47" s="616">
        <f t="shared" ref="D47:J47" si="18">D48+D51</f>
        <v>0</v>
      </c>
      <c r="E47" s="616">
        <f t="shared" si="18"/>
        <v>0</v>
      </c>
      <c r="F47" s="622">
        <f t="shared" si="18"/>
        <v>0</v>
      </c>
      <c r="G47" s="826">
        <f t="shared" si="18"/>
        <v>2126750</v>
      </c>
      <c r="H47" s="616">
        <f t="shared" si="18"/>
        <v>1798250</v>
      </c>
      <c r="I47" s="961">
        <f t="shared" si="18"/>
        <v>3925000</v>
      </c>
      <c r="J47" s="623">
        <f t="shared" si="18"/>
        <v>5000</v>
      </c>
      <c r="K47" s="739">
        <f t="shared" si="2"/>
        <v>99.872773536895679</v>
      </c>
      <c r="M47" s="514"/>
      <c r="N47" s="1326" t="s">
        <v>1051</v>
      </c>
      <c r="O47" s="1289">
        <v>5870000</v>
      </c>
      <c r="P47" s="1291">
        <v>5870000</v>
      </c>
      <c r="Q47" s="1291"/>
      <c r="R47" s="1288">
        <f t="shared" si="16"/>
        <v>11740000</v>
      </c>
      <c r="T47" s="1237">
        <v>11740000</v>
      </c>
    </row>
    <row r="48" spans="1:20" ht="12.95" customHeight="1" thickBot="1" x14ac:dyDescent="0.3">
      <c r="A48" s="372" t="s">
        <v>145</v>
      </c>
      <c r="B48" s="3" t="s">
        <v>80</v>
      </c>
      <c r="C48" s="617">
        <f>C49</f>
        <v>1150000</v>
      </c>
      <c r="D48" s="617">
        <f t="shared" ref="D48:J49" si="19">D49</f>
        <v>0</v>
      </c>
      <c r="E48" s="617">
        <f t="shared" si="19"/>
        <v>0</v>
      </c>
      <c r="F48" s="624">
        <f t="shared" si="19"/>
        <v>0</v>
      </c>
      <c r="G48" s="820">
        <f t="shared" si="19"/>
        <v>0</v>
      </c>
      <c r="H48" s="617">
        <f t="shared" si="19"/>
        <v>1150000</v>
      </c>
      <c r="I48" s="934">
        <f t="shared" si="19"/>
        <v>1150000</v>
      </c>
      <c r="J48" s="625">
        <f t="shared" si="19"/>
        <v>0</v>
      </c>
      <c r="K48" s="741">
        <f t="shared" si="2"/>
        <v>100</v>
      </c>
      <c r="M48" s="514"/>
      <c r="N48" s="1327" t="s">
        <v>1052</v>
      </c>
      <c r="O48" s="1287">
        <v>2175000</v>
      </c>
      <c r="P48" s="1290">
        <v>2175000</v>
      </c>
      <c r="Q48" s="1290"/>
      <c r="R48" s="1288">
        <f t="shared" si="16"/>
        <v>4350000</v>
      </c>
      <c r="T48" s="1283">
        <v>4350000</v>
      </c>
    </row>
    <row r="49" spans="1:20" ht="12.95" customHeight="1" x14ac:dyDescent="0.25">
      <c r="A49" s="747" t="s">
        <v>146</v>
      </c>
      <c r="B49" s="41" t="s">
        <v>137</v>
      </c>
      <c r="C49" s="618">
        <f>C50</f>
        <v>1150000</v>
      </c>
      <c r="D49" s="618">
        <f t="shared" si="19"/>
        <v>0</v>
      </c>
      <c r="E49" s="618">
        <f t="shared" si="19"/>
        <v>0</v>
      </c>
      <c r="F49" s="626">
        <f t="shared" si="19"/>
        <v>0</v>
      </c>
      <c r="G49" s="827">
        <f t="shared" si="19"/>
        <v>0</v>
      </c>
      <c r="H49" s="627">
        <f t="shared" si="19"/>
        <v>1150000</v>
      </c>
      <c r="I49" s="936">
        <f t="shared" si="19"/>
        <v>1150000</v>
      </c>
      <c r="J49" s="628">
        <f t="shared" si="19"/>
        <v>0</v>
      </c>
      <c r="K49" s="743">
        <f t="shared" si="2"/>
        <v>100</v>
      </c>
      <c r="M49" s="514"/>
      <c r="N49" s="1327" t="s">
        <v>1053</v>
      </c>
      <c r="O49" s="1287">
        <v>5069400</v>
      </c>
      <c r="P49" s="1290"/>
      <c r="Q49" s="1290"/>
      <c r="R49" s="1288">
        <f t="shared" si="16"/>
        <v>5069400</v>
      </c>
      <c r="T49" s="1283">
        <v>5069400</v>
      </c>
    </row>
    <row r="50" spans="1:20" ht="12.95" customHeight="1" thickBot="1" x14ac:dyDescent="0.3">
      <c r="A50" s="736" t="s">
        <v>150</v>
      </c>
      <c r="B50" s="32" t="s">
        <v>138</v>
      </c>
      <c r="C50" s="611">
        <v>1150000</v>
      </c>
      <c r="D50" s="590"/>
      <c r="E50" s="590"/>
      <c r="F50" s="698"/>
      <c r="G50" s="828"/>
      <c r="H50" s="629">
        <v>1150000</v>
      </c>
      <c r="I50" s="829">
        <f>H50+G50</f>
        <v>1150000</v>
      </c>
      <c r="J50" s="630">
        <f>C50-I50</f>
        <v>0</v>
      </c>
      <c r="K50" s="737">
        <f t="shared" si="2"/>
        <v>100</v>
      </c>
      <c r="M50" s="514"/>
      <c r="N50" s="1327" t="s">
        <v>1054</v>
      </c>
      <c r="O50" s="1287">
        <v>678885</v>
      </c>
      <c r="P50" s="1290">
        <v>3282850</v>
      </c>
      <c r="Q50" s="1290">
        <v>2826950</v>
      </c>
      <c r="R50" s="1288">
        <f t="shared" si="16"/>
        <v>6788685</v>
      </c>
      <c r="T50" s="1283">
        <v>6788685</v>
      </c>
    </row>
    <row r="51" spans="1:20" ht="12.95" customHeight="1" thickBot="1" x14ac:dyDescent="0.3">
      <c r="A51" s="372" t="s">
        <v>147</v>
      </c>
      <c r="B51" s="3" t="s">
        <v>136</v>
      </c>
      <c r="C51" s="617">
        <f>C52+C54+C56+C59</f>
        <v>2780000</v>
      </c>
      <c r="D51" s="617">
        <f t="shared" ref="D51:J51" si="20">D52+D54+D56+D59</f>
        <v>0</v>
      </c>
      <c r="E51" s="617">
        <f t="shared" si="20"/>
        <v>0</v>
      </c>
      <c r="F51" s="624">
        <f t="shared" si="20"/>
        <v>0</v>
      </c>
      <c r="G51" s="820">
        <f t="shared" si="20"/>
        <v>2126750</v>
      </c>
      <c r="H51" s="617">
        <f t="shared" si="20"/>
        <v>648250</v>
      </c>
      <c r="I51" s="934">
        <f t="shared" si="20"/>
        <v>2775000</v>
      </c>
      <c r="J51" s="625">
        <f t="shared" si="20"/>
        <v>5000</v>
      </c>
      <c r="K51" s="741">
        <f t="shared" si="2"/>
        <v>99.82014388489209</v>
      </c>
      <c r="M51" s="514"/>
      <c r="N51" s="1327" t="s">
        <v>1055</v>
      </c>
      <c r="O51" s="1287">
        <v>1263</v>
      </c>
      <c r="P51" s="1290">
        <v>704</v>
      </c>
      <c r="Q51" s="1290"/>
      <c r="R51" s="1288">
        <f t="shared" si="16"/>
        <v>1967</v>
      </c>
      <c r="T51" s="1283">
        <v>1967</v>
      </c>
    </row>
    <row r="52" spans="1:20" ht="12.95" customHeight="1" x14ac:dyDescent="0.25">
      <c r="A52" s="747" t="s">
        <v>149</v>
      </c>
      <c r="B52" s="41" t="s">
        <v>139</v>
      </c>
      <c r="C52" s="618">
        <f>C53</f>
        <v>190000</v>
      </c>
      <c r="D52" s="618">
        <f t="shared" ref="D52:J52" si="21">D53</f>
        <v>0</v>
      </c>
      <c r="E52" s="618">
        <f t="shared" si="21"/>
        <v>0</v>
      </c>
      <c r="F52" s="626">
        <f t="shared" si="21"/>
        <v>0</v>
      </c>
      <c r="G52" s="821">
        <f t="shared" si="21"/>
        <v>156500</v>
      </c>
      <c r="H52" s="618">
        <f t="shared" si="21"/>
        <v>33500</v>
      </c>
      <c r="I52" s="935">
        <f t="shared" si="21"/>
        <v>190000</v>
      </c>
      <c r="J52" s="628">
        <f t="shared" si="21"/>
        <v>0</v>
      </c>
      <c r="K52" s="743">
        <f t="shared" si="2"/>
        <v>100</v>
      </c>
      <c r="M52" s="514"/>
      <c r="N52" s="1327" t="s">
        <v>1056</v>
      </c>
      <c r="O52" s="1287">
        <v>2360958</v>
      </c>
      <c r="P52" s="1290"/>
      <c r="Q52" s="1290"/>
      <c r="R52" s="1288">
        <f t="shared" si="16"/>
        <v>2360958</v>
      </c>
      <c r="T52" s="1283">
        <v>2360958</v>
      </c>
    </row>
    <row r="53" spans="1:20" ht="12.95" customHeight="1" x14ac:dyDescent="0.25">
      <c r="A53" s="732" t="s">
        <v>148</v>
      </c>
      <c r="B53" s="5" t="s">
        <v>140</v>
      </c>
      <c r="C53" s="12">
        <v>190000</v>
      </c>
      <c r="D53" s="218"/>
      <c r="E53" s="218"/>
      <c r="F53" s="697"/>
      <c r="G53" s="822">
        <v>156500</v>
      </c>
      <c r="H53" s="605">
        <v>33500</v>
      </c>
      <c r="I53" s="823">
        <f>H53+G53</f>
        <v>190000</v>
      </c>
      <c r="J53" s="604">
        <f>C53-I53</f>
        <v>0</v>
      </c>
      <c r="K53" s="733">
        <f t="shared" si="2"/>
        <v>100</v>
      </c>
      <c r="M53" s="514"/>
      <c r="N53" s="1282"/>
      <c r="O53" s="1287">
        <f>SUM(O44:O52)</f>
        <v>94854102</v>
      </c>
      <c r="P53" s="1287">
        <f>SUM(P44:P52)</f>
        <v>90027150</v>
      </c>
      <c r="Q53" s="1292">
        <f>SUM(Q44:Q52)</f>
        <v>73011850</v>
      </c>
      <c r="R53" s="1287">
        <f>SUM(R44:R52)</f>
        <v>257893102</v>
      </c>
      <c r="T53" s="82">
        <f>SUM(T44:T52)</f>
        <v>257893102</v>
      </c>
    </row>
    <row r="54" spans="1:20" ht="12.95" customHeight="1" x14ac:dyDescent="0.25">
      <c r="A54" s="747" t="s">
        <v>802</v>
      </c>
      <c r="B54" s="5" t="s">
        <v>818</v>
      </c>
      <c r="C54" s="12">
        <f>C55</f>
        <v>0</v>
      </c>
      <c r="D54" s="12">
        <f t="shared" ref="D54:J54" si="22">D55</f>
        <v>0</v>
      </c>
      <c r="E54" s="12">
        <f t="shared" si="22"/>
        <v>0</v>
      </c>
      <c r="F54" s="633">
        <f t="shared" si="22"/>
        <v>0</v>
      </c>
      <c r="G54" s="824">
        <f t="shared" si="22"/>
        <v>0</v>
      </c>
      <c r="H54" s="12">
        <f t="shared" si="22"/>
        <v>0</v>
      </c>
      <c r="I54" s="834">
        <f t="shared" si="22"/>
        <v>0</v>
      </c>
      <c r="J54" s="634">
        <f t="shared" si="22"/>
        <v>0</v>
      </c>
      <c r="K54" s="733"/>
      <c r="M54" s="514"/>
      <c r="N54" s="1282"/>
      <c r="O54" s="1287"/>
      <c r="P54" s="253"/>
      <c r="Q54" s="253"/>
      <c r="R54" s="253"/>
      <c r="T54" s="206">
        <f>T53-R53</f>
        <v>0</v>
      </c>
    </row>
    <row r="55" spans="1:20" ht="12.95" customHeight="1" x14ac:dyDescent="0.25">
      <c r="A55" s="747" t="s">
        <v>803</v>
      </c>
      <c r="B55" s="5" t="s">
        <v>791</v>
      </c>
      <c r="C55" s="12">
        <v>0</v>
      </c>
      <c r="D55" s="218"/>
      <c r="E55" s="218"/>
      <c r="F55" s="697"/>
      <c r="G55" s="822"/>
      <c r="H55" s="605"/>
      <c r="I55" s="823"/>
      <c r="J55" s="604">
        <f>C55-I55</f>
        <v>0</v>
      </c>
      <c r="K55" s="733"/>
      <c r="M55" s="514"/>
      <c r="N55" s="1282"/>
      <c r="O55" s="1282"/>
    </row>
    <row r="56" spans="1:20" ht="12.95" customHeight="1" x14ac:dyDescent="0.25">
      <c r="A56" s="732" t="s">
        <v>151</v>
      </c>
      <c r="B56" s="4" t="s">
        <v>141</v>
      </c>
      <c r="C56" s="12">
        <f>C57+C58</f>
        <v>168000</v>
      </c>
      <c r="D56" s="12">
        <f t="shared" ref="D56:J56" si="23">D57+D58</f>
        <v>0</v>
      </c>
      <c r="E56" s="12">
        <f t="shared" si="23"/>
        <v>0</v>
      </c>
      <c r="F56" s="633">
        <f t="shared" si="23"/>
        <v>0</v>
      </c>
      <c r="G56" s="824">
        <f t="shared" si="23"/>
        <v>53250</v>
      </c>
      <c r="H56" s="12">
        <f t="shared" si="23"/>
        <v>114750</v>
      </c>
      <c r="I56" s="834">
        <f t="shared" si="23"/>
        <v>168000</v>
      </c>
      <c r="J56" s="634">
        <f t="shared" si="23"/>
        <v>0</v>
      </c>
      <c r="K56" s="733">
        <f t="shared" si="2"/>
        <v>100</v>
      </c>
      <c r="M56" s="514"/>
    </row>
    <row r="57" spans="1:20" ht="12.95" customHeight="1" x14ac:dyDescent="0.25">
      <c r="A57" s="732" t="s">
        <v>152</v>
      </c>
      <c r="B57" s="4" t="s">
        <v>142</v>
      </c>
      <c r="C57" s="12">
        <v>168000</v>
      </c>
      <c r="D57" s="218"/>
      <c r="E57" s="218"/>
      <c r="F57" s="697"/>
      <c r="G57" s="822">
        <v>53250</v>
      </c>
      <c r="H57" s="605">
        <v>114750</v>
      </c>
      <c r="I57" s="823">
        <f>H57+G57</f>
        <v>168000</v>
      </c>
      <c r="J57" s="604">
        <f>C57-I57</f>
        <v>0</v>
      </c>
      <c r="K57" s="733">
        <f t="shared" si="2"/>
        <v>100</v>
      </c>
      <c r="M57" s="514"/>
    </row>
    <row r="58" spans="1:20" ht="12.95" customHeight="1" x14ac:dyDescent="0.25">
      <c r="A58" s="732" t="s">
        <v>804</v>
      </c>
      <c r="B58" s="4" t="s">
        <v>805</v>
      </c>
      <c r="C58" s="12">
        <v>0</v>
      </c>
      <c r="D58" s="218"/>
      <c r="E58" s="218"/>
      <c r="F58" s="697"/>
      <c r="G58" s="822"/>
      <c r="H58" s="605"/>
      <c r="I58" s="823">
        <f>H58+G58</f>
        <v>0</v>
      </c>
      <c r="J58" s="604">
        <f>C58-I58</f>
        <v>0</v>
      </c>
      <c r="K58" s="733"/>
      <c r="M58" s="514"/>
    </row>
    <row r="59" spans="1:20" ht="12.95" customHeight="1" x14ac:dyDescent="0.25">
      <c r="A59" s="732" t="s">
        <v>153</v>
      </c>
      <c r="B59" s="4" t="s">
        <v>143</v>
      </c>
      <c r="C59" s="12">
        <f>C60</f>
        <v>2422000</v>
      </c>
      <c r="D59" s="12">
        <f t="shared" ref="D59:J59" si="24">D60</f>
        <v>0</v>
      </c>
      <c r="E59" s="12">
        <f t="shared" si="24"/>
        <v>0</v>
      </c>
      <c r="F59" s="633">
        <f t="shared" si="24"/>
        <v>0</v>
      </c>
      <c r="G59" s="824">
        <f t="shared" si="24"/>
        <v>1917000</v>
      </c>
      <c r="H59" s="12">
        <f t="shared" si="24"/>
        <v>500000</v>
      </c>
      <c r="I59" s="834">
        <f t="shared" si="24"/>
        <v>2417000</v>
      </c>
      <c r="J59" s="634">
        <f t="shared" si="24"/>
        <v>5000</v>
      </c>
      <c r="K59" s="733">
        <f t="shared" si="2"/>
        <v>99.793559042113955</v>
      </c>
      <c r="M59" s="514"/>
      <c r="N59" s="82">
        <v>240000</v>
      </c>
    </row>
    <row r="60" spans="1:20" ht="12.95" customHeight="1" x14ac:dyDescent="0.25">
      <c r="A60" s="732" t="s">
        <v>154</v>
      </c>
      <c r="B60" s="4" t="s">
        <v>144</v>
      </c>
      <c r="C60" s="12">
        <v>2422000</v>
      </c>
      <c r="D60" s="218"/>
      <c r="E60" s="218"/>
      <c r="F60" s="697"/>
      <c r="G60" s="822">
        <v>1917000</v>
      </c>
      <c r="H60" s="605">
        <v>500000</v>
      </c>
      <c r="I60" s="823">
        <f>H60+G60</f>
        <v>2417000</v>
      </c>
      <c r="J60" s="604">
        <f>C60-I60</f>
        <v>5000</v>
      </c>
      <c r="K60" s="733">
        <f t="shared" si="2"/>
        <v>99.793559042113955</v>
      </c>
      <c r="M60" s="514"/>
      <c r="N60" s="82">
        <v>525000</v>
      </c>
    </row>
    <row r="61" spans="1:20" s="1" customFormat="1" ht="12.95" customHeight="1" x14ac:dyDescent="0.25">
      <c r="A61" s="745" t="s">
        <v>87</v>
      </c>
      <c r="B61" s="38" t="s">
        <v>86</v>
      </c>
      <c r="C61" s="620">
        <f>C62</f>
        <v>1500000</v>
      </c>
      <c r="D61" s="620">
        <f t="shared" ref="D61:J62" si="25">D62</f>
        <v>0</v>
      </c>
      <c r="E61" s="620">
        <f t="shared" si="25"/>
        <v>0</v>
      </c>
      <c r="F61" s="453">
        <f t="shared" si="25"/>
        <v>0</v>
      </c>
      <c r="G61" s="825">
        <f t="shared" si="25"/>
        <v>1399750</v>
      </c>
      <c r="H61" s="619">
        <f t="shared" si="25"/>
        <v>100250</v>
      </c>
      <c r="I61" s="665">
        <f t="shared" si="25"/>
        <v>1500000</v>
      </c>
      <c r="J61" s="621">
        <f t="shared" si="25"/>
        <v>0</v>
      </c>
      <c r="K61" s="746">
        <f t="shared" si="2"/>
        <v>100</v>
      </c>
      <c r="M61" s="514"/>
      <c r="N61" s="1283">
        <f>SUM(N59:N60)</f>
        <v>765000</v>
      </c>
      <c r="O61" s="1283"/>
    </row>
    <row r="62" spans="1:20" s="2" customFormat="1" ht="12.95" customHeight="1" thickBot="1" x14ac:dyDescent="0.3">
      <c r="A62" s="371" t="s">
        <v>3</v>
      </c>
      <c r="B62" s="47" t="s">
        <v>4</v>
      </c>
      <c r="C62" s="616">
        <f>C63</f>
        <v>1500000</v>
      </c>
      <c r="D62" s="616">
        <f t="shared" si="25"/>
        <v>0</v>
      </c>
      <c r="E62" s="616">
        <f t="shared" si="25"/>
        <v>0</v>
      </c>
      <c r="F62" s="622">
        <f t="shared" si="25"/>
        <v>0</v>
      </c>
      <c r="G62" s="838">
        <f t="shared" si="25"/>
        <v>1399750</v>
      </c>
      <c r="H62" s="641">
        <f t="shared" si="25"/>
        <v>100250</v>
      </c>
      <c r="I62" s="962">
        <f t="shared" si="25"/>
        <v>1500000</v>
      </c>
      <c r="J62" s="632">
        <f t="shared" si="25"/>
        <v>0</v>
      </c>
      <c r="K62" s="739">
        <f t="shared" si="2"/>
        <v>100</v>
      </c>
      <c r="M62" s="514"/>
      <c r="N62" s="1237"/>
      <c r="O62" s="1237"/>
    </row>
    <row r="63" spans="1:20" ht="12.95" customHeight="1" thickBot="1" x14ac:dyDescent="0.3">
      <c r="A63" s="372" t="s">
        <v>155</v>
      </c>
      <c r="B63" s="3" t="s">
        <v>136</v>
      </c>
      <c r="C63" s="617">
        <f>C64+C66</f>
        <v>1500000</v>
      </c>
      <c r="D63" s="617">
        <f t="shared" ref="D63:J63" si="26">D64+D66</f>
        <v>0</v>
      </c>
      <c r="E63" s="617">
        <f t="shared" si="26"/>
        <v>0</v>
      </c>
      <c r="F63" s="624">
        <f t="shared" si="26"/>
        <v>0</v>
      </c>
      <c r="G63" s="820">
        <f t="shared" si="26"/>
        <v>1399750</v>
      </c>
      <c r="H63" s="617">
        <f t="shared" si="26"/>
        <v>100250</v>
      </c>
      <c r="I63" s="934">
        <f t="shared" si="26"/>
        <v>1500000</v>
      </c>
      <c r="J63" s="625">
        <f t="shared" si="26"/>
        <v>0</v>
      </c>
      <c r="K63" s="741">
        <f t="shared" si="2"/>
        <v>100</v>
      </c>
      <c r="M63" s="514"/>
    </row>
    <row r="64" spans="1:20" ht="12.95" customHeight="1" x14ac:dyDescent="0.25">
      <c r="A64" s="747" t="s">
        <v>156</v>
      </c>
      <c r="B64" s="41" t="s">
        <v>139</v>
      </c>
      <c r="C64" s="618">
        <f>C65</f>
        <v>640000</v>
      </c>
      <c r="D64" s="618">
        <f t="shared" ref="D64:J64" si="27">D65</f>
        <v>0</v>
      </c>
      <c r="E64" s="618">
        <f t="shared" si="27"/>
        <v>0</v>
      </c>
      <c r="F64" s="626">
        <f t="shared" si="27"/>
        <v>0</v>
      </c>
      <c r="G64" s="821">
        <f t="shared" si="27"/>
        <v>615000</v>
      </c>
      <c r="H64" s="618">
        <f t="shared" si="27"/>
        <v>25000</v>
      </c>
      <c r="I64" s="935">
        <f t="shared" si="27"/>
        <v>640000</v>
      </c>
      <c r="J64" s="628">
        <f t="shared" si="27"/>
        <v>0</v>
      </c>
      <c r="K64" s="743">
        <f t="shared" si="2"/>
        <v>100</v>
      </c>
      <c r="M64" s="514"/>
    </row>
    <row r="65" spans="1:15" ht="12.95" customHeight="1" x14ac:dyDescent="0.25">
      <c r="A65" s="732" t="s">
        <v>157</v>
      </c>
      <c r="B65" s="4" t="s">
        <v>140</v>
      </c>
      <c r="C65" s="12">
        <v>640000</v>
      </c>
      <c r="D65" s="218"/>
      <c r="E65" s="218"/>
      <c r="F65" s="697"/>
      <c r="G65" s="822">
        <v>615000</v>
      </c>
      <c r="H65" s="605">
        <v>25000</v>
      </c>
      <c r="I65" s="831">
        <f>H65+G65</f>
        <v>640000</v>
      </c>
      <c r="J65" s="604">
        <f>C65-I65</f>
        <v>0</v>
      </c>
      <c r="K65" s="733">
        <f t="shared" si="2"/>
        <v>100</v>
      </c>
      <c r="M65" s="514"/>
    </row>
    <row r="66" spans="1:15" ht="12.95" customHeight="1" x14ac:dyDescent="0.25">
      <c r="A66" s="732" t="s">
        <v>158</v>
      </c>
      <c r="B66" s="4" t="s">
        <v>141</v>
      </c>
      <c r="C66" s="12">
        <f>C67</f>
        <v>860000</v>
      </c>
      <c r="D66" s="12">
        <f t="shared" ref="D66:J66" si="28">D67</f>
        <v>0</v>
      </c>
      <c r="E66" s="12">
        <f t="shared" si="28"/>
        <v>0</v>
      </c>
      <c r="F66" s="633">
        <f t="shared" si="28"/>
        <v>0</v>
      </c>
      <c r="G66" s="824">
        <f t="shared" si="28"/>
        <v>784750</v>
      </c>
      <c r="H66" s="12">
        <f t="shared" si="28"/>
        <v>75250</v>
      </c>
      <c r="I66" s="834">
        <f t="shared" si="28"/>
        <v>860000</v>
      </c>
      <c r="J66" s="634">
        <f t="shared" si="28"/>
        <v>0</v>
      </c>
      <c r="K66" s="733">
        <f t="shared" si="2"/>
        <v>100</v>
      </c>
      <c r="M66" s="514"/>
    </row>
    <row r="67" spans="1:15" ht="12.95" customHeight="1" x14ac:dyDescent="0.25">
      <c r="A67" s="732" t="s">
        <v>159</v>
      </c>
      <c r="B67" s="4" t="s">
        <v>142</v>
      </c>
      <c r="C67" s="12">
        <v>860000</v>
      </c>
      <c r="D67" s="218"/>
      <c r="E67" s="218"/>
      <c r="F67" s="697"/>
      <c r="G67" s="822">
        <v>784750</v>
      </c>
      <c r="H67" s="605">
        <v>75250</v>
      </c>
      <c r="I67" s="831">
        <f>H67+G67</f>
        <v>860000</v>
      </c>
      <c r="J67" s="604">
        <f>C67-I67</f>
        <v>0</v>
      </c>
      <c r="K67" s="733">
        <f t="shared" si="2"/>
        <v>100</v>
      </c>
      <c r="M67" s="1255">
        <f>150*350</f>
        <v>52500</v>
      </c>
      <c r="N67" s="82" t="s">
        <v>1043</v>
      </c>
    </row>
    <row r="68" spans="1:15" s="1" customFormat="1" ht="12.95" customHeight="1" x14ac:dyDescent="0.25">
      <c r="A68" s="745" t="s">
        <v>111</v>
      </c>
      <c r="B68" s="38" t="s">
        <v>451</v>
      </c>
      <c r="C68" s="620">
        <f>C69</f>
        <v>2500000</v>
      </c>
      <c r="D68" s="620">
        <f t="shared" ref="D68:J69" si="29">D69</f>
        <v>0</v>
      </c>
      <c r="E68" s="620">
        <f t="shared" si="29"/>
        <v>0</v>
      </c>
      <c r="F68" s="453">
        <f t="shared" si="29"/>
        <v>0</v>
      </c>
      <c r="G68" s="832">
        <f t="shared" si="29"/>
        <v>2072000</v>
      </c>
      <c r="H68" s="620">
        <f t="shared" si="29"/>
        <v>428000</v>
      </c>
      <c r="I68" s="810">
        <f t="shared" si="29"/>
        <v>2500000</v>
      </c>
      <c r="J68" s="866">
        <f t="shared" si="29"/>
        <v>0</v>
      </c>
      <c r="K68" s="746">
        <f t="shared" si="2"/>
        <v>100</v>
      </c>
      <c r="M68" s="514"/>
      <c r="N68" s="1283"/>
      <c r="O68" s="1283"/>
    </row>
    <row r="69" spans="1:15" s="2" customFormat="1" ht="12.95" customHeight="1" thickBot="1" x14ac:dyDescent="0.3">
      <c r="A69" s="371" t="s">
        <v>5</v>
      </c>
      <c r="B69" s="47" t="s">
        <v>6</v>
      </c>
      <c r="C69" s="616">
        <f>C70</f>
        <v>2500000</v>
      </c>
      <c r="D69" s="616">
        <f t="shared" si="29"/>
        <v>0</v>
      </c>
      <c r="E69" s="616">
        <f t="shared" si="29"/>
        <v>0</v>
      </c>
      <c r="F69" s="622">
        <f t="shared" si="29"/>
        <v>0</v>
      </c>
      <c r="G69" s="819">
        <f t="shared" si="29"/>
        <v>2072000</v>
      </c>
      <c r="H69" s="616">
        <f t="shared" si="29"/>
        <v>428000</v>
      </c>
      <c r="I69" s="961">
        <f t="shared" si="29"/>
        <v>2500000</v>
      </c>
      <c r="J69" s="865">
        <f t="shared" si="29"/>
        <v>0</v>
      </c>
      <c r="K69" s="739">
        <f t="shared" si="2"/>
        <v>100</v>
      </c>
      <c r="M69" s="514"/>
      <c r="N69" s="1237"/>
      <c r="O69" s="1237"/>
    </row>
    <row r="70" spans="1:15" ht="12.95" customHeight="1" thickBot="1" x14ac:dyDescent="0.3">
      <c r="A70" s="748" t="s">
        <v>165</v>
      </c>
      <c r="B70" s="335" t="s">
        <v>136</v>
      </c>
      <c r="C70" s="617">
        <f>C71+C73</f>
        <v>2500000</v>
      </c>
      <c r="D70" s="617">
        <f t="shared" ref="D70:J70" si="30">D71+D73</f>
        <v>0</v>
      </c>
      <c r="E70" s="617">
        <f t="shared" si="30"/>
        <v>0</v>
      </c>
      <c r="F70" s="624">
        <f t="shared" si="30"/>
        <v>0</v>
      </c>
      <c r="G70" s="820">
        <f t="shared" si="30"/>
        <v>2072000</v>
      </c>
      <c r="H70" s="617">
        <f t="shared" si="30"/>
        <v>428000</v>
      </c>
      <c r="I70" s="934">
        <f t="shared" si="30"/>
        <v>2500000</v>
      </c>
      <c r="J70" s="625">
        <f t="shared" si="30"/>
        <v>0</v>
      </c>
      <c r="K70" s="749">
        <f t="shared" si="2"/>
        <v>100</v>
      </c>
      <c r="L70" s="87"/>
      <c r="M70" s="514"/>
    </row>
    <row r="71" spans="1:15" ht="12.95" customHeight="1" thickBot="1" x14ac:dyDescent="0.3">
      <c r="A71" s="750" t="s">
        <v>806</v>
      </c>
      <c r="B71" s="439" t="s">
        <v>141</v>
      </c>
      <c r="C71" s="635">
        <f>C72</f>
        <v>100000</v>
      </c>
      <c r="D71" s="635">
        <f t="shared" ref="D71:J71" si="31">D72</f>
        <v>0</v>
      </c>
      <c r="E71" s="635">
        <f t="shared" si="31"/>
        <v>0</v>
      </c>
      <c r="F71" s="786">
        <f t="shared" si="31"/>
        <v>0</v>
      </c>
      <c r="G71" s="833">
        <f t="shared" si="31"/>
        <v>72000</v>
      </c>
      <c r="H71" s="635">
        <f t="shared" si="31"/>
        <v>28000</v>
      </c>
      <c r="I71" s="937">
        <f t="shared" si="31"/>
        <v>100000</v>
      </c>
      <c r="J71" s="867">
        <f t="shared" si="31"/>
        <v>0</v>
      </c>
      <c r="K71" s="751">
        <f>I71/C71*100</f>
        <v>100</v>
      </c>
      <c r="L71" s="87"/>
      <c r="M71" s="514"/>
    </row>
    <row r="72" spans="1:15" ht="12.95" customHeight="1" x14ac:dyDescent="0.25">
      <c r="A72" s="378" t="s">
        <v>807</v>
      </c>
      <c r="B72" s="5" t="s">
        <v>809</v>
      </c>
      <c r="C72" s="12">
        <v>100000</v>
      </c>
      <c r="D72" s="12"/>
      <c r="E72" s="12"/>
      <c r="F72" s="633"/>
      <c r="G72" s="824">
        <v>72000</v>
      </c>
      <c r="H72" s="12">
        <v>28000</v>
      </c>
      <c r="I72" s="834">
        <f>H72+G72</f>
        <v>100000</v>
      </c>
      <c r="J72" s="634">
        <f>C72-I72</f>
        <v>0</v>
      </c>
      <c r="K72" s="751">
        <f>I72/C72*100</f>
        <v>100</v>
      </c>
      <c r="L72" s="87"/>
      <c r="M72" s="514"/>
    </row>
    <row r="73" spans="1:15" ht="12.95" customHeight="1" x14ac:dyDescent="0.25">
      <c r="A73" s="732" t="s">
        <v>166</v>
      </c>
      <c r="B73" s="4" t="s">
        <v>143</v>
      </c>
      <c r="C73" s="12">
        <f>C74</f>
        <v>2400000</v>
      </c>
      <c r="D73" s="12">
        <f t="shared" ref="D73:J73" si="32">D74</f>
        <v>0</v>
      </c>
      <c r="E73" s="12">
        <f t="shared" si="32"/>
        <v>0</v>
      </c>
      <c r="F73" s="633">
        <f t="shared" si="32"/>
        <v>0</v>
      </c>
      <c r="G73" s="824">
        <f t="shared" si="32"/>
        <v>2000000</v>
      </c>
      <c r="H73" s="12">
        <f t="shared" si="32"/>
        <v>400000</v>
      </c>
      <c r="I73" s="834">
        <f t="shared" si="32"/>
        <v>2400000</v>
      </c>
      <c r="J73" s="634">
        <f t="shared" si="32"/>
        <v>0</v>
      </c>
      <c r="K73" s="733">
        <f t="shared" si="2"/>
        <v>100</v>
      </c>
      <c r="M73" s="1255"/>
      <c r="N73" s="346"/>
      <c r="O73" s="346"/>
    </row>
    <row r="74" spans="1:15" ht="12.95" customHeight="1" x14ac:dyDescent="0.25">
      <c r="A74" s="732" t="s">
        <v>167</v>
      </c>
      <c r="B74" s="4" t="s">
        <v>160</v>
      </c>
      <c r="C74" s="12">
        <v>2400000</v>
      </c>
      <c r="D74" s="218"/>
      <c r="E74" s="218"/>
      <c r="F74" s="697"/>
      <c r="G74" s="822">
        <v>2000000</v>
      </c>
      <c r="H74" s="605">
        <v>400000</v>
      </c>
      <c r="I74" s="823">
        <f>H74+G74</f>
        <v>2400000</v>
      </c>
      <c r="J74" s="604">
        <f>C74-I74</f>
        <v>0</v>
      </c>
      <c r="K74" s="733">
        <f t="shared" si="2"/>
        <v>100</v>
      </c>
      <c r="M74" s="1255"/>
      <c r="N74" s="346"/>
      <c r="O74" s="346"/>
    </row>
    <row r="75" spans="1:15" s="1" customFormat="1" ht="12.95" customHeight="1" x14ac:dyDescent="0.25">
      <c r="A75" s="745" t="s">
        <v>110</v>
      </c>
      <c r="B75" s="38" t="s">
        <v>88</v>
      </c>
      <c r="C75" s="620">
        <f>C76</f>
        <v>4500000</v>
      </c>
      <c r="D75" s="620">
        <f t="shared" ref="D75:J76" si="33">D76</f>
        <v>0</v>
      </c>
      <c r="E75" s="620">
        <f t="shared" si="33"/>
        <v>0</v>
      </c>
      <c r="F75" s="453">
        <f t="shared" si="33"/>
        <v>0</v>
      </c>
      <c r="G75" s="832">
        <f t="shared" si="33"/>
        <v>1878800</v>
      </c>
      <c r="H75" s="620">
        <f t="shared" si="33"/>
        <v>2571200</v>
      </c>
      <c r="I75" s="810">
        <f t="shared" si="33"/>
        <v>4450000</v>
      </c>
      <c r="J75" s="866">
        <f t="shared" si="33"/>
        <v>50000</v>
      </c>
      <c r="K75" s="746">
        <f t="shared" si="2"/>
        <v>98.888888888888886</v>
      </c>
      <c r="M75" s="1255"/>
      <c r="N75" s="1328"/>
      <c r="O75" s="1284"/>
    </row>
    <row r="76" spans="1:15" s="2" customFormat="1" ht="12.95" customHeight="1" thickBot="1" x14ac:dyDescent="0.3">
      <c r="A76" s="371" t="s">
        <v>7</v>
      </c>
      <c r="B76" s="47" t="s">
        <v>8</v>
      </c>
      <c r="C76" s="616">
        <f>C77</f>
        <v>4500000</v>
      </c>
      <c r="D76" s="616">
        <f t="shared" si="33"/>
        <v>0</v>
      </c>
      <c r="E76" s="616">
        <f t="shared" si="33"/>
        <v>0</v>
      </c>
      <c r="F76" s="622">
        <f t="shared" si="33"/>
        <v>0</v>
      </c>
      <c r="G76" s="819">
        <f t="shared" si="33"/>
        <v>1878800</v>
      </c>
      <c r="H76" s="616">
        <f t="shared" si="33"/>
        <v>2571200</v>
      </c>
      <c r="I76" s="961">
        <f t="shared" si="33"/>
        <v>4450000</v>
      </c>
      <c r="J76" s="865">
        <f t="shared" si="33"/>
        <v>50000</v>
      </c>
      <c r="K76" s="739">
        <f t="shared" si="2"/>
        <v>98.888888888888886</v>
      </c>
      <c r="M76" s="1255"/>
      <c r="N76" s="1285"/>
      <c r="O76" s="1285"/>
    </row>
    <row r="77" spans="1:15" ht="12.95" customHeight="1" thickBot="1" x14ac:dyDescent="0.3">
      <c r="A77" s="748" t="s">
        <v>161</v>
      </c>
      <c r="B77" s="335" t="s">
        <v>136</v>
      </c>
      <c r="C77" s="617">
        <f>C78+C80+C83</f>
        <v>4500000</v>
      </c>
      <c r="D77" s="617">
        <f t="shared" ref="D77:J77" si="34">D78+D80+D83</f>
        <v>0</v>
      </c>
      <c r="E77" s="617">
        <f t="shared" si="34"/>
        <v>0</v>
      </c>
      <c r="F77" s="624">
        <f t="shared" si="34"/>
        <v>0</v>
      </c>
      <c r="G77" s="820">
        <f t="shared" si="34"/>
        <v>1878800</v>
      </c>
      <c r="H77" s="617">
        <f t="shared" si="34"/>
        <v>2571200</v>
      </c>
      <c r="I77" s="934">
        <f t="shared" si="34"/>
        <v>4450000</v>
      </c>
      <c r="J77" s="625">
        <f t="shared" si="34"/>
        <v>50000</v>
      </c>
      <c r="K77" s="749">
        <f t="shared" si="2"/>
        <v>98.888888888888886</v>
      </c>
      <c r="L77" s="87"/>
      <c r="M77" s="514"/>
    </row>
    <row r="78" spans="1:15" ht="12.95" customHeight="1" x14ac:dyDescent="0.25">
      <c r="A78" s="747" t="s">
        <v>162</v>
      </c>
      <c r="B78" s="41" t="s">
        <v>139</v>
      </c>
      <c r="C78" s="618">
        <f>C79</f>
        <v>270000</v>
      </c>
      <c r="D78" s="618">
        <f t="shared" ref="D78:J78" si="35">D79</f>
        <v>0</v>
      </c>
      <c r="E78" s="618">
        <f t="shared" si="35"/>
        <v>0</v>
      </c>
      <c r="F78" s="626">
        <f t="shared" si="35"/>
        <v>0</v>
      </c>
      <c r="G78" s="821">
        <f t="shared" si="35"/>
        <v>230000</v>
      </c>
      <c r="H78" s="618">
        <f t="shared" si="35"/>
        <v>40000</v>
      </c>
      <c r="I78" s="935">
        <f t="shared" si="35"/>
        <v>270000</v>
      </c>
      <c r="J78" s="628">
        <f t="shared" si="35"/>
        <v>0</v>
      </c>
      <c r="K78" s="743">
        <f t="shared" si="2"/>
        <v>100</v>
      </c>
      <c r="M78" s="514"/>
    </row>
    <row r="79" spans="1:15" ht="12.95" customHeight="1" x14ac:dyDescent="0.25">
      <c r="A79" s="732" t="s">
        <v>163</v>
      </c>
      <c r="B79" s="4" t="s">
        <v>140</v>
      </c>
      <c r="C79" s="12">
        <v>270000</v>
      </c>
      <c r="D79" s="587"/>
      <c r="E79" s="587"/>
      <c r="F79" s="699"/>
      <c r="G79" s="822">
        <v>230000</v>
      </c>
      <c r="H79" s="605">
        <v>40000</v>
      </c>
      <c r="I79" s="823">
        <f>H79+G79</f>
        <v>270000</v>
      </c>
      <c r="J79" s="604">
        <f>C79-I79</f>
        <v>0</v>
      </c>
      <c r="K79" s="733">
        <f t="shared" si="2"/>
        <v>100</v>
      </c>
      <c r="M79" s="514"/>
    </row>
    <row r="80" spans="1:15" ht="12.95" customHeight="1" x14ac:dyDescent="0.25">
      <c r="A80" s="732" t="s">
        <v>164</v>
      </c>
      <c r="B80" s="4" t="s">
        <v>141</v>
      </c>
      <c r="C80" s="12">
        <f t="shared" ref="C80:H80" si="36">C81+C82</f>
        <v>150000</v>
      </c>
      <c r="D80" s="12">
        <f t="shared" si="36"/>
        <v>0</v>
      </c>
      <c r="E80" s="12">
        <f t="shared" si="36"/>
        <v>0</v>
      </c>
      <c r="F80" s="633">
        <f t="shared" si="36"/>
        <v>0</v>
      </c>
      <c r="G80" s="824">
        <f t="shared" si="36"/>
        <v>118800</v>
      </c>
      <c r="H80" s="12">
        <f t="shared" si="36"/>
        <v>31200</v>
      </c>
      <c r="I80" s="834">
        <f>H80+G80</f>
        <v>150000</v>
      </c>
      <c r="J80" s="634">
        <f>C80-I80</f>
        <v>0</v>
      </c>
      <c r="K80" s="733">
        <f t="shared" si="2"/>
        <v>100</v>
      </c>
      <c r="M80" s="514"/>
    </row>
    <row r="81" spans="1:15" ht="12.95" customHeight="1" x14ac:dyDescent="0.25">
      <c r="A81" s="732" t="s">
        <v>1018</v>
      </c>
      <c r="B81" s="4" t="s">
        <v>1017</v>
      </c>
      <c r="C81" s="12">
        <v>150000</v>
      </c>
      <c r="D81" s="12"/>
      <c r="E81" s="12"/>
      <c r="F81" s="633"/>
      <c r="G81" s="824">
        <v>118800</v>
      </c>
      <c r="H81" s="12">
        <v>31200</v>
      </c>
      <c r="I81" s="633">
        <f>H81+G81</f>
        <v>150000</v>
      </c>
      <c r="J81" s="634">
        <f>C81-I81</f>
        <v>0</v>
      </c>
      <c r="K81" s="733">
        <f t="shared" si="2"/>
        <v>100</v>
      </c>
      <c r="M81" s="514"/>
    </row>
    <row r="82" spans="1:15" ht="12.95" customHeight="1" x14ac:dyDescent="0.25">
      <c r="A82" s="732" t="s">
        <v>810</v>
      </c>
      <c r="B82" s="4" t="s">
        <v>809</v>
      </c>
      <c r="C82" s="12">
        <v>0</v>
      </c>
      <c r="D82" s="218"/>
      <c r="E82" s="218"/>
      <c r="F82" s="697"/>
      <c r="G82" s="822"/>
      <c r="H82" s="605"/>
      <c r="I82" s="633">
        <f>H82+G82</f>
        <v>0</v>
      </c>
      <c r="J82" s="634">
        <f>C82-I82</f>
        <v>0</v>
      </c>
      <c r="K82" s="733"/>
      <c r="M82" s="514"/>
    </row>
    <row r="83" spans="1:15" ht="12.95" customHeight="1" x14ac:dyDescent="0.25">
      <c r="A83" s="732" t="s">
        <v>811</v>
      </c>
      <c r="B83" s="4" t="s">
        <v>143</v>
      </c>
      <c r="C83" s="12">
        <f>C84</f>
        <v>4080000</v>
      </c>
      <c r="D83" s="12">
        <f t="shared" ref="D83:J83" si="37">D84</f>
        <v>0</v>
      </c>
      <c r="E83" s="12">
        <f t="shared" si="37"/>
        <v>0</v>
      </c>
      <c r="F83" s="633">
        <f t="shared" si="37"/>
        <v>0</v>
      </c>
      <c r="G83" s="824">
        <f t="shared" si="37"/>
        <v>1530000</v>
      </c>
      <c r="H83" s="12">
        <f t="shared" si="37"/>
        <v>2500000</v>
      </c>
      <c r="I83" s="834">
        <f t="shared" si="37"/>
        <v>4030000</v>
      </c>
      <c r="J83" s="634">
        <f t="shared" si="37"/>
        <v>50000</v>
      </c>
      <c r="K83" s="733">
        <f>J83/C83*100</f>
        <v>1.2254901960784315</v>
      </c>
      <c r="M83" s="514"/>
    </row>
    <row r="84" spans="1:15" ht="12.95" customHeight="1" x14ac:dyDescent="0.25">
      <c r="A84" s="732" t="s">
        <v>812</v>
      </c>
      <c r="B84" s="4" t="s">
        <v>160</v>
      </c>
      <c r="C84" s="12">
        <v>4080000</v>
      </c>
      <c r="D84" s="218"/>
      <c r="E84" s="218"/>
      <c r="F84" s="697"/>
      <c r="G84" s="822">
        <v>1530000</v>
      </c>
      <c r="H84" s="605">
        <v>2500000</v>
      </c>
      <c r="I84" s="823">
        <f>H84+G84</f>
        <v>4030000</v>
      </c>
      <c r="J84" s="604">
        <f>C84-I84</f>
        <v>50000</v>
      </c>
      <c r="K84" s="733">
        <f>J84/C84*100</f>
        <v>1.2254901960784315</v>
      </c>
      <c r="M84" s="514"/>
    </row>
    <row r="85" spans="1:15" ht="14.1" customHeight="1" x14ac:dyDescent="0.25">
      <c r="A85" s="879"/>
      <c r="B85" s="879"/>
      <c r="C85" s="880"/>
      <c r="D85" s="881"/>
      <c r="E85" s="881"/>
      <c r="F85" s="881"/>
      <c r="G85" s="882"/>
      <c r="H85" s="882"/>
      <c r="I85" s="882"/>
      <c r="J85" s="883"/>
      <c r="K85" s="884"/>
      <c r="M85" s="514"/>
    </row>
    <row r="86" spans="1:15" ht="14.1" customHeight="1" x14ac:dyDescent="0.25">
      <c r="A86" s="7"/>
      <c r="B86" s="7"/>
      <c r="C86" s="885"/>
      <c r="D86" s="220"/>
      <c r="E86" s="220"/>
      <c r="F86" s="220"/>
      <c r="G86" s="415"/>
      <c r="H86" s="415"/>
      <c r="I86" s="415"/>
      <c r="J86" s="886"/>
      <c r="K86" s="887"/>
      <c r="M86" s="514"/>
    </row>
    <row r="87" spans="1:15" ht="14.1" customHeight="1" x14ac:dyDescent="0.25">
      <c r="A87" s="7"/>
      <c r="B87" s="7"/>
      <c r="C87" s="885"/>
      <c r="D87" s="220"/>
      <c r="E87" s="220"/>
      <c r="F87" s="220"/>
      <c r="G87" s="415"/>
      <c r="H87" s="415"/>
      <c r="I87" s="415"/>
      <c r="J87" s="886"/>
      <c r="K87" s="887"/>
      <c r="M87" s="514"/>
    </row>
    <row r="88" spans="1:15" ht="14.1" customHeight="1" x14ac:dyDescent="0.25">
      <c r="A88" s="7"/>
      <c r="B88" s="7"/>
      <c r="C88" s="885"/>
      <c r="D88" s="220"/>
      <c r="E88" s="220"/>
      <c r="F88" s="220"/>
      <c r="G88" s="415"/>
      <c r="H88" s="415"/>
      <c r="I88" s="415"/>
      <c r="J88" s="886"/>
      <c r="K88" s="887"/>
      <c r="M88" s="514"/>
    </row>
    <row r="89" spans="1:15" ht="14.1" customHeight="1" x14ac:dyDescent="0.25">
      <c r="A89" s="7"/>
      <c r="B89" s="7"/>
      <c r="C89" s="885"/>
      <c r="D89" s="220"/>
      <c r="E89" s="220"/>
      <c r="F89" s="220"/>
      <c r="G89" s="415"/>
      <c r="H89" s="415"/>
      <c r="I89" s="415"/>
      <c r="J89" s="886"/>
      <c r="K89" s="887">
        <v>3</v>
      </c>
      <c r="M89" s="514"/>
    </row>
    <row r="90" spans="1:15" ht="14.1" customHeight="1" x14ac:dyDescent="0.25">
      <c r="A90" s="717" t="s">
        <v>435</v>
      </c>
      <c r="B90" s="689">
        <v>2</v>
      </c>
      <c r="C90" s="690" t="s">
        <v>436</v>
      </c>
      <c r="D90" s="690" t="s">
        <v>437</v>
      </c>
      <c r="E90" s="690" t="s">
        <v>438</v>
      </c>
      <c r="F90" s="691" t="s">
        <v>439</v>
      </c>
      <c r="G90" s="801">
        <v>7</v>
      </c>
      <c r="H90" s="581">
        <v>8</v>
      </c>
      <c r="I90" s="924">
        <v>9</v>
      </c>
      <c r="J90" s="582">
        <v>10</v>
      </c>
      <c r="K90" s="718">
        <v>11</v>
      </c>
      <c r="M90" s="514"/>
      <c r="N90" s="82">
        <v>65200</v>
      </c>
    </row>
    <row r="91" spans="1:15" s="1" customFormat="1" ht="14.1" customHeight="1" x14ac:dyDescent="0.25">
      <c r="A91" s="745" t="s">
        <v>813</v>
      </c>
      <c r="B91" s="38" t="s">
        <v>982</v>
      </c>
      <c r="C91" s="620">
        <f>C92</f>
        <v>4950000</v>
      </c>
      <c r="D91" s="620">
        <f t="shared" ref="D91:J92" si="38">D92</f>
        <v>0</v>
      </c>
      <c r="E91" s="620">
        <f t="shared" si="38"/>
        <v>0</v>
      </c>
      <c r="F91" s="453">
        <f t="shared" si="38"/>
        <v>0</v>
      </c>
      <c r="G91" s="832">
        <f t="shared" si="38"/>
        <v>4359500</v>
      </c>
      <c r="H91" s="620">
        <f t="shared" si="38"/>
        <v>589800</v>
      </c>
      <c r="I91" s="810">
        <f t="shared" si="38"/>
        <v>4949300</v>
      </c>
      <c r="J91" s="866">
        <f t="shared" si="38"/>
        <v>700</v>
      </c>
      <c r="K91" s="746">
        <f t="shared" si="2"/>
        <v>99.985858585858594</v>
      </c>
      <c r="M91" s="514"/>
      <c r="N91" s="1283">
        <v>150</v>
      </c>
      <c r="O91" s="1283"/>
    </row>
    <row r="92" spans="1:15" s="2" customFormat="1" ht="14.1" customHeight="1" thickBot="1" x14ac:dyDescent="0.3">
      <c r="A92" s="769" t="s">
        <v>814</v>
      </c>
      <c r="B92" s="47" t="s">
        <v>983</v>
      </c>
      <c r="C92" s="616">
        <f>C93</f>
        <v>4950000</v>
      </c>
      <c r="D92" s="616">
        <f t="shared" si="38"/>
        <v>0</v>
      </c>
      <c r="E92" s="616">
        <f t="shared" si="38"/>
        <v>0</v>
      </c>
      <c r="F92" s="622">
        <f t="shared" si="38"/>
        <v>0</v>
      </c>
      <c r="G92" s="819">
        <f t="shared" si="38"/>
        <v>4359500</v>
      </c>
      <c r="H92" s="616">
        <f t="shared" si="38"/>
        <v>589800</v>
      </c>
      <c r="I92" s="961">
        <f t="shared" si="38"/>
        <v>4949300</v>
      </c>
      <c r="J92" s="865">
        <f t="shared" si="38"/>
        <v>700</v>
      </c>
      <c r="K92" s="739">
        <f t="shared" si="2"/>
        <v>99.985858585858594</v>
      </c>
      <c r="M92" s="514"/>
      <c r="N92" s="1237">
        <f>N90/N91</f>
        <v>434.66666666666669</v>
      </c>
      <c r="O92" s="1237"/>
    </row>
    <row r="93" spans="1:15" ht="14.1" customHeight="1" thickBot="1" x14ac:dyDescent="0.3">
      <c r="A93" s="1191" t="s">
        <v>815</v>
      </c>
      <c r="B93" s="3" t="s">
        <v>136</v>
      </c>
      <c r="C93" s="617">
        <f>C94+C96+C98+C101</f>
        <v>4950000</v>
      </c>
      <c r="D93" s="617">
        <f t="shared" ref="D93:J93" si="39">D94+D96+D98+D101</f>
        <v>0</v>
      </c>
      <c r="E93" s="617">
        <f t="shared" si="39"/>
        <v>0</v>
      </c>
      <c r="F93" s="624">
        <f t="shared" si="39"/>
        <v>0</v>
      </c>
      <c r="G93" s="820">
        <f t="shared" si="39"/>
        <v>4359500</v>
      </c>
      <c r="H93" s="617">
        <f t="shared" si="39"/>
        <v>589800</v>
      </c>
      <c r="I93" s="934">
        <f t="shared" si="39"/>
        <v>4949300</v>
      </c>
      <c r="J93" s="625">
        <f t="shared" si="39"/>
        <v>700</v>
      </c>
      <c r="K93" s="741">
        <f t="shared" si="2"/>
        <v>99.985858585858594</v>
      </c>
      <c r="M93" s="514"/>
      <c r="N93" s="346"/>
      <c r="O93" s="82">
        <f>430*150</f>
        <v>64500</v>
      </c>
    </row>
    <row r="94" spans="1:15" ht="14.1" customHeight="1" x14ac:dyDescent="0.25">
      <c r="A94" s="742" t="s">
        <v>816</v>
      </c>
      <c r="B94" s="41" t="s">
        <v>139</v>
      </c>
      <c r="C94" s="618">
        <f>C95</f>
        <v>350000</v>
      </c>
      <c r="D94" s="618">
        <f t="shared" ref="D94:J94" si="40">D95</f>
        <v>0</v>
      </c>
      <c r="E94" s="618">
        <f t="shared" si="40"/>
        <v>0</v>
      </c>
      <c r="F94" s="626">
        <f t="shared" si="40"/>
        <v>0</v>
      </c>
      <c r="G94" s="821">
        <f t="shared" si="40"/>
        <v>334500</v>
      </c>
      <c r="H94" s="618">
        <f t="shared" si="40"/>
        <v>15500</v>
      </c>
      <c r="I94" s="935">
        <f t="shared" si="40"/>
        <v>350000</v>
      </c>
      <c r="J94" s="628">
        <f t="shared" si="40"/>
        <v>0</v>
      </c>
      <c r="K94" s="743">
        <f t="shared" si="2"/>
        <v>100</v>
      </c>
      <c r="M94" s="514"/>
    </row>
    <row r="95" spans="1:15" ht="14.1" customHeight="1" x14ac:dyDescent="0.25">
      <c r="A95" s="744" t="s">
        <v>817</v>
      </c>
      <c r="B95" s="4" t="s">
        <v>140</v>
      </c>
      <c r="C95" s="12">
        <v>350000</v>
      </c>
      <c r="D95" s="218"/>
      <c r="E95" s="218"/>
      <c r="F95" s="697"/>
      <c r="G95" s="822">
        <v>334500</v>
      </c>
      <c r="H95" s="605">
        <v>15500</v>
      </c>
      <c r="I95" s="823">
        <f>H95+G95</f>
        <v>350000</v>
      </c>
      <c r="J95" s="604">
        <f>C95-I95</f>
        <v>0</v>
      </c>
      <c r="K95" s="733">
        <f t="shared" si="2"/>
        <v>100</v>
      </c>
      <c r="M95" s="514"/>
      <c r="N95" s="82">
        <v>1000</v>
      </c>
      <c r="O95" s="82">
        <f>430*150</f>
        <v>64500</v>
      </c>
    </row>
    <row r="96" spans="1:15" ht="14.1" customHeight="1" x14ac:dyDescent="0.25">
      <c r="A96" s="744" t="s">
        <v>819</v>
      </c>
      <c r="B96" s="4" t="s">
        <v>818</v>
      </c>
      <c r="C96" s="12">
        <f>C97</f>
        <v>0</v>
      </c>
      <c r="D96" s="12">
        <f t="shared" ref="D96:J96" si="41">D97</f>
        <v>0</v>
      </c>
      <c r="E96" s="12">
        <f t="shared" si="41"/>
        <v>0</v>
      </c>
      <c r="F96" s="633">
        <f t="shared" si="41"/>
        <v>0</v>
      </c>
      <c r="G96" s="824">
        <f t="shared" si="41"/>
        <v>0</v>
      </c>
      <c r="H96" s="12">
        <f t="shared" si="41"/>
        <v>0</v>
      </c>
      <c r="I96" s="834">
        <f t="shared" si="41"/>
        <v>0</v>
      </c>
      <c r="J96" s="634">
        <f t="shared" si="41"/>
        <v>0</v>
      </c>
      <c r="K96" s="733"/>
      <c r="M96" s="514"/>
      <c r="N96" s="82">
        <v>70</v>
      </c>
    </row>
    <row r="97" spans="1:15" ht="14.1" customHeight="1" x14ac:dyDescent="0.25">
      <c r="A97" s="744" t="s">
        <v>820</v>
      </c>
      <c r="B97" s="4" t="s">
        <v>791</v>
      </c>
      <c r="C97" s="12">
        <v>0</v>
      </c>
      <c r="D97" s="218"/>
      <c r="E97" s="218"/>
      <c r="F97" s="697"/>
      <c r="G97" s="822"/>
      <c r="H97" s="605"/>
      <c r="I97" s="823"/>
      <c r="J97" s="604">
        <f>C97-I97</f>
        <v>0</v>
      </c>
      <c r="K97" s="733"/>
      <c r="M97" s="514"/>
      <c r="N97" s="82">
        <f>N95/N96</f>
        <v>14.285714285714286</v>
      </c>
    </row>
    <row r="98" spans="1:15" ht="14.1" customHeight="1" x14ac:dyDescent="0.25">
      <c r="A98" s="732" t="s">
        <v>821</v>
      </c>
      <c r="B98" s="4" t="s">
        <v>141</v>
      </c>
      <c r="C98" s="12">
        <f>C99+C100</f>
        <v>225000</v>
      </c>
      <c r="D98" s="12">
        <f t="shared" ref="D98:J98" si="42">D99+D100</f>
        <v>0</v>
      </c>
      <c r="E98" s="12">
        <f t="shared" si="42"/>
        <v>0</v>
      </c>
      <c r="F98" s="633">
        <f t="shared" si="42"/>
        <v>0</v>
      </c>
      <c r="G98" s="824">
        <f t="shared" si="42"/>
        <v>87500</v>
      </c>
      <c r="H98" s="12">
        <f t="shared" si="42"/>
        <v>136800</v>
      </c>
      <c r="I98" s="834">
        <f t="shared" si="42"/>
        <v>224300</v>
      </c>
      <c r="J98" s="634">
        <f t="shared" si="42"/>
        <v>700</v>
      </c>
      <c r="K98" s="733">
        <f t="shared" si="2"/>
        <v>99.688888888888897</v>
      </c>
      <c r="M98" s="514"/>
      <c r="N98" s="82">
        <v>2</v>
      </c>
    </row>
    <row r="99" spans="1:15" ht="14.1" customHeight="1" x14ac:dyDescent="0.25">
      <c r="A99" s="732" t="s">
        <v>822</v>
      </c>
      <c r="B99" s="4" t="s">
        <v>142</v>
      </c>
      <c r="C99" s="12">
        <v>225000</v>
      </c>
      <c r="D99" s="218"/>
      <c r="E99" s="218"/>
      <c r="F99" s="697"/>
      <c r="G99" s="822">
        <v>87500</v>
      </c>
      <c r="H99" s="605">
        <f>64500+72300</f>
        <v>136800</v>
      </c>
      <c r="I99" s="823">
        <f>H99+G99</f>
        <v>224300</v>
      </c>
      <c r="J99" s="604">
        <f>C99-I99</f>
        <v>700</v>
      </c>
      <c r="K99" s="733">
        <f t="shared" si="2"/>
        <v>99.688888888888897</v>
      </c>
      <c r="M99" s="514"/>
      <c r="N99" s="82">
        <f>N98*N97</f>
        <v>28.571428571428573</v>
      </c>
    </row>
    <row r="100" spans="1:15" ht="14.1" customHeight="1" x14ac:dyDescent="0.25">
      <c r="A100" s="732" t="s">
        <v>823</v>
      </c>
      <c r="B100" s="4" t="s">
        <v>805</v>
      </c>
      <c r="C100" s="12">
        <v>0</v>
      </c>
      <c r="D100" s="218"/>
      <c r="E100" s="218"/>
      <c r="F100" s="697"/>
      <c r="G100" s="822"/>
      <c r="H100" s="605"/>
      <c r="I100" s="823"/>
      <c r="J100" s="604">
        <f>C100-I100</f>
        <v>0</v>
      </c>
      <c r="K100" s="733"/>
      <c r="M100" s="514"/>
      <c r="N100" s="82">
        <v>7</v>
      </c>
    </row>
    <row r="101" spans="1:15" ht="14.1" customHeight="1" x14ac:dyDescent="0.25">
      <c r="A101" s="732" t="s">
        <v>824</v>
      </c>
      <c r="B101" s="4" t="s">
        <v>143</v>
      </c>
      <c r="C101" s="12">
        <f>C102</f>
        <v>4375000</v>
      </c>
      <c r="D101" s="12">
        <f t="shared" ref="D101:J101" si="43">D102</f>
        <v>0</v>
      </c>
      <c r="E101" s="12">
        <f t="shared" si="43"/>
        <v>0</v>
      </c>
      <c r="F101" s="633">
        <f t="shared" si="43"/>
        <v>0</v>
      </c>
      <c r="G101" s="824">
        <f t="shared" si="43"/>
        <v>3937500</v>
      </c>
      <c r="H101" s="12">
        <f t="shared" si="43"/>
        <v>437500</v>
      </c>
      <c r="I101" s="834">
        <f t="shared" si="43"/>
        <v>4375000</v>
      </c>
      <c r="J101" s="634">
        <f t="shared" si="43"/>
        <v>0</v>
      </c>
      <c r="K101" s="733">
        <f t="shared" si="2"/>
        <v>100</v>
      </c>
      <c r="M101" s="514"/>
      <c r="N101" s="82">
        <f>N99-N100</f>
        <v>21.571428571428573</v>
      </c>
    </row>
    <row r="102" spans="1:15" ht="14.1" customHeight="1" x14ac:dyDescent="0.25">
      <c r="A102" s="732" t="s">
        <v>825</v>
      </c>
      <c r="B102" s="4" t="s">
        <v>144</v>
      </c>
      <c r="C102" s="12">
        <v>4375000</v>
      </c>
      <c r="D102" s="218"/>
      <c r="E102" s="218"/>
      <c r="F102" s="697"/>
      <c r="G102" s="822">
        <v>3937500</v>
      </c>
      <c r="H102" s="605">
        <v>437500</v>
      </c>
      <c r="I102" s="823">
        <f>H102+G102</f>
        <v>4375000</v>
      </c>
      <c r="J102" s="636">
        <f>C102-I102</f>
        <v>0</v>
      </c>
      <c r="K102" s="755">
        <f t="shared" si="2"/>
        <v>100</v>
      </c>
      <c r="L102" s="410"/>
      <c r="M102" s="514"/>
    </row>
    <row r="103" spans="1:15" s="1" customFormat="1" ht="14.1" customHeight="1" x14ac:dyDescent="0.25">
      <c r="A103" s="745" t="s">
        <v>109</v>
      </c>
      <c r="B103" s="38" t="s">
        <v>89</v>
      </c>
      <c r="C103" s="620">
        <f>C104</f>
        <v>2500000</v>
      </c>
      <c r="D103" s="620">
        <f t="shared" ref="D103:J104" si="44">D104</f>
        <v>0</v>
      </c>
      <c r="E103" s="620">
        <f t="shared" si="44"/>
        <v>0</v>
      </c>
      <c r="F103" s="453">
        <f t="shared" si="44"/>
        <v>0</v>
      </c>
      <c r="G103" s="832">
        <f t="shared" si="44"/>
        <v>1996500</v>
      </c>
      <c r="H103" s="620">
        <f t="shared" si="44"/>
        <v>503500</v>
      </c>
      <c r="I103" s="810">
        <f t="shared" si="44"/>
        <v>2500000</v>
      </c>
      <c r="J103" s="866">
        <f t="shared" si="44"/>
        <v>0</v>
      </c>
      <c r="K103" s="746">
        <f t="shared" si="2"/>
        <v>100</v>
      </c>
      <c r="M103" s="514"/>
      <c r="N103" s="1283">
        <v>961500</v>
      </c>
      <c r="O103" s="1283"/>
    </row>
    <row r="104" spans="1:15" s="2" customFormat="1" ht="14.1" customHeight="1" thickBot="1" x14ac:dyDescent="0.3">
      <c r="A104" s="371" t="s">
        <v>827</v>
      </c>
      <c r="B104" s="47" t="s">
        <v>826</v>
      </c>
      <c r="C104" s="616">
        <f>C105</f>
        <v>2500000</v>
      </c>
      <c r="D104" s="616">
        <f t="shared" si="44"/>
        <v>0</v>
      </c>
      <c r="E104" s="616">
        <f t="shared" si="44"/>
        <v>0</v>
      </c>
      <c r="F104" s="622">
        <f t="shared" si="44"/>
        <v>0</v>
      </c>
      <c r="G104" s="819">
        <f t="shared" si="44"/>
        <v>1996500</v>
      </c>
      <c r="H104" s="616">
        <f t="shared" si="44"/>
        <v>503500</v>
      </c>
      <c r="I104" s="961">
        <f t="shared" si="44"/>
        <v>2500000</v>
      </c>
      <c r="J104" s="865">
        <f t="shared" si="44"/>
        <v>0</v>
      </c>
      <c r="K104" s="739">
        <f t="shared" si="2"/>
        <v>100</v>
      </c>
      <c r="M104" s="514"/>
      <c r="N104" s="1237">
        <f>N103-G103</f>
        <v>-1035000</v>
      </c>
      <c r="O104" s="1237"/>
    </row>
    <row r="105" spans="1:15" ht="14.1" customHeight="1" thickBot="1" x14ac:dyDescent="0.3">
      <c r="A105" s="372" t="s">
        <v>828</v>
      </c>
      <c r="B105" s="3" t="s">
        <v>136</v>
      </c>
      <c r="C105" s="617">
        <f>C106+C108</f>
        <v>2500000</v>
      </c>
      <c r="D105" s="617">
        <f t="shared" ref="D105:J105" si="45">D106+D108</f>
        <v>0</v>
      </c>
      <c r="E105" s="617">
        <f t="shared" si="45"/>
        <v>0</v>
      </c>
      <c r="F105" s="624">
        <f t="shared" si="45"/>
        <v>0</v>
      </c>
      <c r="G105" s="820">
        <f t="shared" si="45"/>
        <v>1996500</v>
      </c>
      <c r="H105" s="617">
        <f t="shared" si="45"/>
        <v>503500</v>
      </c>
      <c r="I105" s="934">
        <f t="shared" si="45"/>
        <v>2500000</v>
      </c>
      <c r="J105" s="625">
        <f t="shared" si="45"/>
        <v>0</v>
      </c>
      <c r="K105" s="741">
        <f t="shared" si="2"/>
        <v>100</v>
      </c>
      <c r="M105" s="514"/>
    </row>
    <row r="106" spans="1:15" ht="14.1" customHeight="1" x14ac:dyDescent="0.25">
      <c r="A106" s="747" t="s">
        <v>829</v>
      </c>
      <c r="B106" s="41" t="s">
        <v>139</v>
      </c>
      <c r="C106" s="618">
        <f>C107</f>
        <v>200000</v>
      </c>
      <c r="D106" s="618">
        <f t="shared" ref="D106:J106" si="46">D107</f>
        <v>0</v>
      </c>
      <c r="E106" s="618">
        <f t="shared" si="46"/>
        <v>0</v>
      </c>
      <c r="F106" s="626">
        <f t="shared" si="46"/>
        <v>0</v>
      </c>
      <c r="G106" s="821">
        <f t="shared" si="46"/>
        <v>156500</v>
      </c>
      <c r="H106" s="618">
        <f t="shared" si="46"/>
        <v>43500</v>
      </c>
      <c r="I106" s="935">
        <f t="shared" si="46"/>
        <v>200000</v>
      </c>
      <c r="J106" s="628">
        <f t="shared" si="46"/>
        <v>0</v>
      </c>
      <c r="K106" s="743">
        <f t="shared" si="2"/>
        <v>100</v>
      </c>
      <c r="M106" s="514"/>
    </row>
    <row r="107" spans="1:15" ht="14.1" customHeight="1" x14ac:dyDescent="0.25">
      <c r="A107" s="732" t="s">
        <v>830</v>
      </c>
      <c r="B107" s="4" t="s">
        <v>140</v>
      </c>
      <c r="C107" s="12">
        <v>200000</v>
      </c>
      <c r="D107" s="218"/>
      <c r="E107" s="218"/>
      <c r="F107" s="697"/>
      <c r="G107" s="822">
        <v>156500</v>
      </c>
      <c r="H107" s="605">
        <v>43500</v>
      </c>
      <c r="I107" s="831">
        <f>H107+G107</f>
        <v>200000</v>
      </c>
      <c r="J107" s="604">
        <f>C107-I107</f>
        <v>0</v>
      </c>
      <c r="K107" s="733">
        <f t="shared" ref="K107:K183" si="47">I107/C107*100</f>
        <v>100</v>
      </c>
      <c r="M107" s="514"/>
    </row>
    <row r="108" spans="1:15" ht="14.1" customHeight="1" x14ac:dyDescent="0.25">
      <c r="A108" s="732" t="s">
        <v>832</v>
      </c>
      <c r="B108" s="4" t="s">
        <v>143</v>
      </c>
      <c r="C108" s="12">
        <f>C109</f>
        <v>2300000</v>
      </c>
      <c r="D108" s="12">
        <f t="shared" ref="D108:J108" si="48">D109</f>
        <v>0</v>
      </c>
      <c r="E108" s="12">
        <f t="shared" si="48"/>
        <v>0</v>
      </c>
      <c r="F108" s="633">
        <f t="shared" si="48"/>
        <v>0</v>
      </c>
      <c r="G108" s="824">
        <f t="shared" si="48"/>
        <v>1840000</v>
      </c>
      <c r="H108" s="12">
        <f t="shared" si="48"/>
        <v>460000</v>
      </c>
      <c r="I108" s="834">
        <f t="shared" si="48"/>
        <v>2300000</v>
      </c>
      <c r="J108" s="634">
        <f t="shared" si="48"/>
        <v>0</v>
      </c>
      <c r="K108" s="733">
        <f t="shared" si="47"/>
        <v>100</v>
      </c>
      <c r="M108" s="514"/>
    </row>
    <row r="109" spans="1:15" ht="14.1" customHeight="1" x14ac:dyDescent="0.25">
      <c r="A109" s="732" t="s">
        <v>831</v>
      </c>
      <c r="B109" s="4" t="s">
        <v>144</v>
      </c>
      <c r="C109" s="12">
        <v>2300000</v>
      </c>
      <c r="D109" s="218"/>
      <c r="E109" s="218"/>
      <c r="F109" s="697"/>
      <c r="G109" s="822">
        <v>1840000</v>
      </c>
      <c r="H109" s="605">
        <f>345000+115000</f>
        <v>460000</v>
      </c>
      <c r="I109" s="831">
        <f>H109+G109</f>
        <v>2300000</v>
      </c>
      <c r="J109" s="604">
        <f>C109-I109</f>
        <v>0</v>
      </c>
      <c r="K109" s="733">
        <f t="shared" si="47"/>
        <v>100</v>
      </c>
      <c r="M109" s="514"/>
    </row>
    <row r="110" spans="1:15" s="1" customFormat="1" ht="14.1" customHeight="1" x14ac:dyDescent="0.25">
      <c r="A110" s="745" t="s">
        <v>108</v>
      </c>
      <c r="B110" s="38" t="s">
        <v>90</v>
      </c>
      <c r="C110" s="620">
        <f>C111+C122</f>
        <v>4000000</v>
      </c>
      <c r="D110" s="620">
        <f t="shared" ref="D110:J110" si="49">D111+D122</f>
        <v>0</v>
      </c>
      <c r="E110" s="620">
        <f t="shared" si="49"/>
        <v>0</v>
      </c>
      <c r="F110" s="453">
        <f t="shared" si="49"/>
        <v>0</v>
      </c>
      <c r="G110" s="832">
        <f t="shared" si="49"/>
        <v>3894250</v>
      </c>
      <c r="H110" s="620">
        <f t="shared" si="49"/>
        <v>105750</v>
      </c>
      <c r="I110" s="810">
        <f t="shared" si="49"/>
        <v>4000000</v>
      </c>
      <c r="J110" s="866">
        <f t="shared" si="49"/>
        <v>0</v>
      </c>
      <c r="K110" s="746">
        <f t="shared" si="47"/>
        <v>100</v>
      </c>
      <c r="M110" s="514"/>
      <c r="N110" s="1283"/>
      <c r="O110" s="1283"/>
    </row>
    <row r="111" spans="1:15" s="2" customFormat="1" ht="14.1" customHeight="1" thickBot="1" x14ac:dyDescent="0.3">
      <c r="A111" s="371" t="s">
        <v>9</v>
      </c>
      <c r="B111" s="47" t="s">
        <v>10</v>
      </c>
      <c r="C111" s="616">
        <f>C112</f>
        <v>2000000</v>
      </c>
      <c r="D111" s="616">
        <f t="shared" ref="D111:J111" si="50">D112</f>
        <v>0</v>
      </c>
      <c r="E111" s="616">
        <f t="shared" si="50"/>
        <v>0</v>
      </c>
      <c r="F111" s="622">
        <f t="shared" si="50"/>
        <v>0</v>
      </c>
      <c r="G111" s="819">
        <f t="shared" si="50"/>
        <v>1894250</v>
      </c>
      <c r="H111" s="616">
        <f t="shared" si="50"/>
        <v>105750</v>
      </c>
      <c r="I111" s="961">
        <f t="shared" si="50"/>
        <v>2000000</v>
      </c>
      <c r="J111" s="865">
        <f t="shared" si="50"/>
        <v>0</v>
      </c>
      <c r="K111" s="739">
        <f t="shared" si="47"/>
        <v>100</v>
      </c>
      <c r="M111" s="514"/>
      <c r="N111" s="1237"/>
      <c r="O111" s="1237"/>
    </row>
    <row r="112" spans="1:15" ht="14.1" customHeight="1" thickBot="1" x14ac:dyDescent="0.3">
      <c r="A112" s="372" t="s">
        <v>168</v>
      </c>
      <c r="B112" s="3" t="s">
        <v>136</v>
      </c>
      <c r="C112" s="617">
        <f>C113+C115+C117+C120</f>
        <v>2000000</v>
      </c>
      <c r="D112" s="617">
        <f t="shared" ref="D112:J112" si="51">D113+D115+D117+D120</f>
        <v>0</v>
      </c>
      <c r="E112" s="617">
        <f t="shared" si="51"/>
        <v>0</v>
      </c>
      <c r="F112" s="624">
        <f t="shared" si="51"/>
        <v>0</v>
      </c>
      <c r="G112" s="820">
        <f t="shared" si="51"/>
        <v>1894250</v>
      </c>
      <c r="H112" s="617">
        <f t="shared" si="51"/>
        <v>105750</v>
      </c>
      <c r="I112" s="934">
        <f t="shared" si="51"/>
        <v>2000000</v>
      </c>
      <c r="J112" s="625">
        <f t="shared" si="51"/>
        <v>0</v>
      </c>
      <c r="K112" s="741">
        <f t="shared" si="47"/>
        <v>100</v>
      </c>
      <c r="M112" s="514"/>
    </row>
    <row r="113" spans="1:15" ht="14.1" customHeight="1" x14ac:dyDescent="0.25">
      <c r="A113" s="747" t="s">
        <v>169</v>
      </c>
      <c r="B113" s="41" t="s">
        <v>139</v>
      </c>
      <c r="C113" s="618">
        <f>C114</f>
        <v>200000</v>
      </c>
      <c r="D113" s="618">
        <f t="shared" ref="D113:J113" si="52">D114</f>
        <v>0</v>
      </c>
      <c r="E113" s="618">
        <f t="shared" si="52"/>
        <v>0</v>
      </c>
      <c r="F113" s="626">
        <f t="shared" si="52"/>
        <v>0</v>
      </c>
      <c r="G113" s="821">
        <f t="shared" si="52"/>
        <v>165500</v>
      </c>
      <c r="H113" s="618">
        <f t="shared" si="52"/>
        <v>34500</v>
      </c>
      <c r="I113" s="935">
        <f t="shared" si="52"/>
        <v>200000</v>
      </c>
      <c r="J113" s="628">
        <f t="shared" si="52"/>
        <v>0</v>
      </c>
      <c r="K113" s="743">
        <f t="shared" si="47"/>
        <v>100</v>
      </c>
      <c r="M113" s="514"/>
    </row>
    <row r="114" spans="1:15" ht="14.1" customHeight="1" x14ac:dyDescent="0.25">
      <c r="A114" s="736" t="s">
        <v>170</v>
      </c>
      <c r="B114" s="4" t="s">
        <v>140</v>
      </c>
      <c r="C114" s="12">
        <v>200000</v>
      </c>
      <c r="D114" s="587"/>
      <c r="E114" s="587"/>
      <c r="F114" s="699"/>
      <c r="G114" s="822">
        <v>165500</v>
      </c>
      <c r="H114" s="605">
        <v>34500</v>
      </c>
      <c r="I114" s="823">
        <f>H114+G114</f>
        <v>200000</v>
      </c>
      <c r="J114" s="604">
        <f>C114-I114</f>
        <v>0</v>
      </c>
      <c r="K114" s="733">
        <f t="shared" si="47"/>
        <v>100</v>
      </c>
      <c r="M114" s="514"/>
      <c r="N114" s="82">
        <v>34500</v>
      </c>
      <c r="O114" s="82">
        <f>G114-N114</f>
        <v>131000</v>
      </c>
    </row>
    <row r="115" spans="1:15" ht="14.1" customHeight="1" x14ac:dyDescent="0.25">
      <c r="A115" s="732" t="s">
        <v>833</v>
      </c>
      <c r="B115" s="4" t="s">
        <v>818</v>
      </c>
      <c r="C115" s="12">
        <f>C116</f>
        <v>0</v>
      </c>
      <c r="D115" s="12">
        <f t="shared" ref="D115:J115" si="53">D116</f>
        <v>0</v>
      </c>
      <c r="E115" s="12">
        <f t="shared" si="53"/>
        <v>0</v>
      </c>
      <c r="F115" s="633">
        <f t="shared" si="53"/>
        <v>0</v>
      </c>
      <c r="G115" s="824">
        <f t="shared" si="53"/>
        <v>0</v>
      </c>
      <c r="H115" s="12">
        <f t="shared" si="53"/>
        <v>0</v>
      </c>
      <c r="I115" s="834">
        <f t="shared" si="53"/>
        <v>0</v>
      </c>
      <c r="J115" s="634">
        <f t="shared" si="53"/>
        <v>0</v>
      </c>
      <c r="K115" s="733"/>
      <c r="M115" s="514"/>
      <c r="O115" s="82">
        <f>G115-N115</f>
        <v>0</v>
      </c>
    </row>
    <row r="116" spans="1:15" ht="14.1" customHeight="1" x14ac:dyDescent="0.25">
      <c r="A116" s="732" t="s">
        <v>834</v>
      </c>
      <c r="B116" s="4" t="s">
        <v>791</v>
      </c>
      <c r="C116" s="12">
        <v>0</v>
      </c>
      <c r="D116" s="587"/>
      <c r="E116" s="587"/>
      <c r="F116" s="699"/>
      <c r="G116" s="822"/>
      <c r="H116" s="605"/>
      <c r="I116" s="823"/>
      <c r="J116" s="604">
        <f>C116-I116</f>
        <v>0</v>
      </c>
      <c r="K116" s="733"/>
      <c r="M116" s="1255"/>
      <c r="O116" s="82">
        <f>G116-N116</f>
        <v>0</v>
      </c>
    </row>
    <row r="117" spans="1:15" ht="14.1" customHeight="1" x14ac:dyDescent="0.25">
      <c r="A117" s="747" t="s">
        <v>171</v>
      </c>
      <c r="B117" s="4" t="s">
        <v>141</v>
      </c>
      <c r="C117" s="12">
        <f>C118+C119</f>
        <v>150000</v>
      </c>
      <c r="D117" s="12">
        <f t="shared" ref="D117:I117" si="54">D118+D119</f>
        <v>0</v>
      </c>
      <c r="E117" s="12">
        <f t="shared" si="54"/>
        <v>0</v>
      </c>
      <c r="F117" s="633">
        <f t="shared" si="54"/>
        <v>0</v>
      </c>
      <c r="G117" s="824">
        <f t="shared" si="54"/>
        <v>78750</v>
      </c>
      <c r="H117" s="12">
        <f t="shared" si="54"/>
        <v>71250</v>
      </c>
      <c r="I117" s="834">
        <f t="shared" si="54"/>
        <v>150000</v>
      </c>
      <c r="J117" s="634">
        <f>C117-I117</f>
        <v>0</v>
      </c>
      <c r="K117" s="733">
        <f>I117/C117*100</f>
        <v>100</v>
      </c>
      <c r="M117" s="1255"/>
      <c r="O117" s="82">
        <f>G117-N117</f>
        <v>78750</v>
      </c>
    </row>
    <row r="118" spans="1:15" ht="14.1" customHeight="1" x14ac:dyDescent="0.25">
      <c r="A118" s="732" t="s">
        <v>1012</v>
      </c>
      <c r="B118" s="4" t="s">
        <v>142</v>
      </c>
      <c r="C118" s="12">
        <v>150000</v>
      </c>
      <c r="D118" s="12"/>
      <c r="E118" s="12"/>
      <c r="F118" s="633"/>
      <c r="G118" s="824">
        <v>78750</v>
      </c>
      <c r="H118" s="12">
        <v>71250</v>
      </c>
      <c r="I118" s="834">
        <f>H118+G118</f>
        <v>150000</v>
      </c>
      <c r="J118" s="12">
        <f>C118-I118</f>
        <v>0</v>
      </c>
      <c r="K118" s="733">
        <f>I118/C118*100</f>
        <v>100</v>
      </c>
      <c r="M118" s="514"/>
      <c r="N118" s="82">
        <v>71250</v>
      </c>
      <c r="O118" s="82">
        <f>G118-N118</f>
        <v>7500</v>
      </c>
    </row>
    <row r="119" spans="1:15" ht="14.1" customHeight="1" x14ac:dyDescent="0.25">
      <c r="A119" s="732" t="s">
        <v>835</v>
      </c>
      <c r="B119" s="4" t="s">
        <v>809</v>
      </c>
      <c r="C119" s="12">
        <v>0</v>
      </c>
      <c r="D119" s="587"/>
      <c r="E119" s="587"/>
      <c r="F119" s="699"/>
      <c r="G119" s="822"/>
      <c r="H119" s="605"/>
      <c r="I119" s="823">
        <f>H119+G119</f>
        <v>0</v>
      </c>
      <c r="J119" s="604">
        <f>C119-I119</f>
        <v>0</v>
      </c>
      <c r="K119" s="733"/>
      <c r="M119" s="514"/>
    </row>
    <row r="120" spans="1:15" ht="14.1" customHeight="1" x14ac:dyDescent="0.25">
      <c r="A120" s="732" t="s">
        <v>172</v>
      </c>
      <c r="B120" s="4" t="s">
        <v>143</v>
      </c>
      <c r="C120" s="12">
        <f>C121</f>
        <v>1650000</v>
      </c>
      <c r="D120" s="12">
        <f t="shared" ref="D120:J120" si="55">D121</f>
        <v>0</v>
      </c>
      <c r="E120" s="12">
        <f t="shared" si="55"/>
        <v>0</v>
      </c>
      <c r="F120" s="633">
        <f t="shared" si="55"/>
        <v>0</v>
      </c>
      <c r="G120" s="824">
        <f t="shared" si="55"/>
        <v>1650000</v>
      </c>
      <c r="H120" s="12">
        <f t="shared" si="55"/>
        <v>0</v>
      </c>
      <c r="I120" s="834">
        <f t="shared" si="55"/>
        <v>1650000</v>
      </c>
      <c r="J120" s="634">
        <f t="shared" si="55"/>
        <v>0</v>
      </c>
      <c r="K120" s="733">
        <f t="shared" si="47"/>
        <v>100</v>
      </c>
      <c r="M120" s="514"/>
    </row>
    <row r="121" spans="1:15" ht="14.1" customHeight="1" thickBot="1" x14ac:dyDescent="0.3">
      <c r="A121" s="736" t="s">
        <v>173</v>
      </c>
      <c r="B121" s="32" t="s">
        <v>836</v>
      </c>
      <c r="C121" s="611">
        <v>1650000</v>
      </c>
      <c r="D121" s="590"/>
      <c r="E121" s="590"/>
      <c r="F121" s="698"/>
      <c r="G121" s="828">
        <v>1650000</v>
      </c>
      <c r="H121" s="629">
        <v>0</v>
      </c>
      <c r="I121" s="829">
        <f>H121+G121</f>
        <v>1650000</v>
      </c>
      <c r="J121" s="630">
        <f>C121-I121</f>
        <v>0</v>
      </c>
      <c r="K121" s="737">
        <f t="shared" si="47"/>
        <v>100</v>
      </c>
      <c r="M121" s="514"/>
    </row>
    <row r="122" spans="1:15" s="2" customFormat="1" ht="14.1" customHeight="1" thickBot="1" x14ac:dyDescent="0.3">
      <c r="A122" s="756" t="s">
        <v>11</v>
      </c>
      <c r="B122" s="440" t="s">
        <v>12</v>
      </c>
      <c r="C122" s="637">
        <f t="shared" ref="C122:J122" si="56">C123+C132</f>
        <v>2000000</v>
      </c>
      <c r="D122" s="637">
        <f t="shared" si="56"/>
        <v>0</v>
      </c>
      <c r="E122" s="637">
        <f t="shared" si="56"/>
        <v>0</v>
      </c>
      <c r="F122" s="787">
        <f t="shared" si="56"/>
        <v>0</v>
      </c>
      <c r="G122" s="835">
        <f t="shared" si="56"/>
        <v>2000000</v>
      </c>
      <c r="H122" s="637">
        <f>H123+H132</f>
        <v>0</v>
      </c>
      <c r="I122" s="963">
        <f t="shared" si="56"/>
        <v>2000000</v>
      </c>
      <c r="J122" s="868">
        <f t="shared" si="56"/>
        <v>0</v>
      </c>
      <c r="K122" s="757">
        <f t="shared" si="47"/>
        <v>100</v>
      </c>
      <c r="M122" s="514"/>
      <c r="N122" s="1237"/>
      <c r="O122" s="1237"/>
    </row>
    <row r="123" spans="1:15" s="2" customFormat="1" ht="14.1" customHeight="1" thickBot="1" x14ac:dyDescent="0.3">
      <c r="A123" s="740" t="s">
        <v>837</v>
      </c>
      <c r="B123" s="335" t="s">
        <v>80</v>
      </c>
      <c r="C123" s="638">
        <f>C124</f>
        <v>510000</v>
      </c>
      <c r="D123" s="638">
        <f t="shared" ref="D123:J124" si="57">D124</f>
        <v>0</v>
      </c>
      <c r="E123" s="638">
        <f t="shared" si="57"/>
        <v>0</v>
      </c>
      <c r="F123" s="788">
        <f t="shared" si="57"/>
        <v>0</v>
      </c>
      <c r="G123" s="836">
        <f t="shared" si="57"/>
        <v>510000</v>
      </c>
      <c r="H123" s="638">
        <f t="shared" si="57"/>
        <v>0</v>
      </c>
      <c r="I123" s="938">
        <f t="shared" si="57"/>
        <v>510000</v>
      </c>
      <c r="J123" s="869">
        <f t="shared" si="57"/>
        <v>0</v>
      </c>
      <c r="K123" s="749">
        <f>I123/C123*100</f>
        <v>100</v>
      </c>
      <c r="M123" s="514"/>
      <c r="N123" s="1237"/>
      <c r="O123" s="1237"/>
    </row>
    <row r="124" spans="1:15" s="2" customFormat="1" ht="14.1" customHeight="1" x14ac:dyDescent="0.25">
      <c r="A124" s="758" t="s">
        <v>838</v>
      </c>
      <c r="B124" s="338" t="s">
        <v>137</v>
      </c>
      <c r="C124" s="639">
        <f>C125</f>
        <v>510000</v>
      </c>
      <c r="D124" s="639">
        <f t="shared" si="57"/>
        <v>0</v>
      </c>
      <c r="E124" s="639">
        <f t="shared" si="57"/>
        <v>0</v>
      </c>
      <c r="F124" s="789">
        <f t="shared" si="57"/>
        <v>0</v>
      </c>
      <c r="G124" s="837">
        <f t="shared" si="57"/>
        <v>510000</v>
      </c>
      <c r="H124" s="639">
        <f t="shared" si="57"/>
        <v>0</v>
      </c>
      <c r="I124" s="939">
        <f t="shared" si="57"/>
        <v>510000</v>
      </c>
      <c r="J124" s="870">
        <f t="shared" si="57"/>
        <v>0</v>
      </c>
      <c r="K124" s="759">
        <f>I124/C124*100</f>
        <v>100</v>
      </c>
      <c r="M124" s="514"/>
      <c r="N124" s="1237"/>
      <c r="O124" s="1237"/>
    </row>
    <row r="125" spans="1:15" s="2" customFormat="1" ht="14.1" customHeight="1" x14ac:dyDescent="0.25">
      <c r="A125" s="744" t="s">
        <v>839</v>
      </c>
      <c r="B125" s="437" t="s">
        <v>840</v>
      </c>
      <c r="C125" s="631">
        <v>510000</v>
      </c>
      <c r="D125" s="631"/>
      <c r="E125" s="631"/>
      <c r="F125" s="888"/>
      <c r="G125" s="830">
        <v>510000</v>
      </c>
      <c r="H125" s="631"/>
      <c r="I125" s="889">
        <f>H125+G125</f>
        <v>510000</v>
      </c>
      <c r="J125" s="890">
        <f>C125-I125</f>
        <v>0</v>
      </c>
      <c r="K125" s="781">
        <f>I125/C125*100</f>
        <v>100</v>
      </c>
      <c r="M125" s="514"/>
      <c r="N125" s="1237"/>
      <c r="O125" s="1237"/>
    </row>
    <row r="126" spans="1:15" s="2" customFormat="1" ht="14.1" customHeight="1" x14ac:dyDescent="0.25">
      <c r="A126" s="898"/>
      <c r="B126" s="898"/>
      <c r="C126" s="899"/>
      <c r="D126" s="899"/>
      <c r="E126" s="899"/>
      <c r="F126" s="899"/>
      <c r="G126" s="899"/>
      <c r="H126" s="899"/>
      <c r="I126" s="899"/>
      <c r="J126" s="899"/>
      <c r="K126" s="900"/>
      <c r="M126" s="514"/>
      <c r="N126" s="1237"/>
      <c r="O126" s="1237"/>
    </row>
    <row r="127" spans="1:15" s="2" customFormat="1" ht="14.1" customHeight="1" x14ac:dyDescent="0.25">
      <c r="A127" s="901"/>
      <c r="B127" s="901"/>
      <c r="C127" s="902"/>
      <c r="D127" s="902"/>
      <c r="E127" s="902"/>
      <c r="F127" s="902"/>
      <c r="G127" s="902"/>
      <c r="H127" s="902"/>
      <c r="I127" s="902"/>
      <c r="J127" s="902"/>
      <c r="K127" s="903"/>
      <c r="M127" s="514"/>
      <c r="N127" s="1237"/>
      <c r="O127" s="1237"/>
    </row>
    <row r="128" spans="1:15" s="2" customFormat="1" ht="14.1" customHeight="1" x14ac:dyDescent="0.25">
      <c r="A128" s="901"/>
      <c r="B128" s="901"/>
      <c r="C128" s="902"/>
      <c r="D128" s="902"/>
      <c r="E128" s="902"/>
      <c r="F128" s="902"/>
      <c r="G128" s="902"/>
      <c r="H128" s="902"/>
      <c r="I128" s="902"/>
      <c r="J128" s="902"/>
      <c r="K128" s="903"/>
      <c r="M128" s="514"/>
      <c r="N128" s="1237"/>
      <c r="O128" s="1237"/>
    </row>
    <row r="129" spans="1:15" s="2" customFormat="1" ht="14.1" customHeight="1" x14ac:dyDescent="0.25">
      <c r="A129" s="901"/>
      <c r="B129" s="901"/>
      <c r="C129" s="902"/>
      <c r="D129" s="902"/>
      <c r="E129" s="902"/>
      <c r="F129" s="902"/>
      <c r="G129" s="902"/>
      <c r="H129" s="902"/>
      <c r="I129" s="902"/>
      <c r="J129" s="902"/>
      <c r="K129" s="903"/>
      <c r="M129" s="514"/>
      <c r="N129" s="1237"/>
      <c r="O129" s="1237"/>
    </row>
    <row r="130" spans="1:15" s="2" customFormat="1" ht="14.1" customHeight="1" x14ac:dyDescent="0.25">
      <c r="A130" s="901"/>
      <c r="B130" s="901"/>
      <c r="C130" s="902"/>
      <c r="D130" s="902"/>
      <c r="E130" s="902"/>
      <c r="F130" s="902"/>
      <c r="G130" s="902"/>
      <c r="H130" s="902"/>
      <c r="I130" s="902"/>
      <c r="J130" s="902"/>
      <c r="K130" s="903">
        <v>4</v>
      </c>
      <c r="M130" s="514"/>
      <c r="N130" s="1237"/>
      <c r="O130" s="1237"/>
    </row>
    <row r="131" spans="1:15" s="2" customFormat="1" ht="14.1" customHeight="1" x14ac:dyDescent="0.25">
      <c r="A131" s="717" t="s">
        <v>435</v>
      </c>
      <c r="B131" s="689">
        <v>2</v>
      </c>
      <c r="C131" s="690" t="s">
        <v>436</v>
      </c>
      <c r="D131" s="690" t="s">
        <v>437</v>
      </c>
      <c r="E131" s="690" t="s">
        <v>438</v>
      </c>
      <c r="F131" s="691" t="s">
        <v>439</v>
      </c>
      <c r="G131" s="801">
        <v>7</v>
      </c>
      <c r="H131" s="581">
        <v>8</v>
      </c>
      <c r="I131" s="924">
        <v>9</v>
      </c>
      <c r="J131" s="582">
        <v>10</v>
      </c>
      <c r="K131" s="718">
        <v>11</v>
      </c>
      <c r="M131" s="514"/>
      <c r="N131" s="1237"/>
      <c r="O131" s="1237"/>
    </row>
    <row r="132" spans="1:15" ht="14.1" customHeight="1" thickBot="1" x14ac:dyDescent="0.3">
      <c r="A132" s="891" t="s">
        <v>174</v>
      </c>
      <c r="B132" s="892" t="s">
        <v>136</v>
      </c>
      <c r="C132" s="893">
        <f>C133+C135+C137+C140</f>
        <v>1490000</v>
      </c>
      <c r="D132" s="893">
        <f t="shared" ref="D132:J132" si="58">D133+D135+D137+D140</f>
        <v>0</v>
      </c>
      <c r="E132" s="893">
        <f t="shared" si="58"/>
        <v>0</v>
      </c>
      <c r="F132" s="894">
        <f t="shared" si="58"/>
        <v>0</v>
      </c>
      <c r="G132" s="895">
        <f t="shared" si="58"/>
        <v>1490000</v>
      </c>
      <c r="H132" s="893">
        <f t="shared" si="58"/>
        <v>0</v>
      </c>
      <c r="I132" s="940">
        <f t="shared" si="58"/>
        <v>1490000</v>
      </c>
      <c r="J132" s="896">
        <f t="shared" si="58"/>
        <v>0</v>
      </c>
      <c r="K132" s="897">
        <f t="shared" si="47"/>
        <v>100</v>
      </c>
      <c r="M132" s="514"/>
    </row>
    <row r="133" spans="1:15" ht="14.1" customHeight="1" x14ac:dyDescent="0.25">
      <c r="A133" s="747" t="s">
        <v>175</v>
      </c>
      <c r="B133" s="41" t="s">
        <v>139</v>
      </c>
      <c r="C133" s="618">
        <f>C134</f>
        <v>190000</v>
      </c>
      <c r="D133" s="618">
        <f t="shared" ref="D133:J133" si="59">D134</f>
        <v>0</v>
      </c>
      <c r="E133" s="618">
        <f t="shared" si="59"/>
        <v>0</v>
      </c>
      <c r="F133" s="626">
        <f t="shared" si="59"/>
        <v>0</v>
      </c>
      <c r="G133" s="821">
        <f t="shared" si="59"/>
        <v>190000</v>
      </c>
      <c r="H133" s="618">
        <f t="shared" si="59"/>
        <v>0</v>
      </c>
      <c r="I133" s="935">
        <f t="shared" si="59"/>
        <v>190000</v>
      </c>
      <c r="J133" s="628">
        <f t="shared" si="59"/>
        <v>0</v>
      </c>
      <c r="K133" s="743">
        <f t="shared" si="47"/>
        <v>100</v>
      </c>
      <c r="M133" s="514"/>
    </row>
    <row r="134" spans="1:15" ht="14.1" customHeight="1" x14ac:dyDescent="0.25">
      <c r="A134" s="732" t="s">
        <v>176</v>
      </c>
      <c r="B134" s="4" t="s">
        <v>140</v>
      </c>
      <c r="C134" s="12">
        <v>190000</v>
      </c>
      <c r="D134" s="218"/>
      <c r="E134" s="218"/>
      <c r="F134" s="697"/>
      <c r="G134" s="822">
        <v>190000</v>
      </c>
      <c r="H134" s="605"/>
      <c r="I134" s="823">
        <f>H134+G134</f>
        <v>190000</v>
      </c>
      <c r="J134" s="604">
        <f>C134-I134</f>
        <v>0</v>
      </c>
      <c r="K134" s="733">
        <f t="shared" si="47"/>
        <v>100</v>
      </c>
      <c r="M134" s="1255"/>
    </row>
    <row r="135" spans="1:15" ht="14.1" customHeight="1" x14ac:dyDescent="0.25">
      <c r="A135" s="732" t="s">
        <v>841</v>
      </c>
      <c r="B135" s="4" t="s">
        <v>818</v>
      </c>
      <c r="C135" s="12">
        <f>C136</f>
        <v>0</v>
      </c>
      <c r="D135" s="12">
        <f t="shared" ref="D135:J135" si="60">D136</f>
        <v>0</v>
      </c>
      <c r="E135" s="12">
        <f t="shared" si="60"/>
        <v>0</v>
      </c>
      <c r="F135" s="633">
        <f t="shared" si="60"/>
        <v>0</v>
      </c>
      <c r="G135" s="824">
        <f t="shared" si="60"/>
        <v>0</v>
      </c>
      <c r="H135" s="12">
        <f t="shared" si="60"/>
        <v>0</v>
      </c>
      <c r="I135" s="834">
        <f t="shared" si="60"/>
        <v>0</v>
      </c>
      <c r="J135" s="634">
        <f t="shared" si="60"/>
        <v>0</v>
      </c>
      <c r="K135" s="733"/>
      <c r="M135" s="514"/>
    </row>
    <row r="136" spans="1:15" ht="14.1" customHeight="1" x14ac:dyDescent="0.25">
      <c r="A136" s="732" t="s">
        <v>842</v>
      </c>
      <c r="B136" s="4" t="s">
        <v>791</v>
      </c>
      <c r="C136" s="12">
        <v>0</v>
      </c>
      <c r="D136" s="218"/>
      <c r="E136" s="218"/>
      <c r="F136" s="697"/>
      <c r="G136" s="822"/>
      <c r="H136" s="605"/>
      <c r="I136" s="823"/>
      <c r="J136" s="604">
        <f>C136-I136</f>
        <v>0</v>
      </c>
      <c r="K136" s="733"/>
      <c r="M136" s="514"/>
    </row>
    <row r="137" spans="1:15" ht="14.1" customHeight="1" x14ac:dyDescent="0.25">
      <c r="A137" s="732" t="s">
        <v>177</v>
      </c>
      <c r="B137" s="4" t="s">
        <v>141</v>
      </c>
      <c r="C137" s="12">
        <f>C138+C139</f>
        <v>150000</v>
      </c>
      <c r="D137" s="12">
        <f t="shared" ref="D137:J137" si="61">D138+D139</f>
        <v>0</v>
      </c>
      <c r="E137" s="12">
        <f t="shared" si="61"/>
        <v>0</v>
      </c>
      <c r="F137" s="633">
        <f t="shared" si="61"/>
        <v>0</v>
      </c>
      <c r="G137" s="824">
        <f t="shared" si="61"/>
        <v>150000</v>
      </c>
      <c r="H137" s="12">
        <f t="shared" si="61"/>
        <v>0</v>
      </c>
      <c r="I137" s="633">
        <f t="shared" si="61"/>
        <v>150000</v>
      </c>
      <c r="J137" s="634">
        <f t="shared" si="61"/>
        <v>0</v>
      </c>
      <c r="K137" s="733">
        <f t="shared" si="47"/>
        <v>100</v>
      </c>
      <c r="M137" s="514"/>
    </row>
    <row r="138" spans="1:15" ht="14.1" customHeight="1" x14ac:dyDescent="0.25">
      <c r="A138" s="732" t="s">
        <v>1016</v>
      </c>
      <c r="B138" s="4" t="s">
        <v>142</v>
      </c>
      <c r="C138" s="12">
        <v>150000</v>
      </c>
      <c r="D138" s="12"/>
      <c r="E138" s="12"/>
      <c r="F138" s="633"/>
      <c r="G138" s="824">
        <v>150000</v>
      </c>
      <c r="H138" s="12"/>
      <c r="I138" s="834">
        <f>H138+G138</f>
        <v>150000</v>
      </c>
      <c r="J138" s="634">
        <f>C138-I138</f>
        <v>0</v>
      </c>
      <c r="K138" s="733">
        <f>I138/C138*100</f>
        <v>100</v>
      </c>
      <c r="M138" s="514"/>
    </row>
    <row r="139" spans="1:15" ht="14.1" customHeight="1" x14ac:dyDescent="0.25">
      <c r="A139" s="732" t="s">
        <v>843</v>
      </c>
      <c r="B139" s="4" t="s">
        <v>809</v>
      </c>
      <c r="C139" s="12">
        <v>0</v>
      </c>
      <c r="D139" s="218"/>
      <c r="E139" s="605">
        <v>0</v>
      </c>
      <c r="F139" s="699"/>
      <c r="G139" s="822"/>
      <c r="H139" s="605"/>
      <c r="I139" s="823">
        <f>H139+G139</f>
        <v>0</v>
      </c>
      <c r="J139" s="604">
        <f>C139-I139</f>
        <v>0</v>
      </c>
      <c r="K139" s="733"/>
      <c r="M139" s="514"/>
    </row>
    <row r="140" spans="1:15" ht="14.1" customHeight="1" x14ac:dyDescent="0.25">
      <c r="A140" s="732" t="s">
        <v>178</v>
      </c>
      <c r="B140" s="4" t="s">
        <v>143</v>
      </c>
      <c r="C140" s="12">
        <f>C141</f>
        <v>1150000</v>
      </c>
      <c r="D140" s="12">
        <f t="shared" ref="D140:J140" si="62">D141</f>
        <v>0</v>
      </c>
      <c r="E140" s="12">
        <f t="shared" si="62"/>
        <v>0</v>
      </c>
      <c r="F140" s="633">
        <f t="shared" si="62"/>
        <v>0</v>
      </c>
      <c r="G140" s="824">
        <f t="shared" si="62"/>
        <v>1150000</v>
      </c>
      <c r="H140" s="12">
        <f t="shared" si="62"/>
        <v>0</v>
      </c>
      <c r="I140" s="834">
        <f t="shared" si="62"/>
        <v>1150000</v>
      </c>
      <c r="J140" s="634">
        <f t="shared" si="62"/>
        <v>0</v>
      </c>
      <c r="K140" s="733">
        <f t="shared" si="47"/>
        <v>100</v>
      </c>
      <c r="M140" s="514"/>
    </row>
    <row r="141" spans="1:15" ht="14.1" customHeight="1" x14ac:dyDescent="0.25">
      <c r="A141" s="732" t="s">
        <v>844</v>
      </c>
      <c r="B141" s="4" t="s">
        <v>144</v>
      </c>
      <c r="C141" s="12">
        <v>1150000</v>
      </c>
      <c r="D141" s="218"/>
      <c r="E141" s="218"/>
      <c r="F141" s="697"/>
      <c r="G141" s="822">
        <v>1150000</v>
      </c>
      <c r="H141" s="605"/>
      <c r="I141" s="823">
        <f>H141+G141</f>
        <v>1150000</v>
      </c>
      <c r="J141" s="604">
        <f>C141-I141</f>
        <v>0</v>
      </c>
      <c r="K141" s="733">
        <f t="shared" si="47"/>
        <v>100</v>
      </c>
      <c r="M141" s="514"/>
    </row>
    <row r="142" spans="1:15" s="1" customFormat="1" ht="14.1" customHeight="1" x14ac:dyDescent="0.25">
      <c r="A142" s="745" t="s">
        <v>107</v>
      </c>
      <c r="B142" s="38" t="s">
        <v>450</v>
      </c>
      <c r="C142" s="620">
        <f t="shared" ref="C142:J142" si="63">C143+C156</f>
        <v>5000000</v>
      </c>
      <c r="D142" s="620">
        <f t="shared" si="63"/>
        <v>0</v>
      </c>
      <c r="E142" s="620">
        <f t="shared" si="63"/>
        <v>0</v>
      </c>
      <c r="F142" s="453">
        <f t="shared" si="63"/>
        <v>0</v>
      </c>
      <c r="G142" s="825">
        <f t="shared" si="63"/>
        <v>5000000</v>
      </c>
      <c r="H142" s="619">
        <f t="shared" si="63"/>
        <v>0</v>
      </c>
      <c r="I142" s="665">
        <f t="shared" si="63"/>
        <v>5000000</v>
      </c>
      <c r="J142" s="621">
        <f t="shared" si="63"/>
        <v>0</v>
      </c>
      <c r="K142" s="746">
        <f t="shared" si="47"/>
        <v>100</v>
      </c>
      <c r="M142" s="514"/>
      <c r="N142" s="1283"/>
      <c r="O142" s="1283"/>
    </row>
    <row r="143" spans="1:15" s="2" customFormat="1" ht="14.1" customHeight="1" thickBot="1" x14ac:dyDescent="0.3">
      <c r="A143" s="371" t="s">
        <v>13</v>
      </c>
      <c r="B143" s="47" t="s">
        <v>14</v>
      </c>
      <c r="C143" s="616">
        <f>C144+C149</f>
        <v>0</v>
      </c>
      <c r="D143" s="616">
        <f t="shared" ref="D143:J143" si="64">D144+D149</f>
        <v>0</v>
      </c>
      <c r="E143" s="616">
        <f t="shared" si="64"/>
        <v>0</v>
      </c>
      <c r="F143" s="622">
        <f t="shared" si="64"/>
        <v>0</v>
      </c>
      <c r="G143" s="838">
        <f t="shared" si="64"/>
        <v>0</v>
      </c>
      <c r="H143" s="641">
        <f t="shared" si="64"/>
        <v>0</v>
      </c>
      <c r="I143" s="962">
        <f t="shared" si="64"/>
        <v>0</v>
      </c>
      <c r="J143" s="632">
        <f t="shared" si="64"/>
        <v>0</v>
      </c>
      <c r="K143" s="739">
        <v>0</v>
      </c>
      <c r="M143" s="514"/>
      <c r="N143" s="1237"/>
      <c r="O143" s="1237"/>
    </row>
    <row r="144" spans="1:15" ht="14.1" customHeight="1" thickBot="1" x14ac:dyDescent="0.3">
      <c r="A144" s="1502" t="s">
        <v>182</v>
      </c>
      <c r="B144" s="1503" t="s">
        <v>80</v>
      </c>
      <c r="C144" s="1504">
        <f>C145+C147</f>
        <v>0</v>
      </c>
      <c r="D144" s="1504">
        <f t="shared" ref="D144:J144" si="65">D145+D147</f>
        <v>0</v>
      </c>
      <c r="E144" s="1504">
        <f t="shared" si="65"/>
        <v>0</v>
      </c>
      <c r="F144" s="1505">
        <f t="shared" si="65"/>
        <v>0</v>
      </c>
      <c r="G144" s="1506">
        <f t="shared" si="65"/>
        <v>0</v>
      </c>
      <c r="H144" s="1504">
        <f t="shared" si="65"/>
        <v>0</v>
      </c>
      <c r="I144" s="1507">
        <f t="shared" si="65"/>
        <v>0</v>
      </c>
      <c r="J144" s="1508">
        <f t="shared" si="65"/>
        <v>0</v>
      </c>
      <c r="K144" s="757">
        <v>0</v>
      </c>
      <c r="M144" s="514"/>
    </row>
    <row r="145" spans="1:15" ht="14.1" customHeight="1" x14ac:dyDescent="0.25">
      <c r="A145" s="1509" t="s">
        <v>183</v>
      </c>
      <c r="B145" s="1510" t="s">
        <v>137</v>
      </c>
      <c r="C145" s="1511">
        <f>C146</f>
        <v>0</v>
      </c>
      <c r="D145" s="1511">
        <f t="shared" ref="D145:J145" si="66">D146</f>
        <v>0</v>
      </c>
      <c r="E145" s="1511">
        <f t="shared" si="66"/>
        <v>0</v>
      </c>
      <c r="F145" s="1512">
        <f t="shared" si="66"/>
        <v>0</v>
      </c>
      <c r="G145" s="1513">
        <f t="shared" si="66"/>
        <v>0</v>
      </c>
      <c r="H145" s="1511">
        <f t="shared" si="66"/>
        <v>0</v>
      </c>
      <c r="I145" s="1514">
        <f t="shared" si="66"/>
        <v>0</v>
      </c>
      <c r="J145" s="1515">
        <f t="shared" si="66"/>
        <v>0</v>
      </c>
      <c r="K145" s="1516">
        <v>0</v>
      </c>
      <c r="M145" s="514"/>
    </row>
    <row r="146" spans="1:15" ht="14.1" customHeight="1" x14ac:dyDescent="0.25">
      <c r="A146" s="1517" t="s">
        <v>184</v>
      </c>
      <c r="B146" s="1518" t="s">
        <v>179</v>
      </c>
      <c r="C146" s="1260">
        <v>0</v>
      </c>
      <c r="D146" s="1519"/>
      <c r="E146" s="1519"/>
      <c r="F146" s="1520"/>
      <c r="G146" s="1521"/>
      <c r="H146" s="1522"/>
      <c r="I146" s="1523">
        <f>H146+G146</f>
        <v>0</v>
      </c>
      <c r="J146" s="1524">
        <f>C146-I146</f>
        <v>0</v>
      </c>
      <c r="K146" s="731">
        <v>0</v>
      </c>
      <c r="M146" s="514"/>
    </row>
    <row r="147" spans="1:15" ht="14.1" customHeight="1" x14ac:dyDescent="0.25">
      <c r="A147" s="1517" t="s">
        <v>185</v>
      </c>
      <c r="B147" s="1518" t="s">
        <v>180</v>
      </c>
      <c r="C147" s="1260">
        <f>C148</f>
        <v>0</v>
      </c>
      <c r="D147" s="1260">
        <f t="shared" ref="D147:J147" si="67">D148</f>
        <v>0</v>
      </c>
      <c r="E147" s="1260">
        <f t="shared" si="67"/>
        <v>0</v>
      </c>
      <c r="F147" s="1525">
        <f t="shared" si="67"/>
        <v>0</v>
      </c>
      <c r="G147" s="1526">
        <f t="shared" si="67"/>
        <v>0</v>
      </c>
      <c r="H147" s="1260">
        <f t="shared" si="67"/>
        <v>0</v>
      </c>
      <c r="I147" s="1527">
        <f t="shared" si="67"/>
        <v>0</v>
      </c>
      <c r="J147" s="1528">
        <f t="shared" si="67"/>
        <v>0</v>
      </c>
      <c r="K147" s="731">
        <v>0</v>
      </c>
      <c r="M147" s="514"/>
    </row>
    <row r="148" spans="1:15" ht="14.1" customHeight="1" thickBot="1" x14ac:dyDescent="0.3">
      <c r="A148" s="772" t="s">
        <v>186</v>
      </c>
      <c r="B148" s="49" t="s">
        <v>181</v>
      </c>
      <c r="C148" s="661">
        <v>0</v>
      </c>
      <c r="D148" s="1529"/>
      <c r="E148" s="1529"/>
      <c r="F148" s="1530"/>
      <c r="G148" s="1531"/>
      <c r="H148" s="1532"/>
      <c r="I148" s="1533">
        <f>H148+G148</f>
        <v>0</v>
      </c>
      <c r="J148" s="1534">
        <f>C148-I148</f>
        <v>0</v>
      </c>
      <c r="K148" s="739">
        <v>0</v>
      </c>
      <c r="M148" s="514"/>
    </row>
    <row r="149" spans="1:15" ht="14.1" customHeight="1" thickBot="1" x14ac:dyDescent="0.3">
      <c r="A149" s="1502" t="s">
        <v>187</v>
      </c>
      <c r="B149" s="1503" t="s">
        <v>136</v>
      </c>
      <c r="C149" s="1504">
        <f>C150+C152+C154</f>
        <v>0</v>
      </c>
      <c r="D149" s="1504">
        <f t="shared" ref="D149:J149" si="68">D150+D152+D154</f>
        <v>0</v>
      </c>
      <c r="E149" s="1504">
        <f t="shared" si="68"/>
        <v>0</v>
      </c>
      <c r="F149" s="1505">
        <f t="shared" si="68"/>
        <v>0</v>
      </c>
      <c r="G149" s="1506">
        <f t="shared" si="68"/>
        <v>0</v>
      </c>
      <c r="H149" s="1504">
        <f t="shared" si="68"/>
        <v>0</v>
      </c>
      <c r="I149" s="1507">
        <f t="shared" si="68"/>
        <v>0</v>
      </c>
      <c r="J149" s="1508">
        <f t="shared" si="68"/>
        <v>0</v>
      </c>
      <c r="K149" s="757">
        <v>0</v>
      </c>
      <c r="M149" s="514"/>
    </row>
    <row r="150" spans="1:15" ht="14.1" customHeight="1" x14ac:dyDescent="0.25">
      <c r="A150" s="1535" t="s">
        <v>847</v>
      </c>
      <c r="B150" s="1536" t="s">
        <v>139</v>
      </c>
      <c r="C150" s="1537">
        <f>C151</f>
        <v>0</v>
      </c>
      <c r="D150" s="1537">
        <f t="shared" ref="D150:J150" si="69">D151</f>
        <v>0</v>
      </c>
      <c r="E150" s="1537">
        <f t="shared" si="69"/>
        <v>0</v>
      </c>
      <c r="F150" s="1538">
        <f t="shared" si="69"/>
        <v>0</v>
      </c>
      <c r="G150" s="1539">
        <f t="shared" si="69"/>
        <v>0</v>
      </c>
      <c r="H150" s="1537">
        <f t="shared" si="69"/>
        <v>0</v>
      </c>
      <c r="I150" s="1540">
        <f t="shared" si="69"/>
        <v>0</v>
      </c>
      <c r="J150" s="1541">
        <f t="shared" si="69"/>
        <v>0</v>
      </c>
      <c r="K150" s="1542">
        <v>0</v>
      </c>
      <c r="M150" s="514"/>
    </row>
    <row r="151" spans="1:15" ht="14.1" customHeight="1" x14ac:dyDescent="0.25">
      <c r="A151" s="1517" t="s">
        <v>848</v>
      </c>
      <c r="B151" s="1518" t="s">
        <v>140</v>
      </c>
      <c r="C151" s="1260">
        <v>0</v>
      </c>
      <c r="D151" s="1260"/>
      <c r="E151" s="1260"/>
      <c r="F151" s="1525"/>
      <c r="G151" s="1526"/>
      <c r="H151" s="1260"/>
      <c r="I151" s="1527"/>
      <c r="J151" s="1528">
        <f>C151-I151</f>
        <v>0</v>
      </c>
      <c r="K151" s="731"/>
      <c r="M151" s="514"/>
    </row>
    <row r="152" spans="1:15" ht="14.1" customHeight="1" x14ac:dyDescent="0.25">
      <c r="A152" s="1517" t="s">
        <v>188</v>
      </c>
      <c r="B152" s="1518" t="s">
        <v>143</v>
      </c>
      <c r="C152" s="1260">
        <f>C153</f>
        <v>0</v>
      </c>
      <c r="D152" s="1260">
        <f t="shared" ref="D152:J152" si="70">D153</f>
        <v>0</v>
      </c>
      <c r="E152" s="1260">
        <f t="shared" si="70"/>
        <v>0</v>
      </c>
      <c r="F152" s="1525">
        <f t="shared" si="70"/>
        <v>0</v>
      </c>
      <c r="G152" s="1526">
        <f t="shared" si="70"/>
        <v>0</v>
      </c>
      <c r="H152" s="1260">
        <f t="shared" si="70"/>
        <v>0</v>
      </c>
      <c r="I152" s="1527">
        <f t="shared" si="70"/>
        <v>0</v>
      </c>
      <c r="J152" s="1528">
        <f t="shared" si="70"/>
        <v>0</v>
      </c>
      <c r="K152" s="731">
        <v>0</v>
      </c>
      <c r="M152" s="514"/>
    </row>
    <row r="153" spans="1:15" ht="14.1" customHeight="1" x14ac:dyDescent="0.25">
      <c r="A153" s="1517" t="s">
        <v>189</v>
      </c>
      <c r="B153" s="1518" t="s">
        <v>160</v>
      </c>
      <c r="C153" s="1260">
        <v>0</v>
      </c>
      <c r="D153" s="1519"/>
      <c r="E153" s="1519"/>
      <c r="F153" s="1520"/>
      <c r="G153" s="1521"/>
      <c r="H153" s="1522"/>
      <c r="I153" s="1523">
        <f>H153+G153</f>
        <v>0</v>
      </c>
      <c r="J153" s="1524">
        <f>C153-I153</f>
        <v>0</v>
      </c>
      <c r="K153" s="731">
        <v>0</v>
      </c>
      <c r="M153" s="514"/>
    </row>
    <row r="154" spans="1:15" ht="14.1" customHeight="1" x14ac:dyDescent="0.25">
      <c r="A154" s="1517" t="s">
        <v>849</v>
      </c>
      <c r="B154" s="1518" t="s">
        <v>845</v>
      </c>
      <c r="C154" s="1260">
        <f>C155</f>
        <v>0</v>
      </c>
      <c r="D154" s="1260">
        <f t="shared" ref="D154:J154" si="71">D155</f>
        <v>0</v>
      </c>
      <c r="E154" s="1260">
        <f t="shared" si="71"/>
        <v>0</v>
      </c>
      <c r="F154" s="1525">
        <f t="shared" si="71"/>
        <v>0</v>
      </c>
      <c r="G154" s="1526">
        <f t="shared" si="71"/>
        <v>0</v>
      </c>
      <c r="H154" s="1260">
        <f t="shared" si="71"/>
        <v>0</v>
      </c>
      <c r="I154" s="1527">
        <f t="shared" si="71"/>
        <v>0</v>
      </c>
      <c r="J154" s="1528">
        <f t="shared" si="71"/>
        <v>0</v>
      </c>
      <c r="K154" s="731"/>
      <c r="M154" s="514"/>
    </row>
    <row r="155" spans="1:15" ht="14.1" customHeight="1" thickBot="1" x14ac:dyDescent="0.3">
      <c r="A155" s="1543" t="s">
        <v>850</v>
      </c>
      <c r="B155" s="1544" t="s">
        <v>846</v>
      </c>
      <c r="C155" s="1545">
        <v>0</v>
      </c>
      <c r="D155" s="1546"/>
      <c r="E155" s="1546"/>
      <c r="F155" s="1547"/>
      <c r="G155" s="1548"/>
      <c r="H155" s="1549"/>
      <c r="I155" s="1550"/>
      <c r="J155" s="1551">
        <f>C155-I155</f>
        <v>0</v>
      </c>
      <c r="K155" s="780"/>
      <c r="M155" s="514"/>
    </row>
    <row r="156" spans="1:15" s="2" customFormat="1" ht="14.1" customHeight="1" thickBot="1" x14ac:dyDescent="0.3">
      <c r="A156" s="764" t="s">
        <v>15</v>
      </c>
      <c r="B156" s="78" t="s">
        <v>16</v>
      </c>
      <c r="C156" s="645">
        <f>C157+C160</f>
        <v>5000000</v>
      </c>
      <c r="D156" s="645">
        <f t="shared" ref="D156:J156" si="72">D157+D160</f>
        <v>0</v>
      </c>
      <c r="E156" s="645">
        <f t="shared" si="72"/>
        <v>0</v>
      </c>
      <c r="F156" s="646">
        <f t="shared" si="72"/>
        <v>0</v>
      </c>
      <c r="G156" s="841">
        <f t="shared" si="72"/>
        <v>5000000</v>
      </c>
      <c r="H156" s="647">
        <f t="shared" si="72"/>
        <v>0</v>
      </c>
      <c r="I156" s="964">
        <f t="shared" si="72"/>
        <v>5000000</v>
      </c>
      <c r="J156" s="648">
        <f t="shared" si="72"/>
        <v>0</v>
      </c>
      <c r="K156" s="765">
        <f t="shared" si="47"/>
        <v>100</v>
      </c>
      <c r="M156" s="514"/>
      <c r="N156" s="1237"/>
      <c r="O156" s="1237"/>
    </row>
    <row r="157" spans="1:15" ht="14.1" customHeight="1" thickBot="1" x14ac:dyDescent="0.3">
      <c r="A157" s="372" t="s">
        <v>193</v>
      </c>
      <c r="B157" s="3" t="s">
        <v>80</v>
      </c>
      <c r="C157" s="617">
        <f>C158</f>
        <v>670000</v>
      </c>
      <c r="D157" s="617">
        <f t="shared" ref="D157:J158" si="73">D158</f>
        <v>0</v>
      </c>
      <c r="E157" s="617">
        <f t="shared" si="73"/>
        <v>0</v>
      </c>
      <c r="F157" s="624">
        <f t="shared" si="73"/>
        <v>0</v>
      </c>
      <c r="G157" s="820">
        <f t="shared" si="73"/>
        <v>670000</v>
      </c>
      <c r="H157" s="617">
        <f t="shared" si="73"/>
        <v>0</v>
      </c>
      <c r="I157" s="934">
        <f t="shared" si="73"/>
        <v>670000</v>
      </c>
      <c r="J157" s="625">
        <f t="shared" si="73"/>
        <v>0</v>
      </c>
      <c r="K157" s="741">
        <f t="shared" si="47"/>
        <v>100</v>
      </c>
      <c r="M157" s="514"/>
    </row>
    <row r="158" spans="1:15" ht="14.1" customHeight="1" x14ac:dyDescent="0.25">
      <c r="A158" s="747" t="s">
        <v>194</v>
      </c>
      <c r="B158" s="41" t="s">
        <v>137</v>
      </c>
      <c r="C158" s="618">
        <f>C159</f>
        <v>670000</v>
      </c>
      <c r="D158" s="618">
        <f t="shared" si="73"/>
        <v>0</v>
      </c>
      <c r="E158" s="618">
        <f t="shared" si="73"/>
        <v>0</v>
      </c>
      <c r="F158" s="626">
        <f t="shared" si="73"/>
        <v>0</v>
      </c>
      <c r="G158" s="821">
        <f t="shared" si="73"/>
        <v>670000</v>
      </c>
      <c r="H158" s="618">
        <f t="shared" si="73"/>
        <v>0</v>
      </c>
      <c r="I158" s="935">
        <f t="shared" si="73"/>
        <v>670000</v>
      </c>
      <c r="J158" s="628">
        <f t="shared" si="73"/>
        <v>0</v>
      </c>
      <c r="K158" s="743">
        <f t="shared" si="47"/>
        <v>100</v>
      </c>
      <c r="M158" s="514"/>
    </row>
    <row r="159" spans="1:15" ht="14.1" customHeight="1" thickBot="1" x14ac:dyDescent="0.3">
      <c r="A159" s="736" t="s">
        <v>195</v>
      </c>
      <c r="B159" s="32" t="s">
        <v>138</v>
      </c>
      <c r="C159" s="611">
        <v>670000</v>
      </c>
      <c r="D159" s="590"/>
      <c r="E159" s="590"/>
      <c r="F159" s="698"/>
      <c r="G159" s="828">
        <v>670000</v>
      </c>
      <c r="H159" s="629">
        <v>0</v>
      </c>
      <c r="I159" s="829">
        <f>H159+G159</f>
        <v>670000</v>
      </c>
      <c r="J159" s="630">
        <f>C159-I159</f>
        <v>0</v>
      </c>
      <c r="K159" s="737">
        <f t="shared" si="47"/>
        <v>100</v>
      </c>
      <c r="M159" s="514"/>
    </row>
    <row r="160" spans="1:15" ht="14.1" customHeight="1" thickBot="1" x14ac:dyDescent="0.3">
      <c r="A160" s="372" t="s">
        <v>196</v>
      </c>
      <c r="B160" s="3" t="s">
        <v>136</v>
      </c>
      <c r="C160" s="617">
        <f>C161+C163+C165+C167</f>
        <v>4330000</v>
      </c>
      <c r="D160" s="617">
        <f t="shared" ref="D160:J160" si="74">D161+D163+D165+D167</f>
        <v>0</v>
      </c>
      <c r="E160" s="617">
        <f t="shared" si="74"/>
        <v>0</v>
      </c>
      <c r="F160" s="624">
        <f t="shared" si="74"/>
        <v>0</v>
      </c>
      <c r="G160" s="820">
        <f t="shared" si="74"/>
        <v>4330000</v>
      </c>
      <c r="H160" s="617">
        <f t="shared" si="74"/>
        <v>0</v>
      </c>
      <c r="I160" s="934">
        <f t="shared" si="74"/>
        <v>4330000</v>
      </c>
      <c r="J160" s="625">
        <f t="shared" si="74"/>
        <v>0</v>
      </c>
      <c r="K160" s="741">
        <f t="shared" si="47"/>
        <v>100</v>
      </c>
      <c r="M160" s="514"/>
    </row>
    <row r="161" spans="1:15" ht="14.1" customHeight="1" x14ac:dyDescent="0.25">
      <c r="A161" s="747" t="s">
        <v>197</v>
      </c>
      <c r="B161" s="41" t="s">
        <v>139</v>
      </c>
      <c r="C161" s="618">
        <f>C162</f>
        <v>755000</v>
      </c>
      <c r="D161" s="618">
        <f t="shared" ref="D161:J161" si="75">D162</f>
        <v>0</v>
      </c>
      <c r="E161" s="618">
        <f t="shared" si="75"/>
        <v>0</v>
      </c>
      <c r="F161" s="626">
        <f t="shared" si="75"/>
        <v>0</v>
      </c>
      <c r="G161" s="821">
        <f t="shared" si="75"/>
        <v>755000</v>
      </c>
      <c r="H161" s="618">
        <f t="shared" si="75"/>
        <v>0</v>
      </c>
      <c r="I161" s="935">
        <f t="shared" si="75"/>
        <v>755000</v>
      </c>
      <c r="J161" s="628">
        <f t="shared" si="75"/>
        <v>0</v>
      </c>
      <c r="K161" s="743">
        <f t="shared" si="47"/>
        <v>100</v>
      </c>
      <c r="M161" s="514"/>
    </row>
    <row r="162" spans="1:15" ht="14.1" customHeight="1" x14ac:dyDescent="0.25">
      <c r="A162" s="732" t="s">
        <v>198</v>
      </c>
      <c r="B162" s="4" t="s">
        <v>140</v>
      </c>
      <c r="C162" s="12">
        <v>755000</v>
      </c>
      <c r="D162" s="218"/>
      <c r="E162" s="218"/>
      <c r="F162" s="697"/>
      <c r="G162" s="804">
        <v>755000</v>
      </c>
      <c r="H162" s="605">
        <v>0</v>
      </c>
      <c r="I162" s="823">
        <f>H162+G162</f>
        <v>755000</v>
      </c>
      <c r="J162" s="604">
        <f>C162-I162</f>
        <v>0</v>
      </c>
      <c r="K162" s="733">
        <f t="shared" si="47"/>
        <v>100</v>
      </c>
      <c r="M162" s="514"/>
    </row>
    <row r="163" spans="1:15" ht="14.1" customHeight="1" x14ac:dyDescent="0.25">
      <c r="A163" s="732" t="s">
        <v>199</v>
      </c>
      <c r="B163" s="4" t="s">
        <v>141</v>
      </c>
      <c r="C163" s="12">
        <f>C164</f>
        <v>200000</v>
      </c>
      <c r="D163" s="12">
        <f t="shared" ref="D163:J163" si="76">D164</f>
        <v>0</v>
      </c>
      <c r="E163" s="12">
        <f t="shared" si="76"/>
        <v>0</v>
      </c>
      <c r="F163" s="633">
        <f t="shared" si="76"/>
        <v>0</v>
      </c>
      <c r="G163" s="824">
        <f t="shared" si="76"/>
        <v>200000</v>
      </c>
      <c r="H163" s="12">
        <f t="shared" si="76"/>
        <v>0</v>
      </c>
      <c r="I163" s="834">
        <f t="shared" si="76"/>
        <v>200000</v>
      </c>
      <c r="J163" s="634">
        <f t="shared" si="76"/>
        <v>0</v>
      </c>
      <c r="K163" s="733">
        <f t="shared" si="47"/>
        <v>100</v>
      </c>
      <c r="M163" s="514"/>
    </row>
    <row r="164" spans="1:15" ht="14.1" customHeight="1" x14ac:dyDescent="0.25">
      <c r="A164" s="732" t="s">
        <v>200</v>
      </c>
      <c r="B164" s="4" t="s">
        <v>142</v>
      </c>
      <c r="C164" s="12">
        <v>200000</v>
      </c>
      <c r="D164" s="218"/>
      <c r="E164" s="218"/>
      <c r="F164" s="697"/>
      <c r="G164" s="822">
        <v>200000</v>
      </c>
      <c r="H164" s="605">
        <v>0</v>
      </c>
      <c r="I164" s="823">
        <f>H164+G164</f>
        <v>200000</v>
      </c>
      <c r="J164" s="604">
        <f>C164-I164</f>
        <v>0</v>
      </c>
      <c r="K164" s="733">
        <f t="shared" si="47"/>
        <v>100</v>
      </c>
      <c r="M164" s="514"/>
    </row>
    <row r="165" spans="1:15" ht="14.1" customHeight="1" x14ac:dyDescent="0.25">
      <c r="A165" s="732" t="s">
        <v>201</v>
      </c>
      <c r="B165" s="4" t="s">
        <v>143</v>
      </c>
      <c r="C165" s="12">
        <f>C166</f>
        <v>1275000</v>
      </c>
      <c r="D165" s="12">
        <f t="shared" ref="D165:J165" si="77">D166</f>
        <v>0</v>
      </c>
      <c r="E165" s="12">
        <f t="shared" si="77"/>
        <v>0</v>
      </c>
      <c r="F165" s="633">
        <f t="shared" si="77"/>
        <v>0</v>
      </c>
      <c r="G165" s="824">
        <f t="shared" si="77"/>
        <v>1275000</v>
      </c>
      <c r="H165" s="12">
        <f t="shared" si="77"/>
        <v>0</v>
      </c>
      <c r="I165" s="834">
        <f t="shared" si="77"/>
        <v>1275000</v>
      </c>
      <c r="J165" s="634">
        <f t="shared" si="77"/>
        <v>0</v>
      </c>
      <c r="K165" s="733">
        <f t="shared" si="47"/>
        <v>100</v>
      </c>
      <c r="M165" s="514"/>
    </row>
    <row r="166" spans="1:15" ht="14.1" customHeight="1" x14ac:dyDescent="0.25">
      <c r="A166" s="732" t="s">
        <v>202</v>
      </c>
      <c r="B166" s="4" t="s">
        <v>160</v>
      </c>
      <c r="C166" s="12">
        <v>1275000</v>
      </c>
      <c r="D166" s="218"/>
      <c r="E166" s="218"/>
      <c r="F166" s="697"/>
      <c r="G166" s="822">
        <v>1275000</v>
      </c>
      <c r="H166" s="605">
        <v>0</v>
      </c>
      <c r="I166" s="823">
        <f>H166+G166</f>
        <v>1275000</v>
      </c>
      <c r="J166" s="604">
        <f>C166-I166</f>
        <v>0</v>
      </c>
      <c r="K166" s="733">
        <f t="shared" si="47"/>
        <v>100</v>
      </c>
      <c r="M166" s="514"/>
    </row>
    <row r="167" spans="1:15" ht="14.1" customHeight="1" x14ac:dyDescent="0.25">
      <c r="A167" s="732" t="s">
        <v>203</v>
      </c>
      <c r="B167" s="4" t="s">
        <v>190</v>
      </c>
      <c r="C167" s="12">
        <f>C168+C169</f>
        <v>2100000</v>
      </c>
      <c r="D167" s="12">
        <f t="shared" ref="D167:J167" si="78">D168+D169</f>
        <v>0</v>
      </c>
      <c r="E167" s="12">
        <f t="shared" si="78"/>
        <v>0</v>
      </c>
      <c r="F167" s="633">
        <f t="shared" si="78"/>
        <v>0</v>
      </c>
      <c r="G167" s="824">
        <f t="shared" si="78"/>
        <v>2100000</v>
      </c>
      <c r="H167" s="12">
        <f t="shared" si="78"/>
        <v>0</v>
      </c>
      <c r="I167" s="834">
        <f t="shared" si="78"/>
        <v>2100000</v>
      </c>
      <c r="J167" s="634">
        <f t="shared" si="78"/>
        <v>0</v>
      </c>
      <c r="K167" s="733">
        <f t="shared" si="47"/>
        <v>100</v>
      </c>
      <c r="M167" s="514"/>
    </row>
    <row r="168" spans="1:15" ht="14.1" customHeight="1" x14ac:dyDescent="0.25">
      <c r="A168" s="732" t="s">
        <v>204</v>
      </c>
      <c r="B168" s="4" t="s">
        <v>191</v>
      </c>
      <c r="C168" s="12">
        <v>1500000</v>
      </c>
      <c r="D168" s="218"/>
      <c r="E168" s="218"/>
      <c r="F168" s="697"/>
      <c r="G168" s="822">
        <v>1500000</v>
      </c>
      <c r="H168" s="605">
        <v>0</v>
      </c>
      <c r="I168" s="823">
        <f>H168+G168</f>
        <v>1500000</v>
      </c>
      <c r="J168" s="604">
        <f>C168-I168</f>
        <v>0</v>
      </c>
      <c r="K168" s="733">
        <f t="shared" si="47"/>
        <v>100</v>
      </c>
      <c r="M168" s="514"/>
    </row>
    <row r="169" spans="1:15" ht="14.1" customHeight="1" x14ac:dyDescent="0.25">
      <c r="A169" s="732" t="s">
        <v>205</v>
      </c>
      <c r="B169" s="4" t="s">
        <v>192</v>
      </c>
      <c r="C169" s="12">
        <v>600000</v>
      </c>
      <c r="D169" s="218"/>
      <c r="E169" s="218"/>
      <c r="F169" s="697"/>
      <c r="G169" s="822">
        <v>600000</v>
      </c>
      <c r="H169" s="605">
        <v>0</v>
      </c>
      <c r="I169" s="823">
        <f>H169+G169</f>
        <v>600000</v>
      </c>
      <c r="J169" s="604">
        <f>C169-I169</f>
        <v>0</v>
      </c>
      <c r="K169" s="733">
        <f t="shared" si="47"/>
        <v>100</v>
      </c>
      <c r="M169" s="514"/>
    </row>
    <row r="170" spans="1:15" ht="14.1" customHeight="1" x14ac:dyDescent="0.25">
      <c r="A170" s="879"/>
      <c r="B170" s="879"/>
      <c r="C170" s="880"/>
      <c r="D170" s="881"/>
      <c r="E170" s="881"/>
      <c r="F170" s="881"/>
      <c r="G170" s="882"/>
      <c r="H170" s="882"/>
      <c r="I170" s="882"/>
      <c r="J170" s="883"/>
      <c r="K170" s="884"/>
      <c r="M170" s="514"/>
    </row>
    <row r="171" spans="1:15" ht="14.1" customHeight="1" x14ac:dyDescent="0.25">
      <c r="A171" s="7"/>
      <c r="B171" s="7"/>
      <c r="C171" s="885"/>
      <c r="D171" s="220"/>
      <c r="E171" s="220"/>
      <c r="F171" s="220"/>
      <c r="G171" s="415"/>
      <c r="H171" s="415"/>
      <c r="I171" s="415"/>
      <c r="J171" s="886"/>
      <c r="K171" s="887">
        <v>5</v>
      </c>
      <c r="M171" s="514"/>
    </row>
    <row r="172" spans="1:15" ht="14.1" customHeight="1" x14ac:dyDescent="0.25">
      <c r="A172" s="717" t="s">
        <v>435</v>
      </c>
      <c r="B172" s="689">
        <v>2</v>
      </c>
      <c r="C172" s="690" t="s">
        <v>436</v>
      </c>
      <c r="D172" s="690" t="s">
        <v>437</v>
      </c>
      <c r="E172" s="690" t="s">
        <v>438</v>
      </c>
      <c r="F172" s="691" t="s">
        <v>439</v>
      </c>
      <c r="G172" s="801">
        <v>7</v>
      </c>
      <c r="H172" s="581">
        <v>8</v>
      </c>
      <c r="I172" s="924">
        <v>9</v>
      </c>
      <c r="J172" s="582">
        <v>10</v>
      </c>
      <c r="K172" s="718">
        <v>11</v>
      </c>
      <c r="M172" s="514"/>
    </row>
    <row r="173" spans="1:15" s="1" customFormat="1" ht="14.1" customHeight="1" x14ac:dyDescent="0.25">
      <c r="A173" s="745" t="s">
        <v>106</v>
      </c>
      <c r="B173" s="38" t="s">
        <v>91</v>
      </c>
      <c r="C173" s="620">
        <f t="shared" ref="C173:J173" si="79">C174+C179+C186+C191+C196+C200+C204+C214+C218+C222</f>
        <v>123124000</v>
      </c>
      <c r="D173" s="620">
        <f t="shared" si="79"/>
        <v>0</v>
      </c>
      <c r="E173" s="620">
        <f t="shared" si="79"/>
        <v>0</v>
      </c>
      <c r="F173" s="453">
        <f t="shared" si="79"/>
        <v>0</v>
      </c>
      <c r="G173" s="825">
        <f t="shared" si="79"/>
        <v>102124911</v>
      </c>
      <c r="H173" s="619">
        <f t="shared" si="79"/>
        <v>18641080</v>
      </c>
      <c r="I173" s="665">
        <f t="shared" si="79"/>
        <v>120765991</v>
      </c>
      <c r="J173" s="621">
        <f t="shared" si="79"/>
        <v>2358009</v>
      </c>
      <c r="K173" s="746">
        <f t="shared" si="47"/>
        <v>98.084850232286144</v>
      </c>
      <c r="M173" s="514">
        <f>18531548-H173</f>
        <v>-109532</v>
      </c>
      <c r="N173" s="1283"/>
      <c r="O173" s="1283">
        <f>H178-J178</f>
        <v>530844</v>
      </c>
    </row>
    <row r="174" spans="1:15" ht="14.1" customHeight="1" thickBot="1" x14ac:dyDescent="0.3">
      <c r="A174" s="766" t="s">
        <v>17</v>
      </c>
      <c r="B174" s="385" t="s">
        <v>18</v>
      </c>
      <c r="C174" s="495">
        <f>C175</f>
        <v>12960000</v>
      </c>
      <c r="D174" s="495">
        <f t="shared" ref="D174:J175" si="80">D175</f>
        <v>0</v>
      </c>
      <c r="E174" s="495">
        <f t="shared" si="80"/>
        <v>0</v>
      </c>
      <c r="F174" s="649">
        <f t="shared" si="80"/>
        <v>0</v>
      </c>
      <c r="G174" s="842">
        <f t="shared" si="80"/>
        <v>11214393</v>
      </c>
      <c r="H174" s="539">
        <f t="shared" si="80"/>
        <v>904330</v>
      </c>
      <c r="I174" s="965">
        <f t="shared" si="80"/>
        <v>12118723</v>
      </c>
      <c r="J174" s="651">
        <f t="shared" si="80"/>
        <v>841277</v>
      </c>
      <c r="K174" s="767">
        <f t="shared" si="47"/>
        <v>93.508665123456794</v>
      </c>
      <c r="M174" s="514" t="s">
        <v>1104</v>
      </c>
      <c r="N174" s="82" t="s">
        <v>1105</v>
      </c>
      <c r="O174" s="82">
        <f>J178+H178</f>
        <v>530856</v>
      </c>
    </row>
    <row r="175" spans="1:15" ht="14.1" customHeight="1" thickBot="1" x14ac:dyDescent="0.3">
      <c r="A175" s="372" t="s">
        <v>209</v>
      </c>
      <c r="B175" s="3" t="s">
        <v>136</v>
      </c>
      <c r="C175" s="617">
        <f>C176</f>
        <v>12960000</v>
      </c>
      <c r="D175" s="617">
        <f t="shared" si="80"/>
        <v>0</v>
      </c>
      <c r="E175" s="617">
        <f t="shared" si="80"/>
        <v>0</v>
      </c>
      <c r="F175" s="624">
        <f t="shared" si="80"/>
        <v>0</v>
      </c>
      <c r="G175" s="820">
        <f t="shared" si="80"/>
        <v>11214393</v>
      </c>
      <c r="H175" s="617">
        <f t="shared" si="80"/>
        <v>904330</v>
      </c>
      <c r="I175" s="934">
        <f t="shared" si="80"/>
        <v>12118723</v>
      </c>
      <c r="J175" s="625">
        <f t="shared" si="80"/>
        <v>841277</v>
      </c>
      <c r="K175" s="741">
        <f t="shared" si="47"/>
        <v>93.508665123456794</v>
      </c>
      <c r="M175" s="514">
        <v>720425</v>
      </c>
      <c r="N175" s="82">
        <v>297545</v>
      </c>
    </row>
    <row r="176" spans="1:15" ht="14.1" customHeight="1" x14ac:dyDescent="0.25">
      <c r="A176" s="747" t="s">
        <v>210</v>
      </c>
      <c r="B176" s="41" t="s">
        <v>206</v>
      </c>
      <c r="C176" s="618">
        <f>C177+C178</f>
        <v>12960000</v>
      </c>
      <c r="D176" s="618">
        <f t="shared" ref="D176:J176" si="81">D177+D178</f>
        <v>0</v>
      </c>
      <c r="E176" s="618">
        <f t="shared" si="81"/>
        <v>0</v>
      </c>
      <c r="F176" s="626">
        <f t="shared" si="81"/>
        <v>0</v>
      </c>
      <c r="G176" s="821">
        <f t="shared" si="81"/>
        <v>11214393</v>
      </c>
      <c r="H176" s="618">
        <f t="shared" si="81"/>
        <v>904330</v>
      </c>
      <c r="I176" s="935">
        <f t="shared" si="81"/>
        <v>12118723</v>
      </c>
      <c r="J176" s="628">
        <f t="shared" si="81"/>
        <v>841277</v>
      </c>
      <c r="K176" s="743">
        <f t="shared" si="47"/>
        <v>93.508665123456794</v>
      </c>
      <c r="M176" s="514">
        <v>709975</v>
      </c>
      <c r="N176" s="82">
        <v>325700</v>
      </c>
    </row>
    <row r="177" spans="1:16" ht="14.1" customHeight="1" x14ac:dyDescent="0.25">
      <c r="A177" s="732" t="s">
        <v>223</v>
      </c>
      <c r="B177" s="4" t="s">
        <v>207</v>
      </c>
      <c r="C177" s="12">
        <v>4200000</v>
      </c>
      <c r="D177" s="218"/>
      <c r="E177" s="218"/>
      <c r="F177" s="697"/>
      <c r="G177" s="822">
        <v>2985249</v>
      </c>
      <c r="H177" s="605">
        <v>373480</v>
      </c>
      <c r="I177" s="831">
        <f>H177+G177</f>
        <v>3358729</v>
      </c>
      <c r="J177" s="604">
        <f>C177-I177</f>
        <v>841271</v>
      </c>
      <c r="K177" s="733">
        <f t="shared" si="47"/>
        <v>79.9697380952381</v>
      </c>
      <c r="M177" s="514">
        <v>102100</v>
      </c>
      <c r="N177" s="82">
        <v>3358729</v>
      </c>
      <c r="O177" s="82">
        <f>I177-N177</f>
        <v>0</v>
      </c>
    </row>
    <row r="178" spans="1:16" ht="14.1" customHeight="1" x14ac:dyDescent="0.25">
      <c r="A178" s="732" t="s">
        <v>211</v>
      </c>
      <c r="B178" s="4" t="s">
        <v>208</v>
      </c>
      <c r="C178" s="12">
        <v>8760000</v>
      </c>
      <c r="D178" s="218"/>
      <c r="E178" s="218"/>
      <c r="F178" s="697"/>
      <c r="G178" s="822">
        <v>8229144</v>
      </c>
      <c r="H178" s="605">
        <v>530850</v>
      </c>
      <c r="I178" s="831">
        <f>H178+G178</f>
        <v>8759994</v>
      </c>
      <c r="J178" s="604">
        <f>C178-I178</f>
        <v>6</v>
      </c>
      <c r="K178" s="733">
        <f t="shared" si="47"/>
        <v>99.999931506849322</v>
      </c>
      <c r="M178" s="514">
        <v>102100</v>
      </c>
      <c r="N178" s="82">
        <v>9058462</v>
      </c>
      <c r="O178" s="82">
        <f>I178-N178</f>
        <v>-298468</v>
      </c>
    </row>
    <row r="179" spans="1:16" s="2" customFormat="1" ht="14.1" customHeight="1" thickBot="1" x14ac:dyDescent="0.3">
      <c r="A179" s="371" t="s">
        <v>19</v>
      </c>
      <c r="B179" s="47" t="s">
        <v>20</v>
      </c>
      <c r="C179" s="616">
        <f>C180+C183</f>
        <v>10000000</v>
      </c>
      <c r="D179" s="616">
        <f t="shared" ref="D179:J179" si="82">D180+D183</f>
        <v>0</v>
      </c>
      <c r="E179" s="616">
        <f t="shared" si="82"/>
        <v>0</v>
      </c>
      <c r="F179" s="622">
        <f t="shared" si="82"/>
        <v>0</v>
      </c>
      <c r="G179" s="838">
        <f t="shared" si="82"/>
        <v>8542500</v>
      </c>
      <c r="H179" s="1314">
        <f t="shared" si="82"/>
        <v>1457500</v>
      </c>
      <c r="I179" s="962">
        <f t="shared" si="82"/>
        <v>10000000</v>
      </c>
      <c r="J179" s="632">
        <f t="shared" si="82"/>
        <v>0</v>
      </c>
      <c r="K179" s="739">
        <f t="shared" si="47"/>
        <v>100</v>
      </c>
      <c r="M179" s="514">
        <f>SUM(M175:M178)</f>
        <v>1634600</v>
      </c>
      <c r="N179" s="514">
        <f>SUM(N175:N178)</f>
        <v>13040436</v>
      </c>
      <c r="O179" s="1237"/>
    </row>
    <row r="180" spans="1:16" ht="14.1" customHeight="1" thickBot="1" x14ac:dyDescent="0.3">
      <c r="A180" s="372" t="s">
        <v>225</v>
      </c>
      <c r="B180" s="3" t="s">
        <v>80</v>
      </c>
      <c r="C180" s="617">
        <f>C181</f>
        <v>7800000</v>
      </c>
      <c r="D180" s="617">
        <f t="shared" ref="D180:J181" si="83">D181</f>
        <v>0</v>
      </c>
      <c r="E180" s="617">
        <f t="shared" si="83"/>
        <v>0</v>
      </c>
      <c r="F180" s="624">
        <f t="shared" si="83"/>
        <v>0</v>
      </c>
      <c r="G180" s="820">
        <f t="shared" si="83"/>
        <v>6500000</v>
      </c>
      <c r="H180" s="1279">
        <f t="shared" si="83"/>
        <v>1300000</v>
      </c>
      <c r="I180" s="934">
        <f t="shared" si="83"/>
        <v>7800000</v>
      </c>
      <c r="J180" s="625">
        <f t="shared" si="83"/>
        <v>0</v>
      </c>
      <c r="K180" s="741">
        <f t="shared" si="47"/>
        <v>100</v>
      </c>
      <c r="M180" s="514"/>
    </row>
    <row r="181" spans="1:16" ht="14.1" customHeight="1" x14ac:dyDescent="0.25">
      <c r="A181" s="747" t="s">
        <v>226</v>
      </c>
      <c r="B181" s="41" t="s">
        <v>180</v>
      </c>
      <c r="C181" s="618">
        <f>C182</f>
        <v>7800000</v>
      </c>
      <c r="D181" s="618">
        <f t="shared" si="83"/>
        <v>0</v>
      </c>
      <c r="E181" s="618">
        <f t="shared" si="83"/>
        <v>0</v>
      </c>
      <c r="F181" s="626">
        <f t="shared" si="83"/>
        <v>0</v>
      </c>
      <c r="G181" s="821">
        <f t="shared" si="83"/>
        <v>6500000</v>
      </c>
      <c r="H181" s="618">
        <f t="shared" si="83"/>
        <v>1300000</v>
      </c>
      <c r="I181" s="935">
        <f t="shared" si="83"/>
        <v>7800000</v>
      </c>
      <c r="J181" s="628">
        <f t="shared" si="83"/>
        <v>0</v>
      </c>
      <c r="K181" s="743">
        <f t="shared" si="47"/>
        <v>100</v>
      </c>
      <c r="M181" s="514"/>
    </row>
    <row r="182" spans="1:16" ht="14.1" customHeight="1" x14ac:dyDescent="0.25">
      <c r="A182" s="732" t="s">
        <v>227</v>
      </c>
      <c r="B182" s="4" t="s">
        <v>254</v>
      </c>
      <c r="C182" s="12">
        <v>7800000</v>
      </c>
      <c r="D182" s="587"/>
      <c r="E182" s="587"/>
      <c r="F182" s="699"/>
      <c r="G182" s="822">
        <v>6500000</v>
      </c>
      <c r="H182" s="605">
        <v>1300000</v>
      </c>
      <c r="I182" s="831">
        <f>H182+G182</f>
        <v>7800000</v>
      </c>
      <c r="J182" s="604">
        <f>C182-I182</f>
        <v>0</v>
      </c>
      <c r="K182" s="733">
        <f t="shared" si="47"/>
        <v>100</v>
      </c>
      <c r="M182" s="514"/>
      <c r="O182" s="82">
        <v>33000</v>
      </c>
    </row>
    <row r="183" spans="1:16" ht="14.1" customHeight="1" x14ac:dyDescent="0.25">
      <c r="A183" s="732" t="s">
        <v>224</v>
      </c>
      <c r="B183" s="4" t="s">
        <v>136</v>
      </c>
      <c r="C183" s="12">
        <f>C184</f>
        <v>2200000</v>
      </c>
      <c r="D183" s="12">
        <f t="shared" ref="D183:J184" si="84">D184</f>
        <v>0</v>
      </c>
      <c r="E183" s="12">
        <f t="shared" si="84"/>
        <v>0</v>
      </c>
      <c r="F183" s="633">
        <f t="shared" si="84"/>
        <v>0</v>
      </c>
      <c r="G183" s="824">
        <f t="shared" si="84"/>
        <v>2042500</v>
      </c>
      <c r="H183" s="12">
        <f t="shared" si="84"/>
        <v>157500</v>
      </c>
      <c r="I183" s="834">
        <f t="shared" si="84"/>
        <v>2200000</v>
      </c>
      <c r="J183" s="634">
        <f t="shared" si="84"/>
        <v>0</v>
      </c>
      <c r="K183" s="733">
        <f t="shared" si="47"/>
        <v>100</v>
      </c>
      <c r="M183" s="514"/>
      <c r="O183" s="82">
        <v>66000</v>
      </c>
    </row>
    <row r="184" spans="1:16" ht="14.1" customHeight="1" x14ac:dyDescent="0.25">
      <c r="A184" s="732" t="s">
        <v>228</v>
      </c>
      <c r="B184" s="4" t="s">
        <v>139</v>
      </c>
      <c r="C184" s="12">
        <f>C185</f>
        <v>2200000</v>
      </c>
      <c r="D184" s="12">
        <f t="shared" si="84"/>
        <v>0</v>
      </c>
      <c r="E184" s="12">
        <f t="shared" si="84"/>
        <v>0</v>
      </c>
      <c r="F184" s="633">
        <f t="shared" si="84"/>
        <v>0</v>
      </c>
      <c r="G184" s="824">
        <f t="shared" si="84"/>
        <v>2042500</v>
      </c>
      <c r="H184" s="12">
        <f t="shared" si="84"/>
        <v>157500</v>
      </c>
      <c r="I184" s="834">
        <f t="shared" si="84"/>
        <v>2200000</v>
      </c>
      <c r="J184" s="634">
        <f t="shared" si="84"/>
        <v>0</v>
      </c>
      <c r="K184" s="733">
        <f t="shared" ref="K184:K226" si="85">I184/C184*100</f>
        <v>100</v>
      </c>
      <c r="M184" s="514"/>
      <c r="N184" s="346"/>
      <c r="O184" s="82">
        <v>125000</v>
      </c>
    </row>
    <row r="185" spans="1:16" ht="14.1" customHeight="1" x14ac:dyDescent="0.25">
      <c r="A185" s="732" t="s">
        <v>229</v>
      </c>
      <c r="B185" s="4" t="s">
        <v>212</v>
      </c>
      <c r="C185" s="12">
        <v>2200000</v>
      </c>
      <c r="D185" s="587"/>
      <c r="E185" s="587"/>
      <c r="F185" s="699"/>
      <c r="G185" s="822">
        <v>2042500</v>
      </c>
      <c r="H185" s="605">
        <v>157500</v>
      </c>
      <c r="I185" s="831">
        <f>H185+G185</f>
        <v>2200000</v>
      </c>
      <c r="J185" s="604">
        <f>C185-I185</f>
        <v>0</v>
      </c>
      <c r="K185" s="733">
        <f t="shared" si="85"/>
        <v>100</v>
      </c>
      <c r="M185" s="514"/>
      <c r="N185" s="82">
        <v>157500</v>
      </c>
      <c r="O185" s="82">
        <v>250000</v>
      </c>
    </row>
    <row r="186" spans="1:16" s="2" customFormat="1" ht="14.1" customHeight="1" thickBot="1" x14ac:dyDescent="0.3">
      <c r="A186" s="371" t="s">
        <v>21</v>
      </c>
      <c r="B186" s="47" t="s">
        <v>22</v>
      </c>
      <c r="C186" s="616">
        <f>C187</f>
        <v>7150000</v>
      </c>
      <c r="D186" s="616">
        <f t="shared" ref="D186:J187" si="86">D187</f>
        <v>0</v>
      </c>
      <c r="E186" s="616">
        <f t="shared" si="86"/>
        <v>0</v>
      </c>
      <c r="F186" s="622">
        <f t="shared" si="86"/>
        <v>0</v>
      </c>
      <c r="G186" s="819">
        <f t="shared" si="86"/>
        <v>6495500</v>
      </c>
      <c r="H186" s="616">
        <f t="shared" si="86"/>
        <v>652500</v>
      </c>
      <c r="I186" s="961">
        <f t="shared" si="86"/>
        <v>7148000</v>
      </c>
      <c r="J186" s="865">
        <f t="shared" si="86"/>
        <v>2000</v>
      </c>
      <c r="K186" s="739">
        <f t="shared" si="85"/>
        <v>99.972027972027973</v>
      </c>
      <c r="M186" s="514"/>
      <c r="N186" s="1237"/>
      <c r="O186" s="1237">
        <v>500000</v>
      </c>
    </row>
    <row r="187" spans="1:16" ht="14.1" customHeight="1" thickBot="1" x14ac:dyDescent="0.3">
      <c r="A187" s="372" t="s">
        <v>219</v>
      </c>
      <c r="B187" s="3" t="s">
        <v>136</v>
      </c>
      <c r="C187" s="617">
        <f>C188</f>
        <v>7150000</v>
      </c>
      <c r="D187" s="617">
        <f t="shared" si="86"/>
        <v>0</v>
      </c>
      <c r="E187" s="617">
        <f t="shared" si="86"/>
        <v>0</v>
      </c>
      <c r="F187" s="624">
        <f t="shared" si="86"/>
        <v>0</v>
      </c>
      <c r="G187" s="820">
        <f t="shared" si="86"/>
        <v>6495500</v>
      </c>
      <c r="H187" s="617">
        <f t="shared" si="86"/>
        <v>652500</v>
      </c>
      <c r="I187" s="934">
        <f t="shared" si="86"/>
        <v>7148000</v>
      </c>
      <c r="J187" s="625">
        <f t="shared" si="86"/>
        <v>2000</v>
      </c>
      <c r="K187" s="741">
        <f t="shared" si="85"/>
        <v>99.972027972027973</v>
      </c>
      <c r="M187" s="514"/>
      <c r="N187" s="82">
        <v>250000</v>
      </c>
      <c r="O187" s="82">
        <f>SUM(O182:O186)</f>
        <v>974000</v>
      </c>
    </row>
    <row r="188" spans="1:16" ht="14.1" customHeight="1" x14ac:dyDescent="0.25">
      <c r="A188" s="747" t="s">
        <v>220</v>
      </c>
      <c r="B188" s="41" t="s">
        <v>139</v>
      </c>
      <c r="C188" s="618">
        <f>C189+C190</f>
        <v>7150000</v>
      </c>
      <c r="D188" s="618">
        <f t="shared" ref="D188:J188" si="87">D189+D190</f>
        <v>0</v>
      </c>
      <c r="E188" s="618">
        <f t="shared" si="87"/>
        <v>0</v>
      </c>
      <c r="F188" s="626">
        <f t="shared" si="87"/>
        <v>0</v>
      </c>
      <c r="G188" s="821">
        <f t="shared" si="87"/>
        <v>6495500</v>
      </c>
      <c r="H188" s="618">
        <f t="shared" si="87"/>
        <v>652500</v>
      </c>
      <c r="I188" s="935">
        <f t="shared" si="87"/>
        <v>7148000</v>
      </c>
      <c r="J188" s="628">
        <f t="shared" si="87"/>
        <v>2000</v>
      </c>
      <c r="K188" s="743">
        <f t="shared" si="85"/>
        <v>99.972027972027973</v>
      </c>
      <c r="M188" s="514">
        <v>483500</v>
      </c>
      <c r="N188" s="82">
        <v>66000</v>
      </c>
    </row>
    <row r="189" spans="1:16" ht="14.1" customHeight="1" x14ac:dyDescent="0.25">
      <c r="A189" s="732" t="s">
        <v>221</v>
      </c>
      <c r="B189" s="4" t="s">
        <v>213</v>
      </c>
      <c r="C189" s="12">
        <v>6650000</v>
      </c>
      <c r="D189" s="587"/>
      <c r="E189" s="587"/>
      <c r="F189" s="699"/>
      <c r="G189" s="822">
        <v>5997500</v>
      </c>
      <c r="H189" s="605">
        <v>652500</v>
      </c>
      <c r="I189" s="831">
        <f>H189+G189</f>
        <v>6650000</v>
      </c>
      <c r="J189" s="604">
        <f>C189-I189</f>
        <v>0</v>
      </c>
      <c r="K189" s="733">
        <f t="shared" si="85"/>
        <v>100</v>
      </c>
      <c r="M189" s="514">
        <v>250000</v>
      </c>
      <c r="N189" s="82">
        <v>125000</v>
      </c>
    </row>
    <row r="190" spans="1:16" ht="14.1" customHeight="1" x14ac:dyDescent="0.25">
      <c r="A190" s="732" t="s">
        <v>222</v>
      </c>
      <c r="B190" s="4" t="s">
        <v>214</v>
      </c>
      <c r="C190" s="12">
        <v>500000</v>
      </c>
      <c r="D190" s="587"/>
      <c r="E190" s="587"/>
      <c r="F190" s="699"/>
      <c r="G190" s="822">
        <v>498000</v>
      </c>
      <c r="H190" s="605">
        <v>0</v>
      </c>
      <c r="I190" s="831">
        <f>H190+G190</f>
        <v>498000</v>
      </c>
      <c r="J190" s="604">
        <f>C190-I190</f>
        <v>2000</v>
      </c>
      <c r="K190" s="733">
        <f t="shared" si="85"/>
        <v>99.6</v>
      </c>
      <c r="M190" s="514">
        <v>335500</v>
      </c>
      <c r="N190" s="82">
        <v>250000</v>
      </c>
      <c r="P190" s="206"/>
    </row>
    <row r="191" spans="1:16" s="2" customFormat="1" ht="14.1" customHeight="1" thickBot="1" x14ac:dyDescent="0.3">
      <c r="A191" s="371" t="s">
        <v>23</v>
      </c>
      <c r="B191" s="47" t="s">
        <v>24</v>
      </c>
      <c r="C191" s="616">
        <f>C192</f>
        <v>3000000</v>
      </c>
      <c r="D191" s="616">
        <f t="shared" ref="D191:J192" si="88">D192</f>
        <v>0</v>
      </c>
      <c r="E191" s="616">
        <f t="shared" si="88"/>
        <v>0</v>
      </c>
      <c r="F191" s="622">
        <f t="shared" si="88"/>
        <v>0</v>
      </c>
      <c r="G191" s="819">
        <f t="shared" si="88"/>
        <v>2117750</v>
      </c>
      <c r="H191" s="616">
        <f t="shared" si="88"/>
        <v>882250</v>
      </c>
      <c r="I191" s="961">
        <f t="shared" si="88"/>
        <v>3000000</v>
      </c>
      <c r="J191" s="865">
        <f t="shared" si="88"/>
        <v>0</v>
      </c>
      <c r="K191" s="767">
        <f t="shared" si="85"/>
        <v>100</v>
      </c>
      <c r="M191" s="514">
        <v>600000</v>
      </c>
      <c r="N191" s="1237">
        <f>SUM(N187:N190)</f>
        <v>691000</v>
      </c>
      <c r="O191" s="1237"/>
    </row>
    <row r="192" spans="1:16" ht="14.1" customHeight="1" thickBot="1" x14ac:dyDescent="0.3">
      <c r="A192" s="372" t="s">
        <v>215</v>
      </c>
      <c r="B192" s="3" t="s">
        <v>136</v>
      </c>
      <c r="C192" s="617">
        <f>C193</f>
        <v>3000000</v>
      </c>
      <c r="D192" s="617">
        <f t="shared" si="88"/>
        <v>0</v>
      </c>
      <c r="E192" s="617">
        <f t="shared" si="88"/>
        <v>0</v>
      </c>
      <c r="F192" s="624">
        <f t="shared" si="88"/>
        <v>0</v>
      </c>
      <c r="G192" s="820">
        <f t="shared" si="88"/>
        <v>2117750</v>
      </c>
      <c r="H192" s="617">
        <f t="shared" si="88"/>
        <v>882250</v>
      </c>
      <c r="I192" s="934">
        <f t="shared" si="88"/>
        <v>3000000</v>
      </c>
      <c r="J192" s="625">
        <f t="shared" si="88"/>
        <v>0</v>
      </c>
      <c r="K192" s="741">
        <f t="shared" si="85"/>
        <v>100</v>
      </c>
      <c r="M192" s="514">
        <v>250000</v>
      </c>
      <c r="N192" s="82">
        <v>213500</v>
      </c>
    </row>
    <row r="193" spans="1:15" ht="14.1" customHeight="1" x14ac:dyDescent="0.25">
      <c r="A193" s="747" t="s">
        <v>216</v>
      </c>
      <c r="B193" s="41" t="s">
        <v>141</v>
      </c>
      <c r="C193" s="618">
        <f>C194+C195</f>
        <v>3000000</v>
      </c>
      <c r="D193" s="618">
        <f t="shared" ref="D193:J193" si="89">D194+D195</f>
        <v>0</v>
      </c>
      <c r="E193" s="618">
        <f t="shared" si="89"/>
        <v>0</v>
      </c>
      <c r="F193" s="626">
        <f t="shared" si="89"/>
        <v>0</v>
      </c>
      <c r="G193" s="821">
        <f t="shared" si="89"/>
        <v>2117750</v>
      </c>
      <c r="H193" s="618">
        <f t="shared" si="89"/>
        <v>882250</v>
      </c>
      <c r="I193" s="935">
        <f t="shared" si="89"/>
        <v>3000000</v>
      </c>
      <c r="J193" s="628">
        <f t="shared" si="89"/>
        <v>0</v>
      </c>
      <c r="K193" s="743">
        <f t="shared" si="85"/>
        <v>100</v>
      </c>
      <c r="M193" s="514">
        <f>SUM(M188:M192)</f>
        <v>1919000</v>
      </c>
      <c r="N193" s="82">
        <f>SUM(N191:N192)</f>
        <v>904500</v>
      </c>
    </row>
    <row r="194" spans="1:15" ht="14.1" customHeight="1" x14ac:dyDescent="0.25">
      <c r="A194" s="732" t="s">
        <v>218</v>
      </c>
      <c r="B194" s="4" t="s">
        <v>723</v>
      </c>
      <c r="C194" s="12">
        <v>1350000</v>
      </c>
      <c r="D194" s="587"/>
      <c r="E194" s="587"/>
      <c r="F194" s="699"/>
      <c r="G194" s="822">
        <v>762500</v>
      </c>
      <c r="H194" s="605">
        <f>112500+225000+250000</f>
        <v>587500</v>
      </c>
      <c r="I194" s="831">
        <f>H194+G194</f>
        <v>1350000</v>
      </c>
      <c r="J194" s="636">
        <f>C194-I194</f>
        <v>0</v>
      </c>
      <c r="K194" s="733">
        <f t="shared" si="85"/>
        <v>100</v>
      </c>
      <c r="M194" s="514"/>
      <c r="O194" s="82">
        <f>N192+N191</f>
        <v>904500</v>
      </c>
    </row>
    <row r="195" spans="1:15" ht="14.1" customHeight="1" x14ac:dyDescent="0.25">
      <c r="A195" s="732" t="s">
        <v>217</v>
      </c>
      <c r="B195" s="4" t="s">
        <v>142</v>
      </c>
      <c r="C195" s="12">
        <v>1650000</v>
      </c>
      <c r="D195" s="587"/>
      <c r="E195" s="587"/>
      <c r="F195" s="699"/>
      <c r="G195" s="822">
        <v>1355250</v>
      </c>
      <c r="H195" s="605">
        <v>294750</v>
      </c>
      <c r="I195" s="831">
        <f>H195+G195</f>
        <v>1650000</v>
      </c>
      <c r="J195" s="636">
        <f>C195-I195</f>
        <v>0</v>
      </c>
      <c r="K195" s="733">
        <f t="shared" si="85"/>
        <v>100</v>
      </c>
      <c r="M195" s="514"/>
    </row>
    <row r="196" spans="1:15" s="2" customFormat="1" ht="14.1" customHeight="1" thickBot="1" x14ac:dyDescent="0.3">
      <c r="A196" s="371" t="s">
        <v>25</v>
      </c>
      <c r="B196" s="47" t="s">
        <v>26</v>
      </c>
      <c r="C196" s="616">
        <f>C197</f>
        <v>4000000</v>
      </c>
      <c r="D196" s="616">
        <f t="shared" ref="D196:J198" si="90">D197</f>
        <v>0</v>
      </c>
      <c r="E196" s="616">
        <f t="shared" si="90"/>
        <v>0</v>
      </c>
      <c r="F196" s="622">
        <f t="shared" si="90"/>
        <v>0</v>
      </c>
      <c r="G196" s="819">
        <f t="shared" si="90"/>
        <v>3592000</v>
      </c>
      <c r="H196" s="616">
        <f t="shared" si="90"/>
        <v>408000</v>
      </c>
      <c r="I196" s="961">
        <f t="shared" si="90"/>
        <v>4000000</v>
      </c>
      <c r="J196" s="865">
        <f t="shared" si="90"/>
        <v>0</v>
      </c>
      <c r="K196" s="767">
        <f t="shared" si="85"/>
        <v>100</v>
      </c>
      <c r="M196" s="514"/>
      <c r="N196" s="1237"/>
      <c r="O196" s="1237"/>
    </row>
    <row r="197" spans="1:15" ht="14.1" customHeight="1" thickBot="1" x14ac:dyDescent="0.3">
      <c r="A197" s="372" t="s">
        <v>231</v>
      </c>
      <c r="B197" s="3" t="s">
        <v>136</v>
      </c>
      <c r="C197" s="617">
        <f>C198</f>
        <v>4000000</v>
      </c>
      <c r="D197" s="617">
        <f t="shared" si="90"/>
        <v>0</v>
      </c>
      <c r="E197" s="617">
        <f t="shared" si="90"/>
        <v>0</v>
      </c>
      <c r="F197" s="624">
        <f t="shared" si="90"/>
        <v>0</v>
      </c>
      <c r="G197" s="820">
        <f t="shared" si="90"/>
        <v>3592000</v>
      </c>
      <c r="H197" s="617">
        <f t="shared" si="90"/>
        <v>408000</v>
      </c>
      <c r="I197" s="934">
        <f t="shared" si="90"/>
        <v>4000000</v>
      </c>
      <c r="J197" s="625">
        <f t="shared" si="90"/>
        <v>0</v>
      </c>
      <c r="K197" s="741">
        <f t="shared" si="85"/>
        <v>100</v>
      </c>
      <c r="M197" s="514"/>
    </row>
    <row r="198" spans="1:15" ht="14.1" customHeight="1" x14ac:dyDescent="0.25">
      <c r="A198" s="747" t="s">
        <v>232</v>
      </c>
      <c r="B198" s="41" t="s">
        <v>139</v>
      </c>
      <c r="C198" s="618">
        <f>C199</f>
        <v>4000000</v>
      </c>
      <c r="D198" s="618">
        <f t="shared" si="90"/>
        <v>0</v>
      </c>
      <c r="E198" s="618">
        <f t="shared" si="90"/>
        <v>0</v>
      </c>
      <c r="F198" s="626">
        <f t="shared" si="90"/>
        <v>0</v>
      </c>
      <c r="G198" s="821">
        <f t="shared" si="90"/>
        <v>3592000</v>
      </c>
      <c r="H198" s="618">
        <f t="shared" si="90"/>
        <v>408000</v>
      </c>
      <c r="I198" s="935">
        <f t="shared" si="90"/>
        <v>4000000</v>
      </c>
      <c r="J198" s="628">
        <f t="shared" si="90"/>
        <v>0</v>
      </c>
      <c r="K198" s="743">
        <f t="shared" si="85"/>
        <v>100</v>
      </c>
      <c r="M198" s="514"/>
      <c r="O198" s="82">
        <f>E506</f>
        <v>1382314</v>
      </c>
    </row>
    <row r="199" spans="1:15" ht="14.1" customHeight="1" x14ac:dyDescent="0.25">
      <c r="A199" s="732" t="s">
        <v>233</v>
      </c>
      <c r="B199" s="4" t="s">
        <v>230</v>
      </c>
      <c r="C199" s="12">
        <v>4000000</v>
      </c>
      <c r="D199" s="587"/>
      <c r="E199" s="587"/>
      <c r="F199" s="699"/>
      <c r="G199" s="822">
        <v>3592000</v>
      </c>
      <c r="H199" s="605">
        <v>408000</v>
      </c>
      <c r="I199" s="823">
        <f>H199+G199</f>
        <v>4000000</v>
      </c>
      <c r="J199" s="604">
        <f>C199-I199</f>
        <v>0</v>
      </c>
      <c r="K199" s="733">
        <f t="shared" si="85"/>
        <v>100</v>
      </c>
      <c r="M199" s="1255">
        <f>4*55000</f>
        <v>220000</v>
      </c>
      <c r="N199" s="82" t="s">
        <v>1061</v>
      </c>
      <c r="O199" s="82">
        <v>110000</v>
      </c>
    </row>
    <row r="200" spans="1:15" s="2" customFormat="1" ht="14.1" customHeight="1" thickBot="1" x14ac:dyDescent="0.3">
      <c r="A200" s="371" t="s">
        <v>27</v>
      </c>
      <c r="B200" s="47" t="s">
        <v>28</v>
      </c>
      <c r="C200" s="616">
        <f>C201</f>
        <v>1200000</v>
      </c>
      <c r="D200" s="616">
        <f t="shared" ref="D200:J202" si="91">D201</f>
        <v>0</v>
      </c>
      <c r="E200" s="616">
        <f t="shared" si="91"/>
        <v>0</v>
      </c>
      <c r="F200" s="622">
        <f t="shared" si="91"/>
        <v>0</v>
      </c>
      <c r="G200" s="838">
        <f t="shared" si="91"/>
        <v>1190000</v>
      </c>
      <c r="H200" s="641">
        <f t="shared" si="91"/>
        <v>0</v>
      </c>
      <c r="I200" s="962">
        <f t="shared" si="91"/>
        <v>1190000</v>
      </c>
      <c r="J200" s="632">
        <f t="shared" si="91"/>
        <v>10000</v>
      </c>
      <c r="K200" s="739">
        <f t="shared" si="85"/>
        <v>99.166666666666671</v>
      </c>
      <c r="M200" s="514"/>
      <c r="N200" s="1237"/>
      <c r="O200" s="1237">
        <f>O198-O199</f>
        <v>1272314</v>
      </c>
    </row>
    <row r="201" spans="1:15" ht="14.1" customHeight="1" thickBot="1" x14ac:dyDescent="0.3">
      <c r="A201" s="372" t="s">
        <v>235</v>
      </c>
      <c r="B201" s="3" t="s">
        <v>136</v>
      </c>
      <c r="C201" s="617">
        <f>C202</f>
        <v>1200000</v>
      </c>
      <c r="D201" s="617">
        <f t="shared" si="91"/>
        <v>0</v>
      </c>
      <c r="E201" s="617">
        <f t="shared" si="91"/>
        <v>0</v>
      </c>
      <c r="F201" s="624">
        <f t="shared" si="91"/>
        <v>0</v>
      </c>
      <c r="G201" s="820">
        <f t="shared" si="91"/>
        <v>1190000</v>
      </c>
      <c r="H201" s="617">
        <f t="shared" si="91"/>
        <v>0</v>
      </c>
      <c r="I201" s="934">
        <f t="shared" si="91"/>
        <v>1190000</v>
      </c>
      <c r="J201" s="625">
        <f t="shared" si="91"/>
        <v>10000</v>
      </c>
      <c r="K201" s="741">
        <f t="shared" si="85"/>
        <v>99.166666666666671</v>
      </c>
      <c r="M201" s="514"/>
      <c r="N201" s="82" t="s">
        <v>1062</v>
      </c>
      <c r="O201" s="82">
        <f>4*12500</f>
        <v>50000</v>
      </c>
    </row>
    <row r="202" spans="1:15" ht="14.1" customHeight="1" x14ac:dyDescent="0.25">
      <c r="A202" s="747" t="s">
        <v>236</v>
      </c>
      <c r="B202" s="41" t="s">
        <v>206</v>
      </c>
      <c r="C202" s="618">
        <f>C203</f>
        <v>1200000</v>
      </c>
      <c r="D202" s="618">
        <f t="shared" si="91"/>
        <v>0</v>
      </c>
      <c r="E202" s="618">
        <f t="shared" si="91"/>
        <v>0</v>
      </c>
      <c r="F202" s="626">
        <f t="shared" si="91"/>
        <v>0</v>
      </c>
      <c r="G202" s="821">
        <f t="shared" si="91"/>
        <v>1190000</v>
      </c>
      <c r="H202" s="618">
        <f t="shared" si="91"/>
        <v>0</v>
      </c>
      <c r="I202" s="935">
        <f t="shared" si="91"/>
        <v>1190000</v>
      </c>
      <c r="J202" s="628">
        <f t="shared" si="91"/>
        <v>10000</v>
      </c>
      <c r="K202" s="743">
        <f t="shared" si="85"/>
        <v>99.166666666666671</v>
      </c>
      <c r="M202" s="514"/>
      <c r="N202" s="82" t="s">
        <v>1063</v>
      </c>
      <c r="O202" s="82">
        <v>35000</v>
      </c>
    </row>
    <row r="203" spans="1:15" ht="14.1" customHeight="1" x14ac:dyDescent="0.25">
      <c r="A203" s="732" t="s">
        <v>237</v>
      </c>
      <c r="B203" s="4" t="s">
        <v>234</v>
      </c>
      <c r="C203" s="12">
        <v>1200000</v>
      </c>
      <c r="D203" s="587"/>
      <c r="E203" s="587"/>
      <c r="F203" s="699"/>
      <c r="G203" s="822">
        <v>1190000</v>
      </c>
      <c r="H203" s="605"/>
      <c r="I203" s="831">
        <f>H203+G203</f>
        <v>1190000</v>
      </c>
      <c r="J203" s="604">
        <f>C203-I203</f>
        <v>10000</v>
      </c>
      <c r="K203" s="733">
        <f t="shared" si="85"/>
        <v>99.166666666666671</v>
      </c>
      <c r="M203" s="514"/>
      <c r="N203" s="82" t="s">
        <v>1064</v>
      </c>
      <c r="O203" s="82">
        <f>4*18000</f>
        <v>72000</v>
      </c>
    </row>
    <row r="204" spans="1:15" s="2" customFormat="1" ht="14.1" customHeight="1" thickBot="1" x14ac:dyDescent="0.3">
      <c r="A204" s="371" t="s">
        <v>29</v>
      </c>
      <c r="B204" s="47" t="s">
        <v>30</v>
      </c>
      <c r="C204" s="616">
        <f>C205</f>
        <v>17814000</v>
      </c>
      <c r="D204" s="616">
        <f t="shared" ref="D204:J205" si="92">D205</f>
        <v>0</v>
      </c>
      <c r="E204" s="616">
        <f t="shared" si="92"/>
        <v>0</v>
      </c>
      <c r="F204" s="622">
        <f t="shared" si="92"/>
        <v>0</v>
      </c>
      <c r="G204" s="819">
        <f t="shared" si="92"/>
        <v>14094000</v>
      </c>
      <c r="H204" s="1332">
        <f t="shared" si="92"/>
        <v>2304000</v>
      </c>
      <c r="I204" s="961">
        <f t="shared" si="92"/>
        <v>16398000</v>
      </c>
      <c r="J204" s="865">
        <f t="shared" si="92"/>
        <v>1416000</v>
      </c>
      <c r="K204" s="767">
        <f t="shared" si="85"/>
        <v>92.051195688784105</v>
      </c>
      <c r="M204" s="514"/>
      <c r="N204" s="1237"/>
      <c r="O204" s="1237">
        <f>O200-O201-O202-O203</f>
        <v>1115314</v>
      </c>
    </row>
    <row r="205" spans="1:15" ht="14.1" customHeight="1" thickBot="1" x14ac:dyDescent="0.3">
      <c r="A205" s="372" t="s">
        <v>241</v>
      </c>
      <c r="B205" s="3" t="s">
        <v>136</v>
      </c>
      <c r="C205" s="617">
        <f>C206</f>
        <v>17814000</v>
      </c>
      <c r="D205" s="617">
        <f t="shared" si="92"/>
        <v>0</v>
      </c>
      <c r="E205" s="617">
        <f t="shared" si="92"/>
        <v>0</v>
      </c>
      <c r="F205" s="624">
        <f t="shared" si="92"/>
        <v>0</v>
      </c>
      <c r="G205" s="820">
        <f t="shared" si="92"/>
        <v>14094000</v>
      </c>
      <c r="H205" s="617">
        <f t="shared" si="92"/>
        <v>2304000</v>
      </c>
      <c r="I205" s="934">
        <f t="shared" si="92"/>
        <v>16398000</v>
      </c>
      <c r="J205" s="625">
        <f t="shared" si="92"/>
        <v>1416000</v>
      </c>
      <c r="K205" s="741">
        <f t="shared" si="85"/>
        <v>92.051195688784105</v>
      </c>
      <c r="M205" s="514"/>
      <c r="N205" s="82" t="s">
        <v>1065</v>
      </c>
      <c r="O205" s="82">
        <f>2*9500</f>
        <v>19000</v>
      </c>
    </row>
    <row r="206" spans="1:15" ht="14.1" customHeight="1" x14ac:dyDescent="0.25">
      <c r="A206" s="747" t="s">
        <v>242</v>
      </c>
      <c r="B206" s="41" t="s">
        <v>238</v>
      </c>
      <c r="C206" s="618">
        <f>C207+C208</f>
        <v>17814000</v>
      </c>
      <c r="D206" s="618">
        <f t="shared" ref="D206:J206" si="93">D207+D208</f>
        <v>0</v>
      </c>
      <c r="E206" s="618">
        <f t="shared" si="93"/>
        <v>0</v>
      </c>
      <c r="F206" s="626">
        <f t="shared" si="93"/>
        <v>0</v>
      </c>
      <c r="G206" s="821">
        <f t="shared" si="93"/>
        <v>14094000</v>
      </c>
      <c r="H206" s="618">
        <f t="shared" si="93"/>
        <v>2304000</v>
      </c>
      <c r="I206" s="935">
        <f t="shared" si="93"/>
        <v>16398000</v>
      </c>
      <c r="J206" s="628">
        <f t="shared" si="93"/>
        <v>1416000</v>
      </c>
      <c r="K206" s="743">
        <f t="shared" si="85"/>
        <v>92.051195688784105</v>
      </c>
      <c r="M206" s="514"/>
      <c r="N206" s="82">
        <v>396000</v>
      </c>
      <c r="O206" s="82">
        <f>O204-O205</f>
        <v>1096314</v>
      </c>
    </row>
    <row r="207" spans="1:15" ht="14.1" customHeight="1" x14ac:dyDescent="0.25">
      <c r="A207" s="732" t="s">
        <v>244</v>
      </c>
      <c r="B207" s="4" t="s">
        <v>239</v>
      </c>
      <c r="C207" s="12">
        <v>6864000</v>
      </c>
      <c r="D207" s="218"/>
      <c r="E207" s="218"/>
      <c r="F207" s="697"/>
      <c r="G207" s="822">
        <v>4944000</v>
      </c>
      <c r="H207" s="605">
        <v>504000</v>
      </c>
      <c r="I207" s="831">
        <f>H207+G207</f>
        <v>5448000</v>
      </c>
      <c r="J207" s="604">
        <f>C207-I207</f>
        <v>1416000</v>
      </c>
      <c r="K207" s="733">
        <f t="shared" si="85"/>
        <v>79.370629370629374</v>
      </c>
      <c r="M207" s="514">
        <f>528000+H207</f>
        <v>1032000</v>
      </c>
    </row>
    <row r="208" spans="1:15" ht="14.1" customHeight="1" x14ac:dyDescent="0.25">
      <c r="A208" s="732" t="s">
        <v>243</v>
      </c>
      <c r="B208" s="5" t="s">
        <v>240</v>
      </c>
      <c r="C208" s="12">
        <v>10950000</v>
      </c>
      <c r="D208" s="218"/>
      <c r="E208" s="218"/>
      <c r="F208" s="697"/>
      <c r="G208" s="822">
        <v>9150000</v>
      </c>
      <c r="H208" s="605">
        <v>1800000</v>
      </c>
      <c r="I208" s="831">
        <f>H208+G208</f>
        <v>10950000</v>
      </c>
      <c r="J208" s="604">
        <f>C208-I208</f>
        <v>0</v>
      </c>
      <c r="K208" s="733">
        <f t="shared" si="85"/>
        <v>100</v>
      </c>
      <c r="M208" s="514">
        <f>900000+H208</f>
        <v>2700000</v>
      </c>
      <c r="N208" s="82">
        <v>286000</v>
      </c>
    </row>
    <row r="209" spans="1:16" ht="14.1" customHeight="1" x14ac:dyDescent="0.25">
      <c r="A209" s="879"/>
      <c r="B209" s="879"/>
      <c r="C209" s="880"/>
      <c r="D209" s="881"/>
      <c r="E209" s="881"/>
      <c r="F209" s="881"/>
      <c r="G209" s="882"/>
      <c r="H209" s="882"/>
      <c r="I209" s="941"/>
      <c r="J209" s="883"/>
      <c r="K209" s="884"/>
      <c r="M209" s="514"/>
    </row>
    <row r="210" spans="1:16" ht="14.1" customHeight="1" x14ac:dyDescent="0.25">
      <c r="A210" s="7"/>
      <c r="C210" s="885"/>
      <c r="D210" s="220"/>
      <c r="E210" s="220"/>
      <c r="F210" s="220"/>
      <c r="G210" s="415"/>
      <c r="H210" s="415"/>
      <c r="I210" s="942"/>
      <c r="J210" s="886"/>
      <c r="K210" s="887"/>
      <c r="M210" s="514"/>
    </row>
    <row r="211" spans="1:16" ht="14.1" customHeight="1" x14ac:dyDescent="0.25">
      <c r="A211" s="7"/>
      <c r="B211" s="7"/>
      <c r="C211" s="885"/>
      <c r="D211" s="220"/>
      <c r="E211" s="220"/>
      <c r="F211" s="220"/>
      <c r="G211" s="415"/>
      <c r="H211" s="415"/>
      <c r="I211" s="942"/>
      <c r="J211" s="886"/>
      <c r="K211" s="887"/>
      <c r="M211" s="514"/>
    </row>
    <row r="212" spans="1:16" ht="13.5" customHeight="1" x14ac:dyDescent="0.25">
      <c r="A212" s="7"/>
      <c r="B212" s="7"/>
      <c r="C212" s="885"/>
      <c r="D212" s="220"/>
      <c r="E212" s="220"/>
      <c r="F212" s="220"/>
      <c r="G212" s="415"/>
      <c r="H212" s="415"/>
      <c r="I212" s="942"/>
      <c r="J212" s="886"/>
      <c r="K212" s="887">
        <v>6</v>
      </c>
      <c r="M212" s="514"/>
    </row>
    <row r="213" spans="1:16" ht="13.5" customHeight="1" x14ac:dyDescent="0.25">
      <c r="A213" s="717" t="s">
        <v>435</v>
      </c>
      <c r="B213" s="689">
        <v>2</v>
      </c>
      <c r="C213" s="690" t="s">
        <v>436</v>
      </c>
      <c r="D213" s="690" t="s">
        <v>437</v>
      </c>
      <c r="E213" s="690" t="s">
        <v>438</v>
      </c>
      <c r="F213" s="691" t="s">
        <v>439</v>
      </c>
      <c r="G213" s="801">
        <v>7</v>
      </c>
      <c r="H213" s="581">
        <v>8</v>
      </c>
      <c r="I213" s="924">
        <v>9</v>
      </c>
      <c r="J213" s="582">
        <v>10</v>
      </c>
      <c r="K213" s="718">
        <v>11</v>
      </c>
      <c r="M213" s="514"/>
      <c r="N213" s="82" t="s">
        <v>1106</v>
      </c>
      <c r="O213" s="82" t="s">
        <v>1107</v>
      </c>
    </row>
    <row r="214" spans="1:16" s="2" customFormat="1" ht="13.5" customHeight="1" thickBot="1" x14ac:dyDescent="0.3">
      <c r="A214" s="371" t="s">
        <v>31</v>
      </c>
      <c r="B214" s="47" t="s">
        <v>32</v>
      </c>
      <c r="C214" s="616">
        <f>C215</f>
        <v>23000000</v>
      </c>
      <c r="D214" s="616">
        <f t="shared" ref="D214:J216" si="94">D215</f>
        <v>0</v>
      </c>
      <c r="E214" s="616">
        <f t="shared" si="94"/>
        <v>0</v>
      </c>
      <c r="F214" s="622">
        <f t="shared" si="94"/>
        <v>0</v>
      </c>
      <c r="G214" s="819">
        <f t="shared" si="94"/>
        <v>19261768</v>
      </c>
      <c r="H214" s="616">
        <f t="shared" si="94"/>
        <v>3655000</v>
      </c>
      <c r="I214" s="961">
        <f t="shared" si="94"/>
        <v>22916768</v>
      </c>
      <c r="J214" s="865">
        <f t="shared" si="94"/>
        <v>83232</v>
      </c>
      <c r="K214" s="767">
        <f t="shared" si="85"/>
        <v>99.63812173913044</v>
      </c>
      <c r="M214" s="514">
        <v>6560000</v>
      </c>
      <c r="N214" s="82">
        <v>800000</v>
      </c>
      <c r="O214" s="1237">
        <v>350000</v>
      </c>
    </row>
    <row r="215" spans="1:16" ht="13.5" customHeight="1" thickBot="1" x14ac:dyDescent="0.3">
      <c r="A215" s="372" t="s">
        <v>248</v>
      </c>
      <c r="B215" s="3" t="s">
        <v>136</v>
      </c>
      <c r="C215" s="617">
        <f>C216</f>
        <v>23000000</v>
      </c>
      <c r="D215" s="617">
        <f t="shared" si="94"/>
        <v>0</v>
      </c>
      <c r="E215" s="617">
        <f t="shared" si="94"/>
        <v>0</v>
      </c>
      <c r="F215" s="624">
        <f t="shared" si="94"/>
        <v>0</v>
      </c>
      <c r="G215" s="820">
        <f t="shared" si="94"/>
        <v>19261768</v>
      </c>
      <c r="H215" s="617">
        <f t="shared" si="94"/>
        <v>3655000</v>
      </c>
      <c r="I215" s="934">
        <f t="shared" si="94"/>
        <v>22916768</v>
      </c>
      <c r="J215" s="625">
        <f t="shared" si="94"/>
        <v>83232</v>
      </c>
      <c r="K215" s="741">
        <f t="shared" si="85"/>
        <v>99.63812173913044</v>
      </c>
      <c r="M215" s="514"/>
      <c r="N215" s="82">
        <v>400000</v>
      </c>
      <c r="O215" s="82">
        <v>175000</v>
      </c>
    </row>
    <row r="216" spans="1:16" ht="13.5" customHeight="1" x14ac:dyDescent="0.25">
      <c r="A216" s="747" t="s">
        <v>249</v>
      </c>
      <c r="B216" s="41" t="s">
        <v>245</v>
      </c>
      <c r="C216" s="618">
        <f>C217</f>
        <v>23000000</v>
      </c>
      <c r="D216" s="618">
        <f t="shared" si="94"/>
        <v>0</v>
      </c>
      <c r="E216" s="618">
        <f t="shared" si="94"/>
        <v>0</v>
      </c>
      <c r="F216" s="626">
        <f t="shared" si="94"/>
        <v>0</v>
      </c>
      <c r="G216" s="821">
        <f t="shared" si="94"/>
        <v>19261768</v>
      </c>
      <c r="H216" s="618">
        <f t="shared" si="94"/>
        <v>3655000</v>
      </c>
      <c r="I216" s="935">
        <f t="shared" si="94"/>
        <v>22916768</v>
      </c>
      <c r="J216" s="628">
        <f t="shared" si="94"/>
        <v>83232</v>
      </c>
      <c r="K216" s="743">
        <f t="shared" si="85"/>
        <v>99.63812173913044</v>
      </c>
      <c r="M216" s="514"/>
      <c r="N216" s="82">
        <v>200000</v>
      </c>
      <c r="O216" s="82">
        <v>200000</v>
      </c>
    </row>
    <row r="217" spans="1:16" ht="13.5" customHeight="1" x14ac:dyDescent="0.25">
      <c r="A217" s="732" t="s">
        <v>250</v>
      </c>
      <c r="B217" s="4" t="s">
        <v>246</v>
      </c>
      <c r="C217" s="12">
        <v>23000000</v>
      </c>
      <c r="D217" s="587"/>
      <c r="E217" s="587"/>
      <c r="F217" s="699"/>
      <c r="G217" s="822">
        <v>19261768</v>
      </c>
      <c r="H217" s="605">
        <v>3655000</v>
      </c>
      <c r="I217" s="823">
        <f>H217+G217</f>
        <v>22916768</v>
      </c>
      <c r="J217" s="604">
        <f>C217-I217</f>
        <v>83232</v>
      </c>
      <c r="K217" s="733">
        <f t="shared" si="85"/>
        <v>99.63812173913044</v>
      </c>
      <c r="M217" s="514"/>
      <c r="N217" s="82">
        <v>450000</v>
      </c>
      <c r="O217" s="82">
        <v>425000</v>
      </c>
    </row>
    <row r="218" spans="1:16" s="2" customFormat="1" ht="13.5" customHeight="1" thickBot="1" x14ac:dyDescent="0.3">
      <c r="A218" s="371" t="s">
        <v>33</v>
      </c>
      <c r="B218" s="47" t="s">
        <v>34</v>
      </c>
      <c r="C218" s="616">
        <f>C219</f>
        <v>39000000</v>
      </c>
      <c r="D218" s="616">
        <f t="shared" ref="D218:J220" si="95">D219</f>
        <v>0</v>
      </c>
      <c r="E218" s="616">
        <f t="shared" si="95"/>
        <v>0</v>
      </c>
      <c r="F218" s="622">
        <f t="shared" si="95"/>
        <v>0</v>
      </c>
      <c r="G218" s="838">
        <f t="shared" si="95"/>
        <v>32145000</v>
      </c>
      <c r="H218" s="641">
        <f t="shared" si="95"/>
        <v>6855000</v>
      </c>
      <c r="I218" s="962">
        <f t="shared" si="95"/>
        <v>39000000</v>
      </c>
      <c r="J218" s="632">
        <f t="shared" si="95"/>
        <v>0</v>
      </c>
      <c r="K218" s="739">
        <f t="shared" si="85"/>
        <v>100</v>
      </c>
      <c r="M218" s="514">
        <f>4735000-H218</f>
        <v>-2120000</v>
      </c>
      <c r="N218" s="1237">
        <v>350000</v>
      </c>
      <c r="O218" s="1237">
        <v>270000</v>
      </c>
    </row>
    <row r="219" spans="1:16" ht="13.5" customHeight="1" thickBot="1" x14ac:dyDescent="0.3">
      <c r="A219" s="372" t="s">
        <v>251</v>
      </c>
      <c r="B219" s="3" t="s">
        <v>136</v>
      </c>
      <c r="C219" s="617">
        <f>C220</f>
        <v>39000000</v>
      </c>
      <c r="D219" s="617">
        <f t="shared" si="95"/>
        <v>0</v>
      </c>
      <c r="E219" s="617">
        <f t="shared" si="95"/>
        <v>0</v>
      </c>
      <c r="F219" s="624">
        <f t="shared" si="95"/>
        <v>0</v>
      </c>
      <c r="G219" s="820">
        <f t="shared" si="95"/>
        <v>32145000</v>
      </c>
      <c r="H219" s="617">
        <f t="shared" si="95"/>
        <v>6855000</v>
      </c>
      <c r="I219" s="934">
        <f t="shared" si="95"/>
        <v>39000000</v>
      </c>
      <c r="J219" s="625">
        <f t="shared" si="95"/>
        <v>0</v>
      </c>
      <c r="K219" s="741">
        <f t="shared" si="85"/>
        <v>100</v>
      </c>
      <c r="M219" s="514"/>
      <c r="N219" s="82">
        <v>360000</v>
      </c>
      <c r="O219" s="82">
        <v>450000</v>
      </c>
    </row>
    <row r="220" spans="1:16" ht="13.5" customHeight="1" x14ac:dyDescent="0.25">
      <c r="A220" s="747" t="s">
        <v>252</v>
      </c>
      <c r="B220" s="41" t="s">
        <v>245</v>
      </c>
      <c r="C220" s="618">
        <f>C221</f>
        <v>39000000</v>
      </c>
      <c r="D220" s="618">
        <f t="shared" si="95"/>
        <v>0</v>
      </c>
      <c r="E220" s="618">
        <f t="shared" si="95"/>
        <v>0</v>
      </c>
      <c r="F220" s="626">
        <f t="shared" si="95"/>
        <v>0</v>
      </c>
      <c r="G220" s="821">
        <f t="shared" si="95"/>
        <v>32145000</v>
      </c>
      <c r="H220" s="618">
        <f t="shared" si="95"/>
        <v>6855000</v>
      </c>
      <c r="I220" s="935">
        <f t="shared" si="95"/>
        <v>39000000</v>
      </c>
      <c r="J220" s="628">
        <f t="shared" si="95"/>
        <v>0</v>
      </c>
      <c r="K220" s="743">
        <f t="shared" si="85"/>
        <v>100</v>
      </c>
      <c r="M220" s="514"/>
      <c r="N220" s="82">
        <v>75000</v>
      </c>
    </row>
    <row r="221" spans="1:16" ht="13.5" customHeight="1" x14ac:dyDescent="0.25">
      <c r="A221" s="732" t="s">
        <v>253</v>
      </c>
      <c r="B221" s="4" t="s">
        <v>247</v>
      </c>
      <c r="C221" s="12">
        <v>39000000</v>
      </c>
      <c r="D221" s="587"/>
      <c r="E221" s="587"/>
      <c r="F221" s="699"/>
      <c r="G221" s="822">
        <v>32145000</v>
      </c>
      <c r="H221" s="605">
        <v>6855000</v>
      </c>
      <c r="I221" s="831">
        <f>H221+G221</f>
        <v>39000000</v>
      </c>
      <c r="J221" s="604">
        <f>C221-I221</f>
        <v>0</v>
      </c>
      <c r="K221" s="733">
        <f t="shared" si="85"/>
        <v>100</v>
      </c>
      <c r="M221" s="1255"/>
      <c r="N221" s="346">
        <v>150000</v>
      </c>
    </row>
    <row r="222" spans="1:16" s="2" customFormat="1" ht="13.5" customHeight="1" thickBot="1" x14ac:dyDescent="0.3">
      <c r="A222" s="371" t="s">
        <v>35</v>
      </c>
      <c r="B222" s="47" t="s">
        <v>36</v>
      </c>
      <c r="C222" s="616">
        <f>C223</f>
        <v>5000000</v>
      </c>
      <c r="D222" s="616">
        <f t="shared" ref="D222:J224" si="96">D223</f>
        <v>0</v>
      </c>
      <c r="E222" s="616">
        <f t="shared" si="96"/>
        <v>0</v>
      </c>
      <c r="F222" s="622">
        <f t="shared" si="96"/>
        <v>0</v>
      </c>
      <c r="G222" s="838">
        <f t="shared" si="96"/>
        <v>3472000</v>
      </c>
      <c r="H222" s="641">
        <f t="shared" si="96"/>
        <v>1522500</v>
      </c>
      <c r="I222" s="962">
        <f t="shared" si="96"/>
        <v>4994500</v>
      </c>
      <c r="J222" s="632">
        <f t="shared" si="96"/>
        <v>5500</v>
      </c>
      <c r="K222" s="739">
        <f t="shared" si="85"/>
        <v>99.89</v>
      </c>
      <c r="M222" s="514"/>
      <c r="N222" s="1237">
        <v>225000</v>
      </c>
      <c r="O222" s="1237"/>
    </row>
    <row r="223" spans="1:16" ht="13.5" customHeight="1" thickBot="1" x14ac:dyDescent="0.3">
      <c r="A223" s="372" t="s">
        <v>255</v>
      </c>
      <c r="B223" s="3" t="s">
        <v>80</v>
      </c>
      <c r="C223" s="617">
        <f>C224</f>
        <v>5000000</v>
      </c>
      <c r="D223" s="617">
        <f t="shared" si="96"/>
        <v>0</v>
      </c>
      <c r="E223" s="617">
        <f t="shared" si="96"/>
        <v>0</v>
      </c>
      <c r="F223" s="624">
        <f t="shared" si="96"/>
        <v>0</v>
      </c>
      <c r="G223" s="820">
        <f t="shared" si="96"/>
        <v>3472000</v>
      </c>
      <c r="H223" s="617">
        <f t="shared" si="96"/>
        <v>1522500</v>
      </c>
      <c r="I223" s="934">
        <f t="shared" si="96"/>
        <v>4994500</v>
      </c>
      <c r="J223" s="625">
        <f t="shared" si="96"/>
        <v>5500</v>
      </c>
      <c r="K223" s="741">
        <f t="shared" si="85"/>
        <v>99.89</v>
      </c>
      <c r="M223" s="514"/>
      <c r="N223" s="82">
        <v>300000</v>
      </c>
    </row>
    <row r="224" spans="1:16" ht="13.5" customHeight="1" x14ac:dyDescent="0.25">
      <c r="A224" s="747" t="s">
        <v>851</v>
      </c>
      <c r="B224" s="41" t="s">
        <v>1001</v>
      </c>
      <c r="C224" s="618">
        <f>C225</f>
        <v>5000000</v>
      </c>
      <c r="D224" s="618">
        <f t="shared" si="96"/>
        <v>0</v>
      </c>
      <c r="E224" s="618">
        <f t="shared" si="96"/>
        <v>0</v>
      </c>
      <c r="F224" s="626">
        <f t="shared" si="96"/>
        <v>0</v>
      </c>
      <c r="G224" s="821">
        <f t="shared" si="96"/>
        <v>3472000</v>
      </c>
      <c r="H224" s="618">
        <f t="shared" si="96"/>
        <v>1522500</v>
      </c>
      <c r="I224" s="935">
        <f t="shared" si="96"/>
        <v>4994500</v>
      </c>
      <c r="J224" s="628">
        <f t="shared" si="96"/>
        <v>5500</v>
      </c>
      <c r="K224" s="743">
        <f t="shared" si="85"/>
        <v>99.89</v>
      </c>
      <c r="M224" s="514"/>
      <c r="N224" s="82">
        <f>SUM(N214:N223)</f>
        <v>3310000</v>
      </c>
      <c r="O224" s="82">
        <f>SUM(O214:O223)</f>
        <v>1870000</v>
      </c>
      <c r="P224" s="206">
        <f>O224+N224</f>
        <v>5180000</v>
      </c>
    </row>
    <row r="225" spans="1:15" ht="13.5" customHeight="1" x14ac:dyDescent="0.25">
      <c r="A225" s="732" t="s">
        <v>852</v>
      </c>
      <c r="B225" s="4" t="s">
        <v>1000</v>
      </c>
      <c r="C225" s="12">
        <v>5000000</v>
      </c>
      <c r="D225" s="218"/>
      <c r="E225" s="218"/>
      <c r="F225" s="697"/>
      <c r="G225" s="822">
        <v>3472000</v>
      </c>
      <c r="H225" s="605">
        <v>1522500</v>
      </c>
      <c r="I225" s="823">
        <f>H225+G225</f>
        <v>4994500</v>
      </c>
      <c r="J225" s="604">
        <f>C225-I225</f>
        <v>5500</v>
      </c>
      <c r="K225" s="733">
        <f t="shared" si="85"/>
        <v>99.89</v>
      </c>
      <c r="M225" s="514"/>
    </row>
    <row r="226" spans="1:15" s="1" customFormat="1" ht="13.5" customHeight="1" x14ac:dyDescent="0.25">
      <c r="A226" s="745" t="s">
        <v>105</v>
      </c>
      <c r="B226" s="38" t="s">
        <v>92</v>
      </c>
      <c r="C226" s="620">
        <f t="shared" ref="C226:J226" si="97">C227+C236+C240+C247+C258+C265+C269+C273</f>
        <v>173845000</v>
      </c>
      <c r="D226" s="620">
        <f t="shared" si="97"/>
        <v>0</v>
      </c>
      <c r="E226" s="620">
        <f t="shared" si="97"/>
        <v>0</v>
      </c>
      <c r="F226" s="453">
        <f t="shared" si="97"/>
        <v>0</v>
      </c>
      <c r="G226" s="832">
        <f t="shared" si="97"/>
        <v>158535780</v>
      </c>
      <c r="H226" s="620">
        <f t="shared" si="97"/>
        <v>14813228</v>
      </c>
      <c r="I226" s="810">
        <f t="shared" si="97"/>
        <v>173349008</v>
      </c>
      <c r="J226" s="866">
        <f t="shared" si="97"/>
        <v>495992</v>
      </c>
      <c r="K226" s="746">
        <f t="shared" si="85"/>
        <v>99.71469297362593</v>
      </c>
      <c r="M226" s="514"/>
      <c r="N226" s="1283"/>
      <c r="O226" s="1283"/>
    </row>
    <row r="227" spans="1:15" s="2" customFormat="1" ht="13.5" customHeight="1" thickBot="1" x14ac:dyDescent="0.3">
      <c r="A227" s="371" t="s">
        <v>37</v>
      </c>
      <c r="B227" s="47" t="s">
        <v>38</v>
      </c>
      <c r="C227" s="616">
        <f>C228</f>
        <v>21125000</v>
      </c>
      <c r="D227" s="616">
        <f t="shared" ref="D227:J227" si="98">D228</f>
        <v>0</v>
      </c>
      <c r="E227" s="616">
        <f t="shared" si="98"/>
        <v>0</v>
      </c>
      <c r="F227" s="622">
        <f t="shared" si="98"/>
        <v>0</v>
      </c>
      <c r="G227" s="838">
        <f t="shared" si="98"/>
        <v>12000000</v>
      </c>
      <c r="H227" s="641">
        <f t="shared" si="98"/>
        <v>9125000</v>
      </c>
      <c r="I227" s="962">
        <f t="shared" si="98"/>
        <v>21125000</v>
      </c>
      <c r="J227" s="632">
        <f t="shared" si="98"/>
        <v>0</v>
      </c>
      <c r="K227" s="739">
        <f t="shared" ref="K227:K316" si="99">I227/C227*100</f>
        <v>100</v>
      </c>
      <c r="M227" s="514"/>
      <c r="N227" s="1237"/>
      <c r="O227" s="1237"/>
    </row>
    <row r="228" spans="1:15" s="2" customFormat="1" ht="13.5" customHeight="1" thickBot="1" x14ac:dyDescent="0.3">
      <c r="A228" s="372" t="s">
        <v>264</v>
      </c>
      <c r="B228" s="3" t="s">
        <v>258</v>
      </c>
      <c r="C228" s="617">
        <f>C229+C232</f>
        <v>21125000</v>
      </c>
      <c r="D228" s="617">
        <f t="shared" ref="D228:J228" si="100">D229+D232</f>
        <v>0</v>
      </c>
      <c r="E228" s="617">
        <f t="shared" si="100"/>
        <v>0</v>
      </c>
      <c r="F228" s="624">
        <f t="shared" si="100"/>
        <v>0</v>
      </c>
      <c r="G228" s="820">
        <f t="shared" si="100"/>
        <v>12000000</v>
      </c>
      <c r="H228" s="617">
        <f t="shared" si="100"/>
        <v>9125000</v>
      </c>
      <c r="I228" s="934">
        <f t="shared" si="100"/>
        <v>21125000</v>
      </c>
      <c r="J228" s="625">
        <f t="shared" si="100"/>
        <v>0</v>
      </c>
      <c r="K228" s="741">
        <f t="shared" si="99"/>
        <v>100</v>
      </c>
      <c r="M228" s="514"/>
      <c r="N228" s="1237"/>
      <c r="O228" s="1237"/>
    </row>
    <row r="229" spans="1:15" s="2" customFormat="1" ht="13.5" customHeight="1" x14ac:dyDescent="0.25">
      <c r="A229" s="747" t="s">
        <v>269</v>
      </c>
      <c r="B229" s="41" t="s">
        <v>259</v>
      </c>
      <c r="C229" s="618">
        <f>C230+C231</f>
        <v>3000000</v>
      </c>
      <c r="D229" s="618">
        <f t="shared" ref="D229:J229" si="101">D230+D231</f>
        <v>0</v>
      </c>
      <c r="E229" s="618">
        <f t="shared" si="101"/>
        <v>0</v>
      </c>
      <c r="F229" s="618">
        <f t="shared" si="101"/>
        <v>0</v>
      </c>
      <c r="G229" s="618">
        <f t="shared" si="101"/>
        <v>0</v>
      </c>
      <c r="H229" s="618">
        <f t="shared" si="101"/>
        <v>3000000</v>
      </c>
      <c r="I229" s="618">
        <f t="shared" si="101"/>
        <v>3000000</v>
      </c>
      <c r="J229" s="618">
        <f t="shared" si="101"/>
        <v>0</v>
      </c>
      <c r="K229" s="743">
        <f t="shared" si="99"/>
        <v>100</v>
      </c>
      <c r="M229" s="1255"/>
      <c r="N229" s="1237"/>
      <c r="O229" s="1237"/>
    </row>
    <row r="230" spans="1:15" s="2" customFormat="1" ht="13.5" customHeight="1" x14ac:dyDescent="0.25">
      <c r="A230" s="747" t="s">
        <v>1014</v>
      </c>
      <c r="B230" s="41" t="s">
        <v>1015</v>
      </c>
      <c r="C230" s="618">
        <v>3000000</v>
      </c>
      <c r="D230" s="618"/>
      <c r="E230" s="618"/>
      <c r="F230" s="626"/>
      <c r="G230" s="821">
        <v>0</v>
      </c>
      <c r="H230" s="618">
        <v>3000000</v>
      </c>
      <c r="I230" s="935">
        <f>H230+G230</f>
        <v>3000000</v>
      </c>
      <c r="J230" s="628">
        <f>C230-I230</f>
        <v>0</v>
      </c>
      <c r="K230" s="743">
        <f>I230/C230*100</f>
        <v>100</v>
      </c>
      <c r="M230" s="1255"/>
      <c r="N230" s="1237"/>
      <c r="O230" s="1237"/>
    </row>
    <row r="231" spans="1:15" s="2" customFormat="1" ht="13.5" customHeight="1" x14ac:dyDescent="0.25">
      <c r="A231" s="732" t="s">
        <v>854</v>
      </c>
      <c r="B231" s="5" t="s">
        <v>853</v>
      </c>
      <c r="C231" s="12">
        <v>0</v>
      </c>
      <c r="D231" s="702"/>
      <c r="E231" s="702"/>
      <c r="F231" s="703"/>
      <c r="G231" s="844">
        <v>0</v>
      </c>
      <c r="H231" s="652">
        <v>0</v>
      </c>
      <c r="I231" s="943">
        <v>0</v>
      </c>
      <c r="J231" s="653">
        <v>0</v>
      </c>
      <c r="K231" s="733"/>
      <c r="M231" s="514"/>
      <c r="N231" s="1237"/>
      <c r="O231" s="1237"/>
    </row>
    <row r="232" spans="1:15" s="2" customFormat="1" ht="13.5" customHeight="1" x14ac:dyDescent="0.25">
      <c r="A232" s="732" t="s">
        <v>270</v>
      </c>
      <c r="B232" s="4" t="s">
        <v>260</v>
      </c>
      <c r="C232" s="12">
        <f>C233+C234+C235</f>
        <v>18125000</v>
      </c>
      <c r="D232" s="12">
        <f t="shared" ref="D232:J232" si="102">D233+D234+D235</f>
        <v>0</v>
      </c>
      <c r="E232" s="12">
        <f t="shared" si="102"/>
        <v>0</v>
      </c>
      <c r="F232" s="12">
        <f t="shared" si="102"/>
        <v>0</v>
      </c>
      <c r="G232" s="12">
        <f t="shared" si="102"/>
        <v>12000000</v>
      </c>
      <c r="H232" s="12">
        <f t="shared" si="102"/>
        <v>6125000</v>
      </c>
      <c r="I232" s="12">
        <f t="shared" si="102"/>
        <v>18125000</v>
      </c>
      <c r="J232" s="12">
        <f t="shared" si="102"/>
        <v>0</v>
      </c>
      <c r="K232" s="733">
        <f t="shared" si="99"/>
        <v>100</v>
      </c>
      <c r="M232" s="514"/>
      <c r="N232" s="1237"/>
      <c r="O232" s="1237"/>
    </row>
    <row r="233" spans="1:15" s="2" customFormat="1" ht="13.5" customHeight="1" x14ac:dyDescent="0.25">
      <c r="A233" s="732" t="s">
        <v>1097</v>
      </c>
      <c r="B233" s="4" t="s">
        <v>1098</v>
      </c>
      <c r="C233" s="12">
        <v>6125000</v>
      </c>
      <c r="D233" s="12"/>
      <c r="E233" s="12"/>
      <c r="F233" s="633"/>
      <c r="G233" s="824"/>
      <c r="H233" s="12">
        <v>6125000</v>
      </c>
      <c r="I233" s="834">
        <f>G233+H233</f>
        <v>6125000</v>
      </c>
      <c r="J233" s="634">
        <f>C233-I233</f>
        <v>0</v>
      </c>
      <c r="K233" s="733"/>
      <c r="M233" s="514"/>
      <c r="N233" s="1237"/>
      <c r="O233" s="1237"/>
    </row>
    <row r="234" spans="1:15" s="2" customFormat="1" ht="13.5" customHeight="1" x14ac:dyDescent="0.25">
      <c r="A234" s="732" t="s">
        <v>855</v>
      </c>
      <c r="B234" s="4" t="s">
        <v>857</v>
      </c>
      <c r="C234" s="12">
        <v>4000000</v>
      </c>
      <c r="D234" s="702"/>
      <c r="E234" s="702"/>
      <c r="F234" s="703"/>
      <c r="G234" s="844">
        <v>4000000</v>
      </c>
      <c r="H234" s="652"/>
      <c r="I234" s="943">
        <f>H234+G234</f>
        <v>4000000</v>
      </c>
      <c r="J234" s="653">
        <f>C234-I234</f>
        <v>0</v>
      </c>
      <c r="K234" s="733">
        <f t="shared" si="99"/>
        <v>100</v>
      </c>
      <c r="M234" s="514"/>
      <c r="N234" s="1237"/>
      <c r="O234" s="1237"/>
    </row>
    <row r="235" spans="1:15" s="2" customFormat="1" ht="13.5" customHeight="1" x14ac:dyDescent="0.25">
      <c r="A235" s="732" t="s">
        <v>856</v>
      </c>
      <c r="B235" s="32" t="s">
        <v>858</v>
      </c>
      <c r="C235" s="611">
        <v>8000000</v>
      </c>
      <c r="D235" s="704"/>
      <c r="E235" s="704"/>
      <c r="F235" s="705"/>
      <c r="G235" s="844">
        <v>8000000</v>
      </c>
      <c r="H235" s="654"/>
      <c r="I235" s="943">
        <f>H235+G235</f>
        <v>8000000</v>
      </c>
      <c r="J235" s="653">
        <f>C235-I235</f>
        <v>0</v>
      </c>
      <c r="K235" s="733">
        <f t="shared" si="99"/>
        <v>100</v>
      </c>
      <c r="M235" s="514"/>
      <c r="N235" s="1237"/>
      <c r="O235" s="1237"/>
    </row>
    <row r="236" spans="1:15" s="2" customFormat="1" ht="13.5" customHeight="1" thickBot="1" x14ac:dyDescent="0.3">
      <c r="A236" s="371" t="s">
        <v>39</v>
      </c>
      <c r="B236" s="47" t="s">
        <v>40</v>
      </c>
      <c r="C236" s="616">
        <f>C237</f>
        <v>8000000</v>
      </c>
      <c r="D236" s="616">
        <f t="shared" ref="D236:J238" si="103">D237</f>
        <v>0</v>
      </c>
      <c r="E236" s="616">
        <f t="shared" si="103"/>
        <v>0</v>
      </c>
      <c r="F236" s="622">
        <f t="shared" si="103"/>
        <v>0</v>
      </c>
      <c r="G236" s="819">
        <f t="shared" si="103"/>
        <v>8000000</v>
      </c>
      <c r="H236" s="616">
        <f t="shared" si="103"/>
        <v>0</v>
      </c>
      <c r="I236" s="961">
        <f t="shared" si="103"/>
        <v>8000000</v>
      </c>
      <c r="J236" s="865">
        <f t="shared" si="103"/>
        <v>0</v>
      </c>
      <c r="K236" s="739">
        <f t="shared" si="99"/>
        <v>100</v>
      </c>
      <c r="M236" s="514"/>
      <c r="N236" s="1237"/>
      <c r="O236" s="1237"/>
    </row>
    <row r="237" spans="1:15" s="2" customFormat="1" ht="13.5" customHeight="1" thickBot="1" x14ac:dyDescent="0.3">
      <c r="A237" s="372" t="s">
        <v>265</v>
      </c>
      <c r="B237" s="3" t="s">
        <v>258</v>
      </c>
      <c r="C237" s="617">
        <f>C238</f>
        <v>8000000</v>
      </c>
      <c r="D237" s="617">
        <f t="shared" si="103"/>
        <v>0</v>
      </c>
      <c r="E237" s="617">
        <f t="shared" si="103"/>
        <v>0</v>
      </c>
      <c r="F237" s="624">
        <f t="shared" si="103"/>
        <v>0</v>
      </c>
      <c r="G237" s="820">
        <f t="shared" si="103"/>
        <v>8000000</v>
      </c>
      <c r="H237" s="617">
        <f t="shared" si="103"/>
        <v>0</v>
      </c>
      <c r="I237" s="934">
        <f t="shared" si="103"/>
        <v>8000000</v>
      </c>
      <c r="J237" s="625">
        <f t="shared" si="103"/>
        <v>0</v>
      </c>
      <c r="K237" s="741">
        <f t="shared" si="99"/>
        <v>100</v>
      </c>
      <c r="M237" s="514"/>
      <c r="N237" s="1237"/>
      <c r="O237" s="1237"/>
    </row>
    <row r="238" spans="1:15" s="2" customFormat="1" ht="13.5" customHeight="1" x14ac:dyDescent="0.25">
      <c r="A238" s="747" t="s">
        <v>266</v>
      </c>
      <c r="B238" s="41" t="s">
        <v>261</v>
      </c>
      <c r="C238" s="618">
        <f>C239</f>
        <v>8000000</v>
      </c>
      <c r="D238" s="618">
        <f t="shared" si="103"/>
        <v>0</v>
      </c>
      <c r="E238" s="618">
        <f t="shared" si="103"/>
        <v>0</v>
      </c>
      <c r="F238" s="626">
        <f t="shared" si="103"/>
        <v>0</v>
      </c>
      <c r="G238" s="821">
        <f t="shared" si="103"/>
        <v>8000000</v>
      </c>
      <c r="H238" s="618">
        <f t="shared" si="103"/>
        <v>0</v>
      </c>
      <c r="I238" s="935">
        <f t="shared" si="103"/>
        <v>8000000</v>
      </c>
      <c r="J238" s="628">
        <f t="shared" si="103"/>
        <v>0</v>
      </c>
      <c r="K238" s="743">
        <f t="shared" si="99"/>
        <v>100</v>
      </c>
      <c r="M238" s="514"/>
      <c r="N238" s="1237"/>
      <c r="O238" s="1237"/>
    </row>
    <row r="239" spans="1:15" s="2" customFormat="1" ht="13.5" customHeight="1" x14ac:dyDescent="0.25">
      <c r="A239" s="732" t="s">
        <v>267</v>
      </c>
      <c r="B239" s="4" t="s">
        <v>262</v>
      </c>
      <c r="C239" s="12">
        <v>8000000</v>
      </c>
      <c r="D239" s="702"/>
      <c r="E239" s="702"/>
      <c r="F239" s="703"/>
      <c r="G239" s="844">
        <v>8000000</v>
      </c>
      <c r="H239" s="652"/>
      <c r="I239" s="943">
        <f>H239+G239</f>
        <v>8000000</v>
      </c>
      <c r="J239" s="655">
        <f>C239-I239</f>
        <v>0</v>
      </c>
      <c r="K239" s="733">
        <f t="shared" si="99"/>
        <v>100</v>
      </c>
      <c r="M239" s="514"/>
      <c r="N239" s="1237"/>
      <c r="O239" s="1237"/>
    </row>
    <row r="240" spans="1:15" s="2" customFormat="1" ht="13.5" customHeight="1" thickBot="1" x14ac:dyDescent="0.3">
      <c r="A240" s="371" t="s">
        <v>41</v>
      </c>
      <c r="B240" s="47" t="s">
        <v>42</v>
      </c>
      <c r="C240" s="616">
        <f>C241+C244</f>
        <v>5000000</v>
      </c>
      <c r="D240" s="616">
        <f t="shared" ref="D240:J240" si="104">D241+D244</f>
        <v>0</v>
      </c>
      <c r="E240" s="616">
        <f t="shared" si="104"/>
        <v>0</v>
      </c>
      <c r="F240" s="622">
        <f t="shared" si="104"/>
        <v>0</v>
      </c>
      <c r="G240" s="838">
        <f t="shared" si="104"/>
        <v>5000000</v>
      </c>
      <c r="H240" s="641">
        <f t="shared" si="104"/>
        <v>0</v>
      </c>
      <c r="I240" s="962">
        <f t="shared" si="104"/>
        <v>5000000</v>
      </c>
      <c r="J240" s="632">
        <f t="shared" si="104"/>
        <v>0</v>
      </c>
      <c r="K240" s="739">
        <f t="shared" si="99"/>
        <v>100</v>
      </c>
      <c r="M240" s="514"/>
      <c r="N240" s="1237"/>
      <c r="O240" s="1237"/>
    </row>
    <row r="241" spans="1:16" s="2" customFormat="1" ht="13.5" customHeight="1" thickBot="1" x14ac:dyDescent="0.3">
      <c r="A241" s="372" t="s">
        <v>273</v>
      </c>
      <c r="B241" s="3" t="s">
        <v>80</v>
      </c>
      <c r="C241" s="617">
        <f>C242</f>
        <v>2000000</v>
      </c>
      <c r="D241" s="617">
        <f t="shared" ref="D241:J242" si="105">D242</f>
        <v>0</v>
      </c>
      <c r="E241" s="617">
        <f t="shared" si="105"/>
        <v>0</v>
      </c>
      <c r="F241" s="624">
        <f t="shared" si="105"/>
        <v>0</v>
      </c>
      <c r="G241" s="820">
        <f t="shared" si="105"/>
        <v>2000000</v>
      </c>
      <c r="H241" s="617">
        <f t="shared" si="105"/>
        <v>0</v>
      </c>
      <c r="I241" s="934">
        <f t="shared" si="105"/>
        <v>2000000</v>
      </c>
      <c r="J241" s="625">
        <f t="shared" si="105"/>
        <v>0</v>
      </c>
      <c r="K241" s="741">
        <f t="shared" si="99"/>
        <v>100</v>
      </c>
      <c r="M241" s="514"/>
      <c r="N241" s="1237"/>
      <c r="O241" s="1237"/>
    </row>
    <row r="242" spans="1:16" s="2" customFormat="1" ht="13.5" customHeight="1" x14ac:dyDescent="0.25">
      <c r="A242" s="747" t="s">
        <v>274</v>
      </c>
      <c r="B242" s="41" t="s">
        <v>180</v>
      </c>
      <c r="C242" s="618">
        <f>C243</f>
        <v>2000000</v>
      </c>
      <c r="D242" s="618">
        <f t="shared" si="105"/>
        <v>0</v>
      </c>
      <c r="E242" s="618">
        <f t="shared" si="105"/>
        <v>0</v>
      </c>
      <c r="F242" s="626">
        <f t="shared" si="105"/>
        <v>0</v>
      </c>
      <c r="G242" s="821">
        <f t="shared" si="105"/>
        <v>2000000</v>
      </c>
      <c r="H242" s="618">
        <f t="shared" si="105"/>
        <v>0</v>
      </c>
      <c r="I242" s="935">
        <f t="shared" si="105"/>
        <v>2000000</v>
      </c>
      <c r="J242" s="628">
        <f t="shared" si="105"/>
        <v>0</v>
      </c>
      <c r="K242" s="743">
        <f t="shared" si="99"/>
        <v>100</v>
      </c>
      <c r="M242" s="514"/>
      <c r="N242" s="1237"/>
      <c r="O242" s="1237"/>
    </row>
    <row r="243" spans="1:16" s="2" customFormat="1" ht="13.5" customHeight="1" thickBot="1" x14ac:dyDescent="0.3">
      <c r="A243" s="736" t="s">
        <v>275</v>
      </c>
      <c r="B243" s="32" t="s">
        <v>254</v>
      </c>
      <c r="C243" s="611">
        <v>2000000</v>
      </c>
      <c r="D243" s="704"/>
      <c r="E243" s="704"/>
      <c r="F243" s="705"/>
      <c r="G243" s="845">
        <v>2000000</v>
      </c>
      <c r="H243" s="654"/>
      <c r="I243" s="944">
        <f>H243+G243</f>
        <v>2000000</v>
      </c>
      <c r="J243" s="656">
        <f>C243-I243</f>
        <v>0</v>
      </c>
      <c r="K243" s="737">
        <f t="shared" si="99"/>
        <v>100</v>
      </c>
      <c r="M243" s="514"/>
      <c r="N243" s="1237"/>
      <c r="O243" s="1237"/>
    </row>
    <row r="244" spans="1:16" s="2" customFormat="1" ht="13.5" customHeight="1" thickBot="1" x14ac:dyDescent="0.3">
      <c r="A244" s="372" t="s">
        <v>276</v>
      </c>
      <c r="B244" s="3" t="s">
        <v>136</v>
      </c>
      <c r="C244" s="617">
        <f>C245</f>
        <v>3000000</v>
      </c>
      <c r="D244" s="617">
        <f t="shared" ref="D244:J245" si="106">D245</f>
        <v>0</v>
      </c>
      <c r="E244" s="617">
        <f t="shared" si="106"/>
        <v>0</v>
      </c>
      <c r="F244" s="624">
        <f t="shared" si="106"/>
        <v>0</v>
      </c>
      <c r="G244" s="820">
        <f t="shared" si="106"/>
        <v>3000000</v>
      </c>
      <c r="H244" s="617">
        <f t="shared" si="106"/>
        <v>0</v>
      </c>
      <c r="I244" s="934">
        <f t="shared" si="106"/>
        <v>3000000</v>
      </c>
      <c r="J244" s="625">
        <f t="shared" si="106"/>
        <v>0</v>
      </c>
      <c r="K244" s="741">
        <f t="shared" si="99"/>
        <v>100</v>
      </c>
      <c r="M244" s="514"/>
      <c r="N244" s="1237"/>
      <c r="O244" s="1237"/>
    </row>
    <row r="245" spans="1:16" s="2" customFormat="1" ht="13.5" customHeight="1" x14ac:dyDescent="0.25">
      <c r="A245" s="747" t="s">
        <v>277</v>
      </c>
      <c r="B245" s="41" t="s">
        <v>271</v>
      </c>
      <c r="C245" s="618">
        <f>C246</f>
        <v>3000000</v>
      </c>
      <c r="D245" s="618">
        <f t="shared" si="106"/>
        <v>0</v>
      </c>
      <c r="E245" s="618">
        <f t="shared" si="106"/>
        <v>0</v>
      </c>
      <c r="F245" s="626">
        <f t="shared" si="106"/>
        <v>0</v>
      </c>
      <c r="G245" s="821">
        <f t="shared" si="106"/>
        <v>3000000</v>
      </c>
      <c r="H245" s="618">
        <f t="shared" si="106"/>
        <v>0</v>
      </c>
      <c r="I245" s="935">
        <f t="shared" si="106"/>
        <v>3000000</v>
      </c>
      <c r="J245" s="628">
        <f t="shared" si="106"/>
        <v>0</v>
      </c>
      <c r="K245" s="743">
        <f t="shared" si="99"/>
        <v>100</v>
      </c>
      <c r="M245" s="514"/>
      <c r="N245" s="1237"/>
      <c r="O245" s="1237"/>
    </row>
    <row r="246" spans="1:16" s="2" customFormat="1" ht="13.5" customHeight="1" x14ac:dyDescent="0.25">
      <c r="A246" s="732" t="s">
        <v>278</v>
      </c>
      <c r="B246" s="4" t="s">
        <v>272</v>
      </c>
      <c r="C246" s="12">
        <v>3000000</v>
      </c>
      <c r="D246" s="702"/>
      <c r="E246" s="702"/>
      <c r="F246" s="703"/>
      <c r="G246" s="652">
        <v>3000000</v>
      </c>
      <c r="H246" s="652"/>
      <c r="I246" s="943">
        <f>H246+G246</f>
        <v>3000000</v>
      </c>
      <c r="J246" s="657">
        <f>C246-I246</f>
        <v>0</v>
      </c>
      <c r="K246" s="733">
        <f t="shared" si="99"/>
        <v>100</v>
      </c>
      <c r="M246" s="514"/>
      <c r="N246" s="1237"/>
      <c r="O246" s="1237"/>
    </row>
    <row r="247" spans="1:16" s="2" customFormat="1" ht="13.5" customHeight="1" thickBot="1" x14ac:dyDescent="0.3">
      <c r="A247" s="371" t="s">
        <v>43</v>
      </c>
      <c r="B247" s="47" t="s">
        <v>44</v>
      </c>
      <c r="C247" s="616">
        <f>C248+C251</f>
        <v>19770000</v>
      </c>
      <c r="D247" s="616">
        <f t="shared" ref="D247:J247" si="107">D248+D251</f>
        <v>0</v>
      </c>
      <c r="E247" s="616">
        <f t="shared" si="107"/>
        <v>0</v>
      </c>
      <c r="F247" s="622">
        <f t="shared" si="107"/>
        <v>0</v>
      </c>
      <c r="G247" s="838">
        <f t="shared" si="107"/>
        <v>19770000</v>
      </c>
      <c r="H247" s="641">
        <f t="shared" si="107"/>
        <v>0</v>
      </c>
      <c r="I247" s="962">
        <f t="shared" si="107"/>
        <v>19770000</v>
      </c>
      <c r="J247" s="632">
        <f t="shared" si="107"/>
        <v>0</v>
      </c>
      <c r="K247" s="739">
        <f t="shared" si="99"/>
        <v>100</v>
      </c>
      <c r="M247" s="514"/>
      <c r="N247" s="1237"/>
      <c r="O247" s="1237"/>
    </row>
    <row r="248" spans="1:16" s="2" customFormat="1" ht="13.5" customHeight="1" thickBot="1" x14ac:dyDescent="0.3">
      <c r="A248" s="372" t="s">
        <v>290</v>
      </c>
      <c r="B248" s="3" t="s">
        <v>80</v>
      </c>
      <c r="C248" s="617">
        <f>C249</f>
        <v>5400000</v>
      </c>
      <c r="D248" s="617">
        <f t="shared" ref="D248:J249" si="108">D249</f>
        <v>0</v>
      </c>
      <c r="E248" s="617">
        <f t="shared" si="108"/>
        <v>0</v>
      </c>
      <c r="F248" s="624">
        <f t="shared" si="108"/>
        <v>0</v>
      </c>
      <c r="G248" s="820">
        <f t="shared" si="108"/>
        <v>5400000</v>
      </c>
      <c r="H248" s="617">
        <f t="shared" si="108"/>
        <v>0</v>
      </c>
      <c r="I248" s="934">
        <f t="shared" si="108"/>
        <v>5400000</v>
      </c>
      <c r="J248" s="625">
        <f t="shared" si="108"/>
        <v>0</v>
      </c>
      <c r="K248" s="741">
        <f t="shared" si="99"/>
        <v>100</v>
      </c>
      <c r="M248" s="514"/>
      <c r="N248" s="1237"/>
      <c r="O248" s="1237"/>
    </row>
    <row r="249" spans="1:16" s="2" customFormat="1" ht="13.5" customHeight="1" x14ac:dyDescent="0.25">
      <c r="A249" s="747" t="s">
        <v>291</v>
      </c>
      <c r="B249" s="41" t="s">
        <v>180</v>
      </c>
      <c r="C249" s="618">
        <f>C250</f>
        <v>5400000</v>
      </c>
      <c r="D249" s="618">
        <f t="shared" si="108"/>
        <v>0</v>
      </c>
      <c r="E249" s="618">
        <f t="shared" si="108"/>
        <v>0</v>
      </c>
      <c r="F249" s="626">
        <f t="shared" si="108"/>
        <v>0</v>
      </c>
      <c r="G249" s="821">
        <f t="shared" si="108"/>
        <v>5400000</v>
      </c>
      <c r="H249" s="618">
        <f t="shared" si="108"/>
        <v>0</v>
      </c>
      <c r="I249" s="935">
        <f t="shared" si="108"/>
        <v>5400000</v>
      </c>
      <c r="J249" s="628">
        <f t="shared" si="108"/>
        <v>0</v>
      </c>
      <c r="K249" s="743">
        <f t="shared" si="99"/>
        <v>100</v>
      </c>
      <c r="M249" s="514"/>
      <c r="N249" s="1237"/>
      <c r="O249" s="1237"/>
    </row>
    <row r="250" spans="1:16" s="2" customFormat="1" ht="13.5" customHeight="1" thickBot="1" x14ac:dyDescent="0.3">
      <c r="A250" s="736" t="s">
        <v>292</v>
      </c>
      <c r="B250" s="32" t="s">
        <v>254</v>
      </c>
      <c r="C250" s="611">
        <v>5400000</v>
      </c>
      <c r="D250" s="706"/>
      <c r="E250" s="706"/>
      <c r="F250" s="707"/>
      <c r="G250" s="845">
        <v>5400000</v>
      </c>
      <c r="H250" s="654"/>
      <c r="I250" s="944">
        <f>H250+G250</f>
        <v>5400000</v>
      </c>
      <c r="J250" s="658">
        <f>C250-I250</f>
        <v>0</v>
      </c>
      <c r="K250" s="737">
        <f t="shared" si="99"/>
        <v>100</v>
      </c>
      <c r="M250" s="514"/>
      <c r="N250" s="1237"/>
      <c r="O250" s="1237"/>
    </row>
    <row r="251" spans="1:16" s="2" customFormat="1" ht="13.5" customHeight="1" thickBot="1" x14ac:dyDescent="0.3">
      <c r="A251" s="372" t="s">
        <v>293</v>
      </c>
      <c r="B251" s="3" t="s">
        <v>136</v>
      </c>
      <c r="C251" s="617">
        <f>C252</f>
        <v>14370000</v>
      </c>
      <c r="D251" s="617">
        <f t="shared" ref="D251:J252" si="109">D252</f>
        <v>0</v>
      </c>
      <c r="E251" s="617">
        <f t="shared" si="109"/>
        <v>0</v>
      </c>
      <c r="F251" s="624">
        <f t="shared" si="109"/>
        <v>0</v>
      </c>
      <c r="G251" s="820">
        <f t="shared" si="109"/>
        <v>14370000</v>
      </c>
      <c r="H251" s="617">
        <f t="shared" si="109"/>
        <v>0</v>
      </c>
      <c r="I251" s="934">
        <f t="shared" si="109"/>
        <v>14370000</v>
      </c>
      <c r="J251" s="625">
        <f t="shared" si="109"/>
        <v>0</v>
      </c>
      <c r="K251" s="741">
        <f t="shared" si="99"/>
        <v>100</v>
      </c>
      <c r="M251" s="514"/>
      <c r="N251" s="1237"/>
      <c r="O251" s="1237"/>
    </row>
    <row r="252" spans="1:16" s="2" customFormat="1" ht="13.5" customHeight="1" x14ac:dyDescent="0.25">
      <c r="A252" s="747" t="s">
        <v>294</v>
      </c>
      <c r="B252" s="41" t="s">
        <v>271</v>
      </c>
      <c r="C252" s="618">
        <f>C253</f>
        <v>14370000</v>
      </c>
      <c r="D252" s="618">
        <f t="shared" si="109"/>
        <v>0</v>
      </c>
      <c r="E252" s="618">
        <f t="shared" si="109"/>
        <v>0</v>
      </c>
      <c r="F252" s="626">
        <f t="shared" si="109"/>
        <v>0</v>
      </c>
      <c r="G252" s="821">
        <f t="shared" si="109"/>
        <v>14370000</v>
      </c>
      <c r="H252" s="618">
        <f t="shared" si="109"/>
        <v>0</v>
      </c>
      <c r="I252" s="935">
        <f t="shared" si="109"/>
        <v>14370000</v>
      </c>
      <c r="J252" s="628">
        <f t="shared" si="109"/>
        <v>0</v>
      </c>
      <c r="K252" s="743">
        <f t="shared" si="99"/>
        <v>100</v>
      </c>
      <c r="M252" s="514"/>
      <c r="N252" s="1237"/>
      <c r="O252" s="1237"/>
    </row>
    <row r="253" spans="1:16" s="2" customFormat="1" ht="13.5" customHeight="1" x14ac:dyDescent="0.25">
      <c r="A253" s="732" t="s">
        <v>295</v>
      </c>
      <c r="B253" s="4" t="s">
        <v>272</v>
      </c>
      <c r="C253" s="12">
        <v>14370000</v>
      </c>
      <c r="D253" s="708"/>
      <c r="E253" s="708"/>
      <c r="F253" s="709"/>
      <c r="G253" s="844">
        <v>14370000</v>
      </c>
      <c r="H253" s="652"/>
      <c r="I253" s="943">
        <f>H253+G253</f>
        <v>14370000</v>
      </c>
      <c r="J253" s="657">
        <f>C253-I253</f>
        <v>0</v>
      </c>
      <c r="K253" s="733">
        <f t="shared" si="99"/>
        <v>100</v>
      </c>
      <c r="M253" s="514"/>
      <c r="N253" s="1237"/>
      <c r="O253" s="1237"/>
    </row>
    <row r="254" spans="1:16" s="2" customFormat="1" ht="14.1" customHeight="1" x14ac:dyDescent="0.25">
      <c r="A254" s="879"/>
      <c r="B254" s="879"/>
      <c r="C254" s="880"/>
      <c r="D254" s="904"/>
      <c r="E254" s="904"/>
      <c r="F254" s="904"/>
      <c r="G254" s="905"/>
      <c r="H254" s="906"/>
      <c r="I254" s="906"/>
      <c r="J254" s="907"/>
      <c r="K254" s="884"/>
      <c r="M254" s="514"/>
      <c r="N254" s="1237"/>
      <c r="O254" s="1237"/>
    </row>
    <row r="255" spans="1:16" s="2" customFormat="1" ht="14.1" customHeight="1" x14ac:dyDescent="0.25">
      <c r="A255" s="7"/>
      <c r="B255" s="7"/>
      <c r="C255" s="885"/>
      <c r="D255" s="908"/>
      <c r="E255" s="908"/>
      <c r="F255" s="908"/>
      <c r="G255" s="909"/>
      <c r="H255" s="910"/>
      <c r="I255" s="910"/>
      <c r="J255" s="911"/>
      <c r="K255" s="887"/>
      <c r="M255" s="514"/>
      <c r="N255" s="1376" t="s">
        <v>1108</v>
      </c>
      <c r="O255" s="1376" t="s">
        <v>1109</v>
      </c>
      <c r="P255" s="2" t="s">
        <v>1110</v>
      </c>
    </row>
    <row r="256" spans="1:16" s="2" customFormat="1" ht="14.1" customHeight="1" x14ac:dyDescent="0.25">
      <c r="A256" s="7"/>
      <c r="B256" s="7"/>
      <c r="C256" s="885"/>
      <c r="D256" s="908"/>
      <c r="E256" s="908"/>
      <c r="F256" s="908"/>
      <c r="G256" s="909"/>
      <c r="H256" s="910"/>
      <c r="I256" s="910"/>
      <c r="J256" s="911"/>
      <c r="K256" s="887">
        <v>7</v>
      </c>
      <c r="M256" s="514"/>
      <c r="N256" s="1376">
        <v>50000</v>
      </c>
      <c r="O256" s="1376">
        <v>284000</v>
      </c>
      <c r="P256" s="2">
        <v>50000</v>
      </c>
    </row>
    <row r="257" spans="1:16" s="2" customFormat="1" ht="14.1" customHeight="1" x14ac:dyDescent="0.25">
      <c r="A257" s="717" t="s">
        <v>435</v>
      </c>
      <c r="B257" s="689">
        <v>2</v>
      </c>
      <c r="C257" s="690" t="s">
        <v>436</v>
      </c>
      <c r="D257" s="690" t="s">
        <v>437</v>
      </c>
      <c r="E257" s="690" t="s">
        <v>438</v>
      </c>
      <c r="F257" s="691" t="s">
        <v>439</v>
      </c>
      <c r="G257" s="801">
        <v>7</v>
      </c>
      <c r="H257" s="581">
        <v>8</v>
      </c>
      <c r="I257" s="924">
        <v>9</v>
      </c>
      <c r="J257" s="582">
        <v>10</v>
      </c>
      <c r="K257" s="718">
        <v>11</v>
      </c>
      <c r="M257" s="514"/>
      <c r="N257" s="1329">
        <v>45000</v>
      </c>
      <c r="O257" s="1377">
        <v>268000</v>
      </c>
      <c r="P257" s="2">
        <v>75000</v>
      </c>
    </row>
    <row r="258" spans="1:16" s="2" customFormat="1" ht="14.1" customHeight="1" thickBot="1" x14ac:dyDescent="0.3">
      <c r="A258" s="371" t="s">
        <v>45</v>
      </c>
      <c r="B258" s="47" t="s">
        <v>46</v>
      </c>
      <c r="C258" s="616">
        <f>C259</f>
        <v>25000000</v>
      </c>
      <c r="D258" s="616">
        <f t="shared" ref="D258:J259" si="110">D259</f>
        <v>0</v>
      </c>
      <c r="E258" s="616">
        <f t="shared" si="110"/>
        <v>0</v>
      </c>
      <c r="F258" s="622">
        <f t="shared" si="110"/>
        <v>0</v>
      </c>
      <c r="G258" s="838">
        <f t="shared" si="110"/>
        <v>19269780</v>
      </c>
      <c r="H258" s="641">
        <f t="shared" si="110"/>
        <v>5688228</v>
      </c>
      <c r="I258" s="962">
        <f t="shared" si="110"/>
        <v>24958008</v>
      </c>
      <c r="J258" s="632">
        <f t="shared" si="110"/>
        <v>41992</v>
      </c>
      <c r="K258" s="739">
        <f t="shared" si="99"/>
        <v>99.832031999999998</v>
      </c>
      <c r="M258" s="514">
        <f>H258</f>
        <v>5688228</v>
      </c>
      <c r="N258" s="1570">
        <v>40000</v>
      </c>
      <c r="O258" s="1377">
        <v>35000</v>
      </c>
      <c r="P258" s="2">
        <v>125000</v>
      </c>
    </row>
    <row r="259" spans="1:16" s="2" customFormat="1" ht="14.1" customHeight="1" thickBot="1" x14ac:dyDescent="0.3">
      <c r="A259" s="748" t="s">
        <v>284</v>
      </c>
      <c r="B259" s="335" t="s">
        <v>136</v>
      </c>
      <c r="C259" s="53">
        <f>C260</f>
        <v>25000000</v>
      </c>
      <c r="D259" s="53">
        <f t="shared" si="110"/>
        <v>0</v>
      </c>
      <c r="E259" s="53">
        <f t="shared" si="110"/>
        <v>0</v>
      </c>
      <c r="F259" s="69">
        <f t="shared" si="110"/>
        <v>0</v>
      </c>
      <c r="G259" s="848">
        <f t="shared" si="110"/>
        <v>19269780</v>
      </c>
      <c r="H259" s="53">
        <f t="shared" si="110"/>
        <v>5688228</v>
      </c>
      <c r="I259" s="945">
        <f t="shared" si="110"/>
        <v>24958008</v>
      </c>
      <c r="J259" s="659">
        <f t="shared" si="110"/>
        <v>41992</v>
      </c>
      <c r="K259" s="749">
        <f t="shared" si="99"/>
        <v>99.832031999999998</v>
      </c>
      <c r="M259" s="514">
        <f t="shared" ref="M259:M264" si="111">H259</f>
        <v>5688228</v>
      </c>
      <c r="N259" s="1330">
        <v>40000</v>
      </c>
      <c r="O259" s="1377"/>
    </row>
    <row r="260" spans="1:16" s="2" customFormat="1" ht="14.1" customHeight="1" x14ac:dyDescent="0.25">
      <c r="A260" s="768" t="s">
        <v>285</v>
      </c>
      <c r="B260" s="338" t="s">
        <v>279</v>
      </c>
      <c r="C260" s="52">
        <f>C261+C262+C263+C264</f>
        <v>25000000</v>
      </c>
      <c r="D260" s="52">
        <f t="shared" ref="D260:J260" si="112">D261+D262+D263+D264</f>
        <v>0</v>
      </c>
      <c r="E260" s="52">
        <f t="shared" si="112"/>
        <v>0</v>
      </c>
      <c r="F260" s="70">
        <f t="shared" si="112"/>
        <v>0</v>
      </c>
      <c r="G260" s="849">
        <f t="shared" si="112"/>
        <v>19269780</v>
      </c>
      <c r="H260" s="52">
        <v>5688228</v>
      </c>
      <c r="I260" s="946">
        <f t="shared" si="112"/>
        <v>24958008</v>
      </c>
      <c r="J260" s="660">
        <f t="shared" si="112"/>
        <v>41992</v>
      </c>
      <c r="K260" s="759">
        <f t="shared" si="99"/>
        <v>99.832031999999998</v>
      </c>
      <c r="M260" s="514">
        <f t="shared" si="111"/>
        <v>5688228</v>
      </c>
      <c r="N260" s="1377">
        <f>M260+J261</f>
        <v>5688361</v>
      </c>
      <c r="O260" s="1377"/>
    </row>
    <row r="261" spans="1:16" s="2" customFormat="1" ht="14.1" customHeight="1" x14ac:dyDescent="0.25">
      <c r="A261" s="378" t="s">
        <v>286</v>
      </c>
      <c r="B261" s="5" t="s">
        <v>280</v>
      </c>
      <c r="C261" s="6">
        <v>2200000</v>
      </c>
      <c r="D261" s="702"/>
      <c r="E261" s="702"/>
      <c r="F261" s="703"/>
      <c r="G261" s="1621">
        <f>I6099</f>
        <v>2004867</v>
      </c>
      <c r="H261" s="1622">
        <v>195000</v>
      </c>
      <c r="I261" s="1623">
        <f>H261+G261</f>
        <v>2199867</v>
      </c>
      <c r="J261" s="1646">
        <f>C261-I261</f>
        <v>133</v>
      </c>
      <c r="K261" s="752">
        <f t="shared" si="99"/>
        <v>99.993954545454542</v>
      </c>
      <c r="M261" s="514">
        <f t="shared" si="111"/>
        <v>195000</v>
      </c>
      <c r="N261" s="1377">
        <v>200038</v>
      </c>
      <c r="O261" s="1376"/>
    </row>
    <row r="262" spans="1:16" s="2" customFormat="1" ht="14.1" customHeight="1" x14ac:dyDescent="0.25">
      <c r="A262" s="378" t="s">
        <v>287</v>
      </c>
      <c r="B262" s="5" t="s">
        <v>281</v>
      </c>
      <c r="C262" s="6">
        <v>3866000</v>
      </c>
      <c r="D262" s="702"/>
      <c r="E262" s="702"/>
      <c r="F262" s="703"/>
      <c r="G262" s="1621">
        <v>2209500</v>
      </c>
      <c r="H262" s="1622">
        <v>1655000</v>
      </c>
      <c r="I262" s="1623">
        <f>H262+G262</f>
        <v>3864500</v>
      </c>
      <c r="J262" s="1646">
        <f>C262-I262</f>
        <v>1500</v>
      </c>
      <c r="K262" s="752">
        <f t="shared" si="99"/>
        <v>99.961200206932233</v>
      </c>
      <c r="M262" s="514">
        <f t="shared" si="111"/>
        <v>1655000</v>
      </c>
      <c r="N262" s="1377">
        <f>J263-M262</f>
        <v>-1653641</v>
      </c>
      <c r="O262" s="1376">
        <f>N262/50000</f>
        <v>-33.07282</v>
      </c>
    </row>
    <row r="263" spans="1:16" s="2" customFormat="1" ht="14.1" customHeight="1" x14ac:dyDescent="0.25">
      <c r="A263" s="378" t="s">
        <v>288</v>
      </c>
      <c r="B263" s="5" t="s">
        <v>282</v>
      </c>
      <c r="C263" s="6">
        <v>17184000</v>
      </c>
      <c r="D263" s="702"/>
      <c r="E263" s="702"/>
      <c r="F263" s="703"/>
      <c r="G263" s="1621">
        <f>I6101</f>
        <v>13475913</v>
      </c>
      <c r="H263" s="1622">
        <v>3706728</v>
      </c>
      <c r="I263" s="1623">
        <f>H263+G263</f>
        <v>17182641</v>
      </c>
      <c r="J263" s="1646">
        <f>C263-I263</f>
        <v>1359</v>
      </c>
      <c r="K263" s="752">
        <f t="shared" si="99"/>
        <v>99.992091480446931</v>
      </c>
      <c r="M263" s="514">
        <f t="shared" si="111"/>
        <v>3706728</v>
      </c>
      <c r="N263" s="1377">
        <v>16974</v>
      </c>
      <c r="O263" s="1237"/>
    </row>
    <row r="264" spans="1:16" s="2" customFormat="1" ht="14.1" customHeight="1" x14ac:dyDescent="0.25">
      <c r="A264" s="378" t="s">
        <v>289</v>
      </c>
      <c r="B264" s="5" t="s">
        <v>283</v>
      </c>
      <c r="C264" s="6">
        <v>1750000</v>
      </c>
      <c r="D264" s="702"/>
      <c r="E264" s="702"/>
      <c r="F264" s="703"/>
      <c r="G264" s="844">
        <v>1579500</v>
      </c>
      <c r="H264" s="652">
        <v>131500</v>
      </c>
      <c r="I264" s="943">
        <f>H264+G264</f>
        <v>1711000</v>
      </c>
      <c r="J264" s="653">
        <f>C264-I264</f>
        <v>39000</v>
      </c>
      <c r="K264" s="752">
        <f t="shared" si="99"/>
        <v>97.771428571428572</v>
      </c>
      <c r="M264" s="514">
        <f t="shared" si="111"/>
        <v>131500</v>
      </c>
      <c r="N264" s="1377">
        <v>174663</v>
      </c>
      <c r="O264" s="1237"/>
    </row>
    <row r="265" spans="1:16" s="2" customFormat="1" ht="14.1" customHeight="1" thickBot="1" x14ac:dyDescent="0.3">
      <c r="A265" s="371" t="s">
        <v>47</v>
      </c>
      <c r="B265" s="47" t="s">
        <v>48</v>
      </c>
      <c r="C265" s="616">
        <f>C266</f>
        <v>2500000</v>
      </c>
      <c r="D265" s="616">
        <f t="shared" ref="D265:J267" si="113">D266</f>
        <v>0</v>
      </c>
      <c r="E265" s="616">
        <f t="shared" si="113"/>
        <v>0</v>
      </c>
      <c r="F265" s="622">
        <f t="shared" si="113"/>
        <v>0</v>
      </c>
      <c r="G265" s="838">
        <f t="shared" si="113"/>
        <v>2500000</v>
      </c>
      <c r="H265" s="641">
        <f t="shared" si="113"/>
        <v>0</v>
      </c>
      <c r="I265" s="962">
        <f t="shared" si="113"/>
        <v>2500000</v>
      </c>
      <c r="J265" s="632">
        <f t="shared" si="113"/>
        <v>0</v>
      </c>
      <c r="K265" s="739">
        <f t="shared" si="99"/>
        <v>100</v>
      </c>
      <c r="M265" s="514"/>
      <c r="N265" s="1377">
        <v>59998</v>
      </c>
      <c r="O265" s="1237"/>
    </row>
    <row r="266" spans="1:16" s="2" customFormat="1" ht="14.1" customHeight="1" thickBot="1" x14ac:dyDescent="0.3">
      <c r="A266" s="372" t="s">
        <v>296</v>
      </c>
      <c r="B266" s="3" t="s">
        <v>136</v>
      </c>
      <c r="C266" s="53">
        <f>C267</f>
        <v>2500000</v>
      </c>
      <c r="D266" s="53">
        <f t="shared" si="113"/>
        <v>0</v>
      </c>
      <c r="E266" s="53">
        <f t="shared" si="113"/>
        <v>0</v>
      </c>
      <c r="F266" s="69">
        <f t="shared" si="113"/>
        <v>0</v>
      </c>
      <c r="G266" s="848">
        <f t="shared" si="113"/>
        <v>2500000</v>
      </c>
      <c r="H266" s="53">
        <f t="shared" si="113"/>
        <v>0</v>
      </c>
      <c r="I266" s="945">
        <f t="shared" si="113"/>
        <v>2500000</v>
      </c>
      <c r="J266" s="659">
        <f t="shared" si="113"/>
        <v>0</v>
      </c>
      <c r="K266" s="741">
        <f t="shared" si="99"/>
        <v>100</v>
      </c>
      <c r="M266" s="514"/>
      <c r="N266" s="1237">
        <f>SUM(N256:N265)</f>
        <v>4661393</v>
      </c>
      <c r="O266" s="1237">
        <f>SUM(O256:O264)</f>
        <v>586966.92718</v>
      </c>
      <c r="P266" s="1237">
        <f>SUM(P256:P264)</f>
        <v>250000</v>
      </c>
    </row>
    <row r="267" spans="1:16" s="2" customFormat="1" ht="14.1" customHeight="1" x14ac:dyDescent="0.25">
      <c r="A267" s="747" t="s">
        <v>297</v>
      </c>
      <c r="B267" s="51" t="s">
        <v>206</v>
      </c>
      <c r="C267" s="52">
        <f>C268</f>
        <v>2500000</v>
      </c>
      <c r="D267" s="52">
        <f t="shared" si="113"/>
        <v>0</v>
      </c>
      <c r="E267" s="52">
        <f t="shared" si="113"/>
        <v>0</v>
      </c>
      <c r="F267" s="70">
        <f t="shared" si="113"/>
        <v>0</v>
      </c>
      <c r="G267" s="849">
        <f t="shared" si="113"/>
        <v>2500000</v>
      </c>
      <c r="H267" s="52">
        <f t="shared" si="113"/>
        <v>0</v>
      </c>
      <c r="I267" s="946">
        <f t="shared" si="113"/>
        <v>2500000</v>
      </c>
      <c r="J267" s="660">
        <f t="shared" si="113"/>
        <v>0</v>
      </c>
      <c r="K267" s="743">
        <f t="shared" si="99"/>
        <v>100</v>
      </c>
      <c r="M267" s="514"/>
      <c r="N267" s="1237">
        <f>SUM(N256:N265)</f>
        <v>4661393</v>
      </c>
      <c r="O267" s="1237">
        <v>587000</v>
      </c>
    </row>
    <row r="268" spans="1:16" s="2" customFormat="1" ht="14.1" customHeight="1" x14ac:dyDescent="0.25">
      <c r="A268" s="732" t="s">
        <v>298</v>
      </c>
      <c r="B268" s="4" t="s">
        <v>725</v>
      </c>
      <c r="C268" s="6">
        <v>2500000</v>
      </c>
      <c r="D268" s="702"/>
      <c r="E268" s="702"/>
      <c r="F268" s="703"/>
      <c r="G268" s="844">
        <v>2500000</v>
      </c>
      <c r="H268" s="652"/>
      <c r="I268" s="947">
        <f>H268+G268</f>
        <v>2500000</v>
      </c>
      <c r="J268" s="657">
        <f>C268-I268</f>
        <v>0</v>
      </c>
      <c r="K268" s="733">
        <f t="shared" si="99"/>
        <v>100</v>
      </c>
      <c r="M268" s="514"/>
      <c r="N268" s="1237"/>
      <c r="O268" s="1237">
        <f>O267-O266</f>
        <v>33.072820000001229</v>
      </c>
      <c r="P268" s="1392">
        <f>O268+N268</f>
        <v>33.072820000001229</v>
      </c>
    </row>
    <row r="269" spans="1:16" s="2" customFormat="1" ht="14.1" customHeight="1" thickBot="1" x14ac:dyDescent="0.3">
      <c r="A269" s="371" t="s">
        <v>49</v>
      </c>
      <c r="B269" s="47" t="s">
        <v>50</v>
      </c>
      <c r="C269" s="616">
        <f>C270</f>
        <v>1250000</v>
      </c>
      <c r="D269" s="616">
        <f t="shared" ref="D269:J271" si="114">D270</f>
        <v>0</v>
      </c>
      <c r="E269" s="616">
        <f t="shared" si="114"/>
        <v>0</v>
      </c>
      <c r="F269" s="622">
        <f t="shared" si="114"/>
        <v>0</v>
      </c>
      <c r="G269" s="838">
        <f t="shared" si="114"/>
        <v>1250000</v>
      </c>
      <c r="H269" s="641">
        <f t="shared" si="114"/>
        <v>0</v>
      </c>
      <c r="I269" s="962">
        <f t="shared" si="114"/>
        <v>1250000</v>
      </c>
      <c r="J269" s="632">
        <f t="shared" si="114"/>
        <v>0</v>
      </c>
      <c r="K269" s="739">
        <f t="shared" si="99"/>
        <v>100</v>
      </c>
      <c r="M269" s="1255"/>
      <c r="N269" s="1285"/>
      <c r="O269" s="1285"/>
    </row>
    <row r="270" spans="1:16" s="2" customFormat="1" ht="14.1" customHeight="1" thickBot="1" x14ac:dyDescent="0.3">
      <c r="A270" s="372" t="s">
        <v>299</v>
      </c>
      <c r="B270" s="3" t="s">
        <v>136</v>
      </c>
      <c r="C270" s="53">
        <f>C271</f>
        <v>1250000</v>
      </c>
      <c r="D270" s="53">
        <f t="shared" si="114"/>
        <v>0</v>
      </c>
      <c r="E270" s="53">
        <f t="shared" si="114"/>
        <v>0</v>
      </c>
      <c r="F270" s="69">
        <f t="shared" si="114"/>
        <v>0</v>
      </c>
      <c r="G270" s="848">
        <f t="shared" si="114"/>
        <v>1250000</v>
      </c>
      <c r="H270" s="53">
        <f t="shared" si="114"/>
        <v>0</v>
      </c>
      <c r="I270" s="945">
        <f t="shared" si="114"/>
        <v>1250000</v>
      </c>
      <c r="J270" s="659">
        <f t="shared" si="114"/>
        <v>0</v>
      </c>
      <c r="K270" s="741">
        <f t="shared" si="99"/>
        <v>100</v>
      </c>
      <c r="M270" s="514"/>
      <c r="N270" s="1237"/>
      <c r="O270" s="1237"/>
    </row>
    <row r="271" spans="1:16" s="2" customFormat="1" ht="14.1" customHeight="1" x14ac:dyDescent="0.25">
      <c r="A271" s="747" t="s">
        <v>300</v>
      </c>
      <c r="B271" s="51" t="s">
        <v>206</v>
      </c>
      <c r="C271" s="52">
        <f>C272</f>
        <v>1250000</v>
      </c>
      <c r="D271" s="52">
        <f t="shared" si="114"/>
        <v>0</v>
      </c>
      <c r="E271" s="52">
        <f t="shared" si="114"/>
        <v>0</v>
      </c>
      <c r="F271" s="70">
        <f t="shared" si="114"/>
        <v>0</v>
      </c>
      <c r="G271" s="849">
        <f t="shared" si="114"/>
        <v>1250000</v>
      </c>
      <c r="H271" s="52">
        <f t="shared" si="114"/>
        <v>0</v>
      </c>
      <c r="I271" s="946">
        <f t="shared" si="114"/>
        <v>1250000</v>
      </c>
      <c r="J271" s="660">
        <f t="shared" si="114"/>
        <v>0</v>
      </c>
      <c r="K271" s="743">
        <f t="shared" si="99"/>
        <v>100</v>
      </c>
      <c r="M271" s="514"/>
      <c r="N271" s="1237">
        <f>600000+43500+310000+235000+75000</f>
        <v>1263500</v>
      </c>
      <c r="O271" s="1237">
        <v>235000</v>
      </c>
    </row>
    <row r="272" spans="1:16" s="2" customFormat="1" ht="14.1" customHeight="1" x14ac:dyDescent="0.25">
      <c r="A272" s="732" t="s">
        <v>301</v>
      </c>
      <c r="B272" s="4" t="s">
        <v>724</v>
      </c>
      <c r="C272" s="6">
        <v>1250000</v>
      </c>
      <c r="D272" s="708"/>
      <c r="E272" s="708"/>
      <c r="F272" s="709"/>
      <c r="G272" s="844">
        <v>1250000</v>
      </c>
      <c r="H272" s="652">
        <v>0</v>
      </c>
      <c r="I272" s="947">
        <f>H272+G272</f>
        <v>1250000</v>
      </c>
      <c r="J272" s="657">
        <f>C272-I272</f>
        <v>0</v>
      </c>
      <c r="K272" s="733">
        <f t="shared" si="99"/>
        <v>100</v>
      </c>
      <c r="M272" s="514"/>
      <c r="N272" s="1237">
        <f>H262-N271</f>
        <v>391500</v>
      </c>
      <c r="O272" s="1237">
        <v>310000</v>
      </c>
    </row>
    <row r="273" spans="1:15" s="2" customFormat="1" ht="14.1" customHeight="1" thickBot="1" x14ac:dyDescent="0.3">
      <c r="A273" s="769" t="s">
        <v>859</v>
      </c>
      <c r="B273" s="450" t="s">
        <v>879</v>
      </c>
      <c r="C273" s="451">
        <f>C274+C279+C284</f>
        <v>91200000</v>
      </c>
      <c r="D273" s="451">
        <f t="shared" ref="D273:J273" si="115">D274+D279+D284</f>
        <v>0</v>
      </c>
      <c r="E273" s="451">
        <f t="shared" si="115"/>
        <v>0</v>
      </c>
      <c r="F273" s="790">
        <f t="shared" si="115"/>
        <v>0</v>
      </c>
      <c r="G273" s="850">
        <f t="shared" si="115"/>
        <v>90746000</v>
      </c>
      <c r="H273" s="451">
        <f t="shared" si="115"/>
        <v>0</v>
      </c>
      <c r="I273" s="966">
        <f t="shared" si="115"/>
        <v>90746000</v>
      </c>
      <c r="J273" s="871">
        <f t="shared" si="115"/>
        <v>454000</v>
      </c>
      <c r="K273" s="770">
        <f t="shared" si="99"/>
        <v>99.502192982456137</v>
      </c>
      <c r="M273" s="514"/>
      <c r="N273" s="1237"/>
      <c r="O273" s="1237">
        <v>435000</v>
      </c>
    </row>
    <row r="274" spans="1:15" s="2" customFormat="1" ht="14.1" customHeight="1" x14ac:dyDescent="0.25">
      <c r="A274" s="742" t="s">
        <v>860</v>
      </c>
      <c r="B274" s="41" t="s">
        <v>80</v>
      </c>
      <c r="C274" s="421">
        <f>C275</f>
        <v>1270000</v>
      </c>
      <c r="D274" s="421">
        <f t="shared" ref="D274:J274" si="116">D275</f>
        <v>0</v>
      </c>
      <c r="E274" s="421">
        <f t="shared" si="116"/>
        <v>0</v>
      </c>
      <c r="F274" s="791">
        <f t="shared" si="116"/>
        <v>0</v>
      </c>
      <c r="G274" s="851">
        <f t="shared" si="116"/>
        <v>1270000</v>
      </c>
      <c r="H274" s="421">
        <f t="shared" si="116"/>
        <v>0</v>
      </c>
      <c r="I274" s="948">
        <f t="shared" si="116"/>
        <v>1270000</v>
      </c>
      <c r="J274" s="872">
        <f t="shared" si="116"/>
        <v>0</v>
      </c>
      <c r="K274" s="743">
        <f t="shared" si="99"/>
        <v>100</v>
      </c>
      <c r="M274" s="514"/>
      <c r="N274" s="1256"/>
      <c r="O274" s="1237">
        <v>75000</v>
      </c>
    </row>
    <row r="275" spans="1:15" s="2" customFormat="1" ht="14.1" customHeight="1" x14ac:dyDescent="0.25">
      <c r="A275" s="744" t="s">
        <v>861</v>
      </c>
      <c r="B275" s="4" t="s">
        <v>137</v>
      </c>
      <c r="C275" s="6">
        <f>C276+C277+C278</f>
        <v>1270000</v>
      </c>
      <c r="D275" s="6">
        <f t="shared" ref="D275:J275" si="117">D276+D277+D278</f>
        <v>0</v>
      </c>
      <c r="E275" s="6">
        <f t="shared" si="117"/>
        <v>0</v>
      </c>
      <c r="F275" s="792">
        <f t="shared" si="117"/>
        <v>0</v>
      </c>
      <c r="G275" s="852">
        <f t="shared" si="117"/>
        <v>1270000</v>
      </c>
      <c r="H275" s="6">
        <f t="shared" si="117"/>
        <v>0</v>
      </c>
      <c r="I275" s="949">
        <f t="shared" si="117"/>
        <v>1270000</v>
      </c>
      <c r="J275" s="873">
        <f t="shared" si="117"/>
        <v>0</v>
      </c>
      <c r="K275" s="733">
        <f t="shared" si="99"/>
        <v>100</v>
      </c>
      <c r="M275" s="514"/>
      <c r="N275" s="1237"/>
      <c r="O275" s="1237">
        <v>600000</v>
      </c>
    </row>
    <row r="276" spans="1:15" s="2" customFormat="1" ht="14.1" customHeight="1" x14ac:dyDescent="0.25">
      <c r="A276" s="744" t="s">
        <v>862</v>
      </c>
      <c r="B276" s="4" t="s">
        <v>179</v>
      </c>
      <c r="C276" s="6">
        <v>670000</v>
      </c>
      <c r="D276" s="708"/>
      <c r="E276" s="708"/>
      <c r="F276" s="709"/>
      <c r="G276" s="844">
        <v>670000</v>
      </c>
      <c r="H276" s="652"/>
      <c r="I276" s="947">
        <f>H276+G276</f>
        <v>670000</v>
      </c>
      <c r="J276" s="657">
        <f>C276-I276</f>
        <v>0</v>
      </c>
      <c r="K276" s="733">
        <f t="shared" si="99"/>
        <v>100</v>
      </c>
      <c r="M276" s="514"/>
      <c r="N276" s="1237"/>
      <c r="O276" s="1237">
        <f>SUM(O271:O275)</f>
        <v>1655000</v>
      </c>
    </row>
    <row r="277" spans="1:15" s="2" customFormat="1" ht="14.1" customHeight="1" x14ac:dyDescent="0.25">
      <c r="A277" s="744" t="s">
        <v>863</v>
      </c>
      <c r="B277" s="4" t="s">
        <v>877</v>
      </c>
      <c r="C277" s="6">
        <v>300000</v>
      </c>
      <c r="D277" s="708"/>
      <c r="E277" s="708"/>
      <c r="F277" s="709"/>
      <c r="G277" s="844">
        <v>300000</v>
      </c>
      <c r="H277" s="652"/>
      <c r="I277" s="947">
        <f>H277+G277</f>
        <v>300000</v>
      </c>
      <c r="J277" s="657">
        <f>C277-I277</f>
        <v>0</v>
      </c>
      <c r="K277" s="733">
        <f t="shared" si="99"/>
        <v>100</v>
      </c>
      <c r="M277" s="514"/>
      <c r="N277" s="1237"/>
      <c r="O277" s="1237"/>
    </row>
    <row r="278" spans="1:15" s="2" customFormat="1" ht="14.1" customHeight="1" thickBot="1" x14ac:dyDescent="0.3">
      <c r="A278" s="744" t="s">
        <v>864</v>
      </c>
      <c r="B278" s="32" t="s">
        <v>878</v>
      </c>
      <c r="C278" s="452">
        <v>300000</v>
      </c>
      <c r="D278" s="706"/>
      <c r="E278" s="706"/>
      <c r="F278" s="707"/>
      <c r="G278" s="845">
        <v>300000</v>
      </c>
      <c r="H278" s="654"/>
      <c r="I278" s="947">
        <f>H278+G278</f>
        <v>300000</v>
      </c>
      <c r="J278" s="656">
        <f>C278-I278</f>
        <v>0</v>
      </c>
      <c r="K278" s="737">
        <f t="shared" si="99"/>
        <v>100</v>
      </c>
      <c r="M278" s="514"/>
      <c r="N278" s="1237"/>
      <c r="O278" s="1237"/>
    </row>
    <row r="279" spans="1:15" s="2" customFormat="1" ht="14.1" customHeight="1" thickBot="1" x14ac:dyDescent="0.3">
      <c r="A279" s="740" t="s">
        <v>865</v>
      </c>
      <c r="B279" s="3" t="s">
        <v>136</v>
      </c>
      <c r="C279" s="53">
        <f>C280+C282</f>
        <v>1476000</v>
      </c>
      <c r="D279" s="53">
        <f t="shared" ref="D279:J279" si="118">D280+D282</f>
        <v>0</v>
      </c>
      <c r="E279" s="53">
        <f t="shared" si="118"/>
        <v>0</v>
      </c>
      <c r="F279" s="69">
        <f t="shared" si="118"/>
        <v>0</v>
      </c>
      <c r="G279" s="848">
        <f t="shared" si="118"/>
        <v>1476000</v>
      </c>
      <c r="H279" s="53">
        <f t="shared" si="118"/>
        <v>0</v>
      </c>
      <c r="I279" s="945">
        <f t="shared" si="118"/>
        <v>1476000</v>
      </c>
      <c r="J279" s="659">
        <f t="shared" si="118"/>
        <v>0</v>
      </c>
      <c r="K279" s="741">
        <f t="shared" si="99"/>
        <v>100</v>
      </c>
      <c r="M279" s="514"/>
      <c r="N279" s="1237">
        <v>189500</v>
      </c>
      <c r="O279" s="1237"/>
    </row>
    <row r="280" spans="1:15" s="2" customFormat="1" ht="14.1" customHeight="1" x14ac:dyDescent="0.25">
      <c r="A280" s="742" t="s">
        <v>866</v>
      </c>
      <c r="B280" s="41" t="s">
        <v>139</v>
      </c>
      <c r="C280" s="421">
        <f>C281</f>
        <v>576000</v>
      </c>
      <c r="D280" s="421">
        <f t="shared" ref="D280:J280" si="119">D281</f>
        <v>0</v>
      </c>
      <c r="E280" s="421">
        <f t="shared" si="119"/>
        <v>0</v>
      </c>
      <c r="F280" s="791">
        <f t="shared" si="119"/>
        <v>0</v>
      </c>
      <c r="G280" s="851">
        <f t="shared" si="119"/>
        <v>576000</v>
      </c>
      <c r="H280" s="421">
        <f t="shared" si="119"/>
        <v>0</v>
      </c>
      <c r="I280" s="948">
        <f t="shared" si="119"/>
        <v>576000</v>
      </c>
      <c r="J280" s="872">
        <f t="shared" si="119"/>
        <v>0</v>
      </c>
      <c r="K280" s="743">
        <f t="shared" si="99"/>
        <v>100</v>
      </c>
      <c r="M280" s="514"/>
      <c r="N280" s="1237">
        <v>33000</v>
      </c>
      <c r="O280" s="1237"/>
    </row>
    <row r="281" spans="1:15" s="2" customFormat="1" ht="14.1" customHeight="1" x14ac:dyDescent="0.25">
      <c r="A281" s="744" t="s">
        <v>867</v>
      </c>
      <c r="B281" s="4" t="s">
        <v>213</v>
      </c>
      <c r="C281" s="6">
        <v>576000</v>
      </c>
      <c r="D281" s="708"/>
      <c r="E281" s="708"/>
      <c r="F281" s="709"/>
      <c r="G281" s="844">
        <v>576000</v>
      </c>
      <c r="H281" s="652">
        <v>0</v>
      </c>
      <c r="I281" s="947">
        <f>H281+G281</f>
        <v>576000</v>
      </c>
      <c r="J281" s="657">
        <f>C281-I281</f>
        <v>0</v>
      </c>
      <c r="K281" s="733">
        <f t="shared" si="99"/>
        <v>100</v>
      </c>
      <c r="M281" s="514"/>
      <c r="N281" s="1237">
        <v>250000</v>
      </c>
      <c r="O281" s="1237"/>
    </row>
    <row r="282" spans="1:15" s="2" customFormat="1" ht="14.1" customHeight="1" x14ac:dyDescent="0.25">
      <c r="A282" s="744" t="s">
        <v>868</v>
      </c>
      <c r="B282" s="4" t="s">
        <v>876</v>
      </c>
      <c r="C282" s="6">
        <f>C283</f>
        <v>900000</v>
      </c>
      <c r="D282" s="6">
        <f t="shared" ref="D282:J282" si="120">D283</f>
        <v>0</v>
      </c>
      <c r="E282" s="6">
        <f t="shared" si="120"/>
        <v>0</v>
      </c>
      <c r="F282" s="792">
        <f t="shared" si="120"/>
        <v>0</v>
      </c>
      <c r="G282" s="852">
        <f t="shared" si="120"/>
        <v>900000</v>
      </c>
      <c r="H282" s="6">
        <f t="shared" si="120"/>
        <v>0</v>
      </c>
      <c r="I282" s="949">
        <f t="shared" si="120"/>
        <v>900000</v>
      </c>
      <c r="J282" s="873">
        <f t="shared" si="120"/>
        <v>0</v>
      </c>
      <c r="K282" s="733">
        <f t="shared" si="99"/>
        <v>100</v>
      </c>
      <c r="M282" s="514"/>
      <c r="N282" s="1237">
        <f>SUM(N279:N281)</f>
        <v>472500</v>
      </c>
      <c r="O282" s="1237"/>
    </row>
    <row r="283" spans="1:15" s="2" customFormat="1" ht="14.1" customHeight="1" x14ac:dyDescent="0.25">
      <c r="A283" s="744" t="s">
        <v>874</v>
      </c>
      <c r="B283" s="4" t="s">
        <v>875</v>
      </c>
      <c r="C283" s="6">
        <v>900000</v>
      </c>
      <c r="D283" s="708"/>
      <c r="E283" s="708"/>
      <c r="F283" s="709"/>
      <c r="G283" s="844">
        <v>900000</v>
      </c>
      <c r="H283" s="652">
        <v>0</v>
      </c>
      <c r="I283" s="947">
        <f>H283+G283</f>
        <v>900000</v>
      </c>
      <c r="J283" s="657">
        <f>C283-I283</f>
        <v>0</v>
      </c>
      <c r="K283" s="733">
        <f t="shared" si="99"/>
        <v>100</v>
      </c>
      <c r="M283" s="514"/>
      <c r="N283" s="1237"/>
      <c r="O283" s="1237"/>
    </row>
    <row r="284" spans="1:15" s="2" customFormat="1" ht="14.1" customHeight="1" x14ac:dyDescent="0.25">
      <c r="A284" s="744" t="s">
        <v>869</v>
      </c>
      <c r="B284" s="4" t="s">
        <v>258</v>
      </c>
      <c r="C284" s="6">
        <f>C285</f>
        <v>88454000</v>
      </c>
      <c r="D284" s="6">
        <f t="shared" ref="D284:J285" si="121">D285</f>
        <v>0</v>
      </c>
      <c r="E284" s="6">
        <f t="shared" si="121"/>
        <v>0</v>
      </c>
      <c r="F284" s="792">
        <f t="shared" si="121"/>
        <v>0</v>
      </c>
      <c r="G284" s="852">
        <f t="shared" si="121"/>
        <v>88000000</v>
      </c>
      <c r="H284" s="6">
        <f t="shared" si="121"/>
        <v>0</v>
      </c>
      <c r="I284" s="949">
        <f t="shared" si="121"/>
        <v>88000000</v>
      </c>
      <c r="J284" s="873">
        <f t="shared" si="121"/>
        <v>454000</v>
      </c>
      <c r="K284" s="733">
        <f t="shared" si="99"/>
        <v>99.486738869921084</v>
      </c>
      <c r="M284" s="514"/>
      <c r="N284" s="1237"/>
      <c r="O284" s="1237"/>
    </row>
    <row r="285" spans="1:15" s="2" customFormat="1" ht="14.1" customHeight="1" x14ac:dyDescent="0.25">
      <c r="A285" s="744" t="s">
        <v>870</v>
      </c>
      <c r="B285" s="4" t="s">
        <v>872</v>
      </c>
      <c r="C285" s="6">
        <f>C286</f>
        <v>88454000</v>
      </c>
      <c r="D285" s="6">
        <f t="shared" si="121"/>
        <v>0</v>
      </c>
      <c r="E285" s="6">
        <f t="shared" si="121"/>
        <v>0</v>
      </c>
      <c r="F285" s="792">
        <f t="shared" si="121"/>
        <v>0</v>
      </c>
      <c r="G285" s="852">
        <f t="shared" si="121"/>
        <v>88000000</v>
      </c>
      <c r="H285" s="6">
        <f t="shared" si="121"/>
        <v>0</v>
      </c>
      <c r="I285" s="949">
        <f t="shared" si="121"/>
        <v>88000000</v>
      </c>
      <c r="J285" s="873">
        <f t="shared" si="121"/>
        <v>454000</v>
      </c>
      <c r="K285" s="733">
        <f t="shared" si="99"/>
        <v>99.486738869921084</v>
      </c>
      <c r="M285" s="514"/>
      <c r="N285" s="1237"/>
      <c r="O285" s="1237"/>
    </row>
    <row r="286" spans="1:15" s="2" customFormat="1" ht="14.1" customHeight="1" x14ac:dyDescent="0.25">
      <c r="A286" s="744" t="s">
        <v>871</v>
      </c>
      <c r="B286" s="4" t="s">
        <v>873</v>
      </c>
      <c r="C286" s="6">
        <v>88454000</v>
      </c>
      <c r="D286" s="708"/>
      <c r="E286" s="708"/>
      <c r="F286" s="709"/>
      <c r="G286" s="844">
        <v>88000000</v>
      </c>
      <c r="H286" s="652">
        <v>0</v>
      </c>
      <c r="I286" s="947">
        <f>H286+G286</f>
        <v>88000000</v>
      </c>
      <c r="J286" s="657">
        <f>C286-I286</f>
        <v>454000</v>
      </c>
      <c r="K286" s="733">
        <f t="shared" si="99"/>
        <v>99.486738869921084</v>
      </c>
      <c r="M286" s="514"/>
      <c r="N286" s="1237"/>
      <c r="O286" s="1237"/>
    </row>
    <row r="287" spans="1:15" s="2" customFormat="1" ht="14.1" customHeight="1" x14ac:dyDescent="0.25">
      <c r="A287" s="745" t="s">
        <v>880</v>
      </c>
      <c r="B287" s="38" t="s">
        <v>885</v>
      </c>
      <c r="C287" s="445">
        <f>C288</f>
        <v>3750000</v>
      </c>
      <c r="D287" s="445">
        <f t="shared" ref="D287:J290" si="122">D288</f>
        <v>0</v>
      </c>
      <c r="E287" s="445">
        <f t="shared" si="122"/>
        <v>0</v>
      </c>
      <c r="F287" s="793">
        <f t="shared" si="122"/>
        <v>0</v>
      </c>
      <c r="G287" s="853">
        <f t="shared" si="122"/>
        <v>3750000</v>
      </c>
      <c r="H287" s="445">
        <f t="shared" si="122"/>
        <v>0</v>
      </c>
      <c r="I287" s="854">
        <f t="shared" si="122"/>
        <v>3750000</v>
      </c>
      <c r="J287" s="874">
        <f t="shared" si="122"/>
        <v>0</v>
      </c>
      <c r="K287" s="746">
        <f t="shared" si="99"/>
        <v>100</v>
      </c>
      <c r="M287" s="514"/>
      <c r="N287" s="1237"/>
      <c r="O287" s="1237"/>
    </row>
    <row r="288" spans="1:15" s="2" customFormat="1" ht="14.1" customHeight="1" thickBot="1" x14ac:dyDescent="0.3">
      <c r="A288" s="766" t="s">
        <v>881</v>
      </c>
      <c r="B288" s="385" t="s">
        <v>886</v>
      </c>
      <c r="C288" s="423">
        <f>C289</f>
        <v>3750000</v>
      </c>
      <c r="D288" s="423">
        <f t="shared" si="122"/>
        <v>0</v>
      </c>
      <c r="E288" s="423">
        <f t="shared" si="122"/>
        <v>0</v>
      </c>
      <c r="F288" s="794">
        <f t="shared" si="122"/>
        <v>0</v>
      </c>
      <c r="G288" s="855">
        <f t="shared" si="122"/>
        <v>3750000</v>
      </c>
      <c r="H288" s="423">
        <f t="shared" si="122"/>
        <v>0</v>
      </c>
      <c r="I288" s="967">
        <f t="shared" si="122"/>
        <v>3750000</v>
      </c>
      <c r="J288" s="875">
        <f t="shared" si="122"/>
        <v>0</v>
      </c>
      <c r="K288" s="767">
        <f t="shared" si="99"/>
        <v>100</v>
      </c>
      <c r="M288" s="514"/>
      <c r="N288" s="1237"/>
      <c r="O288" s="1237"/>
    </row>
    <row r="289" spans="1:18" s="2" customFormat="1" ht="14.1" customHeight="1" thickBot="1" x14ac:dyDescent="0.3">
      <c r="A289" s="771" t="s">
        <v>882</v>
      </c>
      <c r="B289" s="3" t="s">
        <v>136</v>
      </c>
      <c r="C289" s="53">
        <f>C290</f>
        <v>3750000</v>
      </c>
      <c r="D289" s="53">
        <f t="shared" si="122"/>
        <v>0</v>
      </c>
      <c r="E289" s="53">
        <f t="shared" si="122"/>
        <v>0</v>
      </c>
      <c r="F289" s="69">
        <f t="shared" si="122"/>
        <v>0</v>
      </c>
      <c r="G289" s="848">
        <f t="shared" si="122"/>
        <v>3750000</v>
      </c>
      <c r="H289" s="53">
        <f t="shared" si="122"/>
        <v>0</v>
      </c>
      <c r="I289" s="945">
        <f t="shared" si="122"/>
        <v>3750000</v>
      </c>
      <c r="J289" s="659">
        <f t="shared" si="122"/>
        <v>0</v>
      </c>
      <c r="K289" s="741">
        <f t="shared" si="99"/>
        <v>100</v>
      </c>
      <c r="M289" s="514"/>
      <c r="N289" s="1237"/>
      <c r="O289" s="1237"/>
    </row>
    <row r="290" spans="1:18" s="2" customFormat="1" ht="14.1" customHeight="1" x14ac:dyDescent="0.25">
      <c r="A290" s="768" t="s">
        <v>883</v>
      </c>
      <c r="B290" s="41" t="s">
        <v>887</v>
      </c>
      <c r="C290" s="421">
        <f>C291</f>
        <v>3750000</v>
      </c>
      <c r="D290" s="421">
        <f t="shared" si="122"/>
        <v>0</v>
      </c>
      <c r="E290" s="421">
        <f t="shared" si="122"/>
        <v>0</v>
      </c>
      <c r="F290" s="791">
        <f t="shared" si="122"/>
        <v>0</v>
      </c>
      <c r="G290" s="851">
        <f t="shared" si="122"/>
        <v>3750000</v>
      </c>
      <c r="H290" s="421">
        <f t="shared" si="122"/>
        <v>0</v>
      </c>
      <c r="I290" s="948">
        <f t="shared" si="122"/>
        <v>3750000</v>
      </c>
      <c r="J290" s="872">
        <f t="shared" si="122"/>
        <v>0</v>
      </c>
      <c r="K290" s="743">
        <f t="shared" si="99"/>
        <v>100</v>
      </c>
      <c r="M290" s="514"/>
      <c r="N290" s="1237"/>
      <c r="O290" s="1237"/>
    </row>
    <row r="291" spans="1:18" s="2" customFormat="1" ht="14.1" customHeight="1" x14ac:dyDescent="0.25">
      <c r="A291" s="378" t="s">
        <v>884</v>
      </c>
      <c r="B291" s="4" t="s">
        <v>888</v>
      </c>
      <c r="C291" s="6">
        <v>3750000</v>
      </c>
      <c r="D291" s="708"/>
      <c r="E291" s="708"/>
      <c r="F291" s="709"/>
      <c r="G291" s="844">
        <v>3750000</v>
      </c>
      <c r="H291" s="652"/>
      <c r="I291" s="947">
        <f>H291+G291</f>
        <v>3750000</v>
      </c>
      <c r="J291" s="657">
        <f>C291-I291</f>
        <v>0</v>
      </c>
      <c r="K291" s="733">
        <f t="shared" si="99"/>
        <v>100</v>
      </c>
      <c r="M291" s="514"/>
      <c r="N291" s="1237"/>
      <c r="O291" s="1285"/>
    </row>
    <row r="292" spans="1:18" s="2" customFormat="1" ht="14.1" customHeight="1" x14ac:dyDescent="0.25">
      <c r="A292" s="378"/>
      <c r="B292" s="4"/>
      <c r="C292" s="6"/>
      <c r="D292" s="708"/>
      <c r="E292" s="708"/>
      <c r="F292" s="709"/>
      <c r="G292" s="844"/>
      <c r="H292" s="652"/>
      <c r="I292" s="947"/>
      <c r="J292" s="657"/>
      <c r="K292" s="733"/>
      <c r="M292" s="514"/>
      <c r="N292" s="1237"/>
      <c r="O292" s="1237"/>
      <c r="P292" s="1254"/>
    </row>
    <row r="293" spans="1:18" s="2" customFormat="1" ht="14.1" customHeight="1" x14ac:dyDescent="0.25">
      <c r="A293" s="912"/>
      <c r="B293" s="879"/>
      <c r="C293" s="913"/>
      <c r="D293" s="904"/>
      <c r="E293" s="904"/>
      <c r="F293" s="904"/>
      <c r="G293" s="906"/>
      <c r="H293" s="906"/>
      <c r="I293" s="951"/>
      <c r="J293" s="907"/>
      <c r="K293" s="884"/>
      <c r="M293" s="514"/>
      <c r="N293" s="1237"/>
      <c r="O293" s="1237"/>
    </row>
    <row r="294" spans="1:18" s="2" customFormat="1" ht="14.1" customHeight="1" x14ac:dyDescent="0.25">
      <c r="A294" s="914"/>
      <c r="B294" s="7"/>
      <c r="C294" s="915"/>
      <c r="D294" s="908"/>
      <c r="E294" s="908"/>
      <c r="F294" s="908"/>
      <c r="G294" s="910"/>
      <c r="H294" s="910"/>
      <c r="I294" s="952"/>
      <c r="J294" s="911"/>
      <c r="K294" s="887"/>
      <c r="M294" s="514"/>
      <c r="N294" s="1237"/>
      <c r="O294" s="1237"/>
    </row>
    <row r="295" spans="1:18" s="2" customFormat="1" ht="14.1" customHeight="1" x14ac:dyDescent="0.25">
      <c r="A295" s="914"/>
      <c r="B295" s="7"/>
      <c r="C295" s="915"/>
      <c r="D295" s="908"/>
      <c r="E295" s="908"/>
      <c r="F295" s="908"/>
      <c r="G295" s="910"/>
      <c r="H295" s="910"/>
      <c r="I295" s="952"/>
      <c r="J295" s="911"/>
      <c r="K295" s="887"/>
      <c r="M295" s="514"/>
      <c r="N295" s="1237"/>
      <c r="O295" s="1237"/>
    </row>
    <row r="296" spans="1:18" s="2" customFormat="1" ht="14.1" customHeight="1" x14ac:dyDescent="0.25">
      <c r="A296" s="914"/>
      <c r="B296" s="7"/>
      <c r="C296" s="915"/>
      <c r="D296" s="908"/>
      <c r="E296" s="908"/>
      <c r="F296" s="908"/>
      <c r="G296" s="910"/>
      <c r="H296" s="910"/>
      <c r="I296" s="952"/>
      <c r="J296" s="911"/>
      <c r="K296" s="887"/>
      <c r="M296" s="514"/>
      <c r="N296" s="1237"/>
      <c r="O296" s="1237"/>
    </row>
    <row r="297" spans="1:18" s="2" customFormat="1" ht="14.1" customHeight="1" x14ac:dyDescent="0.25">
      <c r="A297" s="914"/>
      <c r="B297" s="7"/>
      <c r="C297" s="915"/>
      <c r="D297" s="908"/>
      <c r="E297" s="908"/>
      <c r="F297" s="908"/>
      <c r="G297" s="910"/>
      <c r="H297" s="910"/>
      <c r="I297" s="952"/>
      <c r="J297" s="911"/>
      <c r="K297" s="887">
        <v>8</v>
      </c>
      <c r="M297" s="514"/>
      <c r="N297" s="1237"/>
      <c r="O297" s="1237"/>
    </row>
    <row r="298" spans="1:18" s="2" customFormat="1" ht="14.1" customHeight="1" x14ac:dyDescent="0.25">
      <c r="A298" s="717" t="s">
        <v>435</v>
      </c>
      <c r="B298" s="689">
        <v>2</v>
      </c>
      <c r="C298" s="690" t="s">
        <v>436</v>
      </c>
      <c r="D298" s="690" t="s">
        <v>437</v>
      </c>
      <c r="E298" s="690" t="s">
        <v>438</v>
      </c>
      <c r="F298" s="691" t="s">
        <v>439</v>
      </c>
      <c r="G298" s="801">
        <v>7</v>
      </c>
      <c r="H298" s="581">
        <v>8</v>
      </c>
      <c r="I298" s="924">
        <v>9</v>
      </c>
      <c r="J298" s="582">
        <v>10</v>
      </c>
      <c r="K298" s="718">
        <v>11</v>
      </c>
      <c r="M298" s="514"/>
      <c r="N298" s="1237"/>
      <c r="O298" s="1237"/>
    </row>
    <row r="299" spans="1:18" s="1" customFormat="1" ht="14.1" customHeight="1" x14ac:dyDescent="0.25">
      <c r="A299" s="745" t="s">
        <v>104</v>
      </c>
      <c r="B299" s="38" t="s">
        <v>449</v>
      </c>
      <c r="C299" s="620">
        <f>C300</f>
        <v>52000000</v>
      </c>
      <c r="D299" s="620">
        <f t="shared" ref="D299:I299" si="123">D300</f>
        <v>0</v>
      </c>
      <c r="E299" s="620">
        <f t="shared" si="123"/>
        <v>0</v>
      </c>
      <c r="F299" s="620">
        <f t="shared" si="123"/>
        <v>0</v>
      </c>
      <c r="G299" s="620">
        <f t="shared" si="123"/>
        <v>28734350</v>
      </c>
      <c r="H299" s="620">
        <f t="shared" si="123"/>
        <v>23265400</v>
      </c>
      <c r="I299" s="620">
        <f t="shared" si="123"/>
        <v>51999750</v>
      </c>
      <c r="J299" s="866">
        <f t="shared" ref="J299" si="124">J300+J306</f>
        <v>250</v>
      </c>
      <c r="K299" s="746">
        <f t="shared" si="99"/>
        <v>99.999519230769224</v>
      </c>
      <c r="M299" s="514"/>
      <c r="N299" s="1283"/>
      <c r="O299" s="1283"/>
    </row>
    <row r="300" spans="1:18" ht="14.1" customHeight="1" thickBot="1" x14ac:dyDescent="0.3">
      <c r="A300" s="772" t="s">
        <v>889</v>
      </c>
      <c r="B300" s="49" t="s">
        <v>988</v>
      </c>
      <c r="C300" s="661">
        <f>C301+C306</f>
        <v>52000000</v>
      </c>
      <c r="D300" s="661">
        <f t="shared" ref="D300:H300" si="125">D301+D306</f>
        <v>0</v>
      </c>
      <c r="E300" s="661">
        <f t="shared" si="125"/>
        <v>0</v>
      </c>
      <c r="F300" s="661">
        <f t="shared" si="125"/>
        <v>0</v>
      </c>
      <c r="G300" s="661">
        <f t="shared" si="125"/>
        <v>28734350</v>
      </c>
      <c r="H300" s="661">
        <f t="shared" si="125"/>
        <v>23265400</v>
      </c>
      <c r="I300" s="661">
        <f>I301+I306</f>
        <v>51999750</v>
      </c>
      <c r="J300" s="876">
        <f t="shared" ref="J300" si="126">J301</f>
        <v>0</v>
      </c>
      <c r="K300" s="739">
        <f t="shared" si="99"/>
        <v>99.999519230769224</v>
      </c>
      <c r="M300" s="514"/>
      <c r="O300" s="514"/>
    </row>
    <row r="301" spans="1:18" ht="14.1" customHeight="1" thickBot="1" x14ac:dyDescent="0.3">
      <c r="A301" s="748" t="s">
        <v>890</v>
      </c>
      <c r="B301" s="3" t="s">
        <v>80</v>
      </c>
      <c r="C301" s="617">
        <f>C302+C304</f>
        <v>51870000</v>
      </c>
      <c r="D301" s="617">
        <f t="shared" ref="D301:J301" si="127">D302+D304</f>
        <v>0</v>
      </c>
      <c r="E301" s="617">
        <f t="shared" si="127"/>
        <v>0</v>
      </c>
      <c r="F301" s="624">
        <f t="shared" si="127"/>
        <v>0</v>
      </c>
      <c r="G301" s="820">
        <f t="shared" si="127"/>
        <v>28651850</v>
      </c>
      <c r="H301" s="617">
        <f t="shared" si="127"/>
        <v>23218150</v>
      </c>
      <c r="I301" s="934">
        <f t="shared" si="127"/>
        <v>51870000</v>
      </c>
      <c r="J301" s="625">
        <f t="shared" si="127"/>
        <v>0</v>
      </c>
      <c r="K301" s="741">
        <f t="shared" si="99"/>
        <v>100</v>
      </c>
      <c r="M301" s="514" t="s">
        <v>1086</v>
      </c>
      <c r="N301" s="82">
        <v>3328700</v>
      </c>
      <c r="O301" s="514">
        <v>875220</v>
      </c>
      <c r="P301" s="206">
        <f>N301-O301</f>
        <v>2453480</v>
      </c>
      <c r="R301" s="206">
        <f>P301-Q301</f>
        <v>2453480</v>
      </c>
    </row>
    <row r="302" spans="1:18" ht="14.1" customHeight="1" x14ac:dyDescent="0.25">
      <c r="A302" s="773" t="s">
        <v>891</v>
      </c>
      <c r="B302" s="41" t="s">
        <v>302</v>
      </c>
      <c r="C302" s="618">
        <f>C303</f>
        <v>8300000</v>
      </c>
      <c r="D302" s="618">
        <f t="shared" ref="D302:J302" si="128">D303</f>
        <v>0</v>
      </c>
      <c r="E302" s="618">
        <f t="shared" si="128"/>
        <v>0</v>
      </c>
      <c r="F302" s="626">
        <f t="shared" si="128"/>
        <v>0</v>
      </c>
      <c r="G302" s="821">
        <f t="shared" si="128"/>
        <v>8300000</v>
      </c>
      <c r="H302" s="618">
        <f t="shared" si="128"/>
        <v>0</v>
      </c>
      <c r="I302" s="935">
        <f t="shared" si="128"/>
        <v>8300000</v>
      </c>
      <c r="J302" s="628">
        <f t="shared" si="128"/>
        <v>0</v>
      </c>
      <c r="K302" s="743">
        <f t="shared" si="99"/>
        <v>100</v>
      </c>
      <c r="M302" s="514" t="s">
        <v>1087</v>
      </c>
      <c r="N302" s="82">
        <v>4220000</v>
      </c>
      <c r="O302" s="514">
        <v>875220</v>
      </c>
      <c r="P302" s="206">
        <f>N302-O302</f>
        <v>3344780</v>
      </c>
      <c r="Q302">
        <v>4220000</v>
      </c>
      <c r="R302" s="206">
        <f>P302-Q302</f>
        <v>-875220</v>
      </c>
    </row>
    <row r="303" spans="1:18" ht="14.1" customHeight="1" x14ac:dyDescent="0.25">
      <c r="A303" s="732" t="s">
        <v>892</v>
      </c>
      <c r="B303" s="4" t="s">
        <v>179</v>
      </c>
      <c r="C303" s="12">
        <v>8300000</v>
      </c>
      <c r="D303" s="218"/>
      <c r="E303" s="218"/>
      <c r="F303" s="697"/>
      <c r="G303" s="822">
        <v>8300000</v>
      </c>
      <c r="H303" s="605">
        <v>0</v>
      </c>
      <c r="I303" s="823">
        <f>H303+G303</f>
        <v>8300000</v>
      </c>
      <c r="J303" s="604">
        <f>C303-I303</f>
        <v>0</v>
      </c>
      <c r="K303" s="733">
        <f t="shared" si="99"/>
        <v>100</v>
      </c>
      <c r="M303" s="514" t="s">
        <v>1084</v>
      </c>
      <c r="N303" s="82">
        <v>8529200</v>
      </c>
      <c r="O303" s="514">
        <v>875220</v>
      </c>
      <c r="P303" s="206">
        <f>N303-O303</f>
        <v>7653980</v>
      </c>
      <c r="R303" s="206">
        <f>P303-Q303</f>
        <v>7653980</v>
      </c>
    </row>
    <row r="304" spans="1:18" ht="14.1" customHeight="1" x14ac:dyDescent="0.25">
      <c r="A304" s="732" t="s">
        <v>893</v>
      </c>
      <c r="B304" s="4" t="s">
        <v>768</v>
      </c>
      <c r="C304" s="12">
        <f>C305</f>
        <v>43570000</v>
      </c>
      <c r="D304" s="12">
        <f t="shared" ref="D304:J304" si="129">D305</f>
        <v>0</v>
      </c>
      <c r="E304" s="12">
        <f t="shared" si="129"/>
        <v>0</v>
      </c>
      <c r="F304" s="633">
        <f t="shared" si="129"/>
        <v>0</v>
      </c>
      <c r="G304" s="824">
        <f t="shared" si="129"/>
        <v>20351850</v>
      </c>
      <c r="H304" s="12">
        <f t="shared" si="129"/>
        <v>23218150</v>
      </c>
      <c r="I304" s="834">
        <f t="shared" si="129"/>
        <v>43570000</v>
      </c>
      <c r="J304" s="634">
        <f t="shared" si="129"/>
        <v>0</v>
      </c>
      <c r="K304" s="733">
        <f t="shared" si="99"/>
        <v>100</v>
      </c>
      <c r="M304" s="514" t="s">
        <v>1083</v>
      </c>
      <c r="N304" s="82">
        <v>4273950</v>
      </c>
      <c r="O304" s="514">
        <v>875220</v>
      </c>
      <c r="P304" s="206">
        <f>N304-O304</f>
        <v>3398730</v>
      </c>
      <c r="R304" s="206">
        <f>P304-Q304</f>
        <v>3398730</v>
      </c>
    </row>
    <row r="305" spans="1:15" ht="14.1" customHeight="1" thickBot="1" x14ac:dyDescent="0.3">
      <c r="A305" s="736" t="s">
        <v>894</v>
      </c>
      <c r="B305" s="32" t="s">
        <v>303</v>
      </c>
      <c r="C305" s="611">
        <v>43570000</v>
      </c>
      <c r="D305" s="211"/>
      <c r="E305" s="211"/>
      <c r="F305" s="693"/>
      <c r="G305" s="828">
        <v>20351850</v>
      </c>
      <c r="H305" s="662">
        <v>23218150</v>
      </c>
      <c r="I305" s="829">
        <f>H305+G305</f>
        <v>43570000</v>
      </c>
      <c r="J305" s="630">
        <f>C305-I305</f>
        <v>0</v>
      </c>
      <c r="K305" s="737">
        <f t="shared" si="99"/>
        <v>100</v>
      </c>
      <c r="M305" s="514"/>
      <c r="N305" s="82">
        <f>SUM(N301:N304)</f>
        <v>20351850</v>
      </c>
    </row>
    <row r="306" spans="1:15" ht="14.1" customHeight="1" thickBot="1" x14ac:dyDescent="0.3">
      <c r="A306" s="748" t="s">
        <v>895</v>
      </c>
      <c r="B306" s="3" t="s">
        <v>136</v>
      </c>
      <c r="C306" s="617">
        <f>C307+C309</f>
        <v>130000</v>
      </c>
      <c r="D306" s="617">
        <f t="shared" ref="D306:J306" si="130">D307+D309</f>
        <v>0</v>
      </c>
      <c r="E306" s="617">
        <f t="shared" si="130"/>
        <v>0</v>
      </c>
      <c r="F306" s="624">
        <f t="shared" si="130"/>
        <v>0</v>
      </c>
      <c r="G306" s="820">
        <f t="shared" si="130"/>
        <v>82500</v>
      </c>
      <c r="H306" s="617">
        <f t="shared" si="130"/>
        <v>47250</v>
      </c>
      <c r="I306" s="934">
        <f t="shared" si="130"/>
        <v>129750</v>
      </c>
      <c r="J306" s="625">
        <f t="shared" si="130"/>
        <v>250</v>
      </c>
      <c r="K306" s="741">
        <f t="shared" si="99"/>
        <v>99.807692307692307</v>
      </c>
      <c r="M306" s="514"/>
    </row>
    <row r="307" spans="1:15" ht="14.1" customHeight="1" x14ac:dyDescent="0.25">
      <c r="A307" s="768" t="s">
        <v>896</v>
      </c>
      <c r="B307" s="41" t="s">
        <v>139</v>
      </c>
      <c r="C307" s="618">
        <f>C308</f>
        <v>60000</v>
      </c>
      <c r="D307" s="618">
        <f t="shared" ref="D307:J307" si="131">D308</f>
        <v>0</v>
      </c>
      <c r="E307" s="618">
        <f t="shared" si="131"/>
        <v>0</v>
      </c>
      <c r="F307" s="626">
        <f t="shared" si="131"/>
        <v>0</v>
      </c>
      <c r="G307" s="821">
        <f t="shared" si="131"/>
        <v>60000</v>
      </c>
      <c r="H307" s="618">
        <f t="shared" si="131"/>
        <v>0</v>
      </c>
      <c r="I307" s="935">
        <f t="shared" si="131"/>
        <v>60000</v>
      </c>
      <c r="J307" s="628">
        <f t="shared" si="131"/>
        <v>0</v>
      </c>
      <c r="K307" s="743">
        <f t="shared" si="99"/>
        <v>100</v>
      </c>
      <c r="M307" s="514"/>
    </row>
    <row r="308" spans="1:15" ht="14.1" customHeight="1" x14ac:dyDescent="0.25">
      <c r="A308" s="378" t="s">
        <v>897</v>
      </c>
      <c r="B308" s="4" t="s">
        <v>213</v>
      </c>
      <c r="C308" s="12">
        <v>60000</v>
      </c>
      <c r="D308" s="218"/>
      <c r="E308" s="218"/>
      <c r="F308" s="697"/>
      <c r="G308" s="822">
        <v>60000</v>
      </c>
      <c r="H308" s="605"/>
      <c r="I308" s="831">
        <f>H308+G308</f>
        <v>60000</v>
      </c>
      <c r="J308" s="604">
        <f>C308-I308</f>
        <v>0</v>
      </c>
      <c r="K308" s="733">
        <f t="shared" si="99"/>
        <v>100</v>
      </c>
      <c r="M308" s="514"/>
      <c r="O308" s="82">
        <f>SUM(O309:O314)</f>
        <v>23218150</v>
      </c>
    </row>
    <row r="309" spans="1:15" ht="14.1" customHeight="1" x14ac:dyDescent="0.25">
      <c r="A309" s="378" t="s">
        <v>898</v>
      </c>
      <c r="B309" s="4" t="s">
        <v>141</v>
      </c>
      <c r="C309" s="12">
        <f>C310</f>
        <v>70000</v>
      </c>
      <c r="D309" s="12">
        <f t="shared" ref="D309:J309" si="132">D310</f>
        <v>0</v>
      </c>
      <c r="E309" s="12">
        <f t="shared" si="132"/>
        <v>0</v>
      </c>
      <c r="F309" s="633">
        <f t="shared" si="132"/>
        <v>0</v>
      </c>
      <c r="G309" s="824">
        <f t="shared" si="132"/>
        <v>22500</v>
      </c>
      <c r="H309" s="12">
        <f t="shared" si="132"/>
        <v>47250</v>
      </c>
      <c r="I309" s="834">
        <f t="shared" si="132"/>
        <v>69750</v>
      </c>
      <c r="J309" s="634">
        <f t="shared" si="132"/>
        <v>250</v>
      </c>
      <c r="K309" s="733">
        <f t="shared" si="99"/>
        <v>99.642857142857139</v>
      </c>
      <c r="M309" s="514"/>
      <c r="N309" s="514" t="s">
        <v>1121</v>
      </c>
      <c r="O309" s="82">
        <v>2808850</v>
      </c>
    </row>
    <row r="310" spans="1:15" ht="14.1" customHeight="1" x14ac:dyDescent="0.25">
      <c r="A310" s="378" t="s">
        <v>899</v>
      </c>
      <c r="B310" s="4" t="s">
        <v>142</v>
      </c>
      <c r="C310" s="12">
        <v>70000</v>
      </c>
      <c r="D310" s="218"/>
      <c r="E310" s="218"/>
      <c r="F310" s="697"/>
      <c r="G310" s="822">
        <v>22500</v>
      </c>
      <c r="H310" s="605">
        <v>47250</v>
      </c>
      <c r="I310" s="831">
        <f>H310+G310</f>
        <v>69750</v>
      </c>
      <c r="J310" s="604">
        <f>C310-I310</f>
        <v>250</v>
      </c>
      <c r="K310" s="733">
        <f t="shared" si="99"/>
        <v>99.642857142857139</v>
      </c>
      <c r="M310" s="514"/>
      <c r="N310" s="514" t="s">
        <v>1120</v>
      </c>
      <c r="O310" s="82">
        <v>4001700</v>
      </c>
    </row>
    <row r="311" spans="1:15" s="1" customFormat="1" ht="14.1" customHeight="1" x14ac:dyDescent="0.25">
      <c r="A311" s="745" t="s">
        <v>103</v>
      </c>
      <c r="B311" s="38" t="s">
        <v>93</v>
      </c>
      <c r="C311" s="620">
        <f>C312+C320</f>
        <v>6750000</v>
      </c>
      <c r="D311" s="620">
        <f t="shared" ref="D311:J311" si="133">D312+D320</f>
        <v>0</v>
      </c>
      <c r="E311" s="620">
        <f t="shared" si="133"/>
        <v>0</v>
      </c>
      <c r="F311" s="453">
        <f t="shared" si="133"/>
        <v>0</v>
      </c>
      <c r="G311" s="832">
        <f t="shared" si="133"/>
        <v>4851500</v>
      </c>
      <c r="H311" s="620">
        <f t="shared" si="133"/>
        <v>1898500</v>
      </c>
      <c r="I311" s="810">
        <f t="shared" si="133"/>
        <v>6750000</v>
      </c>
      <c r="J311" s="866">
        <f t="shared" si="133"/>
        <v>0</v>
      </c>
      <c r="K311" s="746">
        <f t="shared" si="99"/>
        <v>100</v>
      </c>
      <c r="M311" s="514"/>
      <c r="N311" s="514" t="s">
        <v>1085</v>
      </c>
      <c r="O311" s="1283">
        <v>5338300</v>
      </c>
    </row>
    <row r="312" spans="1:15" s="1" customFormat="1" ht="14.1" customHeight="1" thickBot="1" x14ac:dyDescent="0.3">
      <c r="A312" s="766" t="s">
        <v>51</v>
      </c>
      <c r="B312" s="385" t="s">
        <v>52</v>
      </c>
      <c r="C312" s="495">
        <f>C313</f>
        <v>2000000</v>
      </c>
      <c r="D312" s="495">
        <f t="shared" ref="D312:J312" si="134">D313</f>
        <v>0</v>
      </c>
      <c r="E312" s="495">
        <f t="shared" si="134"/>
        <v>0</v>
      </c>
      <c r="F312" s="649">
        <f t="shared" si="134"/>
        <v>0</v>
      </c>
      <c r="G312" s="842">
        <f t="shared" si="134"/>
        <v>2000000</v>
      </c>
      <c r="H312" s="495">
        <f t="shared" si="134"/>
        <v>0</v>
      </c>
      <c r="I312" s="965">
        <f t="shared" si="134"/>
        <v>2000000</v>
      </c>
      <c r="J312" s="651">
        <f t="shared" si="134"/>
        <v>0</v>
      </c>
      <c r="K312" s="767">
        <f t="shared" si="99"/>
        <v>100</v>
      </c>
      <c r="M312" s="514"/>
      <c r="N312" s="514" t="s">
        <v>1119</v>
      </c>
      <c r="O312" s="1283">
        <v>2833900</v>
      </c>
    </row>
    <row r="313" spans="1:15" ht="14.1" customHeight="1" thickBot="1" x14ac:dyDescent="0.3">
      <c r="A313" s="372" t="s">
        <v>304</v>
      </c>
      <c r="B313" s="3" t="s">
        <v>136</v>
      </c>
      <c r="C313" s="617">
        <f>C314+C316+C318</f>
        <v>2000000</v>
      </c>
      <c r="D313" s="617">
        <f t="shared" ref="D313:J313" si="135">D314+D316+D318</f>
        <v>0</v>
      </c>
      <c r="E313" s="617">
        <f t="shared" si="135"/>
        <v>0</v>
      </c>
      <c r="F313" s="624">
        <f t="shared" si="135"/>
        <v>0</v>
      </c>
      <c r="G313" s="820">
        <f t="shared" si="135"/>
        <v>2000000</v>
      </c>
      <c r="H313" s="617">
        <f t="shared" si="135"/>
        <v>0</v>
      </c>
      <c r="I313" s="934">
        <f t="shared" si="135"/>
        <v>2000000</v>
      </c>
      <c r="J313" s="625">
        <f t="shared" si="135"/>
        <v>0</v>
      </c>
      <c r="K313" s="741">
        <f t="shared" si="99"/>
        <v>100</v>
      </c>
      <c r="M313" s="514"/>
      <c r="N313" s="82" t="s">
        <v>1117</v>
      </c>
      <c r="O313" s="82">
        <v>5199300</v>
      </c>
    </row>
    <row r="314" spans="1:15" ht="14.1" customHeight="1" x14ac:dyDescent="0.25">
      <c r="A314" s="747" t="s">
        <v>305</v>
      </c>
      <c r="B314" s="41" t="s">
        <v>139</v>
      </c>
      <c r="C314" s="618">
        <f>C315</f>
        <v>350000</v>
      </c>
      <c r="D314" s="618">
        <f t="shared" ref="D314:J314" si="136">D315</f>
        <v>0</v>
      </c>
      <c r="E314" s="618">
        <f t="shared" si="136"/>
        <v>0</v>
      </c>
      <c r="F314" s="626">
        <f t="shared" si="136"/>
        <v>0</v>
      </c>
      <c r="G314" s="821">
        <f t="shared" si="136"/>
        <v>350000</v>
      </c>
      <c r="H314" s="618">
        <f t="shared" si="136"/>
        <v>0</v>
      </c>
      <c r="I314" s="935">
        <f t="shared" si="136"/>
        <v>350000</v>
      </c>
      <c r="J314" s="628">
        <f t="shared" si="136"/>
        <v>0</v>
      </c>
      <c r="K314" s="743">
        <f t="shared" si="99"/>
        <v>100</v>
      </c>
      <c r="M314" s="514"/>
      <c r="N314" s="82" t="s">
        <v>1118</v>
      </c>
      <c r="O314" s="82">
        <v>3036100</v>
      </c>
    </row>
    <row r="315" spans="1:15" ht="14.1" customHeight="1" x14ac:dyDescent="0.25">
      <c r="A315" s="732" t="s">
        <v>306</v>
      </c>
      <c r="B315" s="4" t="s">
        <v>140</v>
      </c>
      <c r="C315" s="12">
        <v>350000</v>
      </c>
      <c r="D315" s="218"/>
      <c r="E315" s="218"/>
      <c r="F315" s="697"/>
      <c r="G315" s="822">
        <v>350000</v>
      </c>
      <c r="H315" s="605"/>
      <c r="I315" s="823">
        <f>H315+G315</f>
        <v>350000</v>
      </c>
      <c r="J315" s="604">
        <f>C315-I315</f>
        <v>0</v>
      </c>
      <c r="K315" s="733">
        <f t="shared" si="99"/>
        <v>100</v>
      </c>
      <c r="M315" s="514"/>
    </row>
    <row r="316" spans="1:15" ht="14.1" customHeight="1" x14ac:dyDescent="0.25">
      <c r="A316" s="732" t="s">
        <v>307</v>
      </c>
      <c r="B316" s="4" t="s">
        <v>141</v>
      </c>
      <c r="C316" s="12">
        <f>C317</f>
        <v>120000</v>
      </c>
      <c r="D316" s="12">
        <f t="shared" ref="D316:J316" si="137">D317</f>
        <v>0</v>
      </c>
      <c r="E316" s="12">
        <f t="shared" si="137"/>
        <v>0</v>
      </c>
      <c r="F316" s="633">
        <f t="shared" si="137"/>
        <v>0</v>
      </c>
      <c r="G316" s="824">
        <f t="shared" si="137"/>
        <v>120000</v>
      </c>
      <c r="H316" s="12">
        <f t="shared" si="137"/>
        <v>0</v>
      </c>
      <c r="I316" s="834">
        <f t="shared" si="137"/>
        <v>120000</v>
      </c>
      <c r="J316" s="634">
        <f t="shared" si="137"/>
        <v>0</v>
      </c>
      <c r="K316" s="733">
        <f t="shared" si="99"/>
        <v>100</v>
      </c>
      <c r="M316" s="514"/>
    </row>
    <row r="317" spans="1:15" ht="14.1" customHeight="1" x14ac:dyDescent="0.25">
      <c r="A317" s="732" t="s">
        <v>308</v>
      </c>
      <c r="B317" s="4" t="s">
        <v>142</v>
      </c>
      <c r="C317" s="12">
        <v>120000</v>
      </c>
      <c r="D317" s="218"/>
      <c r="E317" s="218"/>
      <c r="F317" s="697"/>
      <c r="G317" s="822">
        <v>120000</v>
      </c>
      <c r="H317" s="605"/>
      <c r="I317" s="823">
        <f>H317+G317</f>
        <v>120000</v>
      </c>
      <c r="J317" s="604">
        <f>C317-I317</f>
        <v>0</v>
      </c>
      <c r="K317" s="733">
        <f t="shared" ref="K317:K395" si="138">I317/C317*100</f>
        <v>100</v>
      </c>
      <c r="M317" s="514"/>
    </row>
    <row r="318" spans="1:15" ht="14.1" customHeight="1" x14ac:dyDescent="0.25">
      <c r="A318" s="732" t="s">
        <v>309</v>
      </c>
      <c r="B318" s="4" t="s">
        <v>143</v>
      </c>
      <c r="C318" s="12">
        <f>C319</f>
        <v>1530000</v>
      </c>
      <c r="D318" s="12">
        <f t="shared" ref="D318:J318" si="139">D319</f>
        <v>0</v>
      </c>
      <c r="E318" s="12">
        <f t="shared" si="139"/>
        <v>0</v>
      </c>
      <c r="F318" s="633">
        <f t="shared" si="139"/>
        <v>0</v>
      </c>
      <c r="G318" s="824">
        <f t="shared" si="139"/>
        <v>1530000</v>
      </c>
      <c r="H318" s="12">
        <f t="shared" si="139"/>
        <v>0</v>
      </c>
      <c r="I318" s="834">
        <f t="shared" si="139"/>
        <v>1530000</v>
      </c>
      <c r="J318" s="634">
        <f t="shared" si="139"/>
        <v>0</v>
      </c>
      <c r="K318" s="733">
        <f t="shared" si="138"/>
        <v>100</v>
      </c>
      <c r="M318" s="514"/>
    </row>
    <row r="319" spans="1:15" ht="14.1" customHeight="1" x14ac:dyDescent="0.25">
      <c r="A319" s="732" t="s">
        <v>310</v>
      </c>
      <c r="B319" s="4" t="s">
        <v>144</v>
      </c>
      <c r="C319" s="12">
        <v>1530000</v>
      </c>
      <c r="D319" s="218"/>
      <c r="E319" s="218"/>
      <c r="F319" s="697"/>
      <c r="G319" s="822">
        <v>1530000</v>
      </c>
      <c r="H319" s="605">
        <v>0</v>
      </c>
      <c r="I319" s="823">
        <f>H319+G319</f>
        <v>1530000</v>
      </c>
      <c r="J319" s="604">
        <f>C319-I319</f>
        <v>0</v>
      </c>
      <c r="K319" s="733">
        <f t="shared" si="138"/>
        <v>100</v>
      </c>
      <c r="M319" s="514"/>
    </row>
    <row r="320" spans="1:15" s="2" customFormat="1" ht="14.1" customHeight="1" thickBot="1" x14ac:dyDescent="0.3">
      <c r="A320" s="371" t="s">
        <v>900</v>
      </c>
      <c r="B320" s="47" t="s">
        <v>901</v>
      </c>
      <c r="C320" s="616">
        <f>C321+C324</f>
        <v>4750000</v>
      </c>
      <c r="D320" s="616">
        <f t="shared" ref="D320:J320" si="140">D321+D324</f>
        <v>0</v>
      </c>
      <c r="E320" s="616">
        <f t="shared" si="140"/>
        <v>0</v>
      </c>
      <c r="F320" s="622">
        <f t="shared" si="140"/>
        <v>0</v>
      </c>
      <c r="G320" s="838">
        <f t="shared" si="140"/>
        <v>2851500</v>
      </c>
      <c r="H320" s="641">
        <f t="shared" si="140"/>
        <v>1898500</v>
      </c>
      <c r="I320" s="962">
        <f>I321+I324</f>
        <v>4750000</v>
      </c>
      <c r="J320" s="632">
        <f t="shared" si="140"/>
        <v>0</v>
      </c>
      <c r="K320" s="739">
        <f t="shared" si="138"/>
        <v>100</v>
      </c>
      <c r="M320" s="514"/>
      <c r="N320" s="1237"/>
      <c r="O320" s="1237"/>
    </row>
    <row r="321" spans="1:14" ht="14.1" customHeight="1" thickBot="1" x14ac:dyDescent="0.3">
      <c r="A321" s="372" t="s">
        <v>902</v>
      </c>
      <c r="B321" s="3" t="s">
        <v>80</v>
      </c>
      <c r="C321" s="617">
        <f>C322</f>
        <v>1350000</v>
      </c>
      <c r="D321" s="617">
        <f t="shared" ref="D321:J322" si="141">D322</f>
        <v>0</v>
      </c>
      <c r="E321" s="617">
        <f t="shared" si="141"/>
        <v>0</v>
      </c>
      <c r="F321" s="624">
        <f t="shared" si="141"/>
        <v>0</v>
      </c>
      <c r="G321" s="820">
        <f t="shared" si="141"/>
        <v>450000</v>
      </c>
      <c r="H321" s="617">
        <f t="shared" si="141"/>
        <v>900000</v>
      </c>
      <c r="I321" s="934">
        <f t="shared" si="141"/>
        <v>1350000</v>
      </c>
      <c r="J321" s="625">
        <f t="shared" si="141"/>
        <v>0</v>
      </c>
      <c r="K321" s="741">
        <f t="shared" si="138"/>
        <v>100</v>
      </c>
      <c r="M321" s="514"/>
    </row>
    <row r="322" spans="1:14" ht="14.1" customHeight="1" x14ac:dyDescent="0.25">
      <c r="A322" s="747" t="s">
        <v>903</v>
      </c>
      <c r="B322" s="41" t="s">
        <v>302</v>
      </c>
      <c r="C322" s="618">
        <f>C323</f>
        <v>1350000</v>
      </c>
      <c r="D322" s="618">
        <f t="shared" si="141"/>
        <v>0</v>
      </c>
      <c r="E322" s="618">
        <f t="shared" si="141"/>
        <v>0</v>
      </c>
      <c r="F322" s="626">
        <f t="shared" si="141"/>
        <v>0</v>
      </c>
      <c r="G322" s="821">
        <f t="shared" si="141"/>
        <v>450000</v>
      </c>
      <c r="H322" s="618">
        <f t="shared" si="141"/>
        <v>900000</v>
      </c>
      <c r="I322" s="935">
        <f t="shared" si="141"/>
        <v>1350000</v>
      </c>
      <c r="J322" s="628">
        <f t="shared" si="141"/>
        <v>0</v>
      </c>
      <c r="K322" s="743">
        <f t="shared" si="138"/>
        <v>100</v>
      </c>
      <c r="M322" s="514"/>
    </row>
    <row r="323" spans="1:14" ht="14.1" customHeight="1" thickBot="1" x14ac:dyDescent="0.3">
      <c r="A323" s="736" t="s">
        <v>904</v>
      </c>
      <c r="B323" s="32" t="s">
        <v>179</v>
      </c>
      <c r="C323" s="611">
        <v>1350000</v>
      </c>
      <c r="D323" s="590"/>
      <c r="E323" s="590"/>
      <c r="F323" s="698"/>
      <c r="G323" s="828">
        <v>450000</v>
      </c>
      <c r="H323" s="629">
        <v>900000</v>
      </c>
      <c r="I323" s="829">
        <f>H323+G323</f>
        <v>1350000</v>
      </c>
      <c r="J323" s="630">
        <f>C323-I323</f>
        <v>0</v>
      </c>
      <c r="K323" s="737">
        <f t="shared" si="138"/>
        <v>100</v>
      </c>
      <c r="M323" s="514"/>
    </row>
    <row r="324" spans="1:14" ht="14.1" customHeight="1" thickBot="1" x14ac:dyDescent="0.3">
      <c r="A324" s="372" t="s">
        <v>905</v>
      </c>
      <c r="B324" s="3" t="s">
        <v>136</v>
      </c>
      <c r="C324" s="617">
        <f>C325+C327+C329</f>
        <v>3400000</v>
      </c>
      <c r="D324" s="617">
        <f t="shared" ref="D324:J324" si="142">D325+D327+D329</f>
        <v>0</v>
      </c>
      <c r="E324" s="617">
        <f t="shared" si="142"/>
        <v>0</v>
      </c>
      <c r="F324" s="624">
        <f t="shared" si="142"/>
        <v>0</v>
      </c>
      <c r="G324" s="820">
        <f t="shared" si="142"/>
        <v>2401500</v>
      </c>
      <c r="H324" s="617">
        <f t="shared" si="142"/>
        <v>998500</v>
      </c>
      <c r="I324" s="934">
        <f t="shared" si="142"/>
        <v>3400000</v>
      </c>
      <c r="J324" s="625">
        <f t="shared" si="142"/>
        <v>0</v>
      </c>
      <c r="K324" s="741">
        <f t="shared" si="138"/>
        <v>100</v>
      </c>
      <c r="M324" s="514"/>
    </row>
    <row r="325" spans="1:14" ht="14.1" customHeight="1" x14ac:dyDescent="0.25">
      <c r="A325" s="747" t="s">
        <v>906</v>
      </c>
      <c r="B325" s="41" t="s">
        <v>139</v>
      </c>
      <c r="C325" s="618">
        <f>C326</f>
        <v>310000</v>
      </c>
      <c r="D325" s="618">
        <f t="shared" ref="D325:J325" si="143">D326</f>
        <v>0</v>
      </c>
      <c r="E325" s="618">
        <f t="shared" si="143"/>
        <v>0</v>
      </c>
      <c r="F325" s="626">
        <f t="shared" si="143"/>
        <v>0</v>
      </c>
      <c r="G325" s="821">
        <f t="shared" si="143"/>
        <v>148500</v>
      </c>
      <c r="H325" s="618">
        <f t="shared" si="143"/>
        <v>161500</v>
      </c>
      <c r="I325" s="935">
        <f t="shared" si="143"/>
        <v>310000</v>
      </c>
      <c r="J325" s="628">
        <f t="shared" si="143"/>
        <v>0</v>
      </c>
      <c r="K325" s="743">
        <f t="shared" si="138"/>
        <v>100</v>
      </c>
      <c r="M325" s="514"/>
    </row>
    <row r="326" spans="1:14" ht="14.1" customHeight="1" x14ac:dyDescent="0.25">
      <c r="A326" s="732" t="s">
        <v>907</v>
      </c>
      <c r="B326" s="4" t="s">
        <v>213</v>
      </c>
      <c r="C326" s="12">
        <v>310000</v>
      </c>
      <c r="D326" s="218"/>
      <c r="E326" s="218"/>
      <c r="F326" s="697"/>
      <c r="G326" s="822">
        <v>148500</v>
      </c>
      <c r="H326" s="605">
        <f>85500+76000</f>
        <v>161500</v>
      </c>
      <c r="I326" s="823">
        <f>H326+G326</f>
        <v>310000</v>
      </c>
      <c r="J326" s="604">
        <f>C326-I326</f>
        <v>0</v>
      </c>
      <c r="K326" s="733">
        <f t="shared" si="138"/>
        <v>100</v>
      </c>
      <c r="M326" s="514">
        <v>75000</v>
      </c>
    </row>
    <row r="327" spans="1:14" ht="14.1" customHeight="1" x14ac:dyDescent="0.25">
      <c r="A327" s="747" t="s">
        <v>908</v>
      </c>
      <c r="B327" s="4" t="s">
        <v>141</v>
      </c>
      <c r="C327" s="611">
        <f>C328</f>
        <v>210000</v>
      </c>
      <c r="D327" s="611">
        <f t="shared" ref="D327:J327" si="144">D328</f>
        <v>0</v>
      </c>
      <c r="E327" s="611">
        <f t="shared" si="144"/>
        <v>0</v>
      </c>
      <c r="F327" s="663">
        <f t="shared" si="144"/>
        <v>0</v>
      </c>
      <c r="G327" s="857">
        <f t="shared" si="144"/>
        <v>93000</v>
      </c>
      <c r="H327" s="611">
        <f t="shared" si="144"/>
        <v>117000</v>
      </c>
      <c r="I327" s="953">
        <f t="shared" si="144"/>
        <v>210000</v>
      </c>
      <c r="J327" s="664">
        <f t="shared" si="144"/>
        <v>0</v>
      </c>
      <c r="K327" s="733">
        <f t="shared" si="138"/>
        <v>100</v>
      </c>
      <c r="M327" s="514"/>
    </row>
    <row r="328" spans="1:14" ht="14.1" customHeight="1" x14ac:dyDescent="0.25">
      <c r="A328" s="747" t="s">
        <v>909</v>
      </c>
      <c r="B328" s="4" t="s">
        <v>142</v>
      </c>
      <c r="C328" s="611">
        <v>210000</v>
      </c>
      <c r="D328" s="211"/>
      <c r="E328" s="211"/>
      <c r="F328" s="693"/>
      <c r="G328" s="828">
        <v>93000</v>
      </c>
      <c r="H328" s="629">
        <f>34500+82500</f>
        <v>117000</v>
      </c>
      <c r="I328" s="829">
        <f>H328+G328</f>
        <v>210000</v>
      </c>
      <c r="J328" s="630">
        <f>C328-I328</f>
        <v>0</v>
      </c>
      <c r="K328" s="733">
        <f t="shared" si="138"/>
        <v>100</v>
      </c>
      <c r="M328" s="514">
        <f>150*125</f>
        <v>18750</v>
      </c>
      <c r="N328" s="82" t="s">
        <v>1040</v>
      </c>
    </row>
    <row r="329" spans="1:14" ht="14.1" customHeight="1" x14ac:dyDescent="0.25">
      <c r="A329" s="768" t="s">
        <v>910</v>
      </c>
      <c r="B329" s="5" t="s">
        <v>143</v>
      </c>
      <c r="C329" s="611">
        <f>C330</f>
        <v>2880000</v>
      </c>
      <c r="D329" s="611">
        <f t="shared" ref="D329:J329" si="145">D330</f>
        <v>0</v>
      </c>
      <c r="E329" s="611">
        <f t="shared" si="145"/>
        <v>0</v>
      </c>
      <c r="F329" s="663">
        <f t="shared" si="145"/>
        <v>0</v>
      </c>
      <c r="G329" s="824">
        <f t="shared" si="145"/>
        <v>2160000</v>
      </c>
      <c r="H329" s="12">
        <f t="shared" si="145"/>
        <v>720000</v>
      </c>
      <c r="I329" s="834">
        <f t="shared" si="145"/>
        <v>2880000</v>
      </c>
      <c r="J329" s="634">
        <f t="shared" si="145"/>
        <v>0</v>
      </c>
      <c r="K329" s="733">
        <f t="shared" si="138"/>
        <v>100</v>
      </c>
      <c r="M329" s="514"/>
    </row>
    <row r="330" spans="1:14" ht="14.1" customHeight="1" x14ac:dyDescent="0.25">
      <c r="A330" s="768" t="s">
        <v>911</v>
      </c>
      <c r="B330" s="5" t="s">
        <v>144</v>
      </c>
      <c r="C330" s="611">
        <v>2880000</v>
      </c>
      <c r="D330" s="590"/>
      <c r="E330" s="590"/>
      <c r="F330" s="698"/>
      <c r="G330" s="828">
        <v>2160000</v>
      </c>
      <c r="H330" s="629">
        <v>720000</v>
      </c>
      <c r="I330" s="829">
        <f>H330+G330</f>
        <v>2880000</v>
      </c>
      <c r="J330" s="630">
        <f>C330-I330</f>
        <v>0</v>
      </c>
      <c r="K330" s="733">
        <f t="shared" si="138"/>
        <v>100</v>
      </c>
      <c r="M330" s="514"/>
    </row>
    <row r="331" spans="1:14" ht="14.1" customHeight="1" x14ac:dyDescent="0.25">
      <c r="A331" s="773"/>
      <c r="B331" s="430"/>
      <c r="C331" s="611"/>
      <c r="D331" s="590"/>
      <c r="E331" s="590"/>
      <c r="F331" s="698"/>
      <c r="G331" s="805"/>
      <c r="H331" s="629"/>
      <c r="I331" s="829"/>
      <c r="J331" s="630"/>
      <c r="K331" s="737"/>
      <c r="M331" s="514"/>
    </row>
    <row r="332" spans="1:14" ht="14.1" customHeight="1" x14ac:dyDescent="0.25">
      <c r="A332" s="912"/>
      <c r="B332" s="912"/>
      <c r="C332" s="880"/>
      <c r="D332" s="916"/>
      <c r="E332" s="916"/>
      <c r="F332" s="916"/>
      <c r="G332" s="916"/>
      <c r="H332" s="882"/>
      <c r="I332" s="882"/>
      <c r="J332" s="883"/>
      <c r="K332" s="884"/>
      <c r="M332" s="514"/>
    </row>
    <row r="333" spans="1:14" ht="12.95" customHeight="1" x14ac:dyDescent="0.25">
      <c r="A333" s="914"/>
      <c r="B333" s="914"/>
      <c r="C333" s="885"/>
      <c r="D333" s="917"/>
      <c r="E333" s="917"/>
      <c r="F333" s="917"/>
      <c r="G333" s="917"/>
      <c r="H333" s="415"/>
      <c r="I333" s="415"/>
      <c r="J333" s="886"/>
      <c r="K333" s="887"/>
      <c r="M333" s="514"/>
    </row>
    <row r="334" spans="1:14" ht="12.95" customHeight="1" x14ac:dyDescent="0.25">
      <c r="A334" s="914"/>
      <c r="B334" s="914"/>
      <c r="C334" s="885"/>
      <c r="D334" s="917"/>
      <c r="E334" s="917"/>
      <c r="F334" s="917"/>
      <c r="G334" s="917"/>
      <c r="H334" s="415"/>
      <c r="I334" s="415"/>
      <c r="J334" s="886"/>
      <c r="K334" s="887"/>
      <c r="M334" s="514"/>
    </row>
    <row r="335" spans="1:14" ht="12.95" customHeight="1" x14ac:dyDescent="0.25">
      <c r="A335" s="914"/>
      <c r="B335" s="914"/>
      <c r="C335" s="885"/>
      <c r="D335" s="917"/>
      <c r="E335" s="917"/>
      <c r="F335" s="917"/>
      <c r="G335" s="917"/>
      <c r="H335" s="415"/>
      <c r="I335" s="415"/>
      <c r="J335" s="886"/>
      <c r="K335" s="887"/>
      <c r="M335" s="514"/>
    </row>
    <row r="336" spans="1:14" ht="14.1" customHeight="1" x14ac:dyDescent="0.25">
      <c r="A336" s="914"/>
      <c r="B336" s="914"/>
      <c r="C336" s="885"/>
      <c r="D336" s="917"/>
      <c r="E336" s="917"/>
      <c r="F336" s="917"/>
      <c r="G336" s="917"/>
      <c r="H336" s="415"/>
      <c r="I336" s="415"/>
      <c r="J336" s="886"/>
      <c r="K336" s="887"/>
      <c r="M336" s="514"/>
    </row>
    <row r="337" spans="1:15" ht="14.1" customHeight="1" x14ac:dyDescent="0.25">
      <c r="A337" s="914"/>
      <c r="B337" s="914"/>
      <c r="C337" s="885"/>
      <c r="D337" s="917"/>
      <c r="E337" s="917"/>
      <c r="F337" s="917"/>
      <c r="G337" s="917"/>
      <c r="H337" s="415"/>
      <c r="I337" s="415"/>
      <c r="J337" s="886"/>
      <c r="K337" s="887"/>
      <c r="M337" s="514"/>
    </row>
    <row r="338" spans="1:15" ht="12.95" customHeight="1" x14ac:dyDescent="0.25">
      <c r="A338" s="914"/>
      <c r="B338" s="914"/>
      <c r="C338" s="885"/>
      <c r="D338" s="917"/>
      <c r="E338" s="917"/>
      <c r="F338" s="917"/>
      <c r="G338" s="917"/>
      <c r="H338" s="415"/>
      <c r="I338" s="415"/>
      <c r="J338" s="886"/>
      <c r="K338" s="887">
        <v>9</v>
      </c>
      <c r="M338" s="514"/>
    </row>
    <row r="339" spans="1:15" ht="12.95" customHeight="1" x14ac:dyDescent="0.25">
      <c r="A339" s="717" t="s">
        <v>435</v>
      </c>
      <c r="B339" s="689">
        <v>2</v>
      </c>
      <c r="C339" s="690" t="s">
        <v>436</v>
      </c>
      <c r="D339" s="690" t="s">
        <v>437</v>
      </c>
      <c r="E339" s="690" t="s">
        <v>438</v>
      </c>
      <c r="F339" s="691" t="s">
        <v>439</v>
      </c>
      <c r="G339" s="801">
        <v>7</v>
      </c>
      <c r="H339" s="581">
        <v>8</v>
      </c>
      <c r="I339" s="924">
        <v>9</v>
      </c>
      <c r="J339" s="582">
        <v>10</v>
      </c>
      <c r="K339" s="718">
        <v>11</v>
      </c>
      <c r="M339" s="514"/>
    </row>
    <row r="340" spans="1:15" ht="12.95" customHeight="1" x14ac:dyDescent="0.25">
      <c r="A340" s="774" t="s">
        <v>773</v>
      </c>
      <c r="B340" s="426" t="s">
        <v>774</v>
      </c>
      <c r="C340" s="666">
        <f t="shared" ref="C340:J340" si="146">C341+C355</f>
        <v>11500000</v>
      </c>
      <c r="D340" s="666">
        <f t="shared" si="146"/>
        <v>0</v>
      </c>
      <c r="E340" s="666">
        <f t="shared" si="146"/>
        <v>0</v>
      </c>
      <c r="F340" s="650">
        <f t="shared" si="146"/>
        <v>0</v>
      </c>
      <c r="G340" s="858">
        <f t="shared" si="146"/>
        <v>1434000</v>
      </c>
      <c r="H340" s="666">
        <f t="shared" si="146"/>
        <v>9310500</v>
      </c>
      <c r="I340" s="843">
        <f t="shared" si="146"/>
        <v>10744500</v>
      </c>
      <c r="J340" s="877">
        <f t="shared" si="146"/>
        <v>755500</v>
      </c>
      <c r="K340" s="775">
        <f>I340/C340*100</f>
        <v>93.4304347826087</v>
      </c>
      <c r="M340" s="514"/>
    </row>
    <row r="341" spans="1:15" s="2" customFormat="1" ht="12.95" customHeight="1" thickBot="1" x14ac:dyDescent="0.3">
      <c r="A341" s="371" t="s">
        <v>53</v>
      </c>
      <c r="B341" s="54" t="s">
        <v>54</v>
      </c>
      <c r="C341" s="616">
        <f>C342</f>
        <v>10000000</v>
      </c>
      <c r="D341" s="616">
        <f t="shared" ref="D341:J341" si="147">D342</f>
        <v>0</v>
      </c>
      <c r="E341" s="616">
        <f t="shared" si="147"/>
        <v>0</v>
      </c>
      <c r="F341" s="622">
        <f t="shared" si="147"/>
        <v>0</v>
      </c>
      <c r="G341" s="819">
        <f t="shared" si="147"/>
        <v>655250</v>
      </c>
      <c r="H341" s="616">
        <f t="shared" si="147"/>
        <v>8589250</v>
      </c>
      <c r="I341" s="961">
        <f t="shared" si="147"/>
        <v>9244500</v>
      </c>
      <c r="J341" s="865">
        <f t="shared" si="147"/>
        <v>755500</v>
      </c>
      <c r="K341" s="739">
        <f t="shared" si="138"/>
        <v>92.444999999999993</v>
      </c>
      <c r="M341" s="514">
        <v>10810500</v>
      </c>
      <c r="N341" s="1237">
        <v>848000</v>
      </c>
      <c r="O341" s="1237"/>
    </row>
    <row r="342" spans="1:15" ht="12.95" customHeight="1" thickBot="1" x14ac:dyDescent="0.3">
      <c r="A342" s="776" t="s">
        <v>311</v>
      </c>
      <c r="B342" s="3" t="s">
        <v>136</v>
      </c>
      <c r="C342" s="617">
        <f>C343+C345+C349+C352</f>
        <v>10000000</v>
      </c>
      <c r="D342" s="617">
        <f t="shared" ref="D342:J342" si="148">D343+D345+D349+D352</f>
        <v>0</v>
      </c>
      <c r="E342" s="617">
        <f t="shared" si="148"/>
        <v>0</v>
      </c>
      <c r="F342" s="624">
        <f t="shared" si="148"/>
        <v>0</v>
      </c>
      <c r="G342" s="820">
        <f t="shared" si="148"/>
        <v>655250</v>
      </c>
      <c r="H342" s="617">
        <f t="shared" si="148"/>
        <v>8589250</v>
      </c>
      <c r="I342" s="934">
        <f t="shared" si="148"/>
        <v>9244500</v>
      </c>
      <c r="J342" s="625">
        <f t="shared" si="148"/>
        <v>755500</v>
      </c>
      <c r="K342" s="741">
        <f t="shared" si="138"/>
        <v>92.444999999999993</v>
      </c>
      <c r="M342" s="514">
        <f>H341-M341</f>
        <v>-2221250</v>
      </c>
      <c r="N342" s="82">
        <v>298000</v>
      </c>
    </row>
    <row r="343" spans="1:15" ht="12.95" customHeight="1" x14ac:dyDescent="0.25">
      <c r="A343" s="777" t="s">
        <v>312</v>
      </c>
      <c r="B343" s="41" t="s">
        <v>139</v>
      </c>
      <c r="C343" s="618">
        <f>C344</f>
        <v>1550000</v>
      </c>
      <c r="D343" s="618">
        <f t="shared" ref="D343:J343" si="149">D344</f>
        <v>0</v>
      </c>
      <c r="E343" s="618">
        <f t="shared" si="149"/>
        <v>0</v>
      </c>
      <c r="F343" s="626">
        <f t="shared" si="149"/>
        <v>0</v>
      </c>
      <c r="G343" s="821">
        <f t="shared" si="149"/>
        <v>404000</v>
      </c>
      <c r="H343" s="618">
        <f t="shared" si="149"/>
        <v>1146000</v>
      </c>
      <c r="I343" s="935">
        <f t="shared" si="149"/>
        <v>1550000</v>
      </c>
      <c r="J343" s="628">
        <f t="shared" si="149"/>
        <v>0</v>
      </c>
      <c r="K343" s="743">
        <f t="shared" si="138"/>
        <v>100</v>
      </c>
      <c r="M343" s="514"/>
      <c r="N343" s="82">
        <f>SUM(N341:N342)</f>
        <v>1146000</v>
      </c>
    </row>
    <row r="344" spans="1:15" ht="12.95" customHeight="1" x14ac:dyDescent="0.25">
      <c r="A344" s="778" t="s">
        <v>313</v>
      </c>
      <c r="B344" s="4" t="s">
        <v>140</v>
      </c>
      <c r="C344" s="12">
        <v>1550000</v>
      </c>
      <c r="D344" s="218"/>
      <c r="E344" s="218"/>
      <c r="F344" s="697"/>
      <c r="G344" s="822">
        <v>404000</v>
      </c>
      <c r="H344" s="605">
        <v>1146000</v>
      </c>
      <c r="I344" s="831">
        <f>H344+G344</f>
        <v>1550000</v>
      </c>
      <c r="J344" s="604">
        <f>C344-I344</f>
        <v>0</v>
      </c>
      <c r="K344" s="733">
        <f t="shared" si="138"/>
        <v>100</v>
      </c>
      <c r="M344" s="514">
        <v>125000</v>
      </c>
    </row>
    <row r="345" spans="1:15" ht="12.95" customHeight="1" x14ac:dyDescent="0.25">
      <c r="A345" s="778" t="s">
        <v>314</v>
      </c>
      <c r="B345" s="4" t="s">
        <v>141</v>
      </c>
      <c r="C345" s="12">
        <f>C346+C347+C348</f>
        <v>1350000</v>
      </c>
      <c r="D345" s="12">
        <f t="shared" ref="D345:J345" si="150">D346+D347+D348</f>
        <v>0</v>
      </c>
      <c r="E345" s="12">
        <f t="shared" si="150"/>
        <v>0</v>
      </c>
      <c r="F345" s="12">
        <f t="shared" si="150"/>
        <v>0</v>
      </c>
      <c r="G345" s="12">
        <f t="shared" si="150"/>
        <v>251250</v>
      </c>
      <c r="H345" s="12">
        <f t="shared" si="150"/>
        <v>343250</v>
      </c>
      <c r="I345" s="12">
        <f t="shared" si="150"/>
        <v>594500</v>
      </c>
      <c r="J345" s="12">
        <f t="shared" si="150"/>
        <v>755500</v>
      </c>
      <c r="K345" s="733">
        <f t="shared" si="138"/>
        <v>44.037037037037038</v>
      </c>
      <c r="M345" s="514"/>
    </row>
    <row r="346" spans="1:15" ht="12.95" customHeight="1" x14ac:dyDescent="0.25">
      <c r="A346" s="778" t="s">
        <v>1019</v>
      </c>
      <c r="B346" s="4" t="s">
        <v>1020</v>
      </c>
      <c r="C346" s="12">
        <v>900000</v>
      </c>
      <c r="D346" s="12"/>
      <c r="E346" s="12"/>
      <c r="F346" s="633"/>
      <c r="G346" s="824">
        <v>150000</v>
      </c>
      <c r="H346" s="12"/>
      <c r="I346" s="834">
        <f>G346+H346</f>
        <v>150000</v>
      </c>
      <c r="J346" s="634">
        <f>C346-I346</f>
        <v>750000</v>
      </c>
      <c r="K346" s="733">
        <f>I346/C346*100</f>
        <v>16.666666666666664</v>
      </c>
      <c r="M346" s="514">
        <f>250*500</f>
        <v>125000</v>
      </c>
      <c r="N346" s="82" t="s">
        <v>1042</v>
      </c>
    </row>
    <row r="347" spans="1:15" ht="12.95" customHeight="1" x14ac:dyDescent="0.25">
      <c r="A347" s="778" t="s">
        <v>315</v>
      </c>
      <c r="B347" s="4" t="s">
        <v>142</v>
      </c>
      <c r="C347" s="12">
        <v>450000</v>
      </c>
      <c r="D347" s="218"/>
      <c r="E347" s="218"/>
      <c r="F347" s="697"/>
      <c r="G347" s="822">
        <v>101250</v>
      </c>
      <c r="H347" s="605">
        <v>343250</v>
      </c>
      <c r="I347" s="831">
        <f>H347+G347</f>
        <v>444500</v>
      </c>
      <c r="J347" s="604">
        <f>C347-I347</f>
        <v>5500</v>
      </c>
      <c r="K347" s="733">
        <f t="shared" si="138"/>
        <v>98.777777777777771</v>
      </c>
      <c r="M347" s="514">
        <f>150*325</f>
        <v>48750</v>
      </c>
      <c r="N347" s="82" t="s">
        <v>1041</v>
      </c>
    </row>
    <row r="348" spans="1:15" ht="12.95" customHeight="1" x14ac:dyDescent="0.25">
      <c r="A348" s="778" t="s">
        <v>912</v>
      </c>
      <c r="B348" s="4" t="s">
        <v>387</v>
      </c>
      <c r="C348" s="12">
        <v>0</v>
      </c>
      <c r="D348" s="218"/>
      <c r="E348" s="218"/>
      <c r="F348" s="697"/>
      <c r="G348" s="822"/>
      <c r="H348" s="605"/>
      <c r="I348" s="831"/>
      <c r="J348" s="604">
        <f>C348-I348</f>
        <v>0</v>
      </c>
      <c r="K348" s="733"/>
      <c r="M348" s="514"/>
    </row>
    <row r="349" spans="1:15" ht="12.95" customHeight="1" x14ac:dyDescent="0.25">
      <c r="A349" s="778" t="s">
        <v>316</v>
      </c>
      <c r="B349" s="4" t="s">
        <v>143</v>
      </c>
      <c r="C349" s="12">
        <f>C350+C351</f>
        <v>5000000</v>
      </c>
      <c r="D349" s="12">
        <f t="shared" ref="D349:J349" si="151">D350+D351</f>
        <v>0</v>
      </c>
      <c r="E349" s="12">
        <f t="shared" si="151"/>
        <v>0</v>
      </c>
      <c r="F349" s="633">
        <f t="shared" si="151"/>
        <v>0</v>
      </c>
      <c r="G349" s="824">
        <f t="shared" si="151"/>
        <v>0</v>
      </c>
      <c r="H349" s="12">
        <f t="shared" si="151"/>
        <v>5000000</v>
      </c>
      <c r="I349" s="834">
        <f t="shared" si="151"/>
        <v>5000000</v>
      </c>
      <c r="J349" s="634">
        <f t="shared" si="151"/>
        <v>0</v>
      </c>
      <c r="K349" s="733">
        <f t="shared" si="138"/>
        <v>100</v>
      </c>
      <c r="M349" s="514"/>
    </row>
    <row r="350" spans="1:15" ht="12.95" customHeight="1" x14ac:dyDescent="0.25">
      <c r="A350" s="778" t="s">
        <v>317</v>
      </c>
      <c r="B350" s="4" t="s">
        <v>144</v>
      </c>
      <c r="C350" s="12">
        <v>2250000</v>
      </c>
      <c r="D350" s="218"/>
      <c r="E350" s="218"/>
      <c r="F350" s="697"/>
      <c r="G350" s="804"/>
      <c r="H350" s="605">
        <v>2250000</v>
      </c>
      <c r="I350" s="823">
        <f>H350+G350</f>
        <v>2250000</v>
      </c>
      <c r="J350" s="604">
        <f>C350-I350</f>
        <v>0</v>
      </c>
      <c r="K350" s="733">
        <f t="shared" si="138"/>
        <v>100</v>
      </c>
      <c r="M350" s="514"/>
    </row>
    <row r="351" spans="1:15" ht="12.95" customHeight="1" x14ac:dyDescent="0.25">
      <c r="A351" s="778" t="s">
        <v>913</v>
      </c>
      <c r="B351" s="4" t="s">
        <v>914</v>
      </c>
      <c r="C351" s="611">
        <v>2750000</v>
      </c>
      <c r="D351" s="211"/>
      <c r="E351" s="211"/>
      <c r="F351" s="693"/>
      <c r="G351" s="805"/>
      <c r="H351" s="629">
        <v>2750000</v>
      </c>
      <c r="I351" s="829">
        <f>H351+G351</f>
        <v>2750000</v>
      </c>
      <c r="J351" s="604">
        <f>C351-I351</f>
        <v>0</v>
      </c>
      <c r="K351" s="733">
        <f t="shared" si="138"/>
        <v>100</v>
      </c>
      <c r="M351" s="514"/>
    </row>
    <row r="352" spans="1:15" ht="12.95" customHeight="1" x14ac:dyDescent="0.25">
      <c r="A352" s="778" t="s">
        <v>915</v>
      </c>
      <c r="B352" s="32" t="s">
        <v>918</v>
      </c>
      <c r="C352" s="611">
        <f>C353+C354</f>
        <v>2100000</v>
      </c>
      <c r="D352" s="611">
        <f t="shared" ref="D352:J352" si="152">D353+D354</f>
        <v>0</v>
      </c>
      <c r="E352" s="611">
        <f t="shared" si="152"/>
        <v>0</v>
      </c>
      <c r="F352" s="663">
        <f t="shared" si="152"/>
        <v>0</v>
      </c>
      <c r="G352" s="857">
        <f t="shared" si="152"/>
        <v>0</v>
      </c>
      <c r="H352" s="611">
        <f t="shared" si="152"/>
        <v>2100000</v>
      </c>
      <c r="I352" s="953">
        <f t="shared" si="152"/>
        <v>2100000</v>
      </c>
      <c r="J352" s="664">
        <f t="shared" si="152"/>
        <v>0</v>
      </c>
      <c r="K352" s="733">
        <f t="shared" si="138"/>
        <v>100</v>
      </c>
      <c r="M352" s="514"/>
    </row>
    <row r="353" spans="1:15" ht="12.95" customHeight="1" x14ac:dyDescent="0.25">
      <c r="A353" s="778" t="s">
        <v>916</v>
      </c>
      <c r="B353" s="32" t="s">
        <v>919</v>
      </c>
      <c r="C353" s="611">
        <v>1500000</v>
      </c>
      <c r="D353" s="211"/>
      <c r="E353" s="211"/>
      <c r="F353" s="693"/>
      <c r="G353" s="805"/>
      <c r="H353" s="629">
        <v>1500000</v>
      </c>
      <c r="I353" s="829">
        <f>H353+G353</f>
        <v>1500000</v>
      </c>
      <c r="J353" s="630">
        <f>C353-I353</f>
        <v>0</v>
      </c>
      <c r="K353" s="733">
        <f t="shared" si="138"/>
        <v>100</v>
      </c>
      <c r="M353" s="514"/>
    </row>
    <row r="354" spans="1:15" ht="12.95" customHeight="1" x14ac:dyDescent="0.25">
      <c r="A354" s="778" t="s">
        <v>917</v>
      </c>
      <c r="B354" s="32" t="s">
        <v>920</v>
      </c>
      <c r="C354" s="611">
        <v>600000</v>
      </c>
      <c r="D354" s="211"/>
      <c r="E354" s="211"/>
      <c r="F354" s="693"/>
      <c r="G354" s="805"/>
      <c r="H354" s="629">
        <v>600000</v>
      </c>
      <c r="I354" s="829">
        <f>H354+G354</f>
        <v>600000</v>
      </c>
      <c r="J354" s="630">
        <f>C354-I354</f>
        <v>0</v>
      </c>
      <c r="K354" s="733">
        <f t="shared" si="138"/>
        <v>100</v>
      </c>
      <c r="M354" s="514"/>
    </row>
    <row r="355" spans="1:15" s="2" customFormat="1" ht="12.95" customHeight="1" thickBot="1" x14ac:dyDescent="0.3">
      <c r="A355" s="371" t="s">
        <v>921</v>
      </c>
      <c r="B355" s="54" t="s">
        <v>991</v>
      </c>
      <c r="C355" s="616">
        <f>C356</f>
        <v>1500000</v>
      </c>
      <c r="D355" s="616">
        <f t="shared" ref="D355:J355" si="153">D356</f>
        <v>0</v>
      </c>
      <c r="E355" s="616">
        <f t="shared" si="153"/>
        <v>0</v>
      </c>
      <c r="F355" s="622">
        <f t="shared" si="153"/>
        <v>0</v>
      </c>
      <c r="G355" s="838">
        <f t="shared" si="153"/>
        <v>778750</v>
      </c>
      <c r="H355" s="641">
        <f t="shared" si="153"/>
        <v>721250</v>
      </c>
      <c r="I355" s="962">
        <f t="shared" si="153"/>
        <v>1500000</v>
      </c>
      <c r="J355" s="632">
        <f t="shared" si="153"/>
        <v>0</v>
      </c>
      <c r="K355" s="739">
        <f t="shared" si="138"/>
        <v>100</v>
      </c>
      <c r="M355" s="514"/>
      <c r="N355" s="1237"/>
      <c r="O355" s="1237"/>
    </row>
    <row r="356" spans="1:15" ht="12.95" customHeight="1" thickBot="1" x14ac:dyDescent="0.3">
      <c r="A356" s="776" t="s">
        <v>922</v>
      </c>
      <c r="B356" s="3" t="s">
        <v>136</v>
      </c>
      <c r="C356" s="617">
        <f>C357+C359+C361</f>
        <v>1500000</v>
      </c>
      <c r="D356" s="617">
        <f t="shared" ref="D356:J356" si="154">D357+D359+D361</f>
        <v>0</v>
      </c>
      <c r="E356" s="617">
        <f t="shared" si="154"/>
        <v>0</v>
      </c>
      <c r="F356" s="624">
        <f t="shared" si="154"/>
        <v>0</v>
      </c>
      <c r="G356" s="820">
        <f t="shared" si="154"/>
        <v>778750</v>
      </c>
      <c r="H356" s="617">
        <f t="shared" si="154"/>
        <v>721250</v>
      </c>
      <c r="I356" s="934">
        <f t="shared" si="154"/>
        <v>1500000</v>
      </c>
      <c r="J356" s="625">
        <f t="shared" si="154"/>
        <v>0</v>
      </c>
      <c r="K356" s="741">
        <f t="shared" si="138"/>
        <v>100</v>
      </c>
      <c r="M356" s="514"/>
    </row>
    <row r="357" spans="1:15" ht="12.95" customHeight="1" x14ac:dyDescent="0.25">
      <c r="A357" s="777" t="s">
        <v>923</v>
      </c>
      <c r="B357" s="41" t="s">
        <v>139</v>
      </c>
      <c r="C357" s="618">
        <f>C358</f>
        <v>40000</v>
      </c>
      <c r="D357" s="618">
        <f t="shared" ref="D357:J357" si="155">D358</f>
        <v>0</v>
      </c>
      <c r="E357" s="618">
        <f t="shared" si="155"/>
        <v>0</v>
      </c>
      <c r="F357" s="626">
        <f t="shared" si="155"/>
        <v>0</v>
      </c>
      <c r="G357" s="821">
        <f t="shared" si="155"/>
        <v>40000</v>
      </c>
      <c r="H357" s="618">
        <f t="shared" si="155"/>
        <v>0</v>
      </c>
      <c r="I357" s="935">
        <f t="shared" si="155"/>
        <v>40000</v>
      </c>
      <c r="J357" s="628">
        <f t="shared" si="155"/>
        <v>0</v>
      </c>
      <c r="K357" s="743">
        <f t="shared" si="138"/>
        <v>100</v>
      </c>
      <c r="M357" s="514"/>
    </row>
    <row r="358" spans="1:15" ht="12.95" customHeight="1" x14ac:dyDescent="0.25">
      <c r="A358" s="778" t="s">
        <v>924</v>
      </c>
      <c r="B358" s="4" t="s">
        <v>140</v>
      </c>
      <c r="C358" s="12">
        <v>40000</v>
      </c>
      <c r="D358" s="218"/>
      <c r="E358" s="218"/>
      <c r="F358" s="697"/>
      <c r="G358" s="822">
        <v>40000</v>
      </c>
      <c r="H358" s="605"/>
      <c r="I358" s="823">
        <f>H358+G358</f>
        <v>40000</v>
      </c>
      <c r="J358" s="604">
        <f>C358-I358</f>
        <v>0</v>
      </c>
      <c r="K358" s="733">
        <f t="shared" si="138"/>
        <v>100</v>
      </c>
      <c r="M358" s="514"/>
    </row>
    <row r="359" spans="1:15" ht="12.95" customHeight="1" x14ac:dyDescent="0.25">
      <c r="A359" s="778" t="s">
        <v>925</v>
      </c>
      <c r="B359" s="4" t="s">
        <v>141</v>
      </c>
      <c r="C359" s="12">
        <f>C360</f>
        <v>50000</v>
      </c>
      <c r="D359" s="12">
        <f t="shared" ref="D359:J359" si="156">D360</f>
        <v>0</v>
      </c>
      <c r="E359" s="12">
        <f t="shared" si="156"/>
        <v>0</v>
      </c>
      <c r="F359" s="633">
        <f t="shared" si="156"/>
        <v>0</v>
      </c>
      <c r="G359" s="824">
        <f t="shared" si="156"/>
        <v>33750</v>
      </c>
      <c r="H359" s="12">
        <f t="shared" si="156"/>
        <v>16250</v>
      </c>
      <c r="I359" s="834">
        <f t="shared" si="156"/>
        <v>50000</v>
      </c>
      <c r="J359" s="634">
        <f t="shared" si="156"/>
        <v>0</v>
      </c>
      <c r="K359" s="733">
        <f t="shared" si="138"/>
        <v>100</v>
      </c>
      <c r="M359" s="514"/>
    </row>
    <row r="360" spans="1:15" ht="12.95" customHeight="1" x14ac:dyDescent="0.25">
      <c r="A360" s="778" t="s">
        <v>926</v>
      </c>
      <c r="B360" s="4" t="s">
        <v>142</v>
      </c>
      <c r="C360" s="12">
        <v>50000</v>
      </c>
      <c r="D360" s="218"/>
      <c r="E360" s="218"/>
      <c r="F360" s="697"/>
      <c r="G360" s="822">
        <v>33750</v>
      </c>
      <c r="H360" s="605">
        <v>16250</v>
      </c>
      <c r="I360" s="823">
        <f>H360+G360</f>
        <v>50000</v>
      </c>
      <c r="J360" s="604">
        <f>C360-I360</f>
        <v>0</v>
      </c>
      <c r="K360" s="733">
        <f t="shared" si="138"/>
        <v>100</v>
      </c>
      <c r="M360" s="514">
        <f>150*75</f>
        <v>11250</v>
      </c>
      <c r="N360" s="82" t="s">
        <v>1039</v>
      </c>
    </row>
    <row r="361" spans="1:15" ht="12.95" customHeight="1" x14ac:dyDescent="0.25">
      <c r="A361" s="778" t="s">
        <v>927</v>
      </c>
      <c r="B361" s="4" t="s">
        <v>143</v>
      </c>
      <c r="C361" s="12">
        <f>C362</f>
        <v>1410000</v>
      </c>
      <c r="D361" s="12">
        <f t="shared" ref="D361:J361" si="157">D362</f>
        <v>0</v>
      </c>
      <c r="E361" s="12">
        <f t="shared" si="157"/>
        <v>0</v>
      </c>
      <c r="F361" s="633">
        <f t="shared" si="157"/>
        <v>0</v>
      </c>
      <c r="G361" s="824">
        <f t="shared" si="157"/>
        <v>705000</v>
      </c>
      <c r="H361" s="12">
        <f t="shared" si="157"/>
        <v>705000</v>
      </c>
      <c r="I361" s="834">
        <f t="shared" si="157"/>
        <v>1410000</v>
      </c>
      <c r="J361" s="634">
        <f t="shared" si="157"/>
        <v>0</v>
      </c>
      <c r="K361" s="733">
        <f t="shared" si="138"/>
        <v>100</v>
      </c>
      <c r="M361" s="514"/>
    </row>
    <row r="362" spans="1:15" ht="12.95" customHeight="1" x14ac:dyDescent="0.25">
      <c r="A362" s="778" t="s">
        <v>928</v>
      </c>
      <c r="B362" s="4" t="s">
        <v>144</v>
      </c>
      <c r="C362" s="12">
        <v>1410000</v>
      </c>
      <c r="D362" s="218"/>
      <c r="E362" s="218"/>
      <c r="F362" s="697"/>
      <c r="G362" s="822">
        <v>705000</v>
      </c>
      <c r="H362" s="605">
        <v>705000</v>
      </c>
      <c r="I362" s="823">
        <f>H362+G362</f>
        <v>1410000</v>
      </c>
      <c r="J362" s="604">
        <f>C362-I362</f>
        <v>0</v>
      </c>
      <c r="K362" s="733">
        <f t="shared" si="138"/>
        <v>100</v>
      </c>
      <c r="M362" s="514"/>
    </row>
    <row r="363" spans="1:15" s="1" customFormat="1" ht="12.95" customHeight="1" thickBot="1" x14ac:dyDescent="0.3">
      <c r="A363" s="745" t="s">
        <v>102</v>
      </c>
      <c r="B363" s="40" t="s">
        <v>94</v>
      </c>
      <c r="C363" s="620">
        <f t="shared" ref="C363:J363" si="158">C364+C373+C385+C396</f>
        <v>15285000</v>
      </c>
      <c r="D363" s="620">
        <f t="shared" si="158"/>
        <v>0</v>
      </c>
      <c r="E363" s="620">
        <f t="shared" si="158"/>
        <v>0</v>
      </c>
      <c r="F363" s="453">
        <f t="shared" si="158"/>
        <v>0</v>
      </c>
      <c r="G363" s="825">
        <f t="shared" si="158"/>
        <v>6654750</v>
      </c>
      <c r="H363" s="619">
        <f t="shared" si="158"/>
        <v>8625250</v>
      </c>
      <c r="I363" s="665">
        <f t="shared" si="158"/>
        <v>15280000</v>
      </c>
      <c r="J363" s="621">
        <f t="shared" si="158"/>
        <v>5000</v>
      </c>
      <c r="K363" s="775">
        <f t="shared" si="138"/>
        <v>99.967288191036957</v>
      </c>
      <c r="M363" s="514">
        <v>8602750</v>
      </c>
      <c r="N363" s="1283"/>
      <c r="O363" s="1283"/>
    </row>
    <row r="364" spans="1:15" s="2" customFormat="1" ht="12.95" customHeight="1" thickBot="1" x14ac:dyDescent="0.3">
      <c r="A364" s="371" t="s">
        <v>56</v>
      </c>
      <c r="B364" s="54" t="s">
        <v>57</v>
      </c>
      <c r="C364" s="616">
        <f>C365</f>
        <v>4900000</v>
      </c>
      <c r="D364" s="616">
        <f t="shared" ref="D364:J364" si="159">D365</f>
        <v>0</v>
      </c>
      <c r="E364" s="616">
        <f t="shared" si="159"/>
        <v>0</v>
      </c>
      <c r="F364" s="622">
        <f t="shared" si="159"/>
        <v>0</v>
      </c>
      <c r="G364" s="838">
        <f t="shared" si="159"/>
        <v>0</v>
      </c>
      <c r="H364" s="641">
        <f t="shared" si="159"/>
        <v>4900000</v>
      </c>
      <c r="I364" s="962">
        <f t="shared" si="159"/>
        <v>4900000</v>
      </c>
      <c r="J364" s="632">
        <f t="shared" si="159"/>
        <v>0</v>
      </c>
      <c r="K364" s="757">
        <f t="shared" si="138"/>
        <v>100</v>
      </c>
      <c r="M364" s="514">
        <f>H363-M363</f>
        <v>22500</v>
      </c>
      <c r="N364" s="1237"/>
      <c r="O364" s="1237"/>
    </row>
    <row r="365" spans="1:15" ht="12.95" customHeight="1" thickBot="1" x14ac:dyDescent="0.3">
      <c r="A365" s="776" t="s">
        <v>318</v>
      </c>
      <c r="B365" s="3" t="s">
        <v>136</v>
      </c>
      <c r="C365" s="617">
        <f>C366+C368+C371</f>
        <v>4900000</v>
      </c>
      <c r="D365" s="617">
        <f t="shared" ref="D365:J365" si="160">D366+D368+D371</f>
        <v>0</v>
      </c>
      <c r="E365" s="617">
        <f t="shared" si="160"/>
        <v>0</v>
      </c>
      <c r="F365" s="624">
        <f t="shared" si="160"/>
        <v>0</v>
      </c>
      <c r="G365" s="820">
        <f t="shared" si="160"/>
        <v>0</v>
      </c>
      <c r="H365" s="617">
        <f t="shared" si="160"/>
        <v>4900000</v>
      </c>
      <c r="I365" s="934">
        <f t="shared" si="160"/>
        <v>4900000</v>
      </c>
      <c r="J365" s="625">
        <f t="shared" si="160"/>
        <v>0</v>
      </c>
      <c r="K365" s="743">
        <f t="shared" si="138"/>
        <v>100</v>
      </c>
      <c r="M365" s="514"/>
    </row>
    <row r="366" spans="1:15" ht="12.95" customHeight="1" x14ac:dyDescent="0.25">
      <c r="A366" s="777" t="s">
        <v>319</v>
      </c>
      <c r="B366" s="41" t="s">
        <v>139</v>
      </c>
      <c r="C366" s="618">
        <f>C367</f>
        <v>785000</v>
      </c>
      <c r="D366" s="618">
        <f t="shared" ref="D366:J366" si="161">D367</f>
        <v>0</v>
      </c>
      <c r="E366" s="618">
        <f t="shared" si="161"/>
        <v>0</v>
      </c>
      <c r="F366" s="626">
        <f t="shared" si="161"/>
        <v>0</v>
      </c>
      <c r="G366" s="821">
        <f t="shared" si="161"/>
        <v>0</v>
      </c>
      <c r="H366" s="618">
        <f t="shared" si="161"/>
        <v>785000</v>
      </c>
      <c r="I366" s="935">
        <f t="shared" si="161"/>
        <v>785000</v>
      </c>
      <c r="J366" s="628">
        <f t="shared" si="161"/>
        <v>0</v>
      </c>
      <c r="K366" s="733">
        <f t="shared" si="138"/>
        <v>100</v>
      </c>
      <c r="M366" s="514"/>
    </row>
    <row r="367" spans="1:15" ht="12.95" customHeight="1" x14ac:dyDescent="0.25">
      <c r="A367" s="778" t="s">
        <v>320</v>
      </c>
      <c r="B367" s="4" t="s">
        <v>140</v>
      </c>
      <c r="C367" s="12">
        <v>785000</v>
      </c>
      <c r="D367" s="218"/>
      <c r="E367" s="218"/>
      <c r="F367" s="697"/>
      <c r="G367" s="804"/>
      <c r="H367" s="605">
        <f>405000+380000</f>
        <v>785000</v>
      </c>
      <c r="I367" s="823">
        <f>H367+G367</f>
        <v>785000</v>
      </c>
      <c r="J367" s="604">
        <f>C367-I367</f>
        <v>0</v>
      </c>
      <c r="K367" s="733">
        <f t="shared" si="138"/>
        <v>100</v>
      </c>
      <c r="M367" s="514"/>
    </row>
    <row r="368" spans="1:15" ht="12.95" customHeight="1" x14ac:dyDescent="0.25">
      <c r="A368" s="778" t="s">
        <v>321</v>
      </c>
      <c r="B368" s="4" t="s">
        <v>141</v>
      </c>
      <c r="C368" s="12">
        <f>C369+C370</f>
        <v>290000</v>
      </c>
      <c r="D368" s="12">
        <f t="shared" ref="D368:J368" si="162">D369+D370</f>
        <v>0</v>
      </c>
      <c r="E368" s="12">
        <f t="shared" si="162"/>
        <v>0</v>
      </c>
      <c r="F368" s="633">
        <f t="shared" si="162"/>
        <v>0</v>
      </c>
      <c r="G368" s="824">
        <f t="shared" si="162"/>
        <v>0</v>
      </c>
      <c r="H368" s="12">
        <f t="shared" si="162"/>
        <v>290000</v>
      </c>
      <c r="I368" s="834">
        <f t="shared" si="162"/>
        <v>290000</v>
      </c>
      <c r="J368" s="634">
        <f t="shared" si="162"/>
        <v>0</v>
      </c>
      <c r="K368" s="733">
        <f t="shared" si="138"/>
        <v>100</v>
      </c>
      <c r="M368" s="514"/>
    </row>
    <row r="369" spans="1:15" ht="12.95" customHeight="1" x14ac:dyDescent="0.25">
      <c r="A369" s="778" t="s">
        <v>322</v>
      </c>
      <c r="B369" s="4" t="s">
        <v>142</v>
      </c>
      <c r="C369" s="12">
        <v>90000</v>
      </c>
      <c r="D369" s="218"/>
      <c r="E369" s="218"/>
      <c r="F369" s="697"/>
      <c r="G369" s="804"/>
      <c r="H369" s="605">
        <f>37500+52500</f>
        <v>90000</v>
      </c>
      <c r="I369" s="823">
        <f>H369+G369</f>
        <v>90000</v>
      </c>
      <c r="J369" s="604">
        <f>C369-I369</f>
        <v>0</v>
      </c>
      <c r="K369" s="733">
        <f t="shared" si="138"/>
        <v>100</v>
      </c>
      <c r="M369" s="514"/>
    </row>
    <row r="370" spans="1:15" ht="12.95" customHeight="1" x14ac:dyDescent="0.25">
      <c r="A370" s="778" t="s">
        <v>929</v>
      </c>
      <c r="B370" s="4" t="s">
        <v>809</v>
      </c>
      <c r="C370" s="12">
        <v>200000</v>
      </c>
      <c r="D370" s="218"/>
      <c r="E370" s="218"/>
      <c r="F370" s="697"/>
      <c r="G370" s="804"/>
      <c r="H370" s="605">
        <f>125000+75000</f>
        <v>200000</v>
      </c>
      <c r="I370" s="823">
        <f>H370+G370</f>
        <v>200000</v>
      </c>
      <c r="J370" s="604">
        <f>C370-I370</f>
        <v>0</v>
      </c>
      <c r="K370" s="733"/>
      <c r="M370" s="1255">
        <v>625000</v>
      </c>
    </row>
    <row r="371" spans="1:15" ht="12.95" customHeight="1" x14ac:dyDescent="0.25">
      <c r="A371" s="778" t="s">
        <v>323</v>
      </c>
      <c r="B371" s="4" t="s">
        <v>143</v>
      </c>
      <c r="C371" s="12">
        <f>C372</f>
        <v>3825000</v>
      </c>
      <c r="D371" s="12">
        <f t="shared" ref="D371:J371" si="163">D372</f>
        <v>0</v>
      </c>
      <c r="E371" s="12">
        <f t="shared" si="163"/>
        <v>0</v>
      </c>
      <c r="F371" s="633">
        <f t="shared" si="163"/>
        <v>0</v>
      </c>
      <c r="G371" s="824">
        <f t="shared" si="163"/>
        <v>0</v>
      </c>
      <c r="H371" s="12">
        <f t="shared" si="163"/>
        <v>3825000</v>
      </c>
      <c r="I371" s="954">
        <f t="shared" si="163"/>
        <v>3825000</v>
      </c>
      <c r="J371" s="634">
        <f t="shared" si="163"/>
        <v>0</v>
      </c>
      <c r="K371" s="733">
        <f t="shared" si="138"/>
        <v>100</v>
      </c>
      <c r="M371" s="1255">
        <v>160000</v>
      </c>
    </row>
    <row r="372" spans="1:15" ht="12.95" customHeight="1" x14ac:dyDescent="0.25">
      <c r="A372" s="779" t="s">
        <v>324</v>
      </c>
      <c r="B372" s="32" t="s">
        <v>144</v>
      </c>
      <c r="C372" s="611">
        <v>3825000</v>
      </c>
      <c r="D372" s="211"/>
      <c r="E372" s="211"/>
      <c r="F372" s="693"/>
      <c r="G372" s="805"/>
      <c r="H372" s="629">
        <v>3825000</v>
      </c>
      <c r="I372" s="829">
        <f>H372+G372</f>
        <v>3825000</v>
      </c>
      <c r="J372" s="630">
        <f>C372-I372</f>
        <v>0</v>
      </c>
      <c r="K372" s="737">
        <f t="shared" si="138"/>
        <v>100</v>
      </c>
      <c r="M372" s="1255">
        <v>625000</v>
      </c>
    </row>
    <row r="373" spans="1:15" s="2" customFormat="1" ht="12.95" customHeight="1" thickBot="1" x14ac:dyDescent="0.3">
      <c r="A373" s="769" t="s">
        <v>58</v>
      </c>
      <c r="B373" s="125" t="s">
        <v>59</v>
      </c>
      <c r="C373" s="667">
        <f>C374</f>
        <v>6385000</v>
      </c>
      <c r="D373" s="667">
        <f t="shared" ref="D373:J373" si="164">D374</f>
        <v>0</v>
      </c>
      <c r="E373" s="667">
        <f t="shared" si="164"/>
        <v>0</v>
      </c>
      <c r="F373" s="668">
        <f t="shared" si="164"/>
        <v>0</v>
      </c>
      <c r="G373" s="859">
        <f t="shared" si="164"/>
        <v>4611000</v>
      </c>
      <c r="H373" s="669">
        <f t="shared" si="164"/>
        <v>1769000</v>
      </c>
      <c r="I373" s="969">
        <f t="shared" si="164"/>
        <v>6380000</v>
      </c>
      <c r="J373" s="670">
        <f t="shared" si="164"/>
        <v>5000</v>
      </c>
      <c r="K373" s="780">
        <f t="shared" si="138"/>
        <v>99.921691464369616</v>
      </c>
      <c r="M373" s="1255">
        <v>625000</v>
      </c>
      <c r="N373" s="1237"/>
      <c r="O373" s="1237"/>
    </row>
    <row r="374" spans="1:15" ht="12.95" customHeight="1" thickBot="1" x14ac:dyDescent="0.3">
      <c r="A374" s="776" t="s">
        <v>325</v>
      </c>
      <c r="B374" s="3" t="s">
        <v>136</v>
      </c>
      <c r="C374" s="617">
        <f>C375+C377+C380</f>
        <v>6385000</v>
      </c>
      <c r="D374" s="617">
        <f t="shared" ref="D374:J374" si="165">D375+D377+D380</f>
        <v>0</v>
      </c>
      <c r="E374" s="617">
        <f t="shared" si="165"/>
        <v>0</v>
      </c>
      <c r="F374" s="624">
        <f t="shared" si="165"/>
        <v>0</v>
      </c>
      <c r="G374" s="820">
        <f t="shared" si="165"/>
        <v>4611000</v>
      </c>
      <c r="H374" s="617">
        <f t="shared" si="165"/>
        <v>1769000</v>
      </c>
      <c r="I374" s="934">
        <f t="shared" si="165"/>
        <v>6380000</v>
      </c>
      <c r="J374" s="625">
        <f t="shared" si="165"/>
        <v>5000</v>
      </c>
      <c r="K374" s="743">
        <f t="shared" si="138"/>
        <v>99.921691464369616</v>
      </c>
      <c r="M374" s="1255">
        <v>160000</v>
      </c>
      <c r="N374" s="82">
        <f>SUM(M370:M374)</f>
        <v>2195000</v>
      </c>
    </row>
    <row r="375" spans="1:15" ht="12.95" customHeight="1" x14ac:dyDescent="0.25">
      <c r="A375" s="777" t="s">
        <v>326</v>
      </c>
      <c r="B375" s="41" t="s">
        <v>139</v>
      </c>
      <c r="C375" s="618">
        <f>C376</f>
        <v>360000</v>
      </c>
      <c r="D375" s="618">
        <f t="shared" ref="D375:J375" si="166">D376</f>
        <v>0</v>
      </c>
      <c r="E375" s="618">
        <f t="shared" si="166"/>
        <v>0</v>
      </c>
      <c r="F375" s="626">
        <f t="shared" si="166"/>
        <v>0</v>
      </c>
      <c r="G375" s="821">
        <f t="shared" si="166"/>
        <v>266000</v>
      </c>
      <c r="H375" s="618">
        <f t="shared" si="166"/>
        <v>94000</v>
      </c>
      <c r="I375" s="935">
        <f t="shared" si="166"/>
        <v>360000</v>
      </c>
      <c r="J375" s="628">
        <f t="shared" si="166"/>
        <v>0</v>
      </c>
      <c r="K375" s="733">
        <f t="shared" si="138"/>
        <v>100</v>
      </c>
      <c r="M375" s="514">
        <f>SUM(M370:M374)</f>
        <v>2195000</v>
      </c>
      <c r="N375" s="82">
        <f>M374+M373+M372+M371+M370</f>
        <v>2195000</v>
      </c>
    </row>
    <row r="376" spans="1:15" ht="12.95" customHeight="1" x14ac:dyDescent="0.25">
      <c r="A376" s="778" t="s">
        <v>327</v>
      </c>
      <c r="B376" s="4" t="s">
        <v>140</v>
      </c>
      <c r="C376" s="12">
        <v>360000</v>
      </c>
      <c r="D376" s="218"/>
      <c r="E376" s="218"/>
      <c r="F376" s="697"/>
      <c r="G376" s="822">
        <v>266000</v>
      </c>
      <c r="H376" s="605">
        <v>94000</v>
      </c>
      <c r="I376" s="831">
        <f>H376+G376</f>
        <v>360000</v>
      </c>
      <c r="J376" s="604">
        <f>C376-I376</f>
        <v>0</v>
      </c>
      <c r="K376" s="733">
        <f t="shared" si="138"/>
        <v>100</v>
      </c>
      <c r="M376" s="514">
        <v>70000</v>
      </c>
      <c r="O376" s="82">
        <v>105</v>
      </c>
    </row>
    <row r="377" spans="1:15" ht="12.95" customHeight="1" x14ac:dyDescent="0.25">
      <c r="A377" s="778" t="s">
        <v>328</v>
      </c>
      <c r="B377" s="4" t="s">
        <v>141</v>
      </c>
      <c r="C377" s="12">
        <f>C378+C379</f>
        <v>105000</v>
      </c>
      <c r="D377" s="12">
        <f t="shared" ref="D377:J377" si="167">D378+D379</f>
        <v>0</v>
      </c>
      <c r="E377" s="12">
        <f t="shared" si="167"/>
        <v>0</v>
      </c>
      <c r="F377" s="633">
        <f t="shared" si="167"/>
        <v>0</v>
      </c>
      <c r="G377" s="824">
        <f t="shared" si="167"/>
        <v>30000</v>
      </c>
      <c r="H377" s="12">
        <f t="shared" si="167"/>
        <v>75000</v>
      </c>
      <c r="I377" s="834">
        <f t="shared" si="167"/>
        <v>105000</v>
      </c>
      <c r="J377" s="634">
        <f t="shared" si="167"/>
        <v>0</v>
      </c>
      <c r="K377" s="733">
        <f t="shared" si="138"/>
        <v>100</v>
      </c>
      <c r="M377" s="514"/>
      <c r="N377" s="346" t="s">
        <v>1060</v>
      </c>
      <c r="O377" s="82">
        <f>O376/150</f>
        <v>0.7</v>
      </c>
    </row>
    <row r="378" spans="1:15" ht="12.95" customHeight="1" x14ac:dyDescent="0.25">
      <c r="A378" s="778" t="s">
        <v>329</v>
      </c>
      <c r="B378" s="4" t="s">
        <v>142</v>
      </c>
      <c r="C378" s="12">
        <v>105000</v>
      </c>
      <c r="D378" s="218"/>
      <c r="E378" s="218"/>
      <c r="F378" s="697"/>
      <c r="G378" s="822">
        <v>30000</v>
      </c>
      <c r="H378" s="605">
        <f>22500+52500</f>
        <v>75000</v>
      </c>
      <c r="I378" s="823">
        <f>H378+G378</f>
        <v>105000</v>
      </c>
      <c r="J378" s="604">
        <f>C378-I378</f>
        <v>0</v>
      </c>
      <c r="K378" s="733">
        <f t="shared" si="138"/>
        <v>100</v>
      </c>
      <c r="M378" s="514">
        <f>150*75</f>
        <v>11250</v>
      </c>
      <c r="N378" s="82" t="s">
        <v>1039</v>
      </c>
      <c r="O378" s="82">
        <f>105000/150</f>
        <v>700</v>
      </c>
    </row>
    <row r="379" spans="1:15" ht="12.95" customHeight="1" x14ac:dyDescent="0.25">
      <c r="A379" s="778" t="s">
        <v>930</v>
      </c>
      <c r="B379" s="4" t="s">
        <v>809</v>
      </c>
      <c r="C379" s="12">
        <v>0</v>
      </c>
      <c r="D379" s="218"/>
      <c r="E379" s="218"/>
      <c r="F379" s="697"/>
      <c r="G379" s="822"/>
      <c r="H379" s="605"/>
      <c r="I379" s="823"/>
      <c r="J379" s="604">
        <f>C379-I379</f>
        <v>0</v>
      </c>
      <c r="K379" s="733"/>
      <c r="M379" s="514"/>
    </row>
    <row r="380" spans="1:15" ht="12.95" customHeight="1" x14ac:dyDescent="0.25">
      <c r="A380" s="778" t="s">
        <v>330</v>
      </c>
      <c r="B380" s="4" t="s">
        <v>143</v>
      </c>
      <c r="C380" s="12">
        <f>C381</f>
        <v>5920000</v>
      </c>
      <c r="D380" s="12">
        <f t="shared" ref="D380:J380" si="168">D381</f>
        <v>0</v>
      </c>
      <c r="E380" s="12">
        <f t="shared" si="168"/>
        <v>0</v>
      </c>
      <c r="F380" s="633">
        <f t="shared" si="168"/>
        <v>0</v>
      </c>
      <c r="G380" s="824">
        <f t="shared" si="168"/>
        <v>4315000</v>
      </c>
      <c r="H380" s="12">
        <f t="shared" si="168"/>
        <v>1600000</v>
      </c>
      <c r="I380" s="834">
        <f t="shared" si="168"/>
        <v>5915000</v>
      </c>
      <c r="J380" s="634">
        <f t="shared" si="168"/>
        <v>5000</v>
      </c>
      <c r="K380" s="733">
        <f t="shared" si="138"/>
        <v>99.915540540540533</v>
      </c>
      <c r="M380" s="514"/>
      <c r="N380" s="1331">
        <f>H378-M364</f>
        <v>52500</v>
      </c>
    </row>
    <row r="381" spans="1:15" ht="12.95" customHeight="1" x14ac:dyDescent="0.25">
      <c r="A381" s="778" t="s">
        <v>331</v>
      </c>
      <c r="B381" s="4" t="s">
        <v>144</v>
      </c>
      <c r="C381" s="12">
        <v>5920000</v>
      </c>
      <c r="D381" s="218"/>
      <c r="E381" s="218"/>
      <c r="F381" s="697"/>
      <c r="G381" s="822">
        <v>4315000</v>
      </c>
      <c r="H381" s="605">
        <v>1600000</v>
      </c>
      <c r="I381" s="831">
        <f>H381+G381</f>
        <v>5915000</v>
      </c>
      <c r="J381" s="604">
        <f>C381-I381</f>
        <v>5000</v>
      </c>
      <c r="K381" s="733">
        <f t="shared" si="138"/>
        <v>99.915540540540533</v>
      </c>
      <c r="M381" s="514">
        <f>O381+O380</f>
        <v>0</v>
      </c>
      <c r="N381" s="1331"/>
    </row>
    <row r="382" spans="1:15" ht="12.95" customHeight="1" x14ac:dyDescent="0.25">
      <c r="A382" s="918"/>
      <c r="B382" s="879"/>
      <c r="C382" s="880"/>
      <c r="D382" s="881"/>
      <c r="E382" s="881"/>
      <c r="F382" s="881"/>
      <c r="G382" s="882"/>
      <c r="H382" s="882"/>
      <c r="I382" s="941"/>
      <c r="J382" s="883"/>
      <c r="K382" s="884"/>
      <c r="M382" s="514"/>
    </row>
    <row r="383" spans="1:15" ht="12.95" customHeight="1" x14ac:dyDescent="0.25">
      <c r="A383" s="919"/>
      <c r="B383" s="7"/>
      <c r="C383" s="885"/>
      <c r="D383" s="220"/>
      <c r="E383" s="220"/>
      <c r="F383" s="220"/>
      <c r="G383" s="415"/>
      <c r="H383" s="415"/>
      <c r="I383" s="942"/>
      <c r="J383" s="886"/>
      <c r="K383" s="887">
        <v>10</v>
      </c>
      <c r="M383" s="514"/>
    </row>
    <row r="384" spans="1:15" ht="12.95" customHeight="1" x14ac:dyDescent="0.25">
      <c r="A384" s="717" t="s">
        <v>435</v>
      </c>
      <c r="B384" s="689">
        <v>2</v>
      </c>
      <c r="C384" s="690" t="s">
        <v>436</v>
      </c>
      <c r="D384" s="690" t="s">
        <v>437</v>
      </c>
      <c r="E384" s="690" t="s">
        <v>438</v>
      </c>
      <c r="F384" s="691" t="s">
        <v>439</v>
      </c>
      <c r="G384" s="801">
        <v>7</v>
      </c>
      <c r="H384" s="581">
        <v>8</v>
      </c>
      <c r="I384" s="924">
        <v>9</v>
      </c>
      <c r="J384" s="582">
        <v>10</v>
      </c>
      <c r="K384" s="718">
        <v>11</v>
      </c>
      <c r="M384" s="514"/>
    </row>
    <row r="385" spans="1:15" s="2" customFormat="1" ht="14.1" customHeight="1" thickBot="1" x14ac:dyDescent="0.3">
      <c r="A385" s="371" t="s">
        <v>60</v>
      </c>
      <c r="B385" s="47" t="s">
        <v>61</v>
      </c>
      <c r="C385" s="616">
        <f>C386</f>
        <v>4000000</v>
      </c>
      <c r="D385" s="616">
        <f t="shared" ref="D385:J385" si="169">D386</f>
        <v>0</v>
      </c>
      <c r="E385" s="616">
        <f t="shared" si="169"/>
        <v>0</v>
      </c>
      <c r="F385" s="622">
        <f t="shared" si="169"/>
        <v>0</v>
      </c>
      <c r="G385" s="819">
        <f t="shared" si="169"/>
        <v>2043750</v>
      </c>
      <c r="H385" s="616">
        <f t="shared" si="169"/>
        <v>1956250</v>
      </c>
      <c r="I385" s="961">
        <f t="shared" si="169"/>
        <v>4000000</v>
      </c>
      <c r="J385" s="865">
        <f t="shared" si="169"/>
        <v>0</v>
      </c>
      <c r="K385" s="739">
        <f t="shared" si="138"/>
        <v>100</v>
      </c>
      <c r="M385" s="514"/>
      <c r="N385" s="1237"/>
      <c r="O385" s="1237"/>
    </row>
    <row r="386" spans="1:15" ht="14.1" customHeight="1" thickBot="1" x14ac:dyDescent="0.3">
      <c r="A386" s="776" t="s">
        <v>332</v>
      </c>
      <c r="B386" s="3" t="s">
        <v>136</v>
      </c>
      <c r="C386" s="617">
        <f>C387+C389+C392+C394</f>
        <v>4000000</v>
      </c>
      <c r="D386" s="617">
        <f t="shared" ref="D386:J386" si="170">D387+D389+D392+D394</f>
        <v>0</v>
      </c>
      <c r="E386" s="617">
        <f t="shared" si="170"/>
        <v>0</v>
      </c>
      <c r="F386" s="624">
        <f t="shared" si="170"/>
        <v>0</v>
      </c>
      <c r="G386" s="820">
        <f t="shared" si="170"/>
        <v>2043750</v>
      </c>
      <c r="H386" s="617">
        <f t="shared" si="170"/>
        <v>1956250</v>
      </c>
      <c r="I386" s="934">
        <f t="shared" si="170"/>
        <v>4000000</v>
      </c>
      <c r="J386" s="625">
        <f t="shared" si="170"/>
        <v>0</v>
      </c>
      <c r="K386" s="741">
        <f t="shared" si="138"/>
        <v>100</v>
      </c>
      <c r="M386" s="514"/>
      <c r="N386" s="82">
        <f>550000+160000+550000+160000</f>
        <v>1420000</v>
      </c>
    </row>
    <row r="387" spans="1:15" ht="14.1" customHeight="1" x14ac:dyDescent="0.25">
      <c r="A387" s="777" t="s">
        <v>333</v>
      </c>
      <c r="B387" s="41" t="s">
        <v>139</v>
      </c>
      <c r="C387" s="618">
        <f>C388</f>
        <v>110000</v>
      </c>
      <c r="D387" s="618">
        <f t="shared" ref="D387:J387" si="171">D388</f>
        <v>0</v>
      </c>
      <c r="E387" s="618">
        <f t="shared" si="171"/>
        <v>0</v>
      </c>
      <c r="F387" s="626">
        <f t="shared" si="171"/>
        <v>0</v>
      </c>
      <c r="G387" s="827">
        <f t="shared" si="171"/>
        <v>110000</v>
      </c>
      <c r="H387" s="627">
        <f t="shared" si="171"/>
        <v>0</v>
      </c>
      <c r="I387" s="936">
        <f t="shared" si="171"/>
        <v>110000</v>
      </c>
      <c r="J387" s="628">
        <f t="shared" si="171"/>
        <v>0</v>
      </c>
      <c r="K387" s="743">
        <f t="shared" si="138"/>
        <v>100</v>
      </c>
      <c r="M387" s="514"/>
    </row>
    <row r="388" spans="1:15" ht="14.1" customHeight="1" x14ac:dyDescent="0.25">
      <c r="A388" s="778" t="s">
        <v>334</v>
      </c>
      <c r="B388" s="4" t="s">
        <v>140</v>
      </c>
      <c r="C388" s="12">
        <v>110000</v>
      </c>
      <c r="D388" s="218"/>
      <c r="E388" s="218"/>
      <c r="F388" s="697"/>
      <c r="G388" s="822">
        <v>110000</v>
      </c>
      <c r="H388" s="605"/>
      <c r="I388" s="823">
        <f>H388+G388</f>
        <v>110000</v>
      </c>
      <c r="J388" s="604">
        <f>C388-I388</f>
        <v>0</v>
      </c>
      <c r="K388" s="733">
        <f t="shared" si="138"/>
        <v>100</v>
      </c>
      <c r="M388" s="514"/>
    </row>
    <row r="389" spans="1:15" ht="14.1" customHeight="1" x14ac:dyDescent="0.25">
      <c r="A389" s="778" t="s">
        <v>335</v>
      </c>
      <c r="B389" s="4" t="s">
        <v>141</v>
      </c>
      <c r="C389" s="12">
        <f>C390+C391</f>
        <v>90000</v>
      </c>
      <c r="D389" s="12">
        <f t="shared" ref="D389:J389" si="172">D390+D391</f>
        <v>0</v>
      </c>
      <c r="E389" s="12">
        <f t="shared" si="172"/>
        <v>0</v>
      </c>
      <c r="F389" s="633">
        <f t="shared" si="172"/>
        <v>0</v>
      </c>
      <c r="G389" s="824">
        <f t="shared" si="172"/>
        <v>33750</v>
      </c>
      <c r="H389" s="12">
        <f t="shared" si="172"/>
        <v>56250</v>
      </c>
      <c r="I389" s="834">
        <f t="shared" si="172"/>
        <v>90000</v>
      </c>
      <c r="J389" s="634">
        <f t="shared" si="172"/>
        <v>0</v>
      </c>
      <c r="K389" s="733">
        <f t="shared" si="138"/>
        <v>100</v>
      </c>
      <c r="M389" s="514"/>
    </row>
    <row r="390" spans="1:15" ht="14.1" customHeight="1" x14ac:dyDescent="0.25">
      <c r="A390" s="778" t="s">
        <v>336</v>
      </c>
      <c r="B390" s="4" t="s">
        <v>142</v>
      </c>
      <c r="C390" s="12">
        <v>90000</v>
      </c>
      <c r="D390" s="218"/>
      <c r="E390" s="218"/>
      <c r="F390" s="697"/>
      <c r="G390" s="822">
        <v>33750</v>
      </c>
      <c r="H390" s="605">
        <v>56250</v>
      </c>
      <c r="I390" s="823">
        <f>H390+G390</f>
        <v>90000</v>
      </c>
      <c r="J390" s="604">
        <f>C390-I390</f>
        <v>0</v>
      </c>
      <c r="K390" s="733">
        <f t="shared" si="138"/>
        <v>100</v>
      </c>
      <c r="M390" s="514"/>
    </row>
    <row r="391" spans="1:15" ht="14.1" customHeight="1" x14ac:dyDescent="0.25">
      <c r="A391" s="778" t="s">
        <v>931</v>
      </c>
      <c r="B391" s="4" t="s">
        <v>809</v>
      </c>
      <c r="C391" s="12">
        <v>0</v>
      </c>
      <c r="D391" s="218"/>
      <c r="E391" s="218"/>
      <c r="F391" s="697"/>
      <c r="G391" s="822"/>
      <c r="H391" s="605"/>
      <c r="I391" s="823"/>
      <c r="J391" s="604">
        <f>C391-I391</f>
        <v>0</v>
      </c>
      <c r="K391" s="733"/>
      <c r="M391" s="514"/>
    </row>
    <row r="392" spans="1:15" ht="14.1" customHeight="1" x14ac:dyDescent="0.25">
      <c r="A392" s="778" t="s">
        <v>337</v>
      </c>
      <c r="B392" s="4" t="s">
        <v>143</v>
      </c>
      <c r="C392" s="12">
        <f>C393</f>
        <v>1400000</v>
      </c>
      <c r="D392" s="12">
        <f t="shared" ref="D392:J392" si="173">D393</f>
        <v>0</v>
      </c>
      <c r="E392" s="12">
        <f t="shared" si="173"/>
        <v>0</v>
      </c>
      <c r="F392" s="633">
        <f t="shared" si="173"/>
        <v>0</v>
      </c>
      <c r="G392" s="860">
        <f t="shared" si="173"/>
        <v>700000</v>
      </c>
      <c r="H392" s="416">
        <f t="shared" si="173"/>
        <v>700000</v>
      </c>
      <c r="I392" s="954">
        <f t="shared" si="173"/>
        <v>1400000</v>
      </c>
      <c r="J392" s="634">
        <f t="shared" si="173"/>
        <v>0</v>
      </c>
      <c r="K392" s="733">
        <f t="shared" si="138"/>
        <v>100</v>
      </c>
      <c r="M392" s="514"/>
    </row>
    <row r="393" spans="1:15" ht="14.1" customHeight="1" x14ac:dyDescent="0.25">
      <c r="A393" s="778" t="s">
        <v>338</v>
      </c>
      <c r="B393" s="4" t="s">
        <v>144</v>
      </c>
      <c r="C393" s="12">
        <v>1400000</v>
      </c>
      <c r="D393" s="218"/>
      <c r="E393" s="218"/>
      <c r="F393" s="697"/>
      <c r="G393" s="822">
        <v>700000</v>
      </c>
      <c r="H393" s="605">
        <v>700000</v>
      </c>
      <c r="I393" s="823">
        <f>H393+G393</f>
        <v>1400000</v>
      </c>
      <c r="J393" s="604">
        <f>C393-I393</f>
        <v>0</v>
      </c>
      <c r="K393" s="733">
        <f t="shared" si="138"/>
        <v>100</v>
      </c>
      <c r="M393" s="514"/>
    </row>
    <row r="394" spans="1:15" ht="14.1" customHeight="1" x14ac:dyDescent="0.25">
      <c r="A394" s="778" t="s">
        <v>932</v>
      </c>
      <c r="B394" s="32" t="s">
        <v>918</v>
      </c>
      <c r="C394" s="611">
        <f>C395</f>
        <v>2400000</v>
      </c>
      <c r="D394" s="611">
        <f t="shared" ref="D394:J394" si="174">D395</f>
        <v>0</v>
      </c>
      <c r="E394" s="611">
        <f t="shared" si="174"/>
        <v>0</v>
      </c>
      <c r="F394" s="663">
        <f t="shared" si="174"/>
        <v>0</v>
      </c>
      <c r="G394" s="857">
        <f t="shared" si="174"/>
        <v>1200000</v>
      </c>
      <c r="H394" s="611">
        <f t="shared" si="174"/>
        <v>1200000</v>
      </c>
      <c r="I394" s="953">
        <f t="shared" si="174"/>
        <v>2400000</v>
      </c>
      <c r="J394" s="664">
        <f t="shared" si="174"/>
        <v>0</v>
      </c>
      <c r="K394" s="733">
        <f t="shared" si="138"/>
        <v>100</v>
      </c>
      <c r="M394" s="514"/>
    </row>
    <row r="395" spans="1:15" ht="14.1" customHeight="1" x14ac:dyDescent="0.25">
      <c r="A395" s="778" t="s">
        <v>933</v>
      </c>
      <c r="B395" s="32" t="s">
        <v>919</v>
      </c>
      <c r="C395" s="611">
        <v>2400000</v>
      </c>
      <c r="D395" s="211"/>
      <c r="E395" s="211"/>
      <c r="F395" s="693"/>
      <c r="G395" s="828">
        <v>1200000</v>
      </c>
      <c r="H395" s="629">
        <v>1200000</v>
      </c>
      <c r="I395" s="829">
        <f>H395+G395</f>
        <v>2400000</v>
      </c>
      <c r="J395" s="630">
        <f>C395-I395</f>
        <v>0</v>
      </c>
      <c r="K395" s="733">
        <f t="shared" si="138"/>
        <v>100</v>
      </c>
      <c r="M395" s="514"/>
    </row>
    <row r="396" spans="1:15" s="2" customFormat="1" ht="14.1" customHeight="1" thickBot="1" x14ac:dyDescent="0.3">
      <c r="A396" s="371" t="s">
        <v>62</v>
      </c>
      <c r="B396" s="47" t="s">
        <v>63</v>
      </c>
      <c r="C396" s="616">
        <f>C397</f>
        <v>0</v>
      </c>
      <c r="D396" s="616">
        <f t="shared" ref="D396:J396" si="175">D397</f>
        <v>0</v>
      </c>
      <c r="E396" s="616">
        <f t="shared" si="175"/>
        <v>0</v>
      </c>
      <c r="F396" s="622">
        <f t="shared" si="175"/>
        <v>0</v>
      </c>
      <c r="G396" s="838">
        <f t="shared" si="175"/>
        <v>0</v>
      </c>
      <c r="H396" s="641">
        <f t="shared" si="175"/>
        <v>0</v>
      </c>
      <c r="I396" s="962">
        <f t="shared" si="175"/>
        <v>0</v>
      </c>
      <c r="J396" s="632">
        <f t="shared" si="175"/>
        <v>0</v>
      </c>
      <c r="K396" s="739">
        <v>0</v>
      </c>
      <c r="M396" s="514" t="s">
        <v>1059</v>
      </c>
      <c r="N396" s="1237"/>
      <c r="O396" s="1237"/>
    </row>
    <row r="397" spans="1:15" ht="14.1" customHeight="1" thickBot="1" x14ac:dyDescent="0.3">
      <c r="A397" s="1502" t="s">
        <v>339</v>
      </c>
      <c r="B397" s="1503" t="s">
        <v>136</v>
      </c>
      <c r="C397" s="1504">
        <f>C398+C400+C403</f>
        <v>0</v>
      </c>
      <c r="D397" s="1504">
        <f t="shared" ref="D397:J397" si="176">D398+D400+D403</f>
        <v>0</v>
      </c>
      <c r="E397" s="1504">
        <f t="shared" si="176"/>
        <v>0</v>
      </c>
      <c r="F397" s="1505">
        <f t="shared" si="176"/>
        <v>0</v>
      </c>
      <c r="G397" s="1506">
        <f t="shared" si="176"/>
        <v>0</v>
      </c>
      <c r="H397" s="1504">
        <f t="shared" si="176"/>
        <v>0</v>
      </c>
      <c r="I397" s="1507">
        <f t="shared" si="176"/>
        <v>0</v>
      </c>
      <c r="J397" s="1508">
        <f t="shared" si="176"/>
        <v>0</v>
      </c>
      <c r="K397" s="757">
        <v>0</v>
      </c>
      <c r="M397" s="514"/>
    </row>
    <row r="398" spans="1:15" ht="14.1" customHeight="1" x14ac:dyDescent="0.25">
      <c r="A398" s="1509" t="s">
        <v>340</v>
      </c>
      <c r="B398" s="1510" t="s">
        <v>139</v>
      </c>
      <c r="C398" s="1511">
        <f>C399</f>
        <v>0</v>
      </c>
      <c r="D398" s="1511">
        <f t="shared" ref="D398:J398" si="177">D399</f>
        <v>0</v>
      </c>
      <c r="E398" s="1511">
        <f t="shared" si="177"/>
        <v>0</v>
      </c>
      <c r="F398" s="1512">
        <f t="shared" si="177"/>
        <v>0</v>
      </c>
      <c r="G398" s="1513">
        <f t="shared" si="177"/>
        <v>0</v>
      </c>
      <c r="H398" s="1511">
        <f t="shared" si="177"/>
        <v>0</v>
      </c>
      <c r="I398" s="1514">
        <f t="shared" si="177"/>
        <v>0</v>
      </c>
      <c r="J398" s="1515">
        <f t="shared" si="177"/>
        <v>0</v>
      </c>
      <c r="K398" s="1516">
        <v>0</v>
      </c>
      <c r="M398" s="514"/>
    </row>
    <row r="399" spans="1:15" ht="14.1" customHeight="1" x14ac:dyDescent="0.25">
      <c r="A399" s="1517" t="s">
        <v>341</v>
      </c>
      <c r="B399" s="1518" t="s">
        <v>140</v>
      </c>
      <c r="C399" s="1260">
        <v>0</v>
      </c>
      <c r="D399" s="1519"/>
      <c r="E399" s="1519"/>
      <c r="F399" s="1520"/>
      <c r="G399" s="1552"/>
      <c r="H399" s="1519"/>
      <c r="I399" s="1523">
        <f>H399+G399</f>
        <v>0</v>
      </c>
      <c r="J399" s="1524">
        <f>C399-I399</f>
        <v>0</v>
      </c>
      <c r="K399" s="731">
        <v>0</v>
      </c>
      <c r="M399" s="514"/>
    </row>
    <row r="400" spans="1:15" ht="14.1" customHeight="1" x14ac:dyDescent="0.25">
      <c r="A400" s="1517" t="s">
        <v>342</v>
      </c>
      <c r="B400" s="1518" t="s">
        <v>141</v>
      </c>
      <c r="C400" s="1260">
        <f>C401+C402</f>
        <v>0</v>
      </c>
      <c r="D400" s="1260">
        <f t="shared" ref="D400:J400" si="178">D401+D402</f>
        <v>0</v>
      </c>
      <c r="E400" s="1260">
        <f t="shared" si="178"/>
        <v>0</v>
      </c>
      <c r="F400" s="1525">
        <f t="shared" si="178"/>
        <v>0</v>
      </c>
      <c r="G400" s="1526">
        <f t="shared" si="178"/>
        <v>0</v>
      </c>
      <c r="H400" s="1260">
        <f t="shared" si="178"/>
        <v>0</v>
      </c>
      <c r="I400" s="1527">
        <f t="shared" si="178"/>
        <v>0</v>
      </c>
      <c r="J400" s="1528">
        <f t="shared" si="178"/>
        <v>0</v>
      </c>
      <c r="K400" s="731">
        <v>0</v>
      </c>
      <c r="M400" s="514"/>
    </row>
    <row r="401" spans="1:16" ht="14.1" customHeight="1" x14ac:dyDescent="0.25">
      <c r="A401" s="1517" t="s">
        <v>343</v>
      </c>
      <c r="B401" s="1518" t="s">
        <v>142</v>
      </c>
      <c r="C401" s="1260">
        <v>0</v>
      </c>
      <c r="D401" s="1519"/>
      <c r="E401" s="1519"/>
      <c r="F401" s="1520"/>
      <c r="G401" s="1552"/>
      <c r="H401" s="1519"/>
      <c r="I401" s="1523">
        <f>H401+G401</f>
        <v>0</v>
      </c>
      <c r="J401" s="1524">
        <f>C401-I401</f>
        <v>0</v>
      </c>
      <c r="K401" s="731">
        <v>0</v>
      </c>
      <c r="M401" s="514"/>
    </row>
    <row r="402" spans="1:16" ht="14.1" customHeight="1" x14ac:dyDescent="0.25">
      <c r="A402" s="1517" t="s">
        <v>944</v>
      </c>
      <c r="B402" s="1518" t="s">
        <v>809</v>
      </c>
      <c r="C402" s="1260">
        <v>0</v>
      </c>
      <c r="D402" s="1519"/>
      <c r="E402" s="1519"/>
      <c r="F402" s="1520"/>
      <c r="G402" s="1552"/>
      <c r="H402" s="1519"/>
      <c r="I402" s="1523"/>
      <c r="J402" s="1524">
        <f>C402-I402</f>
        <v>0</v>
      </c>
      <c r="K402" s="731">
        <v>0</v>
      </c>
      <c r="M402" s="514"/>
    </row>
    <row r="403" spans="1:16" ht="14.1" customHeight="1" x14ac:dyDescent="0.25">
      <c r="A403" s="1517" t="s">
        <v>344</v>
      </c>
      <c r="B403" s="1518" t="s">
        <v>143</v>
      </c>
      <c r="C403" s="1260">
        <f>C404</f>
        <v>0</v>
      </c>
      <c r="D403" s="1260">
        <f t="shared" ref="D403:J403" si="179">D404</f>
        <v>0</v>
      </c>
      <c r="E403" s="1260">
        <f t="shared" si="179"/>
        <v>0</v>
      </c>
      <c r="F403" s="1525">
        <f t="shared" si="179"/>
        <v>0</v>
      </c>
      <c r="G403" s="1526">
        <f t="shared" si="179"/>
        <v>0</v>
      </c>
      <c r="H403" s="1260">
        <f t="shared" si="179"/>
        <v>0</v>
      </c>
      <c r="I403" s="1553">
        <f t="shared" si="179"/>
        <v>0</v>
      </c>
      <c r="J403" s="1528">
        <f t="shared" si="179"/>
        <v>0</v>
      </c>
      <c r="K403" s="731">
        <v>0</v>
      </c>
      <c r="M403" s="514"/>
    </row>
    <row r="404" spans="1:16" ht="14.1" customHeight="1" x14ac:dyDescent="0.25">
      <c r="A404" s="1517" t="s">
        <v>345</v>
      </c>
      <c r="B404" s="1518" t="s">
        <v>144</v>
      </c>
      <c r="C404" s="1260">
        <v>0</v>
      </c>
      <c r="D404" s="1519"/>
      <c r="E404" s="1519"/>
      <c r="F404" s="1520"/>
      <c r="G404" s="1552"/>
      <c r="H404" s="1519"/>
      <c r="I404" s="1523">
        <f>H404+G404</f>
        <v>0</v>
      </c>
      <c r="J404" s="1524">
        <f>C404-I404</f>
        <v>0</v>
      </c>
      <c r="K404" s="731">
        <v>0</v>
      </c>
      <c r="M404" s="514"/>
    </row>
    <row r="405" spans="1:16" s="1" customFormat="1" ht="14.1" customHeight="1" x14ac:dyDescent="0.25">
      <c r="A405" s="745" t="s">
        <v>101</v>
      </c>
      <c r="B405" s="38" t="s">
        <v>95</v>
      </c>
      <c r="C405" s="620">
        <f>C406</f>
        <v>2000000</v>
      </c>
      <c r="D405" s="620">
        <f t="shared" ref="D405:J406" si="180">D406</f>
        <v>0</v>
      </c>
      <c r="E405" s="620">
        <f t="shared" si="180"/>
        <v>0</v>
      </c>
      <c r="F405" s="453">
        <f t="shared" si="180"/>
        <v>0</v>
      </c>
      <c r="G405" s="825">
        <f t="shared" si="180"/>
        <v>1516250</v>
      </c>
      <c r="H405" s="619">
        <f t="shared" si="180"/>
        <v>483750</v>
      </c>
      <c r="I405" s="665">
        <f t="shared" si="180"/>
        <v>2000000</v>
      </c>
      <c r="J405" s="621">
        <f t="shared" si="180"/>
        <v>0</v>
      </c>
      <c r="K405" s="746">
        <f t="shared" ref="K405:K459" si="181">I405/C405*100</f>
        <v>100</v>
      </c>
      <c r="M405" s="514"/>
      <c r="N405" s="1283"/>
      <c r="O405" s="1283"/>
    </row>
    <row r="406" spans="1:16" s="2" customFormat="1" ht="14.1" customHeight="1" thickBot="1" x14ac:dyDescent="0.3">
      <c r="A406" s="371" t="s">
        <v>346</v>
      </c>
      <c r="B406" s="47" t="s">
        <v>64</v>
      </c>
      <c r="C406" s="616">
        <f>C407</f>
        <v>2000000</v>
      </c>
      <c r="D406" s="616">
        <f t="shared" si="180"/>
        <v>0</v>
      </c>
      <c r="E406" s="616">
        <f t="shared" si="180"/>
        <v>0</v>
      </c>
      <c r="F406" s="622">
        <f t="shared" si="180"/>
        <v>0</v>
      </c>
      <c r="G406" s="838">
        <f t="shared" si="180"/>
        <v>1516250</v>
      </c>
      <c r="H406" s="641">
        <f t="shared" si="180"/>
        <v>483750</v>
      </c>
      <c r="I406" s="962">
        <f t="shared" si="180"/>
        <v>2000000</v>
      </c>
      <c r="J406" s="632">
        <f t="shared" si="180"/>
        <v>0</v>
      </c>
      <c r="K406" s="739">
        <f t="shared" si="181"/>
        <v>100</v>
      </c>
      <c r="M406" s="514"/>
      <c r="N406" s="1237"/>
      <c r="O406" s="1237"/>
    </row>
    <row r="407" spans="1:16" ht="14.1" customHeight="1" thickBot="1" x14ac:dyDescent="0.3">
      <c r="A407" s="776" t="s">
        <v>347</v>
      </c>
      <c r="B407" s="3" t="s">
        <v>136</v>
      </c>
      <c r="C407" s="617">
        <f>C408+C410+C413</f>
        <v>2000000</v>
      </c>
      <c r="D407" s="617">
        <f t="shared" ref="D407:J407" si="182">D408+D410+D413</f>
        <v>0</v>
      </c>
      <c r="E407" s="617">
        <f t="shared" si="182"/>
        <v>0</v>
      </c>
      <c r="F407" s="624">
        <f t="shared" si="182"/>
        <v>0</v>
      </c>
      <c r="G407" s="820">
        <f t="shared" si="182"/>
        <v>1516250</v>
      </c>
      <c r="H407" s="617">
        <f t="shared" si="182"/>
        <v>483750</v>
      </c>
      <c r="I407" s="934">
        <f t="shared" si="182"/>
        <v>2000000</v>
      </c>
      <c r="J407" s="625">
        <f t="shared" si="182"/>
        <v>0</v>
      </c>
      <c r="K407" s="741">
        <f t="shared" si="181"/>
        <v>100</v>
      </c>
      <c r="M407" s="514"/>
    </row>
    <row r="408" spans="1:16" ht="14.1" customHeight="1" x14ac:dyDescent="0.25">
      <c r="A408" s="778" t="s">
        <v>934</v>
      </c>
      <c r="B408" s="41" t="s">
        <v>935</v>
      </c>
      <c r="C408" s="618">
        <f>C409</f>
        <v>110000</v>
      </c>
      <c r="D408" s="618">
        <f t="shared" ref="D408:J408" si="183">D409</f>
        <v>0</v>
      </c>
      <c r="E408" s="618">
        <f t="shared" si="183"/>
        <v>0</v>
      </c>
      <c r="F408" s="626">
        <f t="shared" si="183"/>
        <v>0</v>
      </c>
      <c r="G408" s="833">
        <f t="shared" si="183"/>
        <v>110000</v>
      </c>
      <c r="H408" s="635">
        <f t="shared" si="183"/>
        <v>0</v>
      </c>
      <c r="I408" s="937">
        <f t="shared" si="183"/>
        <v>110000</v>
      </c>
      <c r="J408" s="628">
        <f t="shared" si="183"/>
        <v>0</v>
      </c>
      <c r="K408" s="743">
        <f t="shared" si="181"/>
        <v>100</v>
      </c>
      <c r="M408" s="514"/>
    </row>
    <row r="409" spans="1:16" ht="14.1" customHeight="1" x14ac:dyDescent="0.25">
      <c r="A409" s="778" t="s">
        <v>936</v>
      </c>
      <c r="B409" s="4" t="s">
        <v>791</v>
      </c>
      <c r="C409" s="12">
        <v>110000</v>
      </c>
      <c r="D409" s="218"/>
      <c r="E409" s="218"/>
      <c r="F409" s="697"/>
      <c r="G409" s="822">
        <v>110000</v>
      </c>
      <c r="H409" s="605"/>
      <c r="I409" s="823">
        <f>H409+G409</f>
        <v>110000</v>
      </c>
      <c r="J409" s="878">
        <f>C409-I409</f>
        <v>0</v>
      </c>
      <c r="K409" s="733">
        <f t="shared" si="181"/>
        <v>100</v>
      </c>
      <c r="M409" s="514">
        <v>80000</v>
      </c>
    </row>
    <row r="410" spans="1:16" ht="14.1" customHeight="1" x14ac:dyDescent="0.25">
      <c r="A410" s="778" t="s">
        <v>348</v>
      </c>
      <c r="B410" s="4" t="s">
        <v>141</v>
      </c>
      <c r="C410" s="12">
        <f>C411+C412</f>
        <v>90000</v>
      </c>
      <c r="D410" s="12">
        <f t="shared" ref="D410:J410" si="184">D411+D412</f>
        <v>0</v>
      </c>
      <c r="E410" s="12">
        <f t="shared" si="184"/>
        <v>0</v>
      </c>
      <c r="F410" s="12">
        <f t="shared" si="184"/>
        <v>0</v>
      </c>
      <c r="G410" s="12">
        <f t="shared" si="184"/>
        <v>56250</v>
      </c>
      <c r="H410" s="12">
        <f t="shared" si="184"/>
        <v>33750</v>
      </c>
      <c r="I410" s="12">
        <f t="shared" si="184"/>
        <v>90000</v>
      </c>
      <c r="J410" s="12">
        <f t="shared" si="184"/>
        <v>0</v>
      </c>
      <c r="K410" s="733">
        <f t="shared" si="181"/>
        <v>100</v>
      </c>
      <c r="M410" s="514"/>
    </row>
    <row r="411" spans="1:16" ht="14.1" customHeight="1" x14ac:dyDescent="0.25">
      <c r="A411" s="778" t="s">
        <v>1013</v>
      </c>
      <c r="B411" s="4" t="s">
        <v>142</v>
      </c>
      <c r="C411" s="12">
        <v>90000</v>
      </c>
      <c r="D411" s="12"/>
      <c r="E411" s="12"/>
      <c r="F411" s="633"/>
      <c r="G411" s="824">
        <v>56250</v>
      </c>
      <c r="H411" s="12">
        <v>33750</v>
      </c>
      <c r="I411" s="834">
        <f>H411+G411</f>
        <v>90000</v>
      </c>
      <c r="J411" s="634">
        <f>C411-I411</f>
        <v>0</v>
      </c>
      <c r="K411" s="733">
        <f>I411/C411*100</f>
        <v>100</v>
      </c>
      <c r="M411" s="514">
        <f>150*200</f>
        <v>30000</v>
      </c>
      <c r="N411" s="82" t="s">
        <v>1038</v>
      </c>
    </row>
    <row r="412" spans="1:16" ht="14.1" customHeight="1" x14ac:dyDescent="0.25">
      <c r="A412" s="778" t="s">
        <v>937</v>
      </c>
      <c r="B412" s="4" t="s">
        <v>387</v>
      </c>
      <c r="C412" s="12">
        <v>0</v>
      </c>
      <c r="D412" s="218"/>
      <c r="E412" s="218"/>
      <c r="F412" s="697"/>
      <c r="G412" s="822"/>
      <c r="H412" s="605"/>
      <c r="I412" s="823">
        <f>H412+G412</f>
        <v>0</v>
      </c>
      <c r="J412" s="604">
        <f>C412-I412</f>
        <v>0</v>
      </c>
      <c r="K412" s="733"/>
      <c r="M412" s="514"/>
      <c r="N412" s="1091"/>
    </row>
    <row r="413" spans="1:16" ht="14.1" customHeight="1" x14ac:dyDescent="0.25">
      <c r="A413" s="778" t="s">
        <v>349</v>
      </c>
      <c r="B413" s="4" t="s">
        <v>143</v>
      </c>
      <c r="C413" s="12">
        <f>C414</f>
        <v>1800000</v>
      </c>
      <c r="D413" s="12">
        <f t="shared" ref="D413:J413" si="185">D414</f>
        <v>0</v>
      </c>
      <c r="E413" s="12">
        <f t="shared" si="185"/>
        <v>0</v>
      </c>
      <c r="F413" s="633">
        <f t="shared" si="185"/>
        <v>0</v>
      </c>
      <c r="G413" s="824">
        <f t="shared" si="185"/>
        <v>1350000</v>
      </c>
      <c r="H413" s="824">
        <f t="shared" si="185"/>
        <v>450000</v>
      </c>
      <c r="I413" s="834">
        <f t="shared" si="185"/>
        <v>1800000</v>
      </c>
      <c r="J413" s="634">
        <f t="shared" si="185"/>
        <v>0</v>
      </c>
      <c r="K413" s="733">
        <f t="shared" si="181"/>
        <v>100</v>
      </c>
      <c r="M413" s="514"/>
      <c r="N413" s="1091"/>
      <c r="O413" s="1091"/>
      <c r="P413" s="87"/>
    </row>
    <row r="414" spans="1:16" ht="14.1" customHeight="1" x14ac:dyDescent="0.25">
      <c r="A414" s="778" t="s">
        <v>350</v>
      </c>
      <c r="B414" s="4" t="s">
        <v>144</v>
      </c>
      <c r="C414" s="12">
        <v>1800000</v>
      </c>
      <c r="D414" s="218"/>
      <c r="E414" s="218"/>
      <c r="F414" s="697"/>
      <c r="G414" s="822">
        <v>1350000</v>
      </c>
      <c r="H414" s="605">
        <v>450000</v>
      </c>
      <c r="I414" s="823">
        <f>H414+G414</f>
        <v>1800000</v>
      </c>
      <c r="J414" s="604">
        <f>C414-I414</f>
        <v>0</v>
      </c>
      <c r="K414" s="733">
        <f t="shared" si="181"/>
        <v>100</v>
      </c>
      <c r="M414" s="514"/>
      <c r="N414" s="1091"/>
      <c r="O414" s="1091"/>
      <c r="P414" s="87"/>
    </row>
    <row r="415" spans="1:16" s="1" customFormat="1" ht="14.1" customHeight="1" x14ac:dyDescent="0.25">
      <c r="A415" s="745" t="s">
        <v>100</v>
      </c>
      <c r="B415" s="38" t="s">
        <v>96</v>
      </c>
      <c r="C415" s="620">
        <f t="shared" ref="C415:J415" si="186">C416+C428+C440</f>
        <v>6420000</v>
      </c>
      <c r="D415" s="620">
        <f t="shared" si="186"/>
        <v>0</v>
      </c>
      <c r="E415" s="620">
        <f t="shared" si="186"/>
        <v>0</v>
      </c>
      <c r="F415" s="453">
        <f t="shared" si="186"/>
        <v>0</v>
      </c>
      <c r="G415" s="832">
        <f t="shared" si="186"/>
        <v>1970750</v>
      </c>
      <c r="H415" s="620">
        <f t="shared" si="186"/>
        <v>4448750</v>
      </c>
      <c r="I415" s="810">
        <f t="shared" si="186"/>
        <v>6419500</v>
      </c>
      <c r="J415" s="866">
        <f t="shared" si="186"/>
        <v>500</v>
      </c>
      <c r="K415" s="746">
        <f t="shared" si="181"/>
        <v>99.992211838006227</v>
      </c>
      <c r="M415" s="514"/>
      <c r="N415" s="1283"/>
      <c r="O415" s="1283"/>
    </row>
    <row r="416" spans="1:16" s="2" customFormat="1" ht="14.1" customHeight="1" thickBot="1" x14ac:dyDescent="0.3">
      <c r="A416" s="371" t="s">
        <v>65</v>
      </c>
      <c r="B416" s="47" t="s">
        <v>66</v>
      </c>
      <c r="C416" s="616">
        <f>C417</f>
        <v>2000000</v>
      </c>
      <c r="D416" s="616">
        <f t="shared" ref="D416:J416" si="187">D417</f>
        <v>0</v>
      </c>
      <c r="E416" s="616">
        <f t="shared" si="187"/>
        <v>0</v>
      </c>
      <c r="F416" s="622">
        <f t="shared" si="187"/>
        <v>0</v>
      </c>
      <c r="G416" s="838">
        <f t="shared" si="187"/>
        <v>229000</v>
      </c>
      <c r="H416" s="641">
        <f t="shared" si="187"/>
        <v>1770500</v>
      </c>
      <c r="I416" s="962">
        <f t="shared" si="187"/>
        <v>1999500</v>
      </c>
      <c r="J416" s="632">
        <f t="shared" si="187"/>
        <v>500</v>
      </c>
      <c r="K416" s="739">
        <f t="shared" si="181"/>
        <v>99.975000000000009</v>
      </c>
      <c r="M416" s="514"/>
      <c r="N416" s="1237"/>
      <c r="O416" s="1237"/>
    </row>
    <row r="417" spans="1:15" ht="14.1" customHeight="1" thickBot="1" x14ac:dyDescent="0.3">
      <c r="A417" s="776" t="s">
        <v>351</v>
      </c>
      <c r="B417" s="3" t="s">
        <v>136</v>
      </c>
      <c r="C417" s="617">
        <f>C418+C420+C422</f>
        <v>2000000</v>
      </c>
      <c r="D417" s="617">
        <f t="shared" ref="D417:J417" si="188">D418+D420+D422</f>
        <v>0</v>
      </c>
      <c r="E417" s="617">
        <f t="shared" si="188"/>
        <v>0</v>
      </c>
      <c r="F417" s="624">
        <f t="shared" si="188"/>
        <v>0</v>
      </c>
      <c r="G417" s="820">
        <f t="shared" si="188"/>
        <v>229000</v>
      </c>
      <c r="H417" s="617">
        <f t="shared" si="188"/>
        <v>1770500</v>
      </c>
      <c r="I417" s="934">
        <f t="shared" si="188"/>
        <v>1999500</v>
      </c>
      <c r="J417" s="625">
        <f t="shared" si="188"/>
        <v>500</v>
      </c>
      <c r="K417" s="741">
        <f t="shared" si="181"/>
        <v>99.975000000000009</v>
      </c>
      <c r="M417" s="514"/>
    </row>
    <row r="418" spans="1:15" ht="14.1" customHeight="1" x14ac:dyDescent="0.25">
      <c r="A418" s="777" t="s">
        <v>352</v>
      </c>
      <c r="B418" s="41" t="s">
        <v>139</v>
      </c>
      <c r="C418" s="618">
        <f>C419</f>
        <v>270000</v>
      </c>
      <c r="D418" s="618">
        <f t="shared" ref="D418:J418" si="189">D419</f>
        <v>0</v>
      </c>
      <c r="E418" s="618">
        <f t="shared" si="189"/>
        <v>0</v>
      </c>
      <c r="F418" s="626">
        <f t="shared" si="189"/>
        <v>0</v>
      </c>
      <c r="G418" s="821">
        <f t="shared" si="189"/>
        <v>184000</v>
      </c>
      <c r="H418" s="618">
        <f t="shared" si="189"/>
        <v>86000</v>
      </c>
      <c r="I418" s="935">
        <f t="shared" si="189"/>
        <v>270000</v>
      </c>
      <c r="J418" s="628">
        <f t="shared" si="189"/>
        <v>0</v>
      </c>
      <c r="K418" s="743">
        <f t="shared" si="181"/>
        <v>100</v>
      </c>
      <c r="M418" s="514"/>
    </row>
    <row r="419" spans="1:15" ht="14.1" customHeight="1" x14ac:dyDescent="0.25">
      <c r="A419" s="778" t="s">
        <v>353</v>
      </c>
      <c r="B419" s="4" t="s">
        <v>140</v>
      </c>
      <c r="C419" s="12">
        <v>270000</v>
      </c>
      <c r="D419" s="218"/>
      <c r="E419" s="218"/>
      <c r="F419" s="697"/>
      <c r="G419" s="822">
        <v>184000</v>
      </c>
      <c r="H419" s="605">
        <v>86000</v>
      </c>
      <c r="I419" s="823">
        <f>H419+G419</f>
        <v>270000</v>
      </c>
      <c r="J419" s="604">
        <f>C419-I419</f>
        <v>0</v>
      </c>
      <c r="K419" s="733">
        <f t="shared" si="181"/>
        <v>100</v>
      </c>
      <c r="M419" s="514">
        <v>70000</v>
      </c>
    </row>
    <row r="420" spans="1:15" ht="14.1" customHeight="1" x14ac:dyDescent="0.25">
      <c r="A420" s="778" t="s">
        <v>354</v>
      </c>
      <c r="B420" s="4" t="s">
        <v>141</v>
      </c>
      <c r="C420" s="12">
        <f>C421</f>
        <v>200000</v>
      </c>
      <c r="D420" s="12">
        <f t="shared" ref="D420:J420" si="190">D421</f>
        <v>0</v>
      </c>
      <c r="E420" s="12">
        <f t="shared" si="190"/>
        <v>0</v>
      </c>
      <c r="F420" s="633">
        <f t="shared" si="190"/>
        <v>0</v>
      </c>
      <c r="G420" s="824">
        <f t="shared" si="190"/>
        <v>45000</v>
      </c>
      <c r="H420" s="12">
        <f t="shared" si="190"/>
        <v>154500</v>
      </c>
      <c r="I420" s="834">
        <f t="shared" si="190"/>
        <v>199500</v>
      </c>
      <c r="J420" s="634">
        <f t="shared" si="190"/>
        <v>500</v>
      </c>
      <c r="K420" s="733">
        <f t="shared" si="181"/>
        <v>99.75</v>
      </c>
      <c r="M420" s="514"/>
    </row>
    <row r="421" spans="1:15" ht="14.1" customHeight="1" x14ac:dyDescent="0.25">
      <c r="A421" s="778" t="s">
        <v>355</v>
      </c>
      <c r="B421" s="4" t="s">
        <v>142</v>
      </c>
      <c r="C421" s="12">
        <v>200000</v>
      </c>
      <c r="D421" s="218"/>
      <c r="E421" s="218"/>
      <c r="F421" s="697"/>
      <c r="G421" s="822">
        <v>45000</v>
      </c>
      <c r="H421" s="605">
        <f>72000+82500</f>
        <v>154500</v>
      </c>
      <c r="I421" s="823">
        <f>H421+G421</f>
        <v>199500</v>
      </c>
      <c r="J421" s="604">
        <f>C421-I421</f>
        <v>500</v>
      </c>
      <c r="K421" s="733">
        <f t="shared" si="181"/>
        <v>99.75</v>
      </c>
      <c r="M421" s="514">
        <f>150*175</f>
        <v>26250</v>
      </c>
      <c r="N421" s="346" t="s">
        <v>1037</v>
      </c>
    </row>
    <row r="422" spans="1:15" ht="14.1" customHeight="1" x14ac:dyDescent="0.25">
      <c r="A422" s="778" t="s">
        <v>356</v>
      </c>
      <c r="B422" s="4" t="s">
        <v>143</v>
      </c>
      <c r="C422" s="12">
        <f>C423</f>
        <v>1530000</v>
      </c>
      <c r="D422" s="12">
        <f t="shared" ref="D422:J422" si="191">D423</f>
        <v>0</v>
      </c>
      <c r="E422" s="12">
        <f t="shared" si="191"/>
        <v>0</v>
      </c>
      <c r="F422" s="633">
        <f t="shared" si="191"/>
        <v>0</v>
      </c>
      <c r="G422" s="824">
        <f t="shared" si="191"/>
        <v>0</v>
      </c>
      <c r="H422" s="12">
        <f t="shared" si="191"/>
        <v>1530000</v>
      </c>
      <c r="I422" s="834">
        <f t="shared" si="191"/>
        <v>1530000</v>
      </c>
      <c r="J422" s="634">
        <f t="shared" si="191"/>
        <v>0</v>
      </c>
      <c r="K422" s="733">
        <f t="shared" si="181"/>
        <v>100</v>
      </c>
      <c r="M422" s="514"/>
    </row>
    <row r="423" spans="1:15" ht="14.1" customHeight="1" x14ac:dyDescent="0.25">
      <c r="A423" s="778" t="s">
        <v>357</v>
      </c>
      <c r="B423" s="4" t="s">
        <v>144</v>
      </c>
      <c r="C423" s="12">
        <v>1530000</v>
      </c>
      <c r="D423" s="218"/>
      <c r="E423" s="218"/>
      <c r="F423" s="697"/>
      <c r="G423" s="822"/>
      <c r="H423" s="605">
        <v>1530000</v>
      </c>
      <c r="I423" s="823">
        <f>H423+G423</f>
        <v>1530000</v>
      </c>
      <c r="J423" s="604">
        <f>C423-I423</f>
        <v>0</v>
      </c>
      <c r="K423" s="733">
        <f t="shared" si="181"/>
        <v>100</v>
      </c>
      <c r="M423" s="514"/>
    </row>
    <row r="424" spans="1:15" ht="14.1" customHeight="1" x14ac:dyDescent="0.25">
      <c r="A424" s="918"/>
      <c r="B424" s="879"/>
      <c r="C424" s="880"/>
      <c r="D424" s="881"/>
      <c r="E424" s="881"/>
      <c r="F424" s="881"/>
      <c r="G424" s="882"/>
      <c r="H424" s="882"/>
      <c r="I424" s="882"/>
      <c r="J424" s="883"/>
      <c r="K424" s="884"/>
      <c r="M424" s="514"/>
    </row>
    <row r="425" spans="1:15" ht="14.1" customHeight="1" x14ac:dyDescent="0.25">
      <c r="A425" s="919"/>
      <c r="B425" s="7"/>
      <c r="C425" s="885"/>
      <c r="D425" s="220"/>
      <c r="E425" s="220"/>
      <c r="F425" s="220"/>
      <c r="G425" s="415"/>
      <c r="H425" s="415"/>
      <c r="I425" s="415"/>
      <c r="J425" s="886"/>
      <c r="K425" s="887"/>
      <c r="M425" s="514"/>
    </row>
    <row r="426" spans="1:15" ht="15" customHeight="1" x14ac:dyDescent="0.25">
      <c r="A426" s="919"/>
      <c r="B426" s="7"/>
      <c r="C426" s="885"/>
      <c r="D426" s="220"/>
      <c r="E426" s="220"/>
      <c r="F426" s="220"/>
      <c r="G426" s="415"/>
      <c r="H426" s="415"/>
      <c r="I426" s="415"/>
      <c r="J426" s="886"/>
      <c r="K426" s="887">
        <v>11</v>
      </c>
      <c r="M426" s="514"/>
    </row>
    <row r="427" spans="1:15" ht="15" customHeight="1" x14ac:dyDescent="0.25">
      <c r="A427" s="717" t="s">
        <v>435</v>
      </c>
      <c r="B427" s="689">
        <v>2</v>
      </c>
      <c r="C427" s="690" t="s">
        <v>436</v>
      </c>
      <c r="D427" s="690" t="s">
        <v>437</v>
      </c>
      <c r="E427" s="690" t="s">
        <v>438</v>
      </c>
      <c r="F427" s="691" t="s">
        <v>439</v>
      </c>
      <c r="G427" s="801">
        <v>7</v>
      </c>
      <c r="H427" s="581">
        <v>8</v>
      </c>
      <c r="I427" s="924">
        <v>9</v>
      </c>
      <c r="J427" s="582">
        <v>10</v>
      </c>
      <c r="K427" s="718">
        <v>11</v>
      </c>
      <c r="M427" s="514"/>
    </row>
    <row r="428" spans="1:15" s="2" customFormat="1" ht="15" customHeight="1" thickBot="1" x14ac:dyDescent="0.3">
      <c r="A428" s="371" t="s">
        <v>67</v>
      </c>
      <c r="B428" s="47" t="s">
        <v>68</v>
      </c>
      <c r="C428" s="616">
        <f>C429+C432</f>
        <v>0</v>
      </c>
      <c r="D428" s="616">
        <f t="shared" ref="D428:J428" si="192">D429+D432</f>
        <v>0</v>
      </c>
      <c r="E428" s="616">
        <f t="shared" si="192"/>
        <v>0</v>
      </c>
      <c r="F428" s="622">
        <f t="shared" si="192"/>
        <v>0</v>
      </c>
      <c r="G428" s="838">
        <f t="shared" si="192"/>
        <v>0</v>
      </c>
      <c r="H428" s="641">
        <f t="shared" si="192"/>
        <v>0</v>
      </c>
      <c r="I428" s="962">
        <f t="shared" si="192"/>
        <v>0</v>
      </c>
      <c r="J428" s="632">
        <f t="shared" si="192"/>
        <v>0</v>
      </c>
      <c r="K428" s="739">
        <v>0</v>
      </c>
      <c r="M428" s="514"/>
      <c r="N428" s="1237"/>
      <c r="O428" s="1237"/>
    </row>
    <row r="429" spans="1:15" ht="15" customHeight="1" thickBot="1" x14ac:dyDescent="0.3">
      <c r="A429" s="1502" t="s">
        <v>365</v>
      </c>
      <c r="B429" s="1503" t="s">
        <v>80</v>
      </c>
      <c r="C429" s="1504">
        <f>C430</f>
        <v>0</v>
      </c>
      <c r="D429" s="1504">
        <f t="shared" ref="D429:J430" si="193">D430</f>
        <v>0</v>
      </c>
      <c r="E429" s="1504">
        <f t="shared" si="193"/>
        <v>0</v>
      </c>
      <c r="F429" s="1505">
        <f t="shared" si="193"/>
        <v>0</v>
      </c>
      <c r="G429" s="1506">
        <f t="shared" si="193"/>
        <v>0</v>
      </c>
      <c r="H429" s="1504">
        <f t="shared" si="193"/>
        <v>0</v>
      </c>
      <c r="I429" s="1507">
        <f t="shared" si="193"/>
        <v>0</v>
      </c>
      <c r="J429" s="1508">
        <f t="shared" si="193"/>
        <v>0</v>
      </c>
      <c r="K429" s="757">
        <v>0</v>
      </c>
      <c r="M429" s="514"/>
    </row>
    <row r="430" spans="1:15" ht="15" customHeight="1" x14ac:dyDescent="0.25">
      <c r="A430" s="1509" t="s">
        <v>366</v>
      </c>
      <c r="B430" s="1510" t="s">
        <v>137</v>
      </c>
      <c r="C430" s="1511">
        <f>C431</f>
        <v>0</v>
      </c>
      <c r="D430" s="1511">
        <f t="shared" si="193"/>
        <v>0</v>
      </c>
      <c r="E430" s="1511">
        <f t="shared" si="193"/>
        <v>0</v>
      </c>
      <c r="F430" s="1512">
        <f t="shared" si="193"/>
        <v>0</v>
      </c>
      <c r="G430" s="1513">
        <f t="shared" si="193"/>
        <v>0</v>
      </c>
      <c r="H430" s="1511">
        <f t="shared" si="193"/>
        <v>0</v>
      </c>
      <c r="I430" s="1514">
        <f t="shared" si="193"/>
        <v>0</v>
      </c>
      <c r="J430" s="1515">
        <f t="shared" si="193"/>
        <v>0</v>
      </c>
      <c r="K430" s="1516">
        <v>0</v>
      </c>
      <c r="M430" s="514"/>
    </row>
    <row r="431" spans="1:15" ht="15" customHeight="1" thickBot="1" x14ac:dyDescent="0.3">
      <c r="A431" s="772" t="s">
        <v>367</v>
      </c>
      <c r="B431" s="49" t="s">
        <v>138</v>
      </c>
      <c r="C431" s="661">
        <v>0</v>
      </c>
      <c r="D431" s="1529"/>
      <c r="E431" s="1529"/>
      <c r="F431" s="1530"/>
      <c r="G431" s="1531"/>
      <c r="H431" s="1532"/>
      <c r="I431" s="1533">
        <f>H431+G431</f>
        <v>0</v>
      </c>
      <c r="J431" s="1534">
        <f>C431-I431</f>
        <v>0</v>
      </c>
      <c r="K431" s="739">
        <v>0</v>
      </c>
      <c r="M431" s="514"/>
    </row>
    <row r="432" spans="1:15" ht="15" customHeight="1" thickBot="1" x14ac:dyDescent="0.3">
      <c r="A432" s="1502" t="s">
        <v>358</v>
      </c>
      <c r="B432" s="1503" t="s">
        <v>136</v>
      </c>
      <c r="C432" s="1504">
        <f>C433+C435+C438</f>
        <v>0</v>
      </c>
      <c r="D432" s="1504">
        <f t="shared" ref="D432:J432" si="194">D433+D435+D438</f>
        <v>0</v>
      </c>
      <c r="E432" s="1504">
        <f t="shared" si="194"/>
        <v>0</v>
      </c>
      <c r="F432" s="1505">
        <f t="shared" si="194"/>
        <v>0</v>
      </c>
      <c r="G432" s="1506">
        <f t="shared" si="194"/>
        <v>0</v>
      </c>
      <c r="H432" s="1504">
        <f t="shared" si="194"/>
        <v>0</v>
      </c>
      <c r="I432" s="1507">
        <f t="shared" si="194"/>
        <v>0</v>
      </c>
      <c r="J432" s="1508">
        <f t="shared" si="194"/>
        <v>0</v>
      </c>
      <c r="K432" s="757">
        <v>0</v>
      </c>
      <c r="M432" s="514"/>
    </row>
    <row r="433" spans="1:15" ht="15" customHeight="1" x14ac:dyDescent="0.25">
      <c r="A433" s="1509" t="s">
        <v>359</v>
      </c>
      <c r="B433" s="1510" t="s">
        <v>139</v>
      </c>
      <c r="C433" s="1511">
        <f>C434</f>
        <v>0</v>
      </c>
      <c r="D433" s="1511">
        <f t="shared" ref="D433:J433" si="195">D434</f>
        <v>0</v>
      </c>
      <c r="E433" s="1511">
        <f t="shared" si="195"/>
        <v>0</v>
      </c>
      <c r="F433" s="1512">
        <f t="shared" si="195"/>
        <v>0</v>
      </c>
      <c r="G433" s="1513">
        <f t="shared" si="195"/>
        <v>0</v>
      </c>
      <c r="H433" s="1511">
        <f t="shared" si="195"/>
        <v>0</v>
      </c>
      <c r="I433" s="1514">
        <f t="shared" si="195"/>
        <v>0</v>
      </c>
      <c r="J433" s="1515">
        <f t="shared" si="195"/>
        <v>0</v>
      </c>
      <c r="K433" s="1516">
        <v>0</v>
      </c>
      <c r="M433" s="514"/>
    </row>
    <row r="434" spans="1:15" ht="15" customHeight="1" x14ac:dyDescent="0.25">
      <c r="A434" s="1517" t="s">
        <v>360</v>
      </c>
      <c r="B434" s="1518" t="s">
        <v>140</v>
      </c>
      <c r="C434" s="1260">
        <v>0</v>
      </c>
      <c r="D434" s="1519"/>
      <c r="E434" s="1519"/>
      <c r="F434" s="1520"/>
      <c r="G434" s="1521"/>
      <c r="H434" s="1522"/>
      <c r="I434" s="1523">
        <f>H434+G434</f>
        <v>0</v>
      </c>
      <c r="J434" s="1524">
        <f>C434-I434</f>
        <v>0</v>
      </c>
      <c r="K434" s="731">
        <v>0</v>
      </c>
      <c r="M434" s="514"/>
    </row>
    <row r="435" spans="1:15" ht="15" customHeight="1" x14ac:dyDescent="0.25">
      <c r="A435" s="1517" t="s">
        <v>361</v>
      </c>
      <c r="B435" s="1518" t="s">
        <v>141</v>
      </c>
      <c r="C435" s="1260">
        <f>C436+C437</f>
        <v>0</v>
      </c>
      <c r="D435" s="1260">
        <f t="shared" ref="D435:J435" si="196">D436+D437</f>
        <v>0</v>
      </c>
      <c r="E435" s="1260">
        <f t="shared" si="196"/>
        <v>0</v>
      </c>
      <c r="F435" s="1525">
        <f t="shared" si="196"/>
        <v>0</v>
      </c>
      <c r="G435" s="1526">
        <f t="shared" si="196"/>
        <v>0</v>
      </c>
      <c r="H435" s="1260">
        <f t="shared" si="196"/>
        <v>0</v>
      </c>
      <c r="I435" s="1527">
        <f t="shared" si="196"/>
        <v>0</v>
      </c>
      <c r="J435" s="1528">
        <f t="shared" si="196"/>
        <v>0</v>
      </c>
      <c r="K435" s="731">
        <v>0</v>
      </c>
      <c r="M435" s="514"/>
    </row>
    <row r="436" spans="1:15" ht="15" customHeight="1" x14ac:dyDescent="0.25">
      <c r="A436" s="1517" t="s">
        <v>362</v>
      </c>
      <c r="B436" s="1518" t="s">
        <v>142</v>
      </c>
      <c r="C436" s="1260">
        <v>0</v>
      </c>
      <c r="D436" s="1519"/>
      <c r="E436" s="1519"/>
      <c r="F436" s="1520"/>
      <c r="G436" s="1521">
        <v>0</v>
      </c>
      <c r="H436" s="1522"/>
      <c r="I436" s="1523">
        <f>H436+G436</f>
        <v>0</v>
      </c>
      <c r="J436" s="1524">
        <f>C436-I436</f>
        <v>0</v>
      </c>
      <c r="K436" s="731">
        <v>0</v>
      </c>
      <c r="M436" s="514"/>
      <c r="N436" s="82">
        <f>60000/150</f>
        <v>400</v>
      </c>
    </row>
    <row r="437" spans="1:15" ht="15" customHeight="1" x14ac:dyDescent="0.25">
      <c r="A437" s="1517" t="s">
        <v>938</v>
      </c>
      <c r="B437" s="1518" t="s">
        <v>387</v>
      </c>
      <c r="C437" s="1260">
        <v>0</v>
      </c>
      <c r="D437" s="1519"/>
      <c r="E437" s="1519"/>
      <c r="F437" s="1520"/>
      <c r="G437" s="1521"/>
      <c r="H437" s="1522"/>
      <c r="I437" s="1523"/>
      <c r="J437" s="1524">
        <f>C437-I437</f>
        <v>0</v>
      </c>
      <c r="K437" s="731">
        <v>0</v>
      </c>
      <c r="M437" s="514"/>
    </row>
    <row r="438" spans="1:15" ht="15" customHeight="1" x14ac:dyDescent="0.25">
      <c r="A438" s="1517" t="s">
        <v>363</v>
      </c>
      <c r="B438" s="1518" t="s">
        <v>143</v>
      </c>
      <c r="C438" s="1260">
        <f>C439</f>
        <v>0</v>
      </c>
      <c r="D438" s="1260">
        <f t="shared" ref="D438:J438" si="197">D439</f>
        <v>0</v>
      </c>
      <c r="E438" s="1260">
        <f t="shared" si="197"/>
        <v>0</v>
      </c>
      <c r="F438" s="1525">
        <f t="shared" si="197"/>
        <v>0</v>
      </c>
      <c r="G438" s="1526">
        <f t="shared" si="197"/>
        <v>0</v>
      </c>
      <c r="H438" s="1260">
        <f t="shared" si="197"/>
        <v>0</v>
      </c>
      <c r="I438" s="1527">
        <f t="shared" si="197"/>
        <v>0</v>
      </c>
      <c r="J438" s="1528">
        <f t="shared" si="197"/>
        <v>0</v>
      </c>
      <c r="K438" s="731">
        <v>0</v>
      </c>
      <c r="M438" s="514"/>
    </row>
    <row r="439" spans="1:15" ht="15" customHeight="1" x14ac:dyDescent="0.25">
      <c r="A439" s="1517" t="s">
        <v>364</v>
      </c>
      <c r="B439" s="1518" t="s">
        <v>939</v>
      </c>
      <c r="C439" s="1260">
        <v>0</v>
      </c>
      <c r="D439" s="1519"/>
      <c r="E439" s="1519"/>
      <c r="F439" s="1520"/>
      <c r="G439" s="1521"/>
      <c r="H439" s="1522"/>
      <c r="I439" s="1523">
        <f>H439+G439</f>
        <v>0</v>
      </c>
      <c r="J439" s="1524">
        <f>C439-I439</f>
        <v>0</v>
      </c>
      <c r="K439" s="731">
        <v>0</v>
      </c>
      <c r="M439" s="514"/>
    </row>
    <row r="440" spans="1:15" s="2" customFormat="1" ht="15" customHeight="1" thickBot="1" x14ac:dyDescent="0.3">
      <c r="A440" s="1554" t="s">
        <v>69</v>
      </c>
      <c r="B440" s="1555" t="s">
        <v>70</v>
      </c>
      <c r="C440" s="1556">
        <f>C441+C444</f>
        <v>4420000</v>
      </c>
      <c r="D440" s="1556">
        <f t="shared" ref="D440:J440" si="198">D441+D444</f>
        <v>0</v>
      </c>
      <c r="E440" s="1556">
        <f t="shared" si="198"/>
        <v>0</v>
      </c>
      <c r="F440" s="1557">
        <f t="shared" si="198"/>
        <v>0</v>
      </c>
      <c r="G440" s="1558">
        <f t="shared" si="198"/>
        <v>1741750</v>
      </c>
      <c r="H440" s="1559">
        <f t="shared" si="198"/>
        <v>2678250</v>
      </c>
      <c r="I440" s="1560">
        <f t="shared" si="198"/>
        <v>4420000</v>
      </c>
      <c r="J440" s="1561">
        <f t="shared" si="198"/>
        <v>0</v>
      </c>
      <c r="K440" s="1562">
        <f t="shared" si="181"/>
        <v>100</v>
      </c>
      <c r="M440" s="514"/>
      <c r="N440" s="1237"/>
      <c r="O440" s="1237"/>
    </row>
    <row r="441" spans="1:15" ht="15" customHeight="1" thickBot="1" x14ac:dyDescent="0.3">
      <c r="A441" s="372" t="s">
        <v>375</v>
      </c>
      <c r="B441" s="3" t="s">
        <v>80</v>
      </c>
      <c r="C441" s="617">
        <f>C442</f>
        <v>1140000</v>
      </c>
      <c r="D441" s="617">
        <f t="shared" ref="D441:J442" si="199">D442</f>
        <v>0</v>
      </c>
      <c r="E441" s="617">
        <f t="shared" si="199"/>
        <v>0</v>
      </c>
      <c r="F441" s="624">
        <f t="shared" si="199"/>
        <v>0</v>
      </c>
      <c r="G441" s="820">
        <f t="shared" si="199"/>
        <v>760000</v>
      </c>
      <c r="H441" s="617">
        <f t="shared" si="199"/>
        <v>380000</v>
      </c>
      <c r="I441" s="934">
        <f t="shared" si="199"/>
        <v>1140000</v>
      </c>
      <c r="J441" s="625">
        <f t="shared" si="199"/>
        <v>0</v>
      </c>
      <c r="K441" s="741">
        <f t="shared" si="181"/>
        <v>100</v>
      </c>
      <c r="M441" s="514"/>
    </row>
    <row r="442" spans="1:15" ht="15" customHeight="1" x14ac:dyDescent="0.25">
      <c r="A442" s="747" t="s">
        <v>376</v>
      </c>
      <c r="B442" s="41" t="s">
        <v>137</v>
      </c>
      <c r="C442" s="618">
        <f>C443</f>
        <v>1140000</v>
      </c>
      <c r="D442" s="618">
        <f t="shared" si="199"/>
        <v>0</v>
      </c>
      <c r="E442" s="618">
        <f t="shared" si="199"/>
        <v>0</v>
      </c>
      <c r="F442" s="626">
        <f t="shared" si="199"/>
        <v>0</v>
      </c>
      <c r="G442" s="821">
        <f t="shared" si="199"/>
        <v>760000</v>
      </c>
      <c r="H442" s="618">
        <f t="shared" si="199"/>
        <v>380000</v>
      </c>
      <c r="I442" s="935">
        <f t="shared" si="199"/>
        <v>1140000</v>
      </c>
      <c r="J442" s="628">
        <f t="shared" si="199"/>
        <v>0</v>
      </c>
      <c r="K442" s="743">
        <f t="shared" si="181"/>
        <v>100</v>
      </c>
      <c r="M442" s="514"/>
    </row>
    <row r="443" spans="1:15" ht="15" customHeight="1" thickBot="1" x14ac:dyDescent="0.3">
      <c r="A443" s="736" t="s">
        <v>377</v>
      </c>
      <c r="B443" s="32" t="s">
        <v>138</v>
      </c>
      <c r="C443" s="611">
        <v>1140000</v>
      </c>
      <c r="D443" s="590"/>
      <c r="E443" s="590"/>
      <c r="F443" s="698"/>
      <c r="G443" s="828">
        <v>760000</v>
      </c>
      <c r="H443" s="629">
        <v>380000</v>
      </c>
      <c r="I443" s="829">
        <f>H443+G443</f>
        <v>1140000</v>
      </c>
      <c r="J443" s="630">
        <f>C443-I443</f>
        <v>0</v>
      </c>
      <c r="K443" s="737">
        <f t="shared" si="181"/>
        <v>100</v>
      </c>
      <c r="M443" s="514"/>
    </row>
    <row r="444" spans="1:15" ht="15" customHeight="1" thickBot="1" x14ac:dyDescent="0.3">
      <c r="A444" s="776" t="s">
        <v>368</v>
      </c>
      <c r="B444" s="3" t="s">
        <v>136</v>
      </c>
      <c r="C444" s="617">
        <f>C445+C447+C450</f>
        <v>3280000</v>
      </c>
      <c r="D444" s="617">
        <f t="shared" ref="D444:J444" si="200">D445+D447+D450</f>
        <v>0</v>
      </c>
      <c r="E444" s="617">
        <f t="shared" si="200"/>
        <v>0</v>
      </c>
      <c r="F444" s="624">
        <f t="shared" si="200"/>
        <v>0</v>
      </c>
      <c r="G444" s="820">
        <f t="shared" si="200"/>
        <v>981750</v>
      </c>
      <c r="H444" s="617">
        <f t="shared" si="200"/>
        <v>2298250</v>
      </c>
      <c r="I444" s="934">
        <f t="shared" si="200"/>
        <v>3280000</v>
      </c>
      <c r="J444" s="625">
        <f t="shared" si="200"/>
        <v>0</v>
      </c>
      <c r="K444" s="741">
        <f t="shared" si="181"/>
        <v>100</v>
      </c>
      <c r="M444" s="514"/>
    </row>
    <row r="445" spans="1:15" ht="15" customHeight="1" x14ac:dyDescent="0.25">
      <c r="A445" s="777" t="s">
        <v>369</v>
      </c>
      <c r="B445" s="41" t="s">
        <v>139</v>
      </c>
      <c r="C445" s="618">
        <f>C446</f>
        <v>530000</v>
      </c>
      <c r="D445" s="618">
        <f t="shared" ref="D445:J445" si="201">D446</f>
        <v>0</v>
      </c>
      <c r="E445" s="618">
        <f t="shared" si="201"/>
        <v>0</v>
      </c>
      <c r="F445" s="626">
        <f t="shared" si="201"/>
        <v>0</v>
      </c>
      <c r="G445" s="821">
        <f t="shared" si="201"/>
        <v>317500</v>
      </c>
      <c r="H445" s="618">
        <f t="shared" si="201"/>
        <v>212500</v>
      </c>
      <c r="I445" s="935">
        <f t="shared" si="201"/>
        <v>530000</v>
      </c>
      <c r="J445" s="628">
        <f t="shared" si="201"/>
        <v>0</v>
      </c>
      <c r="K445" s="743">
        <f t="shared" si="181"/>
        <v>100</v>
      </c>
      <c r="M445" s="514"/>
    </row>
    <row r="446" spans="1:15" ht="15" customHeight="1" x14ac:dyDescent="0.25">
      <c r="A446" s="778" t="s">
        <v>370</v>
      </c>
      <c r="B446" s="4" t="s">
        <v>140</v>
      </c>
      <c r="C446" s="12">
        <v>530000</v>
      </c>
      <c r="D446" s="218"/>
      <c r="E446" s="218"/>
      <c r="F446" s="697"/>
      <c r="G446" s="822">
        <v>317500</v>
      </c>
      <c r="H446" s="605">
        <v>212500</v>
      </c>
      <c r="I446" s="823">
        <f>H446+G446</f>
        <v>530000</v>
      </c>
      <c r="J446" s="604">
        <f>C446-I446</f>
        <v>0</v>
      </c>
      <c r="K446" s="733">
        <f t="shared" si="181"/>
        <v>100</v>
      </c>
      <c r="M446" s="514"/>
      <c r="N446" s="346"/>
    </row>
    <row r="447" spans="1:15" ht="15" customHeight="1" x14ac:dyDescent="0.25">
      <c r="A447" s="778" t="s">
        <v>371</v>
      </c>
      <c r="B447" s="4" t="s">
        <v>141</v>
      </c>
      <c r="C447" s="12">
        <f>C448+C449</f>
        <v>300000</v>
      </c>
      <c r="D447" s="12">
        <f t="shared" ref="D447:J447" si="202">D448+D449</f>
        <v>0</v>
      </c>
      <c r="E447" s="12">
        <f t="shared" si="202"/>
        <v>0</v>
      </c>
      <c r="F447" s="633">
        <f t="shared" si="202"/>
        <v>0</v>
      </c>
      <c r="G447" s="824">
        <f t="shared" si="202"/>
        <v>51750</v>
      </c>
      <c r="H447" s="12">
        <f t="shared" si="202"/>
        <v>248250</v>
      </c>
      <c r="I447" s="834">
        <f t="shared" si="202"/>
        <v>300000</v>
      </c>
      <c r="J447" s="634">
        <f t="shared" si="202"/>
        <v>0</v>
      </c>
      <c r="K447" s="733">
        <f t="shared" si="181"/>
        <v>100</v>
      </c>
      <c r="M447" s="514"/>
    </row>
    <row r="448" spans="1:15" ht="15" customHeight="1" x14ac:dyDescent="0.25">
      <c r="A448" s="778" t="s">
        <v>372</v>
      </c>
      <c r="B448" s="4" t="s">
        <v>142</v>
      </c>
      <c r="C448" s="12">
        <v>300000</v>
      </c>
      <c r="D448" s="218"/>
      <c r="E448" s="218"/>
      <c r="F448" s="697"/>
      <c r="G448" s="822">
        <v>51750</v>
      </c>
      <c r="H448" s="605">
        <f>139500+108750</f>
        <v>248250</v>
      </c>
      <c r="I448" s="823">
        <f>H448+G448</f>
        <v>300000</v>
      </c>
      <c r="J448" s="604">
        <f>C448-I448</f>
        <v>0</v>
      </c>
      <c r="K448" s="733">
        <f t="shared" si="181"/>
        <v>100</v>
      </c>
      <c r="M448" s="514"/>
    </row>
    <row r="449" spans="1:15" ht="15" customHeight="1" x14ac:dyDescent="0.25">
      <c r="A449" s="778" t="s">
        <v>940</v>
      </c>
      <c r="B449" s="4" t="s">
        <v>387</v>
      </c>
      <c r="C449" s="12">
        <v>0</v>
      </c>
      <c r="D449" s="218"/>
      <c r="E449" s="218"/>
      <c r="F449" s="697"/>
      <c r="G449" s="822"/>
      <c r="H449" s="605"/>
      <c r="I449" s="823"/>
      <c r="J449" s="604">
        <f>C449-I449</f>
        <v>0</v>
      </c>
      <c r="K449" s="733"/>
      <c r="M449" s="514"/>
    </row>
    <row r="450" spans="1:15" ht="15" customHeight="1" x14ac:dyDescent="0.25">
      <c r="A450" s="778" t="s">
        <v>373</v>
      </c>
      <c r="B450" s="4" t="s">
        <v>143</v>
      </c>
      <c r="C450" s="12">
        <f>C451</f>
        <v>2450000</v>
      </c>
      <c r="D450" s="12">
        <f t="shared" ref="D450:J450" si="203">D451</f>
        <v>0</v>
      </c>
      <c r="E450" s="12">
        <f t="shared" si="203"/>
        <v>0</v>
      </c>
      <c r="F450" s="633">
        <f t="shared" si="203"/>
        <v>0</v>
      </c>
      <c r="G450" s="824">
        <f t="shared" si="203"/>
        <v>612500</v>
      </c>
      <c r="H450" s="12">
        <f t="shared" si="203"/>
        <v>1837500</v>
      </c>
      <c r="I450" s="834">
        <f t="shared" si="203"/>
        <v>2450000</v>
      </c>
      <c r="J450" s="634">
        <f t="shared" si="203"/>
        <v>0</v>
      </c>
      <c r="K450" s="733">
        <f t="shared" si="181"/>
        <v>100</v>
      </c>
      <c r="M450" s="514"/>
    </row>
    <row r="451" spans="1:15" ht="15" customHeight="1" x14ac:dyDescent="0.25">
      <c r="A451" s="778" t="s">
        <v>374</v>
      </c>
      <c r="B451" s="4" t="s">
        <v>160</v>
      </c>
      <c r="C451" s="12">
        <v>2450000</v>
      </c>
      <c r="D451" s="218"/>
      <c r="E451" s="218"/>
      <c r="F451" s="697"/>
      <c r="G451" s="822">
        <v>612500</v>
      </c>
      <c r="H451" s="605">
        <v>1837500</v>
      </c>
      <c r="I451" s="823">
        <f>H451+G451</f>
        <v>2450000</v>
      </c>
      <c r="J451" s="604">
        <f>C451-I451</f>
        <v>0</v>
      </c>
      <c r="K451" s="733">
        <f t="shared" si="181"/>
        <v>100</v>
      </c>
      <c r="M451" s="514"/>
    </row>
    <row r="452" spans="1:15" s="1" customFormat="1" ht="15" customHeight="1" x14ac:dyDescent="0.25">
      <c r="A452" s="745" t="s">
        <v>99</v>
      </c>
      <c r="B452" s="38" t="s">
        <v>447</v>
      </c>
      <c r="C452" s="620">
        <f t="shared" ref="C452:J452" si="204">C453+C466</f>
        <v>6800000</v>
      </c>
      <c r="D452" s="620">
        <f t="shared" si="204"/>
        <v>0</v>
      </c>
      <c r="E452" s="620">
        <f t="shared" si="204"/>
        <v>0</v>
      </c>
      <c r="F452" s="453">
        <f t="shared" si="204"/>
        <v>0</v>
      </c>
      <c r="G452" s="825">
        <f t="shared" si="204"/>
        <v>6800000</v>
      </c>
      <c r="H452" s="619">
        <f t="shared" si="204"/>
        <v>0</v>
      </c>
      <c r="I452" s="665">
        <f t="shared" si="204"/>
        <v>6800000</v>
      </c>
      <c r="J452" s="621">
        <f t="shared" si="204"/>
        <v>0</v>
      </c>
      <c r="K452" s="746">
        <f t="shared" si="181"/>
        <v>100</v>
      </c>
      <c r="M452" s="514"/>
      <c r="N452" s="1283"/>
      <c r="O452" s="1283"/>
    </row>
    <row r="453" spans="1:15" s="2" customFormat="1" ht="15" customHeight="1" thickBot="1" x14ac:dyDescent="0.3">
      <c r="A453" s="371" t="s">
        <v>71</v>
      </c>
      <c r="B453" s="47" t="s">
        <v>72</v>
      </c>
      <c r="C453" s="616">
        <f>C454</f>
        <v>2000000</v>
      </c>
      <c r="D453" s="616">
        <f t="shared" ref="D453:J453" si="205">D454</f>
        <v>0</v>
      </c>
      <c r="E453" s="616">
        <f t="shared" si="205"/>
        <v>0</v>
      </c>
      <c r="F453" s="622">
        <f t="shared" si="205"/>
        <v>0</v>
      </c>
      <c r="G453" s="838">
        <f t="shared" si="205"/>
        <v>2000000</v>
      </c>
      <c r="H453" s="641">
        <f t="shared" si="205"/>
        <v>0</v>
      </c>
      <c r="I453" s="962">
        <f t="shared" si="205"/>
        <v>2000000</v>
      </c>
      <c r="J453" s="632">
        <f t="shared" si="205"/>
        <v>0</v>
      </c>
      <c r="K453" s="739">
        <f t="shared" si="181"/>
        <v>100</v>
      </c>
      <c r="M453" s="514"/>
      <c r="N453" s="1237"/>
      <c r="O453" s="1237"/>
    </row>
    <row r="454" spans="1:15" ht="15" customHeight="1" thickBot="1" x14ac:dyDescent="0.3">
      <c r="A454" s="776" t="s">
        <v>378</v>
      </c>
      <c r="B454" s="3" t="s">
        <v>136</v>
      </c>
      <c r="C454" s="617">
        <f>C455+C457+C459</f>
        <v>2000000</v>
      </c>
      <c r="D454" s="617">
        <f t="shared" ref="D454:J454" si="206">D455+D457+D459</f>
        <v>0</v>
      </c>
      <c r="E454" s="617">
        <f t="shared" si="206"/>
        <v>0</v>
      </c>
      <c r="F454" s="624">
        <f t="shared" si="206"/>
        <v>0</v>
      </c>
      <c r="G454" s="820">
        <f t="shared" si="206"/>
        <v>2000000</v>
      </c>
      <c r="H454" s="617">
        <f t="shared" si="206"/>
        <v>0</v>
      </c>
      <c r="I454" s="934">
        <f t="shared" si="206"/>
        <v>2000000</v>
      </c>
      <c r="J454" s="625">
        <f t="shared" si="206"/>
        <v>0</v>
      </c>
      <c r="K454" s="741">
        <f t="shared" si="181"/>
        <v>100</v>
      </c>
      <c r="M454" s="514"/>
    </row>
    <row r="455" spans="1:15" ht="15" customHeight="1" x14ac:dyDescent="0.25">
      <c r="A455" s="777" t="s">
        <v>379</v>
      </c>
      <c r="B455" s="41" t="s">
        <v>139</v>
      </c>
      <c r="C455" s="618">
        <f>C456</f>
        <v>525000</v>
      </c>
      <c r="D455" s="618">
        <f t="shared" ref="D455:J455" si="207">D456</f>
        <v>0</v>
      </c>
      <c r="E455" s="618">
        <f t="shared" si="207"/>
        <v>0</v>
      </c>
      <c r="F455" s="626">
        <f t="shared" si="207"/>
        <v>0</v>
      </c>
      <c r="G455" s="821">
        <f t="shared" si="207"/>
        <v>525000</v>
      </c>
      <c r="H455" s="618">
        <f t="shared" si="207"/>
        <v>0</v>
      </c>
      <c r="I455" s="935">
        <f t="shared" si="207"/>
        <v>525000</v>
      </c>
      <c r="J455" s="628">
        <f t="shared" si="207"/>
        <v>0</v>
      </c>
      <c r="K455" s="743">
        <f t="shared" si="181"/>
        <v>100</v>
      </c>
      <c r="M455" s="514"/>
    </row>
    <row r="456" spans="1:15" ht="15" customHeight="1" x14ac:dyDescent="0.25">
      <c r="A456" s="778" t="s">
        <v>380</v>
      </c>
      <c r="B456" s="4" t="s">
        <v>140</v>
      </c>
      <c r="C456" s="12">
        <v>525000</v>
      </c>
      <c r="D456" s="587"/>
      <c r="E456" s="587"/>
      <c r="F456" s="699"/>
      <c r="G456" s="822">
        <v>525000</v>
      </c>
      <c r="H456" s="605"/>
      <c r="I456" s="823">
        <f>H456+G456</f>
        <v>525000</v>
      </c>
      <c r="J456" s="604">
        <f>C456-I456</f>
        <v>0</v>
      </c>
      <c r="K456" s="733">
        <f t="shared" si="181"/>
        <v>100</v>
      </c>
      <c r="M456" s="514"/>
    </row>
    <row r="457" spans="1:15" ht="15" customHeight="1" x14ac:dyDescent="0.25">
      <c r="A457" s="778" t="s">
        <v>381</v>
      </c>
      <c r="B457" s="4" t="s">
        <v>141</v>
      </c>
      <c r="C457" s="12">
        <f>C458</f>
        <v>200000</v>
      </c>
      <c r="D457" s="12">
        <f t="shared" ref="D457:J457" si="208">D458</f>
        <v>0</v>
      </c>
      <c r="E457" s="12">
        <f t="shared" si="208"/>
        <v>0</v>
      </c>
      <c r="F457" s="633">
        <f t="shared" si="208"/>
        <v>0</v>
      </c>
      <c r="G457" s="824">
        <f t="shared" si="208"/>
        <v>200000</v>
      </c>
      <c r="H457" s="12">
        <f t="shared" si="208"/>
        <v>0</v>
      </c>
      <c r="I457" s="834">
        <f t="shared" si="208"/>
        <v>200000</v>
      </c>
      <c r="J457" s="634">
        <f t="shared" si="208"/>
        <v>0</v>
      </c>
      <c r="K457" s="733">
        <f t="shared" si="181"/>
        <v>100</v>
      </c>
      <c r="M457" s="514"/>
    </row>
    <row r="458" spans="1:15" ht="15" customHeight="1" x14ac:dyDescent="0.25">
      <c r="A458" s="778" t="s">
        <v>382</v>
      </c>
      <c r="B458" s="4" t="s">
        <v>142</v>
      </c>
      <c r="C458" s="12">
        <v>200000</v>
      </c>
      <c r="D458" s="218"/>
      <c r="E458" s="218"/>
      <c r="F458" s="697"/>
      <c r="G458" s="822">
        <v>200000</v>
      </c>
      <c r="H458" s="605"/>
      <c r="I458" s="823">
        <f>H458+G458</f>
        <v>200000</v>
      </c>
      <c r="J458" s="604">
        <f>C458-I458</f>
        <v>0</v>
      </c>
      <c r="K458" s="733">
        <f t="shared" si="181"/>
        <v>100</v>
      </c>
      <c r="M458" s="514"/>
      <c r="N458" s="82">
        <f>N460-N461</f>
        <v>7500</v>
      </c>
    </row>
    <row r="459" spans="1:15" ht="15" customHeight="1" x14ac:dyDescent="0.25">
      <c r="A459" s="778" t="s">
        <v>383</v>
      </c>
      <c r="B459" s="4" t="s">
        <v>143</v>
      </c>
      <c r="C459" s="12">
        <f>C460</f>
        <v>1275000</v>
      </c>
      <c r="D459" s="12">
        <f t="shared" ref="D459:J459" si="209">D460</f>
        <v>0</v>
      </c>
      <c r="E459" s="12">
        <f t="shared" si="209"/>
        <v>0</v>
      </c>
      <c r="F459" s="633">
        <f t="shared" si="209"/>
        <v>0</v>
      </c>
      <c r="G459" s="824">
        <f t="shared" si="209"/>
        <v>1275000</v>
      </c>
      <c r="H459" s="12">
        <f t="shared" si="209"/>
        <v>0</v>
      </c>
      <c r="I459" s="834">
        <f t="shared" si="209"/>
        <v>1275000</v>
      </c>
      <c r="J459" s="634">
        <f t="shared" si="209"/>
        <v>0</v>
      </c>
      <c r="K459" s="733">
        <f t="shared" si="181"/>
        <v>100</v>
      </c>
      <c r="M459" s="514"/>
    </row>
    <row r="460" spans="1:15" ht="15" customHeight="1" x14ac:dyDescent="0.25">
      <c r="A460" s="778" t="s">
        <v>384</v>
      </c>
      <c r="B460" s="4" t="s">
        <v>160</v>
      </c>
      <c r="C460" s="12">
        <v>1275000</v>
      </c>
      <c r="D460" s="218"/>
      <c r="E460" s="218"/>
      <c r="F460" s="697"/>
      <c r="G460" s="822">
        <v>1275000</v>
      </c>
      <c r="H460" s="605"/>
      <c r="I460" s="823">
        <f>H460+G460</f>
        <v>1275000</v>
      </c>
      <c r="J460" s="604">
        <f>C460-I460</f>
        <v>0</v>
      </c>
      <c r="K460" s="733">
        <f t="shared" ref="K460:K500" si="210">I460/C460*100</f>
        <v>100</v>
      </c>
      <c r="M460" s="514"/>
      <c r="N460" s="82">
        <f>J428</f>
        <v>0</v>
      </c>
      <c r="O460" s="82">
        <f>N460/25000</f>
        <v>0</v>
      </c>
    </row>
    <row r="461" spans="1:15" ht="15" customHeight="1" x14ac:dyDescent="0.25">
      <c r="A461" s="779"/>
      <c r="B461" s="32"/>
      <c r="C461" s="611"/>
      <c r="D461" s="211"/>
      <c r="E461" s="211"/>
      <c r="F461" s="693"/>
      <c r="G461" s="828"/>
      <c r="H461" s="629"/>
      <c r="I461" s="829"/>
      <c r="J461" s="630"/>
      <c r="K461" s="737"/>
      <c r="M461" s="514"/>
      <c r="N461" s="82">
        <f>N460-7500</f>
        <v>-7500</v>
      </c>
      <c r="O461" s="82">
        <f>O460/10</f>
        <v>0</v>
      </c>
    </row>
    <row r="462" spans="1:15" ht="15" customHeight="1" x14ac:dyDescent="0.25">
      <c r="A462" s="918"/>
      <c r="B462" s="879"/>
      <c r="C462" s="880"/>
      <c r="D462" s="881"/>
      <c r="E462" s="881"/>
      <c r="F462" s="881"/>
      <c r="G462" s="882"/>
      <c r="H462" s="882"/>
      <c r="I462" s="882"/>
      <c r="J462" s="883"/>
      <c r="K462" s="884"/>
      <c r="M462" s="514"/>
    </row>
    <row r="463" spans="1:15" ht="12.95" customHeight="1" x14ac:dyDescent="0.25">
      <c r="A463" s="918"/>
      <c r="B463" s="879"/>
      <c r="C463" s="880"/>
      <c r="D463" s="881"/>
      <c r="E463" s="881"/>
      <c r="F463" s="881"/>
      <c r="G463" s="882"/>
      <c r="H463" s="882"/>
      <c r="I463" s="882"/>
      <c r="J463" s="883"/>
      <c r="K463" s="884"/>
      <c r="M463" s="514"/>
      <c r="N463" s="346">
        <f>N461+C460</f>
        <v>1267500</v>
      </c>
      <c r="O463" s="82">
        <f>N463/25000</f>
        <v>50.7</v>
      </c>
    </row>
    <row r="464" spans="1:15" ht="12.95" customHeight="1" x14ac:dyDescent="0.25">
      <c r="A464" s="919"/>
      <c r="B464" s="7"/>
      <c r="C464" s="885"/>
      <c r="D464" s="220"/>
      <c r="E464" s="220"/>
      <c r="F464" s="220"/>
      <c r="G464" s="415"/>
      <c r="H464" s="415"/>
      <c r="I464" s="415"/>
      <c r="J464" s="886"/>
      <c r="K464" s="887">
        <v>12</v>
      </c>
      <c r="M464" s="514"/>
      <c r="O464" s="82" t="e">
        <f>#REF!*25000</f>
        <v>#REF!</v>
      </c>
    </row>
    <row r="465" spans="1:15" ht="12.95" customHeight="1" x14ac:dyDescent="0.25">
      <c r="A465" s="717" t="s">
        <v>435</v>
      </c>
      <c r="B465" s="689">
        <v>2</v>
      </c>
      <c r="C465" s="690" t="s">
        <v>436</v>
      </c>
      <c r="D465" s="690" t="s">
        <v>437</v>
      </c>
      <c r="E465" s="690" t="s">
        <v>438</v>
      </c>
      <c r="F465" s="691" t="s">
        <v>439</v>
      </c>
      <c r="G465" s="801">
        <v>7</v>
      </c>
      <c r="H465" s="581">
        <v>8</v>
      </c>
      <c r="I465" s="924">
        <v>9</v>
      </c>
      <c r="J465" s="582">
        <v>10</v>
      </c>
      <c r="K465" s="718">
        <v>11</v>
      </c>
      <c r="M465" s="514"/>
      <c r="N465" s="82">
        <f>15000+N461</f>
        <v>7500</v>
      </c>
      <c r="O465" s="82">
        <f>199*25000</f>
        <v>4975000</v>
      </c>
    </row>
    <row r="466" spans="1:15" s="2" customFormat="1" ht="12.95" customHeight="1" thickBot="1" x14ac:dyDescent="0.3">
      <c r="A466" s="371" t="s">
        <v>73</v>
      </c>
      <c r="B466" s="47" t="s">
        <v>448</v>
      </c>
      <c r="C466" s="616">
        <f>C467+C470</f>
        <v>4800000</v>
      </c>
      <c r="D466" s="616">
        <f t="shared" ref="D466:J466" si="211">D467+D470</f>
        <v>0</v>
      </c>
      <c r="E466" s="616">
        <f t="shared" si="211"/>
        <v>0</v>
      </c>
      <c r="F466" s="622">
        <f t="shared" si="211"/>
        <v>0</v>
      </c>
      <c r="G466" s="819">
        <f t="shared" si="211"/>
        <v>4800000</v>
      </c>
      <c r="H466" s="616">
        <f t="shared" si="211"/>
        <v>0</v>
      </c>
      <c r="I466" s="961">
        <f t="shared" si="211"/>
        <v>4800000</v>
      </c>
      <c r="J466" s="865">
        <f t="shared" si="211"/>
        <v>0</v>
      </c>
      <c r="K466" s="737">
        <f t="shared" si="210"/>
        <v>100</v>
      </c>
      <c r="M466" s="514"/>
      <c r="N466" s="1237">
        <f>N465+C460</f>
        <v>1282500</v>
      </c>
      <c r="O466" s="1237">
        <f>200*25000</f>
        <v>5000000</v>
      </c>
    </row>
    <row r="467" spans="1:15" ht="12.95" customHeight="1" thickBot="1" x14ac:dyDescent="0.3">
      <c r="A467" s="372" t="s">
        <v>391</v>
      </c>
      <c r="B467" s="3" t="s">
        <v>80</v>
      </c>
      <c r="C467" s="617">
        <f>C468</f>
        <v>625000</v>
      </c>
      <c r="D467" s="617">
        <f t="shared" ref="D467:J468" si="212">D468</f>
        <v>0</v>
      </c>
      <c r="E467" s="617">
        <f t="shared" si="212"/>
        <v>0</v>
      </c>
      <c r="F467" s="624">
        <f t="shared" si="212"/>
        <v>0</v>
      </c>
      <c r="G467" s="820">
        <f t="shared" si="212"/>
        <v>625000</v>
      </c>
      <c r="H467" s="617">
        <f t="shared" si="212"/>
        <v>0</v>
      </c>
      <c r="I467" s="934">
        <f t="shared" si="212"/>
        <v>625000</v>
      </c>
      <c r="J467" s="625">
        <f t="shared" si="212"/>
        <v>0</v>
      </c>
      <c r="K467" s="741">
        <f t="shared" si="210"/>
        <v>100</v>
      </c>
      <c r="M467" s="514"/>
    </row>
    <row r="468" spans="1:15" ht="12.95" customHeight="1" x14ac:dyDescent="0.25">
      <c r="A468" s="747" t="s">
        <v>392</v>
      </c>
      <c r="B468" s="41" t="s">
        <v>137</v>
      </c>
      <c r="C468" s="618">
        <f>C469</f>
        <v>625000</v>
      </c>
      <c r="D468" s="618">
        <f t="shared" si="212"/>
        <v>0</v>
      </c>
      <c r="E468" s="618">
        <f t="shared" si="212"/>
        <v>0</v>
      </c>
      <c r="F468" s="626">
        <f t="shared" si="212"/>
        <v>0</v>
      </c>
      <c r="G468" s="821">
        <f t="shared" si="212"/>
        <v>625000</v>
      </c>
      <c r="H468" s="618">
        <f t="shared" si="212"/>
        <v>0</v>
      </c>
      <c r="I468" s="935">
        <f t="shared" si="212"/>
        <v>625000</v>
      </c>
      <c r="J468" s="628">
        <f t="shared" si="212"/>
        <v>0</v>
      </c>
      <c r="K468" s="743">
        <f t="shared" si="210"/>
        <v>100</v>
      </c>
      <c r="M468" s="514"/>
    </row>
    <row r="469" spans="1:15" ht="12.95" customHeight="1" thickBot="1" x14ac:dyDescent="0.3">
      <c r="A469" s="736" t="s">
        <v>393</v>
      </c>
      <c r="B469" s="32" t="s">
        <v>138</v>
      </c>
      <c r="C469" s="611">
        <v>625000</v>
      </c>
      <c r="D469" s="590"/>
      <c r="E469" s="590"/>
      <c r="F469" s="698"/>
      <c r="G469" s="828">
        <v>625000</v>
      </c>
      <c r="H469" s="629"/>
      <c r="I469" s="829">
        <f>H469+G469</f>
        <v>625000</v>
      </c>
      <c r="J469" s="630">
        <f>C469-I469</f>
        <v>0</v>
      </c>
      <c r="K469" s="737">
        <f t="shared" si="210"/>
        <v>100</v>
      </c>
      <c r="M469" s="514"/>
    </row>
    <row r="470" spans="1:15" ht="12.95" customHeight="1" thickBot="1" x14ac:dyDescent="0.3">
      <c r="A470" s="372" t="s">
        <v>394</v>
      </c>
      <c r="B470" s="3" t="s">
        <v>136</v>
      </c>
      <c r="C470" s="617">
        <f>C471+C473+C475+C478+C481</f>
        <v>4175000</v>
      </c>
      <c r="D470" s="617">
        <f t="shared" ref="D470:J470" si="213">D471+D473+D475+D478+D481</f>
        <v>0</v>
      </c>
      <c r="E470" s="617">
        <f t="shared" si="213"/>
        <v>0</v>
      </c>
      <c r="F470" s="624">
        <f t="shared" si="213"/>
        <v>0</v>
      </c>
      <c r="G470" s="820">
        <f t="shared" si="213"/>
        <v>4175000</v>
      </c>
      <c r="H470" s="617">
        <f t="shared" si="213"/>
        <v>0</v>
      </c>
      <c r="I470" s="934">
        <f t="shared" si="213"/>
        <v>4175000</v>
      </c>
      <c r="J470" s="625">
        <f t="shared" si="213"/>
        <v>0</v>
      </c>
      <c r="K470" s="741">
        <f t="shared" si="210"/>
        <v>100</v>
      </c>
      <c r="M470" s="514"/>
    </row>
    <row r="471" spans="1:15" ht="12.95" customHeight="1" x14ac:dyDescent="0.25">
      <c r="A471" s="747" t="s">
        <v>395</v>
      </c>
      <c r="B471" s="41" t="s">
        <v>139</v>
      </c>
      <c r="C471" s="618">
        <f>C472</f>
        <v>480000</v>
      </c>
      <c r="D471" s="618">
        <f t="shared" ref="D471:J471" si="214">D472</f>
        <v>0</v>
      </c>
      <c r="E471" s="618">
        <f t="shared" si="214"/>
        <v>0</v>
      </c>
      <c r="F471" s="626">
        <f t="shared" si="214"/>
        <v>0</v>
      </c>
      <c r="G471" s="821">
        <f t="shared" si="214"/>
        <v>480000</v>
      </c>
      <c r="H471" s="618">
        <f t="shared" si="214"/>
        <v>0</v>
      </c>
      <c r="I471" s="935">
        <f t="shared" si="214"/>
        <v>480000</v>
      </c>
      <c r="J471" s="628">
        <f t="shared" si="214"/>
        <v>0</v>
      </c>
      <c r="K471" s="743">
        <f t="shared" si="210"/>
        <v>100</v>
      </c>
      <c r="M471" s="514"/>
    </row>
    <row r="472" spans="1:15" ht="12.95" customHeight="1" x14ac:dyDescent="0.25">
      <c r="A472" s="732" t="s">
        <v>396</v>
      </c>
      <c r="B472" s="4" t="s">
        <v>140</v>
      </c>
      <c r="C472" s="12">
        <v>480000</v>
      </c>
      <c r="D472" s="587"/>
      <c r="E472" s="587"/>
      <c r="F472" s="699"/>
      <c r="G472" s="822">
        <v>480000</v>
      </c>
      <c r="H472" s="605"/>
      <c r="I472" s="831">
        <f>H472+G472</f>
        <v>480000</v>
      </c>
      <c r="J472" s="636">
        <f>C472-I472</f>
        <v>0</v>
      </c>
      <c r="K472" s="733">
        <f t="shared" si="210"/>
        <v>100</v>
      </c>
      <c r="M472" s="514"/>
    </row>
    <row r="473" spans="1:15" ht="12.95" customHeight="1" x14ac:dyDescent="0.25">
      <c r="A473" s="732" t="s">
        <v>397</v>
      </c>
      <c r="B473" s="4" t="s">
        <v>385</v>
      </c>
      <c r="C473" s="12">
        <f>C474</f>
        <v>200000</v>
      </c>
      <c r="D473" s="12">
        <f t="shared" ref="D473:J473" si="215">D474</f>
        <v>0</v>
      </c>
      <c r="E473" s="12">
        <f t="shared" si="215"/>
        <v>0</v>
      </c>
      <c r="F473" s="633">
        <f t="shared" si="215"/>
        <v>0</v>
      </c>
      <c r="G473" s="824">
        <f t="shared" si="215"/>
        <v>200000</v>
      </c>
      <c r="H473" s="12">
        <f t="shared" si="215"/>
        <v>0</v>
      </c>
      <c r="I473" s="834">
        <f t="shared" si="215"/>
        <v>200000</v>
      </c>
      <c r="J473" s="634">
        <f t="shared" si="215"/>
        <v>0</v>
      </c>
      <c r="K473" s="733">
        <f t="shared" si="210"/>
        <v>100</v>
      </c>
      <c r="M473" s="514"/>
    </row>
    <row r="474" spans="1:15" ht="12.95" customHeight="1" x14ac:dyDescent="0.25">
      <c r="A474" s="732" t="s">
        <v>398</v>
      </c>
      <c r="B474" s="4" t="s">
        <v>386</v>
      </c>
      <c r="C474" s="12">
        <v>200000</v>
      </c>
      <c r="D474" s="587"/>
      <c r="E474" s="587"/>
      <c r="F474" s="699"/>
      <c r="G474" s="822">
        <v>200000</v>
      </c>
      <c r="H474" s="605"/>
      <c r="I474" s="831">
        <f>H474+G474</f>
        <v>200000</v>
      </c>
      <c r="J474" s="636">
        <f>C474-I474</f>
        <v>0</v>
      </c>
      <c r="K474" s="733">
        <f t="shared" si="210"/>
        <v>100</v>
      </c>
      <c r="M474" s="514"/>
    </row>
    <row r="475" spans="1:15" ht="12.95" customHeight="1" x14ac:dyDescent="0.25">
      <c r="A475" s="732" t="s">
        <v>399</v>
      </c>
      <c r="B475" s="4" t="s">
        <v>141</v>
      </c>
      <c r="C475" s="12">
        <f>C476+C477</f>
        <v>400000</v>
      </c>
      <c r="D475" s="12">
        <f t="shared" ref="D475:J475" si="216">D476+D477</f>
        <v>0</v>
      </c>
      <c r="E475" s="12">
        <f t="shared" si="216"/>
        <v>0</v>
      </c>
      <c r="F475" s="633">
        <f t="shared" si="216"/>
        <v>0</v>
      </c>
      <c r="G475" s="824">
        <f t="shared" si="216"/>
        <v>400000</v>
      </c>
      <c r="H475" s="12">
        <f t="shared" si="216"/>
        <v>0</v>
      </c>
      <c r="I475" s="834">
        <f t="shared" si="216"/>
        <v>400000</v>
      </c>
      <c r="J475" s="634">
        <f t="shared" si="216"/>
        <v>0</v>
      </c>
      <c r="K475" s="733">
        <f t="shared" si="210"/>
        <v>100</v>
      </c>
      <c r="M475" s="514"/>
    </row>
    <row r="476" spans="1:15" ht="12.95" customHeight="1" x14ac:dyDescent="0.25">
      <c r="A476" s="732" t="s">
        <v>401</v>
      </c>
      <c r="B476" s="4" t="s">
        <v>142</v>
      </c>
      <c r="C476" s="12">
        <v>300000</v>
      </c>
      <c r="D476" s="587"/>
      <c r="E476" s="587"/>
      <c r="F476" s="699"/>
      <c r="G476" s="822">
        <v>300000</v>
      </c>
      <c r="H476" s="605"/>
      <c r="I476" s="831">
        <f>H476+G476</f>
        <v>300000</v>
      </c>
      <c r="J476" s="636">
        <f>C476-I476</f>
        <v>0</v>
      </c>
      <c r="K476" s="733">
        <f t="shared" si="210"/>
        <v>100</v>
      </c>
      <c r="M476" s="514"/>
    </row>
    <row r="477" spans="1:15" ht="12.95" customHeight="1" x14ac:dyDescent="0.25">
      <c r="A477" s="732" t="s">
        <v>400</v>
      </c>
      <c r="B477" s="4" t="s">
        <v>387</v>
      </c>
      <c r="C477" s="12">
        <v>100000</v>
      </c>
      <c r="D477" s="587"/>
      <c r="E477" s="587"/>
      <c r="F477" s="699"/>
      <c r="G477" s="822">
        <v>100000</v>
      </c>
      <c r="H477" s="605"/>
      <c r="I477" s="831">
        <f>H477+G477</f>
        <v>100000</v>
      </c>
      <c r="J477" s="636">
        <f>C477-I477</f>
        <v>0</v>
      </c>
      <c r="K477" s="733">
        <f t="shared" si="210"/>
        <v>100</v>
      </c>
      <c r="M477" s="514"/>
    </row>
    <row r="478" spans="1:15" ht="12.95" customHeight="1" x14ac:dyDescent="0.25">
      <c r="A478" s="732" t="s">
        <v>402</v>
      </c>
      <c r="B478" s="4" t="s">
        <v>388</v>
      </c>
      <c r="C478" s="12">
        <f>C479+C480</f>
        <v>800000</v>
      </c>
      <c r="D478" s="12">
        <f t="shared" ref="D478:J478" si="217">D479+D480</f>
        <v>0</v>
      </c>
      <c r="E478" s="12">
        <f t="shared" si="217"/>
        <v>0</v>
      </c>
      <c r="F478" s="633">
        <f t="shared" si="217"/>
        <v>0</v>
      </c>
      <c r="G478" s="824">
        <f t="shared" si="217"/>
        <v>800000</v>
      </c>
      <c r="H478" s="12">
        <f t="shared" si="217"/>
        <v>0</v>
      </c>
      <c r="I478" s="834">
        <f t="shared" si="217"/>
        <v>800000</v>
      </c>
      <c r="J478" s="634">
        <f t="shared" si="217"/>
        <v>0</v>
      </c>
      <c r="K478" s="733">
        <f t="shared" si="210"/>
        <v>100</v>
      </c>
      <c r="M478" s="514"/>
    </row>
    <row r="479" spans="1:15" ht="12.95" customHeight="1" x14ac:dyDescent="0.25">
      <c r="A479" s="732" t="s">
        <v>404</v>
      </c>
      <c r="B479" s="4" t="s">
        <v>389</v>
      </c>
      <c r="C479" s="12">
        <v>500000</v>
      </c>
      <c r="D479" s="587"/>
      <c r="E479" s="587"/>
      <c r="F479" s="699"/>
      <c r="G479" s="822">
        <v>500000</v>
      </c>
      <c r="H479" s="605"/>
      <c r="I479" s="831">
        <f>H479+G479</f>
        <v>500000</v>
      </c>
      <c r="J479" s="636">
        <f>C479-I479</f>
        <v>0</v>
      </c>
      <c r="K479" s="733">
        <f t="shared" si="210"/>
        <v>100</v>
      </c>
      <c r="M479" s="514"/>
    </row>
    <row r="480" spans="1:15" ht="12.95" customHeight="1" x14ac:dyDescent="0.25">
      <c r="A480" s="732" t="s">
        <v>403</v>
      </c>
      <c r="B480" s="4" t="s">
        <v>390</v>
      </c>
      <c r="C480" s="12">
        <v>300000</v>
      </c>
      <c r="D480" s="587"/>
      <c r="E480" s="587"/>
      <c r="F480" s="699"/>
      <c r="G480" s="822">
        <v>300000</v>
      </c>
      <c r="H480" s="605"/>
      <c r="I480" s="831">
        <f>H480+G480</f>
        <v>300000</v>
      </c>
      <c r="J480" s="636">
        <f>C480-I480</f>
        <v>0</v>
      </c>
      <c r="K480" s="733">
        <f t="shared" si="210"/>
        <v>100</v>
      </c>
      <c r="M480" s="514"/>
    </row>
    <row r="481" spans="1:15" ht="12.95" customHeight="1" x14ac:dyDescent="0.25">
      <c r="A481" s="732" t="s">
        <v>405</v>
      </c>
      <c r="B481" s="4" t="s">
        <v>143</v>
      </c>
      <c r="C481" s="12">
        <f>C482</f>
        <v>2295000</v>
      </c>
      <c r="D481" s="12">
        <f t="shared" ref="D481:J481" si="218">D482</f>
        <v>0</v>
      </c>
      <c r="E481" s="12">
        <f t="shared" si="218"/>
        <v>0</v>
      </c>
      <c r="F481" s="633">
        <f t="shared" si="218"/>
        <v>0</v>
      </c>
      <c r="G481" s="824">
        <f t="shared" si="218"/>
        <v>2295000</v>
      </c>
      <c r="H481" s="12">
        <f t="shared" si="218"/>
        <v>0</v>
      </c>
      <c r="I481" s="834">
        <f t="shared" si="218"/>
        <v>2295000</v>
      </c>
      <c r="J481" s="634">
        <f t="shared" si="218"/>
        <v>0</v>
      </c>
      <c r="K481" s="733">
        <f t="shared" si="210"/>
        <v>100</v>
      </c>
      <c r="M481" s="514"/>
    </row>
    <row r="482" spans="1:15" ht="12.95" customHeight="1" x14ac:dyDescent="0.25">
      <c r="A482" s="732" t="s">
        <v>406</v>
      </c>
      <c r="B482" s="4" t="s">
        <v>160</v>
      </c>
      <c r="C482" s="12">
        <v>2295000</v>
      </c>
      <c r="D482" s="218"/>
      <c r="E482" s="218"/>
      <c r="F482" s="697"/>
      <c r="G482" s="822">
        <v>2295000</v>
      </c>
      <c r="H482" s="605"/>
      <c r="I482" s="831">
        <f>H482+G482</f>
        <v>2295000</v>
      </c>
      <c r="J482" s="604">
        <f>C482-I482</f>
        <v>0</v>
      </c>
      <c r="K482" s="733">
        <f t="shared" si="210"/>
        <v>100</v>
      </c>
      <c r="M482" s="514"/>
    </row>
    <row r="483" spans="1:15" s="1" customFormat="1" ht="12.95" customHeight="1" x14ac:dyDescent="0.25">
      <c r="A483" s="745" t="s">
        <v>98</v>
      </c>
      <c r="B483" s="38" t="s">
        <v>97</v>
      </c>
      <c r="C483" s="620">
        <f t="shared" ref="C483:J483" si="219">C484+C493</f>
        <v>5000000</v>
      </c>
      <c r="D483" s="620">
        <f t="shared" si="219"/>
        <v>0</v>
      </c>
      <c r="E483" s="620">
        <f t="shared" si="219"/>
        <v>0</v>
      </c>
      <c r="F483" s="453">
        <f t="shared" si="219"/>
        <v>0</v>
      </c>
      <c r="G483" s="825">
        <f t="shared" si="219"/>
        <v>938750</v>
      </c>
      <c r="H483" s="619">
        <f t="shared" si="219"/>
        <v>4061000</v>
      </c>
      <c r="I483" s="665">
        <f t="shared" si="219"/>
        <v>4999750</v>
      </c>
      <c r="J483" s="621">
        <f t="shared" si="219"/>
        <v>250</v>
      </c>
      <c r="K483" s="746">
        <f t="shared" si="210"/>
        <v>99.995000000000005</v>
      </c>
      <c r="M483" s="514">
        <v>3219500</v>
      </c>
      <c r="N483" s="1283"/>
      <c r="O483" s="1283"/>
    </row>
    <row r="484" spans="1:15" s="2" customFormat="1" ht="12.95" customHeight="1" thickBot="1" x14ac:dyDescent="0.3">
      <c r="A484" s="371" t="s">
        <v>74</v>
      </c>
      <c r="B484" s="47" t="s">
        <v>75</v>
      </c>
      <c r="C484" s="616">
        <f>C485</f>
        <v>2000000</v>
      </c>
      <c r="D484" s="616">
        <f t="shared" ref="D484:J484" si="220">D485</f>
        <v>0</v>
      </c>
      <c r="E484" s="616">
        <f t="shared" si="220"/>
        <v>0</v>
      </c>
      <c r="F484" s="622">
        <f t="shared" si="220"/>
        <v>0</v>
      </c>
      <c r="G484" s="838">
        <f t="shared" si="220"/>
        <v>740500</v>
      </c>
      <c r="H484" s="641">
        <f t="shared" si="220"/>
        <v>1259500</v>
      </c>
      <c r="I484" s="962">
        <f t="shared" si="220"/>
        <v>2000000</v>
      </c>
      <c r="J484" s="632">
        <f t="shared" si="220"/>
        <v>0</v>
      </c>
      <c r="K484" s="739">
        <f t="shared" si="210"/>
        <v>100</v>
      </c>
      <c r="M484" s="514">
        <f>H483-M483</f>
        <v>841500</v>
      </c>
      <c r="N484" s="1237"/>
      <c r="O484" s="1237"/>
    </row>
    <row r="485" spans="1:15" ht="12.95" customHeight="1" thickBot="1" x14ac:dyDescent="0.3">
      <c r="A485" s="776" t="s">
        <v>407</v>
      </c>
      <c r="B485" s="3" t="s">
        <v>136</v>
      </c>
      <c r="C485" s="617">
        <f>C486+C488+C491</f>
        <v>2000000</v>
      </c>
      <c r="D485" s="617">
        <f t="shared" ref="D485:J485" si="221">D486+D488+D491</f>
        <v>0</v>
      </c>
      <c r="E485" s="617">
        <f t="shared" si="221"/>
        <v>0</v>
      </c>
      <c r="F485" s="624">
        <f t="shared" si="221"/>
        <v>0</v>
      </c>
      <c r="G485" s="820">
        <f t="shared" si="221"/>
        <v>740500</v>
      </c>
      <c r="H485" s="617">
        <f t="shared" si="221"/>
        <v>1259500</v>
      </c>
      <c r="I485" s="934">
        <f t="shared" si="221"/>
        <v>2000000</v>
      </c>
      <c r="J485" s="625">
        <f t="shared" si="221"/>
        <v>0</v>
      </c>
      <c r="K485" s="741">
        <f t="shared" si="210"/>
        <v>100</v>
      </c>
      <c r="M485" s="514"/>
    </row>
    <row r="486" spans="1:15" ht="12.95" customHeight="1" x14ac:dyDescent="0.25">
      <c r="A486" s="777" t="s">
        <v>408</v>
      </c>
      <c r="B486" s="41" t="s">
        <v>139</v>
      </c>
      <c r="C486" s="618">
        <f>C487</f>
        <v>550000</v>
      </c>
      <c r="D486" s="618">
        <f t="shared" ref="D486:J486" si="222">D487</f>
        <v>0</v>
      </c>
      <c r="E486" s="618">
        <f t="shared" si="222"/>
        <v>0</v>
      </c>
      <c r="F486" s="626">
        <f t="shared" si="222"/>
        <v>0</v>
      </c>
      <c r="G486" s="821">
        <f t="shared" si="222"/>
        <v>149000</v>
      </c>
      <c r="H486" s="618">
        <f t="shared" si="222"/>
        <v>401000</v>
      </c>
      <c r="I486" s="935">
        <f t="shared" si="222"/>
        <v>550000</v>
      </c>
      <c r="J486" s="628">
        <f t="shared" si="222"/>
        <v>0</v>
      </c>
      <c r="K486" s="743">
        <f t="shared" si="210"/>
        <v>100</v>
      </c>
      <c r="M486" s="514"/>
    </row>
    <row r="487" spans="1:15" ht="12.95" customHeight="1" x14ac:dyDescent="0.25">
      <c r="A487" s="778" t="s">
        <v>409</v>
      </c>
      <c r="B487" s="4" t="s">
        <v>140</v>
      </c>
      <c r="C487" s="12">
        <v>550000</v>
      </c>
      <c r="D487" s="587"/>
      <c r="E487" s="587"/>
      <c r="F487" s="699"/>
      <c r="G487" s="822">
        <v>149000</v>
      </c>
      <c r="H487" s="605">
        <f>175500+225500</f>
        <v>401000</v>
      </c>
      <c r="I487" s="823">
        <f>H487+G487</f>
        <v>550000</v>
      </c>
      <c r="J487" s="604">
        <f>C487-I487</f>
        <v>0</v>
      </c>
      <c r="K487" s="733">
        <f t="shared" si="210"/>
        <v>100</v>
      </c>
      <c r="M487" s="514">
        <v>150000</v>
      </c>
    </row>
    <row r="488" spans="1:15" ht="12.95" customHeight="1" x14ac:dyDescent="0.25">
      <c r="A488" s="778" t="s">
        <v>410</v>
      </c>
      <c r="B488" s="4" t="s">
        <v>141</v>
      </c>
      <c r="C488" s="12">
        <f>C489+C490</f>
        <v>450000</v>
      </c>
      <c r="D488" s="12">
        <f t="shared" ref="D488:J488" si="223">D489+D490</f>
        <v>0</v>
      </c>
      <c r="E488" s="12">
        <f t="shared" si="223"/>
        <v>0</v>
      </c>
      <c r="F488" s="633">
        <f t="shared" si="223"/>
        <v>0</v>
      </c>
      <c r="G488" s="824">
        <f t="shared" si="223"/>
        <v>91500</v>
      </c>
      <c r="H488" s="12">
        <f t="shared" si="223"/>
        <v>358500</v>
      </c>
      <c r="I488" s="834">
        <f t="shared" si="223"/>
        <v>450000</v>
      </c>
      <c r="J488" s="634">
        <f t="shared" si="223"/>
        <v>0</v>
      </c>
      <c r="K488" s="733">
        <f t="shared" si="210"/>
        <v>100</v>
      </c>
      <c r="M488" s="514"/>
    </row>
    <row r="489" spans="1:15" ht="12.95" customHeight="1" x14ac:dyDescent="0.25">
      <c r="A489" s="778" t="s">
        <v>411</v>
      </c>
      <c r="B489" s="4" t="s">
        <v>142</v>
      </c>
      <c r="C489" s="12">
        <v>450000</v>
      </c>
      <c r="D489" s="587"/>
      <c r="E489" s="587"/>
      <c r="F489" s="699"/>
      <c r="G489" s="822">
        <v>91500</v>
      </c>
      <c r="H489" s="605">
        <f>246000+112500</f>
        <v>358500</v>
      </c>
      <c r="I489" s="823">
        <f>H489+G489</f>
        <v>450000</v>
      </c>
      <c r="J489" s="604">
        <f>C489-I489</f>
        <v>0</v>
      </c>
      <c r="K489" s="733">
        <f t="shared" si="210"/>
        <v>100</v>
      </c>
      <c r="M489" s="514">
        <f>150*150</f>
        <v>22500</v>
      </c>
      <c r="N489" s="82" t="s">
        <v>1036</v>
      </c>
    </row>
    <row r="490" spans="1:15" ht="12.95" customHeight="1" x14ac:dyDescent="0.25">
      <c r="A490" s="778" t="s">
        <v>941</v>
      </c>
      <c r="B490" s="4" t="s">
        <v>387</v>
      </c>
      <c r="C490" s="12">
        <v>0</v>
      </c>
      <c r="D490" s="587"/>
      <c r="E490" s="587"/>
      <c r="F490" s="699"/>
      <c r="G490" s="822"/>
      <c r="H490" s="605"/>
      <c r="I490" s="823"/>
      <c r="J490" s="604">
        <f>C490-I490</f>
        <v>0</v>
      </c>
      <c r="K490" s="733"/>
      <c r="M490" s="514"/>
    </row>
    <row r="491" spans="1:15" ht="12.95" customHeight="1" x14ac:dyDescent="0.25">
      <c r="A491" s="778" t="s">
        <v>412</v>
      </c>
      <c r="B491" s="4" t="s">
        <v>143</v>
      </c>
      <c r="C491" s="12">
        <f>C492</f>
        <v>1000000</v>
      </c>
      <c r="D491" s="12">
        <f t="shared" ref="D491:J491" si="224">D492</f>
        <v>0</v>
      </c>
      <c r="E491" s="12">
        <f t="shared" si="224"/>
        <v>0</v>
      </c>
      <c r="F491" s="633">
        <f t="shared" si="224"/>
        <v>0</v>
      </c>
      <c r="G491" s="824">
        <f t="shared" si="224"/>
        <v>500000</v>
      </c>
      <c r="H491" s="12">
        <f t="shared" si="224"/>
        <v>500000</v>
      </c>
      <c r="I491" s="834">
        <f t="shared" si="224"/>
        <v>1000000</v>
      </c>
      <c r="J491" s="634">
        <f t="shared" si="224"/>
        <v>0</v>
      </c>
      <c r="K491" s="733">
        <f t="shared" si="210"/>
        <v>100</v>
      </c>
      <c r="M491" s="514"/>
    </row>
    <row r="492" spans="1:15" ht="12.95" customHeight="1" x14ac:dyDescent="0.25">
      <c r="A492" s="778" t="s">
        <v>413</v>
      </c>
      <c r="B492" s="4" t="s">
        <v>160</v>
      </c>
      <c r="C492" s="12">
        <v>1000000</v>
      </c>
      <c r="D492" s="218"/>
      <c r="E492" s="218"/>
      <c r="F492" s="697"/>
      <c r="G492" s="822">
        <v>500000</v>
      </c>
      <c r="H492" s="605">
        <v>500000</v>
      </c>
      <c r="I492" s="823">
        <f>H492+G492</f>
        <v>1000000</v>
      </c>
      <c r="J492" s="604">
        <f>C492-I492</f>
        <v>0</v>
      </c>
      <c r="K492" s="733">
        <f t="shared" si="210"/>
        <v>100</v>
      </c>
      <c r="M492" s="514"/>
    </row>
    <row r="493" spans="1:15" s="2" customFormat="1" ht="12.95" customHeight="1" thickBot="1" x14ac:dyDescent="0.3">
      <c r="A493" s="371" t="s">
        <v>76</v>
      </c>
      <c r="B493" s="47" t="s">
        <v>77</v>
      </c>
      <c r="C493" s="616">
        <f>C494</f>
        <v>3000000</v>
      </c>
      <c r="D493" s="616">
        <f t="shared" ref="D493:J493" si="225">D494</f>
        <v>0</v>
      </c>
      <c r="E493" s="616">
        <f t="shared" si="225"/>
        <v>0</v>
      </c>
      <c r="F493" s="622">
        <f t="shared" si="225"/>
        <v>0</v>
      </c>
      <c r="G493" s="838">
        <f t="shared" si="225"/>
        <v>198250</v>
      </c>
      <c r="H493" s="641">
        <f t="shared" si="225"/>
        <v>2801500</v>
      </c>
      <c r="I493" s="962">
        <f t="shared" si="225"/>
        <v>2999750</v>
      </c>
      <c r="J493" s="632">
        <f t="shared" si="225"/>
        <v>250</v>
      </c>
      <c r="K493" s="739">
        <f t="shared" si="210"/>
        <v>99.991666666666674</v>
      </c>
      <c r="M493" s="514"/>
      <c r="N493" s="1237"/>
      <c r="O493" s="1237"/>
    </row>
    <row r="494" spans="1:15" ht="12.95" customHeight="1" thickBot="1" x14ac:dyDescent="0.3">
      <c r="A494" s="776" t="s">
        <v>414</v>
      </c>
      <c r="B494" s="3" t="s">
        <v>136</v>
      </c>
      <c r="C494" s="617">
        <f>C495+C497+C499</f>
        <v>3000000</v>
      </c>
      <c r="D494" s="617">
        <f t="shared" ref="D494:J494" si="226">D495+D497+D499</f>
        <v>0</v>
      </c>
      <c r="E494" s="617">
        <f t="shared" si="226"/>
        <v>0</v>
      </c>
      <c r="F494" s="624">
        <f t="shared" si="226"/>
        <v>0</v>
      </c>
      <c r="G494" s="820">
        <f t="shared" si="226"/>
        <v>198250</v>
      </c>
      <c r="H494" s="617">
        <f t="shared" si="226"/>
        <v>2801500</v>
      </c>
      <c r="I494" s="934">
        <f t="shared" si="226"/>
        <v>2999750</v>
      </c>
      <c r="J494" s="625">
        <f t="shared" si="226"/>
        <v>250</v>
      </c>
      <c r="K494" s="749">
        <f t="shared" si="210"/>
        <v>99.991666666666674</v>
      </c>
      <c r="M494" s="514"/>
    </row>
    <row r="495" spans="1:15" ht="12.95" customHeight="1" x14ac:dyDescent="0.25">
      <c r="A495" s="777" t="s">
        <v>415</v>
      </c>
      <c r="B495" s="41" t="s">
        <v>139</v>
      </c>
      <c r="C495" s="618">
        <f>C496</f>
        <v>940000</v>
      </c>
      <c r="D495" s="618">
        <f t="shared" ref="D495:J495" si="227">D496</f>
        <v>0</v>
      </c>
      <c r="E495" s="618">
        <f t="shared" si="227"/>
        <v>0</v>
      </c>
      <c r="F495" s="626">
        <f t="shared" si="227"/>
        <v>0</v>
      </c>
      <c r="G495" s="821">
        <f t="shared" si="227"/>
        <v>164500</v>
      </c>
      <c r="H495" s="618">
        <f t="shared" si="227"/>
        <v>775500</v>
      </c>
      <c r="I495" s="935">
        <f t="shared" si="227"/>
        <v>940000</v>
      </c>
      <c r="J495" s="628">
        <f t="shared" si="227"/>
        <v>0</v>
      </c>
      <c r="K495" s="759">
        <f t="shared" si="210"/>
        <v>100</v>
      </c>
      <c r="M495" s="514"/>
    </row>
    <row r="496" spans="1:15" ht="12.95" customHeight="1" x14ac:dyDescent="0.25">
      <c r="A496" s="778" t="s">
        <v>416</v>
      </c>
      <c r="B496" s="4" t="s">
        <v>140</v>
      </c>
      <c r="C496" s="12">
        <v>940000</v>
      </c>
      <c r="D496" s="587"/>
      <c r="E496" s="587"/>
      <c r="F496" s="699"/>
      <c r="G496" s="822">
        <v>164500</v>
      </c>
      <c r="H496" s="605">
        <f>568500+207000</f>
        <v>775500</v>
      </c>
      <c r="I496" s="823">
        <f>H496+G496</f>
        <v>940000</v>
      </c>
      <c r="J496" s="636">
        <f>C496-I496</f>
        <v>0</v>
      </c>
      <c r="K496" s="752">
        <f t="shared" si="210"/>
        <v>100</v>
      </c>
      <c r="M496" s="1255">
        <v>150000</v>
      </c>
    </row>
    <row r="497" spans="1:14" ht="12.95" customHeight="1" x14ac:dyDescent="0.25">
      <c r="A497" s="778" t="s">
        <v>417</v>
      </c>
      <c r="B497" s="4" t="s">
        <v>141</v>
      </c>
      <c r="C497" s="12">
        <f>C498</f>
        <v>100000</v>
      </c>
      <c r="D497" s="12">
        <f t="shared" ref="D497:J497" si="228">D498</f>
        <v>0</v>
      </c>
      <c r="E497" s="12">
        <f t="shared" si="228"/>
        <v>0</v>
      </c>
      <c r="F497" s="633">
        <f t="shared" si="228"/>
        <v>0</v>
      </c>
      <c r="G497" s="824">
        <f t="shared" si="228"/>
        <v>33750</v>
      </c>
      <c r="H497" s="12">
        <f t="shared" si="228"/>
        <v>66000</v>
      </c>
      <c r="I497" s="834">
        <f t="shared" si="228"/>
        <v>99750</v>
      </c>
      <c r="J497" s="634">
        <f t="shared" si="228"/>
        <v>250</v>
      </c>
      <c r="K497" s="752">
        <f t="shared" si="210"/>
        <v>99.75</v>
      </c>
      <c r="M497" s="514"/>
    </row>
    <row r="498" spans="1:14" ht="12.95" customHeight="1" x14ac:dyDescent="0.25">
      <c r="A498" s="778" t="s">
        <v>418</v>
      </c>
      <c r="B498" s="4" t="s">
        <v>142</v>
      </c>
      <c r="C498" s="12">
        <v>100000</v>
      </c>
      <c r="D498" s="218"/>
      <c r="E498" s="218"/>
      <c r="F498" s="699"/>
      <c r="G498" s="822">
        <v>33750</v>
      </c>
      <c r="H498" s="605">
        <v>66000</v>
      </c>
      <c r="I498" s="831">
        <f>H498+G498</f>
        <v>99750</v>
      </c>
      <c r="J498" s="636">
        <f>C498-I498</f>
        <v>250</v>
      </c>
      <c r="K498" s="752">
        <f t="shared" si="210"/>
        <v>99.75</v>
      </c>
      <c r="M498" s="514">
        <f>150*225</f>
        <v>33750</v>
      </c>
      <c r="N498" s="82" t="s">
        <v>1035</v>
      </c>
    </row>
    <row r="499" spans="1:14" ht="12.95" customHeight="1" x14ac:dyDescent="0.25">
      <c r="A499" s="778" t="s">
        <v>419</v>
      </c>
      <c r="B499" s="4" t="s">
        <v>143</v>
      </c>
      <c r="C499" s="12">
        <f>C500</f>
        <v>1960000</v>
      </c>
      <c r="D499" s="12">
        <f t="shared" ref="D499:J499" si="229">D500</f>
        <v>0</v>
      </c>
      <c r="E499" s="12">
        <f t="shared" si="229"/>
        <v>0</v>
      </c>
      <c r="F499" s="633">
        <f t="shared" si="229"/>
        <v>0</v>
      </c>
      <c r="G499" s="824">
        <f t="shared" si="229"/>
        <v>0</v>
      </c>
      <c r="H499" s="12">
        <f t="shared" si="229"/>
        <v>1960000</v>
      </c>
      <c r="I499" s="834">
        <f t="shared" si="229"/>
        <v>1960000</v>
      </c>
      <c r="J499" s="634">
        <f t="shared" si="229"/>
        <v>0</v>
      </c>
      <c r="K499" s="752">
        <f t="shared" si="210"/>
        <v>100</v>
      </c>
      <c r="M499" s="514"/>
    </row>
    <row r="500" spans="1:14" ht="12.95" customHeight="1" thickBot="1" x14ac:dyDescent="0.3">
      <c r="A500" s="778" t="s">
        <v>420</v>
      </c>
      <c r="B500" s="4" t="s">
        <v>160</v>
      </c>
      <c r="C500" s="12">
        <v>1960000</v>
      </c>
      <c r="D500" s="218"/>
      <c r="E500" s="218"/>
      <c r="F500" s="699"/>
      <c r="G500" s="804"/>
      <c r="H500" s="605">
        <v>1960000</v>
      </c>
      <c r="I500" s="823">
        <f>H500+G500</f>
        <v>1960000</v>
      </c>
      <c r="J500" s="636">
        <f>C500-I500</f>
        <v>0</v>
      </c>
      <c r="K500" s="781">
        <f t="shared" si="210"/>
        <v>100</v>
      </c>
      <c r="M500" s="514"/>
    </row>
    <row r="501" spans="1:14" ht="12.95" customHeight="1" thickBot="1" x14ac:dyDescent="0.3">
      <c r="A501" s="1647" t="s">
        <v>112</v>
      </c>
      <c r="B501" s="1648"/>
      <c r="C501" s="671">
        <f>C14</f>
        <v>1997839600</v>
      </c>
      <c r="D501" s="671">
        <f>D10</f>
        <v>1904415304</v>
      </c>
      <c r="E501" s="671">
        <f>E10</f>
        <v>75300600</v>
      </c>
      <c r="F501" s="796">
        <f>F10</f>
        <v>1979715904</v>
      </c>
      <c r="G501" s="861">
        <f>G14</f>
        <v>1865844632</v>
      </c>
      <c r="H501" s="671">
        <f>H14</f>
        <v>112488958</v>
      </c>
      <c r="I501" s="955">
        <f>I14</f>
        <v>1978333590</v>
      </c>
      <c r="J501" s="672">
        <f>J14</f>
        <v>19506010</v>
      </c>
      <c r="K501" s="782">
        <f>K14</f>
        <v>99.02364484115742</v>
      </c>
      <c r="M501" s="514"/>
    </row>
    <row r="502" spans="1:14" ht="12.95" customHeight="1" thickTop="1" thickBot="1" x14ac:dyDescent="0.3">
      <c r="A502" s="1649" t="s">
        <v>693</v>
      </c>
      <c r="B502" s="1650"/>
      <c r="C502" s="710"/>
      <c r="D502" s="710"/>
      <c r="E502" s="710"/>
      <c r="F502" s="711"/>
      <c r="G502" s="862"/>
      <c r="H502" s="673"/>
      <c r="I502" s="956"/>
      <c r="J502" s="674">
        <f>F501-I501</f>
        <v>1382314</v>
      </c>
      <c r="K502" s="783"/>
      <c r="M502" s="514"/>
    </row>
    <row r="503" spans="1:14" ht="12.95" customHeight="1" x14ac:dyDescent="0.25">
      <c r="A503" s="216"/>
      <c r="B503" s="216"/>
      <c r="C503" s="1651" t="s">
        <v>455</v>
      </c>
      <c r="D503" s="1651"/>
      <c r="E503" s="387">
        <f>J502</f>
        <v>1382314</v>
      </c>
      <c r="F503" s="237"/>
      <c r="G503" s="1652" t="s">
        <v>1127</v>
      </c>
      <c r="H503" s="1652"/>
      <c r="I503" s="1652"/>
      <c r="J503" s="1652"/>
      <c r="K503" s="1652"/>
    </row>
    <row r="504" spans="1:14" ht="12.95" customHeight="1" x14ac:dyDescent="0.25">
      <c r="A504" s="216"/>
      <c r="B504" s="216"/>
      <c r="C504" s="1653" t="s">
        <v>787</v>
      </c>
      <c r="D504" s="1653"/>
      <c r="E504" s="388">
        <v>0</v>
      </c>
      <c r="F504" s="237"/>
      <c r="G504" s="1654" t="s">
        <v>720</v>
      </c>
      <c r="H504" s="1654"/>
      <c r="I504" s="1654"/>
      <c r="J504" s="1654"/>
      <c r="K504" s="1654"/>
      <c r="M504" s="340">
        <f>SUM(M30:M502)</f>
        <v>3622233280</v>
      </c>
    </row>
    <row r="505" spans="1:14" ht="12.95" customHeight="1" x14ac:dyDescent="0.25">
      <c r="A505" s="1598" t="s">
        <v>1123</v>
      </c>
      <c r="B505" s="676">
        <f>O7429</f>
        <v>624200</v>
      </c>
      <c r="C505" s="1655" t="s">
        <v>572</v>
      </c>
      <c r="D505" s="1655"/>
      <c r="E505" s="675">
        <f>E503-E504</f>
        <v>1382314</v>
      </c>
      <c r="F505" s="237"/>
      <c r="G505" s="237"/>
      <c r="H505" s="237"/>
      <c r="I505" s="237"/>
      <c r="J505" s="237"/>
      <c r="K505" s="237"/>
      <c r="M505" s="206">
        <f>E506-M504</f>
        <v>-3620850966</v>
      </c>
      <c r="N505" s="82">
        <f>N6900</f>
        <v>-18684639</v>
      </c>
    </row>
    <row r="506" spans="1:14" ht="12.95" customHeight="1" x14ac:dyDescent="0.25">
      <c r="A506" s="1598" t="s">
        <v>1026</v>
      </c>
      <c r="B506" s="1599">
        <f>E6901</f>
        <v>-19308839</v>
      </c>
      <c r="C506" s="216"/>
      <c r="D506" s="216"/>
      <c r="E506" s="676">
        <f>E505+E504</f>
        <v>1382314</v>
      </c>
      <c r="F506" s="237"/>
      <c r="G506" s="237"/>
      <c r="H506" s="237"/>
      <c r="I506" s="677"/>
      <c r="J506" s="237"/>
      <c r="K506" s="237"/>
      <c r="N506" s="82">
        <f>N505-E506</f>
        <v>-20066953</v>
      </c>
    </row>
    <row r="507" spans="1:14" ht="12.95" customHeight="1" x14ac:dyDescent="0.25">
      <c r="A507" s="1600" t="s">
        <v>722</v>
      </c>
      <c r="B507" s="1582">
        <f>B506+B505</f>
        <v>-18684639</v>
      </c>
      <c r="C507" s="387">
        <f>B507-E506</f>
        <v>-20066953</v>
      </c>
      <c r="D507" s="216"/>
      <c r="E507" s="216"/>
      <c r="F507" s="237"/>
      <c r="G507" s="677"/>
      <c r="H507" s="677"/>
      <c r="I507" s="957" t="s">
        <v>744</v>
      </c>
      <c r="J507" s="677"/>
      <c r="K507" s="677"/>
    </row>
    <row r="508" spans="1:14" ht="12.95" customHeight="1" x14ac:dyDescent="0.25">
      <c r="A508" s="216"/>
      <c r="B508" s="1582"/>
      <c r="C508" s="713"/>
      <c r="D508" s="387"/>
      <c r="E508" s="713"/>
      <c r="F508" s="237"/>
      <c r="G508" s="677"/>
      <c r="H508" s="677"/>
      <c r="I508" s="958" t="s">
        <v>745</v>
      </c>
      <c r="J508" s="677"/>
      <c r="K508" s="677"/>
    </row>
    <row r="509" spans="1:14" ht="14.1" customHeight="1" x14ac:dyDescent="0.25">
      <c r="A509" s="216"/>
      <c r="B509" s="712"/>
      <c r="C509" s="713"/>
      <c r="D509" s="216"/>
      <c r="E509" s="713"/>
      <c r="F509" s="237"/>
      <c r="G509" s="237"/>
      <c r="H509" s="237"/>
      <c r="I509" s="677"/>
      <c r="J509" s="237"/>
      <c r="K509" s="237"/>
    </row>
    <row r="510" spans="1:14" ht="14.1" customHeight="1" x14ac:dyDescent="0.25">
      <c r="A510" s="216"/>
      <c r="B510" s="216"/>
      <c r="C510" s="216"/>
      <c r="D510" s="216"/>
      <c r="E510" s="216"/>
      <c r="F510" s="237"/>
      <c r="G510" s="237"/>
      <c r="H510" s="237"/>
      <c r="I510" s="677"/>
      <c r="J510" s="237"/>
      <c r="K510" s="237"/>
    </row>
    <row r="511" spans="1:14" ht="14.1" customHeight="1" x14ac:dyDescent="0.25">
      <c r="A511" s="216"/>
      <c r="B511" s="1678" t="s">
        <v>441</v>
      </c>
      <c r="C511" s="1678" t="s">
        <v>705</v>
      </c>
      <c r="D511" s="678" t="s">
        <v>442</v>
      </c>
      <c r="E511" s="679" t="s">
        <v>454</v>
      </c>
      <c r="F511" s="1679"/>
      <c r="G511" s="1679"/>
      <c r="H511" s="682">
        <f>E518+E515</f>
        <v>1978333590</v>
      </c>
      <c r="I511" s="677"/>
      <c r="J511" s="237"/>
      <c r="K511" s="237"/>
    </row>
    <row r="512" spans="1:14" ht="14.1" customHeight="1" x14ac:dyDescent="0.25">
      <c r="A512" s="216"/>
      <c r="B512" s="1678"/>
      <c r="C512" s="1678"/>
      <c r="D512" s="678" t="s">
        <v>442</v>
      </c>
      <c r="E512" s="679" t="s">
        <v>454</v>
      </c>
      <c r="F512" s="680" t="s">
        <v>455</v>
      </c>
      <c r="G512" s="680"/>
      <c r="H512" s="237"/>
      <c r="I512" s="237"/>
      <c r="J512" s="237"/>
      <c r="K512" s="237"/>
    </row>
    <row r="513" spans="1:15" ht="14.1" customHeight="1" x14ac:dyDescent="0.25">
      <c r="A513" s="216"/>
      <c r="B513" s="57" t="s">
        <v>78</v>
      </c>
      <c r="C513" s="59">
        <f>C515+C518</f>
        <v>1997839600</v>
      </c>
      <c r="D513" s="1293">
        <f>D515+D518</f>
        <v>1979715904</v>
      </c>
      <c r="E513" s="1293">
        <f>E515+E518</f>
        <v>1978333590</v>
      </c>
      <c r="F513" s="59">
        <f>F515+F518</f>
        <v>0</v>
      </c>
      <c r="G513" s="59">
        <f>G515+G518</f>
        <v>342939841</v>
      </c>
      <c r="H513" s="237"/>
      <c r="I513" s="682">
        <f>I29-E518</f>
        <v>0</v>
      </c>
      <c r="J513" s="681"/>
      <c r="K513" s="237"/>
    </row>
    <row r="514" spans="1:15" ht="14.1" customHeight="1" x14ac:dyDescent="0.25">
      <c r="A514" s="216"/>
      <c r="B514" s="58"/>
      <c r="C514" s="58"/>
      <c r="D514" s="12"/>
      <c r="E514" s="12"/>
      <c r="F514" s="12"/>
      <c r="G514" s="12"/>
      <c r="H514" s="237"/>
      <c r="I514" s="237"/>
      <c r="J514" s="237"/>
      <c r="K514" s="237"/>
    </row>
    <row r="515" spans="1:15" ht="14.1" customHeight="1" x14ac:dyDescent="0.25">
      <c r="A515" s="216"/>
      <c r="B515" s="57" t="s">
        <v>443</v>
      </c>
      <c r="C515" s="59">
        <f>C516+C517</f>
        <v>1559485600</v>
      </c>
      <c r="D515" s="59">
        <f>F11</f>
        <v>1543650791</v>
      </c>
      <c r="E515" s="59">
        <f>E516+E517</f>
        <v>1543650791</v>
      </c>
      <c r="F515" s="59">
        <f>D515-E515</f>
        <v>0</v>
      </c>
      <c r="G515" s="12"/>
      <c r="H515" s="237"/>
      <c r="I515" s="682">
        <f>C29-C518</f>
        <v>0</v>
      </c>
      <c r="J515" s="237"/>
      <c r="K515" s="237"/>
    </row>
    <row r="516" spans="1:15" ht="14.1" customHeight="1" x14ac:dyDescent="0.25">
      <c r="A516" s="216"/>
      <c r="B516" s="60" t="s">
        <v>706</v>
      </c>
      <c r="C516" s="61">
        <f>C18</f>
        <v>1293085600</v>
      </c>
      <c r="D516" s="61">
        <f>D18</f>
        <v>0</v>
      </c>
      <c r="E516" s="61">
        <f>I18</f>
        <v>1299246791</v>
      </c>
      <c r="F516" s="61">
        <f>F18</f>
        <v>0</v>
      </c>
      <c r="G516" s="61">
        <f>G18</f>
        <v>1299246791</v>
      </c>
      <c r="H516" s="237"/>
      <c r="I516" s="682">
        <f>D515-D517</f>
        <v>1299246791</v>
      </c>
      <c r="J516" s="237"/>
      <c r="K516" s="237"/>
    </row>
    <row r="517" spans="1:15" ht="14.1" customHeight="1" x14ac:dyDescent="0.25">
      <c r="A517" s="216"/>
      <c r="B517" s="60" t="s">
        <v>707</v>
      </c>
      <c r="C517" s="61">
        <f>C28</f>
        <v>266400000</v>
      </c>
      <c r="D517" s="61">
        <f>I27</f>
        <v>244404000</v>
      </c>
      <c r="E517" s="61">
        <f>I27</f>
        <v>244404000</v>
      </c>
      <c r="F517" s="61">
        <f>F28</f>
        <v>0</v>
      </c>
      <c r="G517" s="61">
        <f>G28</f>
        <v>223658000</v>
      </c>
      <c r="H517" s="237"/>
      <c r="I517" s="237"/>
      <c r="J517" s="237"/>
      <c r="K517" s="237"/>
      <c r="M517">
        <v>5106</v>
      </c>
    </row>
    <row r="518" spans="1:15" ht="14.1" customHeight="1" x14ac:dyDescent="0.25">
      <c r="A518" s="216"/>
      <c r="B518" s="57" t="s">
        <v>82</v>
      </c>
      <c r="C518" s="59">
        <f>C519+C520+C521</f>
        <v>438354000</v>
      </c>
      <c r="D518" s="59">
        <f>F12</f>
        <v>436065113</v>
      </c>
      <c r="E518" s="59">
        <f>E519+E520+E521</f>
        <v>434682799</v>
      </c>
      <c r="F518" s="59">
        <f>F519+F520+F521</f>
        <v>0</v>
      </c>
      <c r="G518" s="59">
        <f>G519+G520+G521</f>
        <v>342939841</v>
      </c>
      <c r="H518" s="682">
        <f>455494000-C518</f>
        <v>17140000</v>
      </c>
      <c r="I518" s="682">
        <f>D518-E518</f>
        <v>1382314</v>
      </c>
      <c r="J518" s="237"/>
      <c r="K518" s="237"/>
    </row>
    <row r="519" spans="1:15" ht="14.1" customHeight="1" x14ac:dyDescent="0.25">
      <c r="A519" s="216"/>
      <c r="B519" s="60" t="s">
        <v>444</v>
      </c>
      <c r="C519" s="61">
        <f>C467+C441+C429+C321+C301+C274+C248+C241+C223+C180+C157+C144+C123+C48</f>
        <v>78785000</v>
      </c>
      <c r="D519" s="61">
        <f>D467+D441+D429+D321+D301+D274+D248+D241+D223+D180+D157+D144+D123+D48</f>
        <v>0</v>
      </c>
      <c r="E519" s="61">
        <f>I467+I441+I429+I321+I301+I274+I248+I241+I223+I180+I157+I144+I123+I48</f>
        <v>78779500</v>
      </c>
      <c r="F519" s="61">
        <f>F467+F441+F429+F321+F301+F274+F248+F241+F223+F180+F157+F144+F123+F48</f>
        <v>0</v>
      </c>
      <c r="G519" s="61">
        <f>G467+G441+G429+G321+G301+G274+G248+G241+G223+G180+G157+G144+G123+G48</f>
        <v>50308850</v>
      </c>
      <c r="H519" s="237"/>
      <c r="I519" s="682">
        <f>I29-E518</f>
        <v>0</v>
      </c>
      <c r="J519" s="237"/>
      <c r="K519" s="237"/>
      <c r="N519" s="82">
        <v>3199985</v>
      </c>
      <c r="O519" s="82">
        <f>N519+N520</f>
        <v>3200722</v>
      </c>
    </row>
    <row r="520" spans="1:15" ht="14.1" customHeight="1" x14ac:dyDescent="0.25">
      <c r="A520" s="216"/>
      <c r="B520" s="60" t="s">
        <v>445</v>
      </c>
      <c r="C520" s="61">
        <f>C32+C51+C63+C70+C77+C93+C105+C112+C132+C149+C160+C175+C183+C187+C192+C197+C201+C205+C215+C219+C244+C251+C259+C266+C270+C279+C289+C306+C313+C324+C342+C356+C365+C374+C386+C397+C407+C417+C432+C444+C454+C470+C485+C494</f>
        <v>241990000</v>
      </c>
      <c r="D520" s="61">
        <f>D32+D51+D63+D70+D77+D93+D105+D112+D132+D149+D160+D175+D183+D187+D192+D197+D201+D205+D215+D219+D244+D251+D259+D266+D270+D279+D289+D306+D313+D324+D342+D356+D365+D374+D386+D397+D407+D417+D432+D444+D454+D470+D485+D494</f>
        <v>0</v>
      </c>
      <c r="E520" s="61">
        <f>I494+I485+I470+I454+I444+I432+I417+I407+I397+I386+I374+I365+I356+I342+I324+I306+I289+I279+I270+I266+I259+I251+I244+I219+I215+I205+I201+I197+I192+I187+I183+I175+I160+I149+I132+I112+I105+I93+I77+I70+I63+I51+I32+I313</f>
        <v>238778299</v>
      </c>
      <c r="F520" s="61">
        <f>F32+F51+F63+F70+F77+F93+F105+F112+F132+F149+F160+F175+F183+F187+F192+F197+F201+F205+F215+F219+F244+F251+F259+F266+F270+F279+F289+F306+F313+F324+F342+F356+F365+F374+F386+F397+F407+F417+F432+F444+F454+F470+F485+F494</f>
        <v>0</v>
      </c>
      <c r="G520" s="61">
        <f>G32+G51+G63+G70+G77+G93+G105+G112+G132+G149+G160+G175+G183+G187+G192+G197+G201+G205+G215+G219+G244+G251+G259+G266+G270+G279+G289+G306+G313+G324+G342+G356+G365+G374+G386+G397+G407+G417+G432+G444+G454+G470+G485+G494</f>
        <v>184630991</v>
      </c>
      <c r="H520" s="237"/>
      <c r="I520" s="237"/>
      <c r="J520" s="237"/>
      <c r="K520" s="237"/>
      <c r="N520" s="82">
        <v>737</v>
      </c>
    </row>
    <row r="521" spans="1:15" ht="14.1" customHeight="1" x14ac:dyDescent="0.25">
      <c r="A521" s="216"/>
      <c r="B521" s="60" t="s">
        <v>446</v>
      </c>
      <c r="C521" s="61">
        <f>C228+C237+C284</f>
        <v>117579000</v>
      </c>
      <c r="D521" s="61">
        <f>D228+D237+D284</f>
        <v>0</v>
      </c>
      <c r="E521" s="61">
        <f>I284+I237+I228</f>
        <v>117125000</v>
      </c>
      <c r="F521" s="61">
        <f>F228+F237+F284</f>
        <v>0</v>
      </c>
      <c r="G521" s="61">
        <f>G228+G237+G284</f>
        <v>108000000</v>
      </c>
      <c r="H521" s="237"/>
      <c r="I521" s="237"/>
      <c r="J521" s="237"/>
      <c r="K521" s="237"/>
      <c r="N521" s="82">
        <f>N519+N524</f>
        <v>3199985</v>
      </c>
    </row>
    <row r="522" spans="1:15" ht="14.1" customHeight="1" x14ac:dyDescent="0.25">
      <c r="A522" s="216"/>
      <c r="B522" s="58"/>
      <c r="C522" s="63"/>
      <c r="D522" s="12"/>
      <c r="E522" s="12"/>
      <c r="F522" s="62"/>
      <c r="G522" s="62"/>
      <c r="H522" s="237"/>
      <c r="I522" s="237"/>
      <c r="J522" s="237"/>
      <c r="K522" s="237"/>
    </row>
    <row r="523" spans="1:15" ht="14.1" customHeight="1" x14ac:dyDescent="0.25">
      <c r="A523" s="216"/>
      <c r="B523" s="10"/>
      <c r="C523" s="10"/>
      <c r="D523" s="10"/>
      <c r="E523" s="10"/>
      <c r="F523" s="58"/>
      <c r="G523" s="58"/>
      <c r="H523" s="237"/>
      <c r="I523" s="237"/>
      <c r="J523" s="237"/>
      <c r="K523" s="237"/>
    </row>
    <row r="524" spans="1:15" ht="14.1" customHeight="1" x14ac:dyDescent="0.25">
      <c r="A524" s="216"/>
      <c r="B524" s="216"/>
      <c r="C524" s="216"/>
      <c r="D524" s="216"/>
      <c r="E524" s="216"/>
      <c r="F524" s="237"/>
      <c r="G524" s="237"/>
      <c r="H524" s="237"/>
      <c r="I524" s="237"/>
      <c r="J524" s="237"/>
      <c r="K524" s="237"/>
    </row>
    <row r="525" spans="1:15" ht="14.1" customHeight="1" x14ac:dyDescent="0.25">
      <c r="A525" s="216"/>
      <c r="B525" s="216"/>
      <c r="C525" s="216"/>
      <c r="D525" s="216"/>
      <c r="E525" s="216"/>
      <c r="F525" s="237"/>
      <c r="G525" s="237"/>
      <c r="H525" s="237"/>
      <c r="I525" s="237"/>
      <c r="J525" s="237"/>
      <c r="K525" s="237"/>
    </row>
    <row r="526" spans="1:15" ht="14.1" customHeight="1" x14ac:dyDescent="0.25">
      <c r="A526" s="216"/>
      <c r="B526" s="216" t="e">
        <f>SIGIT!D52+RIDWAN!D38+'SLAMT R'!D36:E36+BUDIWARSO!D35+ISMOYO!D35+SUBAKIR!D34</f>
        <v>#VALUE!</v>
      </c>
      <c r="C526" s="216"/>
      <c r="D526" s="216"/>
      <c r="E526" s="216"/>
      <c r="F526" s="237"/>
      <c r="G526" s="237"/>
      <c r="H526" s="237"/>
      <c r="I526" s="237"/>
      <c r="J526" s="237"/>
      <c r="K526" s="237"/>
    </row>
    <row r="527" spans="1:15" ht="14.1" customHeight="1" x14ac:dyDescent="0.25">
      <c r="A527" s="216"/>
      <c r="B527" s="216"/>
      <c r="C527" s="216"/>
      <c r="D527" s="216"/>
      <c r="E527" s="216"/>
      <c r="F527" s="237"/>
      <c r="G527" s="237"/>
      <c r="H527" s="237"/>
      <c r="I527" s="237"/>
      <c r="J527" s="237"/>
      <c r="K527" s="237"/>
    </row>
    <row r="528" spans="1:15" ht="14.1" customHeight="1" x14ac:dyDescent="0.25">
      <c r="A528" s="216"/>
      <c r="B528" s="216"/>
      <c r="C528" s="216"/>
      <c r="D528" s="216"/>
      <c r="E528" s="216"/>
      <c r="F528" s="237"/>
      <c r="G528" s="237"/>
      <c r="H528" s="237"/>
      <c r="I528" s="237"/>
      <c r="J528" s="237"/>
      <c r="K528" s="237"/>
    </row>
    <row r="529" spans="1:11" ht="14.1" customHeight="1" x14ac:dyDescent="0.25">
      <c r="A529" s="216"/>
      <c r="B529" s="216"/>
      <c r="C529" s="216"/>
      <c r="D529" s="216"/>
      <c r="E529" s="216"/>
      <c r="F529" s="237"/>
      <c r="G529" s="237"/>
      <c r="H529" s="237"/>
      <c r="I529" s="237"/>
      <c r="J529" s="237"/>
      <c r="K529" s="237"/>
    </row>
    <row r="530" spans="1:11" ht="14.1" customHeight="1" x14ac:dyDescent="0.25">
      <c r="A530" s="216"/>
      <c r="B530" s="216"/>
      <c r="C530" s="216"/>
      <c r="D530" s="216"/>
      <c r="E530" s="216"/>
      <c r="F530" s="237"/>
      <c r="G530" s="237"/>
      <c r="H530" s="237"/>
      <c r="I530" s="237"/>
      <c r="J530" s="237"/>
      <c r="K530" s="237"/>
    </row>
    <row r="531" spans="1:11" ht="14.1" customHeight="1" x14ac:dyDescent="0.25">
      <c r="A531" s="216"/>
      <c r="B531" s="216"/>
      <c r="C531" s="216"/>
      <c r="D531" s="216"/>
      <c r="E531" s="216"/>
      <c r="F531" s="237"/>
      <c r="G531" s="237"/>
      <c r="H531" s="237"/>
      <c r="I531" s="237"/>
      <c r="J531" s="237"/>
      <c r="K531" s="237"/>
    </row>
    <row r="532" spans="1:11" ht="14.1" customHeight="1" x14ac:dyDescent="0.25">
      <c r="A532" s="216"/>
      <c r="B532" s="216"/>
      <c r="C532" s="216"/>
      <c r="D532" s="216"/>
      <c r="E532" s="216"/>
      <c r="F532" s="237"/>
      <c r="G532" s="237"/>
      <c r="H532" s="237"/>
      <c r="I532" s="237"/>
      <c r="J532" s="237"/>
      <c r="K532" s="237"/>
    </row>
    <row r="533" spans="1:11" ht="14.1" customHeight="1" x14ac:dyDescent="0.25">
      <c r="A533" s="216"/>
      <c r="B533" s="216"/>
      <c r="C533" s="216"/>
      <c r="D533" s="216"/>
      <c r="E533" s="216"/>
      <c r="F533" s="237"/>
      <c r="G533" s="237"/>
      <c r="H533" s="237"/>
      <c r="I533" s="237"/>
      <c r="J533" s="237"/>
      <c r="K533" s="237"/>
    </row>
    <row r="534" spans="1:11" ht="14.1" customHeight="1" x14ac:dyDescent="0.25">
      <c r="A534" s="216"/>
      <c r="B534" s="216"/>
      <c r="C534" s="216"/>
      <c r="D534" s="216"/>
      <c r="E534" s="216"/>
      <c r="F534" s="237"/>
      <c r="G534" s="237"/>
      <c r="H534" s="237"/>
      <c r="I534" s="237"/>
      <c r="J534" s="237"/>
      <c r="K534" s="237"/>
    </row>
    <row r="535" spans="1:11" ht="14.1" customHeight="1" x14ac:dyDescent="0.25">
      <c r="A535" s="216"/>
      <c r="B535" s="216"/>
      <c r="C535" s="216"/>
      <c r="D535" s="216"/>
      <c r="E535" s="216"/>
      <c r="F535" s="237"/>
      <c r="G535" s="237"/>
      <c r="H535" s="237"/>
      <c r="I535" s="237"/>
      <c r="J535" s="237"/>
      <c r="K535" s="237"/>
    </row>
    <row r="536" spans="1:11" ht="14.1" customHeight="1" x14ac:dyDescent="0.25">
      <c r="A536" s="216"/>
      <c r="B536" s="216"/>
      <c r="C536" s="216"/>
      <c r="D536" s="216"/>
      <c r="E536" s="216"/>
      <c r="F536" s="237"/>
      <c r="G536" s="237"/>
      <c r="H536" s="237"/>
      <c r="I536" s="237"/>
      <c r="J536" s="237"/>
      <c r="K536" s="237"/>
    </row>
    <row r="537" spans="1:11" ht="14.1" customHeight="1" x14ac:dyDescent="0.25">
      <c r="A537" s="216"/>
      <c r="B537" s="216"/>
      <c r="C537" s="216"/>
      <c r="D537" s="216"/>
      <c r="E537" s="216"/>
      <c r="F537" s="237"/>
      <c r="G537" s="237"/>
      <c r="H537" s="237"/>
      <c r="I537" s="237"/>
      <c r="J537" s="237"/>
      <c r="K537" s="237"/>
    </row>
    <row r="538" spans="1:11" ht="14.1" customHeight="1" x14ac:dyDescent="0.25">
      <c r="A538" s="216"/>
      <c r="B538" s="216"/>
      <c r="C538" s="216"/>
      <c r="D538" s="216"/>
      <c r="E538" s="216"/>
      <c r="F538" s="237"/>
      <c r="G538" s="237"/>
      <c r="H538" s="237"/>
      <c r="I538" s="237"/>
      <c r="J538" s="237"/>
      <c r="K538" s="237"/>
    </row>
    <row r="539" spans="1:11" ht="14.1" customHeight="1" x14ac:dyDescent="0.25">
      <c r="A539" s="216"/>
      <c r="B539" s="216"/>
      <c r="C539" s="216"/>
      <c r="D539" s="216"/>
      <c r="E539" s="216"/>
      <c r="F539" s="237"/>
      <c r="G539" s="237"/>
      <c r="H539" s="237"/>
      <c r="I539" s="237"/>
      <c r="J539" s="237"/>
      <c r="K539" s="237"/>
    </row>
    <row r="540" spans="1:11" ht="14.1" customHeight="1" x14ac:dyDescent="0.25">
      <c r="A540" s="216"/>
      <c r="B540" s="216"/>
      <c r="C540" s="216"/>
      <c r="D540" s="216"/>
      <c r="E540" s="216"/>
      <c r="F540" s="216"/>
      <c r="G540" s="237"/>
      <c r="H540" s="237"/>
      <c r="I540" s="237"/>
      <c r="J540" s="216"/>
      <c r="K540" s="216"/>
    </row>
    <row r="541" spans="1:11" ht="14.1" customHeight="1" x14ac:dyDescent="0.25">
      <c r="A541" s="216"/>
      <c r="B541" s="216"/>
      <c r="C541" s="216"/>
      <c r="D541" s="216"/>
      <c r="E541" s="216"/>
      <c r="F541" s="216"/>
      <c r="G541" s="237"/>
      <c r="H541" s="237"/>
      <c r="I541" s="237"/>
      <c r="J541" s="216"/>
      <c r="K541" s="216"/>
    </row>
    <row r="542" spans="1:11" ht="14.1" customHeight="1" x14ac:dyDescent="0.25">
      <c r="A542" s="216"/>
      <c r="B542" s="216"/>
      <c r="C542" s="216"/>
      <c r="D542" s="216"/>
      <c r="E542" s="216"/>
      <c r="F542" s="216"/>
      <c r="G542" s="237"/>
      <c r="H542" s="237"/>
      <c r="I542" s="237"/>
      <c r="J542" s="216"/>
      <c r="K542" s="216"/>
    </row>
    <row r="543" spans="1:11" ht="14.1" customHeight="1" x14ac:dyDescent="0.25">
      <c r="A543" s="216"/>
      <c r="B543" s="216"/>
      <c r="C543" s="216"/>
      <c r="D543" s="216"/>
      <c r="E543" s="216"/>
      <c r="F543" s="216"/>
      <c r="G543" s="237"/>
      <c r="H543" s="237"/>
      <c r="I543" s="237"/>
      <c r="J543" s="216"/>
      <c r="K543" s="216"/>
    </row>
    <row r="544" spans="1:11" ht="14.1" customHeight="1" x14ac:dyDescent="0.25">
      <c r="A544" s="216"/>
      <c r="B544" s="216"/>
      <c r="C544" s="216"/>
      <c r="D544" s="216"/>
      <c r="E544" s="216"/>
      <c r="F544" s="216"/>
      <c r="G544" s="237"/>
      <c r="H544" s="237"/>
      <c r="I544" s="237"/>
      <c r="J544" s="216"/>
      <c r="K544" s="216"/>
    </row>
    <row r="545" spans="1:11" ht="14.1" customHeight="1" x14ac:dyDescent="0.25"/>
    <row r="546" spans="1:11" ht="14.1" customHeight="1" x14ac:dyDescent="0.25"/>
    <row r="547" spans="1:11" ht="14.1" customHeight="1" x14ac:dyDescent="0.25"/>
    <row r="548" spans="1:11" ht="14.1" customHeight="1" x14ac:dyDescent="0.25"/>
    <row r="549" spans="1:11" ht="14.1" customHeight="1" x14ac:dyDescent="0.25"/>
    <row r="550" spans="1:11" ht="14.1" customHeight="1" x14ac:dyDescent="0.25">
      <c r="A550" s="1656" t="s">
        <v>421</v>
      </c>
      <c r="B550" s="1656"/>
      <c r="C550" s="1656"/>
      <c r="D550" s="1656"/>
      <c r="E550" s="1656"/>
      <c r="F550" s="1656"/>
      <c r="G550" s="1656"/>
      <c r="H550" s="1656"/>
      <c r="I550" s="1656"/>
      <c r="J550" s="1656"/>
      <c r="K550" s="1656"/>
    </row>
    <row r="551" spans="1:11" ht="14.1" customHeight="1" x14ac:dyDescent="0.25">
      <c r="A551" s="1657" t="s">
        <v>422</v>
      </c>
      <c r="B551" s="1657"/>
      <c r="C551" s="1657"/>
      <c r="D551" s="1657"/>
      <c r="E551" s="1657"/>
      <c r="F551" s="1657"/>
      <c r="G551" s="1657"/>
      <c r="H551" s="1657"/>
      <c r="I551" s="1657"/>
      <c r="J551" s="1657"/>
      <c r="K551" s="1657"/>
    </row>
    <row r="552" spans="1:11" ht="14.1" customHeight="1" x14ac:dyDescent="0.25">
      <c r="A552" s="1656" t="s">
        <v>943</v>
      </c>
      <c r="B552" s="1656"/>
      <c r="C552" s="1656"/>
      <c r="D552" s="1656"/>
      <c r="E552" s="1656"/>
      <c r="F552" s="1656"/>
      <c r="G552" s="1656"/>
      <c r="H552" s="1656"/>
      <c r="I552" s="1656"/>
      <c r="J552" s="1656"/>
      <c r="K552" s="1656"/>
    </row>
    <row r="553" spans="1:11" ht="14.1" customHeight="1" thickBot="1" x14ac:dyDescent="0.3">
      <c r="A553" s="714" t="s">
        <v>942</v>
      </c>
      <c r="B553" s="715"/>
      <c r="C553" s="8"/>
      <c r="D553" s="9"/>
      <c r="E553" s="1658"/>
      <c r="F553" s="1658"/>
      <c r="G553" s="1659"/>
      <c r="H553" s="1659"/>
      <c r="I553" s="920"/>
      <c r="J553" s="288"/>
      <c r="K553" s="289">
        <v>1</v>
      </c>
    </row>
    <row r="554" spans="1:11" ht="14.1" customHeight="1" x14ac:dyDescent="0.25">
      <c r="A554" s="1660" t="s">
        <v>423</v>
      </c>
      <c r="B554" s="1663" t="s">
        <v>424</v>
      </c>
      <c r="C554" s="1666" t="s">
        <v>946</v>
      </c>
      <c r="D554" s="1669" t="s">
        <v>425</v>
      </c>
      <c r="E554" s="1669"/>
      <c r="F554" s="1670"/>
      <c r="G554" s="1671" t="s">
        <v>426</v>
      </c>
      <c r="H554" s="1672"/>
      <c r="I554" s="1673"/>
      <c r="J554" s="716"/>
      <c r="K554" s="1674" t="s">
        <v>427</v>
      </c>
    </row>
    <row r="555" spans="1:11" ht="14.1" customHeight="1" x14ac:dyDescent="0.25">
      <c r="A555" s="1661"/>
      <c r="B555" s="1664"/>
      <c r="C555" s="1667"/>
      <c r="D555" s="683" t="s">
        <v>428</v>
      </c>
      <c r="E555" s="683" t="s">
        <v>428</v>
      </c>
      <c r="F555" s="684" t="s">
        <v>428</v>
      </c>
      <c r="G555" s="798" t="s">
        <v>428</v>
      </c>
      <c r="H555" s="577" t="s">
        <v>428</v>
      </c>
      <c r="I555" s="921" t="s">
        <v>428</v>
      </c>
      <c r="J555" s="1676" t="s">
        <v>429</v>
      </c>
      <c r="K555" s="1675"/>
    </row>
    <row r="556" spans="1:11" ht="14.1" customHeight="1" x14ac:dyDescent="0.25">
      <c r="A556" s="1661"/>
      <c r="B556" s="1664"/>
      <c r="C556" s="1667"/>
      <c r="D556" s="1186" t="s">
        <v>430</v>
      </c>
      <c r="E556" s="1186" t="s">
        <v>430</v>
      </c>
      <c r="F556" s="686" t="s">
        <v>431</v>
      </c>
      <c r="G556" s="799" t="s">
        <v>430</v>
      </c>
      <c r="H556" s="1188" t="s">
        <v>430</v>
      </c>
      <c r="I556" s="922" t="s">
        <v>431</v>
      </c>
      <c r="J556" s="1677"/>
      <c r="K556" s="1675"/>
    </row>
    <row r="557" spans="1:11" ht="14.1" customHeight="1" x14ac:dyDescent="0.25">
      <c r="A557" s="1662"/>
      <c r="B557" s="1665"/>
      <c r="C557" s="1668"/>
      <c r="D557" s="1187" t="s">
        <v>432</v>
      </c>
      <c r="E557" s="1187" t="s">
        <v>433</v>
      </c>
      <c r="F557" s="688" t="s">
        <v>433</v>
      </c>
      <c r="G557" s="800" t="s">
        <v>432</v>
      </c>
      <c r="H557" s="1189" t="s">
        <v>433</v>
      </c>
      <c r="I557" s="923" t="s">
        <v>433</v>
      </c>
      <c r="J557" s="580" t="s">
        <v>434</v>
      </c>
      <c r="K557" s="1675"/>
    </row>
    <row r="558" spans="1:11" ht="14.1" customHeight="1" thickBot="1" x14ac:dyDescent="0.3">
      <c r="A558" s="717" t="s">
        <v>435</v>
      </c>
      <c r="B558" s="689">
        <v>2</v>
      </c>
      <c r="C558" s="690" t="s">
        <v>436</v>
      </c>
      <c r="D558" s="690" t="s">
        <v>437</v>
      </c>
      <c r="E558" s="690" t="s">
        <v>438</v>
      </c>
      <c r="F558" s="691" t="s">
        <v>439</v>
      </c>
      <c r="G558" s="801">
        <v>7</v>
      </c>
      <c r="H558" s="581">
        <v>8</v>
      </c>
      <c r="I558" s="924">
        <v>9</v>
      </c>
      <c r="J558" s="582">
        <v>10</v>
      </c>
      <c r="K558" s="718">
        <v>11</v>
      </c>
    </row>
    <row r="559" spans="1:11" ht="14.1" customHeight="1" thickBot="1" x14ac:dyDescent="0.3">
      <c r="A559" s="719"/>
      <c r="B559" s="24" t="s">
        <v>440</v>
      </c>
      <c r="C559" s="692"/>
      <c r="D559" s="25">
        <f>D560+D561</f>
        <v>0</v>
      </c>
      <c r="E559" s="25">
        <f>E560+E561</f>
        <v>189177510</v>
      </c>
      <c r="F559" s="64">
        <f>E559+D559</f>
        <v>189177510</v>
      </c>
      <c r="G559" s="802"/>
      <c r="H559" s="583"/>
      <c r="I559" s="925"/>
      <c r="J559" s="584"/>
      <c r="K559" s="720"/>
    </row>
    <row r="560" spans="1:11" ht="14.1" customHeight="1" x14ac:dyDescent="0.25">
      <c r="A560" s="721"/>
      <c r="B560" s="21" t="s">
        <v>453</v>
      </c>
      <c r="C560" s="22"/>
      <c r="D560" s="23"/>
      <c r="E560" s="23">
        <v>189177510</v>
      </c>
      <c r="F560" s="65">
        <f>E560+D560</f>
        <v>189177510</v>
      </c>
      <c r="G560" s="803"/>
      <c r="H560" s="585"/>
      <c r="I560" s="926"/>
      <c r="J560" s="586"/>
      <c r="K560" s="720"/>
    </row>
    <row r="561" spans="1:13" ht="14.1" customHeight="1" x14ac:dyDescent="0.25">
      <c r="A561" s="722"/>
      <c r="B561" s="10" t="s">
        <v>452</v>
      </c>
      <c r="C561" s="11"/>
      <c r="D561" s="416"/>
      <c r="E561" s="15"/>
      <c r="F561" s="13">
        <f>E561+D561</f>
        <v>0</v>
      </c>
      <c r="G561" s="804"/>
      <c r="H561" s="587"/>
      <c r="I561" s="927"/>
      <c r="J561" s="588"/>
      <c r="K561" s="720"/>
    </row>
    <row r="562" spans="1:13" ht="14.1" customHeight="1" thickBot="1" x14ac:dyDescent="0.3">
      <c r="A562" s="723"/>
      <c r="B562" s="589"/>
      <c r="C562" s="589"/>
      <c r="D562" s="211"/>
      <c r="E562" s="211"/>
      <c r="F562" s="693"/>
      <c r="G562" s="805"/>
      <c r="H562" s="590"/>
      <c r="I562" s="928"/>
      <c r="J562" s="591"/>
      <c r="K562" s="724"/>
    </row>
    <row r="563" spans="1:13" ht="14.1" customHeight="1" thickTop="1" thickBot="1" x14ac:dyDescent="0.3">
      <c r="A563" s="725" t="s">
        <v>81</v>
      </c>
      <c r="B563" s="592" t="s">
        <v>78</v>
      </c>
      <c r="C563" s="593">
        <f>C565+C578</f>
        <v>2014979600</v>
      </c>
      <c r="D563" s="593">
        <f t="shared" ref="D563:J563" si="230">D565+D578</f>
        <v>0</v>
      </c>
      <c r="E563" s="593">
        <f t="shared" si="230"/>
        <v>0</v>
      </c>
      <c r="F563" s="594">
        <f t="shared" si="230"/>
        <v>0</v>
      </c>
      <c r="G563" s="806">
        <f t="shared" si="230"/>
        <v>0</v>
      </c>
      <c r="H563" s="595">
        <f t="shared" si="230"/>
        <v>189177510</v>
      </c>
      <c r="I563" s="929">
        <f t="shared" si="230"/>
        <v>189177510</v>
      </c>
      <c r="J563" s="596">
        <f t="shared" si="230"/>
        <v>1825802090</v>
      </c>
      <c r="K563" s="726">
        <f>I563/C563*100</f>
        <v>9.3885570851436917</v>
      </c>
    </row>
    <row r="564" spans="1:13" ht="14.1" customHeight="1" thickTop="1" thickBot="1" x14ac:dyDescent="0.3">
      <c r="A564" s="727"/>
      <c r="B564" s="597"/>
      <c r="C564" s="598"/>
      <c r="D564" s="598"/>
      <c r="E564" s="598"/>
      <c r="F564" s="599"/>
      <c r="G564" s="807"/>
      <c r="H564" s="600"/>
      <c r="I564" s="930"/>
      <c r="J564" s="601"/>
      <c r="K564" s="726"/>
    </row>
    <row r="565" spans="1:13" ht="14.1" customHeight="1" thickTop="1" thickBot="1" x14ac:dyDescent="0.3">
      <c r="A565" s="725" t="s">
        <v>116</v>
      </c>
      <c r="B565" s="592" t="s">
        <v>79</v>
      </c>
      <c r="C565" s="593">
        <f>C566</f>
        <v>1559485600</v>
      </c>
      <c r="D565" s="593">
        <f t="shared" ref="D565:J565" si="231">D566</f>
        <v>0</v>
      </c>
      <c r="E565" s="593">
        <f t="shared" si="231"/>
        <v>0</v>
      </c>
      <c r="F565" s="594">
        <f t="shared" si="231"/>
        <v>0</v>
      </c>
      <c r="G565" s="806">
        <f t="shared" si="231"/>
        <v>0</v>
      </c>
      <c r="H565" s="595">
        <f t="shared" si="231"/>
        <v>189177510</v>
      </c>
      <c r="I565" s="929">
        <f t="shared" si="231"/>
        <v>189177510</v>
      </c>
      <c r="J565" s="596">
        <f t="shared" si="231"/>
        <v>1370308090</v>
      </c>
      <c r="K565" s="726">
        <f t="shared" ref="K565:K589" si="232">I565/C565*100</f>
        <v>12.130763503042285</v>
      </c>
    </row>
    <row r="566" spans="1:13" ht="14.1" customHeight="1" thickTop="1" x14ac:dyDescent="0.25">
      <c r="A566" s="728" t="s">
        <v>115</v>
      </c>
      <c r="B566" s="602" t="s">
        <v>80</v>
      </c>
      <c r="C566" s="308">
        <f>C567+C576</f>
        <v>1559485600</v>
      </c>
      <c r="D566" s="308">
        <f t="shared" ref="D566:J566" si="233">D567+D576</f>
        <v>0</v>
      </c>
      <c r="E566" s="308">
        <f t="shared" si="233"/>
        <v>0</v>
      </c>
      <c r="F566" s="310">
        <f t="shared" si="233"/>
        <v>0</v>
      </c>
      <c r="G566" s="808">
        <f t="shared" si="233"/>
        <v>0</v>
      </c>
      <c r="H566" s="312">
        <f t="shared" si="233"/>
        <v>189177510</v>
      </c>
      <c r="I566" s="809">
        <f t="shared" si="233"/>
        <v>189177510</v>
      </c>
      <c r="J566" s="313">
        <f t="shared" si="233"/>
        <v>1370308090</v>
      </c>
      <c r="K566" s="729">
        <f t="shared" si="232"/>
        <v>12.130763503042285</v>
      </c>
      <c r="M566" s="340">
        <f>F560-I566</f>
        <v>0</v>
      </c>
    </row>
    <row r="567" spans="1:13" ht="14.1" customHeight="1" x14ac:dyDescent="0.25">
      <c r="A567" s="730" t="s">
        <v>113</v>
      </c>
      <c r="B567" s="291" t="s">
        <v>0</v>
      </c>
      <c r="C567" s="309">
        <f>SUM(C568:C575)</f>
        <v>1293085600</v>
      </c>
      <c r="D567" s="309">
        <f t="shared" ref="D567:J567" si="234">SUM(D568:D575)</f>
        <v>0</v>
      </c>
      <c r="E567" s="309">
        <f t="shared" si="234"/>
        <v>0</v>
      </c>
      <c r="F567" s="311">
        <f t="shared" si="234"/>
        <v>0</v>
      </c>
      <c r="G567" s="959">
        <f t="shared" si="234"/>
        <v>0</v>
      </c>
      <c r="H567" s="309">
        <f t="shared" si="234"/>
        <v>189177510</v>
      </c>
      <c r="I567" s="960">
        <f t="shared" si="234"/>
        <v>189177510</v>
      </c>
      <c r="J567" s="314">
        <f t="shared" si="234"/>
        <v>1103908090</v>
      </c>
      <c r="K567" s="731">
        <f t="shared" si="232"/>
        <v>14.629929372038481</v>
      </c>
    </row>
    <row r="568" spans="1:13" ht="14.1" customHeight="1" x14ac:dyDescent="0.25">
      <c r="A568" s="732" t="s">
        <v>114</v>
      </c>
      <c r="B568" s="4" t="s">
        <v>126</v>
      </c>
      <c r="C568" s="12">
        <v>960964000</v>
      </c>
      <c r="D568" s="229"/>
      <c r="E568" s="229"/>
      <c r="F568" s="694"/>
      <c r="G568" s="811"/>
      <c r="H568" s="603">
        <v>138859000</v>
      </c>
      <c r="I568" s="823">
        <f>H568+G568</f>
        <v>138859000</v>
      </c>
      <c r="J568" s="604">
        <f>C568-I568</f>
        <v>822105000</v>
      </c>
      <c r="K568" s="733">
        <f t="shared" si="232"/>
        <v>14.449968989473073</v>
      </c>
    </row>
    <row r="569" spans="1:13" ht="14.1" customHeight="1" x14ac:dyDescent="0.25">
      <c r="A569" s="732" t="s">
        <v>117</v>
      </c>
      <c r="B569" s="4" t="s">
        <v>127</v>
      </c>
      <c r="C569" s="12">
        <v>107483200</v>
      </c>
      <c r="D569" s="229"/>
      <c r="E569" s="229"/>
      <c r="F569" s="694"/>
      <c r="G569" s="812"/>
      <c r="H569" s="605">
        <v>17404772</v>
      </c>
      <c r="I569" s="823">
        <f t="shared" ref="I569:I575" si="235">H569+G569</f>
        <v>17404772</v>
      </c>
      <c r="J569" s="604">
        <f t="shared" ref="J569:J575" si="236">C569-I569</f>
        <v>90078428</v>
      </c>
      <c r="K569" s="733">
        <f t="shared" si="232"/>
        <v>16.193016210905515</v>
      </c>
    </row>
    <row r="570" spans="1:13" ht="14.1" customHeight="1" x14ac:dyDescent="0.25">
      <c r="A570" s="732" t="s">
        <v>118</v>
      </c>
      <c r="B570" s="4" t="s">
        <v>128</v>
      </c>
      <c r="C570" s="12">
        <v>76310000</v>
      </c>
      <c r="D570" s="229"/>
      <c r="E570" s="229"/>
      <c r="F570" s="694"/>
      <c r="G570" s="812"/>
      <c r="H570" s="605">
        <v>11740000</v>
      </c>
      <c r="I570" s="823">
        <f t="shared" si="235"/>
        <v>11740000</v>
      </c>
      <c r="J570" s="604">
        <f t="shared" si="236"/>
        <v>64570000</v>
      </c>
      <c r="K570" s="733">
        <f t="shared" si="232"/>
        <v>15.384615384615385</v>
      </c>
    </row>
    <row r="571" spans="1:13" ht="14.1" customHeight="1" x14ac:dyDescent="0.25">
      <c r="A571" s="732" t="s">
        <v>119</v>
      </c>
      <c r="B571" s="4" t="s">
        <v>129</v>
      </c>
      <c r="C571" s="12">
        <v>28210000</v>
      </c>
      <c r="D571" s="229"/>
      <c r="E571" s="229"/>
      <c r="F571" s="694"/>
      <c r="G571" s="812"/>
      <c r="H571" s="605">
        <v>4340000</v>
      </c>
      <c r="I571" s="823">
        <f t="shared" si="235"/>
        <v>4340000</v>
      </c>
      <c r="J571" s="604">
        <f t="shared" si="236"/>
        <v>23870000</v>
      </c>
      <c r="K571" s="733">
        <f t="shared" si="232"/>
        <v>15.384615384615385</v>
      </c>
    </row>
    <row r="572" spans="1:13" ht="14.1" customHeight="1" x14ac:dyDescent="0.25">
      <c r="A572" s="732" t="s">
        <v>120</v>
      </c>
      <c r="B572" s="4" t="s">
        <v>130</v>
      </c>
      <c r="C572" s="12">
        <v>68801900</v>
      </c>
      <c r="D572" s="229"/>
      <c r="E572" s="229"/>
      <c r="F572" s="694"/>
      <c r="G572" s="812"/>
      <c r="H572" s="605">
        <v>10718160</v>
      </c>
      <c r="I572" s="823">
        <f t="shared" si="235"/>
        <v>10718160</v>
      </c>
      <c r="J572" s="604">
        <f t="shared" si="236"/>
        <v>58083740</v>
      </c>
      <c r="K572" s="733">
        <f t="shared" si="232"/>
        <v>15.578290715808722</v>
      </c>
      <c r="M572" t="s">
        <v>1136</v>
      </c>
    </row>
    <row r="573" spans="1:13" ht="14.1" customHeight="1" x14ac:dyDescent="0.25">
      <c r="A573" s="732" t="s">
        <v>121</v>
      </c>
      <c r="B573" s="4" t="s">
        <v>131</v>
      </c>
      <c r="C573" s="12">
        <v>21305700</v>
      </c>
      <c r="D573" s="229"/>
      <c r="E573" s="229"/>
      <c r="F573" s="694"/>
      <c r="G573" s="812"/>
      <c r="H573" s="605">
        <v>1425048</v>
      </c>
      <c r="I573" s="823">
        <f t="shared" si="235"/>
        <v>1425048</v>
      </c>
      <c r="J573" s="604">
        <f t="shared" si="236"/>
        <v>19880652</v>
      </c>
      <c r="K573" s="733">
        <f t="shared" si="232"/>
        <v>6.6885762964840385</v>
      </c>
    </row>
    <row r="574" spans="1:13" ht="14.1" customHeight="1" x14ac:dyDescent="0.25">
      <c r="A574" s="732" t="s">
        <v>122</v>
      </c>
      <c r="B574" s="4" t="s">
        <v>132</v>
      </c>
      <c r="C574" s="12">
        <v>16700</v>
      </c>
      <c r="D574" s="229"/>
      <c r="E574" s="229"/>
      <c r="F574" s="694"/>
      <c r="G574" s="812"/>
      <c r="H574" s="605">
        <v>2636</v>
      </c>
      <c r="I574" s="823">
        <f t="shared" si="235"/>
        <v>2636</v>
      </c>
      <c r="J574" s="604">
        <f t="shared" si="236"/>
        <v>14064</v>
      </c>
      <c r="K574" s="733">
        <f t="shared" si="232"/>
        <v>15.78443113772455</v>
      </c>
    </row>
    <row r="575" spans="1:13" ht="14.1" customHeight="1" x14ac:dyDescent="0.25">
      <c r="A575" s="732" t="s">
        <v>123</v>
      </c>
      <c r="B575" s="4" t="s">
        <v>133</v>
      </c>
      <c r="C575" s="12">
        <v>29994100</v>
      </c>
      <c r="D575" s="229"/>
      <c r="E575" s="229"/>
      <c r="F575" s="694"/>
      <c r="G575" s="813"/>
      <c r="H575" s="606">
        <v>4687894</v>
      </c>
      <c r="I575" s="823">
        <f t="shared" si="235"/>
        <v>4687894</v>
      </c>
      <c r="J575" s="604">
        <f t="shared" si="236"/>
        <v>25306206</v>
      </c>
      <c r="K575" s="733">
        <f t="shared" si="232"/>
        <v>15.629387112798851</v>
      </c>
    </row>
    <row r="576" spans="1:13" ht="14.1" customHeight="1" x14ac:dyDescent="0.25">
      <c r="A576" s="734" t="s">
        <v>124</v>
      </c>
      <c r="B576" s="17" t="s">
        <v>134</v>
      </c>
      <c r="C576" s="607">
        <f>C577</f>
        <v>266400000</v>
      </c>
      <c r="D576" s="607">
        <f t="shared" ref="D576:J576" si="237">D577</f>
        <v>0</v>
      </c>
      <c r="E576" s="607">
        <f t="shared" si="237"/>
        <v>0</v>
      </c>
      <c r="F576" s="608">
        <f t="shared" si="237"/>
        <v>0</v>
      </c>
      <c r="G576" s="814">
        <f t="shared" si="237"/>
        <v>0</v>
      </c>
      <c r="H576" s="609">
        <f>H577</f>
        <v>0</v>
      </c>
      <c r="I576" s="931">
        <f t="shared" si="237"/>
        <v>0</v>
      </c>
      <c r="J576" s="610">
        <f t="shared" si="237"/>
        <v>266400000</v>
      </c>
      <c r="K576" s="735">
        <f t="shared" si="232"/>
        <v>0</v>
      </c>
    </row>
    <row r="577" spans="1:11" ht="14.1" customHeight="1" thickBot="1" x14ac:dyDescent="0.3">
      <c r="A577" s="736" t="s">
        <v>125</v>
      </c>
      <c r="B577" s="32" t="s">
        <v>135</v>
      </c>
      <c r="C577" s="611">
        <v>266400000</v>
      </c>
      <c r="D577" s="695"/>
      <c r="E577" s="695"/>
      <c r="F577" s="696"/>
      <c r="G577" s="815"/>
      <c r="H577" s="612"/>
      <c r="I577" s="932">
        <f>H577+G577</f>
        <v>0</v>
      </c>
      <c r="J577" s="613">
        <f>C577-I577</f>
        <v>266400000</v>
      </c>
      <c r="K577" s="737">
        <f t="shared" si="232"/>
        <v>0</v>
      </c>
    </row>
    <row r="578" spans="1:11" ht="14.1" customHeight="1" thickTop="1" thickBot="1" x14ac:dyDescent="0.3">
      <c r="A578" s="725" t="s">
        <v>83</v>
      </c>
      <c r="B578" s="26" t="s">
        <v>82</v>
      </c>
      <c r="C578" s="614">
        <f t="shared" ref="C578:J578" si="238">C579+C593+C608+C615+C622+C634+C646+C653+C684+C716+C769+C827+C839+C851+C881+C903+C945+C954+C991+C1023</f>
        <v>455494000</v>
      </c>
      <c r="D578" s="614">
        <f t="shared" si="238"/>
        <v>0</v>
      </c>
      <c r="E578" s="614">
        <f t="shared" si="238"/>
        <v>0</v>
      </c>
      <c r="F578" s="784">
        <f t="shared" si="238"/>
        <v>0</v>
      </c>
      <c r="G578" s="816">
        <f t="shared" si="238"/>
        <v>0</v>
      </c>
      <c r="H578" s="614">
        <f t="shared" si="238"/>
        <v>0</v>
      </c>
      <c r="I578" s="933">
        <f t="shared" si="238"/>
        <v>0</v>
      </c>
      <c r="J578" s="863">
        <f t="shared" si="238"/>
        <v>455494000</v>
      </c>
      <c r="K578" s="738">
        <f t="shared" si="232"/>
        <v>0</v>
      </c>
    </row>
    <row r="579" spans="1:11" ht="14.1" customHeight="1" thickTop="1" x14ac:dyDescent="0.25">
      <c r="A579" s="728" t="s">
        <v>85</v>
      </c>
      <c r="B579" s="36" t="s">
        <v>788</v>
      </c>
      <c r="C579" s="615">
        <f>C580</f>
        <v>3000000</v>
      </c>
      <c r="D579" s="615">
        <f t="shared" ref="D579:J580" si="239">D580</f>
        <v>0</v>
      </c>
      <c r="E579" s="615">
        <f t="shared" si="239"/>
        <v>0</v>
      </c>
      <c r="F579" s="785">
        <f t="shared" si="239"/>
        <v>0</v>
      </c>
      <c r="G579" s="817">
        <f t="shared" si="239"/>
        <v>0</v>
      </c>
      <c r="H579" s="615">
        <f t="shared" si="239"/>
        <v>0</v>
      </c>
      <c r="I579" s="818">
        <f t="shared" si="239"/>
        <v>0</v>
      </c>
      <c r="J579" s="864">
        <f t="shared" si="239"/>
        <v>3000000</v>
      </c>
      <c r="K579" s="729">
        <f t="shared" si="232"/>
        <v>0</v>
      </c>
    </row>
    <row r="580" spans="1:11" ht="14.1" customHeight="1" thickBot="1" x14ac:dyDescent="0.3">
      <c r="A580" s="371" t="s">
        <v>792</v>
      </c>
      <c r="B580" s="47" t="s">
        <v>789</v>
      </c>
      <c r="C580" s="616">
        <f>C581</f>
        <v>3000000</v>
      </c>
      <c r="D580" s="616">
        <f t="shared" si="239"/>
        <v>0</v>
      </c>
      <c r="E580" s="616">
        <f t="shared" si="239"/>
        <v>0</v>
      </c>
      <c r="F580" s="622">
        <f t="shared" si="239"/>
        <v>0</v>
      </c>
      <c r="G580" s="819">
        <f t="shared" si="239"/>
        <v>0</v>
      </c>
      <c r="H580" s="616">
        <f t="shared" si="239"/>
        <v>0</v>
      </c>
      <c r="I580" s="961">
        <f t="shared" si="239"/>
        <v>0</v>
      </c>
      <c r="J580" s="865">
        <f t="shared" si="239"/>
        <v>3000000</v>
      </c>
      <c r="K580" s="739">
        <f t="shared" si="232"/>
        <v>0</v>
      </c>
    </row>
    <row r="581" spans="1:11" ht="14.1" customHeight="1" thickBot="1" x14ac:dyDescent="0.3">
      <c r="A581" s="740" t="s">
        <v>793</v>
      </c>
      <c r="B581" s="3" t="s">
        <v>136</v>
      </c>
      <c r="C581" s="617">
        <f>C582+C584+C586+C588</f>
        <v>3000000</v>
      </c>
      <c r="D581" s="617">
        <f t="shared" ref="D581:J581" si="240">D582+D584+D586+D588</f>
        <v>0</v>
      </c>
      <c r="E581" s="617">
        <f t="shared" si="240"/>
        <v>0</v>
      </c>
      <c r="F581" s="624">
        <f t="shared" si="240"/>
        <v>0</v>
      </c>
      <c r="G581" s="820">
        <f t="shared" si="240"/>
        <v>0</v>
      </c>
      <c r="H581" s="617">
        <f t="shared" si="240"/>
        <v>0</v>
      </c>
      <c r="I581" s="934">
        <f t="shared" si="240"/>
        <v>0</v>
      </c>
      <c r="J581" s="625">
        <f t="shared" si="240"/>
        <v>3000000</v>
      </c>
      <c r="K581" s="741">
        <f t="shared" si="232"/>
        <v>0</v>
      </c>
    </row>
    <row r="582" spans="1:11" ht="14.1" customHeight="1" x14ac:dyDescent="0.25">
      <c r="A582" s="742" t="s">
        <v>794</v>
      </c>
      <c r="B582" s="41" t="s">
        <v>139</v>
      </c>
      <c r="C582" s="618">
        <f>C583</f>
        <v>105000</v>
      </c>
      <c r="D582" s="618">
        <f t="shared" ref="D582:J582" si="241">D583</f>
        <v>0</v>
      </c>
      <c r="E582" s="618">
        <f t="shared" si="241"/>
        <v>0</v>
      </c>
      <c r="F582" s="626">
        <f t="shared" si="241"/>
        <v>0</v>
      </c>
      <c r="G582" s="821">
        <f t="shared" si="241"/>
        <v>0</v>
      </c>
      <c r="H582" s="618">
        <f t="shared" si="241"/>
        <v>0</v>
      </c>
      <c r="I582" s="935">
        <f t="shared" si="241"/>
        <v>0</v>
      </c>
      <c r="J582" s="628">
        <f t="shared" si="241"/>
        <v>105000</v>
      </c>
      <c r="K582" s="743">
        <f t="shared" si="232"/>
        <v>0</v>
      </c>
    </row>
    <row r="583" spans="1:11" ht="14.1" customHeight="1" x14ac:dyDescent="0.25">
      <c r="A583" s="744" t="s">
        <v>795</v>
      </c>
      <c r="B583" s="4" t="s">
        <v>140</v>
      </c>
      <c r="C583" s="12">
        <v>105000</v>
      </c>
      <c r="D583" s="218"/>
      <c r="E583" s="218"/>
      <c r="F583" s="697"/>
      <c r="G583" s="822"/>
      <c r="H583" s="605"/>
      <c r="I583" s="823">
        <f>H583+G583</f>
        <v>0</v>
      </c>
      <c r="J583" s="604">
        <f>C583-I583</f>
        <v>105000</v>
      </c>
      <c r="K583" s="733">
        <f t="shared" si="232"/>
        <v>0</v>
      </c>
    </row>
    <row r="584" spans="1:11" ht="14.1" customHeight="1" x14ac:dyDescent="0.25">
      <c r="A584" s="744" t="s">
        <v>796</v>
      </c>
      <c r="B584" s="4" t="s">
        <v>790</v>
      </c>
      <c r="C584" s="12">
        <f>C585</f>
        <v>100000</v>
      </c>
      <c r="D584" s="12">
        <f t="shared" ref="D584:J584" si="242">D585</f>
        <v>0</v>
      </c>
      <c r="E584" s="12">
        <f t="shared" si="242"/>
        <v>0</v>
      </c>
      <c r="F584" s="633">
        <f t="shared" si="242"/>
        <v>0</v>
      </c>
      <c r="G584" s="824">
        <f t="shared" si="242"/>
        <v>0</v>
      </c>
      <c r="H584" s="12">
        <f t="shared" si="242"/>
        <v>0</v>
      </c>
      <c r="I584" s="834">
        <f t="shared" si="242"/>
        <v>0</v>
      </c>
      <c r="J584" s="634">
        <f t="shared" si="242"/>
        <v>100000</v>
      </c>
      <c r="K584" s="733">
        <f t="shared" si="232"/>
        <v>0</v>
      </c>
    </row>
    <row r="585" spans="1:11" ht="14.1" customHeight="1" x14ac:dyDescent="0.25">
      <c r="A585" s="744" t="s">
        <v>797</v>
      </c>
      <c r="B585" s="4" t="s">
        <v>791</v>
      </c>
      <c r="C585" s="12">
        <v>100000</v>
      </c>
      <c r="D585" s="218"/>
      <c r="E585" s="218"/>
      <c r="F585" s="697"/>
      <c r="G585" s="822"/>
      <c r="H585" s="605"/>
      <c r="I585" s="823"/>
      <c r="J585" s="604">
        <f>C585-I585</f>
        <v>100000</v>
      </c>
      <c r="K585" s="733">
        <f t="shared" si="232"/>
        <v>0</v>
      </c>
    </row>
    <row r="586" spans="1:11" ht="14.1" customHeight="1" x14ac:dyDescent="0.25">
      <c r="A586" s="732" t="s">
        <v>798</v>
      </c>
      <c r="B586" s="4" t="s">
        <v>141</v>
      </c>
      <c r="C586" s="12">
        <f>C587</f>
        <v>100000</v>
      </c>
      <c r="D586" s="12">
        <f t="shared" ref="D586:J586" si="243">D587</f>
        <v>0</v>
      </c>
      <c r="E586" s="12">
        <f t="shared" si="243"/>
        <v>0</v>
      </c>
      <c r="F586" s="633">
        <f t="shared" si="243"/>
        <v>0</v>
      </c>
      <c r="G586" s="824">
        <f t="shared" si="243"/>
        <v>0</v>
      </c>
      <c r="H586" s="12">
        <f t="shared" si="243"/>
        <v>0</v>
      </c>
      <c r="I586" s="834">
        <f t="shared" si="243"/>
        <v>0</v>
      </c>
      <c r="J586" s="634">
        <f t="shared" si="243"/>
        <v>100000</v>
      </c>
      <c r="K586" s="733">
        <f t="shared" si="232"/>
        <v>0</v>
      </c>
    </row>
    <row r="587" spans="1:11" ht="14.1" customHeight="1" x14ac:dyDescent="0.25">
      <c r="A587" s="732" t="s">
        <v>799</v>
      </c>
      <c r="B587" s="4" t="s">
        <v>805</v>
      </c>
      <c r="C587" s="12">
        <v>100000</v>
      </c>
      <c r="D587" s="218"/>
      <c r="E587" s="218"/>
      <c r="F587" s="697"/>
      <c r="G587" s="822"/>
      <c r="H587" s="605"/>
      <c r="I587" s="823">
        <f>H587+G587</f>
        <v>0</v>
      </c>
      <c r="J587" s="604">
        <f>C587-I587</f>
        <v>100000</v>
      </c>
      <c r="K587" s="733">
        <f t="shared" si="232"/>
        <v>0</v>
      </c>
    </row>
    <row r="588" spans="1:11" ht="14.1" customHeight="1" x14ac:dyDescent="0.25">
      <c r="A588" s="732" t="s">
        <v>800</v>
      </c>
      <c r="B588" s="4" t="s">
        <v>143</v>
      </c>
      <c r="C588" s="12">
        <f>C589</f>
        <v>2695000</v>
      </c>
      <c r="D588" s="12">
        <f t="shared" ref="D588:J588" si="244">D589</f>
        <v>0</v>
      </c>
      <c r="E588" s="12">
        <f t="shared" si="244"/>
        <v>0</v>
      </c>
      <c r="F588" s="633">
        <f t="shared" si="244"/>
        <v>0</v>
      </c>
      <c r="G588" s="824">
        <f t="shared" si="244"/>
        <v>0</v>
      </c>
      <c r="H588" s="12">
        <f t="shared" si="244"/>
        <v>0</v>
      </c>
      <c r="I588" s="834">
        <f t="shared" si="244"/>
        <v>0</v>
      </c>
      <c r="J588" s="634">
        <f t="shared" si="244"/>
        <v>2695000</v>
      </c>
      <c r="K588" s="733">
        <f t="shared" si="232"/>
        <v>0</v>
      </c>
    </row>
    <row r="589" spans="1:11" ht="14.1" customHeight="1" x14ac:dyDescent="0.25">
      <c r="A589" s="732" t="s">
        <v>801</v>
      </c>
      <c r="B589" s="4" t="s">
        <v>144</v>
      </c>
      <c r="C589" s="12">
        <v>2695000</v>
      </c>
      <c r="D589" s="218"/>
      <c r="E589" s="218"/>
      <c r="F589" s="697"/>
      <c r="G589" s="822"/>
      <c r="H589" s="605"/>
      <c r="I589" s="823">
        <f>H589+G589</f>
        <v>0</v>
      </c>
      <c r="J589" s="604">
        <f>C589-I589</f>
        <v>2695000</v>
      </c>
      <c r="K589" s="733">
        <f t="shared" si="232"/>
        <v>0</v>
      </c>
    </row>
    <row r="590" spans="1:11" ht="14.1" customHeight="1" x14ac:dyDescent="0.25">
      <c r="A590" s="879"/>
      <c r="B590" s="879"/>
      <c r="C590" s="880"/>
      <c r="D590" s="881"/>
      <c r="E590" s="881"/>
      <c r="F590" s="881"/>
      <c r="G590" s="882"/>
      <c r="H590" s="882"/>
      <c r="I590" s="882"/>
      <c r="J590" s="883"/>
      <c r="K590" s="884"/>
    </row>
    <row r="591" spans="1:11" ht="14.1" customHeight="1" x14ac:dyDescent="0.25">
      <c r="A591" s="7"/>
      <c r="B591" s="7"/>
      <c r="C591" s="885"/>
      <c r="D591" s="220"/>
      <c r="E591" s="220"/>
      <c r="F591" s="220"/>
      <c r="G591" s="415"/>
      <c r="H591" s="415"/>
      <c r="I591" s="415"/>
      <c r="J591" s="886"/>
      <c r="K591" s="887">
        <v>2</v>
      </c>
    </row>
    <row r="592" spans="1:11" ht="14.1" customHeight="1" x14ac:dyDescent="0.25">
      <c r="A592" s="717" t="s">
        <v>435</v>
      </c>
      <c r="B592" s="689">
        <v>2</v>
      </c>
      <c r="C592" s="690" t="s">
        <v>436</v>
      </c>
      <c r="D592" s="690" t="s">
        <v>437</v>
      </c>
      <c r="E592" s="690" t="s">
        <v>438</v>
      </c>
      <c r="F592" s="691" t="s">
        <v>439</v>
      </c>
      <c r="G592" s="801">
        <v>7</v>
      </c>
      <c r="H592" s="581">
        <v>8</v>
      </c>
      <c r="I592" s="924">
        <v>9</v>
      </c>
      <c r="J592" s="582">
        <v>10</v>
      </c>
      <c r="K592" s="718">
        <v>11</v>
      </c>
    </row>
    <row r="593" spans="1:11" ht="14.1" customHeight="1" x14ac:dyDescent="0.25">
      <c r="A593" s="745" t="s">
        <v>85</v>
      </c>
      <c r="B593" s="38" t="s">
        <v>84</v>
      </c>
      <c r="C593" s="620">
        <f>C594</f>
        <v>3930000</v>
      </c>
      <c r="D593" s="620">
        <f t="shared" ref="D593:J593" si="245">D594</f>
        <v>0</v>
      </c>
      <c r="E593" s="620">
        <f t="shared" si="245"/>
        <v>0</v>
      </c>
      <c r="F593" s="453">
        <f t="shared" si="245"/>
        <v>0</v>
      </c>
      <c r="G593" s="825">
        <f t="shared" si="245"/>
        <v>0</v>
      </c>
      <c r="H593" s="619">
        <f t="shared" si="245"/>
        <v>0</v>
      </c>
      <c r="I593" s="665">
        <f t="shared" si="245"/>
        <v>0</v>
      </c>
      <c r="J593" s="621">
        <f t="shared" si="245"/>
        <v>3930000</v>
      </c>
      <c r="K593" s="746">
        <f t="shared" ref="K593:K600" si="246">I593/C593*100</f>
        <v>0</v>
      </c>
    </row>
    <row r="594" spans="1:11" ht="14.1" customHeight="1" thickBot="1" x14ac:dyDescent="0.3">
      <c r="A594" s="371" t="s">
        <v>1</v>
      </c>
      <c r="B594" s="47" t="s">
        <v>2</v>
      </c>
      <c r="C594" s="616">
        <f>C595+C598</f>
        <v>3930000</v>
      </c>
      <c r="D594" s="616">
        <f t="shared" ref="D594:J594" si="247">D595+D598</f>
        <v>0</v>
      </c>
      <c r="E594" s="616">
        <f t="shared" si="247"/>
        <v>0</v>
      </c>
      <c r="F594" s="622">
        <f t="shared" si="247"/>
        <v>0</v>
      </c>
      <c r="G594" s="826">
        <f t="shared" si="247"/>
        <v>0</v>
      </c>
      <c r="H594" s="616">
        <f t="shared" si="247"/>
        <v>0</v>
      </c>
      <c r="I594" s="961">
        <f t="shared" si="247"/>
        <v>0</v>
      </c>
      <c r="J594" s="623">
        <f t="shared" si="247"/>
        <v>3930000</v>
      </c>
      <c r="K594" s="739">
        <f t="shared" si="246"/>
        <v>0</v>
      </c>
    </row>
    <row r="595" spans="1:11" ht="14.1" customHeight="1" thickBot="1" x14ac:dyDescent="0.3">
      <c r="A595" s="372" t="s">
        <v>145</v>
      </c>
      <c r="B595" s="3" t="s">
        <v>80</v>
      </c>
      <c r="C595" s="617">
        <f>C596</f>
        <v>1150000</v>
      </c>
      <c r="D595" s="617">
        <f t="shared" ref="D595:J596" si="248">D596</f>
        <v>0</v>
      </c>
      <c r="E595" s="617">
        <f t="shared" si="248"/>
        <v>0</v>
      </c>
      <c r="F595" s="624">
        <f t="shared" si="248"/>
        <v>0</v>
      </c>
      <c r="G595" s="820">
        <f t="shared" si="248"/>
        <v>0</v>
      </c>
      <c r="H595" s="617">
        <f t="shared" si="248"/>
        <v>0</v>
      </c>
      <c r="I595" s="934">
        <f t="shared" si="248"/>
        <v>0</v>
      </c>
      <c r="J595" s="625">
        <f t="shared" si="248"/>
        <v>1150000</v>
      </c>
      <c r="K595" s="741">
        <f t="shared" si="246"/>
        <v>0</v>
      </c>
    </row>
    <row r="596" spans="1:11" ht="14.1" customHeight="1" x14ac:dyDescent="0.25">
      <c r="A596" s="747" t="s">
        <v>146</v>
      </c>
      <c r="B596" s="41" t="s">
        <v>137</v>
      </c>
      <c r="C596" s="618">
        <f>C597</f>
        <v>1150000</v>
      </c>
      <c r="D596" s="618">
        <f t="shared" si="248"/>
        <v>0</v>
      </c>
      <c r="E596" s="618">
        <f t="shared" si="248"/>
        <v>0</v>
      </c>
      <c r="F596" s="626">
        <f t="shared" si="248"/>
        <v>0</v>
      </c>
      <c r="G596" s="827">
        <f t="shared" si="248"/>
        <v>0</v>
      </c>
      <c r="H596" s="627">
        <f t="shared" si="248"/>
        <v>0</v>
      </c>
      <c r="I596" s="936">
        <f t="shared" si="248"/>
        <v>0</v>
      </c>
      <c r="J596" s="628">
        <f t="shared" si="248"/>
        <v>1150000</v>
      </c>
      <c r="K596" s="743">
        <f t="shared" si="246"/>
        <v>0</v>
      </c>
    </row>
    <row r="597" spans="1:11" ht="14.1" customHeight="1" thickBot="1" x14ac:dyDescent="0.3">
      <c r="A597" s="736" t="s">
        <v>150</v>
      </c>
      <c r="B597" s="32" t="s">
        <v>138</v>
      </c>
      <c r="C597" s="611">
        <v>1150000</v>
      </c>
      <c r="D597" s="590"/>
      <c r="E597" s="590"/>
      <c r="F597" s="698"/>
      <c r="G597" s="828"/>
      <c r="H597" s="629"/>
      <c r="I597" s="829">
        <f>H597+G597</f>
        <v>0</v>
      </c>
      <c r="J597" s="630">
        <f>C597-I597</f>
        <v>1150000</v>
      </c>
      <c r="K597" s="737">
        <f t="shared" si="246"/>
        <v>0</v>
      </c>
    </row>
    <row r="598" spans="1:11" ht="14.1" customHeight="1" thickBot="1" x14ac:dyDescent="0.3">
      <c r="A598" s="372" t="s">
        <v>147</v>
      </c>
      <c r="B598" s="3" t="s">
        <v>136</v>
      </c>
      <c r="C598" s="617">
        <f>C599+C601+C603+C606</f>
        <v>2780000</v>
      </c>
      <c r="D598" s="617">
        <f t="shared" ref="D598:J598" si="249">D599+D601+D603+D606</f>
        <v>0</v>
      </c>
      <c r="E598" s="617">
        <f t="shared" si="249"/>
        <v>0</v>
      </c>
      <c r="F598" s="624">
        <f t="shared" si="249"/>
        <v>0</v>
      </c>
      <c r="G598" s="820">
        <f t="shared" si="249"/>
        <v>0</v>
      </c>
      <c r="H598" s="617">
        <f t="shared" si="249"/>
        <v>0</v>
      </c>
      <c r="I598" s="934">
        <f t="shared" si="249"/>
        <v>0</v>
      </c>
      <c r="J598" s="625">
        <f t="shared" si="249"/>
        <v>2780000</v>
      </c>
      <c r="K598" s="741">
        <f t="shared" si="246"/>
        <v>0</v>
      </c>
    </row>
    <row r="599" spans="1:11" ht="14.1" customHeight="1" x14ac:dyDescent="0.25">
      <c r="A599" s="747" t="s">
        <v>149</v>
      </c>
      <c r="B599" s="41" t="s">
        <v>139</v>
      </c>
      <c r="C599" s="618">
        <f>C600</f>
        <v>170000</v>
      </c>
      <c r="D599" s="618">
        <f t="shared" ref="D599:J599" si="250">D600</f>
        <v>0</v>
      </c>
      <c r="E599" s="618">
        <f t="shared" si="250"/>
        <v>0</v>
      </c>
      <c r="F599" s="626">
        <f t="shared" si="250"/>
        <v>0</v>
      </c>
      <c r="G599" s="821">
        <f t="shared" si="250"/>
        <v>0</v>
      </c>
      <c r="H599" s="618">
        <f t="shared" si="250"/>
        <v>0</v>
      </c>
      <c r="I599" s="935">
        <f t="shared" si="250"/>
        <v>0</v>
      </c>
      <c r="J599" s="628">
        <f t="shared" si="250"/>
        <v>170000</v>
      </c>
      <c r="K599" s="743">
        <f t="shared" si="246"/>
        <v>0</v>
      </c>
    </row>
    <row r="600" spans="1:11" ht="14.1" customHeight="1" x14ac:dyDescent="0.25">
      <c r="A600" s="732" t="s">
        <v>148</v>
      </c>
      <c r="B600" s="4" t="s">
        <v>140</v>
      </c>
      <c r="C600" s="12">
        <v>170000</v>
      </c>
      <c r="D600" s="218"/>
      <c r="E600" s="218"/>
      <c r="F600" s="697"/>
      <c r="G600" s="822"/>
      <c r="H600" s="605"/>
      <c r="I600" s="823">
        <f>H600+G600</f>
        <v>0</v>
      </c>
      <c r="J600" s="604">
        <f>C600-I600</f>
        <v>170000</v>
      </c>
      <c r="K600" s="733">
        <f t="shared" si="246"/>
        <v>0</v>
      </c>
    </row>
    <row r="601" spans="1:11" ht="14.1" customHeight="1" x14ac:dyDescent="0.25">
      <c r="A601" s="747" t="s">
        <v>802</v>
      </c>
      <c r="B601" s="4" t="s">
        <v>818</v>
      </c>
      <c r="C601" s="12">
        <f>C602</f>
        <v>247500</v>
      </c>
      <c r="D601" s="12">
        <f t="shared" ref="D601:J601" si="251">D602</f>
        <v>0</v>
      </c>
      <c r="E601" s="12">
        <f t="shared" si="251"/>
        <v>0</v>
      </c>
      <c r="F601" s="633">
        <f t="shared" si="251"/>
        <v>0</v>
      </c>
      <c r="G601" s="824">
        <f t="shared" si="251"/>
        <v>0</v>
      </c>
      <c r="H601" s="12">
        <f t="shared" si="251"/>
        <v>0</v>
      </c>
      <c r="I601" s="834">
        <f t="shared" si="251"/>
        <v>0</v>
      </c>
      <c r="J601" s="634">
        <f t="shared" si="251"/>
        <v>247500</v>
      </c>
      <c r="K601" s="733"/>
    </row>
    <row r="602" spans="1:11" ht="14.1" customHeight="1" x14ac:dyDescent="0.25">
      <c r="A602" s="747" t="s">
        <v>803</v>
      </c>
      <c r="B602" s="4" t="s">
        <v>791</v>
      </c>
      <c r="C602" s="12">
        <v>247500</v>
      </c>
      <c r="D602" s="218"/>
      <c r="E602" s="218"/>
      <c r="F602" s="697"/>
      <c r="G602" s="822"/>
      <c r="H602" s="605"/>
      <c r="I602" s="823"/>
      <c r="J602" s="604">
        <f>C602-I602</f>
        <v>247500</v>
      </c>
      <c r="K602" s="733"/>
    </row>
    <row r="603" spans="1:11" ht="14.1" customHeight="1" x14ac:dyDescent="0.25">
      <c r="A603" s="732" t="s">
        <v>151</v>
      </c>
      <c r="B603" s="4" t="s">
        <v>141</v>
      </c>
      <c r="C603" s="12">
        <f>C604+C605</f>
        <v>415500</v>
      </c>
      <c r="D603" s="12">
        <f t="shared" ref="D603:J603" si="252">D604+D605</f>
        <v>0</v>
      </c>
      <c r="E603" s="12">
        <f t="shared" si="252"/>
        <v>0</v>
      </c>
      <c r="F603" s="633">
        <f t="shared" si="252"/>
        <v>0</v>
      </c>
      <c r="G603" s="824">
        <f t="shared" si="252"/>
        <v>0</v>
      </c>
      <c r="H603" s="12">
        <f t="shared" si="252"/>
        <v>0</v>
      </c>
      <c r="I603" s="834">
        <f t="shared" si="252"/>
        <v>0</v>
      </c>
      <c r="J603" s="634">
        <f t="shared" si="252"/>
        <v>415500</v>
      </c>
      <c r="K603" s="733">
        <f>I603/C603*100</f>
        <v>0</v>
      </c>
    </row>
    <row r="604" spans="1:11" ht="14.1" customHeight="1" x14ac:dyDescent="0.25">
      <c r="A604" s="732" t="s">
        <v>152</v>
      </c>
      <c r="B604" s="4" t="s">
        <v>142</v>
      </c>
      <c r="C604" s="12">
        <v>168000</v>
      </c>
      <c r="D604" s="218"/>
      <c r="E604" s="218"/>
      <c r="F604" s="697"/>
      <c r="G604" s="822"/>
      <c r="H604" s="605"/>
      <c r="I604" s="823">
        <f>H604+G604</f>
        <v>0</v>
      </c>
      <c r="J604" s="604">
        <f>C604-I604</f>
        <v>168000</v>
      </c>
      <c r="K604" s="733">
        <f>I604/C604*100</f>
        <v>0</v>
      </c>
    </row>
    <row r="605" spans="1:11" ht="14.1" customHeight="1" x14ac:dyDescent="0.25">
      <c r="A605" s="732" t="s">
        <v>804</v>
      </c>
      <c r="B605" s="4" t="s">
        <v>805</v>
      </c>
      <c r="C605" s="12">
        <v>247500</v>
      </c>
      <c r="D605" s="218"/>
      <c r="E605" s="218"/>
      <c r="F605" s="697"/>
      <c r="G605" s="822"/>
      <c r="H605" s="605"/>
      <c r="I605" s="823">
        <f>H605+G605</f>
        <v>0</v>
      </c>
      <c r="J605" s="604">
        <f>C605-I605</f>
        <v>247500</v>
      </c>
      <c r="K605" s="733"/>
    </row>
    <row r="606" spans="1:11" ht="14.1" customHeight="1" x14ac:dyDescent="0.25">
      <c r="A606" s="732" t="s">
        <v>153</v>
      </c>
      <c r="B606" s="4" t="s">
        <v>143</v>
      </c>
      <c r="C606" s="12">
        <f>C607</f>
        <v>1947000</v>
      </c>
      <c r="D606" s="12">
        <f t="shared" ref="D606:J606" si="253">D607</f>
        <v>0</v>
      </c>
      <c r="E606" s="12">
        <f t="shared" si="253"/>
        <v>0</v>
      </c>
      <c r="F606" s="633">
        <f t="shared" si="253"/>
        <v>0</v>
      </c>
      <c r="G606" s="824">
        <f t="shared" si="253"/>
        <v>0</v>
      </c>
      <c r="H606" s="12">
        <f t="shared" si="253"/>
        <v>0</v>
      </c>
      <c r="I606" s="834">
        <f t="shared" si="253"/>
        <v>0</v>
      </c>
      <c r="J606" s="634">
        <f t="shared" si="253"/>
        <v>1947000</v>
      </c>
      <c r="K606" s="733">
        <f t="shared" ref="K606:K617" si="254">I606/C606*100</f>
        <v>0</v>
      </c>
    </row>
    <row r="607" spans="1:11" ht="14.1" customHeight="1" x14ac:dyDescent="0.25">
      <c r="A607" s="732" t="s">
        <v>154</v>
      </c>
      <c r="B607" s="4" t="s">
        <v>144</v>
      </c>
      <c r="C607" s="12">
        <v>1947000</v>
      </c>
      <c r="D607" s="218"/>
      <c r="E607" s="218"/>
      <c r="F607" s="697"/>
      <c r="G607" s="822"/>
      <c r="H607" s="605"/>
      <c r="I607" s="823">
        <f>H607+G607</f>
        <v>0</v>
      </c>
      <c r="J607" s="604">
        <f>C607-I607</f>
        <v>1947000</v>
      </c>
      <c r="K607" s="733">
        <f t="shared" si="254"/>
        <v>0</v>
      </c>
    </row>
    <row r="608" spans="1:11" ht="14.1" customHeight="1" x14ac:dyDescent="0.25">
      <c r="A608" s="745" t="s">
        <v>87</v>
      </c>
      <c r="B608" s="38" t="s">
        <v>86</v>
      </c>
      <c r="C608" s="620">
        <f>C609</f>
        <v>1500000</v>
      </c>
      <c r="D608" s="620">
        <f t="shared" ref="D608:J609" si="255">D609</f>
        <v>0</v>
      </c>
      <c r="E608" s="620">
        <f t="shared" si="255"/>
        <v>0</v>
      </c>
      <c r="F608" s="453">
        <f t="shared" si="255"/>
        <v>0</v>
      </c>
      <c r="G608" s="825">
        <f t="shared" si="255"/>
        <v>0</v>
      </c>
      <c r="H608" s="619">
        <f t="shared" si="255"/>
        <v>0</v>
      </c>
      <c r="I608" s="665">
        <f t="shared" si="255"/>
        <v>0</v>
      </c>
      <c r="J608" s="621">
        <f t="shared" si="255"/>
        <v>1500000</v>
      </c>
      <c r="K608" s="746">
        <f t="shared" si="254"/>
        <v>0</v>
      </c>
    </row>
    <row r="609" spans="1:11" ht="14.1" customHeight="1" thickBot="1" x14ac:dyDescent="0.3">
      <c r="A609" s="371" t="s">
        <v>3</v>
      </c>
      <c r="B609" s="47" t="s">
        <v>4</v>
      </c>
      <c r="C609" s="616">
        <f>C610</f>
        <v>1500000</v>
      </c>
      <c r="D609" s="616">
        <f t="shared" si="255"/>
        <v>0</v>
      </c>
      <c r="E609" s="616">
        <f t="shared" si="255"/>
        <v>0</v>
      </c>
      <c r="F609" s="622">
        <f t="shared" si="255"/>
        <v>0</v>
      </c>
      <c r="G609" s="838">
        <f t="shared" si="255"/>
        <v>0</v>
      </c>
      <c r="H609" s="641">
        <f t="shared" si="255"/>
        <v>0</v>
      </c>
      <c r="I609" s="962">
        <f t="shared" si="255"/>
        <v>0</v>
      </c>
      <c r="J609" s="632">
        <f t="shared" si="255"/>
        <v>1500000</v>
      </c>
      <c r="K609" s="739">
        <f t="shared" si="254"/>
        <v>0</v>
      </c>
    </row>
    <row r="610" spans="1:11" ht="14.1" customHeight="1" thickBot="1" x14ac:dyDescent="0.3">
      <c r="A610" s="372" t="s">
        <v>155</v>
      </c>
      <c r="B610" s="3" t="s">
        <v>136</v>
      </c>
      <c r="C610" s="617">
        <f>C611+C613</f>
        <v>1500000</v>
      </c>
      <c r="D610" s="617">
        <f t="shared" ref="D610:J610" si="256">D611+D613</f>
        <v>0</v>
      </c>
      <c r="E610" s="617">
        <f t="shared" si="256"/>
        <v>0</v>
      </c>
      <c r="F610" s="624">
        <f t="shared" si="256"/>
        <v>0</v>
      </c>
      <c r="G610" s="820">
        <f t="shared" si="256"/>
        <v>0</v>
      </c>
      <c r="H610" s="617">
        <f t="shared" si="256"/>
        <v>0</v>
      </c>
      <c r="I610" s="934">
        <f t="shared" si="256"/>
        <v>0</v>
      </c>
      <c r="J610" s="625">
        <f t="shared" si="256"/>
        <v>1500000</v>
      </c>
      <c r="K610" s="741">
        <f t="shared" si="254"/>
        <v>0</v>
      </c>
    </row>
    <row r="611" spans="1:11" ht="14.1" customHeight="1" x14ac:dyDescent="0.25">
      <c r="A611" s="747" t="s">
        <v>156</v>
      </c>
      <c r="B611" s="41" t="s">
        <v>139</v>
      </c>
      <c r="C611" s="618">
        <f>C612</f>
        <v>640000</v>
      </c>
      <c r="D611" s="618">
        <f t="shared" ref="D611:J611" si="257">D612</f>
        <v>0</v>
      </c>
      <c r="E611" s="618">
        <f t="shared" si="257"/>
        <v>0</v>
      </c>
      <c r="F611" s="626">
        <f t="shared" si="257"/>
        <v>0</v>
      </c>
      <c r="G611" s="821">
        <f t="shared" si="257"/>
        <v>0</v>
      </c>
      <c r="H611" s="618">
        <f t="shared" si="257"/>
        <v>0</v>
      </c>
      <c r="I611" s="935">
        <f t="shared" si="257"/>
        <v>0</v>
      </c>
      <c r="J611" s="628">
        <f t="shared" si="257"/>
        <v>640000</v>
      </c>
      <c r="K611" s="743">
        <f t="shared" si="254"/>
        <v>0</v>
      </c>
    </row>
    <row r="612" spans="1:11" ht="14.1" customHeight="1" x14ac:dyDescent="0.25">
      <c r="A612" s="732" t="s">
        <v>157</v>
      </c>
      <c r="B612" s="4" t="s">
        <v>140</v>
      </c>
      <c r="C612" s="12">
        <v>640000</v>
      </c>
      <c r="D612" s="218"/>
      <c r="E612" s="218"/>
      <c r="F612" s="697"/>
      <c r="G612" s="822"/>
      <c r="H612" s="605"/>
      <c r="I612" s="831">
        <f>H612+G612</f>
        <v>0</v>
      </c>
      <c r="J612" s="604">
        <f>C612-I612</f>
        <v>640000</v>
      </c>
      <c r="K612" s="733">
        <f t="shared" si="254"/>
        <v>0</v>
      </c>
    </row>
    <row r="613" spans="1:11" ht="14.1" customHeight="1" x14ac:dyDescent="0.25">
      <c r="A613" s="732" t="s">
        <v>158</v>
      </c>
      <c r="B613" s="4" t="s">
        <v>141</v>
      </c>
      <c r="C613" s="12">
        <f>C614</f>
        <v>860000</v>
      </c>
      <c r="D613" s="12">
        <f t="shared" ref="D613:J613" si="258">D614</f>
        <v>0</v>
      </c>
      <c r="E613" s="12">
        <f t="shared" si="258"/>
        <v>0</v>
      </c>
      <c r="F613" s="633">
        <f t="shared" si="258"/>
        <v>0</v>
      </c>
      <c r="G613" s="824">
        <f t="shared" si="258"/>
        <v>0</v>
      </c>
      <c r="H613" s="12">
        <f t="shared" si="258"/>
        <v>0</v>
      </c>
      <c r="I613" s="834">
        <f t="shared" si="258"/>
        <v>0</v>
      </c>
      <c r="J613" s="634">
        <f t="shared" si="258"/>
        <v>860000</v>
      </c>
      <c r="K613" s="733">
        <f t="shared" si="254"/>
        <v>0</v>
      </c>
    </row>
    <row r="614" spans="1:11" ht="14.1" customHeight="1" x14ac:dyDescent="0.25">
      <c r="A614" s="732" t="s">
        <v>159</v>
      </c>
      <c r="B614" s="4" t="s">
        <v>142</v>
      </c>
      <c r="C614" s="12">
        <v>860000</v>
      </c>
      <c r="D614" s="218"/>
      <c r="E614" s="218"/>
      <c r="F614" s="697"/>
      <c r="G614" s="822"/>
      <c r="H614" s="605"/>
      <c r="I614" s="831">
        <f>H614+G614</f>
        <v>0</v>
      </c>
      <c r="J614" s="604">
        <f>C614-I614</f>
        <v>860000</v>
      </c>
      <c r="K614" s="733">
        <f t="shared" si="254"/>
        <v>0</v>
      </c>
    </row>
    <row r="615" spans="1:11" ht="14.1" customHeight="1" x14ac:dyDescent="0.25">
      <c r="A615" s="745" t="s">
        <v>111</v>
      </c>
      <c r="B615" s="38" t="s">
        <v>451</v>
      </c>
      <c r="C615" s="620">
        <f>C616</f>
        <v>2500000</v>
      </c>
      <c r="D615" s="620">
        <f t="shared" ref="D615:J616" si="259">D616</f>
        <v>0</v>
      </c>
      <c r="E615" s="620">
        <f t="shared" si="259"/>
        <v>0</v>
      </c>
      <c r="F615" s="453">
        <f t="shared" si="259"/>
        <v>0</v>
      </c>
      <c r="G615" s="832">
        <f t="shared" si="259"/>
        <v>0</v>
      </c>
      <c r="H615" s="620">
        <f t="shared" si="259"/>
        <v>0</v>
      </c>
      <c r="I615" s="810">
        <f t="shared" si="259"/>
        <v>0</v>
      </c>
      <c r="J615" s="866">
        <f t="shared" si="259"/>
        <v>2500000</v>
      </c>
      <c r="K615" s="746">
        <f t="shared" si="254"/>
        <v>0</v>
      </c>
    </row>
    <row r="616" spans="1:11" ht="14.1" customHeight="1" thickBot="1" x14ac:dyDescent="0.3">
      <c r="A616" s="371" t="s">
        <v>5</v>
      </c>
      <c r="B616" s="47" t="s">
        <v>6</v>
      </c>
      <c r="C616" s="616">
        <f>C617</f>
        <v>2500000</v>
      </c>
      <c r="D616" s="616">
        <f t="shared" si="259"/>
        <v>0</v>
      </c>
      <c r="E616" s="616">
        <f t="shared" si="259"/>
        <v>0</v>
      </c>
      <c r="F616" s="622">
        <f t="shared" si="259"/>
        <v>0</v>
      </c>
      <c r="G616" s="819">
        <f t="shared" si="259"/>
        <v>0</v>
      </c>
      <c r="H616" s="616">
        <f t="shared" si="259"/>
        <v>0</v>
      </c>
      <c r="I616" s="961">
        <f t="shared" si="259"/>
        <v>0</v>
      </c>
      <c r="J616" s="865">
        <f t="shared" si="259"/>
        <v>2500000</v>
      </c>
      <c r="K616" s="739">
        <f t="shared" si="254"/>
        <v>0</v>
      </c>
    </row>
    <row r="617" spans="1:11" ht="14.1" customHeight="1" thickBot="1" x14ac:dyDescent="0.3">
      <c r="A617" s="748" t="s">
        <v>165</v>
      </c>
      <c r="B617" s="335" t="s">
        <v>136</v>
      </c>
      <c r="C617" s="617">
        <f>C618+C620</f>
        <v>2500000</v>
      </c>
      <c r="D617" s="617">
        <f t="shared" ref="D617:J617" si="260">D618+D620</f>
        <v>0</v>
      </c>
      <c r="E617" s="617">
        <f t="shared" si="260"/>
        <v>0</v>
      </c>
      <c r="F617" s="624">
        <f t="shared" si="260"/>
        <v>0</v>
      </c>
      <c r="G617" s="820">
        <f t="shared" si="260"/>
        <v>0</v>
      </c>
      <c r="H617" s="617">
        <f t="shared" si="260"/>
        <v>0</v>
      </c>
      <c r="I617" s="934">
        <f t="shared" si="260"/>
        <v>0</v>
      </c>
      <c r="J617" s="625">
        <f t="shared" si="260"/>
        <v>2500000</v>
      </c>
      <c r="K617" s="749">
        <f t="shared" si="254"/>
        <v>0</v>
      </c>
    </row>
    <row r="618" spans="1:11" ht="14.1" customHeight="1" x14ac:dyDescent="0.25">
      <c r="A618" s="750" t="s">
        <v>806</v>
      </c>
      <c r="B618" s="439" t="s">
        <v>141</v>
      </c>
      <c r="C618" s="635">
        <f>C619</f>
        <v>100000</v>
      </c>
      <c r="D618" s="635">
        <f t="shared" ref="D618:J618" si="261">D619</f>
        <v>0</v>
      </c>
      <c r="E618" s="635">
        <f t="shared" si="261"/>
        <v>0</v>
      </c>
      <c r="F618" s="786">
        <f t="shared" si="261"/>
        <v>0</v>
      </c>
      <c r="G618" s="833">
        <f t="shared" si="261"/>
        <v>0</v>
      </c>
      <c r="H618" s="635">
        <f t="shared" si="261"/>
        <v>0</v>
      </c>
      <c r="I618" s="937">
        <f t="shared" si="261"/>
        <v>0</v>
      </c>
      <c r="J618" s="867">
        <f t="shared" si="261"/>
        <v>100000</v>
      </c>
      <c r="K618" s="751"/>
    </row>
    <row r="619" spans="1:11" ht="14.1" customHeight="1" x14ac:dyDescent="0.25">
      <c r="A619" s="378" t="s">
        <v>807</v>
      </c>
      <c r="B619" s="5" t="s">
        <v>808</v>
      </c>
      <c r="C619" s="12">
        <v>100000</v>
      </c>
      <c r="D619" s="12"/>
      <c r="E619" s="12"/>
      <c r="F619" s="633"/>
      <c r="G619" s="824"/>
      <c r="H619" s="12"/>
      <c r="I619" s="834"/>
      <c r="J619" s="634">
        <f>C619-I619</f>
        <v>100000</v>
      </c>
      <c r="K619" s="752"/>
    </row>
    <row r="620" spans="1:11" ht="14.1" customHeight="1" x14ac:dyDescent="0.25">
      <c r="A620" s="732" t="s">
        <v>166</v>
      </c>
      <c r="B620" s="4" t="s">
        <v>143</v>
      </c>
      <c r="C620" s="12">
        <f>C621</f>
        <v>2400000</v>
      </c>
      <c r="D620" s="12">
        <f t="shared" ref="D620:J620" si="262">D621</f>
        <v>0</v>
      </c>
      <c r="E620" s="12">
        <f t="shared" si="262"/>
        <v>0</v>
      </c>
      <c r="F620" s="633">
        <f t="shared" si="262"/>
        <v>0</v>
      </c>
      <c r="G620" s="824">
        <f t="shared" si="262"/>
        <v>0</v>
      </c>
      <c r="H620" s="12">
        <f t="shared" si="262"/>
        <v>0</v>
      </c>
      <c r="I620" s="834">
        <f t="shared" si="262"/>
        <v>0</v>
      </c>
      <c r="J620" s="634">
        <f t="shared" si="262"/>
        <v>2400000</v>
      </c>
      <c r="K620" s="733">
        <f t="shared" ref="K620:K628" si="263">I620/C620*100</f>
        <v>0</v>
      </c>
    </row>
    <row r="621" spans="1:11" ht="14.1" customHeight="1" x14ac:dyDescent="0.25">
      <c r="A621" s="732" t="s">
        <v>167</v>
      </c>
      <c r="B621" s="4" t="s">
        <v>160</v>
      </c>
      <c r="C621" s="12">
        <v>2400000</v>
      </c>
      <c r="D621" s="218"/>
      <c r="E621" s="218"/>
      <c r="F621" s="697"/>
      <c r="G621" s="822"/>
      <c r="H621" s="605"/>
      <c r="I621" s="823">
        <f>H621+G621</f>
        <v>0</v>
      </c>
      <c r="J621" s="604">
        <f>C621-I621</f>
        <v>2400000</v>
      </c>
      <c r="K621" s="733">
        <f t="shared" si="263"/>
        <v>0</v>
      </c>
    </row>
    <row r="622" spans="1:11" ht="14.1" customHeight="1" x14ac:dyDescent="0.25">
      <c r="A622" s="745" t="s">
        <v>110</v>
      </c>
      <c r="B622" s="38" t="s">
        <v>88</v>
      </c>
      <c r="C622" s="620">
        <f>C623</f>
        <v>4500000</v>
      </c>
      <c r="D622" s="620">
        <f t="shared" ref="D622:J623" si="264">D623</f>
        <v>0</v>
      </c>
      <c r="E622" s="620">
        <f t="shared" si="264"/>
        <v>0</v>
      </c>
      <c r="F622" s="453">
        <f t="shared" si="264"/>
        <v>0</v>
      </c>
      <c r="G622" s="832">
        <f t="shared" si="264"/>
        <v>0</v>
      </c>
      <c r="H622" s="620">
        <f t="shared" si="264"/>
        <v>0</v>
      </c>
      <c r="I622" s="810">
        <f t="shared" si="264"/>
        <v>0</v>
      </c>
      <c r="J622" s="866">
        <f t="shared" si="264"/>
        <v>4500000</v>
      </c>
      <c r="K622" s="746">
        <f t="shared" si="263"/>
        <v>0</v>
      </c>
    </row>
    <row r="623" spans="1:11" ht="14.1" customHeight="1" thickBot="1" x14ac:dyDescent="0.3">
      <c r="A623" s="371" t="s">
        <v>7</v>
      </c>
      <c r="B623" s="47" t="s">
        <v>8</v>
      </c>
      <c r="C623" s="616">
        <f>C624</f>
        <v>4500000</v>
      </c>
      <c r="D623" s="616">
        <f t="shared" si="264"/>
        <v>0</v>
      </c>
      <c r="E623" s="616">
        <f t="shared" si="264"/>
        <v>0</v>
      </c>
      <c r="F623" s="622">
        <f t="shared" si="264"/>
        <v>0</v>
      </c>
      <c r="G623" s="819">
        <f t="shared" si="264"/>
        <v>0</v>
      </c>
      <c r="H623" s="616">
        <f t="shared" si="264"/>
        <v>0</v>
      </c>
      <c r="I623" s="961">
        <f t="shared" si="264"/>
        <v>0</v>
      </c>
      <c r="J623" s="865">
        <f t="shared" si="264"/>
        <v>4500000</v>
      </c>
      <c r="K623" s="739">
        <f t="shared" si="263"/>
        <v>0</v>
      </c>
    </row>
    <row r="624" spans="1:11" ht="14.1" customHeight="1" thickBot="1" x14ac:dyDescent="0.3">
      <c r="A624" s="748" t="s">
        <v>161</v>
      </c>
      <c r="B624" s="335" t="s">
        <v>136</v>
      </c>
      <c r="C624" s="617">
        <f>C625+C627+C629</f>
        <v>4500000</v>
      </c>
      <c r="D624" s="617">
        <f t="shared" ref="D624:J624" si="265">D625+D627+D629</f>
        <v>0</v>
      </c>
      <c r="E624" s="617">
        <f t="shared" si="265"/>
        <v>0</v>
      </c>
      <c r="F624" s="624">
        <f t="shared" si="265"/>
        <v>0</v>
      </c>
      <c r="G624" s="820">
        <f t="shared" si="265"/>
        <v>0</v>
      </c>
      <c r="H624" s="617">
        <f t="shared" si="265"/>
        <v>0</v>
      </c>
      <c r="I624" s="934">
        <f t="shared" si="265"/>
        <v>0</v>
      </c>
      <c r="J624" s="625">
        <f t="shared" si="265"/>
        <v>4500000</v>
      </c>
      <c r="K624" s="749">
        <f t="shared" si="263"/>
        <v>0</v>
      </c>
    </row>
    <row r="625" spans="1:11" ht="14.1" customHeight="1" x14ac:dyDescent="0.25">
      <c r="A625" s="747" t="s">
        <v>162</v>
      </c>
      <c r="B625" s="41" t="s">
        <v>139</v>
      </c>
      <c r="C625" s="618">
        <f>C626</f>
        <v>230000</v>
      </c>
      <c r="D625" s="618">
        <f t="shared" ref="D625:J625" si="266">D626</f>
        <v>0</v>
      </c>
      <c r="E625" s="618">
        <f t="shared" si="266"/>
        <v>0</v>
      </c>
      <c r="F625" s="626">
        <f t="shared" si="266"/>
        <v>0</v>
      </c>
      <c r="G625" s="821">
        <f t="shared" si="266"/>
        <v>0</v>
      </c>
      <c r="H625" s="618">
        <f t="shared" si="266"/>
        <v>0</v>
      </c>
      <c r="I625" s="935">
        <f t="shared" si="266"/>
        <v>0</v>
      </c>
      <c r="J625" s="628">
        <f t="shared" si="266"/>
        <v>230000</v>
      </c>
      <c r="K625" s="743">
        <f t="shared" si="263"/>
        <v>0</v>
      </c>
    </row>
    <row r="626" spans="1:11" ht="14.1" customHeight="1" x14ac:dyDescent="0.25">
      <c r="A626" s="732" t="s">
        <v>163</v>
      </c>
      <c r="B626" s="4" t="s">
        <v>140</v>
      </c>
      <c r="C626" s="12">
        <v>230000</v>
      </c>
      <c r="D626" s="587"/>
      <c r="E626" s="587"/>
      <c r="F626" s="699"/>
      <c r="G626" s="822"/>
      <c r="H626" s="605"/>
      <c r="I626" s="823">
        <f>H626+G626</f>
        <v>0</v>
      </c>
      <c r="J626" s="604">
        <f>C626-I626</f>
        <v>230000</v>
      </c>
      <c r="K626" s="733">
        <f t="shared" si="263"/>
        <v>0</v>
      </c>
    </row>
    <row r="627" spans="1:11" ht="14.1" customHeight="1" x14ac:dyDescent="0.25">
      <c r="A627" s="732" t="s">
        <v>164</v>
      </c>
      <c r="B627" s="4" t="s">
        <v>141</v>
      </c>
      <c r="C627" s="12">
        <f>C628</f>
        <v>700000</v>
      </c>
      <c r="D627" s="12">
        <f t="shared" ref="D627:J627" si="267">D628</f>
        <v>0</v>
      </c>
      <c r="E627" s="12">
        <f t="shared" si="267"/>
        <v>0</v>
      </c>
      <c r="F627" s="633">
        <f t="shared" si="267"/>
        <v>0</v>
      </c>
      <c r="G627" s="824">
        <f t="shared" si="267"/>
        <v>0</v>
      </c>
      <c r="H627" s="12">
        <f t="shared" si="267"/>
        <v>0</v>
      </c>
      <c r="I627" s="834">
        <f t="shared" si="267"/>
        <v>0</v>
      </c>
      <c r="J627" s="634">
        <f t="shared" si="267"/>
        <v>700000</v>
      </c>
      <c r="K627" s="733">
        <f t="shared" si="263"/>
        <v>0</v>
      </c>
    </row>
    <row r="628" spans="1:11" ht="14.1" customHeight="1" x14ac:dyDescent="0.25">
      <c r="A628" s="732" t="s">
        <v>810</v>
      </c>
      <c r="B628" s="4" t="s">
        <v>809</v>
      </c>
      <c r="C628" s="12">
        <v>700000</v>
      </c>
      <c r="D628" s="218"/>
      <c r="E628" s="218"/>
      <c r="F628" s="697"/>
      <c r="G628" s="822"/>
      <c r="H628" s="605"/>
      <c r="I628" s="823">
        <f>H628+G628</f>
        <v>0</v>
      </c>
      <c r="J628" s="604">
        <f>C628-I628</f>
        <v>700000</v>
      </c>
      <c r="K628" s="733">
        <f t="shared" si="263"/>
        <v>0</v>
      </c>
    </row>
    <row r="629" spans="1:11" ht="14.1" customHeight="1" x14ac:dyDescent="0.25">
      <c r="A629" s="732" t="s">
        <v>811</v>
      </c>
      <c r="B629" s="4" t="s">
        <v>143</v>
      </c>
      <c r="C629" s="12">
        <f>C630</f>
        <v>3570000</v>
      </c>
      <c r="D629" s="12">
        <f t="shared" ref="D629:J629" si="268">D630</f>
        <v>0</v>
      </c>
      <c r="E629" s="12">
        <f t="shared" si="268"/>
        <v>0</v>
      </c>
      <c r="F629" s="633">
        <f t="shared" si="268"/>
        <v>0</v>
      </c>
      <c r="G629" s="824">
        <f t="shared" si="268"/>
        <v>0</v>
      </c>
      <c r="H629" s="12">
        <f t="shared" si="268"/>
        <v>0</v>
      </c>
      <c r="I629" s="834">
        <f t="shared" si="268"/>
        <v>0</v>
      </c>
      <c r="J629" s="634">
        <f t="shared" si="268"/>
        <v>3570000</v>
      </c>
      <c r="K629" s="733"/>
    </row>
    <row r="630" spans="1:11" ht="14.1" customHeight="1" x14ac:dyDescent="0.25">
      <c r="A630" s="732" t="s">
        <v>812</v>
      </c>
      <c r="B630" s="4" t="s">
        <v>160</v>
      </c>
      <c r="C630" s="12">
        <v>3570000</v>
      </c>
      <c r="D630" s="218"/>
      <c r="E630" s="218"/>
      <c r="F630" s="697"/>
      <c r="G630" s="822"/>
      <c r="H630" s="605"/>
      <c r="I630" s="823"/>
      <c r="J630" s="604">
        <f>C630-I630</f>
        <v>3570000</v>
      </c>
      <c r="K630" s="733"/>
    </row>
    <row r="631" spans="1:11" ht="14.1" customHeight="1" x14ac:dyDescent="0.25">
      <c r="A631" s="879"/>
      <c r="B631" s="879"/>
      <c r="C631" s="880"/>
      <c r="D631" s="881"/>
      <c r="E631" s="881"/>
      <c r="F631" s="881"/>
      <c r="G631" s="882"/>
      <c r="H631" s="882"/>
      <c r="I631" s="882"/>
      <c r="J631" s="883"/>
      <c r="K631" s="884"/>
    </row>
    <row r="632" spans="1:11" ht="14.1" customHeight="1" x14ac:dyDescent="0.25">
      <c r="A632" s="7"/>
      <c r="B632" s="7"/>
      <c r="C632" s="885"/>
      <c r="D632" s="220"/>
      <c r="E632" s="220"/>
      <c r="F632" s="220"/>
      <c r="G632" s="415"/>
      <c r="H632" s="415"/>
      <c r="I632" s="415"/>
      <c r="J632" s="886"/>
      <c r="K632" s="887">
        <v>3</v>
      </c>
    </row>
    <row r="633" spans="1:11" ht="14.1" customHeight="1" x14ac:dyDescent="0.25">
      <c r="A633" s="717" t="s">
        <v>435</v>
      </c>
      <c r="B633" s="689">
        <v>2</v>
      </c>
      <c r="C633" s="690" t="s">
        <v>436</v>
      </c>
      <c r="D633" s="690" t="s">
        <v>437</v>
      </c>
      <c r="E633" s="690" t="s">
        <v>438</v>
      </c>
      <c r="F633" s="691" t="s">
        <v>439</v>
      </c>
      <c r="G633" s="801">
        <v>7</v>
      </c>
      <c r="H633" s="581">
        <v>8</v>
      </c>
      <c r="I633" s="924">
        <v>9</v>
      </c>
      <c r="J633" s="582">
        <v>10</v>
      </c>
      <c r="K633" s="718">
        <v>11</v>
      </c>
    </row>
    <row r="634" spans="1:11" ht="14.1" customHeight="1" x14ac:dyDescent="0.25">
      <c r="A634" s="745" t="s">
        <v>813</v>
      </c>
      <c r="B634" s="38" t="s">
        <v>982</v>
      </c>
      <c r="C634" s="620">
        <f>C635</f>
        <v>4950000</v>
      </c>
      <c r="D634" s="620">
        <f t="shared" ref="D634:J635" si="269">D635</f>
        <v>0</v>
      </c>
      <c r="E634" s="620">
        <f t="shared" si="269"/>
        <v>0</v>
      </c>
      <c r="F634" s="453">
        <f t="shared" si="269"/>
        <v>0</v>
      </c>
      <c r="G634" s="832">
        <f t="shared" si="269"/>
        <v>0</v>
      </c>
      <c r="H634" s="620">
        <f t="shared" si="269"/>
        <v>0</v>
      </c>
      <c r="I634" s="810">
        <f t="shared" si="269"/>
        <v>0</v>
      </c>
      <c r="J634" s="866">
        <f t="shared" si="269"/>
        <v>4950000</v>
      </c>
      <c r="K634" s="746">
        <f>I634/C634*100</f>
        <v>0</v>
      </c>
    </row>
    <row r="635" spans="1:11" ht="14.1" customHeight="1" thickBot="1" x14ac:dyDescent="0.3">
      <c r="A635" s="753" t="s">
        <v>814</v>
      </c>
      <c r="B635" s="47" t="s">
        <v>983</v>
      </c>
      <c r="C635" s="616">
        <f>C636</f>
        <v>4950000</v>
      </c>
      <c r="D635" s="616">
        <f t="shared" si="269"/>
        <v>0</v>
      </c>
      <c r="E635" s="616">
        <f t="shared" si="269"/>
        <v>0</v>
      </c>
      <c r="F635" s="622">
        <f t="shared" si="269"/>
        <v>0</v>
      </c>
      <c r="G635" s="819">
        <f t="shared" si="269"/>
        <v>0</v>
      </c>
      <c r="H635" s="616">
        <f t="shared" si="269"/>
        <v>0</v>
      </c>
      <c r="I635" s="961">
        <f t="shared" si="269"/>
        <v>0</v>
      </c>
      <c r="J635" s="865">
        <f t="shared" si="269"/>
        <v>4950000</v>
      </c>
      <c r="K635" s="739">
        <f>I635/C635*100</f>
        <v>0</v>
      </c>
    </row>
    <row r="636" spans="1:11" ht="14.1" customHeight="1" thickBot="1" x14ac:dyDescent="0.3">
      <c r="A636" s="754" t="s">
        <v>815</v>
      </c>
      <c r="B636" s="3" t="s">
        <v>136</v>
      </c>
      <c r="C636" s="617">
        <f>C637+C639+C641+C644</f>
        <v>4950000</v>
      </c>
      <c r="D636" s="617">
        <f t="shared" ref="D636:J636" si="270">D637+D639+D641+D644</f>
        <v>0</v>
      </c>
      <c r="E636" s="617">
        <f t="shared" si="270"/>
        <v>0</v>
      </c>
      <c r="F636" s="624">
        <f t="shared" si="270"/>
        <v>0</v>
      </c>
      <c r="G636" s="820">
        <f t="shared" si="270"/>
        <v>0</v>
      </c>
      <c r="H636" s="617">
        <f t="shared" si="270"/>
        <v>0</v>
      </c>
      <c r="I636" s="934">
        <f t="shared" si="270"/>
        <v>0</v>
      </c>
      <c r="J636" s="625">
        <f t="shared" si="270"/>
        <v>4950000</v>
      </c>
      <c r="K636" s="741">
        <f>I636/C636*100</f>
        <v>0</v>
      </c>
    </row>
    <row r="637" spans="1:11" ht="14.1" customHeight="1" x14ac:dyDescent="0.25">
      <c r="A637" s="742" t="s">
        <v>816</v>
      </c>
      <c r="B637" s="41" t="s">
        <v>139</v>
      </c>
      <c r="C637" s="618">
        <f>C638</f>
        <v>175000</v>
      </c>
      <c r="D637" s="618">
        <f t="shared" ref="D637:J637" si="271">D638</f>
        <v>0</v>
      </c>
      <c r="E637" s="618">
        <f t="shared" si="271"/>
        <v>0</v>
      </c>
      <c r="F637" s="626">
        <f t="shared" si="271"/>
        <v>0</v>
      </c>
      <c r="G637" s="821">
        <f t="shared" si="271"/>
        <v>0</v>
      </c>
      <c r="H637" s="618">
        <f t="shared" si="271"/>
        <v>0</v>
      </c>
      <c r="I637" s="935">
        <f t="shared" si="271"/>
        <v>0</v>
      </c>
      <c r="J637" s="628">
        <f t="shared" si="271"/>
        <v>175000</v>
      </c>
      <c r="K637" s="743">
        <f>I637/C637*100</f>
        <v>0</v>
      </c>
    </row>
    <row r="638" spans="1:11" ht="14.1" customHeight="1" x14ac:dyDescent="0.25">
      <c r="A638" s="744" t="s">
        <v>817</v>
      </c>
      <c r="B638" s="4" t="s">
        <v>140</v>
      </c>
      <c r="C638" s="12">
        <v>175000</v>
      </c>
      <c r="D638" s="218"/>
      <c r="E638" s="218"/>
      <c r="F638" s="697"/>
      <c r="G638" s="822"/>
      <c r="H638" s="605"/>
      <c r="I638" s="823">
        <f>H638+G638</f>
        <v>0</v>
      </c>
      <c r="J638" s="604">
        <f>C638-I638</f>
        <v>175000</v>
      </c>
      <c r="K638" s="733">
        <f>I638/C638*100</f>
        <v>0</v>
      </c>
    </row>
    <row r="639" spans="1:11" ht="14.1" customHeight="1" x14ac:dyDescent="0.25">
      <c r="A639" s="744" t="s">
        <v>819</v>
      </c>
      <c r="B639" s="4" t="s">
        <v>818</v>
      </c>
      <c r="C639" s="12">
        <f>C640</f>
        <v>150000</v>
      </c>
      <c r="D639" s="12">
        <f t="shared" ref="D639:J639" si="272">D640</f>
        <v>0</v>
      </c>
      <c r="E639" s="12">
        <f t="shared" si="272"/>
        <v>0</v>
      </c>
      <c r="F639" s="633">
        <f t="shared" si="272"/>
        <v>0</v>
      </c>
      <c r="G639" s="824">
        <f t="shared" si="272"/>
        <v>0</v>
      </c>
      <c r="H639" s="12">
        <f t="shared" si="272"/>
        <v>0</v>
      </c>
      <c r="I639" s="834">
        <f t="shared" si="272"/>
        <v>0</v>
      </c>
      <c r="J639" s="634">
        <f t="shared" si="272"/>
        <v>150000</v>
      </c>
      <c r="K639" s="733"/>
    </row>
    <row r="640" spans="1:11" ht="14.1" customHeight="1" x14ac:dyDescent="0.25">
      <c r="A640" s="744" t="s">
        <v>820</v>
      </c>
      <c r="B640" s="4" t="s">
        <v>791</v>
      </c>
      <c r="C640" s="12">
        <v>150000</v>
      </c>
      <c r="D640" s="218"/>
      <c r="E640" s="218"/>
      <c r="F640" s="697"/>
      <c r="G640" s="822"/>
      <c r="H640" s="605"/>
      <c r="I640" s="823"/>
      <c r="J640" s="604">
        <f>C640-I640</f>
        <v>150000</v>
      </c>
      <c r="K640" s="733"/>
    </row>
    <row r="641" spans="1:11" ht="14.1" customHeight="1" x14ac:dyDescent="0.25">
      <c r="A641" s="732" t="s">
        <v>821</v>
      </c>
      <c r="B641" s="4" t="s">
        <v>141</v>
      </c>
      <c r="C641" s="12">
        <f>C642+C643</f>
        <v>250000</v>
      </c>
      <c r="D641" s="12">
        <f t="shared" ref="D641:J641" si="273">D642+D643</f>
        <v>0</v>
      </c>
      <c r="E641" s="12">
        <f t="shared" si="273"/>
        <v>0</v>
      </c>
      <c r="F641" s="633">
        <f t="shared" si="273"/>
        <v>0</v>
      </c>
      <c r="G641" s="824">
        <f t="shared" si="273"/>
        <v>0</v>
      </c>
      <c r="H641" s="12">
        <f t="shared" si="273"/>
        <v>0</v>
      </c>
      <c r="I641" s="834">
        <f t="shared" si="273"/>
        <v>0</v>
      </c>
      <c r="J641" s="634">
        <f t="shared" si="273"/>
        <v>250000</v>
      </c>
      <c r="K641" s="733">
        <f>I641/C641*100</f>
        <v>0</v>
      </c>
    </row>
    <row r="642" spans="1:11" ht="14.1" customHeight="1" x14ac:dyDescent="0.25">
      <c r="A642" s="732" t="s">
        <v>822</v>
      </c>
      <c r="B642" s="4" t="s">
        <v>142</v>
      </c>
      <c r="C642" s="12">
        <v>150000</v>
      </c>
      <c r="D642" s="218"/>
      <c r="E642" s="218"/>
      <c r="F642" s="697"/>
      <c r="G642" s="822"/>
      <c r="H642" s="605"/>
      <c r="I642" s="823">
        <f>H642+G642</f>
        <v>0</v>
      </c>
      <c r="J642" s="604">
        <f>C642-I642</f>
        <v>150000</v>
      </c>
      <c r="K642" s="733">
        <f>I642/C642*100</f>
        <v>0</v>
      </c>
    </row>
    <row r="643" spans="1:11" ht="14.1" customHeight="1" x14ac:dyDescent="0.25">
      <c r="A643" s="732" t="s">
        <v>823</v>
      </c>
      <c r="B643" s="4" t="s">
        <v>805</v>
      </c>
      <c r="C643" s="12">
        <v>100000</v>
      </c>
      <c r="D643" s="218"/>
      <c r="E643" s="218"/>
      <c r="F643" s="697"/>
      <c r="G643" s="822"/>
      <c r="H643" s="605"/>
      <c r="I643" s="823"/>
      <c r="J643" s="604">
        <f>C643-I643</f>
        <v>100000</v>
      </c>
      <c r="K643" s="733"/>
    </row>
    <row r="644" spans="1:11" ht="14.1" customHeight="1" x14ac:dyDescent="0.25">
      <c r="A644" s="732" t="s">
        <v>824</v>
      </c>
      <c r="B644" s="4" t="s">
        <v>143</v>
      </c>
      <c r="C644" s="12">
        <f>C645</f>
        <v>4375000</v>
      </c>
      <c r="D644" s="12">
        <f t="shared" ref="D644:J644" si="274">D645</f>
        <v>0</v>
      </c>
      <c r="E644" s="12">
        <f t="shared" si="274"/>
        <v>0</v>
      </c>
      <c r="F644" s="633">
        <f t="shared" si="274"/>
        <v>0</v>
      </c>
      <c r="G644" s="824">
        <f t="shared" si="274"/>
        <v>0</v>
      </c>
      <c r="H644" s="12">
        <f t="shared" si="274"/>
        <v>0</v>
      </c>
      <c r="I644" s="834">
        <f t="shared" si="274"/>
        <v>0</v>
      </c>
      <c r="J644" s="634">
        <f t="shared" si="274"/>
        <v>4375000</v>
      </c>
      <c r="K644" s="733">
        <f t="shared" ref="K644:K657" si="275">I644/C644*100</f>
        <v>0</v>
      </c>
    </row>
    <row r="645" spans="1:11" ht="14.1" customHeight="1" x14ac:dyDescent="0.25">
      <c r="A645" s="732" t="s">
        <v>825</v>
      </c>
      <c r="B645" s="4" t="s">
        <v>144</v>
      </c>
      <c r="C645" s="12">
        <v>4375000</v>
      </c>
      <c r="D645" s="218"/>
      <c r="E645" s="218"/>
      <c r="F645" s="697"/>
      <c r="G645" s="822"/>
      <c r="H645" s="605"/>
      <c r="I645" s="823">
        <f>H645+G645</f>
        <v>0</v>
      </c>
      <c r="J645" s="636">
        <f>C645-I645</f>
        <v>4375000</v>
      </c>
      <c r="K645" s="755">
        <f t="shared" si="275"/>
        <v>0</v>
      </c>
    </row>
    <row r="646" spans="1:11" ht="14.1" customHeight="1" x14ac:dyDescent="0.25">
      <c r="A646" s="745" t="s">
        <v>109</v>
      </c>
      <c r="B646" s="38" t="s">
        <v>89</v>
      </c>
      <c r="C646" s="620">
        <f>C647</f>
        <v>2500000</v>
      </c>
      <c r="D646" s="620">
        <f t="shared" ref="D646:J647" si="276">D647</f>
        <v>0</v>
      </c>
      <c r="E646" s="620">
        <f t="shared" si="276"/>
        <v>0</v>
      </c>
      <c r="F646" s="453">
        <f t="shared" si="276"/>
        <v>0</v>
      </c>
      <c r="G646" s="832">
        <f t="shared" si="276"/>
        <v>0</v>
      </c>
      <c r="H646" s="620">
        <f t="shared" si="276"/>
        <v>0</v>
      </c>
      <c r="I646" s="810">
        <f t="shared" si="276"/>
        <v>0</v>
      </c>
      <c r="J646" s="866">
        <f t="shared" si="276"/>
        <v>2500000</v>
      </c>
      <c r="K646" s="746">
        <f t="shared" si="275"/>
        <v>0</v>
      </c>
    </row>
    <row r="647" spans="1:11" ht="14.1" customHeight="1" thickBot="1" x14ac:dyDescent="0.3">
      <c r="A647" s="371" t="s">
        <v>827</v>
      </c>
      <c r="B647" s="47" t="s">
        <v>826</v>
      </c>
      <c r="C647" s="616">
        <f>C648</f>
        <v>2500000</v>
      </c>
      <c r="D647" s="616">
        <f t="shared" si="276"/>
        <v>0</v>
      </c>
      <c r="E647" s="616">
        <f t="shared" si="276"/>
        <v>0</v>
      </c>
      <c r="F647" s="622">
        <f t="shared" si="276"/>
        <v>0</v>
      </c>
      <c r="G647" s="819">
        <f t="shared" si="276"/>
        <v>0</v>
      </c>
      <c r="H647" s="616">
        <f t="shared" si="276"/>
        <v>0</v>
      </c>
      <c r="I647" s="961">
        <f t="shared" si="276"/>
        <v>0</v>
      </c>
      <c r="J647" s="865">
        <f t="shared" si="276"/>
        <v>2500000</v>
      </c>
      <c r="K647" s="739">
        <f t="shared" si="275"/>
        <v>0</v>
      </c>
    </row>
    <row r="648" spans="1:11" ht="14.1" customHeight="1" thickBot="1" x14ac:dyDescent="0.3">
      <c r="A648" s="372" t="s">
        <v>828</v>
      </c>
      <c r="B648" s="3" t="s">
        <v>136</v>
      </c>
      <c r="C648" s="617">
        <f>C649+C651</f>
        <v>2500000</v>
      </c>
      <c r="D648" s="617">
        <f t="shared" ref="D648:J648" si="277">D649+D651</f>
        <v>0</v>
      </c>
      <c r="E648" s="617">
        <f t="shared" si="277"/>
        <v>0</v>
      </c>
      <c r="F648" s="624">
        <f t="shared" si="277"/>
        <v>0</v>
      </c>
      <c r="G648" s="820">
        <f t="shared" si="277"/>
        <v>0</v>
      </c>
      <c r="H648" s="617">
        <f t="shared" si="277"/>
        <v>0</v>
      </c>
      <c r="I648" s="934">
        <f t="shared" si="277"/>
        <v>0</v>
      </c>
      <c r="J648" s="625">
        <f t="shared" si="277"/>
        <v>2500000</v>
      </c>
      <c r="K648" s="741">
        <f t="shared" si="275"/>
        <v>0</v>
      </c>
    </row>
    <row r="649" spans="1:11" ht="14.1" customHeight="1" x14ac:dyDescent="0.25">
      <c r="A649" s="747" t="s">
        <v>829</v>
      </c>
      <c r="B649" s="41" t="s">
        <v>139</v>
      </c>
      <c r="C649" s="618">
        <f>C650</f>
        <v>200000</v>
      </c>
      <c r="D649" s="618">
        <f t="shared" ref="D649:J649" si="278">D650</f>
        <v>0</v>
      </c>
      <c r="E649" s="618">
        <f t="shared" si="278"/>
        <v>0</v>
      </c>
      <c r="F649" s="626">
        <f t="shared" si="278"/>
        <v>0</v>
      </c>
      <c r="G649" s="821">
        <f t="shared" si="278"/>
        <v>0</v>
      </c>
      <c r="H649" s="618">
        <f t="shared" si="278"/>
        <v>0</v>
      </c>
      <c r="I649" s="935">
        <f t="shared" si="278"/>
        <v>0</v>
      </c>
      <c r="J649" s="628">
        <f t="shared" si="278"/>
        <v>200000</v>
      </c>
      <c r="K649" s="743">
        <f t="shared" si="275"/>
        <v>0</v>
      </c>
    </row>
    <row r="650" spans="1:11" ht="14.1" customHeight="1" x14ac:dyDescent="0.25">
      <c r="A650" s="732" t="s">
        <v>830</v>
      </c>
      <c r="B650" s="4" t="s">
        <v>140</v>
      </c>
      <c r="C650" s="12">
        <v>200000</v>
      </c>
      <c r="D650" s="218"/>
      <c r="E650" s="218"/>
      <c r="F650" s="697"/>
      <c r="G650" s="822"/>
      <c r="H650" s="605"/>
      <c r="I650" s="831">
        <f>H650+G650</f>
        <v>0</v>
      </c>
      <c r="J650" s="604">
        <f>C650-I650</f>
        <v>200000</v>
      </c>
      <c r="K650" s="733">
        <f t="shared" si="275"/>
        <v>0</v>
      </c>
    </row>
    <row r="651" spans="1:11" ht="14.1" customHeight="1" x14ac:dyDescent="0.25">
      <c r="A651" s="732" t="s">
        <v>832</v>
      </c>
      <c r="B651" s="4" t="s">
        <v>143</v>
      </c>
      <c r="C651" s="12">
        <f>C652</f>
        <v>2300000</v>
      </c>
      <c r="D651" s="12">
        <f t="shared" ref="D651:J651" si="279">D652</f>
        <v>0</v>
      </c>
      <c r="E651" s="12">
        <f t="shared" si="279"/>
        <v>0</v>
      </c>
      <c r="F651" s="633">
        <f t="shared" si="279"/>
        <v>0</v>
      </c>
      <c r="G651" s="824">
        <f t="shared" si="279"/>
        <v>0</v>
      </c>
      <c r="H651" s="12">
        <f t="shared" si="279"/>
        <v>0</v>
      </c>
      <c r="I651" s="834">
        <f t="shared" si="279"/>
        <v>0</v>
      </c>
      <c r="J651" s="634">
        <f t="shared" si="279"/>
        <v>2300000</v>
      </c>
      <c r="K651" s="733">
        <f t="shared" si="275"/>
        <v>0</v>
      </c>
    </row>
    <row r="652" spans="1:11" ht="14.1" customHeight="1" x14ac:dyDescent="0.25">
      <c r="A652" s="732" t="s">
        <v>831</v>
      </c>
      <c r="B652" s="4" t="s">
        <v>144</v>
      </c>
      <c r="C652" s="12">
        <v>2300000</v>
      </c>
      <c r="D652" s="218"/>
      <c r="E652" s="218"/>
      <c r="F652" s="697"/>
      <c r="G652" s="822"/>
      <c r="H652" s="605"/>
      <c r="I652" s="831">
        <f>H652+G652</f>
        <v>0</v>
      </c>
      <c r="J652" s="604">
        <f>C652-I652</f>
        <v>2300000</v>
      </c>
      <c r="K652" s="733">
        <f t="shared" si="275"/>
        <v>0</v>
      </c>
    </row>
    <row r="653" spans="1:11" ht="14.1" customHeight="1" x14ac:dyDescent="0.25">
      <c r="A653" s="745" t="s">
        <v>108</v>
      </c>
      <c r="B653" s="38" t="s">
        <v>90</v>
      </c>
      <c r="C653" s="620">
        <f t="shared" ref="C653:J653" si="280">C654+C664</f>
        <v>4000000</v>
      </c>
      <c r="D653" s="620">
        <f t="shared" si="280"/>
        <v>0</v>
      </c>
      <c r="E653" s="620">
        <f t="shared" si="280"/>
        <v>0</v>
      </c>
      <c r="F653" s="453">
        <f t="shared" si="280"/>
        <v>0</v>
      </c>
      <c r="G653" s="832">
        <f t="shared" si="280"/>
        <v>0</v>
      </c>
      <c r="H653" s="620">
        <f t="shared" si="280"/>
        <v>0</v>
      </c>
      <c r="I653" s="810">
        <f t="shared" si="280"/>
        <v>0</v>
      </c>
      <c r="J653" s="866">
        <f t="shared" si="280"/>
        <v>4000000</v>
      </c>
      <c r="K653" s="746">
        <f t="shared" si="275"/>
        <v>0</v>
      </c>
    </row>
    <row r="654" spans="1:11" ht="14.1" customHeight="1" thickBot="1" x14ac:dyDescent="0.3">
      <c r="A654" s="371" t="s">
        <v>9</v>
      </c>
      <c r="B654" s="47" t="s">
        <v>10</v>
      </c>
      <c r="C654" s="616">
        <f>C655</f>
        <v>2000000</v>
      </c>
      <c r="D654" s="616">
        <f t="shared" ref="D654:J654" si="281">D655</f>
        <v>0</v>
      </c>
      <c r="E654" s="616">
        <f t="shared" si="281"/>
        <v>0</v>
      </c>
      <c r="F654" s="622">
        <f t="shared" si="281"/>
        <v>0</v>
      </c>
      <c r="G654" s="819">
        <f t="shared" si="281"/>
        <v>0</v>
      </c>
      <c r="H654" s="616">
        <f t="shared" si="281"/>
        <v>0</v>
      </c>
      <c r="I654" s="961">
        <f t="shared" si="281"/>
        <v>0</v>
      </c>
      <c r="J654" s="865">
        <f t="shared" si="281"/>
        <v>2000000</v>
      </c>
      <c r="K654" s="739">
        <f t="shared" si="275"/>
        <v>0</v>
      </c>
    </row>
    <row r="655" spans="1:11" ht="14.1" customHeight="1" thickBot="1" x14ac:dyDescent="0.3">
      <c r="A655" s="372" t="s">
        <v>168</v>
      </c>
      <c r="B655" s="3" t="s">
        <v>136</v>
      </c>
      <c r="C655" s="617">
        <f>C656+C658+C660+C662</f>
        <v>2000000</v>
      </c>
      <c r="D655" s="617">
        <f t="shared" ref="D655:J655" si="282">D656+D658+D660+D662</f>
        <v>0</v>
      </c>
      <c r="E655" s="617">
        <f t="shared" si="282"/>
        <v>0</v>
      </c>
      <c r="F655" s="624">
        <f t="shared" si="282"/>
        <v>0</v>
      </c>
      <c r="G655" s="820">
        <f t="shared" si="282"/>
        <v>0</v>
      </c>
      <c r="H655" s="617">
        <f t="shared" si="282"/>
        <v>0</v>
      </c>
      <c r="I655" s="934">
        <f t="shared" si="282"/>
        <v>0</v>
      </c>
      <c r="J655" s="625">
        <f t="shared" si="282"/>
        <v>2000000</v>
      </c>
      <c r="K655" s="741">
        <f t="shared" si="275"/>
        <v>0</v>
      </c>
    </row>
    <row r="656" spans="1:11" ht="14.1" customHeight="1" x14ac:dyDescent="0.25">
      <c r="A656" s="747" t="s">
        <v>169</v>
      </c>
      <c r="B656" s="41" t="s">
        <v>139</v>
      </c>
      <c r="C656" s="618">
        <f>C657</f>
        <v>150000</v>
      </c>
      <c r="D656" s="618">
        <f t="shared" ref="D656:J656" si="283">D657</f>
        <v>0</v>
      </c>
      <c r="E656" s="618">
        <f t="shared" si="283"/>
        <v>0</v>
      </c>
      <c r="F656" s="626">
        <f t="shared" si="283"/>
        <v>0</v>
      </c>
      <c r="G656" s="821">
        <f t="shared" si="283"/>
        <v>0</v>
      </c>
      <c r="H656" s="618">
        <f t="shared" si="283"/>
        <v>0</v>
      </c>
      <c r="I656" s="935">
        <f t="shared" si="283"/>
        <v>0</v>
      </c>
      <c r="J656" s="628">
        <f t="shared" si="283"/>
        <v>150000</v>
      </c>
      <c r="K656" s="743">
        <f t="shared" si="275"/>
        <v>0</v>
      </c>
    </row>
    <row r="657" spans="1:11" ht="14.1" customHeight="1" x14ac:dyDescent="0.25">
      <c r="A657" s="736" t="s">
        <v>170</v>
      </c>
      <c r="B657" s="4" t="s">
        <v>140</v>
      </c>
      <c r="C657" s="12">
        <v>150000</v>
      </c>
      <c r="D657" s="587"/>
      <c r="E657" s="587"/>
      <c r="F657" s="699"/>
      <c r="G657" s="822"/>
      <c r="H657" s="605"/>
      <c r="I657" s="823">
        <f>H657+G657</f>
        <v>0</v>
      </c>
      <c r="J657" s="604">
        <f>C657-I657</f>
        <v>150000</v>
      </c>
      <c r="K657" s="733">
        <f t="shared" si="275"/>
        <v>0</v>
      </c>
    </row>
    <row r="658" spans="1:11" ht="14.1" customHeight="1" x14ac:dyDescent="0.25">
      <c r="A658" s="732" t="s">
        <v>833</v>
      </c>
      <c r="B658" s="4" t="s">
        <v>818</v>
      </c>
      <c r="C658" s="12">
        <f>C659</f>
        <v>100000</v>
      </c>
      <c r="D658" s="12">
        <f t="shared" ref="D658:J658" si="284">D659</f>
        <v>0</v>
      </c>
      <c r="E658" s="12">
        <f t="shared" si="284"/>
        <v>0</v>
      </c>
      <c r="F658" s="633">
        <f t="shared" si="284"/>
        <v>0</v>
      </c>
      <c r="G658" s="824">
        <f t="shared" si="284"/>
        <v>0</v>
      </c>
      <c r="H658" s="12">
        <f t="shared" si="284"/>
        <v>0</v>
      </c>
      <c r="I658" s="834">
        <f t="shared" si="284"/>
        <v>0</v>
      </c>
      <c r="J658" s="634">
        <f t="shared" si="284"/>
        <v>100000</v>
      </c>
      <c r="K658" s="733"/>
    </row>
    <row r="659" spans="1:11" ht="14.1" customHeight="1" x14ac:dyDescent="0.25">
      <c r="A659" s="732" t="s">
        <v>834</v>
      </c>
      <c r="B659" s="4" t="s">
        <v>791</v>
      </c>
      <c r="C659" s="12">
        <v>100000</v>
      </c>
      <c r="D659" s="587"/>
      <c r="E659" s="587"/>
      <c r="F659" s="699"/>
      <c r="G659" s="822"/>
      <c r="H659" s="605"/>
      <c r="I659" s="823"/>
      <c r="J659" s="604">
        <f>C659-I659</f>
        <v>100000</v>
      </c>
      <c r="K659" s="733"/>
    </row>
    <row r="660" spans="1:11" ht="14.1" customHeight="1" x14ac:dyDescent="0.25">
      <c r="A660" s="747" t="s">
        <v>171</v>
      </c>
      <c r="B660" s="4" t="s">
        <v>141</v>
      </c>
      <c r="C660" s="12">
        <f>C661</f>
        <v>100000</v>
      </c>
      <c r="D660" s="12">
        <f t="shared" ref="D660:J660" si="285">D661</f>
        <v>0</v>
      </c>
      <c r="E660" s="12">
        <f t="shared" si="285"/>
        <v>0</v>
      </c>
      <c r="F660" s="633">
        <f t="shared" si="285"/>
        <v>0</v>
      </c>
      <c r="G660" s="824">
        <f t="shared" si="285"/>
        <v>0</v>
      </c>
      <c r="H660" s="12">
        <f t="shared" si="285"/>
        <v>0</v>
      </c>
      <c r="I660" s="834">
        <f t="shared" si="285"/>
        <v>0</v>
      </c>
      <c r="J660" s="634">
        <f t="shared" si="285"/>
        <v>100000</v>
      </c>
      <c r="K660" s="733">
        <f>I660/C660*100</f>
        <v>0</v>
      </c>
    </row>
    <row r="661" spans="1:11" ht="14.1" customHeight="1" x14ac:dyDescent="0.25">
      <c r="A661" s="732" t="s">
        <v>835</v>
      </c>
      <c r="B661" s="4" t="s">
        <v>809</v>
      </c>
      <c r="C661" s="12">
        <v>100000</v>
      </c>
      <c r="D661" s="587"/>
      <c r="E661" s="587"/>
      <c r="F661" s="699"/>
      <c r="G661" s="822"/>
      <c r="H661" s="605"/>
      <c r="I661" s="823">
        <f>H661+G661</f>
        <v>0</v>
      </c>
      <c r="J661" s="604">
        <f>C661-I661</f>
        <v>100000</v>
      </c>
      <c r="K661" s="733">
        <f>I661/C661*100</f>
        <v>0</v>
      </c>
    </row>
    <row r="662" spans="1:11" ht="14.1" customHeight="1" x14ac:dyDescent="0.25">
      <c r="A662" s="732" t="s">
        <v>172</v>
      </c>
      <c r="B662" s="4" t="s">
        <v>143</v>
      </c>
      <c r="C662" s="12">
        <f>C663</f>
        <v>1650000</v>
      </c>
      <c r="D662" s="12">
        <f t="shared" ref="D662:J662" si="286">D663</f>
        <v>0</v>
      </c>
      <c r="E662" s="12">
        <f t="shared" si="286"/>
        <v>0</v>
      </c>
      <c r="F662" s="633">
        <f t="shared" si="286"/>
        <v>0</v>
      </c>
      <c r="G662" s="824">
        <f t="shared" si="286"/>
        <v>0</v>
      </c>
      <c r="H662" s="12">
        <f t="shared" si="286"/>
        <v>0</v>
      </c>
      <c r="I662" s="834">
        <f t="shared" si="286"/>
        <v>0</v>
      </c>
      <c r="J662" s="634">
        <f t="shared" si="286"/>
        <v>1650000</v>
      </c>
      <c r="K662" s="733">
        <f>I662/C662*100</f>
        <v>0</v>
      </c>
    </row>
    <row r="663" spans="1:11" ht="14.1" customHeight="1" thickBot="1" x14ac:dyDescent="0.3">
      <c r="A663" s="736" t="s">
        <v>173</v>
      </c>
      <c r="B663" s="32" t="s">
        <v>836</v>
      </c>
      <c r="C663" s="611">
        <v>1650000</v>
      </c>
      <c r="D663" s="590"/>
      <c r="E663" s="590"/>
      <c r="F663" s="698"/>
      <c r="G663" s="828"/>
      <c r="H663" s="629"/>
      <c r="I663" s="829">
        <f>H663+G663</f>
        <v>0</v>
      </c>
      <c r="J663" s="630">
        <f>C663-I663</f>
        <v>1650000</v>
      </c>
      <c r="K663" s="737">
        <f>I663/C663*100</f>
        <v>0</v>
      </c>
    </row>
    <row r="664" spans="1:11" ht="14.1" customHeight="1" thickBot="1" x14ac:dyDescent="0.3">
      <c r="A664" s="756" t="s">
        <v>11</v>
      </c>
      <c r="B664" s="440" t="s">
        <v>12</v>
      </c>
      <c r="C664" s="637">
        <f>C665+C675</f>
        <v>2000000</v>
      </c>
      <c r="D664" s="637">
        <f t="shared" ref="D664:J664" si="287">D665+D675</f>
        <v>0</v>
      </c>
      <c r="E664" s="637">
        <f t="shared" si="287"/>
        <v>0</v>
      </c>
      <c r="F664" s="787">
        <f t="shared" si="287"/>
        <v>0</v>
      </c>
      <c r="G664" s="835">
        <f t="shared" si="287"/>
        <v>0</v>
      </c>
      <c r="H664" s="637">
        <f t="shared" si="287"/>
        <v>0</v>
      </c>
      <c r="I664" s="963">
        <f t="shared" si="287"/>
        <v>0</v>
      </c>
      <c r="J664" s="868">
        <f t="shared" si="287"/>
        <v>2000000</v>
      </c>
      <c r="K664" s="757">
        <f>I664/C664*100</f>
        <v>0</v>
      </c>
    </row>
    <row r="665" spans="1:11" ht="14.1" customHeight="1" thickBot="1" x14ac:dyDescent="0.3">
      <c r="A665" s="740" t="s">
        <v>837</v>
      </c>
      <c r="B665" s="335" t="s">
        <v>80</v>
      </c>
      <c r="C665" s="638">
        <f>C666</f>
        <v>510000</v>
      </c>
      <c r="D665" s="638">
        <f t="shared" ref="D665:J666" si="288">D666</f>
        <v>0</v>
      </c>
      <c r="E665" s="638">
        <f t="shared" si="288"/>
        <v>0</v>
      </c>
      <c r="F665" s="788">
        <f t="shared" si="288"/>
        <v>0</v>
      </c>
      <c r="G665" s="836">
        <f t="shared" si="288"/>
        <v>0</v>
      </c>
      <c r="H665" s="638">
        <f t="shared" si="288"/>
        <v>0</v>
      </c>
      <c r="I665" s="938">
        <f t="shared" si="288"/>
        <v>0</v>
      </c>
      <c r="J665" s="869">
        <f t="shared" si="288"/>
        <v>510000</v>
      </c>
      <c r="K665" s="749"/>
    </row>
    <row r="666" spans="1:11" ht="14.1" customHeight="1" x14ac:dyDescent="0.25">
      <c r="A666" s="758" t="s">
        <v>838</v>
      </c>
      <c r="B666" s="338" t="s">
        <v>137</v>
      </c>
      <c r="C666" s="639">
        <f>C667</f>
        <v>510000</v>
      </c>
      <c r="D666" s="639">
        <f t="shared" si="288"/>
        <v>0</v>
      </c>
      <c r="E666" s="639">
        <f t="shared" si="288"/>
        <v>0</v>
      </c>
      <c r="F666" s="789">
        <f t="shared" si="288"/>
        <v>0</v>
      </c>
      <c r="G666" s="837">
        <f t="shared" si="288"/>
        <v>0</v>
      </c>
      <c r="H666" s="639">
        <f t="shared" si="288"/>
        <v>0</v>
      </c>
      <c r="I666" s="939">
        <f t="shared" si="288"/>
        <v>0</v>
      </c>
      <c r="J666" s="870">
        <f t="shared" si="288"/>
        <v>510000</v>
      </c>
      <c r="K666" s="759"/>
    </row>
    <row r="667" spans="1:11" ht="14.1" customHeight="1" x14ac:dyDescent="0.25">
      <c r="A667" s="744" t="s">
        <v>839</v>
      </c>
      <c r="B667" s="437" t="s">
        <v>840</v>
      </c>
      <c r="C667" s="631">
        <v>510000</v>
      </c>
      <c r="D667" s="631"/>
      <c r="E667" s="631"/>
      <c r="F667" s="888"/>
      <c r="G667" s="830"/>
      <c r="H667" s="631"/>
      <c r="I667" s="889"/>
      <c r="J667" s="890">
        <f>C667-I667</f>
        <v>510000</v>
      </c>
      <c r="K667" s="781"/>
    </row>
    <row r="668" spans="1:11" ht="14.1" customHeight="1" x14ac:dyDescent="0.25">
      <c r="A668" s="898"/>
      <c r="B668" s="898"/>
      <c r="C668" s="899"/>
      <c r="D668" s="899"/>
      <c r="E668" s="899"/>
      <c r="F668" s="899"/>
      <c r="G668" s="899"/>
      <c r="H668" s="899"/>
      <c r="I668" s="899"/>
      <c r="J668" s="899"/>
      <c r="K668" s="900"/>
    </row>
    <row r="669" spans="1:11" ht="14.1" customHeight="1" x14ac:dyDescent="0.25">
      <c r="A669" s="901"/>
      <c r="B669" s="901"/>
      <c r="C669" s="902"/>
      <c r="D669" s="902"/>
      <c r="E669" s="902"/>
      <c r="F669" s="902"/>
      <c r="G669" s="902"/>
      <c r="H669" s="902"/>
      <c r="I669" s="902"/>
      <c r="J669" s="902"/>
      <c r="K669" s="903"/>
    </row>
    <row r="670" spans="1:11" ht="14.1" customHeight="1" x14ac:dyDescent="0.25">
      <c r="A670" s="901"/>
      <c r="B670" s="901"/>
      <c r="C670" s="902"/>
      <c r="D670" s="902"/>
      <c r="E670" s="902"/>
      <c r="F670" s="902"/>
      <c r="G670" s="902"/>
      <c r="H670" s="902"/>
      <c r="I670" s="902"/>
      <c r="J670" s="902"/>
      <c r="K670" s="903"/>
    </row>
    <row r="671" spans="1:11" ht="14.1" customHeight="1" x14ac:dyDescent="0.25">
      <c r="A671" s="901"/>
      <c r="B671" s="901"/>
      <c r="C671" s="902"/>
      <c r="D671" s="902"/>
      <c r="E671" s="902"/>
      <c r="F671" s="902"/>
      <c r="G671" s="902"/>
      <c r="H671" s="902"/>
      <c r="I671" s="902"/>
      <c r="J671" s="902"/>
      <c r="K671" s="903"/>
    </row>
    <row r="672" spans="1:11" ht="14.1" customHeight="1" x14ac:dyDescent="0.25">
      <c r="A672" s="901"/>
      <c r="B672" s="901"/>
      <c r="C672" s="902"/>
      <c r="D672" s="902"/>
      <c r="E672" s="902"/>
      <c r="F672" s="902"/>
      <c r="G672" s="902"/>
      <c r="H672" s="902"/>
      <c r="I672" s="902"/>
      <c r="J672" s="902"/>
      <c r="K672" s="903"/>
    </row>
    <row r="673" spans="1:11" ht="14.1" customHeight="1" x14ac:dyDescent="0.25">
      <c r="A673" s="901"/>
      <c r="B673" s="901"/>
      <c r="C673" s="902"/>
      <c r="D673" s="902"/>
      <c r="E673" s="902"/>
      <c r="F673" s="902"/>
      <c r="G673" s="902"/>
      <c r="H673" s="902"/>
      <c r="I673" s="902"/>
      <c r="J673" s="902"/>
      <c r="K673" s="903">
        <v>4</v>
      </c>
    </row>
    <row r="674" spans="1:11" ht="14.1" customHeight="1" x14ac:dyDescent="0.25">
      <c r="A674" s="717" t="s">
        <v>435</v>
      </c>
      <c r="B674" s="689">
        <v>2</v>
      </c>
      <c r="C674" s="690" t="s">
        <v>436</v>
      </c>
      <c r="D674" s="690" t="s">
        <v>437</v>
      </c>
      <c r="E674" s="690" t="s">
        <v>438</v>
      </c>
      <c r="F674" s="691" t="s">
        <v>439</v>
      </c>
      <c r="G674" s="801">
        <v>7</v>
      </c>
      <c r="H674" s="581">
        <v>8</v>
      </c>
      <c r="I674" s="924">
        <v>9</v>
      </c>
      <c r="J674" s="582">
        <v>10</v>
      </c>
      <c r="K674" s="718">
        <v>11</v>
      </c>
    </row>
    <row r="675" spans="1:11" ht="14.1" customHeight="1" thickBot="1" x14ac:dyDescent="0.3">
      <c r="A675" s="891" t="s">
        <v>174</v>
      </c>
      <c r="B675" s="892" t="s">
        <v>136</v>
      </c>
      <c r="C675" s="893">
        <f>C676+C678+C680+C682</f>
        <v>1490000</v>
      </c>
      <c r="D675" s="893">
        <f t="shared" ref="D675:J675" si="289">D676+D678+D680+D682</f>
        <v>0</v>
      </c>
      <c r="E675" s="893">
        <f t="shared" si="289"/>
        <v>0</v>
      </c>
      <c r="F675" s="894">
        <f t="shared" si="289"/>
        <v>0</v>
      </c>
      <c r="G675" s="895">
        <f t="shared" si="289"/>
        <v>0</v>
      </c>
      <c r="H675" s="893">
        <f t="shared" si="289"/>
        <v>0</v>
      </c>
      <c r="I675" s="940">
        <f t="shared" si="289"/>
        <v>0</v>
      </c>
      <c r="J675" s="896">
        <f t="shared" si="289"/>
        <v>1490000</v>
      </c>
      <c r="K675" s="897">
        <f>I675/C675*100</f>
        <v>0</v>
      </c>
    </row>
    <row r="676" spans="1:11" ht="14.1" customHeight="1" x14ac:dyDescent="0.25">
      <c r="A676" s="747" t="s">
        <v>175</v>
      </c>
      <c r="B676" s="41" t="s">
        <v>139</v>
      </c>
      <c r="C676" s="618">
        <f>C677</f>
        <v>140000</v>
      </c>
      <c r="D676" s="618">
        <f t="shared" ref="D676:J676" si="290">D677</f>
        <v>0</v>
      </c>
      <c r="E676" s="618">
        <f t="shared" si="290"/>
        <v>0</v>
      </c>
      <c r="F676" s="626">
        <f t="shared" si="290"/>
        <v>0</v>
      </c>
      <c r="G676" s="821">
        <f t="shared" si="290"/>
        <v>0</v>
      </c>
      <c r="H676" s="618">
        <f t="shared" si="290"/>
        <v>0</v>
      </c>
      <c r="I676" s="935">
        <f t="shared" si="290"/>
        <v>0</v>
      </c>
      <c r="J676" s="628">
        <f t="shared" si="290"/>
        <v>140000</v>
      </c>
      <c r="K676" s="743">
        <f>I676/C676*100</f>
        <v>0</v>
      </c>
    </row>
    <row r="677" spans="1:11" ht="14.1" customHeight="1" x14ac:dyDescent="0.25">
      <c r="A677" s="732" t="s">
        <v>176</v>
      </c>
      <c r="B677" s="4" t="s">
        <v>140</v>
      </c>
      <c r="C677" s="12">
        <v>140000</v>
      </c>
      <c r="D677" s="218"/>
      <c r="E677" s="218"/>
      <c r="F677" s="697"/>
      <c r="G677" s="822"/>
      <c r="H677" s="605"/>
      <c r="I677" s="823">
        <f>H677+G677</f>
        <v>0</v>
      </c>
      <c r="J677" s="604">
        <f>C677-I677</f>
        <v>140000</v>
      </c>
      <c r="K677" s="733">
        <f>I677/C677*100</f>
        <v>0</v>
      </c>
    </row>
    <row r="678" spans="1:11" ht="14.1" customHeight="1" x14ac:dyDescent="0.25">
      <c r="A678" s="732" t="s">
        <v>841</v>
      </c>
      <c r="B678" s="4" t="s">
        <v>818</v>
      </c>
      <c r="C678" s="12">
        <f>C679</f>
        <v>100000</v>
      </c>
      <c r="D678" s="12">
        <f t="shared" ref="D678:J678" si="291">D679</f>
        <v>0</v>
      </c>
      <c r="E678" s="12">
        <f t="shared" si="291"/>
        <v>0</v>
      </c>
      <c r="F678" s="633">
        <f t="shared" si="291"/>
        <v>0</v>
      </c>
      <c r="G678" s="824">
        <f t="shared" si="291"/>
        <v>0</v>
      </c>
      <c r="H678" s="12">
        <f t="shared" si="291"/>
        <v>0</v>
      </c>
      <c r="I678" s="834">
        <f t="shared" si="291"/>
        <v>0</v>
      </c>
      <c r="J678" s="634">
        <f t="shared" si="291"/>
        <v>100000</v>
      </c>
      <c r="K678" s="733"/>
    </row>
    <row r="679" spans="1:11" ht="14.1" customHeight="1" x14ac:dyDescent="0.25">
      <c r="A679" s="732" t="s">
        <v>842</v>
      </c>
      <c r="B679" s="4" t="s">
        <v>791</v>
      </c>
      <c r="C679" s="12">
        <v>100000</v>
      </c>
      <c r="D679" s="218"/>
      <c r="E679" s="218"/>
      <c r="F679" s="697"/>
      <c r="G679" s="822"/>
      <c r="H679" s="605"/>
      <c r="I679" s="823"/>
      <c r="J679" s="604">
        <f>C679-I679</f>
        <v>100000</v>
      </c>
      <c r="K679" s="733"/>
    </row>
    <row r="680" spans="1:11" ht="14.1" customHeight="1" x14ac:dyDescent="0.25">
      <c r="A680" s="732" t="s">
        <v>177</v>
      </c>
      <c r="B680" s="4" t="s">
        <v>141</v>
      </c>
      <c r="C680" s="12">
        <f>C681</f>
        <v>100000</v>
      </c>
      <c r="D680" s="12">
        <f t="shared" ref="D680:J680" si="292">D681</f>
        <v>0</v>
      </c>
      <c r="E680" s="12">
        <f t="shared" si="292"/>
        <v>0</v>
      </c>
      <c r="F680" s="633">
        <f t="shared" si="292"/>
        <v>0</v>
      </c>
      <c r="G680" s="824">
        <f t="shared" si="292"/>
        <v>0</v>
      </c>
      <c r="H680" s="12">
        <f t="shared" si="292"/>
        <v>0</v>
      </c>
      <c r="I680" s="834">
        <f t="shared" si="292"/>
        <v>0</v>
      </c>
      <c r="J680" s="634">
        <f t="shared" si="292"/>
        <v>100000</v>
      </c>
      <c r="K680" s="733">
        <f t="shared" ref="K680:K691" si="293">I680/C680*100</f>
        <v>0</v>
      </c>
    </row>
    <row r="681" spans="1:11" ht="14.1" customHeight="1" x14ac:dyDescent="0.25">
      <c r="A681" s="732" t="s">
        <v>843</v>
      </c>
      <c r="B681" s="4" t="s">
        <v>809</v>
      </c>
      <c r="C681" s="12">
        <v>100000</v>
      </c>
      <c r="D681" s="218"/>
      <c r="E681" s="605">
        <v>0</v>
      </c>
      <c r="F681" s="699"/>
      <c r="G681" s="822"/>
      <c r="H681" s="605"/>
      <c r="I681" s="823">
        <f>H681+G681</f>
        <v>0</v>
      </c>
      <c r="J681" s="604">
        <f>C681-I681</f>
        <v>100000</v>
      </c>
      <c r="K681" s="733">
        <f t="shared" si="293"/>
        <v>0</v>
      </c>
    </row>
    <row r="682" spans="1:11" ht="14.1" customHeight="1" x14ac:dyDescent="0.25">
      <c r="A682" s="732" t="s">
        <v>178</v>
      </c>
      <c r="B682" s="4" t="s">
        <v>143</v>
      </c>
      <c r="C682" s="12">
        <f>C683</f>
        <v>1150000</v>
      </c>
      <c r="D682" s="12">
        <f t="shared" ref="D682:J682" si="294">D683</f>
        <v>0</v>
      </c>
      <c r="E682" s="12">
        <f t="shared" si="294"/>
        <v>0</v>
      </c>
      <c r="F682" s="633">
        <f t="shared" si="294"/>
        <v>0</v>
      </c>
      <c r="G682" s="824">
        <f t="shared" si="294"/>
        <v>0</v>
      </c>
      <c r="H682" s="12">
        <f t="shared" si="294"/>
        <v>0</v>
      </c>
      <c r="I682" s="834">
        <f t="shared" si="294"/>
        <v>0</v>
      </c>
      <c r="J682" s="634">
        <f t="shared" si="294"/>
        <v>1150000</v>
      </c>
      <c r="K682" s="733">
        <f t="shared" si="293"/>
        <v>0</v>
      </c>
    </row>
    <row r="683" spans="1:11" ht="14.1" customHeight="1" x14ac:dyDescent="0.25">
      <c r="A683" s="732" t="s">
        <v>844</v>
      </c>
      <c r="B683" s="4" t="s">
        <v>144</v>
      </c>
      <c r="C683" s="12">
        <v>1150000</v>
      </c>
      <c r="D683" s="218"/>
      <c r="E683" s="218"/>
      <c r="F683" s="697"/>
      <c r="G683" s="822"/>
      <c r="H683" s="605"/>
      <c r="I683" s="823">
        <f>H683+G683</f>
        <v>0</v>
      </c>
      <c r="J683" s="604">
        <f>C683-I683</f>
        <v>1150000</v>
      </c>
      <c r="K683" s="733">
        <f t="shared" si="293"/>
        <v>0</v>
      </c>
    </row>
    <row r="684" spans="1:11" ht="14.1" customHeight="1" x14ac:dyDescent="0.25">
      <c r="A684" s="745" t="s">
        <v>107</v>
      </c>
      <c r="B684" s="38" t="s">
        <v>450</v>
      </c>
      <c r="C684" s="620">
        <f t="shared" ref="C684:J684" si="295">C685+C698</f>
        <v>43000000</v>
      </c>
      <c r="D684" s="620">
        <f t="shared" si="295"/>
        <v>0</v>
      </c>
      <c r="E684" s="620">
        <f t="shared" si="295"/>
        <v>0</v>
      </c>
      <c r="F684" s="453">
        <f t="shared" si="295"/>
        <v>0</v>
      </c>
      <c r="G684" s="825">
        <f t="shared" si="295"/>
        <v>0</v>
      </c>
      <c r="H684" s="619">
        <f t="shared" si="295"/>
        <v>0</v>
      </c>
      <c r="I684" s="665">
        <f t="shared" si="295"/>
        <v>0</v>
      </c>
      <c r="J684" s="621">
        <f t="shared" si="295"/>
        <v>43000000</v>
      </c>
      <c r="K684" s="746">
        <f t="shared" si="293"/>
        <v>0</v>
      </c>
    </row>
    <row r="685" spans="1:11" ht="14.1" customHeight="1" thickBot="1" x14ac:dyDescent="0.3">
      <c r="A685" s="371" t="s">
        <v>13</v>
      </c>
      <c r="B685" s="47" t="s">
        <v>14</v>
      </c>
      <c r="C685" s="616">
        <f>C686+C691</f>
        <v>38000000</v>
      </c>
      <c r="D685" s="616">
        <f t="shared" ref="D685:J685" si="296">D686+D691</f>
        <v>0</v>
      </c>
      <c r="E685" s="616">
        <f t="shared" si="296"/>
        <v>0</v>
      </c>
      <c r="F685" s="622">
        <f t="shared" si="296"/>
        <v>0</v>
      </c>
      <c r="G685" s="838">
        <f t="shared" si="296"/>
        <v>0</v>
      </c>
      <c r="H685" s="641">
        <f t="shared" si="296"/>
        <v>0</v>
      </c>
      <c r="I685" s="962">
        <f t="shared" si="296"/>
        <v>0</v>
      </c>
      <c r="J685" s="632">
        <f t="shared" si="296"/>
        <v>38000000</v>
      </c>
      <c r="K685" s="739">
        <f t="shared" si="293"/>
        <v>0</v>
      </c>
    </row>
    <row r="686" spans="1:11" ht="14.1" customHeight="1" thickBot="1" x14ac:dyDescent="0.3">
      <c r="A686" s="372" t="s">
        <v>182</v>
      </c>
      <c r="B686" s="3" t="s">
        <v>80</v>
      </c>
      <c r="C686" s="617">
        <f>C687+C689</f>
        <v>24480000</v>
      </c>
      <c r="D686" s="617">
        <f t="shared" ref="D686:J686" si="297">D687+D689</f>
        <v>0</v>
      </c>
      <c r="E686" s="617">
        <f t="shared" si="297"/>
        <v>0</v>
      </c>
      <c r="F686" s="624">
        <f t="shared" si="297"/>
        <v>0</v>
      </c>
      <c r="G686" s="820">
        <f t="shared" si="297"/>
        <v>0</v>
      </c>
      <c r="H686" s="617">
        <f t="shared" si="297"/>
        <v>0</v>
      </c>
      <c r="I686" s="934">
        <f t="shared" si="297"/>
        <v>0</v>
      </c>
      <c r="J686" s="625">
        <f t="shared" si="297"/>
        <v>24480000</v>
      </c>
      <c r="K686" s="741">
        <f t="shared" si="293"/>
        <v>0</v>
      </c>
    </row>
    <row r="687" spans="1:11" ht="14.1" customHeight="1" x14ac:dyDescent="0.25">
      <c r="A687" s="747" t="s">
        <v>183</v>
      </c>
      <c r="B687" s="41" t="s">
        <v>137</v>
      </c>
      <c r="C687" s="618">
        <f>C688</f>
        <v>14880000</v>
      </c>
      <c r="D687" s="618">
        <f t="shared" ref="D687:J687" si="298">D688</f>
        <v>0</v>
      </c>
      <c r="E687" s="618">
        <f t="shared" si="298"/>
        <v>0</v>
      </c>
      <c r="F687" s="626">
        <f t="shared" si="298"/>
        <v>0</v>
      </c>
      <c r="G687" s="821">
        <f t="shared" si="298"/>
        <v>0</v>
      </c>
      <c r="H687" s="618">
        <f t="shared" si="298"/>
        <v>0</v>
      </c>
      <c r="I687" s="935">
        <f t="shared" si="298"/>
        <v>0</v>
      </c>
      <c r="J687" s="628">
        <f t="shared" si="298"/>
        <v>14880000</v>
      </c>
      <c r="K687" s="743">
        <f t="shared" si="293"/>
        <v>0</v>
      </c>
    </row>
    <row r="688" spans="1:11" ht="14.1" customHeight="1" x14ac:dyDescent="0.25">
      <c r="A688" s="732" t="s">
        <v>184</v>
      </c>
      <c r="B688" s="4" t="s">
        <v>179</v>
      </c>
      <c r="C688" s="12">
        <v>14880000</v>
      </c>
      <c r="D688" s="587"/>
      <c r="E688" s="587"/>
      <c r="F688" s="699"/>
      <c r="G688" s="822"/>
      <c r="H688" s="605"/>
      <c r="I688" s="823">
        <f>H688+G688</f>
        <v>0</v>
      </c>
      <c r="J688" s="604">
        <f>C688-I688</f>
        <v>14880000</v>
      </c>
      <c r="K688" s="733">
        <f t="shared" si="293"/>
        <v>0</v>
      </c>
    </row>
    <row r="689" spans="1:11" ht="14.1" customHeight="1" x14ac:dyDescent="0.25">
      <c r="A689" s="732" t="s">
        <v>185</v>
      </c>
      <c r="B689" s="4" t="s">
        <v>180</v>
      </c>
      <c r="C689" s="12">
        <f>C690</f>
        <v>9600000</v>
      </c>
      <c r="D689" s="12">
        <f t="shared" ref="D689:J689" si="299">D690</f>
        <v>0</v>
      </c>
      <c r="E689" s="12">
        <f t="shared" si="299"/>
        <v>0</v>
      </c>
      <c r="F689" s="633">
        <f t="shared" si="299"/>
        <v>0</v>
      </c>
      <c r="G689" s="824">
        <f t="shared" si="299"/>
        <v>0</v>
      </c>
      <c r="H689" s="12">
        <f t="shared" si="299"/>
        <v>0</v>
      </c>
      <c r="I689" s="834">
        <f t="shared" si="299"/>
        <v>0</v>
      </c>
      <c r="J689" s="634">
        <f t="shared" si="299"/>
        <v>9600000</v>
      </c>
      <c r="K689" s="733">
        <f t="shared" si="293"/>
        <v>0</v>
      </c>
    </row>
    <row r="690" spans="1:11" ht="14.1" customHeight="1" thickBot="1" x14ac:dyDescent="0.3">
      <c r="A690" s="736" t="s">
        <v>186</v>
      </c>
      <c r="B690" s="32" t="s">
        <v>181</v>
      </c>
      <c r="C690" s="611">
        <v>9600000</v>
      </c>
      <c r="D690" s="590"/>
      <c r="E690" s="590"/>
      <c r="F690" s="698"/>
      <c r="G690" s="828"/>
      <c r="H690" s="629"/>
      <c r="I690" s="829">
        <f>H690+G690</f>
        <v>0</v>
      </c>
      <c r="J690" s="630">
        <f>C690-I690</f>
        <v>9600000</v>
      </c>
      <c r="K690" s="737">
        <f t="shared" si="293"/>
        <v>0</v>
      </c>
    </row>
    <row r="691" spans="1:11" ht="14.1" customHeight="1" thickBot="1" x14ac:dyDescent="0.3">
      <c r="A691" s="372" t="s">
        <v>187</v>
      </c>
      <c r="B691" s="3" t="s">
        <v>136</v>
      </c>
      <c r="C691" s="617">
        <f>C692+C694+C696</f>
        <v>13520000</v>
      </c>
      <c r="D691" s="617">
        <f t="shared" ref="D691:J691" si="300">D692+D694+D696</f>
        <v>0</v>
      </c>
      <c r="E691" s="617">
        <f t="shared" si="300"/>
        <v>0</v>
      </c>
      <c r="F691" s="624">
        <f t="shared" si="300"/>
        <v>0</v>
      </c>
      <c r="G691" s="820">
        <f t="shared" si="300"/>
        <v>0</v>
      </c>
      <c r="H691" s="617">
        <f t="shared" si="300"/>
        <v>0</v>
      </c>
      <c r="I691" s="934">
        <f t="shared" si="300"/>
        <v>0</v>
      </c>
      <c r="J691" s="625">
        <f t="shared" si="300"/>
        <v>13520000</v>
      </c>
      <c r="K691" s="741">
        <f t="shared" si="293"/>
        <v>0</v>
      </c>
    </row>
    <row r="692" spans="1:11" ht="14.1" customHeight="1" x14ac:dyDescent="0.25">
      <c r="A692" s="760" t="s">
        <v>847</v>
      </c>
      <c r="B692" s="442" t="s">
        <v>139</v>
      </c>
      <c r="C692" s="635">
        <f>C693</f>
        <v>96000</v>
      </c>
      <c r="D692" s="635">
        <f t="shared" ref="D692:J692" si="301">D693</f>
        <v>0</v>
      </c>
      <c r="E692" s="635">
        <f t="shared" si="301"/>
        <v>0</v>
      </c>
      <c r="F692" s="786">
        <f t="shared" si="301"/>
        <v>0</v>
      </c>
      <c r="G692" s="833">
        <f t="shared" si="301"/>
        <v>0</v>
      </c>
      <c r="H692" s="635">
        <f t="shared" si="301"/>
        <v>0</v>
      </c>
      <c r="I692" s="937">
        <f t="shared" si="301"/>
        <v>0</v>
      </c>
      <c r="J692" s="867">
        <f t="shared" si="301"/>
        <v>96000</v>
      </c>
      <c r="K692" s="761"/>
    </row>
    <row r="693" spans="1:11" ht="14.1" customHeight="1" x14ac:dyDescent="0.25">
      <c r="A693" s="732" t="s">
        <v>848</v>
      </c>
      <c r="B693" s="4" t="s">
        <v>140</v>
      </c>
      <c r="C693" s="12">
        <v>96000</v>
      </c>
      <c r="D693" s="12"/>
      <c r="E693" s="12"/>
      <c r="F693" s="633"/>
      <c r="G693" s="824"/>
      <c r="H693" s="12"/>
      <c r="I693" s="834"/>
      <c r="J693" s="634">
        <f>C693-I693</f>
        <v>96000</v>
      </c>
      <c r="K693" s="733"/>
    </row>
    <row r="694" spans="1:11" ht="14.1" customHeight="1" x14ac:dyDescent="0.25">
      <c r="A694" s="732" t="s">
        <v>188</v>
      </c>
      <c r="B694" s="4" t="s">
        <v>143</v>
      </c>
      <c r="C694" s="12">
        <f>C695</f>
        <v>4424000</v>
      </c>
      <c r="D694" s="12">
        <f t="shared" ref="D694:J694" si="302">D695</f>
        <v>0</v>
      </c>
      <c r="E694" s="12">
        <f t="shared" si="302"/>
        <v>0</v>
      </c>
      <c r="F694" s="633">
        <f t="shared" si="302"/>
        <v>0</v>
      </c>
      <c r="G694" s="824">
        <f t="shared" si="302"/>
        <v>0</v>
      </c>
      <c r="H694" s="12">
        <f t="shared" si="302"/>
        <v>0</v>
      </c>
      <c r="I694" s="834">
        <f t="shared" si="302"/>
        <v>0</v>
      </c>
      <c r="J694" s="634">
        <f t="shared" si="302"/>
        <v>4424000</v>
      </c>
      <c r="K694" s="733">
        <f>I694/C694*100</f>
        <v>0</v>
      </c>
    </row>
    <row r="695" spans="1:11" ht="14.1" customHeight="1" x14ac:dyDescent="0.25">
      <c r="A695" s="732" t="s">
        <v>189</v>
      </c>
      <c r="B695" s="4" t="s">
        <v>160</v>
      </c>
      <c r="C695" s="12">
        <v>4424000</v>
      </c>
      <c r="D695" s="587"/>
      <c r="E695" s="587"/>
      <c r="F695" s="699"/>
      <c r="G695" s="822"/>
      <c r="H695" s="605"/>
      <c r="I695" s="823">
        <f>H695+G695</f>
        <v>0</v>
      </c>
      <c r="J695" s="636">
        <f>C695-I695</f>
        <v>4424000</v>
      </c>
      <c r="K695" s="733">
        <f>I695/C695*100</f>
        <v>0</v>
      </c>
    </row>
    <row r="696" spans="1:11" ht="14.1" customHeight="1" x14ac:dyDescent="0.25">
      <c r="A696" s="732" t="s">
        <v>849</v>
      </c>
      <c r="B696" s="4" t="s">
        <v>845</v>
      </c>
      <c r="C696" s="12">
        <f>C697</f>
        <v>9000000</v>
      </c>
      <c r="D696" s="12">
        <f t="shared" ref="D696:J696" si="303">D697</f>
        <v>0</v>
      </c>
      <c r="E696" s="12">
        <f t="shared" si="303"/>
        <v>0</v>
      </c>
      <c r="F696" s="633">
        <f t="shared" si="303"/>
        <v>0</v>
      </c>
      <c r="G696" s="824">
        <f t="shared" si="303"/>
        <v>0</v>
      </c>
      <c r="H696" s="12">
        <f t="shared" si="303"/>
        <v>0</v>
      </c>
      <c r="I696" s="834">
        <f t="shared" si="303"/>
        <v>0</v>
      </c>
      <c r="J696" s="634">
        <f t="shared" si="303"/>
        <v>9000000</v>
      </c>
      <c r="K696" s="733"/>
    </row>
    <row r="697" spans="1:11" ht="14.1" customHeight="1" thickBot="1" x14ac:dyDescent="0.3">
      <c r="A697" s="762" t="s">
        <v>850</v>
      </c>
      <c r="B697" s="443" t="s">
        <v>846</v>
      </c>
      <c r="C697" s="642">
        <v>9000000</v>
      </c>
      <c r="D697" s="700"/>
      <c r="E697" s="700"/>
      <c r="F697" s="701"/>
      <c r="G697" s="839"/>
      <c r="H697" s="643"/>
      <c r="I697" s="840"/>
      <c r="J697" s="644">
        <f>C697-I697</f>
        <v>9000000</v>
      </c>
      <c r="K697" s="763"/>
    </row>
    <row r="698" spans="1:11" ht="14.1" customHeight="1" thickBot="1" x14ac:dyDescent="0.3">
      <c r="A698" s="764" t="s">
        <v>15</v>
      </c>
      <c r="B698" s="78" t="s">
        <v>16</v>
      </c>
      <c r="C698" s="645">
        <f>C699+C702</f>
        <v>5000000</v>
      </c>
      <c r="D698" s="645">
        <f t="shared" ref="D698:J698" si="304">D699+D702</f>
        <v>0</v>
      </c>
      <c r="E698" s="645">
        <f t="shared" si="304"/>
        <v>0</v>
      </c>
      <c r="F698" s="646">
        <f t="shared" si="304"/>
        <v>0</v>
      </c>
      <c r="G698" s="841">
        <f t="shared" si="304"/>
        <v>0</v>
      </c>
      <c r="H698" s="647">
        <f t="shared" si="304"/>
        <v>0</v>
      </c>
      <c r="I698" s="964">
        <f t="shared" si="304"/>
        <v>0</v>
      </c>
      <c r="J698" s="648">
        <f t="shared" si="304"/>
        <v>5000000</v>
      </c>
      <c r="K698" s="765">
        <f t="shared" ref="K698:K711" si="305">I698/C698*100</f>
        <v>0</v>
      </c>
    </row>
    <row r="699" spans="1:11" ht="14.1" customHeight="1" thickBot="1" x14ac:dyDescent="0.3">
      <c r="A699" s="372" t="s">
        <v>193</v>
      </c>
      <c r="B699" s="3" t="s">
        <v>80</v>
      </c>
      <c r="C699" s="617">
        <f>C700</f>
        <v>670000</v>
      </c>
      <c r="D699" s="617">
        <f t="shared" ref="D699:J700" si="306">D700</f>
        <v>0</v>
      </c>
      <c r="E699" s="617">
        <f t="shared" si="306"/>
        <v>0</v>
      </c>
      <c r="F699" s="624">
        <f t="shared" si="306"/>
        <v>0</v>
      </c>
      <c r="G699" s="820">
        <f t="shared" si="306"/>
        <v>0</v>
      </c>
      <c r="H699" s="617">
        <f t="shared" si="306"/>
        <v>0</v>
      </c>
      <c r="I699" s="934">
        <f t="shared" si="306"/>
        <v>0</v>
      </c>
      <c r="J699" s="625">
        <f t="shared" si="306"/>
        <v>670000</v>
      </c>
      <c r="K699" s="741">
        <f t="shared" si="305"/>
        <v>0</v>
      </c>
    </row>
    <row r="700" spans="1:11" ht="14.1" customHeight="1" x14ac:dyDescent="0.25">
      <c r="A700" s="747" t="s">
        <v>194</v>
      </c>
      <c r="B700" s="41" t="s">
        <v>137</v>
      </c>
      <c r="C700" s="618">
        <f>C701</f>
        <v>670000</v>
      </c>
      <c r="D700" s="618">
        <f t="shared" si="306"/>
        <v>0</v>
      </c>
      <c r="E700" s="618">
        <f t="shared" si="306"/>
        <v>0</v>
      </c>
      <c r="F700" s="626">
        <f t="shared" si="306"/>
        <v>0</v>
      </c>
      <c r="G700" s="821">
        <f t="shared" si="306"/>
        <v>0</v>
      </c>
      <c r="H700" s="618">
        <f t="shared" si="306"/>
        <v>0</v>
      </c>
      <c r="I700" s="935">
        <f t="shared" si="306"/>
        <v>0</v>
      </c>
      <c r="J700" s="628">
        <f t="shared" si="306"/>
        <v>670000</v>
      </c>
      <c r="K700" s="743">
        <f t="shared" si="305"/>
        <v>0</v>
      </c>
    </row>
    <row r="701" spans="1:11" ht="14.1" customHeight="1" thickBot="1" x14ac:dyDescent="0.3">
      <c r="A701" s="736" t="s">
        <v>195</v>
      </c>
      <c r="B701" s="32" t="s">
        <v>138</v>
      </c>
      <c r="C701" s="611">
        <v>670000</v>
      </c>
      <c r="D701" s="590"/>
      <c r="E701" s="590"/>
      <c r="F701" s="698"/>
      <c r="G701" s="828"/>
      <c r="H701" s="629"/>
      <c r="I701" s="829">
        <f>H701+G701</f>
        <v>0</v>
      </c>
      <c r="J701" s="630">
        <f>C701-I701</f>
        <v>670000</v>
      </c>
      <c r="K701" s="737">
        <f t="shared" si="305"/>
        <v>0</v>
      </c>
    </row>
    <row r="702" spans="1:11" ht="14.1" customHeight="1" thickBot="1" x14ac:dyDescent="0.3">
      <c r="A702" s="372" t="s">
        <v>196</v>
      </c>
      <c r="B702" s="3" t="s">
        <v>136</v>
      </c>
      <c r="C702" s="617">
        <f>C703+C705+C707+C709</f>
        <v>4330000</v>
      </c>
      <c r="D702" s="617">
        <f t="shared" ref="D702:J702" si="307">D703+D705+D707+D709</f>
        <v>0</v>
      </c>
      <c r="E702" s="617">
        <f t="shared" si="307"/>
        <v>0</v>
      </c>
      <c r="F702" s="624">
        <f t="shared" si="307"/>
        <v>0</v>
      </c>
      <c r="G702" s="820">
        <f t="shared" si="307"/>
        <v>0</v>
      </c>
      <c r="H702" s="617">
        <f t="shared" si="307"/>
        <v>0</v>
      </c>
      <c r="I702" s="934">
        <f t="shared" si="307"/>
        <v>0</v>
      </c>
      <c r="J702" s="625">
        <f t="shared" si="307"/>
        <v>4330000</v>
      </c>
      <c r="K702" s="741">
        <f t="shared" si="305"/>
        <v>0</v>
      </c>
    </row>
    <row r="703" spans="1:11" ht="14.1" customHeight="1" x14ac:dyDescent="0.25">
      <c r="A703" s="747" t="s">
        <v>197</v>
      </c>
      <c r="B703" s="41" t="s">
        <v>139</v>
      </c>
      <c r="C703" s="618">
        <f>C704</f>
        <v>755000</v>
      </c>
      <c r="D703" s="618">
        <f t="shared" ref="D703:J703" si="308">D704</f>
        <v>0</v>
      </c>
      <c r="E703" s="618">
        <f t="shared" si="308"/>
        <v>0</v>
      </c>
      <c r="F703" s="626">
        <f t="shared" si="308"/>
        <v>0</v>
      </c>
      <c r="G703" s="821">
        <f t="shared" si="308"/>
        <v>0</v>
      </c>
      <c r="H703" s="618">
        <f t="shared" si="308"/>
        <v>0</v>
      </c>
      <c r="I703" s="935">
        <f t="shared" si="308"/>
        <v>0</v>
      </c>
      <c r="J703" s="628">
        <f t="shared" si="308"/>
        <v>755000</v>
      </c>
      <c r="K703" s="743">
        <f t="shared" si="305"/>
        <v>0</v>
      </c>
    </row>
    <row r="704" spans="1:11" ht="14.1" customHeight="1" x14ac:dyDescent="0.25">
      <c r="A704" s="732" t="s">
        <v>198</v>
      </c>
      <c r="B704" s="4" t="s">
        <v>140</v>
      </c>
      <c r="C704" s="12">
        <v>755000</v>
      </c>
      <c r="D704" s="218"/>
      <c r="E704" s="218"/>
      <c r="F704" s="697"/>
      <c r="G704" s="804"/>
      <c r="H704" s="605"/>
      <c r="I704" s="823">
        <f>H704+G704</f>
        <v>0</v>
      </c>
      <c r="J704" s="604">
        <f>C704-I704</f>
        <v>755000</v>
      </c>
      <c r="K704" s="733">
        <f t="shared" si="305"/>
        <v>0</v>
      </c>
    </row>
    <row r="705" spans="1:11" ht="14.1" customHeight="1" x14ac:dyDescent="0.25">
      <c r="A705" s="732" t="s">
        <v>199</v>
      </c>
      <c r="B705" s="4" t="s">
        <v>141</v>
      </c>
      <c r="C705" s="12">
        <f>C706</f>
        <v>200000</v>
      </c>
      <c r="D705" s="12">
        <f t="shared" ref="D705:J705" si="309">D706</f>
        <v>0</v>
      </c>
      <c r="E705" s="12">
        <f t="shared" si="309"/>
        <v>0</v>
      </c>
      <c r="F705" s="633">
        <f t="shared" si="309"/>
        <v>0</v>
      </c>
      <c r="G705" s="824">
        <f t="shared" si="309"/>
        <v>0</v>
      </c>
      <c r="H705" s="12">
        <f t="shared" si="309"/>
        <v>0</v>
      </c>
      <c r="I705" s="834">
        <f t="shared" si="309"/>
        <v>0</v>
      </c>
      <c r="J705" s="634">
        <f t="shared" si="309"/>
        <v>200000</v>
      </c>
      <c r="K705" s="733">
        <f t="shared" si="305"/>
        <v>0</v>
      </c>
    </row>
    <row r="706" spans="1:11" ht="14.1" customHeight="1" x14ac:dyDescent="0.25">
      <c r="A706" s="732" t="s">
        <v>200</v>
      </c>
      <c r="B706" s="4" t="s">
        <v>142</v>
      </c>
      <c r="C706" s="12">
        <v>200000</v>
      </c>
      <c r="D706" s="218"/>
      <c r="E706" s="218"/>
      <c r="F706" s="697"/>
      <c r="G706" s="822"/>
      <c r="H706" s="605"/>
      <c r="I706" s="823">
        <f>H706+G706</f>
        <v>0</v>
      </c>
      <c r="J706" s="604">
        <f>C706-I706</f>
        <v>200000</v>
      </c>
      <c r="K706" s="733">
        <f t="shared" si="305"/>
        <v>0</v>
      </c>
    </row>
    <row r="707" spans="1:11" ht="14.1" customHeight="1" x14ac:dyDescent="0.25">
      <c r="A707" s="732" t="s">
        <v>201</v>
      </c>
      <c r="B707" s="4" t="s">
        <v>143</v>
      </c>
      <c r="C707" s="12">
        <f>C708</f>
        <v>1275000</v>
      </c>
      <c r="D707" s="12">
        <f t="shared" ref="D707:J707" si="310">D708</f>
        <v>0</v>
      </c>
      <c r="E707" s="12">
        <f t="shared" si="310"/>
        <v>0</v>
      </c>
      <c r="F707" s="633">
        <f t="shared" si="310"/>
        <v>0</v>
      </c>
      <c r="G707" s="824">
        <f t="shared" si="310"/>
        <v>0</v>
      </c>
      <c r="H707" s="12">
        <f t="shared" si="310"/>
        <v>0</v>
      </c>
      <c r="I707" s="834">
        <f t="shared" si="310"/>
        <v>0</v>
      </c>
      <c r="J707" s="634">
        <f t="shared" si="310"/>
        <v>1275000</v>
      </c>
      <c r="K707" s="733">
        <f t="shared" si="305"/>
        <v>0</v>
      </c>
    </row>
    <row r="708" spans="1:11" ht="14.1" customHeight="1" x14ac:dyDescent="0.25">
      <c r="A708" s="732" t="s">
        <v>202</v>
      </c>
      <c r="B708" s="4" t="s">
        <v>160</v>
      </c>
      <c r="C708" s="12">
        <v>1275000</v>
      </c>
      <c r="D708" s="218"/>
      <c r="E708" s="218"/>
      <c r="F708" s="697"/>
      <c r="G708" s="822"/>
      <c r="H708" s="605"/>
      <c r="I708" s="823">
        <f>H708+G708</f>
        <v>0</v>
      </c>
      <c r="J708" s="604">
        <f>C708-I708</f>
        <v>1275000</v>
      </c>
      <c r="K708" s="733">
        <f t="shared" si="305"/>
        <v>0</v>
      </c>
    </row>
    <row r="709" spans="1:11" ht="14.1" customHeight="1" x14ac:dyDescent="0.25">
      <c r="A709" s="732" t="s">
        <v>203</v>
      </c>
      <c r="B709" s="4" t="s">
        <v>190</v>
      </c>
      <c r="C709" s="12">
        <f>C710+C711</f>
        <v>2100000</v>
      </c>
      <c r="D709" s="12">
        <f t="shared" ref="D709:J709" si="311">D710+D711</f>
        <v>0</v>
      </c>
      <c r="E709" s="12">
        <f t="shared" si="311"/>
        <v>0</v>
      </c>
      <c r="F709" s="633">
        <f t="shared" si="311"/>
        <v>0</v>
      </c>
      <c r="G709" s="824">
        <f t="shared" si="311"/>
        <v>0</v>
      </c>
      <c r="H709" s="12">
        <f t="shared" si="311"/>
        <v>0</v>
      </c>
      <c r="I709" s="834">
        <f t="shared" si="311"/>
        <v>0</v>
      </c>
      <c r="J709" s="634">
        <f t="shared" si="311"/>
        <v>2100000</v>
      </c>
      <c r="K709" s="733">
        <f t="shared" si="305"/>
        <v>0</v>
      </c>
    </row>
    <row r="710" spans="1:11" ht="14.1" customHeight="1" x14ac:dyDescent="0.25">
      <c r="A710" s="732" t="s">
        <v>204</v>
      </c>
      <c r="B710" s="4" t="s">
        <v>191</v>
      </c>
      <c r="C710" s="12">
        <v>1500000</v>
      </c>
      <c r="D710" s="218"/>
      <c r="E710" s="218"/>
      <c r="F710" s="697"/>
      <c r="G710" s="822"/>
      <c r="H710" s="605"/>
      <c r="I710" s="823">
        <f>H710+G710</f>
        <v>0</v>
      </c>
      <c r="J710" s="604">
        <f>C710-I710</f>
        <v>1500000</v>
      </c>
      <c r="K710" s="733">
        <f t="shared" si="305"/>
        <v>0</v>
      </c>
    </row>
    <row r="711" spans="1:11" ht="14.1" customHeight="1" x14ac:dyDescent="0.25">
      <c r="A711" s="732" t="s">
        <v>205</v>
      </c>
      <c r="B711" s="4" t="s">
        <v>192</v>
      </c>
      <c r="C711" s="12">
        <v>600000</v>
      </c>
      <c r="D711" s="218"/>
      <c r="E711" s="218"/>
      <c r="F711" s="697"/>
      <c r="G711" s="822"/>
      <c r="H711" s="605"/>
      <c r="I711" s="823">
        <f>H711+G711</f>
        <v>0</v>
      </c>
      <c r="J711" s="604">
        <f>C711-I711</f>
        <v>600000</v>
      </c>
      <c r="K711" s="733">
        <f t="shared" si="305"/>
        <v>0</v>
      </c>
    </row>
    <row r="712" spans="1:11" ht="14.1" customHeight="1" x14ac:dyDescent="0.25">
      <c r="A712" s="879"/>
      <c r="B712" s="879"/>
      <c r="C712" s="880"/>
      <c r="D712" s="881"/>
      <c r="E712" s="881"/>
      <c r="F712" s="881"/>
      <c r="G712" s="882"/>
      <c r="H712" s="882"/>
      <c r="I712" s="882"/>
      <c r="J712" s="883"/>
      <c r="K712" s="884"/>
    </row>
    <row r="713" spans="1:11" ht="14.1" customHeight="1" x14ac:dyDescent="0.25">
      <c r="A713" s="7"/>
      <c r="B713" s="7"/>
      <c r="C713" s="885"/>
      <c r="D713" s="220"/>
      <c r="E713" s="220"/>
      <c r="F713" s="220"/>
      <c r="G713" s="415"/>
      <c r="H713" s="415"/>
      <c r="I713" s="415"/>
      <c r="J713" s="886"/>
      <c r="K713" s="887"/>
    </row>
    <row r="714" spans="1:11" ht="14.1" customHeight="1" x14ac:dyDescent="0.25">
      <c r="A714" s="7"/>
      <c r="B714" s="7"/>
      <c r="C714" s="885"/>
      <c r="D714" s="220"/>
      <c r="E714" s="220"/>
      <c r="F714" s="220"/>
      <c r="G714" s="415"/>
      <c r="H714" s="415"/>
      <c r="I714" s="415"/>
      <c r="J714" s="886"/>
      <c r="K714" s="887">
        <v>5</v>
      </c>
    </row>
    <row r="715" spans="1:11" ht="14.1" customHeight="1" x14ac:dyDescent="0.25">
      <c r="A715" s="717" t="s">
        <v>435</v>
      </c>
      <c r="B715" s="689">
        <v>2</v>
      </c>
      <c r="C715" s="690" t="s">
        <v>436</v>
      </c>
      <c r="D715" s="690" t="s">
        <v>437</v>
      </c>
      <c r="E715" s="690" t="s">
        <v>438</v>
      </c>
      <c r="F715" s="691" t="s">
        <v>439</v>
      </c>
      <c r="G715" s="801">
        <v>7</v>
      </c>
      <c r="H715" s="581">
        <v>8</v>
      </c>
      <c r="I715" s="924">
        <v>9</v>
      </c>
      <c r="J715" s="582">
        <v>10</v>
      </c>
      <c r="K715" s="718">
        <v>11</v>
      </c>
    </row>
    <row r="716" spans="1:11" ht="14.1" customHeight="1" x14ac:dyDescent="0.25">
      <c r="A716" s="745" t="s">
        <v>106</v>
      </c>
      <c r="B716" s="38" t="s">
        <v>91</v>
      </c>
      <c r="C716" s="620">
        <f t="shared" ref="C716:J716" si="312">C717+C722+C729+C734+C739+C743+C747+C757+C761+C765</f>
        <v>104604000</v>
      </c>
      <c r="D716" s="620">
        <f t="shared" si="312"/>
        <v>0</v>
      </c>
      <c r="E716" s="620">
        <f t="shared" si="312"/>
        <v>0</v>
      </c>
      <c r="F716" s="453">
        <f t="shared" si="312"/>
        <v>0</v>
      </c>
      <c r="G716" s="825">
        <f t="shared" si="312"/>
        <v>0</v>
      </c>
      <c r="H716" s="619">
        <f t="shared" si="312"/>
        <v>0</v>
      </c>
      <c r="I716" s="665">
        <f t="shared" si="312"/>
        <v>0</v>
      </c>
      <c r="J716" s="621">
        <f t="shared" si="312"/>
        <v>104604000</v>
      </c>
      <c r="K716" s="746">
        <f t="shared" ref="K716:K751" si="313">I716/C716*100</f>
        <v>0</v>
      </c>
    </row>
    <row r="717" spans="1:11" ht="14.1" customHeight="1" thickBot="1" x14ac:dyDescent="0.3">
      <c r="A717" s="766" t="s">
        <v>17</v>
      </c>
      <c r="B717" s="385" t="s">
        <v>18</v>
      </c>
      <c r="C717" s="495">
        <f>C718</f>
        <v>12960000</v>
      </c>
      <c r="D717" s="495">
        <f t="shared" ref="D717:J718" si="314">D718</f>
        <v>0</v>
      </c>
      <c r="E717" s="495">
        <f t="shared" si="314"/>
        <v>0</v>
      </c>
      <c r="F717" s="649">
        <f t="shared" si="314"/>
        <v>0</v>
      </c>
      <c r="G717" s="842">
        <f t="shared" si="314"/>
        <v>0</v>
      </c>
      <c r="H717" s="495">
        <f t="shared" si="314"/>
        <v>0</v>
      </c>
      <c r="I717" s="965">
        <f t="shared" si="314"/>
        <v>0</v>
      </c>
      <c r="J717" s="651">
        <f t="shared" si="314"/>
        <v>12960000</v>
      </c>
      <c r="K717" s="767">
        <f t="shared" si="313"/>
        <v>0</v>
      </c>
    </row>
    <row r="718" spans="1:11" ht="14.1" customHeight="1" thickBot="1" x14ac:dyDescent="0.3">
      <c r="A718" s="372" t="s">
        <v>209</v>
      </c>
      <c r="B718" s="3" t="s">
        <v>136</v>
      </c>
      <c r="C718" s="617">
        <f>C719</f>
        <v>12960000</v>
      </c>
      <c r="D718" s="617">
        <f t="shared" si="314"/>
        <v>0</v>
      </c>
      <c r="E718" s="617">
        <f t="shared" si="314"/>
        <v>0</v>
      </c>
      <c r="F718" s="624">
        <f t="shared" si="314"/>
        <v>0</v>
      </c>
      <c r="G718" s="820">
        <f t="shared" si="314"/>
        <v>0</v>
      </c>
      <c r="H718" s="617">
        <f t="shared" si="314"/>
        <v>0</v>
      </c>
      <c r="I718" s="934">
        <f t="shared" si="314"/>
        <v>0</v>
      </c>
      <c r="J718" s="625">
        <f t="shared" si="314"/>
        <v>12960000</v>
      </c>
      <c r="K718" s="741">
        <f t="shared" si="313"/>
        <v>0</v>
      </c>
    </row>
    <row r="719" spans="1:11" ht="14.1" customHeight="1" x14ac:dyDescent="0.25">
      <c r="A719" s="747" t="s">
        <v>210</v>
      </c>
      <c r="B719" s="41" t="s">
        <v>206</v>
      </c>
      <c r="C719" s="618">
        <f>C720+C721</f>
        <v>12960000</v>
      </c>
      <c r="D719" s="618">
        <f t="shared" ref="D719:J719" si="315">D720+D721</f>
        <v>0</v>
      </c>
      <c r="E719" s="618">
        <f t="shared" si="315"/>
        <v>0</v>
      </c>
      <c r="F719" s="626">
        <f t="shared" si="315"/>
        <v>0</v>
      </c>
      <c r="G719" s="821">
        <f t="shared" si="315"/>
        <v>0</v>
      </c>
      <c r="H719" s="618">
        <f t="shared" si="315"/>
        <v>0</v>
      </c>
      <c r="I719" s="935">
        <f t="shared" si="315"/>
        <v>0</v>
      </c>
      <c r="J719" s="628">
        <f t="shared" si="315"/>
        <v>12960000</v>
      </c>
      <c r="K719" s="743">
        <f t="shared" si="313"/>
        <v>0</v>
      </c>
    </row>
    <row r="720" spans="1:11" ht="14.1" customHeight="1" x14ac:dyDescent="0.25">
      <c r="A720" s="732" t="s">
        <v>223</v>
      </c>
      <c r="B720" s="4" t="s">
        <v>207</v>
      </c>
      <c r="C720" s="12">
        <v>4560000</v>
      </c>
      <c r="D720" s="218"/>
      <c r="E720" s="218"/>
      <c r="F720" s="697"/>
      <c r="G720" s="822"/>
      <c r="H720" s="605"/>
      <c r="I720" s="831">
        <f>H720+G720</f>
        <v>0</v>
      </c>
      <c r="J720" s="604">
        <f>C720-I720</f>
        <v>4560000</v>
      </c>
      <c r="K720" s="733">
        <f t="shared" si="313"/>
        <v>0</v>
      </c>
    </row>
    <row r="721" spans="1:11" ht="14.1" customHeight="1" x14ac:dyDescent="0.25">
      <c r="A721" s="732" t="s">
        <v>211</v>
      </c>
      <c r="B721" s="4" t="s">
        <v>208</v>
      </c>
      <c r="C721" s="12">
        <v>8400000</v>
      </c>
      <c r="D721" s="218"/>
      <c r="E721" s="218"/>
      <c r="F721" s="697"/>
      <c r="G721" s="822"/>
      <c r="H721" s="605"/>
      <c r="I721" s="831">
        <f>H721+G721</f>
        <v>0</v>
      </c>
      <c r="J721" s="604">
        <f>C721-I721</f>
        <v>8400000</v>
      </c>
      <c r="K721" s="733">
        <f t="shared" si="313"/>
        <v>0</v>
      </c>
    </row>
    <row r="722" spans="1:11" ht="14.1" customHeight="1" thickBot="1" x14ac:dyDescent="0.3">
      <c r="A722" s="371" t="s">
        <v>19</v>
      </c>
      <c r="B722" s="47" t="s">
        <v>20</v>
      </c>
      <c r="C722" s="616">
        <f>C723+C726</f>
        <v>10000000</v>
      </c>
      <c r="D722" s="616">
        <f t="shared" ref="D722:J722" si="316">D723+D726</f>
        <v>0</v>
      </c>
      <c r="E722" s="616">
        <f t="shared" si="316"/>
        <v>0</v>
      </c>
      <c r="F722" s="622">
        <f t="shared" si="316"/>
        <v>0</v>
      </c>
      <c r="G722" s="838">
        <f t="shared" si="316"/>
        <v>0</v>
      </c>
      <c r="H722" s="641">
        <f t="shared" si="316"/>
        <v>0</v>
      </c>
      <c r="I722" s="962">
        <f t="shared" si="316"/>
        <v>0</v>
      </c>
      <c r="J722" s="632">
        <f t="shared" si="316"/>
        <v>10000000</v>
      </c>
      <c r="K722" s="739">
        <f t="shared" si="313"/>
        <v>0</v>
      </c>
    </row>
    <row r="723" spans="1:11" ht="14.1" customHeight="1" thickBot="1" x14ac:dyDescent="0.3">
      <c r="A723" s="372" t="s">
        <v>225</v>
      </c>
      <c r="B723" s="3" t="s">
        <v>80</v>
      </c>
      <c r="C723" s="617">
        <f>C724</f>
        <v>7800000</v>
      </c>
      <c r="D723" s="617">
        <f t="shared" ref="D723:J724" si="317">D724</f>
        <v>0</v>
      </c>
      <c r="E723" s="617">
        <f t="shared" si="317"/>
        <v>0</v>
      </c>
      <c r="F723" s="624">
        <f t="shared" si="317"/>
        <v>0</v>
      </c>
      <c r="G723" s="820">
        <f t="shared" si="317"/>
        <v>0</v>
      </c>
      <c r="H723" s="617">
        <f t="shared" si="317"/>
        <v>0</v>
      </c>
      <c r="I723" s="934">
        <f t="shared" si="317"/>
        <v>0</v>
      </c>
      <c r="J723" s="625">
        <f t="shared" si="317"/>
        <v>7800000</v>
      </c>
      <c r="K723" s="741">
        <f t="shared" si="313"/>
        <v>0</v>
      </c>
    </row>
    <row r="724" spans="1:11" ht="14.1" customHeight="1" x14ac:dyDescent="0.25">
      <c r="A724" s="747" t="s">
        <v>226</v>
      </c>
      <c r="B724" s="41" t="s">
        <v>180</v>
      </c>
      <c r="C724" s="618">
        <f>C725</f>
        <v>7800000</v>
      </c>
      <c r="D724" s="618">
        <f t="shared" si="317"/>
        <v>0</v>
      </c>
      <c r="E724" s="618">
        <f t="shared" si="317"/>
        <v>0</v>
      </c>
      <c r="F724" s="626">
        <f t="shared" si="317"/>
        <v>0</v>
      </c>
      <c r="G724" s="821">
        <f t="shared" si="317"/>
        <v>0</v>
      </c>
      <c r="H724" s="618">
        <f t="shared" si="317"/>
        <v>0</v>
      </c>
      <c r="I724" s="935">
        <f t="shared" si="317"/>
        <v>0</v>
      </c>
      <c r="J724" s="628">
        <f t="shared" si="317"/>
        <v>7800000</v>
      </c>
      <c r="K724" s="743">
        <f t="shared" si="313"/>
        <v>0</v>
      </c>
    </row>
    <row r="725" spans="1:11" ht="14.1" customHeight="1" x14ac:dyDescent="0.25">
      <c r="A725" s="732" t="s">
        <v>227</v>
      </c>
      <c r="B725" s="4" t="s">
        <v>254</v>
      </c>
      <c r="C725" s="12">
        <v>7800000</v>
      </c>
      <c r="D725" s="587"/>
      <c r="E725" s="587"/>
      <c r="F725" s="699"/>
      <c r="G725" s="822"/>
      <c r="H725" s="605"/>
      <c r="I725" s="831">
        <f>H725+G725</f>
        <v>0</v>
      </c>
      <c r="J725" s="604">
        <f>C725-I725</f>
        <v>7800000</v>
      </c>
      <c r="K725" s="733">
        <f t="shared" si="313"/>
        <v>0</v>
      </c>
    </row>
    <row r="726" spans="1:11" ht="14.1" customHeight="1" x14ac:dyDescent="0.25">
      <c r="A726" s="732" t="s">
        <v>224</v>
      </c>
      <c r="B726" s="4" t="s">
        <v>136</v>
      </c>
      <c r="C726" s="12">
        <f>C727</f>
        <v>2200000</v>
      </c>
      <c r="D726" s="12">
        <f t="shared" ref="D726:J727" si="318">D727</f>
        <v>0</v>
      </c>
      <c r="E726" s="12">
        <f t="shared" si="318"/>
        <v>0</v>
      </c>
      <c r="F726" s="633">
        <f t="shared" si="318"/>
        <v>0</v>
      </c>
      <c r="G726" s="824">
        <f t="shared" si="318"/>
        <v>0</v>
      </c>
      <c r="H726" s="12">
        <f t="shared" si="318"/>
        <v>0</v>
      </c>
      <c r="I726" s="834">
        <f t="shared" si="318"/>
        <v>0</v>
      </c>
      <c r="J726" s="634">
        <f t="shared" si="318"/>
        <v>2200000</v>
      </c>
      <c r="K726" s="733">
        <f t="shared" si="313"/>
        <v>0</v>
      </c>
    </row>
    <row r="727" spans="1:11" ht="14.1" customHeight="1" x14ac:dyDescent="0.25">
      <c r="A727" s="732" t="s">
        <v>228</v>
      </c>
      <c r="B727" s="4" t="s">
        <v>139</v>
      </c>
      <c r="C727" s="12">
        <f>C728</f>
        <v>2200000</v>
      </c>
      <c r="D727" s="12">
        <f t="shared" si="318"/>
        <v>0</v>
      </c>
      <c r="E727" s="12">
        <f t="shared" si="318"/>
        <v>0</v>
      </c>
      <c r="F727" s="633">
        <f t="shared" si="318"/>
        <v>0</v>
      </c>
      <c r="G727" s="824">
        <f t="shared" si="318"/>
        <v>0</v>
      </c>
      <c r="H727" s="12">
        <f t="shared" si="318"/>
        <v>0</v>
      </c>
      <c r="I727" s="834">
        <f t="shared" si="318"/>
        <v>0</v>
      </c>
      <c r="J727" s="634">
        <f t="shared" si="318"/>
        <v>2200000</v>
      </c>
      <c r="K727" s="733">
        <f t="shared" si="313"/>
        <v>0</v>
      </c>
    </row>
    <row r="728" spans="1:11" ht="14.1" customHeight="1" x14ac:dyDescent="0.25">
      <c r="A728" s="732" t="s">
        <v>229</v>
      </c>
      <c r="B728" s="4" t="s">
        <v>212</v>
      </c>
      <c r="C728" s="12">
        <v>2200000</v>
      </c>
      <c r="D728" s="587"/>
      <c r="E728" s="587"/>
      <c r="F728" s="699"/>
      <c r="G728" s="822"/>
      <c r="H728" s="605"/>
      <c r="I728" s="831">
        <f>H728+G728</f>
        <v>0</v>
      </c>
      <c r="J728" s="604">
        <f>C728-I728</f>
        <v>2200000</v>
      </c>
      <c r="K728" s="733">
        <f t="shared" si="313"/>
        <v>0</v>
      </c>
    </row>
    <row r="729" spans="1:11" ht="14.1" customHeight="1" thickBot="1" x14ac:dyDescent="0.3">
      <c r="A729" s="371" t="s">
        <v>21</v>
      </c>
      <c r="B729" s="47" t="s">
        <v>22</v>
      </c>
      <c r="C729" s="616">
        <f>C730</f>
        <v>7150000</v>
      </c>
      <c r="D729" s="616">
        <f t="shared" ref="D729:J730" si="319">D730</f>
        <v>0</v>
      </c>
      <c r="E729" s="616">
        <f t="shared" si="319"/>
        <v>0</v>
      </c>
      <c r="F729" s="622">
        <f t="shared" si="319"/>
        <v>0</v>
      </c>
      <c r="G729" s="819">
        <f t="shared" si="319"/>
        <v>0</v>
      </c>
      <c r="H729" s="616">
        <f t="shared" si="319"/>
        <v>0</v>
      </c>
      <c r="I729" s="961">
        <f t="shared" si="319"/>
        <v>0</v>
      </c>
      <c r="J729" s="865">
        <f t="shared" si="319"/>
        <v>7150000</v>
      </c>
      <c r="K729" s="739">
        <f t="shared" si="313"/>
        <v>0</v>
      </c>
    </row>
    <row r="730" spans="1:11" ht="14.1" customHeight="1" thickBot="1" x14ac:dyDescent="0.3">
      <c r="A730" s="372" t="s">
        <v>219</v>
      </c>
      <c r="B730" s="3" t="s">
        <v>136</v>
      </c>
      <c r="C730" s="617">
        <f>C731</f>
        <v>7150000</v>
      </c>
      <c r="D730" s="617">
        <f t="shared" si="319"/>
        <v>0</v>
      </c>
      <c r="E730" s="617">
        <f t="shared" si="319"/>
        <v>0</v>
      </c>
      <c r="F730" s="624">
        <f t="shared" si="319"/>
        <v>0</v>
      </c>
      <c r="G730" s="820">
        <f t="shared" si="319"/>
        <v>0</v>
      </c>
      <c r="H730" s="617">
        <f t="shared" si="319"/>
        <v>0</v>
      </c>
      <c r="I730" s="934">
        <f t="shared" si="319"/>
        <v>0</v>
      </c>
      <c r="J730" s="625">
        <f t="shared" si="319"/>
        <v>7150000</v>
      </c>
      <c r="K730" s="741">
        <f t="shared" si="313"/>
        <v>0</v>
      </c>
    </row>
    <row r="731" spans="1:11" ht="14.1" customHeight="1" x14ac:dyDescent="0.25">
      <c r="A731" s="747" t="s">
        <v>220</v>
      </c>
      <c r="B731" s="41" t="s">
        <v>139</v>
      </c>
      <c r="C731" s="618">
        <f>C732+C733</f>
        <v>7150000</v>
      </c>
      <c r="D731" s="618">
        <f t="shared" ref="D731:J731" si="320">D732+D733</f>
        <v>0</v>
      </c>
      <c r="E731" s="618">
        <f t="shared" si="320"/>
        <v>0</v>
      </c>
      <c r="F731" s="626">
        <f t="shared" si="320"/>
        <v>0</v>
      </c>
      <c r="G731" s="821">
        <f t="shared" si="320"/>
        <v>0</v>
      </c>
      <c r="H731" s="618">
        <f t="shared" si="320"/>
        <v>0</v>
      </c>
      <c r="I731" s="935">
        <f t="shared" si="320"/>
        <v>0</v>
      </c>
      <c r="J731" s="628">
        <f t="shared" si="320"/>
        <v>7150000</v>
      </c>
      <c r="K731" s="743">
        <f t="shared" si="313"/>
        <v>0</v>
      </c>
    </row>
    <row r="732" spans="1:11" ht="14.1" customHeight="1" x14ac:dyDescent="0.25">
      <c r="A732" s="732" t="s">
        <v>221</v>
      </c>
      <c r="B732" s="4" t="s">
        <v>213</v>
      </c>
      <c r="C732" s="12">
        <v>6650000</v>
      </c>
      <c r="D732" s="587"/>
      <c r="E732" s="587"/>
      <c r="F732" s="699"/>
      <c r="G732" s="822"/>
      <c r="H732" s="605"/>
      <c r="I732" s="831">
        <f>H732+G732</f>
        <v>0</v>
      </c>
      <c r="J732" s="604">
        <f>C732-I732</f>
        <v>6650000</v>
      </c>
      <c r="K732" s="733">
        <f t="shared" si="313"/>
        <v>0</v>
      </c>
    </row>
    <row r="733" spans="1:11" ht="14.1" customHeight="1" x14ac:dyDescent="0.25">
      <c r="A733" s="732" t="s">
        <v>222</v>
      </c>
      <c r="B733" s="4" t="s">
        <v>214</v>
      </c>
      <c r="C733" s="12">
        <v>500000</v>
      </c>
      <c r="D733" s="587"/>
      <c r="E733" s="587"/>
      <c r="F733" s="699"/>
      <c r="G733" s="822"/>
      <c r="H733" s="605"/>
      <c r="I733" s="831">
        <f>H733+G733</f>
        <v>0</v>
      </c>
      <c r="J733" s="604">
        <f>C733-I733</f>
        <v>500000</v>
      </c>
      <c r="K733" s="733">
        <f t="shared" si="313"/>
        <v>0</v>
      </c>
    </row>
    <row r="734" spans="1:11" ht="14.1" customHeight="1" thickBot="1" x14ac:dyDescent="0.3">
      <c r="A734" s="371" t="s">
        <v>23</v>
      </c>
      <c r="B734" s="47" t="s">
        <v>24</v>
      </c>
      <c r="C734" s="616">
        <f>C735</f>
        <v>3000000</v>
      </c>
      <c r="D734" s="616">
        <f t="shared" ref="D734:J735" si="321">D735</f>
        <v>0</v>
      </c>
      <c r="E734" s="616">
        <f t="shared" si="321"/>
        <v>0</v>
      </c>
      <c r="F734" s="622">
        <f t="shared" si="321"/>
        <v>0</v>
      </c>
      <c r="G734" s="838">
        <f t="shared" si="321"/>
        <v>0</v>
      </c>
      <c r="H734" s="641">
        <f t="shared" si="321"/>
        <v>0</v>
      </c>
      <c r="I734" s="962">
        <f t="shared" si="321"/>
        <v>0</v>
      </c>
      <c r="J734" s="632">
        <f t="shared" si="321"/>
        <v>3000000</v>
      </c>
      <c r="K734" s="739">
        <f t="shared" si="313"/>
        <v>0</v>
      </c>
    </row>
    <row r="735" spans="1:11" ht="14.1" customHeight="1" thickBot="1" x14ac:dyDescent="0.3">
      <c r="A735" s="372" t="s">
        <v>215</v>
      </c>
      <c r="B735" s="3" t="s">
        <v>136</v>
      </c>
      <c r="C735" s="617">
        <f>C736</f>
        <v>3000000</v>
      </c>
      <c r="D735" s="617">
        <f t="shared" si="321"/>
        <v>0</v>
      </c>
      <c r="E735" s="617">
        <f t="shared" si="321"/>
        <v>0</v>
      </c>
      <c r="F735" s="624">
        <f t="shared" si="321"/>
        <v>0</v>
      </c>
      <c r="G735" s="820">
        <f t="shared" si="321"/>
        <v>0</v>
      </c>
      <c r="H735" s="617">
        <f t="shared" si="321"/>
        <v>0</v>
      </c>
      <c r="I735" s="934">
        <f t="shared" si="321"/>
        <v>0</v>
      </c>
      <c r="J735" s="625">
        <f t="shared" si="321"/>
        <v>3000000</v>
      </c>
      <c r="K735" s="741">
        <f t="shared" si="313"/>
        <v>0</v>
      </c>
    </row>
    <row r="736" spans="1:11" ht="14.1" customHeight="1" x14ac:dyDescent="0.25">
      <c r="A736" s="747" t="s">
        <v>216</v>
      </c>
      <c r="B736" s="41" t="s">
        <v>141</v>
      </c>
      <c r="C736" s="618">
        <f>C737+C738</f>
        <v>3000000</v>
      </c>
      <c r="D736" s="618">
        <f t="shared" ref="D736:J736" si="322">D737+D738</f>
        <v>0</v>
      </c>
      <c r="E736" s="618">
        <f t="shared" si="322"/>
        <v>0</v>
      </c>
      <c r="F736" s="626">
        <f t="shared" si="322"/>
        <v>0</v>
      </c>
      <c r="G736" s="821">
        <f t="shared" si="322"/>
        <v>0</v>
      </c>
      <c r="H736" s="618">
        <f t="shared" si="322"/>
        <v>0</v>
      </c>
      <c r="I736" s="935">
        <f t="shared" si="322"/>
        <v>0</v>
      </c>
      <c r="J736" s="628">
        <f t="shared" si="322"/>
        <v>3000000</v>
      </c>
      <c r="K736" s="743">
        <f t="shared" si="313"/>
        <v>0</v>
      </c>
    </row>
    <row r="737" spans="1:11" ht="14.1" customHeight="1" x14ac:dyDescent="0.25">
      <c r="A737" s="732" t="s">
        <v>218</v>
      </c>
      <c r="B737" s="4" t="s">
        <v>723</v>
      </c>
      <c r="C737" s="12">
        <v>2250000</v>
      </c>
      <c r="D737" s="587"/>
      <c r="E737" s="587"/>
      <c r="F737" s="699"/>
      <c r="G737" s="822"/>
      <c r="H737" s="605"/>
      <c r="I737" s="831">
        <f>H737+G737</f>
        <v>0</v>
      </c>
      <c r="J737" s="604">
        <f>C737-I737</f>
        <v>2250000</v>
      </c>
      <c r="K737" s="733">
        <f t="shared" si="313"/>
        <v>0</v>
      </c>
    </row>
    <row r="738" spans="1:11" ht="14.1" customHeight="1" x14ac:dyDescent="0.25">
      <c r="A738" s="732" t="s">
        <v>217</v>
      </c>
      <c r="B738" s="4" t="s">
        <v>142</v>
      </c>
      <c r="C738" s="12">
        <v>750000</v>
      </c>
      <c r="D738" s="587"/>
      <c r="E738" s="587"/>
      <c r="F738" s="699"/>
      <c r="G738" s="822"/>
      <c r="H738" s="605"/>
      <c r="I738" s="831">
        <f>H738+G738</f>
        <v>0</v>
      </c>
      <c r="J738" s="604">
        <f>C738-I738</f>
        <v>750000</v>
      </c>
      <c r="K738" s="733">
        <f t="shared" si="313"/>
        <v>0</v>
      </c>
    </row>
    <row r="739" spans="1:11" ht="14.1" customHeight="1" thickBot="1" x14ac:dyDescent="0.3">
      <c r="A739" s="371" t="s">
        <v>25</v>
      </c>
      <c r="B739" s="47" t="s">
        <v>26</v>
      </c>
      <c r="C739" s="616">
        <f>C740</f>
        <v>4000000</v>
      </c>
      <c r="D739" s="616">
        <f t="shared" ref="D739:J741" si="323">D740</f>
        <v>0</v>
      </c>
      <c r="E739" s="616">
        <f t="shared" si="323"/>
        <v>0</v>
      </c>
      <c r="F739" s="622">
        <f t="shared" si="323"/>
        <v>0</v>
      </c>
      <c r="G739" s="838">
        <f t="shared" si="323"/>
        <v>0</v>
      </c>
      <c r="H739" s="641">
        <f t="shared" si="323"/>
        <v>0</v>
      </c>
      <c r="I739" s="962">
        <f t="shared" si="323"/>
        <v>0</v>
      </c>
      <c r="J739" s="632">
        <f t="shared" si="323"/>
        <v>4000000</v>
      </c>
      <c r="K739" s="739">
        <f t="shared" si="313"/>
        <v>0</v>
      </c>
    </row>
    <row r="740" spans="1:11" ht="14.1" customHeight="1" thickBot="1" x14ac:dyDescent="0.3">
      <c r="A740" s="372" t="s">
        <v>231</v>
      </c>
      <c r="B740" s="3" t="s">
        <v>136</v>
      </c>
      <c r="C740" s="617">
        <f>C741</f>
        <v>4000000</v>
      </c>
      <c r="D740" s="617">
        <f t="shared" si="323"/>
        <v>0</v>
      </c>
      <c r="E740" s="617">
        <f t="shared" si="323"/>
        <v>0</v>
      </c>
      <c r="F740" s="624">
        <f t="shared" si="323"/>
        <v>0</v>
      </c>
      <c r="G740" s="820">
        <f t="shared" si="323"/>
        <v>0</v>
      </c>
      <c r="H740" s="617">
        <f t="shared" si="323"/>
        <v>0</v>
      </c>
      <c r="I740" s="934">
        <f t="shared" si="323"/>
        <v>0</v>
      </c>
      <c r="J740" s="625">
        <f t="shared" si="323"/>
        <v>4000000</v>
      </c>
      <c r="K740" s="741">
        <f t="shared" si="313"/>
        <v>0</v>
      </c>
    </row>
    <row r="741" spans="1:11" ht="14.1" customHeight="1" x14ac:dyDescent="0.25">
      <c r="A741" s="747" t="s">
        <v>232</v>
      </c>
      <c r="B741" s="41" t="s">
        <v>139</v>
      </c>
      <c r="C741" s="618">
        <f>C742</f>
        <v>4000000</v>
      </c>
      <c r="D741" s="618">
        <f t="shared" si="323"/>
        <v>0</v>
      </c>
      <c r="E741" s="618">
        <f t="shared" si="323"/>
        <v>0</v>
      </c>
      <c r="F741" s="626">
        <f t="shared" si="323"/>
        <v>0</v>
      </c>
      <c r="G741" s="821">
        <f t="shared" si="323"/>
        <v>0</v>
      </c>
      <c r="H741" s="618">
        <f t="shared" si="323"/>
        <v>0</v>
      </c>
      <c r="I741" s="935">
        <f t="shared" si="323"/>
        <v>0</v>
      </c>
      <c r="J741" s="628">
        <f t="shared" si="323"/>
        <v>4000000</v>
      </c>
      <c r="K741" s="743">
        <f t="shared" si="313"/>
        <v>0</v>
      </c>
    </row>
    <row r="742" spans="1:11" ht="14.1" customHeight="1" x14ac:dyDescent="0.25">
      <c r="A742" s="732" t="s">
        <v>233</v>
      </c>
      <c r="B742" s="4" t="s">
        <v>230</v>
      </c>
      <c r="C742" s="12">
        <v>4000000</v>
      </c>
      <c r="D742" s="587"/>
      <c r="E742" s="587"/>
      <c r="F742" s="699"/>
      <c r="G742" s="822"/>
      <c r="H742" s="605"/>
      <c r="I742" s="823">
        <f>H742+G742</f>
        <v>0</v>
      </c>
      <c r="J742" s="604">
        <f>C742-I742</f>
        <v>4000000</v>
      </c>
      <c r="K742" s="733">
        <f t="shared" si="313"/>
        <v>0</v>
      </c>
    </row>
    <row r="743" spans="1:11" ht="14.1" customHeight="1" thickBot="1" x14ac:dyDescent="0.3">
      <c r="A743" s="371" t="s">
        <v>27</v>
      </c>
      <c r="B743" s="47" t="s">
        <v>28</v>
      </c>
      <c r="C743" s="616">
        <f>C744</f>
        <v>1200000</v>
      </c>
      <c r="D743" s="616">
        <f t="shared" ref="D743:J745" si="324">D744</f>
        <v>0</v>
      </c>
      <c r="E743" s="616">
        <f t="shared" si="324"/>
        <v>0</v>
      </c>
      <c r="F743" s="622">
        <f t="shared" si="324"/>
        <v>0</v>
      </c>
      <c r="G743" s="838">
        <f t="shared" si="324"/>
        <v>0</v>
      </c>
      <c r="H743" s="641">
        <f t="shared" si="324"/>
        <v>0</v>
      </c>
      <c r="I743" s="962">
        <f t="shared" si="324"/>
        <v>0</v>
      </c>
      <c r="J743" s="632">
        <f t="shared" si="324"/>
        <v>1200000</v>
      </c>
      <c r="K743" s="739">
        <f t="shared" si="313"/>
        <v>0</v>
      </c>
    </row>
    <row r="744" spans="1:11" ht="14.1" customHeight="1" thickBot="1" x14ac:dyDescent="0.3">
      <c r="A744" s="372" t="s">
        <v>235</v>
      </c>
      <c r="B744" s="3" t="s">
        <v>136</v>
      </c>
      <c r="C744" s="617">
        <f>C745</f>
        <v>1200000</v>
      </c>
      <c r="D744" s="617">
        <f t="shared" si="324"/>
        <v>0</v>
      </c>
      <c r="E744" s="617">
        <f t="shared" si="324"/>
        <v>0</v>
      </c>
      <c r="F744" s="624">
        <f t="shared" si="324"/>
        <v>0</v>
      </c>
      <c r="G744" s="820">
        <f t="shared" si="324"/>
        <v>0</v>
      </c>
      <c r="H744" s="617">
        <f t="shared" si="324"/>
        <v>0</v>
      </c>
      <c r="I744" s="934">
        <f t="shared" si="324"/>
        <v>0</v>
      </c>
      <c r="J744" s="625">
        <f t="shared" si="324"/>
        <v>1200000</v>
      </c>
      <c r="K744" s="741">
        <f t="shared" si="313"/>
        <v>0</v>
      </c>
    </row>
    <row r="745" spans="1:11" ht="14.1" customHeight="1" x14ac:dyDescent="0.25">
      <c r="A745" s="747" t="s">
        <v>236</v>
      </c>
      <c r="B745" s="41" t="s">
        <v>206</v>
      </c>
      <c r="C745" s="618">
        <f>C746</f>
        <v>1200000</v>
      </c>
      <c r="D745" s="618">
        <f t="shared" si="324"/>
        <v>0</v>
      </c>
      <c r="E745" s="618">
        <f t="shared" si="324"/>
        <v>0</v>
      </c>
      <c r="F745" s="626">
        <f t="shared" si="324"/>
        <v>0</v>
      </c>
      <c r="G745" s="821">
        <f t="shared" si="324"/>
        <v>0</v>
      </c>
      <c r="H745" s="618">
        <f t="shared" si="324"/>
        <v>0</v>
      </c>
      <c r="I745" s="935">
        <f t="shared" si="324"/>
        <v>0</v>
      </c>
      <c r="J745" s="628">
        <f t="shared" si="324"/>
        <v>1200000</v>
      </c>
      <c r="K745" s="743">
        <f t="shared" si="313"/>
        <v>0</v>
      </c>
    </row>
    <row r="746" spans="1:11" ht="14.1" customHeight="1" x14ac:dyDescent="0.25">
      <c r="A746" s="732" t="s">
        <v>237</v>
      </c>
      <c r="B746" s="4" t="s">
        <v>234</v>
      </c>
      <c r="C746" s="12">
        <v>1200000</v>
      </c>
      <c r="D746" s="587"/>
      <c r="E746" s="587"/>
      <c r="F746" s="699"/>
      <c r="G746" s="822"/>
      <c r="H746" s="605"/>
      <c r="I746" s="831">
        <f>H746+G746</f>
        <v>0</v>
      </c>
      <c r="J746" s="604">
        <f>C746-I746</f>
        <v>1200000</v>
      </c>
      <c r="K746" s="733">
        <f t="shared" si="313"/>
        <v>0</v>
      </c>
    </row>
    <row r="747" spans="1:11" ht="14.1" customHeight="1" thickBot="1" x14ac:dyDescent="0.3">
      <c r="A747" s="371" t="s">
        <v>29</v>
      </c>
      <c r="B747" s="47" t="s">
        <v>30</v>
      </c>
      <c r="C747" s="616">
        <f>C748</f>
        <v>17814000</v>
      </c>
      <c r="D747" s="616">
        <f t="shared" ref="D747:J748" si="325">D748</f>
        <v>0</v>
      </c>
      <c r="E747" s="616">
        <f t="shared" si="325"/>
        <v>0</v>
      </c>
      <c r="F747" s="622">
        <f t="shared" si="325"/>
        <v>0</v>
      </c>
      <c r="G747" s="838">
        <f t="shared" si="325"/>
        <v>0</v>
      </c>
      <c r="H747" s="640">
        <f t="shared" si="325"/>
        <v>0</v>
      </c>
      <c r="I747" s="962">
        <f t="shared" si="325"/>
        <v>0</v>
      </c>
      <c r="J747" s="632">
        <f t="shared" si="325"/>
        <v>17814000</v>
      </c>
      <c r="K747" s="739">
        <f t="shared" si="313"/>
        <v>0</v>
      </c>
    </row>
    <row r="748" spans="1:11" ht="14.1" customHeight="1" thickBot="1" x14ac:dyDescent="0.3">
      <c r="A748" s="372" t="s">
        <v>241</v>
      </c>
      <c r="B748" s="3" t="s">
        <v>136</v>
      </c>
      <c r="C748" s="617">
        <f>C749</f>
        <v>17814000</v>
      </c>
      <c r="D748" s="617">
        <f t="shared" si="325"/>
        <v>0</v>
      </c>
      <c r="E748" s="617">
        <f t="shared" si="325"/>
        <v>0</v>
      </c>
      <c r="F748" s="624">
        <f t="shared" si="325"/>
        <v>0</v>
      </c>
      <c r="G748" s="820">
        <f t="shared" si="325"/>
        <v>0</v>
      </c>
      <c r="H748" s="617">
        <f t="shared" si="325"/>
        <v>0</v>
      </c>
      <c r="I748" s="934">
        <f t="shared" si="325"/>
        <v>0</v>
      </c>
      <c r="J748" s="625">
        <f t="shared" si="325"/>
        <v>17814000</v>
      </c>
      <c r="K748" s="741">
        <f t="shared" si="313"/>
        <v>0</v>
      </c>
    </row>
    <row r="749" spans="1:11" ht="14.1" customHeight="1" x14ac:dyDescent="0.25">
      <c r="A749" s="747" t="s">
        <v>242</v>
      </c>
      <c r="B749" s="41" t="s">
        <v>238</v>
      </c>
      <c r="C749" s="618">
        <f>C750+C751</f>
        <v>17814000</v>
      </c>
      <c r="D749" s="618">
        <f t="shared" ref="D749:J749" si="326">D750+D751</f>
        <v>0</v>
      </c>
      <c r="E749" s="618">
        <f t="shared" si="326"/>
        <v>0</v>
      </c>
      <c r="F749" s="626">
        <f t="shared" si="326"/>
        <v>0</v>
      </c>
      <c r="G749" s="821">
        <f t="shared" si="326"/>
        <v>0</v>
      </c>
      <c r="H749" s="618">
        <f t="shared" si="326"/>
        <v>0</v>
      </c>
      <c r="I749" s="935">
        <f t="shared" si="326"/>
        <v>0</v>
      </c>
      <c r="J749" s="628">
        <f t="shared" si="326"/>
        <v>17814000</v>
      </c>
      <c r="K749" s="743">
        <f t="shared" si="313"/>
        <v>0</v>
      </c>
    </row>
    <row r="750" spans="1:11" ht="14.1" customHeight="1" x14ac:dyDescent="0.25">
      <c r="A750" s="732" t="s">
        <v>244</v>
      </c>
      <c r="B750" s="4" t="s">
        <v>239</v>
      </c>
      <c r="C750" s="12">
        <v>6864000</v>
      </c>
      <c r="D750" s="218"/>
      <c r="E750" s="218"/>
      <c r="F750" s="697"/>
      <c r="G750" s="822"/>
      <c r="H750" s="605"/>
      <c r="I750" s="831">
        <f>H750+G750</f>
        <v>0</v>
      </c>
      <c r="J750" s="604">
        <f>C750-I750</f>
        <v>6864000</v>
      </c>
      <c r="K750" s="733">
        <f t="shared" si="313"/>
        <v>0</v>
      </c>
    </row>
    <row r="751" spans="1:11" ht="14.1" customHeight="1" x14ac:dyDescent="0.25">
      <c r="A751" s="732" t="s">
        <v>243</v>
      </c>
      <c r="B751" s="4" t="s">
        <v>240</v>
      </c>
      <c r="C751" s="12">
        <v>10950000</v>
      </c>
      <c r="D751" s="218"/>
      <c r="E751" s="218"/>
      <c r="F751" s="697"/>
      <c r="G751" s="822"/>
      <c r="H751" s="605"/>
      <c r="I751" s="831">
        <f>H751+G751</f>
        <v>0</v>
      </c>
      <c r="J751" s="604">
        <f>C751-I751</f>
        <v>10950000</v>
      </c>
      <c r="K751" s="733">
        <f t="shared" si="313"/>
        <v>0</v>
      </c>
    </row>
    <row r="752" spans="1:11" ht="14.1" customHeight="1" x14ac:dyDescent="0.25">
      <c r="A752" s="879"/>
      <c r="B752" s="879"/>
      <c r="C752" s="880"/>
      <c r="D752" s="881"/>
      <c r="E752" s="881"/>
      <c r="F752" s="881"/>
      <c r="G752" s="882"/>
      <c r="H752" s="882"/>
      <c r="I752" s="941"/>
      <c r="J752" s="883"/>
      <c r="K752" s="884"/>
    </row>
    <row r="753" spans="1:11" ht="14.1" customHeight="1" x14ac:dyDescent="0.25">
      <c r="A753" s="7"/>
      <c r="B753" s="7"/>
      <c r="C753" s="885"/>
      <c r="D753" s="220"/>
      <c r="E753" s="220"/>
      <c r="F753" s="220"/>
      <c r="G753" s="415"/>
      <c r="H753" s="415"/>
      <c r="I753" s="942"/>
      <c r="J753" s="886"/>
      <c r="K753" s="887"/>
    </row>
    <row r="754" spans="1:11" ht="14.1" customHeight="1" x14ac:dyDescent="0.25">
      <c r="A754" s="7"/>
      <c r="B754" s="7"/>
      <c r="C754" s="885"/>
      <c r="D754" s="220"/>
      <c r="E754" s="220"/>
      <c r="F754" s="220"/>
      <c r="G754" s="415"/>
      <c r="H754" s="415"/>
      <c r="I754" s="942"/>
      <c r="J754" s="886"/>
      <c r="K754" s="887"/>
    </row>
    <row r="755" spans="1:11" ht="14.1" customHeight="1" x14ac:dyDescent="0.25">
      <c r="A755" s="7"/>
      <c r="B755" s="7"/>
      <c r="C755" s="885"/>
      <c r="D755" s="220"/>
      <c r="E755" s="220"/>
      <c r="F755" s="220"/>
      <c r="G755" s="415"/>
      <c r="H755" s="415"/>
      <c r="I755" s="942"/>
      <c r="J755" s="886"/>
      <c r="K755" s="887">
        <v>6</v>
      </c>
    </row>
    <row r="756" spans="1:11" ht="14.1" customHeight="1" x14ac:dyDescent="0.25">
      <c r="A756" s="717" t="s">
        <v>435</v>
      </c>
      <c r="B756" s="689">
        <v>2</v>
      </c>
      <c r="C756" s="690" t="s">
        <v>436</v>
      </c>
      <c r="D756" s="690" t="s">
        <v>437</v>
      </c>
      <c r="E756" s="690" t="s">
        <v>438</v>
      </c>
      <c r="F756" s="691" t="s">
        <v>439</v>
      </c>
      <c r="G756" s="801">
        <v>7</v>
      </c>
      <c r="H756" s="581">
        <v>8</v>
      </c>
      <c r="I756" s="924">
        <v>9</v>
      </c>
      <c r="J756" s="582">
        <v>10</v>
      </c>
      <c r="K756" s="718">
        <v>11</v>
      </c>
    </row>
    <row r="757" spans="1:11" ht="14.1" customHeight="1" thickBot="1" x14ac:dyDescent="0.3">
      <c r="A757" s="371" t="s">
        <v>31</v>
      </c>
      <c r="B757" s="47" t="s">
        <v>32</v>
      </c>
      <c r="C757" s="616">
        <f>C758</f>
        <v>15000000</v>
      </c>
      <c r="D757" s="616">
        <f t="shared" ref="D757:J759" si="327">D758</f>
        <v>0</v>
      </c>
      <c r="E757" s="616">
        <f t="shared" si="327"/>
        <v>0</v>
      </c>
      <c r="F757" s="622">
        <f t="shared" si="327"/>
        <v>0</v>
      </c>
      <c r="G757" s="838">
        <f t="shared" si="327"/>
        <v>0</v>
      </c>
      <c r="H757" s="641">
        <f t="shared" si="327"/>
        <v>0</v>
      </c>
      <c r="I757" s="962">
        <f t="shared" si="327"/>
        <v>0</v>
      </c>
      <c r="J757" s="632">
        <f t="shared" si="327"/>
        <v>15000000</v>
      </c>
      <c r="K757" s="739">
        <f t="shared" ref="K757:K794" si="328">I757/C757*100</f>
        <v>0</v>
      </c>
    </row>
    <row r="758" spans="1:11" ht="14.1" customHeight="1" thickBot="1" x14ac:dyDescent="0.3">
      <c r="A758" s="372" t="s">
        <v>248</v>
      </c>
      <c r="B758" s="3" t="s">
        <v>136</v>
      </c>
      <c r="C758" s="617">
        <f>C759</f>
        <v>15000000</v>
      </c>
      <c r="D758" s="617">
        <f t="shared" si="327"/>
        <v>0</v>
      </c>
      <c r="E758" s="617">
        <f t="shared" si="327"/>
        <v>0</v>
      </c>
      <c r="F758" s="624">
        <f t="shared" si="327"/>
        <v>0</v>
      </c>
      <c r="G758" s="820">
        <f t="shared" si="327"/>
        <v>0</v>
      </c>
      <c r="H758" s="617">
        <f t="shared" si="327"/>
        <v>0</v>
      </c>
      <c r="I758" s="934">
        <f t="shared" si="327"/>
        <v>0</v>
      </c>
      <c r="J758" s="625">
        <f t="shared" si="327"/>
        <v>15000000</v>
      </c>
      <c r="K758" s="741">
        <f t="shared" si="328"/>
        <v>0</v>
      </c>
    </row>
    <row r="759" spans="1:11" ht="14.1" customHeight="1" x14ac:dyDescent="0.25">
      <c r="A759" s="747" t="s">
        <v>249</v>
      </c>
      <c r="B759" s="41" t="s">
        <v>245</v>
      </c>
      <c r="C759" s="618">
        <f>C760</f>
        <v>15000000</v>
      </c>
      <c r="D759" s="618">
        <f t="shared" si="327"/>
        <v>0</v>
      </c>
      <c r="E759" s="618">
        <f t="shared" si="327"/>
        <v>0</v>
      </c>
      <c r="F759" s="626">
        <f t="shared" si="327"/>
        <v>0</v>
      </c>
      <c r="G759" s="821">
        <f t="shared" si="327"/>
        <v>0</v>
      </c>
      <c r="H759" s="618">
        <f t="shared" si="327"/>
        <v>0</v>
      </c>
      <c r="I759" s="935">
        <f t="shared" si="327"/>
        <v>0</v>
      </c>
      <c r="J759" s="628">
        <f t="shared" si="327"/>
        <v>15000000</v>
      </c>
      <c r="K759" s="743">
        <f t="shared" si="328"/>
        <v>0</v>
      </c>
    </row>
    <row r="760" spans="1:11" ht="14.1" customHeight="1" x14ac:dyDescent="0.25">
      <c r="A760" s="732" t="s">
        <v>250</v>
      </c>
      <c r="B760" s="4" t="s">
        <v>246</v>
      </c>
      <c r="C760" s="12">
        <v>15000000</v>
      </c>
      <c r="D760" s="587"/>
      <c r="E760" s="587"/>
      <c r="F760" s="699"/>
      <c r="G760" s="822"/>
      <c r="H760" s="605"/>
      <c r="I760" s="823">
        <f>H760+G760</f>
        <v>0</v>
      </c>
      <c r="J760" s="604">
        <f>C760-I760</f>
        <v>15000000</v>
      </c>
      <c r="K760" s="733">
        <f t="shared" si="328"/>
        <v>0</v>
      </c>
    </row>
    <row r="761" spans="1:11" ht="14.1" customHeight="1" thickBot="1" x14ac:dyDescent="0.3">
      <c r="A761" s="371" t="s">
        <v>33</v>
      </c>
      <c r="B761" s="47" t="s">
        <v>34</v>
      </c>
      <c r="C761" s="616">
        <f>C762</f>
        <v>30000000</v>
      </c>
      <c r="D761" s="616">
        <f t="shared" ref="D761:J763" si="329">D762</f>
        <v>0</v>
      </c>
      <c r="E761" s="616">
        <f t="shared" si="329"/>
        <v>0</v>
      </c>
      <c r="F761" s="622">
        <f t="shared" si="329"/>
        <v>0</v>
      </c>
      <c r="G761" s="838">
        <f t="shared" si="329"/>
        <v>0</v>
      </c>
      <c r="H761" s="641">
        <f t="shared" si="329"/>
        <v>0</v>
      </c>
      <c r="I761" s="962">
        <f t="shared" si="329"/>
        <v>0</v>
      </c>
      <c r="J761" s="632">
        <f t="shared" si="329"/>
        <v>30000000</v>
      </c>
      <c r="K761" s="739">
        <f t="shared" si="328"/>
        <v>0</v>
      </c>
    </row>
    <row r="762" spans="1:11" ht="14.1" customHeight="1" thickBot="1" x14ac:dyDescent="0.3">
      <c r="A762" s="372" t="s">
        <v>251</v>
      </c>
      <c r="B762" s="3" t="s">
        <v>136</v>
      </c>
      <c r="C762" s="617">
        <f>C763</f>
        <v>30000000</v>
      </c>
      <c r="D762" s="617">
        <f t="shared" si="329"/>
        <v>0</v>
      </c>
      <c r="E762" s="617">
        <f t="shared" si="329"/>
        <v>0</v>
      </c>
      <c r="F762" s="624">
        <f t="shared" si="329"/>
        <v>0</v>
      </c>
      <c r="G762" s="820">
        <f t="shared" si="329"/>
        <v>0</v>
      </c>
      <c r="H762" s="617">
        <f t="shared" si="329"/>
        <v>0</v>
      </c>
      <c r="I762" s="934">
        <f t="shared" si="329"/>
        <v>0</v>
      </c>
      <c r="J762" s="625">
        <f t="shared" si="329"/>
        <v>30000000</v>
      </c>
      <c r="K762" s="741">
        <f t="shared" si="328"/>
        <v>0</v>
      </c>
    </row>
    <row r="763" spans="1:11" ht="14.1" customHeight="1" x14ac:dyDescent="0.25">
      <c r="A763" s="747" t="s">
        <v>252</v>
      </c>
      <c r="B763" s="41" t="s">
        <v>245</v>
      </c>
      <c r="C763" s="618">
        <f>C764</f>
        <v>30000000</v>
      </c>
      <c r="D763" s="618">
        <f t="shared" si="329"/>
        <v>0</v>
      </c>
      <c r="E763" s="618">
        <f t="shared" si="329"/>
        <v>0</v>
      </c>
      <c r="F763" s="626">
        <f t="shared" si="329"/>
        <v>0</v>
      </c>
      <c r="G763" s="821">
        <f t="shared" si="329"/>
        <v>0</v>
      </c>
      <c r="H763" s="618">
        <f t="shared" si="329"/>
        <v>0</v>
      </c>
      <c r="I763" s="935">
        <f t="shared" si="329"/>
        <v>0</v>
      </c>
      <c r="J763" s="628">
        <f t="shared" si="329"/>
        <v>30000000</v>
      </c>
      <c r="K763" s="743">
        <f t="shared" si="328"/>
        <v>0</v>
      </c>
    </row>
    <row r="764" spans="1:11" ht="14.1" customHeight="1" x14ac:dyDescent="0.25">
      <c r="A764" s="732" t="s">
        <v>253</v>
      </c>
      <c r="B764" s="4" t="s">
        <v>247</v>
      </c>
      <c r="C764" s="12">
        <v>30000000</v>
      </c>
      <c r="D764" s="587"/>
      <c r="E764" s="587"/>
      <c r="F764" s="699"/>
      <c r="G764" s="822"/>
      <c r="H764" s="605"/>
      <c r="I764" s="831">
        <f>H764+G764</f>
        <v>0</v>
      </c>
      <c r="J764" s="604">
        <f>C764-I764</f>
        <v>30000000</v>
      </c>
      <c r="K764" s="733">
        <f t="shared" si="328"/>
        <v>0</v>
      </c>
    </row>
    <row r="765" spans="1:11" ht="14.1" customHeight="1" thickBot="1" x14ac:dyDescent="0.3">
      <c r="A765" s="371" t="s">
        <v>35</v>
      </c>
      <c r="B765" s="47" t="s">
        <v>36</v>
      </c>
      <c r="C765" s="616">
        <f>C766</f>
        <v>3480000</v>
      </c>
      <c r="D765" s="616">
        <f t="shared" ref="D765:J767" si="330">D766</f>
        <v>0</v>
      </c>
      <c r="E765" s="616">
        <f t="shared" si="330"/>
        <v>0</v>
      </c>
      <c r="F765" s="622">
        <f t="shared" si="330"/>
        <v>0</v>
      </c>
      <c r="G765" s="838">
        <f t="shared" si="330"/>
        <v>0</v>
      </c>
      <c r="H765" s="641">
        <f t="shared" si="330"/>
        <v>0</v>
      </c>
      <c r="I765" s="962">
        <f t="shared" si="330"/>
        <v>0</v>
      </c>
      <c r="J765" s="632">
        <f t="shared" si="330"/>
        <v>3480000</v>
      </c>
      <c r="K765" s="739">
        <f t="shared" si="328"/>
        <v>0</v>
      </c>
    </row>
    <row r="766" spans="1:11" ht="14.1" customHeight="1" thickBot="1" x14ac:dyDescent="0.3">
      <c r="A766" s="372" t="s">
        <v>255</v>
      </c>
      <c r="B766" s="3" t="s">
        <v>80</v>
      </c>
      <c r="C766" s="617">
        <f>C767</f>
        <v>3480000</v>
      </c>
      <c r="D766" s="617">
        <f t="shared" si="330"/>
        <v>0</v>
      </c>
      <c r="E766" s="617">
        <f t="shared" si="330"/>
        <v>0</v>
      </c>
      <c r="F766" s="624">
        <f t="shared" si="330"/>
        <v>0</v>
      </c>
      <c r="G766" s="820">
        <f t="shared" si="330"/>
        <v>0</v>
      </c>
      <c r="H766" s="617">
        <f t="shared" si="330"/>
        <v>0</v>
      </c>
      <c r="I766" s="934">
        <f t="shared" si="330"/>
        <v>0</v>
      </c>
      <c r="J766" s="625">
        <f t="shared" si="330"/>
        <v>3480000</v>
      </c>
      <c r="K766" s="741">
        <f t="shared" si="328"/>
        <v>0</v>
      </c>
    </row>
    <row r="767" spans="1:11" ht="14.1" customHeight="1" x14ac:dyDescent="0.25">
      <c r="A767" s="747" t="s">
        <v>851</v>
      </c>
      <c r="B767" s="41" t="s">
        <v>180</v>
      </c>
      <c r="C767" s="618">
        <f>C768</f>
        <v>3480000</v>
      </c>
      <c r="D767" s="618">
        <f t="shared" si="330"/>
        <v>0</v>
      </c>
      <c r="E767" s="618">
        <f t="shared" si="330"/>
        <v>0</v>
      </c>
      <c r="F767" s="626">
        <f t="shared" si="330"/>
        <v>0</v>
      </c>
      <c r="G767" s="821">
        <f t="shared" si="330"/>
        <v>0</v>
      </c>
      <c r="H767" s="618">
        <f t="shared" si="330"/>
        <v>0</v>
      </c>
      <c r="I767" s="935">
        <f t="shared" si="330"/>
        <v>0</v>
      </c>
      <c r="J767" s="628">
        <f t="shared" si="330"/>
        <v>3480000</v>
      </c>
      <c r="K767" s="743">
        <f t="shared" si="328"/>
        <v>0</v>
      </c>
    </row>
    <row r="768" spans="1:11" ht="14.1" customHeight="1" x14ac:dyDescent="0.25">
      <c r="A768" s="732" t="s">
        <v>852</v>
      </c>
      <c r="B768" s="4" t="s">
        <v>254</v>
      </c>
      <c r="C768" s="12">
        <v>3480000</v>
      </c>
      <c r="D768" s="218"/>
      <c r="E768" s="218"/>
      <c r="F768" s="697"/>
      <c r="G768" s="804"/>
      <c r="H768" s="605">
        <v>0</v>
      </c>
      <c r="I768" s="823">
        <f>H768+G768</f>
        <v>0</v>
      </c>
      <c r="J768" s="604">
        <f>C768-I768</f>
        <v>3480000</v>
      </c>
      <c r="K768" s="733">
        <f t="shared" si="328"/>
        <v>0</v>
      </c>
    </row>
    <row r="769" spans="1:11" ht="14.1" customHeight="1" x14ac:dyDescent="0.25">
      <c r="A769" s="745" t="s">
        <v>105</v>
      </c>
      <c r="B769" s="38" t="s">
        <v>92</v>
      </c>
      <c r="C769" s="620">
        <f>C770+C777+C781+C788+C798+C805+C809+C813</f>
        <v>167720000</v>
      </c>
      <c r="D769" s="620">
        <f t="shared" ref="D769:J769" si="331">D770+D777+D781+D788+D798+D805+D809+D813</f>
        <v>0</v>
      </c>
      <c r="E769" s="620">
        <f t="shared" si="331"/>
        <v>0</v>
      </c>
      <c r="F769" s="453">
        <f t="shared" si="331"/>
        <v>0</v>
      </c>
      <c r="G769" s="832">
        <f t="shared" si="331"/>
        <v>0</v>
      </c>
      <c r="H769" s="620">
        <f t="shared" si="331"/>
        <v>0</v>
      </c>
      <c r="I769" s="810">
        <f t="shared" si="331"/>
        <v>0</v>
      </c>
      <c r="J769" s="866">
        <f t="shared" si="331"/>
        <v>167720000</v>
      </c>
      <c r="K769" s="746">
        <f t="shared" si="328"/>
        <v>0</v>
      </c>
    </row>
    <row r="770" spans="1:11" ht="14.1" customHeight="1" thickBot="1" x14ac:dyDescent="0.3">
      <c r="A770" s="371" t="s">
        <v>37</v>
      </c>
      <c r="B770" s="47" t="s">
        <v>38</v>
      </c>
      <c r="C770" s="616">
        <f>C771</f>
        <v>15000000</v>
      </c>
      <c r="D770" s="616">
        <f t="shared" ref="D770:J770" si="332">D771</f>
        <v>0</v>
      </c>
      <c r="E770" s="616">
        <f t="shared" si="332"/>
        <v>0</v>
      </c>
      <c r="F770" s="622">
        <f t="shared" si="332"/>
        <v>0</v>
      </c>
      <c r="G770" s="838">
        <f t="shared" si="332"/>
        <v>0</v>
      </c>
      <c r="H770" s="641">
        <f t="shared" si="332"/>
        <v>0</v>
      </c>
      <c r="I770" s="962">
        <f t="shared" si="332"/>
        <v>0</v>
      </c>
      <c r="J770" s="632">
        <f t="shared" si="332"/>
        <v>15000000</v>
      </c>
      <c r="K770" s="739">
        <f t="shared" si="328"/>
        <v>0</v>
      </c>
    </row>
    <row r="771" spans="1:11" ht="14.1" customHeight="1" thickBot="1" x14ac:dyDescent="0.3">
      <c r="A771" s="372" t="s">
        <v>264</v>
      </c>
      <c r="B771" s="3" t="s">
        <v>258</v>
      </c>
      <c r="C771" s="617">
        <f>C772+C774</f>
        <v>15000000</v>
      </c>
      <c r="D771" s="617">
        <f t="shared" ref="D771:J771" si="333">D772+D774</f>
        <v>0</v>
      </c>
      <c r="E771" s="617">
        <f t="shared" si="333"/>
        <v>0</v>
      </c>
      <c r="F771" s="624">
        <f t="shared" si="333"/>
        <v>0</v>
      </c>
      <c r="G771" s="820">
        <f t="shared" si="333"/>
        <v>0</v>
      </c>
      <c r="H771" s="617">
        <f t="shared" si="333"/>
        <v>0</v>
      </c>
      <c r="I771" s="934">
        <f t="shared" si="333"/>
        <v>0</v>
      </c>
      <c r="J771" s="625">
        <f t="shared" si="333"/>
        <v>15000000</v>
      </c>
      <c r="K771" s="741">
        <f t="shared" si="328"/>
        <v>0</v>
      </c>
    </row>
    <row r="772" spans="1:11" ht="14.1" customHeight="1" x14ac:dyDescent="0.25">
      <c r="A772" s="747" t="s">
        <v>269</v>
      </c>
      <c r="B772" s="41" t="s">
        <v>259</v>
      </c>
      <c r="C772" s="618">
        <f>C773</f>
        <v>3000000</v>
      </c>
      <c r="D772" s="618">
        <f t="shared" ref="D772:J772" si="334">D773</f>
        <v>0</v>
      </c>
      <c r="E772" s="618">
        <f t="shared" si="334"/>
        <v>0</v>
      </c>
      <c r="F772" s="626">
        <f t="shared" si="334"/>
        <v>0</v>
      </c>
      <c r="G772" s="821">
        <f t="shared" si="334"/>
        <v>0</v>
      </c>
      <c r="H772" s="618">
        <f t="shared" si="334"/>
        <v>0</v>
      </c>
      <c r="I772" s="935">
        <f t="shared" si="334"/>
        <v>0</v>
      </c>
      <c r="J772" s="628">
        <f t="shared" si="334"/>
        <v>3000000</v>
      </c>
      <c r="K772" s="743">
        <f t="shared" si="328"/>
        <v>0</v>
      </c>
    </row>
    <row r="773" spans="1:11" ht="14.1" customHeight="1" x14ac:dyDescent="0.25">
      <c r="A773" s="732" t="s">
        <v>854</v>
      </c>
      <c r="B773" s="5" t="s">
        <v>853</v>
      </c>
      <c r="C773" s="12">
        <v>3000000</v>
      </c>
      <c r="D773" s="702"/>
      <c r="E773" s="702"/>
      <c r="F773" s="703"/>
      <c r="G773" s="844"/>
      <c r="H773" s="652"/>
      <c r="I773" s="943">
        <f>H773+G773</f>
        <v>0</v>
      </c>
      <c r="J773" s="653">
        <f>C773-I773</f>
        <v>3000000</v>
      </c>
      <c r="K773" s="733">
        <f t="shared" si="328"/>
        <v>0</v>
      </c>
    </row>
    <row r="774" spans="1:11" ht="14.1" customHeight="1" x14ac:dyDescent="0.25">
      <c r="A774" s="732" t="s">
        <v>270</v>
      </c>
      <c r="B774" s="4" t="s">
        <v>260</v>
      </c>
      <c r="C774" s="12">
        <f>C775+C776</f>
        <v>12000000</v>
      </c>
      <c r="D774" s="12">
        <f t="shared" ref="D774:J774" si="335">D775+D776</f>
        <v>0</v>
      </c>
      <c r="E774" s="12">
        <f t="shared" si="335"/>
        <v>0</v>
      </c>
      <c r="F774" s="633">
        <f t="shared" si="335"/>
        <v>0</v>
      </c>
      <c r="G774" s="824">
        <f t="shared" si="335"/>
        <v>0</v>
      </c>
      <c r="H774" s="12">
        <f t="shared" si="335"/>
        <v>0</v>
      </c>
      <c r="I774" s="834">
        <f t="shared" si="335"/>
        <v>0</v>
      </c>
      <c r="J774" s="634">
        <f t="shared" si="335"/>
        <v>12000000</v>
      </c>
      <c r="K774" s="733">
        <f t="shared" si="328"/>
        <v>0</v>
      </c>
    </row>
    <row r="775" spans="1:11" ht="14.1" customHeight="1" x14ac:dyDescent="0.25">
      <c r="A775" s="732" t="s">
        <v>855</v>
      </c>
      <c r="B775" s="4" t="s">
        <v>857</v>
      </c>
      <c r="C775" s="12">
        <v>4000000</v>
      </c>
      <c r="D775" s="702"/>
      <c r="E775" s="702"/>
      <c r="F775" s="703"/>
      <c r="G775" s="844"/>
      <c r="H775" s="652"/>
      <c r="I775" s="943">
        <f>H775+G775</f>
        <v>0</v>
      </c>
      <c r="J775" s="653">
        <f>C775-I775</f>
        <v>4000000</v>
      </c>
      <c r="K775" s="733">
        <f t="shared" si="328"/>
        <v>0</v>
      </c>
    </row>
    <row r="776" spans="1:11" ht="14.1" customHeight="1" x14ac:dyDescent="0.25">
      <c r="A776" s="732" t="s">
        <v>856</v>
      </c>
      <c r="B776" s="32" t="s">
        <v>858</v>
      </c>
      <c r="C776" s="611">
        <v>8000000</v>
      </c>
      <c r="D776" s="704"/>
      <c r="E776" s="704"/>
      <c r="F776" s="705"/>
      <c r="G776" s="845"/>
      <c r="H776" s="654"/>
      <c r="I776" s="944"/>
      <c r="J776" s="653">
        <f>C776-I776</f>
        <v>8000000</v>
      </c>
      <c r="K776" s="733">
        <f t="shared" si="328"/>
        <v>0</v>
      </c>
    </row>
    <row r="777" spans="1:11" ht="14.1" customHeight="1" thickBot="1" x14ac:dyDescent="0.3">
      <c r="A777" s="371" t="s">
        <v>39</v>
      </c>
      <c r="B777" s="47" t="s">
        <v>40</v>
      </c>
      <c r="C777" s="616">
        <f>C778</f>
        <v>8000000</v>
      </c>
      <c r="D777" s="616">
        <f t="shared" ref="D777:J779" si="336">D778</f>
        <v>0</v>
      </c>
      <c r="E777" s="616">
        <f t="shared" si="336"/>
        <v>0</v>
      </c>
      <c r="F777" s="622">
        <f t="shared" si="336"/>
        <v>0</v>
      </c>
      <c r="G777" s="819">
        <f t="shared" si="336"/>
        <v>0</v>
      </c>
      <c r="H777" s="616">
        <f t="shared" si="336"/>
        <v>0</v>
      </c>
      <c r="I777" s="961">
        <f t="shared" si="336"/>
        <v>0</v>
      </c>
      <c r="J777" s="865">
        <f t="shared" si="336"/>
        <v>8000000</v>
      </c>
      <c r="K777" s="739">
        <f t="shared" si="328"/>
        <v>0</v>
      </c>
    </row>
    <row r="778" spans="1:11" ht="14.1" customHeight="1" thickBot="1" x14ac:dyDescent="0.3">
      <c r="A778" s="372" t="s">
        <v>265</v>
      </c>
      <c r="B778" s="3" t="s">
        <v>258</v>
      </c>
      <c r="C778" s="617">
        <f>C779</f>
        <v>8000000</v>
      </c>
      <c r="D778" s="617">
        <f t="shared" si="336"/>
        <v>0</v>
      </c>
      <c r="E778" s="617">
        <f t="shared" si="336"/>
        <v>0</v>
      </c>
      <c r="F778" s="624">
        <f t="shared" si="336"/>
        <v>0</v>
      </c>
      <c r="G778" s="820">
        <f t="shared" si="336"/>
        <v>0</v>
      </c>
      <c r="H778" s="617">
        <f t="shared" si="336"/>
        <v>0</v>
      </c>
      <c r="I778" s="934">
        <f t="shared" si="336"/>
        <v>0</v>
      </c>
      <c r="J778" s="625">
        <f t="shared" si="336"/>
        <v>8000000</v>
      </c>
      <c r="K778" s="741">
        <f t="shared" si="328"/>
        <v>0</v>
      </c>
    </row>
    <row r="779" spans="1:11" ht="14.1" customHeight="1" x14ac:dyDescent="0.25">
      <c r="A779" s="747" t="s">
        <v>266</v>
      </c>
      <c r="B779" s="41" t="s">
        <v>261</v>
      </c>
      <c r="C779" s="618">
        <f>C780</f>
        <v>8000000</v>
      </c>
      <c r="D779" s="618">
        <f t="shared" si="336"/>
        <v>0</v>
      </c>
      <c r="E779" s="618">
        <f t="shared" si="336"/>
        <v>0</v>
      </c>
      <c r="F779" s="626">
        <f t="shared" si="336"/>
        <v>0</v>
      </c>
      <c r="G779" s="821">
        <f t="shared" si="336"/>
        <v>0</v>
      </c>
      <c r="H779" s="618">
        <f t="shared" si="336"/>
        <v>0</v>
      </c>
      <c r="I779" s="935">
        <f t="shared" si="336"/>
        <v>0</v>
      </c>
      <c r="J779" s="628">
        <f t="shared" si="336"/>
        <v>8000000</v>
      </c>
      <c r="K779" s="743">
        <f t="shared" si="328"/>
        <v>0</v>
      </c>
    </row>
    <row r="780" spans="1:11" ht="14.1" customHeight="1" x14ac:dyDescent="0.25">
      <c r="A780" s="732" t="s">
        <v>267</v>
      </c>
      <c r="B780" s="4" t="s">
        <v>262</v>
      </c>
      <c r="C780" s="12">
        <v>8000000</v>
      </c>
      <c r="D780" s="702"/>
      <c r="E780" s="702"/>
      <c r="F780" s="703"/>
      <c r="G780" s="846"/>
      <c r="H780" s="652"/>
      <c r="I780" s="943">
        <f>H780+G780</f>
        <v>0</v>
      </c>
      <c r="J780" s="655">
        <f>C780-I780</f>
        <v>8000000</v>
      </c>
      <c r="K780" s="733">
        <f t="shared" si="328"/>
        <v>0</v>
      </c>
    </row>
    <row r="781" spans="1:11" ht="14.1" customHeight="1" thickBot="1" x14ac:dyDescent="0.3">
      <c r="A781" s="371" t="s">
        <v>41</v>
      </c>
      <c r="B781" s="47" t="s">
        <v>42</v>
      </c>
      <c r="C781" s="616">
        <f>C782+C785</f>
        <v>5000000</v>
      </c>
      <c r="D781" s="616">
        <f t="shared" ref="D781:J781" si="337">D782+D785</f>
        <v>0</v>
      </c>
      <c r="E781" s="616">
        <f t="shared" si="337"/>
        <v>0</v>
      </c>
      <c r="F781" s="622">
        <f t="shared" si="337"/>
        <v>0</v>
      </c>
      <c r="G781" s="838">
        <f t="shared" si="337"/>
        <v>0</v>
      </c>
      <c r="H781" s="641">
        <f t="shared" si="337"/>
        <v>0</v>
      </c>
      <c r="I781" s="962">
        <f t="shared" si="337"/>
        <v>0</v>
      </c>
      <c r="J781" s="632">
        <f t="shared" si="337"/>
        <v>5000000</v>
      </c>
      <c r="K781" s="739">
        <f t="shared" si="328"/>
        <v>0</v>
      </c>
    </row>
    <row r="782" spans="1:11" ht="14.1" customHeight="1" thickBot="1" x14ac:dyDescent="0.3">
      <c r="A782" s="372" t="s">
        <v>273</v>
      </c>
      <c r="B782" s="3" t="s">
        <v>80</v>
      </c>
      <c r="C782" s="617">
        <f>C783</f>
        <v>2000000</v>
      </c>
      <c r="D782" s="617">
        <f t="shared" ref="D782:J783" si="338">D783</f>
        <v>0</v>
      </c>
      <c r="E782" s="617">
        <f t="shared" si="338"/>
        <v>0</v>
      </c>
      <c r="F782" s="624">
        <f t="shared" si="338"/>
        <v>0</v>
      </c>
      <c r="G782" s="820">
        <f t="shared" si="338"/>
        <v>0</v>
      </c>
      <c r="H782" s="617">
        <f t="shared" si="338"/>
        <v>0</v>
      </c>
      <c r="I782" s="934">
        <f t="shared" si="338"/>
        <v>0</v>
      </c>
      <c r="J782" s="625">
        <f t="shared" si="338"/>
        <v>2000000</v>
      </c>
      <c r="K782" s="741">
        <f t="shared" si="328"/>
        <v>0</v>
      </c>
    </row>
    <row r="783" spans="1:11" ht="14.1" customHeight="1" x14ac:dyDescent="0.25">
      <c r="A783" s="747" t="s">
        <v>274</v>
      </c>
      <c r="B783" s="41" t="s">
        <v>180</v>
      </c>
      <c r="C783" s="618">
        <f>C784</f>
        <v>2000000</v>
      </c>
      <c r="D783" s="618">
        <f t="shared" si="338"/>
        <v>0</v>
      </c>
      <c r="E783" s="618">
        <f t="shared" si="338"/>
        <v>0</v>
      </c>
      <c r="F783" s="626">
        <f t="shared" si="338"/>
        <v>0</v>
      </c>
      <c r="G783" s="821">
        <f t="shared" si="338"/>
        <v>0</v>
      </c>
      <c r="H783" s="618">
        <f t="shared" si="338"/>
        <v>0</v>
      </c>
      <c r="I783" s="935">
        <f t="shared" si="338"/>
        <v>0</v>
      </c>
      <c r="J783" s="628">
        <f t="shared" si="338"/>
        <v>2000000</v>
      </c>
      <c r="K783" s="743">
        <f t="shared" si="328"/>
        <v>0</v>
      </c>
    </row>
    <row r="784" spans="1:11" ht="14.1" customHeight="1" thickBot="1" x14ac:dyDescent="0.3">
      <c r="A784" s="736" t="s">
        <v>275</v>
      </c>
      <c r="B784" s="32" t="s">
        <v>254</v>
      </c>
      <c r="C784" s="611">
        <v>2000000</v>
      </c>
      <c r="D784" s="704"/>
      <c r="E784" s="704"/>
      <c r="F784" s="705"/>
      <c r="G784" s="845"/>
      <c r="H784" s="654"/>
      <c r="I784" s="944">
        <f>H784+G784</f>
        <v>0</v>
      </c>
      <c r="J784" s="656">
        <f>C784-I784</f>
        <v>2000000</v>
      </c>
      <c r="K784" s="737">
        <f t="shared" si="328"/>
        <v>0</v>
      </c>
    </row>
    <row r="785" spans="1:11" ht="14.1" customHeight="1" thickBot="1" x14ac:dyDescent="0.3">
      <c r="A785" s="372" t="s">
        <v>276</v>
      </c>
      <c r="B785" s="3" t="s">
        <v>136</v>
      </c>
      <c r="C785" s="617">
        <f>C786</f>
        <v>3000000</v>
      </c>
      <c r="D785" s="617">
        <f t="shared" ref="D785:J786" si="339">D786</f>
        <v>0</v>
      </c>
      <c r="E785" s="617">
        <f t="shared" si="339"/>
        <v>0</v>
      </c>
      <c r="F785" s="624">
        <f t="shared" si="339"/>
        <v>0</v>
      </c>
      <c r="G785" s="820">
        <f t="shared" si="339"/>
        <v>0</v>
      </c>
      <c r="H785" s="617">
        <f t="shared" si="339"/>
        <v>0</v>
      </c>
      <c r="I785" s="934">
        <f t="shared" si="339"/>
        <v>0</v>
      </c>
      <c r="J785" s="625">
        <f t="shared" si="339"/>
        <v>3000000</v>
      </c>
      <c r="K785" s="741">
        <f t="shared" si="328"/>
        <v>0</v>
      </c>
    </row>
    <row r="786" spans="1:11" ht="14.1" customHeight="1" x14ac:dyDescent="0.25">
      <c r="A786" s="747" t="s">
        <v>277</v>
      </c>
      <c r="B786" s="41" t="s">
        <v>271</v>
      </c>
      <c r="C786" s="618">
        <f>C787</f>
        <v>3000000</v>
      </c>
      <c r="D786" s="618">
        <f t="shared" si="339"/>
        <v>0</v>
      </c>
      <c r="E786" s="618">
        <f t="shared" si="339"/>
        <v>0</v>
      </c>
      <c r="F786" s="626">
        <f t="shared" si="339"/>
        <v>0</v>
      </c>
      <c r="G786" s="821">
        <f t="shared" si="339"/>
        <v>0</v>
      </c>
      <c r="H786" s="618">
        <f t="shared" si="339"/>
        <v>0</v>
      </c>
      <c r="I786" s="935">
        <f t="shared" si="339"/>
        <v>0</v>
      </c>
      <c r="J786" s="628">
        <f t="shared" si="339"/>
        <v>3000000</v>
      </c>
      <c r="K786" s="743">
        <f t="shared" si="328"/>
        <v>0</v>
      </c>
    </row>
    <row r="787" spans="1:11" ht="14.1" customHeight="1" x14ac:dyDescent="0.25">
      <c r="A787" s="732" t="s">
        <v>278</v>
      </c>
      <c r="B787" s="4" t="s">
        <v>272</v>
      </c>
      <c r="C787" s="12">
        <v>3000000</v>
      </c>
      <c r="D787" s="702"/>
      <c r="E787" s="702"/>
      <c r="F787" s="703"/>
      <c r="G787" s="844"/>
      <c r="H787" s="652"/>
      <c r="I787" s="943">
        <f>H787+G787</f>
        <v>0</v>
      </c>
      <c r="J787" s="657">
        <f>C787-I787</f>
        <v>3000000</v>
      </c>
      <c r="K787" s="733">
        <f t="shared" si="328"/>
        <v>0</v>
      </c>
    </row>
    <row r="788" spans="1:11" ht="14.1" customHeight="1" thickBot="1" x14ac:dyDescent="0.3">
      <c r="A788" s="371" t="s">
        <v>43</v>
      </c>
      <c r="B788" s="47" t="s">
        <v>44</v>
      </c>
      <c r="C788" s="616">
        <f>C789+C792</f>
        <v>19770000</v>
      </c>
      <c r="D788" s="616">
        <f t="shared" ref="D788:J788" si="340">D789+D792</f>
        <v>0</v>
      </c>
      <c r="E788" s="616">
        <f t="shared" si="340"/>
        <v>0</v>
      </c>
      <c r="F788" s="622">
        <f t="shared" si="340"/>
        <v>0</v>
      </c>
      <c r="G788" s="838">
        <f t="shared" si="340"/>
        <v>0</v>
      </c>
      <c r="H788" s="641">
        <f t="shared" si="340"/>
        <v>0</v>
      </c>
      <c r="I788" s="962">
        <f t="shared" si="340"/>
        <v>0</v>
      </c>
      <c r="J788" s="632">
        <f t="shared" si="340"/>
        <v>19770000</v>
      </c>
      <c r="K788" s="739">
        <f t="shared" si="328"/>
        <v>0</v>
      </c>
    </row>
    <row r="789" spans="1:11" ht="14.1" customHeight="1" thickBot="1" x14ac:dyDescent="0.3">
      <c r="A789" s="372" t="s">
        <v>290</v>
      </c>
      <c r="B789" s="3" t="s">
        <v>80</v>
      </c>
      <c r="C789" s="617">
        <f>C790</f>
        <v>5400000</v>
      </c>
      <c r="D789" s="617">
        <f t="shared" ref="D789:J790" si="341">D790</f>
        <v>0</v>
      </c>
      <c r="E789" s="617">
        <f t="shared" si="341"/>
        <v>0</v>
      </c>
      <c r="F789" s="624">
        <f t="shared" si="341"/>
        <v>0</v>
      </c>
      <c r="G789" s="820">
        <f t="shared" si="341"/>
        <v>0</v>
      </c>
      <c r="H789" s="617">
        <f t="shared" si="341"/>
        <v>0</v>
      </c>
      <c r="I789" s="934">
        <f t="shared" si="341"/>
        <v>0</v>
      </c>
      <c r="J789" s="625">
        <f t="shared" si="341"/>
        <v>5400000</v>
      </c>
      <c r="K789" s="741">
        <f t="shared" si="328"/>
        <v>0</v>
      </c>
    </row>
    <row r="790" spans="1:11" ht="14.1" customHeight="1" x14ac:dyDescent="0.25">
      <c r="A790" s="747" t="s">
        <v>291</v>
      </c>
      <c r="B790" s="41" t="s">
        <v>180</v>
      </c>
      <c r="C790" s="618">
        <f>C791</f>
        <v>5400000</v>
      </c>
      <c r="D790" s="618">
        <f t="shared" si="341"/>
        <v>0</v>
      </c>
      <c r="E790" s="618">
        <f t="shared" si="341"/>
        <v>0</v>
      </c>
      <c r="F790" s="626">
        <f t="shared" si="341"/>
        <v>0</v>
      </c>
      <c r="G790" s="821">
        <f t="shared" si="341"/>
        <v>0</v>
      </c>
      <c r="H790" s="618">
        <f t="shared" si="341"/>
        <v>0</v>
      </c>
      <c r="I790" s="935">
        <f t="shared" si="341"/>
        <v>0</v>
      </c>
      <c r="J790" s="628">
        <f t="shared" si="341"/>
        <v>5400000</v>
      </c>
      <c r="K790" s="743">
        <f t="shared" si="328"/>
        <v>0</v>
      </c>
    </row>
    <row r="791" spans="1:11" ht="14.1" customHeight="1" thickBot="1" x14ac:dyDescent="0.3">
      <c r="A791" s="736" t="s">
        <v>292</v>
      </c>
      <c r="B791" s="32" t="s">
        <v>254</v>
      </c>
      <c r="C791" s="611">
        <v>5400000</v>
      </c>
      <c r="D791" s="706"/>
      <c r="E791" s="706"/>
      <c r="F791" s="707"/>
      <c r="G791" s="847"/>
      <c r="H791" s="654"/>
      <c r="I791" s="944">
        <f>H791+G791</f>
        <v>0</v>
      </c>
      <c r="J791" s="658">
        <f>C791-I791</f>
        <v>5400000</v>
      </c>
      <c r="K791" s="737">
        <f t="shared" si="328"/>
        <v>0</v>
      </c>
    </row>
    <row r="792" spans="1:11" ht="14.1" customHeight="1" thickBot="1" x14ac:dyDescent="0.3">
      <c r="A792" s="372" t="s">
        <v>293</v>
      </c>
      <c r="B792" s="3" t="s">
        <v>136</v>
      </c>
      <c r="C792" s="617">
        <f>C793</f>
        <v>14370000</v>
      </c>
      <c r="D792" s="617">
        <f t="shared" ref="D792:J793" si="342">D793</f>
        <v>0</v>
      </c>
      <c r="E792" s="617">
        <f t="shared" si="342"/>
        <v>0</v>
      </c>
      <c r="F792" s="624">
        <f t="shared" si="342"/>
        <v>0</v>
      </c>
      <c r="G792" s="820">
        <f t="shared" si="342"/>
        <v>0</v>
      </c>
      <c r="H792" s="617">
        <f t="shared" si="342"/>
        <v>0</v>
      </c>
      <c r="I792" s="934">
        <f t="shared" si="342"/>
        <v>0</v>
      </c>
      <c r="J792" s="625">
        <f t="shared" si="342"/>
        <v>14370000</v>
      </c>
      <c r="K792" s="741">
        <f t="shared" si="328"/>
        <v>0</v>
      </c>
    </row>
    <row r="793" spans="1:11" ht="14.1" customHeight="1" x14ac:dyDescent="0.25">
      <c r="A793" s="747" t="s">
        <v>294</v>
      </c>
      <c r="B793" s="41" t="s">
        <v>271</v>
      </c>
      <c r="C793" s="618">
        <f>C794</f>
        <v>14370000</v>
      </c>
      <c r="D793" s="618">
        <f t="shared" si="342"/>
        <v>0</v>
      </c>
      <c r="E793" s="618">
        <f t="shared" si="342"/>
        <v>0</v>
      </c>
      <c r="F793" s="626">
        <f t="shared" si="342"/>
        <v>0</v>
      </c>
      <c r="G793" s="821">
        <f t="shared" si="342"/>
        <v>0</v>
      </c>
      <c r="H793" s="618">
        <f t="shared" si="342"/>
        <v>0</v>
      </c>
      <c r="I793" s="935">
        <f t="shared" si="342"/>
        <v>0</v>
      </c>
      <c r="J793" s="628">
        <f t="shared" si="342"/>
        <v>14370000</v>
      </c>
      <c r="K793" s="743">
        <f t="shared" si="328"/>
        <v>0</v>
      </c>
    </row>
    <row r="794" spans="1:11" ht="14.1" customHeight="1" x14ac:dyDescent="0.25">
      <c r="A794" s="732" t="s">
        <v>295</v>
      </c>
      <c r="B794" s="4" t="s">
        <v>272</v>
      </c>
      <c r="C794" s="12">
        <v>14370000</v>
      </c>
      <c r="D794" s="708"/>
      <c r="E794" s="708"/>
      <c r="F794" s="709"/>
      <c r="G794" s="846"/>
      <c r="H794" s="652"/>
      <c r="I794" s="943">
        <f>H794+G794</f>
        <v>0</v>
      </c>
      <c r="J794" s="657">
        <f>C794-I794</f>
        <v>14370000</v>
      </c>
      <c r="K794" s="733">
        <f t="shared" si="328"/>
        <v>0</v>
      </c>
    </row>
    <row r="795" spans="1:11" ht="14.1" customHeight="1" x14ac:dyDescent="0.25">
      <c r="A795" s="879"/>
      <c r="B795" s="879"/>
      <c r="C795" s="880"/>
      <c r="D795" s="904"/>
      <c r="E795" s="904"/>
      <c r="F795" s="904"/>
      <c r="G795" s="905"/>
      <c r="H795" s="906"/>
      <c r="I795" s="906"/>
      <c r="J795" s="907"/>
      <c r="K795" s="884"/>
    </row>
    <row r="796" spans="1:11" ht="14.1" customHeight="1" x14ac:dyDescent="0.25">
      <c r="A796" s="7"/>
      <c r="B796" s="7"/>
      <c r="C796" s="885"/>
      <c r="D796" s="908"/>
      <c r="E796" s="908"/>
      <c r="F796" s="908"/>
      <c r="G796" s="909"/>
      <c r="H796" s="910"/>
      <c r="I796" s="910"/>
      <c r="J796" s="911"/>
      <c r="K796" s="887">
        <v>7</v>
      </c>
    </row>
    <row r="797" spans="1:11" ht="14.1" customHeight="1" x14ac:dyDescent="0.25">
      <c r="A797" s="717" t="s">
        <v>435</v>
      </c>
      <c r="B797" s="689">
        <v>2</v>
      </c>
      <c r="C797" s="690" t="s">
        <v>436</v>
      </c>
      <c r="D797" s="690" t="s">
        <v>437</v>
      </c>
      <c r="E797" s="690" t="s">
        <v>438</v>
      </c>
      <c r="F797" s="691" t="s">
        <v>439</v>
      </c>
      <c r="G797" s="801">
        <v>7</v>
      </c>
      <c r="H797" s="581">
        <v>8</v>
      </c>
      <c r="I797" s="924">
        <v>9</v>
      </c>
      <c r="J797" s="582">
        <v>10</v>
      </c>
      <c r="K797" s="718">
        <v>11</v>
      </c>
    </row>
    <row r="798" spans="1:11" ht="14.1" customHeight="1" thickBot="1" x14ac:dyDescent="0.3">
      <c r="A798" s="371" t="s">
        <v>45</v>
      </c>
      <c r="B798" s="47" t="s">
        <v>46</v>
      </c>
      <c r="C798" s="616">
        <f>C799</f>
        <v>25000000</v>
      </c>
      <c r="D798" s="616">
        <f t="shared" ref="D798:J799" si="343">D799</f>
        <v>0</v>
      </c>
      <c r="E798" s="616">
        <f t="shared" si="343"/>
        <v>0</v>
      </c>
      <c r="F798" s="622">
        <f t="shared" si="343"/>
        <v>0</v>
      </c>
      <c r="G798" s="838">
        <f t="shared" si="343"/>
        <v>0</v>
      </c>
      <c r="H798" s="641">
        <f t="shared" si="343"/>
        <v>0</v>
      </c>
      <c r="I798" s="962">
        <f t="shared" si="343"/>
        <v>0</v>
      </c>
      <c r="J798" s="632">
        <f t="shared" si="343"/>
        <v>25000000</v>
      </c>
      <c r="K798" s="739">
        <f t="shared" ref="K798:K831" si="344">I798/C798*100</f>
        <v>0</v>
      </c>
    </row>
    <row r="799" spans="1:11" ht="14.1" customHeight="1" thickBot="1" x14ac:dyDescent="0.3">
      <c r="A799" s="748" t="s">
        <v>284</v>
      </c>
      <c r="B799" s="335" t="s">
        <v>136</v>
      </c>
      <c r="C799" s="53">
        <f>C800</f>
        <v>25000000</v>
      </c>
      <c r="D799" s="53">
        <f t="shared" si="343"/>
        <v>0</v>
      </c>
      <c r="E799" s="53">
        <f t="shared" si="343"/>
        <v>0</v>
      </c>
      <c r="F799" s="69">
        <f t="shared" si="343"/>
        <v>0</v>
      </c>
      <c r="G799" s="848">
        <f t="shared" si="343"/>
        <v>0</v>
      </c>
      <c r="H799" s="53">
        <f t="shared" si="343"/>
        <v>0</v>
      </c>
      <c r="I799" s="945">
        <f t="shared" si="343"/>
        <v>0</v>
      </c>
      <c r="J799" s="659">
        <f t="shared" si="343"/>
        <v>25000000</v>
      </c>
      <c r="K799" s="749">
        <f t="shared" si="344"/>
        <v>0</v>
      </c>
    </row>
    <row r="800" spans="1:11" ht="14.1" customHeight="1" x14ac:dyDescent="0.25">
      <c r="A800" s="768" t="s">
        <v>285</v>
      </c>
      <c r="B800" s="338" t="s">
        <v>279</v>
      </c>
      <c r="C800" s="52">
        <f>C801+C802+C803+C804</f>
        <v>25000000</v>
      </c>
      <c r="D800" s="52">
        <f t="shared" ref="D800:J800" si="345">D801+D802+D803+D804</f>
        <v>0</v>
      </c>
      <c r="E800" s="52">
        <f t="shared" si="345"/>
        <v>0</v>
      </c>
      <c r="F800" s="70">
        <f t="shared" si="345"/>
        <v>0</v>
      </c>
      <c r="G800" s="849">
        <f t="shared" si="345"/>
        <v>0</v>
      </c>
      <c r="H800" s="52">
        <f t="shared" si="345"/>
        <v>0</v>
      </c>
      <c r="I800" s="946">
        <f t="shared" si="345"/>
        <v>0</v>
      </c>
      <c r="J800" s="660">
        <f t="shared" si="345"/>
        <v>25000000</v>
      </c>
      <c r="K800" s="759">
        <f t="shared" si="344"/>
        <v>0</v>
      </c>
    </row>
    <row r="801" spans="1:11" ht="14.1" customHeight="1" x14ac:dyDescent="0.25">
      <c r="A801" s="378" t="s">
        <v>286</v>
      </c>
      <c r="B801" s="5" t="s">
        <v>280</v>
      </c>
      <c r="C801" s="6">
        <v>2200000</v>
      </c>
      <c r="D801" s="702"/>
      <c r="E801" s="702"/>
      <c r="F801" s="703"/>
      <c r="G801" s="844"/>
      <c r="H801" s="652"/>
      <c r="I801" s="943">
        <f>H801+G801</f>
        <v>0</v>
      </c>
      <c r="J801" s="653">
        <f>C801-I801</f>
        <v>2200000</v>
      </c>
      <c r="K801" s="752">
        <f t="shared" si="344"/>
        <v>0</v>
      </c>
    </row>
    <row r="802" spans="1:11" ht="14.1" customHeight="1" x14ac:dyDescent="0.25">
      <c r="A802" s="378" t="s">
        <v>287</v>
      </c>
      <c r="B802" s="5" t="s">
        <v>281</v>
      </c>
      <c r="C802" s="6">
        <v>3866000</v>
      </c>
      <c r="D802" s="702"/>
      <c r="E802" s="702"/>
      <c r="F802" s="703"/>
      <c r="G802" s="844"/>
      <c r="H802" s="652">
        <v>0</v>
      </c>
      <c r="I802" s="943">
        <f>H802+G802</f>
        <v>0</v>
      </c>
      <c r="J802" s="653">
        <f>C802-I802</f>
        <v>3866000</v>
      </c>
      <c r="K802" s="752">
        <f t="shared" si="344"/>
        <v>0</v>
      </c>
    </row>
    <row r="803" spans="1:11" ht="14.1" customHeight="1" x14ac:dyDescent="0.25">
      <c r="A803" s="378" t="s">
        <v>288</v>
      </c>
      <c r="B803" s="5" t="s">
        <v>282</v>
      </c>
      <c r="C803" s="6">
        <v>17184000</v>
      </c>
      <c r="D803" s="702"/>
      <c r="E803" s="702"/>
      <c r="F803" s="703"/>
      <c r="G803" s="844"/>
      <c r="H803" s="652"/>
      <c r="I803" s="943">
        <f>H803+G803</f>
        <v>0</v>
      </c>
      <c r="J803" s="653">
        <f>C803-I803</f>
        <v>17184000</v>
      </c>
      <c r="K803" s="752">
        <f t="shared" si="344"/>
        <v>0</v>
      </c>
    </row>
    <row r="804" spans="1:11" ht="14.1" customHeight="1" x14ac:dyDescent="0.25">
      <c r="A804" s="378" t="s">
        <v>289</v>
      </c>
      <c r="B804" s="5" t="s">
        <v>283</v>
      </c>
      <c r="C804" s="6">
        <v>1750000</v>
      </c>
      <c r="D804" s="702"/>
      <c r="E804" s="702"/>
      <c r="F804" s="703"/>
      <c r="G804" s="844"/>
      <c r="H804" s="652"/>
      <c r="I804" s="943">
        <f>H804+G804</f>
        <v>0</v>
      </c>
      <c r="J804" s="653">
        <f>C804-I804</f>
        <v>1750000</v>
      </c>
      <c r="K804" s="752">
        <f t="shared" si="344"/>
        <v>0</v>
      </c>
    </row>
    <row r="805" spans="1:11" ht="14.1" customHeight="1" thickBot="1" x14ac:dyDescent="0.3">
      <c r="A805" s="371" t="s">
        <v>47</v>
      </c>
      <c r="B805" s="47" t="s">
        <v>48</v>
      </c>
      <c r="C805" s="616">
        <f>C806</f>
        <v>2500000</v>
      </c>
      <c r="D805" s="616">
        <f t="shared" ref="D805:J807" si="346">D806</f>
        <v>0</v>
      </c>
      <c r="E805" s="616">
        <f t="shared" si="346"/>
        <v>0</v>
      </c>
      <c r="F805" s="622">
        <f t="shared" si="346"/>
        <v>0</v>
      </c>
      <c r="G805" s="838">
        <f t="shared" si="346"/>
        <v>0</v>
      </c>
      <c r="H805" s="641">
        <f t="shared" si="346"/>
        <v>0</v>
      </c>
      <c r="I805" s="962">
        <f t="shared" si="346"/>
        <v>0</v>
      </c>
      <c r="J805" s="632">
        <f t="shared" si="346"/>
        <v>2500000</v>
      </c>
      <c r="K805" s="739">
        <f t="shared" si="344"/>
        <v>0</v>
      </c>
    </row>
    <row r="806" spans="1:11" ht="14.1" customHeight="1" thickBot="1" x14ac:dyDescent="0.3">
      <c r="A806" s="372" t="s">
        <v>296</v>
      </c>
      <c r="B806" s="3" t="s">
        <v>136</v>
      </c>
      <c r="C806" s="53">
        <f>C807</f>
        <v>2500000</v>
      </c>
      <c r="D806" s="53">
        <f t="shared" si="346"/>
        <v>0</v>
      </c>
      <c r="E806" s="53">
        <f t="shared" si="346"/>
        <v>0</v>
      </c>
      <c r="F806" s="69">
        <f t="shared" si="346"/>
        <v>0</v>
      </c>
      <c r="G806" s="848">
        <f t="shared" si="346"/>
        <v>0</v>
      </c>
      <c r="H806" s="53">
        <f t="shared" si="346"/>
        <v>0</v>
      </c>
      <c r="I806" s="945">
        <f t="shared" si="346"/>
        <v>0</v>
      </c>
      <c r="J806" s="659">
        <f t="shared" si="346"/>
        <v>2500000</v>
      </c>
      <c r="K806" s="741">
        <f t="shared" si="344"/>
        <v>0</v>
      </c>
    </row>
    <row r="807" spans="1:11" ht="14.1" customHeight="1" x14ac:dyDescent="0.25">
      <c r="A807" s="747" t="s">
        <v>297</v>
      </c>
      <c r="B807" s="51" t="s">
        <v>206</v>
      </c>
      <c r="C807" s="52">
        <f>C808</f>
        <v>2500000</v>
      </c>
      <c r="D807" s="52">
        <f t="shared" si="346"/>
        <v>0</v>
      </c>
      <c r="E807" s="52">
        <f t="shared" si="346"/>
        <v>0</v>
      </c>
      <c r="F807" s="70">
        <f t="shared" si="346"/>
        <v>0</v>
      </c>
      <c r="G807" s="849">
        <f t="shared" si="346"/>
        <v>0</v>
      </c>
      <c r="H807" s="52">
        <f t="shared" si="346"/>
        <v>0</v>
      </c>
      <c r="I807" s="946">
        <f t="shared" si="346"/>
        <v>0</v>
      </c>
      <c r="J807" s="660">
        <f t="shared" si="346"/>
        <v>2500000</v>
      </c>
      <c r="K807" s="743">
        <f t="shared" si="344"/>
        <v>0</v>
      </c>
    </row>
    <row r="808" spans="1:11" ht="14.1" customHeight="1" x14ac:dyDescent="0.25">
      <c r="A808" s="732" t="s">
        <v>298</v>
      </c>
      <c r="B808" s="4" t="s">
        <v>725</v>
      </c>
      <c r="C808" s="6">
        <v>2500000</v>
      </c>
      <c r="D808" s="702"/>
      <c r="E808" s="702"/>
      <c r="F808" s="703"/>
      <c r="G808" s="844"/>
      <c r="H808" s="652"/>
      <c r="I808" s="947">
        <f>H808+G808</f>
        <v>0</v>
      </c>
      <c r="J808" s="657">
        <f>C808-I808</f>
        <v>2500000</v>
      </c>
      <c r="K808" s="733">
        <f t="shared" si="344"/>
        <v>0</v>
      </c>
    </row>
    <row r="809" spans="1:11" ht="14.1" customHeight="1" thickBot="1" x14ac:dyDescent="0.3">
      <c r="A809" s="371" t="s">
        <v>49</v>
      </c>
      <c r="B809" s="47" t="s">
        <v>50</v>
      </c>
      <c r="C809" s="616">
        <f>C810</f>
        <v>1250000</v>
      </c>
      <c r="D809" s="616">
        <f t="shared" ref="D809:J811" si="347">D810</f>
        <v>0</v>
      </c>
      <c r="E809" s="616">
        <f t="shared" si="347"/>
        <v>0</v>
      </c>
      <c r="F809" s="622">
        <f t="shared" si="347"/>
        <v>0</v>
      </c>
      <c r="G809" s="838">
        <f t="shared" si="347"/>
        <v>0</v>
      </c>
      <c r="H809" s="641">
        <f t="shared" si="347"/>
        <v>0</v>
      </c>
      <c r="I809" s="962">
        <f t="shared" si="347"/>
        <v>0</v>
      </c>
      <c r="J809" s="632">
        <f t="shared" si="347"/>
        <v>1250000</v>
      </c>
      <c r="K809" s="739">
        <f t="shared" si="344"/>
        <v>0</v>
      </c>
    </row>
    <row r="810" spans="1:11" ht="14.1" customHeight="1" thickBot="1" x14ac:dyDescent="0.3">
      <c r="A810" s="372" t="s">
        <v>299</v>
      </c>
      <c r="B810" s="3" t="s">
        <v>136</v>
      </c>
      <c r="C810" s="53">
        <f>C811</f>
        <v>1250000</v>
      </c>
      <c r="D810" s="53">
        <f t="shared" si="347"/>
        <v>0</v>
      </c>
      <c r="E810" s="53">
        <f t="shared" si="347"/>
        <v>0</v>
      </c>
      <c r="F810" s="69">
        <f t="shared" si="347"/>
        <v>0</v>
      </c>
      <c r="G810" s="848">
        <f t="shared" si="347"/>
        <v>0</v>
      </c>
      <c r="H810" s="53">
        <f t="shared" si="347"/>
        <v>0</v>
      </c>
      <c r="I810" s="945">
        <f t="shared" si="347"/>
        <v>0</v>
      </c>
      <c r="J810" s="659">
        <f t="shared" si="347"/>
        <v>1250000</v>
      </c>
      <c r="K810" s="741">
        <f t="shared" si="344"/>
        <v>0</v>
      </c>
    </row>
    <row r="811" spans="1:11" ht="14.1" customHeight="1" x14ac:dyDescent="0.25">
      <c r="A811" s="747" t="s">
        <v>300</v>
      </c>
      <c r="B811" s="51" t="s">
        <v>206</v>
      </c>
      <c r="C811" s="52">
        <f>C812</f>
        <v>1250000</v>
      </c>
      <c r="D811" s="52">
        <f t="shared" si="347"/>
        <v>0</v>
      </c>
      <c r="E811" s="52">
        <f t="shared" si="347"/>
        <v>0</v>
      </c>
      <c r="F811" s="70">
        <f t="shared" si="347"/>
        <v>0</v>
      </c>
      <c r="G811" s="849">
        <f t="shared" si="347"/>
        <v>0</v>
      </c>
      <c r="H811" s="52">
        <f t="shared" si="347"/>
        <v>0</v>
      </c>
      <c r="I811" s="946">
        <f t="shared" si="347"/>
        <v>0</v>
      </c>
      <c r="J811" s="660">
        <f t="shared" si="347"/>
        <v>1250000</v>
      </c>
      <c r="K811" s="743">
        <f t="shared" si="344"/>
        <v>0</v>
      </c>
    </row>
    <row r="812" spans="1:11" ht="14.1" customHeight="1" x14ac:dyDescent="0.25">
      <c r="A812" s="732" t="s">
        <v>301</v>
      </c>
      <c r="B812" s="4" t="s">
        <v>724</v>
      </c>
      <c r="C812" s="6">
        <v>1250000</v>
      </c>
      <c r="D812" s="708"/>
      <c r="E812" s="708"/>
      <c r="F812" s="709"/>
      <c r="G812" s="844"/>
      <c r="H812" s="652"/>
      <c r="I812" s="947">
        <f>H812+G812</f>
        <v>0</v>
      </c>
      <c r="J812" s="657">
        <f>C812-I812</f>
        <v>1250000</v>
      </c>
      <c r="K812" s="733">
        <f t="shared" si="344"/>
        <v>0</v>
      </c>
    </row>
    <row r="813" spans="1:11" ht="14.1" customHeight="1" thickBot="1" x14ac:dyDescent="0.3">
      <c r="A813" s="769" t="s">
        <v>859</v>
      </c>
      <c r="B813" s="450" t="s">
        <v>879</v>
      </c>
      <c r="C813" s="451">
        <f>C814+C819+C824</f>
        <v>91200000</v>
      </c>
      <c r="D813" s="451">
        <f t="shared" ref="D813:J813" si="348">D814+D819+D824</f>
        <v>0</v>
      </c>
      <c r="E813" s="451">
        <f t="shared" si="348"/>
        <v>0</v>
      </c>
      <c r="F813" s="790">
        <f t="shared" si="348"/>
        <v>0</v>
      </c>
      <c r="G813" s="850">
        <f t="shared" si="348"/>
        <v>0</v>
      </c>
      <c r="H813" s="451">
        <f t="shared" si="348"/>
        <v>0</v>
      </c>
      <c r="I813" s="966">
        <f t="shared" si="348"/>
        <v>0</v>
      </c>
      <c r="J813" s="871">
        <f t="shared" si="348"/>
        <v>91200000</v>
      </c>
      <c r="K813" s="770">
        <f t="shared" si="344"/>
        <v>0</v>
      </c>
    </row>
    <row r="814" spans="1:11" ht="14.1" customHeight="1" x14ac:dyDescent="0.25">
      <c r="A814" s="742" t="s">
        <v>860</v>
      </c>
      <c r="B814" s="41" t="s">
        <v>80</v>
      </c>
      <c r="C814" s="421">
        <f>C815</f>
        <v>1270000</v>
      </c>
      <c r="D814" s="421">
        <f t="shared" ref="D814:J814" si="349">D815</f>
        <v>0</v>
      </c>
      <c r="E814" s="421">
        <f t="shared" si="349"/>
        <v>0</v>
      </c>
      <c r="F814" s="791">
        <f t="shared" si="349"/>
        <v>0</v>
      </c>
      <c r="G814" s="851">
        <f t="shared" si="349"/>
        <v>0</v>
      </c>
      <c r="H814" s="421">
        <f t="shared" si="349"/>
        <v>0</v>
      </c>
      <c r="I814" s="948">
        <f t="shared" si="349"/>
        <v>0</v>
      </c>
      <c r="J814" s="872">
        <f t="shared" si="349"/>
        <v>1270000</v>
      </c>
      <c r="K814" s="743">
        <f t="shared" si="344"/>
        <v>0</v>
      </c>
    </row>
    <row r="815" spans="1:11" ht="14.1" customHeight="1" x14ac:dyDescent="0.25">
      <c r="A815" s="744" t="s">
        <v>861</v>
      </c>
      <c r="B815" s="4" t="s">
        <v>137</v>
      </c>
      <c r="C815" s="6">
        <f>C816+C817+C818</f>
        <v>1270000</v>
      </c>
      <c r="D815" s="6">
        <f t="shared" ref="D815:J815" si="350">D816+D817+D818</f>
        <v>0</v>
      </c>
      <c r="E815" s="6">
        <f t="shared" si="350"/>
        <v>0</v>
      </c>
      <c r="F815" s="792">
        <f t="shared" si="350"/>
        <v>0</v>
      </c>
      <c r="G815" s="852">
        <f t="shared" si="350"/>
        <v>0</v>
      </c>
      <c r="H815" s="6">
        <f t="shared" si="350"/>
        <v>0</v>
      </c>
      <c r="I815" s="949">
        <f t="shared" si="350"/>
        <v>0</v>
      </c>
      <c r="J815" s="873">
        <f t="shared" si="350"/>
        <v>1270000</v>
      </c>
      <c r="K815" s="733">
        <f t="shared" si="344"/>
        <v>0</v>
      </c>
    </row>
    <row r="816" spans="1:11" ht="14.1" customHeight="1" x14ac:dyDescent="0.25">
      <c r="A816" s="744" t="s">
        <v>862</v>
      </c>
      <c r="B816" s="4" t="s">
        <v>179</v>
      </c>
      <c r="C816" s="6">
        <v>670000</v>
      </c>
      <c r="D816" s="708"/>
      <c r="E816" s="708"/>
      <c r="F816" s="709"/>
      <c r="G816" s="844"/>
      <c r="H816" s="652"/>
      <c r="I816" s="947"/>
      <c r="J816" s="657">
        <f>C816-I816</f>
        <v>670000</v>
      </c>
      <c r="K816" s="733">
        <f t="shared" si="344"/>
        <v>0</v>
      </c>
    </row>
    <row r="817" spans="1:11" ht="14.1" customHeight="1" x14ac:dyDescent="0.25">
      <c r="A817" s="744" t="s">
        <v>863</v>
      </c>
      <c r="B817" s="4" t="s">
        <v>877</v>
      </c>
      <c r="C817" s="6">
        <v>300000</v>
      </c>
      <c r="D817" s="708"/>
      <c r="E817" s="708"/>
      <c r="F817" s="709"/>
      <c r="G817" s="844"/>
      <c r="H817" s="652"/>
      <c r="I817" s="947"/>
      <c r="J817" s="657">
        <f>C817-I817</f>
        <v>300000</v>
      </c>
      <c r="K817" s="733">
        <f t="shared" si="344"/>
        <v>0</v>
      </c>
    </row>
    <row r="818" spans="1:11" ht="14.1" customHeight="1" thickBot="1" x14ac:dyDescent="0.3">
      <c r="A818" s="744" t="s">
        <v>864</v>
      </c>
      <c r="B818" s="32" t="s">
        <v>878</v>
      </c>
      <c r="C818" s="452">
        <v>300000</v>
      </c>
      <c r="D818" s="706"/>
      <c r="E818" s="706"/>
      <c r="F818" s="707"/>
      <c r="G818" s="845"/>
      <c r="H818" s="654"/>
      <c r="I818" s="950"/>
      <c r="J818" s="656">
        <f>C818-I818</f>
        <v>300000</v>
      </c>
      <c r="K818" s="737">
        <f t="shared" si="344"/>
        <v>0</v>
      </c>
    </row>
    <row r="819" spans="1:11" ht="14.1" customHeight="1" thickBot="1" x14ac:dyDescent="0.3">
      <c r="A819" s="740" t="s">
        <v>865</v>
      </c>
      <c r="B819" s="3" t="s">
        <v>136</v>
      </c>
      <c r="C819" s="53">
        <f>C820+C822</f>
        <v>1476000</v>
      </c>
      <c r="D819" s="53">
        <f t="shared" ref="D819:J819" si="351">D820+D822</f>
        <v>0</v>
      </c>
      <c r="E819" s="53">
        <f t="shared" si="351"/>
        <v>0</v>
      </c>
      <c r="F819" s="69">
        <f t="shared" si="351"/>
        <v>0</v>
      </c>
      <c r="G819" s="848">
        <f t="shared" si="351"/>
        <v>0</v>
      </c>
      <c r="H819" s="53">
        <f t="shared" si="351"/>
        <v>0</v>
      </c>
      <c r="I819" s="945">
        <f t="shared" si="351"/>
        <v>0</v>
      </c>
      <c r="J819" s="659">
        <f t="shared" si="351"/>
        <v>1476000</v>
      </c>
      <c r="K819" s="741">
        <f t="shared" si="344"/>
        <v>0</v>
      </c>
    </row>
    <row r="820" spans="1:11" ht="14.1" customHeight="1" x14ac:dyDescent="0.25">
      <c r="A820" s="742" t="s">
        <v>866</v>
      </c>
      <c r="B820" s="41" t="s">
        <v>139</v>
      </c>
      <c r="C820" s="421">
        <f>C821</f>
        <v>576000</v>
      </c>
      <c r="D820" s="421">
        <f t="shared" ref="D820:J820" si="352">D821</f>
        <v>0</v>
      </c>
      <c r="E820" s="421">
        <f t="shared" si="352"/>
        <v>0</v>
      </c>
      <c r="F820" s="791">
        <f t="shared" si="352"/>
        <v>0</v>
      </c>
      <c r="G820" s="851">
        <f t="shared" si="352"/>
        <v>0</v>
      </c>
      <c r="H820" s="421">
        <f t="shared" si="352"/>
        <v>0</v>
      </c>
      <c r="I820" s="948">
        <f t="shared" si="352"/>
        <v>0</v>
      </c>
      <c r="J820" s="872">
        <f t="shared" si="352"/>
        <v>576000</v>
      </c>
      <c r="K820" s="743">
        <f t="shared" si="344"/>
        <v>0</v>
      </c>
    </row>
    <row r="821" spans="1:11" ht="14.1" customHeight="1" x14ac:dyDescent="0.25">
      <c r="A821" s="744" t="s">
        <v>867</v>
      </c>
      <c r="B821" s="4" t="s">
        <v>213</v>
      </c>
      <c r="C821" s="6">
        <v>576000</v>
      </c>
      <c r="D821" s="708"/>
      <c r="E821" s="708"/>
      <c r="F821" s="709"/>
      <c r="G821" s="844"/>
      <c r="H821" s="652"/>
      <c r="I821" s="947"/>
      <c r="J821" s="657">
        <f>C821-I821</f>
        <v>576000</v>
      </c>
      <c r="K821" s="733">
        <f t="shared" si="344"/>
        <v>0</v>
      </c>
    </row>
    <row r="822" spans="1:11" ht="14.1" customHeight="1" x14ac:dyDescent="0.25">
      <c r="A822" s="744" t="s">
        <v>868</v>
      </c>
      <c r="B822" s="4" t="s">
        <v>876</v>
      </c>
      <c r="C822" s="6">
        <f>C823</f>
        <v>900000</v>
      </c>
      <c r="D822" s="6">
        <f t="shared" ref="D822:J822" si="353">D823</f>
        <v>0</v>
      </c>
      <c r="E822" s="6">
        <f t="shared" si="353"/>
        <v>0</v>
      </c>
      <c r="F822" s="792">
        <f t="shared" si="353"/>
        <v>0</v>
      </c>
      <c r="G822" s="852">
        <f t="shared" si="353"/>
        <v>0</v>
      </c>
      <c r="H822" s="6">
        <f t="shared" si="353"/>
        <v>0</v>
      </c>
      <c r="I822" s="949">
        <f t="shared" si="353"/>
        <v>0</v>
      </c>
      <c r="J822" s="873">
        <f t="shared" si="353"/>
        <v>900000</v>
      </c>
      <c r="K822" s="733">
        <f t="shared" si="344"/>
        <v>0</v>
      </c>
    </row>
    <row r="823" spans="1:11" ht="14.1" customHeight="1" x14ac:dyDescent="0.25">
      <c r="A823" s="744" t="s">
        <v>874</v>
      </c>
      <c r="B823" s="4" t="s">
        <v>875</v>
      </c>
      <c r="C823" s="6">
        <v>900000</v>
      </c>
      <c r="D823" s="708"/>
      <c r="E823" s="708"/>
      <c r="F823" s="709"/>
      <c r="G823" s="844"/>
      <c r="H823" s="652"/>
      <c r="I823" s="947"/>
      <c r="J823" s="657">
        <f>C823-I823</f>
        <v>900000</v>
      </c>
      <c r="K823" s="733">
        <f t="shared" si="344"/>
        <v>0</v>
      </c>
    </row>
    <row r="824" spans="1:11" ht="14.1" customHeight="1" x14ac:dyDescent="0.25">
      <c r="A824" s="744" t="s">
        <v>869</v>
      </c>
      <c r="B824" s="4" t="s">
        <v>258</v>
      </c>
      <c r="C824" s="6">
        <f>C825</f>
        <v>88454000</v>
      </c>
      <c r="D824" s="6">
        <f t="shared" ref="D824:J825" si="354">D825</f>
        <v>0</v>
      </c>
      <c r="E824" s="6">
        <f t="shared" si="354"/>
        <v>0</v>
      </c>
      <c r="F824" s="792">
        <f t="shared" si="354"/>
        <v>0</v>
      </c>
      <c r="G824" s="852">
        <f t="shared" si="354"/>
        <v>0</v>
      </c>
      <c r="H824" s="6">
        <f t="shared" si="354"/>
        <v>0</v>
      </c>
      <c r="I824" s="949">
        <f t="shared" si="354"/>
        <v>0</v>
      </c>
      <c r="J824" s="873">
        <f t="shared" si="354"/>
        <v>88454000</v>
      </c>
      <c r="K824" s="733">
        <f t="shared" si="344"/>
        <v>0</v>
      </c>
    </row>
    <row r="825" spans="1:11" ht="14.1" customHeight="1" x14ac:dyDescent="0.25">
      <c r="A825" s="744" t="s">
        <v>870</v>
      </c>
      <c r="B825" s="4" t="s">
        <v>872</v>
      </c>
      <c r="C825" s="6">
        <f>C826</f>
        <v>88454000</v>
      </c>
      <c r="D825" s="6">
        <f t="shared" si="354"/>
        <v>0</v>
      </c>
      <c r="E825" s="6">
        <f t="shared" si="354"/>
        <v>0</v>
      </c>
      <c r="F825" s="792">
        <f t="shared" si="354"/>
        <v>0</v>
      </c>
      <c r="G825" s="852">
        <f t="shared" si="354"/>
        <v>0</v>
      </c>
      <c r="H825" s="6">
        <f t="shared" si="354"/>
        <v>0</v>
      </c>
      <c r="I825" s="949">
        <f t="shared" si="354"/>
        <v>0</v>
      </c>
      <c r="J825" s="873">
        <f t="shared" si="354"/>
        <v>88454000</v>
      </c>
      <c r="K825" s="733">
        <f t="shared" si="344"/>
        <v>0</v>
      </c>
    </row>
    <row r="826" spans="1:11" ht="14.1" customHeight="1" x14ac:dyDescent="0.25">
      <c r="A826" s="744" t="s">
        <v>871</v>
      </c>
      <c r="B826" s="4" t="s">
        <v>873</v>
      </c>
      <c r="C826" s="6">
        <v>88454000</v>
      </c>
      <c r="D826" s="708"/>
      <c r="E826" s="708"/>
      <c r="F826" s="709"/>
      <c r="G826" s="844"/>
      <c r="H826" s="652"/>
      <c r="I826" s="947"/>
      <c r="J826" s="657">
        <f>C826-I826</f>
        <v>88454000</v>
      </c>
      <c r="K826" s="733">
        <f t="shared" si="344"/>
        <v>0</v>
      </c>
    </row>
    <row r="827" spans="1:11" ht="14.1" customHeight="1" x14ac:dyDescent="0.25">
      <c r="A827" s="745" t="s">
        <v>880</v>
      </c>
      <c r="B827" s="38" t="s">
        <v>885</v>
      </c>
      <c r="C827" s="445">
        <f>C828</f>
        <v>3750000</v>
      </c>
      <c r="D827" s="445">
        <f t="shared" ref="D827:J830" si="355">D828</f>
        <v>0</v>
      </c>
      <c r="E827" s="445">
        <f t="shared" si="355"/>
        <v>0</v>
      </c>
      <c r="F827" s="793">
        <f t="shared" si="355"/>
        <v>0</v>
      </c>
      <c r="G827" s="853">
        <f t="shared" si="355"/>
        <v>0</v>
      </c>
      <c r="H827" s="445">
        <f t="shared" si="355"/>
        <v>0</v>
      </c>
      <c r="I827" s="854">
        <f t="shared" si="355"/>
        <v>0</v>
      </c>
      <c r="J827" s="874">
        <f t="shared" si="355"/>
        <v>3750000</v>
      </c>
      <c r="K827" s="746">
        <f t="shared" si="344"/>
        <v>0</v>
      </c>
    </row>
    <row r="828" spans="1:11" ht="14.1" customHeight="1" thickBot="1" x14ac:dyDescent="0.3">
      <c r="A828" s="766" t="s">
        <v>881</v>
      </c>
      <c r="B828" s="385" t="s">
        <v>886</v>
      </c>
      <c r="C828" s="423">
        <f>C829</f>
        <v>3750000</v>
      </c>
      <c r="D828" s="423">
        <f t="shared" si="355"/>
        <v>0</v>
      </c>
      <c r="E828" s="423">
        <f t="shared" si="355"/>
        <v>0</v>
      </c>
      <c r="F828" s="794">
        <f t="shared" si="355"/>
        <v>0</v>
      </c>
      <c r="G828" s="855">
        <f t="shared" si="355"/>
        <v>0</v>
      </c>
      <c r="H828" s="423">
        <f t="shared" si="355"/>
        <v>0</v>
      </c>
      <c r="I828" s="967">
        <f t="shared" si="355"/>
        <v>0</v>
      </c>
      <c r="J828" s="875">
        <f t="shared" si="355"/>
        <v>3750000</v>
      </c>
      <c r="K828" s="767">
        <f t="shared" si="344"/>
        <v>0</v>
      </c>
    </row>
    <row r="829" spans="1:11" ht="14.1" customHeight="1" thickBot="1" x14ac:dyDescent="0.3">
      <c r="A829" s="771" t="s">
        <v>882</v>
      </c>
      <c r="B829" s="3" t="s">
        <v>136</v>
      </c>
      <c r="C829" s="53">
        <f>C830</f>
        <v>3750000</v>
      </c>
      <c r="D829" s="53">
        <f t="shared" si="355"/>
        <v>0</v>
      </c>
      <c r="E829" s="53">
        <f t="shared" si="355"/>
        <v>0</v>
      </c>
      <c r="F829" s="69">
        <f t="shared" si="355"/>
        <v>0</v>
      </c>
      <c r="G829" s="848">
        <f t="shared" si="355"/>
        <v>0</v>
      </c>
      <c r="H829" s="53">
        <f t="shared" si="355"/>
        <v>0</v>
      </c>
      <c r="I829" s="945">
        <f t="shared" si="355"/>
        <v>0</v>
      </c>
      <c r="J829" s="659">
        <f t="shared" si="355"/>
        <v>3750000</v>
      </c>
      <c r="K829" s="741">
        <f t="shared" si="344"/>
        <v>0</v>
      </c>
    </row>
    <row r="830" spans="1:11" ht="14.1" customHeight="1" x14ac:dyDescent="0.25">
      <c r="A830" s="768" t="s">
        <v>883</v>
      </c>
      <c r="B830" s="41" t="s">
        <v>887</v>
      </c>
      <c r="C830" s="421">
        <f>C831</f>
        <v>3750000</v>
      </c>
      <c r="D830" s="421">
        <f t="shared" si="355"/>
        <v>0</v>
      </c>
      <c r="E830" s="421">
        <f t="shared" si="355"/>
        <v>0</v>
      </c>
      <c r="F830" s="791">
        <f t="shared" si="355"/>
        <v>0</v>
      </c>
      <c r="G830" s="851">
        <f t="shared" si="355"/>
        <v>0</v>
      </c>
      <c r="H830" s="421">
        <f t="shared" si="355"/>
        <v>0</v>
      </c>
      <c r="I830" s="948">
        <f t="shared" si="355"/>
        <v>0</v>
      </c>
      <c r="J830" s="872">
        <f t="shared" si="355"/>
        <v>3750000</v>
      </c>
      <c r="K830" s="743">
        <f t="shared" si="344"/>
        <v>0</v>
      </c>
    </row>
    <row r="831" spans="1:11" ht="14.1" customHeight="1" x14ac:dyDescent="0.25">
      <c r="A831" s="378" t="s">
        <v>884</v>
      </c>
      <c r="B831" s="4" t="s">
        <v>888</v>
      </c>
      <c r="C831" s="6">
        <v>3750000</v>
      </c>
      <c r="D831" s="708"/>
      <c r="E831" s="708"/>
      <c r="F831" s="709"/>
      <c r="G831" s="844"/>
      <c r="H831" s="652"/>
      <c r="I831" s="947"/>
      <c r="J831" s="657">
        <f>C831-I831</f>
        <v>3750000</v>
      </c>
      <c r="K831" s="733">
        <f t="shared" si="344"/>
        <v>0</v>
      </c>
    </row>
    <row r="832" spans="1:11" ht="14.1" customHeight="1" x14ac:dyDescent="0.25">
      <c r="A832" s="378"/>
      <c r="B832" s="4"/>
      <c r="C832" s="6"/>
      <c r="D832" s="708"/>
      <c r="E832" s="708"/>
      <c r="F832" s="709"/>
      <c r="G832" s="844"/>
      <c r="H832" s="652"/>
      <c r="I832" s="947"/>
      <c r="J832" s="657"/>
      <c r="K832" s="733"/>
    </row>
    <row r="833" spans="1:11" ht="14.1" customHeight="1" x14ac:dyDescent="0.25">
      <c r="A833" s="912"/>
      <c r="B833" s="879"/>
      <c r="C833" s="913"/>
      <c r="D833" s="904"/>
      <c r="E833" s="904"/>
      <c r="F833" s="904"/>
      <c r="G833" s="906"/>
      <c r="H833" s="906"/>
      <c r="I833" s="951"/>
      <c r="J833" s="907"/>
      <c r="K833" s="884"/>
    </row>
    <row r="834" spans="1:11" ht="14.1" customHeight="1" x14ac:dyDescent="0.25">
      <c r="A834" s="914"/>
      <c r="B834" s="7"/>
      <c r="C834" s="915"/>
      <c r="D834" s="908"/>
      <c r="E834" s="908"/>
      <c r="F834" s="908"/>
      <c r="G834" s="910"/>
      <c r="H834" s="910"/>
      <c r="I834" s="952"/>
      <c r="J834" s="911"/>
      <c r="K834" s="887"/>
    </row>
    <row r="835" spans="1:11" ht="14.1" customHeight="1" x14ac:dyDescent="0.25">
      <c r="A835" s="914"/>
      <c r="B835" s="7"/>
      <c r="C835" s="915"/>
      <c r="D835" s="908"/>
      <c r="E835" s="908"/>
      <c r="F835" s="908"/>
      <c r="G835" s="910"/>
      <c r="H835" s="910"/>
      <c r="I835" s="952"/>
      <c r="J835" s="911"/>
      <c r="K835" s="887"/>
    </row>
    <row r="836" spans="1:11" ht="14.1" customHeight="1" x14ac:dyDescent="0.25">
      <c r="A836" s="914"/>
      <c r="B836" s="7"/>
      <c r="C836" s="915"/>
      <c r="D836" s="908"/>
      <c r="E836" s="908"/>
      <c r="F836" s="908"/>
      <c r="G836" s="910"/>
      <c r="H836" s="910"/>
      <c r="I836" s="952"/>
      <c r="J836" s="911"/>
      <c r="K836" s="887"/>
    </row>
    <row r="837" spans="1:11" ht="14.1" customHeight="1" x14ac:dyDescent="0.25">
      <c r="A837" s="914"/>
      <c r="B837" s="7"/>
      <c r="C837" s="915"/>
      <c r="D837" s="908"/>
      <c r="E837" s="908"/>
      <c r="F837" s="908"/>
      <c r="G837" s="910"/>
      <c r="H837" s="910"/>
      <c r="I837" s="952"/>
      <c r="J837" s="911"/>
      <c r="K837" s="887">
        <v>8</v>
      </c>
    </row>
    <row r="838" spans="1:11" ht="14.1" customHeight="1" x14ac:dyDescent="0.25">
      <c r="A838" s="717" t="s">
        <v>435</v>
      </c>
      <c r="B838" s="689">
        <v>2</v>
      </c>
      <c r="C838" s="690" t="s">
        <v>436</v>
      </c>
      <c r="D838" s="690" t="s">
        <v>437</v>
      </c>
      <c r="E838" s="690" t="s">
        <v>438</v>
      </c>
      <c r="F838" s="691" t="s">
        <v>439</v>
      </c>
      <c r="G838" s="801">
        <v>7</v>
      </c>
      <c r="H838" s="581">
        <v>8</v>
      </c>
      <c r="I838" s="924">
        <v>9</v>
      </c>
      <c r="J838" s="582">
        <v>10</v>
      </c>
      <c r="K838" s="718">
        <v>11</v>
      </c>
    </row>
    <row r="839" spans="1:11" ht="14.1" customHeight="1" x14ac:dyDescent="0.25">
      <c r="A839" s="745" t="s">
        <v>104</v>
      </c>
      <c r="B839" s="38" t="s">
        <v>449</v>
      </c>
      <c r="C839" s="620">
        <f>C840+C846</f>
        <v>52000000</v>
      </c>
      <c r="D839" s="620">
        <f t="shared" ref="D839:J839" si="356">D840+D846</f>
        <v>0</v>
      </c>
      <c r="E839" s="620">
        <f t="shared" si="356"/>
        <v>0</v>
      </c>
      <c r="F839" s="453">
        <f t="shared" si="356"/>
        <v>0</v>
      </c>
      <c r="G839" s="832">
        <f t="shared" si="356"/>
        <v>0</v>
      </c>
      <c r="H839" s="620">
        <f t="shared" si="356"/>
        <v>0</v>
      </c>
      <c r="I839" s="810">
        <f t="shared" si="356"/>
        <v>0</v>
      </c>
      <c r="J839" s="866">
        <f t="shared" si="356"/>
        <v>52000000</v>
      </c>
      <c r="K839" s="746">
        <f t="shared" ref="K839:K870" si="357">I839/C839*100</f>
        <v>0</v>
      </c>
    </row>
    <row r="840" spans="1:11" ht="14.1" customHeight="1" thickBot="1" x14ac:dyDescent="0.3">
      <c r="A840" s="772" t="s">
        <v>889</v>
      </c>
      <c r="B840" s="49" t="s">
        <v>984</v>
      </c>
      <c r="C840" s="661">
        <f>C841</f>
        <v>51870000</v>
      </c>
      <c r="D840" s="661">
        <f t="shared" ref="D840:J840" si="358">D841</f>
        <v>0</v>
      </c>
      <c r="E840" s="661">
        <f t="shared" si="358"/>
        <v>0</v>
      </c>
      <c r="F840" s="795">
        <f t="shared" si="358"/>
        <v>0</v>
      </c>
      <c r="G840" s="856">
        <f t="shared" si="358"/>
        <v>0</v>
      </c>
      <c r="H840" s="661">
        <f t="shared" si="358"/>
        <v>0</v>
      </c>
      <c r="I840" s="968">
        <f t="shared" si="358"/>
        <v>0</v>
      </c>
      <c r="J840" s="876">
        <f t="shared" si="358"/>
        <v>51870000</v>
      </c>
      <c r="K840" s="739">
        <f t="shared" si="357"/>
        <v>0</v>
      </c>
    </row>
    <row r="841" spans="1:11" ht="14.1" customHeight="1" thickBot="1" x14ac:dyDescent="0.3">
      <c r="A841" s="748" t="s">
        <v>890</v>
      </c>
      <c r="B841" s="3" t="s">
        <v>80</v>
      </c>
      <c r="C841" s="617">
        <f>C842+C844</f>
        <v>51870000</v>
      </c>
      <c r="D841" s="617">
        <f t="shared" ref="D841:J841" si="359">D842+D844</f>
        <v>0</v>
      </c>
      <c r="E841" s="617">
        <f t="shared" si="359"/>
        <v>0</v>
      </c>
      <c r="F841" s="624">
        <f t="shared" si="359"/>
        <v>0</v>
      </c>
      <c r="G841" s="820">
        <f t="shared" si="359"/>
        <v>0</v>
      </c>
      <c r="H841" s="617">
        <f t="shared" si="359"/>
        <v>0</v>
      </c>
      <c r="I841" s="934">
        <f t="shared" si="359"/>
        <v>0</v>
      </c>
      <c r="J841" s="625">
        <f t="shared" si="359"/>
        <v>51870000</v>
      </c>
      <c r="K841" s="741">
        <f t="shared" si="357"/>
        <v>0</v>
      </c>
    </row>
    <row r="842" spans="1:11" ht="14.1" customHeight="1" x14ac:dyDescent="0.25">
      <c r="A842" s="773" t="s">
        <v>891</v>
      </c>
      <c r="B842" s="41" t="s">
        <v>302</v>
      </c>
      <c r="C842" s="618">
        <f>C843</f>
        <v>8300000</v>
      </c>
      <c r="D842" s="618">
        <f t="shared" ref="D842:J842" si="360">D843</f>
        <v>0</v>
      </c>
      <c r="E842" s="618">
        <f t="shared" si="360"/>
        <v>0</v>
      </c>
      <c r="F842" s="626">
        <f t="shared" si="360"/>
        <v>0</v>
      </c>
      <c r="G842" s="821">
        <f t="shared" si="360"/>
        <v>0</v>
      </c>
      <c r="H842" s="618">
        <f t="shared" si="360"/>
        <v>0</v>
      </c>
      <c r="I842" s="935">
        <f t="shared" si="360"/>
        <v>0</v>
      </c>
      <c r="J842" s="628">
        <f t="shared" si="360"/>
        <v>8300000</v>
      </c>
      <c r="K842" s="743">
        <f t="shared" si="357"/>
        <v>0</v>
      </c>
    </row>
    <row r="843" spans="1:11" ht="14.1" customHeight="1" x14ac:dyDescent="0.25">
      <c r="A843" s="732" t="s">
        <v>892</v>
      </c>
      <c r="B843" s="4" t="s">
        <v>179</v>
      </c>
      <c r="C843" s="12">
        <v>8300000</v>
      </c>
      <c r="D843" s="218"/>
      <c r="E843" s="218"/>
      <c r="F843" s="697"/>
      <c r="G843" s="822"/>
      <c r="H843" s="605"/>
      <c r="I843" s="823">
        <f>H843+G843</f>
        <v>0</v>
      </c>
      <c r="J843" s="604">
        <f>C843-I843</f>
        <v>8300000</v>
      </c>
      <c r="K843" s="733">
        <f t="shared" si="357"/>
        <v>0</v>
      </c>
    </row>
    <row r="844" spans="1:11" ht="14.1" customHeight="1" x14ac:dyDescent="0.25">
      <c r="A844" s="732" t="s">
        <v>893</v>
      </c>
      <c r="B844" s="4" t="s">
        <v>768</v>
      </c>
      <c r="C844" s="12">
        <f>C845</f>
        <v>43570000</v>
      </c>
      <c r="D844" s="12">
        <f t="shared" ref="D844:J844" si="361">D845</f>
        <v>0</v>
      </c>
      <c r="E844" s="12">
        <f t="shared" si="361"/>
        <v>0</v>
      </c>
      <c r="F844" s="633">
        <f t="shared" si="361"/>
        <v>0</v>
      </c>
      <c r="G844" s="824">
        <f t="shared" si="361"/>
        <v>0</v>
      </c>
      <c r="H844" s="12">
        <f t="shared" si="361"/>
        <v>0</v>
      </c>
      <c r="I844" s="834">
        <f t="shared" si="361"/>
        <v>0</v>
      </c>
      <c r="J844" s="634">
        <f t="shared" si="361"/>
        <v>43570000</v>
      </c>
      <c r="K844" s="733">
        <f t="shared" si="357"/>
        <v>0</v>
      </c>
    </row>
    <row r="845" spans="1:11" ht="14.1" customHeight="1" thickBot="1" x14ac:dyDescent="0.3">
      <c r="A845" s="736" t="s">
        <v>894</v>
      </c>
      <c r="B845" s="32" t="s">
        <v>303</v>
      </c>
      <c r="C845" s="611">
        <v>43570000</v>
      </c>
      <c r="D845" s="211"/>
      <c r="E845" s="211"/>
      <c r="F845" s="693"/>
      <c r="G845" s="828"/>
      <c r="H845" s="662"/>
      <c r="I845" s="829">
        <f>H845+G845</f>
        <v>0</v>
      </c>
      <c r="J845" s="630">
        <f>C845-I845</f>
        <v>43570000</v>
      </c>
      <c r="K845" s="737">
        <f t="shared" si="357"/>
        <v>0</v>
      </c>
    </row>
    <row r="846" spans="1:11" ht="14.1" customHeight="1" thickBot="1" x14ac:dyDescent="0.3">
      <c r="A846" s="748" t="s">
        <v>895</v>
      </c>
      <c r="B846" s="3" t="s">
        <v>136</v>
      </c>
      <c r="C846" s="617">
        <f>C847+C849</f>
        <v>130000</v>
      </c>
      <c r="D846" s="617">
        <f t="shared" ref="D846:J846" si="362">D847+D849</f>
        <v>0</v>
      </c>
      <c r="E846" s="617">
        <f t="shared" si="362"/>
        <v>0</v>
      </c>
      <c r="F846" s="624">
        <f t="shared" si="362"/>
        <v>0</v>
      </c>
      <c r="G846" s="820">
        <f t="shared" si="362"/>
        <v>0</v>
      </c>
      <c r="H846" s="617">
        <f t="shared" si="362"/>
        <v>0</v>
      </c>
      <c r="I846" s="934">
        <f t="shared" si="362"/>
        <v>0</v>
      </c>
      <c r="J846" s="625">
        <f t="shared" si="362"/>
        <v>130000</v>
      </c>
      <c r="K846" s="741">
        <f t="shared" si="357"/>
        <v>0</v>
      </c>
    </row>
    <row r="847" spans="1:11" ht="14.1" customHeight="1" x14ac:dyDescent="0.25">
      <c r="A847" s="768" t="s">
        <v>896</v>
      </c>
      <c r="B847" s="41" t="s">
        <v>139</v>
      </c>
      <c r="C847" s="618">
        <f>C848</f>
        <v>60000</v>
      </c>
      <c r="D847" s="618">
        <f t="shared" ref="D847:J847" si="363">D848</f>
        <v>0</v>
      </c>
      <c r="E847" s="618">
        <f t="shared" si="363"/>
        <v>0</v>
      </c>
      <c r="F847" s="626">
        <f t="shared" si="363"/>
        <v>0</v>
      </c>
      <c r="G847" s="821">
        <f t="shared" si="363"/>
        <v>0</v>
      </c>
      <c r="H847" s="618">
        <f t="shared" si="363"/>
        <v>0</v>
      </c>
      <c r="I847" s="935">
        <f t="shared" si="363"/>
        <v>0</v>
      </c>
      <c r="J847" s="628">
        <f t="shared" si="363"/>
        <v>60000</v>
      </c>
      <c r="K847" s="743">
        <f t="shared" si="357"/>
        <v>0</v>
      </c>
    </row>
    <row r="848" spans="1:11" ht="14.1" customHeight="1" x14ac:dyDescent="0.25">
      <c r="A848" s="378" t="s">
        <v>897</v>
      </c>
      <c r="B848" s="4" t="s">
        <v>213</v>
      </c>
      <c r="C848" s="12">
        <v>60000</v>
      </c>
      <c r="D848" s="218"/>
      <c r="E848" s="218"/>
      <c r="F848" s="697"/>
      <c r="G848" s="804"/>
      <c r="H848" s="587"/>
      <c r="I848" s="927"/>
      <c r="J848" s="604">
        <f>C848-I848</f>
        <v>60000</v>
      </c>
      <c r="K848" s="733">
        <f t="shared" si="357"/>
        <v>0</v>
      </c>
    </row>
    <row r="849" spans="1:11" ht="14.1" customHeight="1" x14ac:dyDescent="0.25">
      <c r="A849" s="378" t="s">
        <v>898</v>
      </c>
      <c r="B849" s="4" t="s">
        <v>141</v>
      </c>
      <c r="C849" s="12">
        <f>C850</f>
        <v>70000</v>
      </c>
      <c r="D849" s="12">
        <f t="shared" ref="D849:J849" si="364">D850</f>
        <v>0</v>
      </c>
      <c r="E849" s="12">
        <f t="shared" si="364"/>
        <v>0</v>
      </c>
      <c r="F849" s="633">
        <f t="shared" si="364"/>
        <v>0</v>
      </c>
      <c r="G849" s="824">
        <f t="shared" si="364"/>
        <v>0</v>
      </c>
      <c r="H849" s="12">
        <f t="shared" si="364"/>
        <v>0</v>
      </c>
      <c r="I849" s="834">
        <f t="shared" si="364"/>
        <v>0</v>
      </c>
      <c r="J849" s="634">
        <f t="shared" si="364"/>
        <v>70000</v>
      </c>
      <c r="K849" s="733">
        <f t="shared" si="357"/>
        <v>0</v>
      </c>
    </row>
    <row r="850" spans="1:11" ht="14.1" customHeight="1" x14ac:dyDescent="0.25">
      <c r="A850" s="378" t="s">
        <v>899</v>
      </c>
      <c r="B850" s="4" t="s">
        <v>142</v>
      </c>
      <c r="C850" s="12">
        <v>70000</v>
      </c>
      <c r="D850" s="218"/>
      <c r="E850" s="218"/>
      <c r="F850" s="697"/>
      <c r="G850" s="804"/>
      <c r="H850" s="587"/>
      <c r="I850" s="927"/>
      <c r="J850" s="604">
        <f>C850-I850</f>
        <v>70000</v>
      </c>
      <c r="K850" s="733">
        <f t="shared" si="357"/>
        <v>0</v>
      </c>
    </row>
    <row r="851" spans="1:11" ht="14.1" customHeight="1" x14ac:dyDescent="0.25">
      <c r="A851" s="745" t="s">
        <v>103</v>
      </c>
      <c r="B851" s="38" t="s">
        <v>93</v>
      </c>
      <c r="C851" s="620">
        <f>C852+C860</f>
        <v>6750000</v>
      </c>
      <c r="D851" s="620">
        <f t="shared" ref="D851:J851" si="365">D852+D860</f>
        <v>0</v>
      </c>
      <c r="E851" s="620">
        <f t="shared" si="365"/>
        <v>0</v>
      </c>
      <c r="F851" s="453">
        <f t="shared" si="365"/>
        <v>0</v>
      </c>
      <c r="G851" s="832">
        <f t="shared" si="365"/>
        <v>0</v>
      </c>
      <c r="H851" s="620">
        <f t="shared" si="365"/>
        <v>0</v>
      </c>
      <c r="I851" s="810">
        <f t="shared" si="365"/>
        <v>0</v>
      </c>
      <c r="J851" s="866">
        <f t="shared" si="365"/>
        <v>6750000</v>
      </c>
      <c r="K851" s="746">
        <f t="shared" si="357"/>
        <v>0</v>
      </c>
    </row>
    <row r="852" spans="1:11" ht="14.1" customHeight="1" thickBot="1" x14ac:dyDescent="0.3">
      <c r="A852" s="766" t="s">
        <v>51</v>
      </c>
      <c r="B852" s="385" t="s">
        <v>52</v>
      </c>
      <c r="C852" s="495">
        <f>C853</f>
        <v>2000000</v>
      </c>
      <c r="D852" s="495">
        <f t="shared" ref="D852:J852" si="366">D853</f>
        <v>0</v>
      </c>
      <c r="E852" s="495">
        <f t="shared" si="366"/>
        <v>0</v>
      </c>
      <c r="F852" s="649">
        <f t="shared" si="366"/>
        <v>0</v>
      </c>
      <c r="G852" s="842">
        <f t="shared" si="366"/>
        <v>0</v>
      </c>
      <c r="H852" s="495">
        <f t="shared" si="366"/>
        <v>0</v>
      </c>
      <c r="I852" s="965">
        <f t="shared" si="366"/>
        <v>0</v>
      </c>
      <c r="J852" s="651">
        <f t="shared" si="366"/>
        <v>2000000</v>
      </c>
      <c r="K852" s="767">
        <f t="shared" si="357"/>
        <v>0</v>
      </c>
    </row>
    <row r="853" spans="1:11" ht="14.1" customHeight="1" thickBot="1" x14ac:dyDescent="0.3">
      <c r="A853" s="372" t="s">
        <v>304</v>
      </c>
      <c r="B853" s="3" t="s">
        <v>136</v>
      </c>
      <c r="C853" s="617">
        <f>C854+C856+C858</f>
        <v>2000000</v>
      </c>
      <c r="D853" s="617">
        <f t="shared" ref="D853:J853" si="367">D854+D856+D858</f>
        <v>0</v>
      </c>
      <c r="E853" s="617">
        <f t="shared" si="367"/>
        <v>0</v>
      </c>
      <c r="F853" s="624">
        <f t="shared" si="367"/>
        <v>0</v>
      </c>
      <c r="G853" s="820">
        <f t="shared" si="367"/>
        <v>0</v>
      </c>
      <c r="H853" s="617">
        <f t="shared" si="367"/>
        <v>0</v>
      </c>
      <c r="I853" s="934">
        <f t="shared" si="367"/>
        <v>0</v>
      </c>
      <c r="J853" s="625">
        <f t="shared" si="367"/>
        <v>2000000</v>
      </c>
      <c r="K853" s="741">
        <f t="shared" si="357"/>
        <v>0</v>
      </c>
    </row>
    <row r="854" spans="1:11" ht="14.1" customHeight="1" x14ac:dyDescent="0.25">
      <c r="A854" s="747" t="s">
        <v>305</v>
      </c>
      <c r="B854" s="41" t="s">
        <v>139</v>
      </c>
      <c r="C854" s="618">
        <f>C855</f>
        <v>350000</v>
      </c>
      <c r="D854" s="618">
        <f t="shared" ref="D854:J854" si="368">D855</f>
        <v>0</v>
      </c>
      <c r="E854" s="618">
        <f t="shared" si="368"/>
        <v>0</v>
      </c>
      <c r="F854" s="626">
        <f t="shared" si="368"/>
        <v>0</v>
      </c>
      <c r="G854" s="821">
        <f t="shared" si="368"/>
        <v>0</v>
      </c>
      <c r="H854" s="618">
        <f t="shared" si="368"/>
        <v>0</v>
      </c>
      <c r="I854" s="935">
        <f t="shared" si="368"/>
        <v>0</v>
      </c>
      <c r="J854" s="628">
        <f t="shared" si="368"/>
        <v>350000</v>
      </c>
      <c r="K854" s="743">
        <f t="shared" si="357"/>
        <v>0</v>
      </c>
    </row>
    <row r="855" spans="1:11" ht="14.1" customHeight="1" x14ac:dyDescent="0.25">
      <c r="A855" s="732" t="s">
        <v>306</v>
      </c>
      <c r="B855" s="4" t="s">
        <v>140</v>
      </c>
      <c r="C855" s="12">
        <v>350000</v>
      </c>
      <c r="D855" s="218"/>
      <c r="E855" s="218"/>
      <c r="F855" s="697"/>
      <c r="G855" s="822"/>
      <c r="H855" s="605"/>
      <c r="I855" s="823">
        <f>H855+G855</f>
        <v>0</v>
      </c>
      <c r="J855" s="604">
        <f>C855-I855</f>
        <v>350000</v>
      </c>
      <c r="K855" s="733">
        <f t="shared" si="357"/>
        <v>0</v>
      </c>
    </row>
    <row r="856" spans="1:11" ht="14.1" customHeight="1" x14ac:dyDescent="0.25">
      <c r="A856" s="732" t="s">
        <v>307</v>
      </c>
      <c r="B856" s="4" t="s">
        <v>141</v>
      </c>
      <c r="C856" s="12">
        <f>C857</f>
        <v>120000</v>
      </c>
      <c r="D856" s="12">
        <f t="shared" ref="D856:J856" si="369">D857</f>
        <v>0</v>
      </c>
      <c r="E856" s="12">
        <f t="shared" si="369"/>
        <v>0</v>
      </c>
      <c r="F856" s="633">
        <f t="shared" si="369"/>
        <v>0</v>
      </c>
      <c r="G856" s="824">
        <f t="shared" si="369"/>
        <v>0</v>
      </c>
      <c r="H856" s="12">
        <f t="shared" si="369"/>
        <v>0</v>
      </c>
      <c r="I856" s="834">
        <f t="shared" si="369"/>
        <v>0</v>
      </c>
      <c r="J856" s="634">
        <f t="shared" si="369"/>
        <v>120000</v>
      </c>
      <c r="K856" s="733">
        <f t="shared" si="357"/>
        <v>0</v>
      </c>
    </row>
    <row r="857" spans="1:11" ht="14.1" customHeight="1" x14ac:dyDescent="0.25">
      <c r="A857" s="732" t="s">
        <v>308</v>
      </c>
      <c r="B857" s="4" t="s">
        <v>142</v>
      </c>
      <c r="C857" s="12">
        <v>120000</v>
      </c>
      <c r="D857" s="218"/>
      <c r="E857" s="218"/>
      <c r="F857" s="697"/>
      <c r="G857" s="822"/>
      <c r="H857" s="605"/>
      <c r="I857" s="823">
        <f>H857+G857</f>
        <v>0</v>
      </c>
      <c r="J857" s="604">
        <f>C857-I857</f>
        <v>120000</v>
      </c>
      <c r="K857" s="733">
        <f t="shared" si="357"/>
        <v>0</v>
      </c>
    </row>
    <row r="858" spans="1:11" ht="14.1" customHeight="1" x14ac:dyDescent="0.25">
      <c r="A858" s="732" t="s">
        <v>309</v>
      </c>
      <c r="B858" s="4" t="s">
        <v>143</v>
      </c>
      <c r="C858" s="12">
        <f>C859</f>
        <v>1530000</v>
      </c>
      <c r="D858" s="12">
        <f t="shared" ref="D858:J858" si="370">D859</f>
        <v>0</v>
      </c>
      <c r="E858" s="12">
        <f t="shared" si="370"/>
        <v>0</v>
      </c>
      <c r="F858" s="633">
        <f t="shared" si="370"/>
        <v>0</v>
      </c>
      <c r="G858" s="824">
        <f t="shared" si="370"/>
        <v>0</v>
      </c>
      <c r="H858" s="12">
        <f t="shared" si="370"/>
        <v>0</v>
      </c>
      <c r="I858" s="834">
        <f t="shared" si="370"/>
        <v>0</v>
      </c>
      <c r="J858" s="634">
        <f t="shared" si="370"/>
        <v>1530000</v>
      </c>
      <c r="K858" s="733">
        <f t="shared" si="357"/>
        <v>0</v>
      </c>
    </row>
    <row r="859" spans="1:11" ht="14.1" customHeight="1" x14ac:dyDescent="0.25">
      <c r="A859" s="732" t="s">
        <v>310</v>
      </c>
      <c r="B859" s="4" t="s">
        <v>144</v>
      </c>
      <c r="C859" s="12">
        <v>1530000</v>
      </c>
      <c r="D859" s="218"/>
      <c r="E859" s="218"/>
      <c r="F859" s="697"/>
      <c r="G859" s="822"/>
      <c r="H859" s="605"/>
      <c r="I859" s="823">
        <f>H859+G859</f>
        <v>0</v>
      </c>
      <c r="J859" s="604">
        <f>C859-I859</f>
        <v>1530000</v>
      </c>
      <c r="K859" s="733">
        <f t="shared" si="357"/>
        <v>0</v>
      </c>
    </row>
    <row r="860" spans="1:11" ht="14.1" customHeight="1" thickBot="1" x14ac:dyDescent="0.3">
      <c r="A860" s="371" t="s">
        <v>900</v>
      </c>
      <c r="B860" s="47" t="s">
        <v>901</v>
      </c>
      <c r="C860" s="616">
        <f>C861+C864</f>
        <v>4750000</v>
      </c>
      <c r="D860" s="616">
        <f t="shared" ref="D860:J860" si="371">D861+D864</f>
        <v>0</v>
      </c>
      <c r="E860" s="616">
        <f t="shared" si="371"/>
        <v>0</v>
      </c>
      <c r="F860" s="622">
        <f t="shared" si="371"/>
        <v>0</v>
      </c>
      <c r="G860" s="838">
        <f t="shared" si="371"/>
        <v>0</v>
      </c>
      <c r="H860" s="641">
        <f t="shared" si="371"/>
        <v>0</v>
      </c>
      <c r="I860" s="962">
        <f t="shared" si="371"/>
        <v>0</v>
      </c>
      <c r="J860" s="632">
        <f t="shared" si="371"/>
        <v>4750000</v>
      </c>
      <c r="K860" s="739">
        <f t="shared" si="357"/>
        <v>0</v>
      </c>
    </row>
    <row r="861" spans="1:11" ht="14.1" customHeight="1" thickBot="1" x14ac:dyDescent="0.3">
      <c r="A861" s="372" t="s">
        <v>902</v>
      </c>
      <c r="B861" s="3" t="s">
        <v>80</v>
      </c>
      <c r="C861" s="617">
        <f>C862</f>
        <v>1350000</v>
      </c>
      <c r="D861" s="617">
        <f t="shared" ref="D861:J862" si="372">D862</f>
        <v>0</v>
      </c>
      <c r="E861" s="617">
        <f t="shared" si="372"/>
        <v>0</v>
      </c>
      <c r="F861" s="624">
        <f t="shared" si="372"/>
        <v>0</v>
      </c>
      <c r="G861" s="820">
        <f t="shared" si="372"/>
        <v>0</v>
      </c>
      <c r="H861" s="617">
        <f t="shared" si="372"/>
        <v>0</v>
      </c>
      <c r="I861" s="934">
        <f t="shared" si="372"/>
        <v>0</v>
      </c>
      <c r="J861" s="625">
        <f t="shared" si="372"/>
        <v>1350000</v>
      </c>
      <c r="K861" s="741">
        <f t="shared" si="357"/>
        <v>0</v>
      </c>
    </row>
    <row r="862" spans="1:11" ht="14.1" customHeight="1" x14ac:dyDescent="0.25">
      <c r="A862" s="747" t="s">
        <v>903</v>
      </c>
      <c r="B862" s="41" t="s">
        <v>302</v>
      </c>
      <c r="C862" s="618">
        <f>C863</f>
        <v>1350000</v>
      </c>
      <c r="D862" s="618">
        <f t="shared" si="372"/>
        <v>0</v>
      </c>
      <c r="E862" s="618">
        <f t="shared" si="372"/>
        <v>0</v>
      </c>
      <c r="F862" s="626">
        <f t="shared" si="372"/>
        <v>0</v>
      </c>
      <c r="G862" s="821">
        <f t="shared" si="372"/>
        <v>0</v>
      </c>
      <c r="H862" s="618">
        <f t="shared" si="372"/>
        <v>0</v>
      </c>
      <c r="I862" s="935">
        <f t="shared" si="372"/>
        <v>0</v>
      </c>
      <c r="J862" s="628">
        <f t="shared" si="372"/>
        <v>1350000</v>
      </c>
      <c r="K862" s="743">
        <f t="shared" si="357"/>
        <v>0</v>
      </c>
    </row>
    <row r="863" spans="1:11" ht="14.1" customHeight="1" thickBot="1" x14ac:dyDescent="0.3">
      <c r="A863" s="736" t="s">
        <v>904</v>
      </c>
      <c r="B863" s="32" t="s">
        <v>179</v>
      </c>
      <c r="C863" s="611">
        <v>1350000</v>
      </c>
      <c r="D863" s="590"/>
      <c r="E863" s="590"/>
      <c r="F863" s="698"/>
      <c r="G863" s="828"/>
      <c r="H863" s="629"/>
      <c r="I863" s="829">
        <f>H863+G863</f>
        <v>0</v>
      </c>
      <c r="J863" s="630">
        <f>C863-I863</f>
        <v>1350000</v>
      </c>
      <c r="K863" s="737">
        <f t="shared" si="357"/>
        <v>0</v>
      </c>
    </row>
    <row r="864" spans="1:11" ht="14.1" customHeight="1" thickBot="1" x14ac:dyDescent="0.3">
      <c r="A864" s="372" t="s">
        <v>905</v>
      </c>
      <c r="B864" s="3" t="s">
        <v>136</v>
      </c>
      <c r="C864" s="617">
        <f>C865+C867+C869</f>
        <v>3400000</v>
      </c>
      <c r="D864" s="617">
        <f t="shared" ref="D864:J864" si="373">D865+D867+D869</f>
        <v>0</v>
      </c>
      <c r="E864" s="617">
        <f t="shared" si="373"/>
        <v>0</v>
      </c>
      <c r="F864" s="624">
        <f t="shared" si="373"/>
        <v>0</v>
      </c>
      <c r="G864" s="820">
        <f t="shared" si="373"/>
        <v>0</v>
      </c>
      <c r="H864" s="617">
        <f t="shared" si="373"/>
        <v>0</v>
      </c>
      <c r="I864" s="934">
        <f t="shared" si="373"/>
        <v>0</v>
      </c>
      <c r="J864" s="625">
        <f t="shared" si="373"/>
        <v>3400000</v>
      </c>
      <c r="K864" s="741">
        <f t="shared" si="357"/>
        <v>0</v>
      </c>
    </row>
    <row r="865" spans="1:11" ht="14.1" customHeight="1" x14ac:dyDescent="0.25">
      <c r="A865" s="747" t="s">
        <v>906</v>
      </c>
      <c r="B865" s="41" t="s">
        <v>139</v>
      </c>
      <c r="C865" s="618">
        <f>C866</f>
        <v>310000</v>
      </c>
      <c r="D865" s="618">
        <f t="shared" ref="D865:J865" si="374">D866</f>
        <v>0</v>
      </c>
      <c r="E865" s="618">
        <f t="shared" si="374"/>
        <v>0</v>
      </c>
      <c r="F865" s="626">
        <f t="shared" si="374"/>
        <v>0</v>
      </c>
      <c r="G865" s="821">
        <f t="shared" si="374"/>
        <v>0</v>
      </c>
      <c r="H865" s="618">
        <f t="shared" si="374"/>
        <v>0</v>
      </c>
      <c r="I865" s="935">
        <f t="shared" si="374"/>
        <v>0</v>
      </c>
      <c r="J865" s="628">
        <f t="shared" si="374"/>
        <v>310000</v>
      </c>
      <c r="K865" s="743">
        <f t="shared" si="357"/>
        <v>0</v>
      </c>
    </row>
    <row r="866" spans="1:11" ht="14.1" customHeight="1" x14ac:dyDescent="0.25">
      <c r="A866" s="732" t="s">
        <v>907</v>
      </c>
      <c r="B866" s="4" t="s">
        <v>213</v>
      </c>
      <c r="C866" s="12">
        <v>310000</v>
      </c>
      <c r="D866" s="218"/>
      <c r="E866" s="218"/>
      <c r="F866" s="697"/>
      <c r="G866" s="822"/>
      <c r="H866" s="605"/>
      <c r="I866" s="823">
        <f>H866+G866</f>
        <v>0</v>
      </c>
      <c r="J866" s="604">
        <f>C866-I866</f>
        <v>310000</v>
      </c>
      <c r="K866" s="733">
        <f t="shared" si="357"/>
        <v>0</v>
      </c>
    </row>
    <row r="867" spans="1:11" ht="14.1" customHeight="1" x14ac:dyDescent="0.25">
      <c r="A867" s="747" t="s">
        <v>908</v>
      </c>
      <c r="B867" s="4" t="s">
        <v>141</v>
      </c>
      <c r="C867" s="611">
        <f>C868</f>
        <v>210000</v>
      </c>
      <c r="D867" s="611">
        <f t="shared" ref="D867:J867" si="375">D868</f>
        <v>0</v>
      </c>
      <c r="E867" s="611">
        <f t="shared" si="375"/>
        <v>0</v>
      </c>
      <c r="F867" s="663">
        <f t="shared" si="375"/>
        <v>0</v>
      </c>
      <c r="G867" s="857">
        <f t="shared" si="375"/>
        <v>0</v>
      </c>
      <c r="H867" s="611">
        <f t="shared" si="375"/>
        <v>0</v>
      </c>
      <c r="I867" s="953">
        <f t="shared" si="375"/>
        <v>0</v>
      </c>
      <c r="J867" s="664">
        <f t="shared" si="375"/>
        <v>210000</v>
      </c>
      <c r="K867" s="733">
        <f t="shared" si="357"/>
        <v>0</v>
      </c>
    </row>
    <row r="868" spans="1:11" ht="14.1" customHeight="1" x14ac:dyDescent="0.25">
      <c r="A868" s="747" t="s">
        <v>909</v>
      </c>
      <c r="B868" s="4" t="s">
        <v>142</v>
      </c>
      <c r="C868" s="611">
        <v>210000</v>
      </c>
      <c r="D868" s="211"/>
      <c r="E868" s="211"/>
      <c r="F868" s="693"/>
      <c r="G868" s="805"/>
      <c r="H868" s="629"/>
      <c r="I868" s="829">
        <f>H868+G868</f>
        <v>0</v>
      </c>
      <c r="J868" s="630">
        <f>C868-I868</f>
        <v>210000</v>
      </c>
      <c r="K868" s="733">
        <f t="shared" si="357"/>
        <v>0</v>
      </c>
    </row>
    <row r="869" spans="1:11" ht="14.1" customHeight="1" x14ac:dyDescent="0.25">
      <c r="A869" s="768" t="s">
        <v>910</v>
      </c>
      <c r="B869" s="5" t="s">
        <v>143</v>
      </c>
      <c r="C869" s="611">
        <f>C870</f>
        <v>2880000</v>
      </c>
      <c r="D869" s="611">
        <f t="shared" ref="D869:J869" si="376">D870</f>
        <v>0</v>
      </c>
      <c r="E869" s="611">
        <f t="shared" si="376"/>
        <v>0</v>
      </c>
      <c r="F869" s="663">
        <f t="shared" si="376"/>
        <v>0</v>
      </c>
      <c r="G869" s="824">
        <f t="shared" si="376"/>
        <v>0</v>
      </c>
      <c r="H869" s="12">
        <f t="shared" si="376"/>
        <v>0</v>
      </c>
      <c r="I869" s="834">
        <f t="shared" si="376"/>
        <v>0</v>
      </c>
      <c r="J869" s="634">
        <f t="shared" si="376"/>
        <v>2880000</v>
      </c>
      <c r="K869" s="733">
        <f t="shared" si="357"/>
        <v>0</v>
      </c>
    </row>
    <row r="870" spans="1:11" ht="14.1" customHeight="1" x14ac:dyDescent="0.25">
      <c r="A870" s="768" t="s">
        <v>911</v>
      </c>
      <c r="B870" s="5" t="s">
        <v>144</v>
      </c>
      <c r="C870" s="611">
        <v>2880000</v>
      </c>
      <c r="D870" s="590"/>
      <c r="E870" s="590"/>
      <c r="F870" s="698"/>
      <c r="G870" s="805"/>
      <c r="H870" s="629"/>
      <c r="I870" s="829">
        <f>H870+G870</f>
        <v>0</v>
      </c>
      <c r="J870" s="630">
        <f>C870-I870</f>
        <v>2880000</v>
      </c>
      <c r="K870" s="733">
        <f t="shared" si="357"/>
        <v>0</v>
      </c>
    </row>
    <row r="871" spans="1:11" ht="14.1" customHeight="1" x14ac:dyDescent="0.25">
      <c r="A871" s="773"/>
      <c r="B871" s="430"/>
      <c r="C871" s="611"/>
      <c r="D871" s="590"/>
      <c r="E871" s="590"/>
      <c r="F871" s="698"/>
      <c r="G871" s="805"/>
      <c r="H871" s="629"/>
      <c r="I871" s="829"/>
      <c r="J871" s="630"/>
      <c r="K871" s="737"/>
    </row>
    <row r="872" spans="1:11" ht="14.1" customHeight="1" x14ac:dyDescent="0.25">
      <c r="A872" s="912"/>
      <c r="B872" s="912"/>
      <c r="C872" s="880"/>
      <c r="D872" s="916"/>
      <c r="E872" s="916"/>
      <c r="F872" s="916"/>
      <c r="G872" s="916"/>
      <c r="H872" s="882"/>
      <c r="I872" s="882"/>
      <c r="J872" s="883"/>
      <c r="K872" s="884"/>
    </row>
    <row r="873" spans="1:11" ht="14.1" customHeight="1" x14ac:dyDescent="0.25">
      <c r="A873" s="914"/>
      <c r="B873" s="914"/>
      <c r="C873" s="885"/>
      <c r="D873" s="917"/>
      <c r="E873" s="917"/>
      <c r="F873" s="917"/>
      <c r="G873" s="917"/>
      <c r="H873" s="415"/>
      <c r="I873" s="415"/>
      <c r="J873" s="886"/>
      <c r="K873" s="887"/>
    </row>
    <row r="874" spans="1:11" ht="14.1" customHeight="1" x14ac:dyDescent="0.25">
      <c r="A874" s="914"/>
      <c r="B874" s="914"/>
      <c r="C874" s="885"/>
      <c r="D874" s="917"/>
      <c r="E874" s="917"/>
      <c r="F874" s="917"/>
      <c r="G874" s="917"/>
      <c r="H874" s="415"/>
      <c r="I874" s="415"/>
      <c r="J874" s="886"/>
      <c r="K874" s="887"/>
    </row>
    <row r="875" spans="1:11" ht="14.1" customHeight="1" x14ac:dyDescent="0.25">
      <c r="A875" s="914"/>
      <c r="B875" s="914"/>
      <c r="C875" s="885"/>
      <c r="D875" s="917"/>
      <c r="E875" s="917"/>
      <c r="F875" s="917"/>
      <c r="G875" s="917"/>
      <c r="H875" s="415"/>
      <c r="I875" s="415"/>
      <c r="J875" s="886"/>
      <c r="K875" s="887"/>
    </row>
    <row r="876" spans="1:11" ht="14.1" customHeight="1" x14ac:dyDescent="0.25">
      <c r="A876" s="914"/>
      <c r="B876" s="914"/>
      <c r="C876" s="885"/>
      <c r="D876" s="917"/>
      <c r="E876" s="917"/>
      <c r="F876" s="917"/>
      <c r="G876" s="917"/>
      <c r="H876" s="415"/>
      <c r="I876" s="415"/>
      <c r="J876" s="886"/>
      <c r="K876" s="887"/>
    </row>
    <row r="877" spans="1:11" ht="14.1" customHeight="1" x14ac:dyDescent="0.25">
      <c r="A877" s="914"/>
      <c r="B877" s="914"/>
      <c r="C877" s="885"/>
      <c r="D877" s="917"/>
      <c r="E877" s="917"/>
      <c r="F877" s="917"/>
      <c r="G877" s="917"/>
      <c r="H877" s="415"/>
      <c r="I877" s="415"/>
      <c r="J877" s="886"/>
      <c r="K877" s="887"/>
    </row>
    <row r="878" spans="1:11" ht="14.1" customHeight="1" x14ac:dyDescent="0.25">
      <c r="A878" s="914"/>
      <c r="B878" s="914"/>
      <c r="C878" s="885"/>
      <c r="D878" s="917"/>
      <c r="E878" s="917"/>
      <c r="F878" s="917"/>
      <c r="G878" s="917"/>
      <c r="H878" s="415"/>
      <c r="I878" s="415"/>
      <c r="J878" s="886"/>
      <c r="K878" s="887"/>
    </row>
    <row r="879" spans="1:11" ht="14.1" customHeight="1" x14ac:dyDescent="0.25">
      <c r="A879" s="914"/>
      <c r="B879" s="914"/>
      <c r="C879" s="885"/>
      <c r="D879" s="917"/>
      <c r="E879" s="917"/>
      <c r="F879" s="917"/>
      <c r="G879" s="917"/>
      <c r="H879" s="415"/>
      <c r="I879" s="415"/>
      <c r="J879" s="886"/>
      <c r="K879" s="887">
        <v>9</v>
      </c>
    </row>
    <row r="880" spans="1:11" ht="14.1" customHeight="1" x14ac:dyDescent="0.25">
      <c r="A880" s="717" t="s">
        <v>435</v>
      </c>
      <c r="B880" s="689">
        <v>2</v>
      </c>
      <c r="C880" s="690" t="s">
        <v>436</v>
      </c>
      <c r="D880" s="690" t="s">
        <v>437</v>
      </c>
      <c r="E880" s="690" t="s">
        <v>438</v>
      </c>
      <c r="F880" s="691" t="s">
        <v>439</v>
      </c>
      <c r="G880" s="801">
        <v>7</v>
      </c>
      <c r="H880" s="581">
        <v>8</v>
      </c>
      <c r="I880" s="924">
        <v>9</v>
      </c>
      <c r="J880" s="582">
        <v>10</v>
      </c>
      <c r="K880" s="718">
        <v>11</v>
      </c>
    </row>
    <row r="881" spans="1:11" ht="14.1" customHeight="1" x14ac:dyDescent="0.25">
      <c r="A881" s="774" t="s">
        <v>773</v>
      </c>
      <c r="B881" s="426" t="s">
        <v>774</v>
      </c>
      <c r="C881" s="666">
        <f t="shared" ref="C881:J881" si="377">C882+C895</f>
        <v>11500000</v>
      </c>
      <c r="D881" s="666">
        <f t="shared" si="377"/>
        <v>0</v>
      </c>
      <c r="E881" s="666">
        <f t="shared" si="377"/>
        <v>0</v>
      </c>
      <c r="F881" s="650">
        <f t="shared" si="377"/>
        <v>0</v>
      </c>
      <c r="G881" s="858">
        <f t="shared" si="377"/>
        <v>0</v>
      </c>
      <c r="H881" s="666">
        <f t="shared" si="377"/>
        <v>0</v>
      </c>
      <c r="I881" s="843">
        <f t="shared" si="377"/>
        <v>0</v>
      </c>
      <c r="J881" s="877">
        <f t="shared" si="377"/>
        <v>11500000</v>
      </c>
      <c r="K881" s="775">
        <f>I881/C881*100</f>
        <v>0</v>
      </c>
    </row>
    <row r="882" spans="1:11" ht="14.1" customHeight="1" thickBot="1" x14ac:dyDescent="0.3">
      <c r="A882" s="371" t="s">
        <v>53</v>
      </c>
      <c r="B882" s="54" t="s">
        <v>54</v>
      </c>
      <c r="C882" s="616">
        <f>C883</f>
        <v>10000000</v>
      </c>
      <c r="D882" s="616">
        <f t="shared" ref="D882:J882" si="378">D883</f>
        <v>0</v>
      </c>
      <c r="E882" s="616">
        <f t="shared" si="378"/>
        <v>0</v>
      </c>
      <c r="F882" s="622">
        <f t="shared" si="378"/>
        <v>0</v>
      </c>
      <c r="G882" s="819">
        <f t="shared" si="378"/>
        <v>0</v>
      </c>
      <c r="H882" s="616">
        <f t="shared" si="378"/>
        <v>0</v>
      </c>
      <c r="I882" s="961">
        <f t="shared" si="378"/>
        <v>0</v>
      </c>
      <c r="J882" s="865">
        <f t="shared" si="378"/>
        <v>10000000</v>
      </c>
      <c r="K882" s="739">
        <f t="shared" ref="K882:K887" si="379">I882/C882*100</f>
        <v>0</v>
      </c>
    </row>
    <row r="883" spans="1:11" ht="14.1" customHeight="1" thickBot="1" x14ac:dyDescent="0.3">
      <c r="A883" s="776" t="s">
        <v>311</v>
      </c>
      <c r="B883" s="3" t="s">
        <v>136</v>
      </c>
      <c r="C883" s="617">
        <f>C884+C886+C889+C892</f>
        <v>10000000</v>
      </c>
      <c r="D883" s="617">
        <f t="shared" ref="D883:J883" si="380">D884+D886+D889+D892</f>
        <v>0</v>
      </c>
      <c r="E883" s="617">
        <f t="shared" si="380"/>
        <v>0</v>
      </c>
      <c r="F883" s="624">
        <f t="shared" si="380"/>
        <v>0</v>
      </c>
      <c r="G883" s="820">
        <f t="shared" si="380"/>
        <v>0</v>
      </c>
      <c r="H883" s="617">
        <f t="shared" si="380"/>
        <v>0</v>
      </c>
      <c r="I883" s="934">
        <f t="shared" si="380"/>
        <v>0</v>
      </c>
      <c r="J883" s="625">
        <f t="shared" si="380"/>
        <v>10000000</v>
      </c>
      <c r="K883" s="741">
        <f t="shared" si="379"/>
        <v>0</v>
      </c>
    </row>
    <row r="884" spans="1:11" ht="14.1" customHeight="1" x14ac:dyDescent="0.25">
      <c r="A884" s="777" t="s">
        <v>312</v>
      </c>
      <c r="B884" s="41" t="s">
        <v>139</v>
      </c>
      <c r="C884" s="618">
        <f>C885</f>
        <v>2150000</v>
      </c>
      <c r="D884" s="618">
        <f t="shared" ref="D884:J884" si="381">D885</f>
        <v>0</v>
      </c>
      <c r="E884" s="618">
        <f t="shared" si="381"/>
        <v>0</v>
      </c>
      <c r="F884" s="626">
        <f t="shared" si="381"/>
        <v>0</v>
      </c>
      <c r="G884" s="821">
        <f t="shared" si="381"/>
        <v>0</v>
      </c>
      <c r="H884" s="618">
        <f t="shared" si="381"/>
        <v>0</v>
      </c>
      <c r="I884" s="935">
        <f t="shared" si="381"/>
        <v>0</v>
      </c>
      <c r="J884" s="628">
        <f t="shared" si="381"/>
        <v>2150000</v>
      </c>
      <c r="K884" s="743">
        <f t="shared" si="379"/>
        <v>0</v>
      </c>
    </row>
    <row r="885" spans="1:11" ht="14.1" customHeight="1" x14ac:dyDescent="0.25">
      <c r="A885" s="778" t="s">
        <v>313</v>
      </c>
      <c r="B885" s="4" t="s">
        <v>140</v>
      </c>
      <c r="C885" s="12">
        <v>2150000</v>
      </c>
      <c r="D885" s="218"/>
      <c r="E885" s="218"/>
      <c r="F885" s="697"/>
      <c r="G885" s="822"/>
      <c r="H885" s="605"/>
      <c r="I885" s="831">
        <f>H885+G885</f>
        <v>0</v>
      </c>
      <c r="J885" s="604">
        <f>C885-I885</f>
        <v>2150000</v>
      </c>
      <c r="K885" s="733">
        <f t="shared" si="379"/>
        <v>0</v>
      </c>
    </row>
    <row r="886" spans="1:11" ht="14.1" customHeight="1" x14ac:dyDescent="0.25">
      <c r="A886" s="778" t="s">
        <v>314</v>
      </c>
      <c r="B886" s="4" t="s">
        <v>141</v>
      </c>
      <c r="C886" s="12">
        <f>C887+C888</f>
        <v>750000</v>
      </c>
      <c r="D886" s="12">
        <f t="shared" ref="D886:J886" si="382">D887+D888</f>
        <v>0</v>
      </c>
      <c r="E886" s="12">
        <f t="shared" si="382"/>
        <v>0</v>
      </c>
      <c r="F886" s="633">
        <f t="shared" si="382"/>
        <v>0</v>
      </c>
      <c r="G886" s="824">
        <f t="shared" si="382"/>
        <v>0</v>
      </c>
      <c r="H886" s="12">
        <f t="shared" si="382"/>
        <v>0</v>
      </c>
      <c r="I886" s="834">
        <f t="shared" si="382"/>
        <v>0</v>
      </c>
      <c r="J886" s="634">
        <f t="shared" si="382"/>
        <v>750000</v>
      </c>
      <c r="K886" s="733">
        <f t="shared" si="379"/>
        <v>0</v>
      </c>
    </row>
    <row r="887" spans="1:11" ht="14.1" customHeight="1" x14ac:dyDescent="0.25">
      <c r="A887" s="778" t="s">
        <v>315</v>
      </c>
      <c r="B887" s="4" t="s">
        <v>142</v>
      </c>
      <c r="C887" s="12">
        <v>450000</v>
      </c>
      <c r="D887" s="218"/>
      <c r="E887" s="218"/>
      <c r="F887" s="697"/>
      <c r="G887" s="822"/>
      <c r="H887" s="605"/>
      <c r="I887" s="831">
        <f>H887+G887</f>
        <v>0</v>
      </c>
      <c r="J887" s="604">
        <f>C887-I887</f>
        <v>450000</v>
      </c>
      <c r="K887" s="733">
        <f t="shared" si="379"/>
        <v>0</v>
      </c>
    </row>
    <row r="888" spans="1:11" ht="14.1" customHeight="1" x14ac:dyDescent="0.25">
      <c r="A888" s="778" t="s">
        <v>912</v>
      </c>
      <c r="B888" s="4" t="s">
        <v>387</v>
      </c>
      <c r="C888" s="12">
        <v>300000</v>
      </c>
      <c r="D888" s="218"/>
      <c r="E888" s="218"/>
      <c r="F888" s="697"/>
      <c r="G888" s="822"/>
      <c r="H888" s="605"/>
      <c r="I888" s="831"/>
      <c r="J888" s="604">
        <f>C888-I888</f>
        <v>300000</v>
      </c>
      <c r="K888" s="733"/>
    </row>
    <row r="889" spans="1:11" ht="14.1" customHeight="1" x14ac:dyDescent="0.25">
      <c r="A889" s="778" t="s">
        <v>316</v>
      </c>
      <c r="B889" s="4" t="s">
        <v>143</v>
      </c>
      <c r="C889" s="12">
        <f>C890+C891</f>
        <v>5000000</v>
      </c>
      <c r="D889" s="12">
        <f t="shared" ref="D889:J889" si="383">D890+D891</f>
        <v>0</v>
      </c>
      <c r="E889" s="12">
        <f t="shared" si="383"/>
        <v>0</v>
      </c>
      <c r="F889" s="633">
        <f t="shared" si="383"/>
        <v>0</v>
      </c>
      <c r="G889" s="824">
        <f t="shared" si="383"/>
        <v>0</v>
      </c>
      <c r="H889" s="12">
        <f t="shared" si="383"/>
        <v>0</v>
      </c>
      <c r="I889" s="834">
        <f t="shared" si="383"/>
        <v>0</v>
      </c>
      <c r="J889" s="634">
        <f t="shared" si="383"/>
        <v>5000000</v>
      </c>
      <c r="K889" s="733">
        <f t="shared" ref="K889:K909" si="384">I889/C889*100</f>
        <v>0</v>
      </c>
    </row>
    <row r="890" spans="1:11" ht="14.1" customHeight="1" x14ac:dyDescent="0.25">
      <c r="A890" s="778" t="s">
        <v>317</v>
      </c>
      <c r="B890" s="4" t="s">
        <v>144</v>
      </c>
      <c r="C890" s="12">
        <v>2250000</v>
      </c>
      <c r="D890" s="218"/>
      <c r="E890" s="218"/>
      <c r="F890" s="697"/>
      <c r="G890" s="804"/>
      <c r="H890" s="605"/>
      <c r="I890" s="823">
        <f>H890+G890</f>
        <v>0</v>
      </c>
      <c r="J890" s="604">
        <f>C890-I890</f>
        <v>2250000</v>
      </c>
      <c r="K890" s="733">
        <f t="shared" si="384"/>
        <v>0</v>
      </c>
    </row>
    <row r="891" spans="1:11" ht="14.1" customHeight="1" x14ac:dyDescent="0.25">
      <c r="A891" s="778" t="s">
        <v>913</v>
      </c>
      <c r="B891" s="4" t="s">
        <v>914</v>
      </c>
      <c r="C891" s="611">
        <v>2750000</v>
      </c>
      <c r="D891" s="211"/>
      <c r="E891" s="211"/>
      <c r="F891" s="693"/>
      <c r="G891" s="805"/>
      <c r="H891" s="629"/>
      <c r="I891" s="829"/>
      <c r="J891" s="604">
        <f>C891-I891</f>
        <v>2750000</v>
      </c>
      <c r="K891" s="733">
        <f t="shared" si="384"/>
        <v>0</v>
      </c>
    </row>
    <row r="892" spans="1:11" ht="14.1" customHeight="1" x14ac:dyDescent="0.25">
      <c r="A892" s="778" t="s">
        <v>915</v>
      </c>
      <c r="B892" s="32" t="s">
        <v>918</v>
      </c>
      <c r="C892" s="611">
        <f>C893+C894</f>
        <v>2100000</v>
      </c>
      <c r="D892" s="611">
        <f t="shared" ref="D892:J892" si="385">D893+D894</f>
        <v>0</v>
      </c>
      <c r="E892" s="611">
        <f t="shared" si="385"/>
        <v>0</v>
      </c>
      <c r="F892" s="663">
        <f t="shared" si="385"/>
        <v>0</v>
      </c>
      <c r="G892" s="857">
        <f t="shared" si="385"/>
        <v>0</v>
      </c>
      <c r="H892" s="611">
        <f t="shared" si="385"/>
        <v>0</v>
      </c>
      <c r="I892" s="953">
        <f t="shared" si="385"/>
        <v>0</v>
      </c>
      <c r="J892" s="664">
        <f t="shared" si="385"/>
        <v>2100000</v>
      </c>
      <c r="K892" s="733">
        <f t="shared" si="384"/>
        <v>0</v>
      </c>
    </row>
    <row r="893" spans="1:11" ht="14.1" customHeight="1" x14ac:dyDescent="0.25">
      <c r="A893" s="778" t="s">
        <v>916</v>
      </c>
      <c r="B893" s="32" t="s">
        <v>919</v>
      </c>
      <c r="C893" s="611">
        <v>1500000</v>
      </c>
      <c r="D893" s="211"/>
      <c r="E893" s="211"/>
      <c r="F893" s="693"/>
      <c r="G893" s="805"/>
      <c r="H893" s="629"/>
      <c r="I893" s="829"/>
      <c r="J893" s="630">
        <f>C893-I893</f>
        <v>1500000</v>
      </c>
      <c r="K893" s="733">
        <f t="shared" si="384"/>
        <v>0</v>
      </c>
    </row>
    <row r="894" spans="1:11" ht="14.1" customHeight="1" x14ac:dyDescent="0.25">
      <c r="A894" s="778" t="s">
        <v>917</v>
      </c>
      <c r="B894" s="32" t="s">
        <v>920</v>
      </c>
      <c r="C894" s="611">
        <v>600000</v>
      </c>
      <c r="D894" s="211"/>
      <c r="E894" s="211"/>
      <c r="F894" s="693"/>
      <c r="G894" s="805"/>
      <c r="H894" s="629"/>
      <c r="I894" s="829"/>
      <c r="J894" s="630">
        <f>C894-I894</f>
        <v>600000</v>
      </c>
      <c r="K894" s="733">
        <f t="shared" si="384"/>
        <v>0</v>
      </c>
    </row>
    <row r="895" spans="1:11" ht="14.1" customHeight="1" thickBot="1" x14ac:dyDescent="0.3">
      <c r="A895" s="371" t="s">
        <v>921</v>
      </c>
      <c r="B895" s="54" t="s">
        <v>55</v>
      </c>
      <c r="C895" s="616">
        <f>C896</f>
        <v>1500000</v>
      </c>
      <c r="D895" s="616">
        <f t="shared" ref="D895:J895" si="386">D896</f>
        <v>0</v>
      </c>
      <c r="E895" s="616">
        <f t="shared" si="386"/>
        <v>0</v>
      </c>
      <c r="F895" s="622">
        <f t="shared" si="386"/>
        <v>0</v>
      </c>
      <c r="G895" s="838">
        <f t="shared" si="386"/>
        <v>0</v>
      </c>
      <c r="H895" s="641">
        <f t="shared" si="386"/>
        <v>0</v>
      </c>
      <c r="I895" s="962">
        <f t="shared" si="386"/>
        <v>0</v>
      </c>
      <c r="J895" s="632">
        <f t="shared" si="386"/>
        <v>1500000</v>
      </c>
      <c r="K895" s="739">
        <f t="shared" si="384"/>
        <v>0</v>
      </c>
    </row>
    <row r="896" spans="1:11" ht="14.1" customHeight="1" thickBot="1" x14ac:dyDescent="0.3">
      <c r="A896" s="776" t="s">
        <v>922</v>
      </c>
      <c r="B896" s="3" t="s">
        <v>136</v>
      </c>
      <c r="C896" s="617">
        <f>C897+C899+C901</f>
        <v>1500000</v>
      </c>
      <c r="D896" s="617">
        <f t="shared" ref="D896:J896" si="387">D897+D899+D901</f>
        <v>0</v>
      </c>
      <c r="E896" s="617">
        <f t="shared" si="387"/>
        <v>0</v>
      </c>
      <c r="F896" s="624">
        <f t="shared" si="387"/>
        <v>0</v>
      </c>
      <c r="G896" s="820">
        <f t="shared" si="387"/>
        <v>0</v>
      </c>
      <c r="H896" s="617">
        <f t="shared" si="387"/>
        <v>0</v>
      </c>
      <c r="I896" s="934">
        <f t="shared" si="387"/>
        <v>0</v>
      </c>
      <c r="J896" s="625">
        <f t="shared" si="387"/>
        <v>1500000</v>
      </c>
      <c r="K896" s="741">
        <f t="shared" si="384"/>
        <v>0</v>
      </c>
    </row>
    <row r="897" spans="1:11" ht="14.1" customHeight="1" x14ac:dyDescent="0.25">
      <c r="A897" s="777" t="s">
        <v>923</v>
      </c>
      <c r="B897" s="41" t="s">
        <v>139</v>
      </c>
      <c r="C897" s="618">
        <f>C898</f>
        <v>40000</v>
      </c>
      <c r="D897" s="618">
        <f t="shared" ref="D897:J897" si="388">D898</f>
        <v>0</v>
      </c>
      <c r="E897" s="618">
        <f t="shared" si="388"/>
        <v>0</v>
      </c>
      <c r="F897" s="626">
        <f t="shared" si="388"/>
        <v>0</v>
      </c>
      <c r="G897" s="821">
        <f t="shared" si="388"/>
        <v>0</v>
      </c>
      <c r="H897" s="618">
        <f t="shared" si="388"/>
        <v>0</v>
      </c>
      <c r="I897" s="935">
        <f t="shared" si="388"/>
        <v>0</v>
      </c>
      <c r="J897" s="628">
        <f t="shared" si="388"/>
        <v>40000</v>
      </c>
      <c r="K897" s="743">
        <f t="shared" si="384"/>
        <v>0</v>
      </c>
    </row>
    <row r="898" spans="1:11" ht="14.1" customHeight="1" x14ac:dyDescent="0.25">
      <c r="A898" s="778" t="s">
        <v>924</v>
      </c>
      <c r="B898" s="4" t="s">
        <v>140</v>
      </c>
      <c r="C898" s="12">
        <v>40000</v>
      </c>
      <c r="D898" s="218"/>
      <c r="E898" s="218"/>
      <c r="F898" s="697"/>
      <c r="G898" s="804"/>
      <c r="H898" s="605"/>
      <c r="I898" s="823">
        <f>H898+G898</f>
        <v>0</v>
      </c>
      <c r="J898" s="604">
        <f>C898-I898</f>
        <v>40000</v>
      </c>
      <c r="K898" s="733">
        <f t="shared" si="384"/>
        <v>0</v>
      </c>
    </row>
    <row r="899" spans="1:11" ht="14.1" customHeight="1" x14ac:dyDescent="0.25">
      <c r="A899" s="778" t="s">
        <v>925</v>
      </c>
      <c r="B899" s="4" t="s">
        <v>141</v>
      </c>
      <c r="C899" s="12">
        <f>C900</f>
        <v>50000</v>
      </c>
      <c r="D899" s="12">
        <f t="shared" ref="D899:J899" si="389">D900</f>
        <v>0</v>
      </c>
      <c r="E899" s="12">
        <f t="shared" si="389"/>
        <v>0</v>
      </c>
      <c r="F899" s="633">
        <f t="shared" si="389"/>
        <v>0</v>
      </c>
      <c r="G899" s="824">
        <f t="shared" si="389"/>
        <v>0</v>
      </c>
      <c r="H899" s="12">
        <f t="shared" si="389"/>
        <v>0</v>
      </c>
      <c r="I899" s="834">
        <f t="shared" si="389"/>
        <v>0</v>
      </c>
      <c r="J899" s="634">
        <f t="shared" si="389"/>
        <v>50000</v>
      </c>
      <c r="K899" s="733">
        <f t="shared" si="384"/>
        <v>0</v>
      </c>
    </row>
    <row r="900" spans="1:11" ht="14.1" customHeight="1" x14ac:dyDescent="0.25">
      <c r="A900" s="778" t="s">
        <v>926</v>
      </c>
      <c r="B900" s="4" t="s">
        <v>142</v>
      </c>
      <c r="C900" s="12">
        <v>50000</v>
      </c>
      <c r="D900" s="218"/>
      <c r="E900" s="218"/>
      <c r="F900" s="697"/>
      <c r="G900" s="822"/>
      <c r="H900" s="605"/>
      <c r="I900" s="823">
        <f>H900+G900</f>
        <v>0</v>
      </c>
      <c r="J900" s="604">
        <f>C900-I900</f>
        <v>50000</v>
      </c>
      <c r="K900" s="733">
        <f t="shared" si="384"/>
        <v>0</v>
      </c>
    </row>
    <row r="901" spans="1:11" ht="14.1" customHeight="1" x14ac:dyDescent="0.25">
      <c r="A901" s="778" t="s">
        <v>927</v>
      </c>
      <c r="B901" s="4" t="s">
        <v>143</v>
      </c>
      <c r="C901" s="12">
        <f>C902</f>
        <v>1410000</v>
      </c>
      <c r="D901" s="12">
        <f t="shared" ref="D901:J901" si="390">D902</f>
        <v>0</v>
      </c>
      <c r="E901" s="12">
        <f t="shared" si="390"/>
        <v>0</v>
      </c>
      <c r="F901" s="633">
        <f t="shared" si="390"/>
        <v>0</v>
      </c>
      <c r="G901" s="824">
        <f t="shared" si="390"/>
        <v>0</v>
      </c>
      <c r="H901" s="12">
        <f t="shared" si="390"/>
        <v>0</v>
      </c>
      <c r="I901" s="834">
        <f t="shared" si="390"/>
        <v>0</v>
      </c>
      <c r="J901" s="634">
        <f t="shared" si="390"/>
        <v>1410000</v>
      </c>
      <c r="K901" s="733">
        <f t="shared" si="384"/>
        <v>0</v>
      </c>
    </row>
    <row r="902" spans="1:11" ht="14.1" customHeight="1" x14ac:dyDescent="0.25">
      <c r="A902" s="778" t="s">
        <v>928</v>
      </c>
      <c r="B902" s="4" t="s">
        <v>144</v>
      </c>
      <c r="C902" s="12">
        <v>1410000</v>
      </c>
      <c r="D902" s="218"/>
      <c r="E902" s="218"/>
      <c r="F902" s="697"/>
      <c r="G902" s="822"/>
      <c r="H902" s="605"/>
      <c r="I902" s="823">
        <f>H902+G902</f>
        <v>0</v>
      </c>
      <c r="J902" s="604">
        <f>C902-I902</f>
        <v>1410000</v>
      </c>
      <c r="K902" s="733">
        <f t="shared" si="384"/>
        <v>0</v>
      </c>
    </row>
    <row r="903" spans="1:11" ht="14.1" customHeight="1" thickBot="1" x14ac:dyDescent="0.3">
      <c r="A903" s="745" t="s">
        <v>102</v>
      </c>
      <c r="B903" s="40" t="s">
        <v>94</v>
      </c>
      <c r="C903" s="620">
        <f t="shared" ref="C903:J903" si="391">C904+C913+C925+C936</f>
        <v>15300000</v>
      </c>
      <c r="D903" s="620">
        <f t="shared" si="391"/>
        <v>0</v>
      </c>
      <c r="E903" s="620">
        <f t="shared" si="391"/>
        <v>0</v>
      </c>
      <c r="F903" s="453">
        <f t="shared" si="391"/>
        <v>0</v>
      </c>
      <c r="G903" s="825">
        <f t="shared" si="391"/>
        <v>0</v>
      </c>
      <c r="H903" s="619">
        <f t="shared" si="391"/>
        <v>0</v>
      </c>
      <c r="I903" s="665">
        <f t="shared" si="391"/>
        <v>0</v>
      </c>
      <c r="J903" s="621">
        <f t="shared" si="391"/>
        <v>15300000</v>
      </c>
      <c r="K903" s="775">
        <f t="shared" si="384"/>
        <v>0</v>
      </c>
    </row>
    <row r="904" spans="1:11" ht="14.1" customHeight="1" thickBot="1" x14ac:dyDescent="0.3">
      <c r="A904" s="371" t="s">
        <v>56</v>
      </c>
      <c r="B904" s="54" t="s">
        <v>57</v>
      </c>
      <c r="C904" s="616">
        <f>C905</f>
        <v>4900000</v>
      </c>
      <c r="D904" s="616">
        <f t="shared" ref="D904:J904" si="392">D905</f>
        <v>0</v>
      </c>
      <c r="E904" s="616">
        <f t="shared" si="392"/>
        <v>0</v>
      </c>
      <c r="F904" s="622">
        <f t="shared" si="392"/>
        <v>0</v>
      </c>
      <c r="G904" s="838">
        <f t="shared" si="392"/>
        <v>0</v>
      </c>
      <c r="H904" s="641">
        <f t="shared" si="392"/>
        <v>0</v>
      </c>
      <c r="I904" s="962">
        <f t="shared" si="392"/>
        <v>0</v>
      </c>
      <c r="J904" s="632">
        <f t="shared" si="392"/>
        <v>4900000</v>
      </c>
      <c r="K904" s="757">
        <f t="shared" si="384"/>
        <v>0</v>
      </c>
    </row>
    <row r="905" spans="1:11" ht="14.1" customHeight="1" thickBot="1" x14ac:dyDescent="0.3">
      <c r="A905" s="776" t="s">
        <v>318</v>
      </c>
      <c r="B905" s="3" t="s">
        <v>136</v>
      </c>
      <c r="C905" s="617">
        <f>C906+C908+C911</f>
        <v>4900000</v>
      </c>
      <c r="D905" s="617">
        <f t="shared" ref="D905:J905" si="393">D906+D908+D911</f>
        <v>0</v>
      </c>
      <c r="E905" s="617">
        <f t="shared" si="393"/>
        <v>0</v>
      </c>
      <c r="F905" s="624">
        <f t="shared" si="393"/>
        <v>0</v>
      </c>
      <c r="G905" s="820">
        <f t="shared" si="393"/>
        <v>0</v>
      </c>
      <c r="H905" s="617">
        <f t="shared" si="393"/>
        <v>0</v>
      </c>
      <c r="I905" s="934">
        <f t="shared" si="393"/>
        <v>0</v>
      </c>
      <c r="J905" s="625">
        <f t="shared" si="393"/>
        <v>4900000</v>
      </c>
      <c r="K905" s="743">
        <f t="shared" si="384"/>
        <v>0</v>
      </c>
    </row>
    <row r="906" spans="1:11" ht="14.1" customHeight="1" x14ac:dyDescent="0.25">
      <c r="A906" s="777" t="s">
        <v>319</v>
      </c>
      <c r="B906" s="41" t="s">
        <v>139</v>
      </c>
      <c r="C906" s="618">
        <f>C907</f>
        <v>785000</v>
      </c>
      <c r="D906" s="618">
        <f t="shared" ref="D906:J906" si="394">D907</f>
        <v>0</v>
      </c>
      <c r="E906" s="618">
        <f t="shared" si="394"/>
        <v>0</v>
      </c>
      <c r="F906" s="626">
        <f t="shared" si="394"/>
        <v>0</v>
      </c>
      <c r="G906" s="821">
        <f t="shared" si="394"/>
        <v>0</v>
      </c>
      <c r="H906" s="618">
        <f t="shared" si="394"/>
        <v>0</v>
      </c>
      <c r="I906" s="935">
        <f t="shared" si="394"/>
        <v>0</v>
      </c>
      <c r="J906" s="628">
        <f t="shared" si="394"/>
        <v>785000</v>
      </c>
      <c r="K906" s="733">
        <f t="shared" si="384"/>
        <v>0</v>
      </c>
    </row>
    <row r="907" spans="1:11" ht="14.1" customHeight="1" x14ac:dyDescent="0.25">
      <c r="A907" s="778" t="s">
        <v>320</v>
      </c>
      <c r="B907" s="4" t="s">
        <v>140</v>
      </c>
      <c r="C907" s="12">
        <v>785000</v>
      </c>
      <c r="D907" s="218"/>
      <c r="E907" s="218"/>
      <c r="F907" s="697"/>
      <c r="G907" s="804"/>
      <c r="H907" s="587"/>
      <c r="I907" s="823">
        <f>H907+G907</f>
        <v>0</v>
      </c>
      <c r="J907" s="604">
        <f>C907-I907</f>
        <v>785000</v>
      </c>
      <c r="K907" s="733">
        <f t="shared" si="384"/>
        <v>0</v>
      </c>
    </row>
    <row r="908" spans="1:11" ht="14.1" customHeight="1" x14ac:dyDescent="0.25">
      <c r="A908" s="778" t="s">
        <v>321</v>
      </c>
      <c r="B908" s="4" t="s">
        <v>141</v>
      </c>
      <c r="C908" s="12">
        <f>C909+C910</f>
        <v>290000</v>
      </c>
      <c r="D908" s="12">
        <f t="shared" ref="D908:J908" si="395">D909+D910</f>
        <v>0</v>
      </c>
      <c r="E908" s="12">
        <f t="shared" si="395"/>
        <v>0</v>
      </c>
      <c r="F908" s="633">
        <f t="shared" si="395"/>
        <v>0</v>
      </c>
      <c r="G908" s="824">
        <f t="shared" si="395"/>
        <v>0</v>
      </c>
      <c r="H908" s="12">
        <f t="shared" si="395"/>
        <v>0</v>
      </c>
      <c r="I908" s="834">
        <f t="shared" si="395"/>
        <v>0</v>
      </c>
      <c r="J908" s="634">
        <f t="shared" si="395"/>
        <v>290000</v>
      </c>
      <c r="K908" s="733">
        <f t="shared" si="384"/>
        <v>0</v>
      </c>
    </row>
    <row r="909" spans="1:11" ht="14.1" customHeight="1" x14ac:dyDescent="0.25">
      <c r="A909" s="778" t="s">
        <v>322</v>
      </c>
      <c r="B909" s="4" t="s">
        <v>142</v>
      </c>
      <c r="C909" s="12">
        <v>90000</v>
      </c>
      <c r="D909" s="218"/>
      <c r="E909" s="218"/>
      <c r="F909" s="697"/>
      <c r="G909" s="804"/>
      <c r="H909" s="587"/>
      <c r="I909" s="823">
        <f>H909+G909</f>
        <v>0</v>
      </c>
      <c r="J909" s="604">
        <f>C909-I909</f>
        <v>90000</v>
      </c>
      <c r="K909" s="733">
        <f t="shared" si="384"/>
        <v>0</v>
      </c>
    </row>
    <row r="910" spans="1:11" ht="14.1" customHeight="1" x14ac:dyDescent="0.25">
      <c r="A910" s="778" t="s">
        <v>929</v>
      </c>
      <c r="B910" s="4" t="s">
        <v>809</v>
      </c>
      <c r="C910" s="12">
        <v>200000</v>
      </c>
      <c r="D910" s="218"/>
      <c r="E910" s="218"/>
      <c r="F910" s="697"/>
      <c r="G910" s="804"/>
      <c r="H910" s="587"/>
      <c r="I910" s="823"/>
      <c r="J910" s="604">
        <f>C910-I910</f>
        <v>200000</v>
      </c>
      <c r="K910" s="733"/>
    </row>
    <row r="911" spans="1:11" ht="14.1" customHeight="1" x14ac:dyDescent="0.25">
      <c r="A911" s="778" t="s">
        <v>323</v>
      </c>
      <c r="B911" s="4" t="s">
        <v>143</v>
      </c>
      <c r="C911" s="12">
        <f>C912</f>
        <v>3825000</v>
      </c>
      <c r="D911" s="12">
        <f t="shared" ref="D911:J911" si="396">D912</f>
        <v>0</v>
      </c>
      <c r="E911" s="12">
        <f t="shared" si="396"/>
        <v>0</v>
      </c>
      <c r="F911" s="633">
        <f t="shared" si="396"/>
        <v>0</v>
      </c>
      <c r="G911" s="824">
        <f t="shared" si="396"/>
        <v>0</v>
      </c>
      <c r="H911" s="12">
        <f t="shared" si="396"/>
        <v>0</v>
      </c>
      <c r="I911" s="954">
        <f t="shared" si="396"/>
        <v>0</v>
      </c>
      <c r="J911" s="634">
        <f t="shared" si="396"/>
        <v>3825000</v>
      </c>
      <c r="K911" s="733">
        <f t="shared" ref="K911:K921" si="397">I911/C911*100</f>
        <v>0</v>
      </c>
    </row>
    <row r="912" spans="1:11" ht="14.1" customHeight="1" x14ac:dyDescent="0.25">
      <c r="A912" s="779" t="s">
        <v>324</v>
      </c>
      <c r="B912" s="32" t="s">
        <v>144</v>
      </c>
      <c r="C912" s="611">
        <v>3825000</v>
      </c>
      <c r="D912" s="211"/>
      <c r="E912" s="211"/>
      <c r="F912" s="693"/>
      <c r="G912" s="805"/>
      <c r="H912" s="590"/>
      <c r="I912" s="829">
        <f>H912+G912</f>
        <v>0</v>
      </c>
      <c r="J912" s="630">
        <f>C912-I912</f>
        <v>3825000</v>
      </c>
      <c r="K912" s="737">
        <f t="shared" si="397"/>
        <v>0</v>
      </c>
    </row>
    <row r="913" spans="1:11" ht="14.1" customHeight="1" thickBot="1" x14ac:dyDescent="0.3">
      <c r="A913" s="769" t="s">
        <v>58</v>
      </c>
      <c r="B913" s="125" t="s">
        <v>59</v>
      </c>
      <c r="C913" s="667">
        <f>C914</f>
        <v>4000000</v>
      </c>
      <c r="D913" s="667">
        <f t="shared" ref="D913:J913" si="398">D914</f>
        <v>0</v>
      </c>
      <c r="E913" s="667">
        <f t="shared" si="398"/>
        <v>0</v>
      </c>
      <c r="F913" s="668">
        <f t="shared" si="398"/>
        <v>0</v>
      </c>
      <c r="G913" s="859">
        <f t="shared" si="398"/>
        <v>0</v>
      </c>
      <c r="H913" s="669">
        <f t="shared" si="398"/>
        <v>0</v>
      </c>
      <c r="I913" s="969">
        <f t="shared" si="398"/>
        <v>0</v>
      </c>
      <c r="J913" s="670">
        <f t="shared" si="398"/>
        <v>4000000</v>
      </c>
      <c r="K913" s="780">
        <f t="shared" si="397"/>
        <v>0</v>
      </c>
    </row>
    <row r="914" spans="1:11" ht="14.1" customHeight="1" thickBot="1" x14ac:dyDescent="0.3">
      <c r="A914" s="776" t="s">
        <v>325</v>
      </c>
      <c r="B914" s="3" t="s">
        <v>136</v>
      </c>
      <c r="C914" s="617">
        <f>C915+C917+C920</f>
        <v>4000000</v>
      </c>
      <c r="D914" s="617">
        <f t="shared" ref="D914:J914" si="399">D915+D917+D920</f>
        <v>0</v>
      </c>
      <c r="E914" s="617">
        <f t="shared" si="399"/>
        <v>0</v>
      </c>
      <c r="F914" s="624">
        <f t="shared" si="399"/>
        <v>0</v>
      </c>
      <c r="G914" s="820">
        <f t="shared" si="399"/>
        <v>0</v>
      </c>
      <c r="H914" s="617">
        <f t="shared" si="399"/>
        <v>0</v>
      </c>
      <c r="I914" s="934">
        <f t="shared" si="399"/>
        <v>0</v>
      </c>
      <c r="J914" s="625">
        <f t="shared" si="399"/>
        <v>4000000</v>
      </c>
      <c r="K914" s="743">
        <f t="shared" si="397"/>
        <v>0</v>
      </c>
    </row>
    <row r="915" spans="1:11" ht="14.1" customHeight="1" x14ac:dyDescent="0.25">
      <c r="A915" s="777" t="s">
        <v>326</v>
      </c>
      <c r="B915" s="41" t="s">
        <v>139</v>
      </c>
      <c r="C915" s="618">
        <f>C916</f>
        <v>350000</v>
      </c>
      <c r="D915" s="618">
        <f t="shared" ref="D915:J915" si="400">D916</f>
        <v>0</v>
      </c>
      <c r="E915" s="618">
        <f t="shared" si="400"/>
        <v>0</v>
      </c>
      <c r="F915" s="626">
        <f t="shared" si="400"/>
        <v>0</v>
      </c>
      <c r="G915" s="821">
        <f t="shared" si="400"/>
        <v>0</v>
      </c>
      <c r="H915" s="618">
        <f t="shared" si="400"/>
        <v>0</v>
      </c>
      <c r="I915" s="935">
        <f t="shared" si="400"/>
        <v>0</v>
      </c>
      <c r="J915" s="628">
        <f t="shared" si="400"/>
        <v>350000</v>
      </c>
      <c r="K915" s="733">
        <f t="shared" si="397"/>
        <v>0</v>
      </c>
    </row>
    <row r="916" spans="1:11" ht="14.1" customHeight="1" x14ac:dyDescent="0.25">
      <c r="A916" s="778" t="s">
        <v>327</v>
      </c>
      <c r="B916" s="4" t="s">
        <v>140</v>
      </c>
      <c r="C916" s="12">
        <v>350000</v>
      </c>
      <c r="D916" s="218"/>
      <c r="E916" s="218"/>
      <c r="F916" s="697"/>
      <c r="G916" s="822"/>
      <c r="H916" s="605">
        <v>0</v>
      </c>
      <c r="I916" s="831">
        <f>H916+G916</f>
        <v>0</v>
      </c>
      <c r="J916" s="604">
        <f>C916-I916</f>
        <v>350000</v>
      </c>
      <c r="K916" s="733">
        <f t="shared" si="397"/>
        <v>0</v>
      </c>
    </row>
    <row r="917" spans="1:11" ht="14.1" customHeight="1" x14ac:dyDescent="0.25">
      <c r="A917" s="778" t="s">
        <v>328</v>
      </c>
      <c r="B917" s="4" t="s">
        <v>141</v>
      </c>
      <c r="C917" s="12">
        <f>C918+C919</f>
        <v>130000</v>
      </c>
      <c r="D917" s="12">
        <f t="shared" ref="D917:J917" si="401">D918+D919</f>
        <v>0</v>
      </c>
      <c r="E917" s="12">
        <f t="shared" si="401"/>
        <v>0</v>
      </c>
      <c r="F917" s="633">
        <f t="shared" si="401"/>
        <v>0</v>
      </c>
      <c r="G917" s="824">
        <f t="shared" si="401"/>
        <v>0</v>
      </c>
      <c r="H917" s="12">
        <f t="shared" si="401"/>
        <v>0</v>
      </c>
      <c r="I917" s="834">
        <f t="shared" si="401"/>
        <v>0</v>
      </c>
      <c r="J917" s="634">
        <f t="shared" si="401"/>
        <v>130000</v>
      </c>
      <c r="K917" s="733">
        <f t="shared" si="397"/>
        <v>0</v>
      </c>
    </row>
    <row r="918" spans="1:11" ht="14.1" customHeight="1" x14ac:dyDescent="0.25">
      <c r="A918" s="778" t="s">
        <v>329</v>
      </c>
      <c r="B918" s="4" t="s">
        <v>142</v>
      </c>
      <c r="C918" s="12">
        <v>30000</v>
      </c>
      <c r="D918" s="218"/>
      <c r="E918" s="218"/>
      <c r="F918" s="697"/>
      <c r="G918" s="822"/>
      <c r="H918" s="605"/>
      <c r="I918" s="823">
        <f>H918+G918</f>
        <v>0</v>
      </c>
      <c r="J918" s="604">
        <f>C918-I918</f>
        <v>30000</v>
      </c>
      <c r="K918" s="733">
        <f t="shared" si="397"/>
        <v>0</v>
      </c>
    </row>
    <row r="919" spans="1:11" ht="14.1" customHeight="1" x14ac:dyDescent="0.25">
      <c r="A919" s="778" t="s">
        <v>930</v>
      </c>
      <c r="B919" s="4" t="s">
        <v>809</v>
      </c>
      <c r="C919" s="12">
        <v>100000</v>
      </c>
      <c r="D919" s="218"/>
      <c r="E919" s="218"/>
      <c r="F919" s="697"/>
      <c r="G919" s="822"/>
      <c r="H919" s="605"/>
      <c r="I919" s="823"/>
      <c r="J919" s="604">
        <f>C919-I919</f>
        <v>100000</v>
      </c>
      <c r="K919" s="733">
        <f t="shared" si="397"/>
        <v>0</v>
      </c>
    </row>
    <row r="920" spans="1:11" ht="14.1" customHeight="1" x14ac:dyDescent="0.25">
      <c r="A920" s="778" t="s">
        <v>330</v>
      </c>
      <c r="B920" s="4" t="s">
        <v>143</v>
      </c>
      <c r="C920" s="12">
        <f>C921</f>
        <v>3520000</v>
      </c>
      <c r="D920" s="12">
        <f t="shared" ref="D920:J920" si="402">D921</f>
        <v>0</v>
      </c>
      <c r="E920" s="12">
        <f t="shared" si="402"/>
        <v>0</v>
      </c>
      <c r="F920" s="633">
        <f t="shared" si="402"/>
        <v>0</v>
      </c>
      <c r="G920" s="824">
        <f t="shared" si="402"/>
        <v>0</v>
      </c>
      <c r="H920" s="12">
        <f t="shared" si="402"/>
        <v>0</v>
      </c>
      <c r="I920" s="834">
        <f t="shared" si="402"/>
        <v>0</v>
      </c>
      <c r="J920" s="634">
        <f t="shared" si="402"/>
        <v>3520000</v>
      </c>
      <c r="K920" s="733">
        <f t="shared" si="397"/>
        <v>0</v>
      </c>
    </row>
    <row r="921" spans="1:11" ht="14.1" customHeight="1" x14ac:dyDescent="0.25">
      <c r="A921" s="778" t="s">
        <v>331</v>
      </c>
      <c r="B921" s="4" t="s">
        <v>144</v>
      </c>
      <c r="C921" s="12">
        <v>3520000</v>
      </c>
      <c r="D921" s="218"/>
      <c r="E921" s="218"/>
      <c r="F921" s="697"/>
      <c r="G921" s="822"/>
      <c r="H921" s="605"/>
      <c r="I921" s="831">
        <f>H921+G921</f>
        <v>0</v>
      </c>
      <c r="J921" s="604">
        <f>C921-I921</f>
        <v>3520000</v>
      </c>
      <c r="K921" s="733">
        <f t="shared" si="397"/>
        <v>0</v>
      </c>
    </row>
    <row r="922" spans="1:11" ht="14.1" customHeight="1" x14ac:dyDescent="0.25">
      <c r="A922" s="918"/>
      <c r="B922" s="879"/>
      <c r="C922" s="880"/>
      <c r="D922" s="881"/>
      <c r="E922" s="881"/>
      <c r="F922" s="881"/>
      <c r="G922" s="882"/>
      <c r="H922" s="882"/>
      <c r="I922" s="941"/>
      <c r="J922" s="883"/>
      <c r="K922" s="884"/>
    </row>
    <row r="923" spans="1:11" ht="14.1" customHeight="1" x14ac:dyDescent="0.25">
      <c r="A923" s="919"/>
      <c r="B923" s="7"/>
      <c r="C923" s="885"/>
      <c r="D923" s="220"/>
      <c r="E923" s="220"/>
      <c r="F923" s="220"/>
      <c r="G923" s="415"/>
      <c r="H923" s="415"/>
      <c r="I923" s="942"/>
      <c r="J923" s="886"/>
      <c r="K923" s="887">
        <v>10</v>
      </c>
    </row>
    <row r="924" spans="1:11" ht="14.1" customHeight="1" x14ac:dyDescent="0.25">
      <c r="A924" s="717" t="s">
        <v>435</v>
      </c>
      <c r="B924" s="689">
        <v>2</v>
      </c>
      <c r="C924" s="690" t="s">
        <v>436</v>
      </c>
      <c r="D924" s="690" t="s">
        <v>437</v>
      </c>
      <c r="E924" s="690" t="s">
        <v>438</v>
      </c>
      <c r="F924" s="691" t="s">
        <v>439</v>
      </c>
      <c r="G924" s="801">
        <v>7</v>
      </c>
      <c r="H924" s="581">
        <v>8</v>
      </c>
      <c r="I924" s="924">
        <v>9</v>
      </c>
      <c r="J924" s="582">
        <v>10</v>
      </c>
      <c r="K924" s="718">
        <v>11</v>
      </c>
    </row>
    <row r="925" spans="1:11" ht="14.1" customHeight="1" thickBot="1" x14ac:dyDescent="0.3">
      <c r="A925" s="371" t="s">
        <v>60</v>
      </c>
      <c r="B925" s="47" t="s">
        <v>61</v>
      </c>
      <c r="C925" s="616">
        <f>C926</f>
        <v>4000000</v>
      </c>
      <c r="D925" s="616">
        <f t="shared" ref="D925:J925" si="403">D926</f>
        <v>0</v>
      </c>
      <c r="E925" s="616">
        <f t="shared" si="403"/>
        <v>0</v>
      </c>
      <c r="F925" s="622">
        <f t="shared" si="403"/>
        <v>0</v>
      </c>
      <c r="G925" s="819">
        <f t="shared" si="403"/>
        <v>0</v>
      </c>
      <c r="H925" s="616">
        <f t="shared" si="403"/>
        <v>0</v>
      </c>
      <c r="I925" s="961">
        <f t="shared" si="403"/>
        <v>0</v>
      </c>
      <c r="J925" s="865">
        <f t="shared" si="403"/>
        <v>4000000</v>
      </c>
      <c r="K925" s="739">
        <f t="shared" ref="K925:K941" si="404">I925/C925*100</f>
        <v>0</v>
      </c>
    </row>
    <row r="926" spans="1:11" ht="14.1" customHeight="1" thickBot="1" x14ac:dyDescent="0.3">
      <c r="A926" s="776" t="s">
        <v>332</v>
      </c>
      <c r="B926" s="3" t="s">
        <v>136</v>
      </c>
      <c r="C926" s="617">
        <f>C927+C929+C932+C934</f>
        <v>4000000</v>
      </c>
      <c r="D926" s="617">
        <f t="shared" ref="D926:J926" si="405">D927+D929+D932+D934</f>
        <v>0</v>
      </c>
      <c r="E926" s="617">
        <f t="shared" si="405"/>
        <v>0</v>
      </c>
      <c r="F926" s="624">
        <f t="shared" si="405"/>
        <v>0</v>
      </c>
      <c r="G926" s="820">
        <f t="shared" si="405"/>
        <v>0</v>
      </c>
      <c r="H926" s="617">
        <f t="shared" si="405"/>
        <v>0</v>
      </c>
      <c r="I926" s="934">
        <f t="shared" si="405"/>
        <v>0</v>
      </c>
      <c r="J926" s="625">
        <f t="shared" si="405"/>
        <v>4000000</v>
      </c>
      <c r="K926" s="741">
        <f t="shared" si="404"/>
        <v>0</v>
      </c>
    </row>
    <row r="927" spans="1:11" ht="14.1" customHeight="1" x14ac:dyDescent="0.25">
      <c r="A927" s="777" t="s">
        <v>333</v>
      </c>
      <c r="B927" s="41" t="s">
        <v>139</v>
      </c>
      <c r="C927" s="618">
        <f>C928</f>
        <v>92000</v>
      </c>
      <c r="D927" s="618">
        <f t="shared" ref="D927:J927" si="406">D928</f>
        <v>0</v>
      </c>
      <c r="E927" s="618">
        <f t="shared" si="406"/>
        <v>0</v>
      </c>
      <c r="F927" s="626">
        <f t="shared" si="406"/>
        <v>0</v>
      </c>
      <c r="G927" s="827">
        <f t="shared" si="406"/>
        <v>0</v>
      </c>
      <c r="H927" s="627">
        <f t="shared" si="406"/>
        <v>0</v>
      </c>
      <c r="I927" s="936">
        <f t="shared" si="406"/>
        <v>0</v>
      </c>
      <c r="J927" s="628">
        <f t="shared" si="406"/>
        <v>92000</v>
      </c>
      <c r="K927" s="743">
        <f t="shared" si="404"/>
        <v>0</v>
      </c>
    </row>
    <row r="928" spans="1:11" ht="14.1" customHeight="1" x14ac:dyDescent="0.25">
      <c r="A928" s="778" t="s">
        <v>334</v>
      </c>
      <c r="B928" s="4" t="s">
        <v>140</v>
      </c>
      <c r="C928" s="12">
        <v>92000</v>
      </c>
      <c r="D928" s="218"/>
      <c r="E928" s="218"/>
      <c r="F928" s="697"/>
      <c r="G928" s="822"/>
      <c r="H928" s="605"/>
      <c r="I928" s="823">
        <f>H928+G928</f>
        <v>0</v>
      </c>
      <c r="J928" s="604">
        <f>C928-I928</f>
        <v>92000</v>
      </c>
      <c r="K928" s="733">
        <f t="shared" si="404"/>
        <v>0</v>
      </c>
    </row>
    <row r="929" spans="1:11" ht="14.1" customHeight="1" x14ac:dyDescent="0.25">
      <c r="A929" s="778" t="s">
        <v>335</v>
      </c>
      <c r="B929" s="4" t="s">
        <v>141</v>
      </c>
      <c r="C929" s="12">
        <f>C930+C931</f>
        <v>108000</v>
      </c>
      <c r="D929" s="12">
        <f t="shared" ref="D929:J929" si="407">D930+D931</f>
        <v>0</v>
      </c>
      <c r="E929" s="12">
        <f t="shared" si="407"/>
        <v>0</v>
      </c>
      <c r="F929" s="633">
        <f t="shared" si="407"/>
        <v>0</v>
      </c>
      <c r="G929" s="824">
        <f t="shared" si="407"/>
        <v>0</v>
      </c>
      <c r="H929" s="12">
        <f t="shared" si="407"/>
        <v>0</v>
      </c>
      <c r="I929" s="834">
        <f t="shared" si="407"/>
        <v>0</v>
      </c>
      <c r="J929" s="634">
        <f t="shared" si="407"/>
        <v>108000</v>
      </c>
      <c r="K929" s="733">
        <f t="shared" si="404"/>
        <v>0</v>
      </c>
    </row>
    <row r="930" spans="1:11" ht="14.1" customHeight="1" x14ac:dyDescent="0.25">
      <c r="A930" s="778" t="s">
        <v>336</v>
      </c>
      <c r="B930" s="4" t="s">
        <v>142</v>
      </c>
      <c r="C930" s="12">
        <v>8000</v>
      </c>
      <c r="D930" s="218"/>
      <c r="E930" s="218"/>
      <c r="F930" s="697"/>
      <c r="G930" s="822"/>
      <c r="H930" s="605"/>
      <c r="I930" s="823">
        <f>H930+G930</f>
        <v>0</v>
      </c>
      <c r="J930" s="604">
        <f>C930-I930</f>
        <v>8000</v>
      </c>
      <c r="K930" s="733">
        <f t="shared" si="404"/>
        <v>0</v>
      </c>
    </row>
    <row r="931" spans="1:11" ht="14.1" customHeight="1" x14ac:dyDescent="0.25">
      <c r="A931" s="778" t="s">
        <v>931</v>
      </c>
      <c r="B931" s="4" t="s">
        <v>809</v>
      </c>
      <c r="C931" s="12">
        <v>100000</v>
      </c>
      <c r="D931" s="218"/>
      <c r="E931" s="218"/>
      <c r="F931" s="697"/>
      <c r="G931" s="822"/>
      <c r="H931" s="605"/>
      <c r="I931" s="823"/>
      <c r="J931" s="604">
        <f>C931-I931</f>
        <v>100000</v>
      </c>
      <c r="K931" s="733">
        <f t="shared" si="404"/>
        <v>0</v>
      </c>
    </row>
    <row r="932" spans="1:11" ht="14.1" customHeight="1" x14ac:dyDescent="0.25">
      <c r="A932" s="778" t="s">
        <v>337</v>
      </c>
      <c r="B932" s="4" t="s">
        <v>143</v>
      </c>
      <c r="C932" s="12">
        <f>C933</f>
        <v>1400000</v>
      </c>
      <c r="D932" s="12">
        <f t="shared" ref="D932:J932" si="408">D933</f>
        <v>0</v>
      </c>
      <c r="E932" s="12">
        <f t="shared" si="408"/>
        <v>0</v>
      </c>
      <c r="F932" s="633">
        <f t="shared" si="408"/>
        <v>0</v>
      </c>
      <c r="G932" s="860">
        <f t="shared" si="408"/>
        <v>0</v>
      </c>
      <c r="H932" s="416">
        <f t="shared" si="408"/>
        <v>0</v>
      </c>
      <c r="I932" s="954">
        <f t="shared" si="408"/>
        <v>0</v>
      </c>
      <c r="J932" s="634">
        <f t="shared" si="408"/>
        <v>1400000</v>
      </c>
      <c r="K932" s="733">
        <f t="shared" si="404"/>
        <v>0</v>
      </c>
    </row>
    <row r="933" spans="1:11" ht="14.1" customHeight="1" x14ac:dyDescent="0.25">
      <c r="A933" s="778" t="s">
        <v>338</v>
      </c>
      <c r="B933" s="4" t="s">
        <v>144</v>
      </c>
      <c r="C933" s="12">
        <v>1400000</v>
      </c>
      <c r="D933" s="218"/>
      <c r="E933" s="218"/>
      <c r="F933" s="697"/>
      <c r="G933" s="822"/>
      <c r="H933" s="605"/>
      <c r="I933" s="823">
        <f>H933+G933</f>
        <v>0</v>
      </c>
      <c r="J933" s="604">
        <f>C933-I933</f>
        <v>1400000</v>
      </c>
      <c r="K933" s="733">
        <f t="shared" si="404"/>
        <v>0</v>
      </c>
    </row>
    <row r="934" spans="1:11" ht="14.1" customHeight="1" x14ac:dyDescent="0.25">
      <c r="A934" s="778" t="s">
        <v>932</v>
      </c>
      <c r="B934" s="32" t="s">
        <v>918</v>
      </c>
      <c r="C934" s="611">
        <f>C935</f>
        <v>2400000</v>
      </c>
      <c r="D934" s="611">
        <f t="shared" ref="D934:J934" si="409">D935</f>
        <v>0</v>
      </c>
      <c r="E934" s="611">
        <f t="shared" si="409"/>
        <v>0</v>
      </c>
      <c r="F934" s="663">
        <f t="shared" si="409"/>
        <v>0</v>
      </c>
      <c r="G934" s="857">
        <f t="shared" si="409"/>
        <v>0</v>
      </c>
      <c r="H934" s="611">
        <f t="shared" si="409"/>
        <v>0</v>
      </c>
      <c r="I934" s="953">
        <f t="shared" si="409"/>
        <v>0</v>
      </c>
      <c r="J934" s="664">
        <f t="shared" si="409"/>
        <v>2400000</v>
      </c>
      <c r="K934" s="733">
        <f t="shared" si="404"/>
        <v>0</v>
      </c>
    </row>
    <row r="935" spans="1:11" ht="14.1" customHeight="1" x14ac:dyDescent="0.25">
      <c r="A935" s="778" t="s">
        <v>933</v>
      </c>
      <c r="B935" s="32" t="s">
        <v>919</v>
      </c>
      <c r="C935" s="611">
        <v>2400000</v>
      </c>
      <c r="D935" s="211"/>
      <c r="E935" s="211"/>
      <c r="F935" s="693"/>
      <c r="G935" s="828"/>
      <c r="H935" s="629"/>
      <c r="I935" s="829"/>
      <c r="J935" s="630">
        <f>C935-I935</f>
        <v>2400000</v>
      </c>
      <c r="K935" s="733">
        <f t="shared" si="404"/>
        <v>0</v>
      </c>
    </row>
    <row r="936" spans="1:11" ht="14.1" customHeight="1" thickBot="1" x14ac:dyDescent="0.3">
      <c r="A936" s="371" t="s">
        <v>62</v>
      </c>
      <c r="B936" s="47" t="s">
        <v>63</v>
      </c>
      <c r="C936" s="616">
        <f>C937</f>
        <v>2400000</v>
      </c>
      <c r="D936" s="616">
        <f t="shared" ref="D936:J936" si="410">D937</f>
        <v>0</v>
      </c>
      <c r="E936" s="616">
        <f t="shared" si="410"/>
        <v>0</v>
      </c>
      <c r="F936" s="622">
        <f t="shared" si="410"/>
        <v>0</v>
      </c>
      <c r="G936" s="838">
        <f t="shared" si="410"/>
        <v>0</v>
      </c>
      <c r="H936" s="641">
        <f t="shared" si="410"/>
        <v>0</v>
      </c>
      <c r="I936" s="962">
        <f t="shared" si="410"/>
        <v>0</v>
      </c>
      <c r="J936" s="632">
        <f t="shared" si="410"/>
        <v>2400000</v>
      </c>
      <c r="K936" s="739">
        <f t="shared" si="404"/>
        <v>0</v>
      </c>
    </row>
    <row r="937" spans="1:11" ht="14.1" customHeight="1" thickBot="1" x14ac:dyDescent="0.3">
      <c r="A937" s="776" t="s">
        <v>339</v>
      </c>
      <c r="B937" s="3" t="s">
        <v>136</v>
      </c>
      <c r="C937" s="617">
        <f>C938+C940+C943</f>
        <v>2400000</v>
      </c>
      <c r="D937" s="617">
        <f t="shared" ref="D937:J937" si="411">D938+D940+D943</f>
        <v>0</v>
      </c>
      <c r="E937" s="617">
        <f t="shared" si="411"/>
        <v>0</v>
      </c>
      <c r="F937" s="624">
        <f t="shared" si="411"/>
        <v>0</v>
      </c>
      <c r="G937" s="820">
        <f t="shared" si="411"/>
        <v>0</v>
      </c>
      <c r="H937" s="617">
        <f t="shared" si="411"/>
        <v>0</v>
      </c>
      <c r="I937" s="934">
        <f t="shared" si="411"/>
        <v>0</v>
      </c>
      <c r="J937" s="625">
        <f t="shared" si="411"/>
        <v>2400000</v>
      </c>
      <c r="K937" s="741">
        <f t="shared" si="404"/>
        <v>0</v>
      </c>
    </row>
    <row r="938" spans="1:11" ht="14.1" customHeight="1" x14ac:dyDescent="0.25">
      <c r="A938" s="777" t="s">
        <v>340</v>
      </c>
      <c r="B938" s="41" t="s">
        <v>139</v>
      </c>
      <c r="C938" s="618">
        <f>C939</f>
        <v>244000</v>
      </c>
      <c r="D938" s="618">
        <f t="shared" ref="D938:J938" si="412">D939</f>
        <v>0</v>
      </c>
      <c r="E938" s="618">
        <f t="shared" si="412"/>
        <v>0</v>
      </c>
      <c r="F938" s="626">
        <f t="shared" si="412"/>
        <v>0</v>
      </c>
      <c r="G938" s="821">
        <f t="shared" si="412"/>
        <v>0</v>
      </c>
      <c r="H938" s="618">
        <f t="shared" si="412"/>
        <v>0</v>
      </c>
      <c r="I938" s="935">
        <f t="shared" si="412"/>
        <v>0</v>
      </c>
      <c r="J938" s="628">
        <f t="shared" si="412"/>
        <v>244000</v>
      </c>
      <c r="K938" s="743">
        <f t="shared" si="404"/>
        <v>0</v>
      </c>
    </row>
    <row r="939" spans="1:11" ht="14.1" customHeight="1" x14ac:dyDescent="0.25">
      <c r="A939" s="778" t="s">
        <v>341</v>
      </c>
      <c r="B939" s="4" t="s">
        <v>140</v>
      </c>
      <c r="C939" s="12">
        <v>244000</v>
      </c>
      <c r="D939" s="587"/>
      <c r="E939" s="587"/>
      <c r="F939" s="699"/>
      <c r="G939" s="804"/>
      <c r="H939" s="587"/>
      <c r="I939" s="823">
        <f>H939+G939</f>
        <v>0</v>
      </c>
      <c r="J939" s="604">
        <f>C939-I939</f>
        <v>244000</v>
      </c>
      <c r="K939" s="733">
        <f t="shared" si="404"/>
        <v>0</v>
      </c>
    </row>
    <row r="940" spans="1:11" ht="14.1" customHeight="1" x14ac:dyDescent="0.25">
      <c r="A940" s="778" t="s">
        <v>342</v>
      </c>
      <c r="B940" s="4" t="s">
        <v>141</v>
      </c>
      <c r="C940" s="12">
        <f>C941+C942</f>
        <v>116000</v>
      </c>
      <c r="D940" s="12">
        <f t="shared" ref="D940:J940" si="413">D941+D942</f>
        <v>0</v>
      </c>
      <c r="E940" s="12">
        <f t="shared" si="413"/>
        <v>0</v>
      </c>
      <c r="F940" s="633">
        <f t="shared" si="413"/>
        <v>0</v>
      </c>
      <c r="G940" s="824">
        <f t="shared" si="413"/>
        <v>0</v>
      </c>
      <c r="H940" s="12">
        <f t="shared" si="413"/>
        <v>0</v>
      </c>
      <c r="I940" s="834">
        <f t="shared" si="413"/>
        <v>0</v>
      </c>
      <c r="J940" s="634">
        <f t="shared" si="413"/>
        <v>116000</v>
      </c>
      <c r="K940" s="733">
        <f t="shared" si="404"/>
        <v>0</v>
      </c>
    </row>
    <row r="941" spans="1:11" ht="14.1" customHeight="1" x14ac:dyDescent="0.25">
      <c r="A941" s="778" t="s">
        <v>343</v>
      </c>
      <c r="B941" s="4" t="s">
        <v>142</v>
      </c>
      <c r="C941" s="12">
        <v>16000</v>
      </c>
      <c r="D941" s="218"/>
      <c r="E941" s="218"/>
      <c r="F941" s="697"/>
      <c r="G941" s="804"/>
      <c r="H941" s="587"/>
      <c r="I941" s="823">
        <f>H941+G941</f>
        <v>0</v>
      </c>
      <c r="J941" s="604">
        <f>C941-I941</f>
        <v>16000</v>
      </c>
      <c r="K941" s="733">
        <f t="shared" si="404"/>
        <v>0</v>
      </c>
    </row>
    <row r="942" spans="1:11" ht="14.1" customHeight="1" x14ac:dyDescent="0.25">
      <c r="A942" s="778" t="s">
        <v>944</v>
      </c>
      <c r="B942" s="4" t="s">
        <v>809</v>
      </c>
      <c r="C942" s="12">
        <v>100000</v>
      </c>
      <c r="D942" s="218"/>
      <c r="E942" s="218"/>
      <c r="F942" s="697"/>
      <c r="G942" s="804"/>
      <c r="H942" s="587"/>
      <c r="I942" s="823"/>
      <c r="J942" s="604">
        <f>C942-I942</f>
        <v>100000</v>
      </c>
      <c r="K942" s="733"/>
    </row>
    <row r="943" spans="1:11" ht="14.1" customHeight="1" x14ac:dyDescent="0.25">
      <c r="A943" s="778" t="s">
        <v>344</v>
      </c>
      <c r="B943" s="4" t="s">
        <v>143</v>
      </c>
      <c r="C943" s="12">
        <f>C944</f>
        <v>2040000</v>
      </c>
      <c r="D943" s="12">
        <f t="shared" ref="D943:J943" si="414">D944</f>
        <v>0</v>
      </c>
      <c r="E943" s="12">
        <f t="shared" si="414"/>
        <v>0</v>
      </c>
      <c r="F943" s="633">
        <f t="shared" si="414"/>
        <v>0</v>
      </c>
      <c r="G943" s="824">
        <f t="shared" si="414"/>
        <v>0</v>
      </c>
      <c r="H943" s="12">
        <f t="shared" si="414"/>
        <v>0</v>
      </c>
      <c r="I943" s="954">
        <f t="shared" si="414"/>
        <v>0</v>
      </c>
      <c r="J943" s="634">
        <f t="shared" si="414"/>
        <v>2040000</v>
      </c>
      <c r="K943" s="733">
        <f t="shared" ref="K943:K962" si="415">I943/C943*100</f>
        <v>0</v>
      </c>
    </row>
    <row r="944" spans="1:11" ht="14.1" customHeight="1" x14ac:dyDescent="0.25">
      <c r="A944" s="778" t="s">
        <v>345</v>
      </c>
      <c r="B944" s="4" t="s">
        <v>144</v>
      </c>
      <c r="C944" s="12">
        <v>2040000</v>
      </c>
      <c r="D944" s="218"/>
      <c r="E944" s="218"/>
      <c r="F944" s="697"/>
      <c r="G944" s="804"/>
      <c r="H944" s="587"/>
      <c r="I944" s="823">
        <f>H944+G944</f>
        <v>0</v>
      </c>
      <c r="J944" s="604">
        <f>C944-I944</f>
        <v>2040000</v>
      </c>
      <c r="K944" s="733">
        <f t="shared" si="415"/>
        <v>0</v>
      </c>
    </row>
    <row r="945" spans="1:11" ht="14.1" customHeight="1" x14ac:dyDescent="0.25">
      <c r="A945" s="745" t="s">
        <v>101</v>
      </c>
      <c r="B945" s="38" t="s">
        <v>95</v>
      </c>
      <c r="C945" s="620">
        <f>C946</f>
        <v>2000000</v>
      </c>
      <c r="D945" s="620">
        <f t="shared" ref="D945:J946" si="416">D946</f>
        <v>0</v>
      </c>
      <c r="E945" s="620">
        <f t="shared" si="416"/>
        <v>0</v>
      </c>
      <c r="F945" s="453">
        <f t="shared" si="416"/>
        <v>0</v>
      </c>
      <c r="G945" s="825">
        <f t="shared" si="416"/>
        <v>0</v>
      </c>
      <c r="H945" s="619">
        <f t="shared" si="416"/>
        <v>0</v>
      </c>
      <c r="I945" s="665">
        <f t="shared" si="416"/>
        <v>0</v>
      </c>
      <c r="J945" s="621">
        <f t="shared" si="416"/>
        <v>2000000</v>
      </c>
      <c r="K945" s="746">
        <f t="shared" si="415"/>
        <v>0</v>
      </c>
    </row>
    <row r="946" spans="1:11" ht="14.1" customHeight="1" thickBot="1" x14ac:dyDescent="0.3">
      <c r="A946" s="371" t="s">
        <v>346</v>
      </c>
      <c r="B946" s="47" t="s">
        <v>64</v>
      </c>
      <c r="C946" s="616">
        <f>C947</f>
        <v>2000000</v>
      </c>
      <c r="D946" s="616">
        <f t="shared" si="416"/>
        <v>0</v>
      </c>
      <c r="E946" s="616">
        <f t="shared" si="416"/>
        <v>0</v>
      </c>
      <c r="F946" s="622">
        <f t="shared" si="416"/>
        <v>0</v>
      </c>
      <c r="G946" s="838">
        <f t="shared" si="416"/>
        <v>0</v>
      </c>
      <c r="H946" s="641">
        <f t="shared" si="416"/>
        <v>0</v>
      </c>
      <c r="I946" s="962">
        <f t="shared" si="416"/>
        <v>0</v>
      </c>
      <c r="J946" s="632">
        <f t="shared" si="416"/>
        <v>2000000</v>
      </c>
      <c r="K946" s="739">
        <f t="shared" si="415"/>
        <v>0</v>
      </c>
    </row>
    <row r="947" spans="1:11" ht="14.1" customHeight="1" thickBot="1" x14ac:dyDescent="0.3">
      <c r="A947" s="776" t="s">
        <v>347</v>
      </c>
      <c r="B947" s="3" t="s">
        <v>136</v>
      </c>
      <c r="C947" s="617">
        <f>C948+C950+C952</f>
        <v>2000000</v>
      </c>
      <c r="D947" s="617">
        <f t="shared" ref="D947:J947" si="417">D948+D950+D952</f>
        <v>0</v>
      </c>
      <c r="E947" s="617">
        <f t="shared" si="417"/>
        <v>0</v>
      </c>
      <c r="F947" s="624">
        <f t="shared" si="417"/>
        <v>0</v>
      </c>
      <c r="G947" s="820">
        <f t="shared" si="417"/>
        <v>0</v>
      </c>
      <c r="H947" s="617">
        <f t="shared" si="417"/>
        <v>0</v>
      </c>
      <c r="I947" s="934">
        <f t="shared" si="417"/>
        <v>0</v>
      </c>
      <c r="J947" s="625">
        <f t="shared" si="417"/>
        <v>2000000</v>
      </c>
      <c r="K947" s="741">
        <f t="shared" si="415"/>
        <v>0</v>
      </c>
    </row>
    <row r="948" spans="1:11" ht="14.1" customHeight="1" x14ac:dyDescent="0.25">
      <c r="A948" s="778" t="s">
        <v>934</v>
      </c>
      <c r="B948" s="41" t="s">
        <v>935</v>
      </c>
      <c r="C948" s="618">
        <f>C949</f>
        <v>100000</v>
      </c>
      <c r="D948" s="618">
        <f t="shared" ref="D948:J948" si="418">D949</f>
        <v>0</v>
      </c>
      <c r="E948" s="618">
        <f t="shared" si="418"/>
        <v>0</v>
      </c>
      <c r="F948" s="626">
        <f t="shared" si="418"/>
        <v>0</v>
      </c>
      <c r="G948" s="833">
        <f t="shared" si="418"/>
        <v>0</v>
      </c>
      <c r="H948" s="635">
        <f t="shared" si="418"/>
        <v>0</v>
      </c>
      <c r="I948" s="937">
        <f t="shared" si="418"/>
        <v>0</v>
      </c>
      <c r="J948" s="628">
        <f t="shared" si="418"/>
        <v>100000</v>
      </c>
      <c r="K948" s="743">
        <f t="shared" si="415"/>
        <v>0</v>
      </c>
    </row>
    <row r="949" spans="1:11" ht="14.1" customHeight="1" x14ac:dyDescent="0.25">
      <c r="A949" s="778" t="s">
        <v>936</v>
      </c>
      <c r="B949" s="4" t="s">
        <v>791</v>
      </c>
      <c r="C949" s="12">
        <v>100000</v>
      </c>
      <c r="D949" s="218"/>
      <c r="E949" s="218"/>
      <c r="F949" s="697"/>
      <c r="G949" s="822"/>
      <c r="H949" s="605"/>
      <c r="I949" s="823">
        <f>H949+G949</f>
        <v>0</v>
      </c>
      <c r="J949" s="878">
        <f>C949-I949</f>
        <v>100000</v>
      </c>
      <c r="K949" s="733">
        <f t="shared" si="415"/>
        <v>0</v>
      </c>
    </row>
    <row r="950" spans="1:11" ht="14.1" customHeight="1" x14ac:dyDescent="0.25">
      <c r="A950" s="778" t="s">
        <v>348</v>
      </c>
      <c r="B950" s="4" t="s">
        <v>141</v>
      </c>
      <c r="C950" s="12">
        <f>C951</f>
        <v>100000</v>
      </c>
      <c r="D950" s="12">
        <f t="shared" ref="D950:J950" si="419">D951</f>
        <v>0</v>
      </c>
      <c r="E950" s="12">
        <f t="shared" si="419"/>
        <v>0</v>
      </c>
      <c r="F950" s="633">
        <f t="shared" si="419"/>
        <v>0</v>
      </c>
      <c r="G950" s="824">
        <f t="shared" si="419"/>
        <v>0</v>
      </c>
      <c r="H950" s="12">
        <f t="shared" si="419"/>
        <v>0</v>
      </c>
      <c r="I950" s="834">
        <f t="shared" si="419"/>
        <v>0</v>
      </c>
      <c r="J950" s="634">
        <f t="shared" si="419"/>
        <v>100000</v>
      </c>
      <c r="K950" s="733">
        <f t="shared" si="415"/>
        <v>0</v>
      </c>
    </row>
    <row r="951" spans="1:11" ht="14.1" customHeight="1" x14ac:dyDescent="0.25">
      <c r="A951" s="778" t="s">
        <v>937</v>
      </c>
      <c r="B951" s="4" t="s">
        <v>387</v>
      </c>
      <c r="C951" s="12">
        <v>100000</v>
      </c>
      <c r="D951" s="218"/>
      <c r="E951" s="218"/>
      <c r="F951" s="697"/>
      <c r="G951" s="822"/>
      <c r="H951" s="605"/>
      <c r="I951" s="823">
        <f>H951+G951</f>
        <v>0</v>
      </c>
      <c r="J951" s="604">
        <f>C951-I951</f>
        <v>100000</v>
      </c>
      <c r="K951" s="733">
        <f t="shared" si="415"/>
        <v>0</v>
      </c>
    </row>
    <row r="952" spans="1:11" ht="14.1" customHeight="1" x14ac:dyDescent="0.25">
      <c r="A952" s="778" t="s">
        <v>349</v>
      </c>
      <c r="B952" s="4" t="s">
        <v>143</v>
      </c>
      <c r="C952" s="12">
        <f>C953</f>
        <v>1800000</v>
      </c>
      <c r="D952" s="12">
        <f t="shared" ref="D952:J952" si="420">D953</f>
        <v>0</v>
      </c>
      <c r="E952" s="12">
        <f t="shared" si="420"/>
        <v>0</v>
      </c>
      <c r="F952" s="633">
        <f t="shared" si="420"/>
        <v>0</v>
      </c>
      <c r="G952" s="824">
        <f t="shared" si="420"/>
        <v>0</v>
      </c>
      <c r="H952" s="12"/>
      <c r="I952" s="834">
        <f t="shared" si="420"/>
        <v>0</v>
      </c>
      <c r="J952" s="634">
        <f t="shared" si="420"/>
        <v>1800000</v>
      </c>
      <c r="K952" s="733">
        <f t="shared" si="415"/>
        <v>0</v>
      </c>
    </row>
    <row r="953" spans="1:11" ht="14.1" customHeight="1" x14ac:dyDescent="0.25">
      <c r="A953" s="778" t="s">
        <v>350</v>
      </c>
      <c r="B953" s="4" t="s">
        <v>144</v>
      </c>
      <c r="C953" s="12">
        <v>1800000</v>
      </c>
      <c r="D953" s="218"/>
      <c r="E953" s="218"/>
      <c r="F953" s="697"/>
      <c r="G953" s="822"/>
      <c r="H953" s="605"/>
      <c r="I953" s="823">
        <f>H953+G953</f>
        <v>0</v>
      </c>
      <c r="J953" s="604">
        <f>C953-I953</f>
        <v>1800000</v>
      </c>
      <c r="K953" s="733">
        <f t="shared" si="415"/>
        <v>0</v>
      </c>
    </row>
    <row r="954" spans="1:11" ht="14.1" customHeight="1" x14ac:dyDescent="0.25">
      <c r="A954" s="745" t="s">
        <v>100</v>
      </c>
      <c r="B954" s="38" t="s">
        <v>96</v>
      </c>
      <c r="C954" s="620">
        <f t="shared" ref="C954:J954" si="421">C955+C967+C979</f>
        <v>10190000</v>
      </c>
      <c r="D954" s="620">
        <f t="shared" si="421"/>
        <v>0</v>
      </c>
      <c r="E954" s="620">
        <f t="shared" si="421"/>
        <v>0</v>
      </c>
      <c r="F954" s="453">
        <f t="shared" si="421"/>
        <v>0</v>
      </c>
      <c r="G954" s="832">
        <f t="shared" si="421"/>
        <v>0</v>
      </c>
      <c r="H954" s="620">
        <f t="shared" si="421"/>
        <v>0</v>
      </c>
      <c r="I954" s="810">
        <f t="shared" si="421"/>
        <v>0</v>
      </c>
      <c r="J954" s="866">
        <f t="shared" si="421"/>
        <v>10190000</v>
      </c>
      <c r="K954" s="746">
        <f t="shared" si="415"/>
        <v>0</v>
      </c>
    </row>
    <row r="955" spans="1:11" ht="14.1" customHeight="1" thickBot="1" x14ac:dyDescent="0.3">
      <c r="A955" s="371" t="s">
        <v>65</v>
      </c>
      <c r="B955" s="47" t="s">
        <v>66</v>
      </c>
      <c r="C955" s="616">
        <f>C956</f>
        <v>2000000</v>
      </c>
      <c r="D955" s="616">
        <f t="shared" ref="D955:J955" si="422">D956</f>
        <v>0</v>
      </c>
      <c r="E955" s="616">
        <f t="shared" si="422"/>
        <v>0</v>
      </c>
      <c r="F955" s="622">
        <f t="shared" si="422"/>
        <v>0</v>
      </c>
      <c r="G955" s="838">
        <f t="shared" si="422"/>
        <v>0</v>
      </c>
      <c r="H955" s="641">
        <f t="shared" si="422"/>
        <v>0</v>
      </c>
      <c r="I955" s="962">
        <f t="shared" si="422"/>
        <v>0</v>
      </c>
      <c r="J955" s="632">
        <f t="shared" si="422"/>
        <v>2000000</v>
      </c>
      <c r="K955" s="739">
        <f t="shared" si="415"/>
        <v>0</v>
      </c>
    </row>
    <row r="956" spans="1:11" ht="14.1" customHeight="1" thickBot="1" x14ac:dyDescent="0.3">
      <c r="A956" s="776" t="s">
        <v>351</v>
      </c>
      <c r="B956" s="3" t="s">
        <v>136</v>
      </c>
      <c r="C956" s="617">
        <f>C957+C959+C961</f>
        <v>2000000</v>
      </c>
      <c r="D956" s="617">
        <f t="shared" ref="D956:J956" si="423">D957+D959+D961</f>
        <v>0</v>
      </c>
      <c r="E956" s="617">
        <f t="shared" si="423"/>
        <v>0</v>
      </c>
      <c r="F956" s="624">
        <f t="shared" si="423"/>
        <v>0</v>
      </c>
      <c r="G956" s="820">
        <f t="shared" si="423"/>
        <v>0</v>
      </c>
      <c r="H956" s="617">
        <f t="shared" si="423"/>
        <v>0</v>
      </c>
      <c r="I956" s="934">
        <f t="shared" si="423"/>
        <v>0</v>
      </c>
      <c r="J956" s="625">
        <f t="shared" si="423"/>
        <v>2000000</v>
      </c>
      <c r="K956" s="741">
        <f t="shared" si="415"/>
        <v>0</v>
      </c>
    </row>
    <row r="957" spans="1:11" ht="14.1" customHeight="1" x14ac:dyDescent="0.25">
      <c r="A957" s="777" t="s">
        <v>352</v>
      </c>
      <c r="B957" s="41" t="s">
        <v>139</v>
      </c>
      <c r="C957" s="618">
        <f>C958</f>
        <v>270000</v>
      </c>
      <c r="D957" s="618">
        <f t="shared" ref="D957:J957" si="424">D958</f>
        <v>0</v>
      </c>
      <c r="E957" s="618">
        <f t="shared" si="424"/>
        <v>0</v>
      </c>
      <c r="F957" s="626">
        <f t="shared" si="424"/>
        <v>0</v>
      </c>
      <c r="G957" s="821">
        <f t="shared" si="424"/>
        <v>0</v>
      </c>
      <c r="H957" s="618">
        <f t="shared" si="424"/>
        <v>0</v>
      </c>
      <c r="I957" s="935">
        <f t="shared" si="424"/>
        <v>0</v>
      </c>
      <c r="J957" s="628">
        <f t="shared" si="424"/>
        <v>270000</v>
      </c>
      <c r="K957" s="743">
        <f t="shared" si="415"/>
        <v>0</v>
      </c>
    </row>
    <row r="958" spans="1:11" ht="14.1" customHeight="1" x14ac:dyDescent="0.25">
      <c r="A958" s="778" t="s">
        <v>353</v>
      </c>
      <c r="B958" s="4" t="s">
        <v>140</v>
      </c>
      <c r="C958" s="12">
        <v>270000</v>
      </c>
      <c r="D958" s="218"/>
      <c r="E958" s="218"/>
      <c r="F958" s="697"/>
      <c r="G958" s="822"/>
      <c r="H958" s="605"/>
      <c r="I958" s="823">
        <f>H958+G958</f>
        <v>0</v>
      </c>
      <c r="J958" s="604">
        <f>C958-I958</f>
        <v>270000</v>
      </c>
      <c r="K958" s="733">
        <f t="shared" si="415"/>
        <v>0</v>
      </c>
    </row>
    <row r="959" spans="1:11" ht="14.1" customHeight="1" x14ac:dyDescent="0.25">
      <c r="A959" s="778" t="s">
        <v>354</v>
      </c>
      <c r="B959" s="4" t="s">
        <v>141</v>
      </c>
      <c r="C959" s="12">
        <f>C960</f>
        <v>200000</v>
      </c>
      <c r="D959" s="12">
        <f t="shared" ref="D959:J959" si="425">D960</f>
        <v>0</v>
      </c>
      <c r="E959" s="12">
        <f t="shared" si="425"/>
        <v>0</v>
      </c>
      <c r="F959" s="633">
        <f t="shared" si="425"/>
        <v>0</v>
      </c>
      <c r="G959" s="824">
        <f t="shared" si="425"/>
        <v>0</v>
      </c>
      <c r="H959" s="12">
        <f t="shared" si="425"/>
        <v>0</v>
      </c>
      <c r="I959" s="834">
        <f t="shared" si="425"/>
        <v>0</v>
      </c>
      <c r="J959" s="634">
        <f t="shared" si="425"/>
        <v>200000</v>
      </c>
      <c r="K959" s="733">
        <f t="shared" si="415"/>
        <v>0</v>
      </c>
    </row>
    <row r="960" spans="1:11" ht="14.1" customHeight="1" x14ac:dyDescent="0.25">
      <c r="A960" s="778" t="s">
        <v>355</v>
      </c>
      <c r="B960" s="4" t="s">
        <v>142</v>
      </c>
      <c r="C960" s="12">
        <v>200000</v>
      </c>
      <c r="D960" s="218"/>
      <c r="E960" s="218"/>
      <c r="F960" s="697"/>
      <c r="G960" s="822"/>
      <c r="H960" s="605"/>
      <c r="I960" s="823">
        <f>H960+G960</f>
        <v>0</v>
      </c>
      <c r="J960" s="604">
        <f>C960-I960</f>
        <v>200000</v>
      </c>
      <c r="K960" s="733">
        <f t="shared" si="415"/>
        <v>0</v>
      </c>
    </row>
    <row r="961" spans="1:11" ht="14.1" customHeight="1" x14ac:dyDescent="0.25">
      <c r="A961" s="778" t="s">
        <v>356</v>
      </c>
      <c r="B961" s="4" t="s">
        <v>143</v>
      </c>
      <c r="C961" s="12">
        <f>C962</f>
        <v>1530000</v>
      </c>
      <c r="D961" s="12">
        <f t="shared" ref="D961:J961" si="426">D962</f>
        <v>0</v>
      </c>
      <c r="E961" s="12">
        <f t="shared" si="426"/>
        <v>0</v>
      </c>
      <c r="F961" s="633">
        <f t="shared" si="426"/>
        <v>0</v>
      </c>
      <c r="G961" s="824">
        <f t="shared" si="426"/>
        <v>0</v>
      </c>
      <c r="H961" s="12">
        <f t="shared" si="426"/>
        <v>0</v>
      </c>
      <c r="I961" s="834">
        <f t="shared" si="426"/>
        <v>0</v>
      </c>
      <c r="J961" s="634">
        <f t="shared" si="426"/>
        <v>1530000</v>
      </c>
      <c r="K961" s="733">
        <f t="shared" si="415"/>
        <v>0</v>
      </c>
    </row>
    <row r="962" spans="1:11" ht="14.1" customHeight="1" x14ac:dyDescent="0.25">
      <c r="A962" s="778" t="s">
        <v>357</v>
      </c>
      <c r="B962" s="4" t="s">
        <v>144</v>
      </c>
      <c r="C962" s="12">
        <v>1530000</v>
      </c>
      <c r="D962" s="218"/>
      <c r="E962" s="218"/>
      <c r="F962" s="697"/>
      <c r="G962" s="822"/>
      <c r="H962" s="605"/>
      <c r="I962" s="823">
        <f>H962+G962</f>
        <v>0</v>
      </c>
      <c r="J962" s="604">
        <f>C962-I962</f>
        <v>1530000</v>
      </c>
      <c r="K962" s="733">
        <f t="shared" si="415"/>
        <v>0</v>
      </c>
    </row>
    <row r="963" spans="1:11" ht="14.1" customHeight="1" x14ac:dyDescent="0.25">
      <c r="A963" s="918"/>
      <c r="B963" s="879"/>
      <c r="C963" s="880"/>
      <c r="D963" s="881"/>
      <c r="E963" s="881"/>
      <c r="F963" s="881"/>
      <c r="G963" s="882"/>
      <c r="H963" s="882"/>
      <c r="I963" s="882"/>
      <c r="J963" s="883"/>
      <c r="K963" s="884"/>
    </row>
    <row r="964" spans="1:11" ht="14.1" customHeight="1" x14ac:dyDescent="0.25">
      <c r="A964" s="919"/>
      <c r="B964" s="7"/>
      <c r="C964" s="885"/>
      <c r="D964" s="220"/>
      <c r="E964" s="220"/>
      <c r="F964" s="220"/>
      <c r="G964" s="415"/>
      <c r="H964" s="415"/>
      <c r="I964" s="415"/>
      <c r="J964" s="886"/>
      <c r="K964" s="887"/>
    </row>
    <row r="965" spans="1:11" ht="14.1" customHeight="1" x14ac:dyDescent="0.25">
      <c r="A965" s="919"/>
      <c r="B965" s="7"/>
      <c r="C965" s="885"/>
      <c r="D965" s="220"/>
      <c r="E965" s="220"/>
      <c r="F965" s="220"/>
      <c r="G965" s="415"/>
      <c r="H965" s="415"/>
      <c r="I965" s="415"/>
      <c r="J965" s="886"/>
      <c r="K965" s="887">
        <v>11</v>
      </c>
    </row>
    <row r="966" spans="1:11" ht="14.1" customHeight="1" x14ac:dyDescent="0.25">
      <c r="A966" s="717" t="s">
        <v>435</v>
      </c>
      <c r="B966" s="689">
        <v>2</v>
      </c>
      <c r="C966" s="690" t="s">
        <v>436</v>
      </c>
      <c r="D966" s="690" t="s">
        <v>437</v>
      </c>
      <c r="E966" s="690" t="s">
        <v>438</v>
      </c>
      <c r="F966" s="691" t="s">
        <v>439</v>
      </c>
      <c r="G966" s="801">
        <v>7</v>
      </c>
      <c r="H966" s="581">
        <v>8</v>
      </c>
      <c r="I966" s="924">
        <v>9</v>
      </c>
      <c r="J966" s="582">
        <v>10</v>
      </c>
      <c r="K966" s="718">
        <v>11</v>
      </c>
    </row>
    <row r="967" spans="1:11" ht="14.1" customHeight="1" thickBot="1" x14ac:dyDescent="0.3">
      <c r="A967" s="371" t="s">
        <v>67</v>
      </c>
      <c r="B967" s="47" t="s">
        <v>68</v>
      </c>
      <c r="C967" s="616">
        <f>C968+C971</f>
        <v>3770000</v>
      </c>
      <c r="D967" s="616">
        <f t="shared" ref="D967:J967" si="427">D968+D971</f>
        <v>0</v>
      </c>
      <c r="E967" s="616">
        <f t="shared" si="427"/>
        <v>0</v>
      </c>
      <c r="F967" s="622">
        <f t="shared" si="427"/>
        <v>0</v>
      </c>
      <c r="G967" s="838">
        <f t="shared" si="427"/>
        <v>0</v>
      </c>
      <c r="H967" s="641">
        <f t="shared" si="427"/>
        <v>0</v>
      </c>
      <c r="I967" s="962">
        <f t="shared" si="427"/>
        <v>0</v>
      </c>
      <c r="J967" s="632">
        <f t="shared" si="427"/>
        <v>3770000</v>
      </c>
      <c r="K967" s="739">
        <f t="shared" ref="K967:K987" si="428">I967/C967*100</f>
        <v>0</v>
      </c>
    </row>
    <row r="968" spans="1:11" ht="14.1" customHeight="1" thickBot="1" x14ac:dyDescent="0.3">
      <c r="A968" s="372" t="s">
        <v>365</v>
      </c>
      <c r="B968" s="3" t="s">
        <v>80</v>
      </c>
      <c r="C968" s="617">
        <f>C969</f>
        <v>1695000</v>
      </c>
      <c r="D968" s="617">
        <f t="shared" ref="D968:J969" si="429">D969</f>
        <v>0</v>
      </c>
      <c r="E968" s="617">
        <f t="shared" si="429"/>
        <v>0</v>
      </c>
      <c r="F968" s="624">
        <f t="shared" si="429"/>
        <v>0</v>
      </c>
      <c r="G968" s="820">
        <f t="shared" si="429"/>
        <v>0</v>
      </c>
      <c r="H968" s="617">
        <f t="shared" si="429"/>
        <v>0</v>
      </c>
      <c r="I968" s="934">
        <f t="shared" si="429"/>
        <v>0</v>
      </c>
      <c r="J968" s="625">
        <f t="shared" si="429"/>
        <v>1695000</v>
      </c>
      <c r="K968" s="741">
        <f t="shared" si="428"/>
        <v>0</v>
      </c>
    </row>
    <row r="969" spans="1:11" ht="14.1" customHeight="1" x14ac:dyDescent="0.25">
      <c r="A969" s="747" t="s">
        <v>366</v>
      </c>
      <c r="B969" s="41" t="s">
        <v>137</v>
      </c>
      <c r="C969" s="618">
        <f>C970</f>
        <v>1695000</v>
      </c>
      <c r="D969" s="618">
        <f t="shared" si="429"/>
        <v>0</v>
      </c>
      <c r="E969" s="618">
        <f t="shared" si="429"/>
        <v>0</v>
      </c>
      <c r="F969" s="626">
        <f t="shared" si="429"/>
        <v>0</v>
      </c>
      <c r="G969" s="821">
        <f t="shared" si="429"/>
        <v>0</v>
      </c>
      <c r="H969" s="618">
        <f t="shared" si="429"/>
        <v>0</v>
      </c>
      <c r="I969" s="935">
        <f t="shared" si="429"/>
        <v>0</v>
      </c>
      <c r="J969" s="628">
        <f t="shared" si="429"/>
        <v>1695000</v>
      </c>
      <c r="K969" s="743">
        <f t="shared" si="428"/>
        <v>0</v>
      </c>
    </row>
    <row r="970" spans="1:11" ht="14.1" customHeight="1" thickBot="1" x14ac:dyDescent="0.3">
      <c r="A970" s="736" t="s">
        <v>367</v>
      </c>
      <c r="B970" s="32" t="s">
        <v>138</v>
      </c>
      <c r="C970" s="611">
        <v>1695000</v>
      </c>
      <c r="D970" s="590"/>
      <c r="E970" s="590"/>
      <c r="F970" s="698"/>
      <c r="G970" s="828"/>
      <c r="H970" s="629"/>
      <c r="I970" s="829">
        <f>H970+G970</f>
        <v>0</v>
      </c>
      <c r="J970" s="630">
        <f>C970-I970</f>
        <v>1695000</v>
      </c>
      <c r="K970" s="737">
        <f t="shared" si="428"/>
        <v>0</v>
      </c>
    </row>
    <row r="971" spans="1:11" ht="14.1" customHeight="1" thickBot="1" x14ac:dyDescent="0.3">
      <c r="A971" s="776" t="s">
        <v>358</v>
      </c>
      <c r="B971" s="3" t="s">
        <v>136</v>
      </c>
      <c r="C971" s="617">
        <f>C972+C974+C977</f>
        <v>2075000</v>
      </c>
      <c r="D971" s="617">
        <f t="shared" ref="D971:J971" si="430">D972+D974+D977</f>
        <v>0</v>
      </c>
      <c r="E971" s="617">
        <f t="shared" si="430"/>
        <v>0</v>
      </c>
      <c r="F971" s="624">
        <f t="shared" si="430"/>
        <v>0</v>
      </c>
      <c r="G971" s="820">
        <f t="shared" si="430"/>
        <v>0</v>
      </c>
      <c r="H971" s="617">
        <f t="shared" si="430"/>
        <v>0</v>
      </c>
      <c r="I971" s="934">
        <f t="shared" si="430"/>
        <v>0</v>
      </c>
      <c r="J971" s="625">
        <f t="shared" si="430"/>
        <v>2075000</v>
      </c>
      <c r="K971" s="741">
        <f t="shared" si="428"/>
        <v>0</v>
      </c>
    </row>
    <row r="972" spans="1:11" ht="14.1" customHeight="1" x14ac:dyDescent="0.25">
      <c r="A972" s="777" t="s">
        <v>359</v>
      </c>
      <c r="B972" s="41" t="s">
        <v>139</v>
      </c>
      <c r="C972" s="618">
        <f>C973</f>
        <v>550000</v>
      </c>
      <c r="D972" s="618">
        <f t="shared" ref="D972:J972" si="431">D973</f>
        <v>0</v>
      </c>
      <c r="E972" s="618">
        <f t="shared" si="431"/>
        <v>0</v>
      </c>
      <c r="F972" s="626">
        <f t="shared" si="431"/>
        <v>0</v>
      </c>
      <c r="G972" s="821">
        <f t="shared" si="431"/>
        <v>0</v>
      </c>
      <c r="H972" s="618">
        <f t="shared" si="431"/>
        <v>0</v>
      </c>
      <c r="I972" s="935">
        <f t="shared" si="431"/>
        <v>0</v>
      </c>
      <c r="J972" s="628">
        <f t="shared" si="431"/>
        <v>550000</v>
      </c>
      <c r="K972" s="743">
        <f t="shared" si="428"/>
        <v>0</v>
      </c>
    </row>
    <row r="973" spans="1:11" ht="14.1" customHeight="1" x14ac:dyDescent="0.25">
      <c r="A973" s="778" t="s">
        <v>360</v>
      </c>
      <c r="B973" s="4" t="s">
        <v>140</v>
      </c>
      <c r="C973" s="12">
        <v>550000</v>
      </c>
      <c r="D973" s="218"/>
      <c r="E973" s="218"/>
      <c r="F973" s="697"/>
      <c r="G973" s="822"/>
      <c r="H973" s="605"/>
      <c r="I973" s="823">
        <f>H973+G973</f>
        <v>0</v>
      </c>
      <c r="J973" s="604">
        <f>C973-I973</f>
        <v>550000</v>
      </c>
      <c r="K973" s="733">
        <f t="shared" si="428"/>
        <v>0</v>
      </c>
    </row>
    <row r="974" spans="1:11" ht="14.1" customHeight="1" x14ac:dyDescent="0.25">
      <c r="A974" s="778" t="s">
        <v>361</v>
      </c>
      <c r="B974" s="4" t="s">
        <v>141</v>
      </c>
      <c r="C974" s="12">
        <f>C975+C976</f>
        <v>400000</v>
      </c>
      <c r="D974" s="12">
        <f t="shared" ref="D974:J974" si="432">D975+D976</f>
        <v>0</v>
      </c>
      <c r="E974" s="12">
        <f t="shared" si="432"/>
        <v>0</v>
      </c>
      <c r="F974" s="633">
        <f t="shared" si="432"/>
        <v>0</v>
      </c>
      <c r="G974" s="824">
        <f t="shared" si="432"/>
        <v>0</v>
      </c>
      <c r="H974" s="12">
        <f t="shared" si="432"/>
        <v>0</v>
      </c>
      <c r="I974" s="834">
        <f t="shared" si="432"/>
        <v>0</v>
      </c>
      <c r="J974" s="634">
        <f t="shared" si="432"/>
        <v>400000</v>
      </c>
      <c r="K974" s="733">
        <f t="shared" si="428"/>
        <v>0</v>
      </c>
    </row>
    <row r="975" spans="1:11" ht="14.1" customHeight="1" x14ac:dyDescent="0.25">
      <c r="A975" s="778" t="s">
        <v>362</v>
      </c>
      <c r="B975" s="4" t="s">
        <v>142</v>
      </c>
      <c r="C975" s="12">
        <v>200000</v>
      </c>
      <c r="D975" s="218"/>
      <c r="E975" s="218"/>
      <c r="F975" s="697"/>
      <c r="G975" s="822"/>
      <c r="H975" s="605"/>
      <c r="I975" s="823">
        <f>H975+G975</f>
        <v>0</v>
      </c>
      <c r="J975" s="604">
        <f>C975-I975</f>
        <v>200000</v>
      </c>
      <c r="K975" s="733">
        <f t="shared" si="428"/>
        <v>0</v>
      </c>
    </row>
    <row r="976" spans="1:11" ht="14.1" customHeight="1" x14ac:dyDescent="0.25">
      <c r="A976" s="778" t="s">
        <v>938</v>
      </c>
      <c r="B976" s="4" t="s">
        <v>387</v>
      </c>
      <c r="C976" s="12">
        <v>200000</v>
      </c>
      <c r="D976" s="218"/>
      <c r="E976" s="218"/>
      <c r="F976" s="697"/>
      <c r="G976" s="822"/>
      <c r="H976" s="605"/>
      <c r="I976" s="823"/>
      <c r="J976" s="604">
        <f>C976-I976</f>
        <v>200000</v>
      </c>
      <c r="K976" s="733">
        <f t="shared" si="428"/>
        <v>0</v>
      </c>
    </row>
    <row r="977" spans="1:11" ht="14.1" customHeight="1" x14ac:dyDescent="0.25">
      <c r="A977" s="778" t="s">
        <v>363</v>
      </c>
      <c r="B977" s="4" t="s">
        <v>143</v>
      </c>
      <c r="C977" s="12">
        <f>C978</f>
        <v>1125000</v>
      </c>
      <c r="D977" s="12">
        <f t="shared" ref="D977:J977" si="433">D978</f>
        <v>0</v>
      </c>
      <c r="E977" s="12">
        <f t="shared" si="433"/>
        <v>0</v>
      </c>
      <c r="F977" s="633">
        <f t="shared" si="433"/>
        <v>0</v>
      </c>
      <c r="G977" s="824">
        <f t="shared" si="433"/>
        <v>0</v>
      </c>
      <c r="H977" s="12">
        <f t="shared" si="433"/>
        <v>0</v>
      </c>
      <c r="I977" s="834">
        <f t="shared" si="433"/>
        <v>0</v>
      </c>
      <c r="J977" s="634">
        <f t="shared" si="433"/>
        <v>1125000</v>
      </c>
      <c r="K977" s="733">
        <f t="shared" si="428"/>
        <v>0</v>
      </c>
    </row>
    <row r="978" spans="1:11" ht="14.1" customHeight="1" x14ac:dyDescent="0.25">
      <c r="A978" s="778" t="s">
        <v>364</v>
      </c>
      <c r="B978" s="4" t="s">
        <v>939</v>
      </c>
      <c r="C978" s="12">
        <v>1125000</v>
      </c>
      <c r="D978" s="218"/>
      <c r="E978" s="218"/>
      <c r="F978" s="697"/>
      <c r="G978" s="822"/>
      <c r="H978" s="605"/>
      <c r="I978" s="823">
        <f>H978+G978</f>
        <v>0</v>
      </c>
      <c r="J978" s="604">
        <f>C978-I978</f>
        <v>1125000</v>
      </c>
      <c r="K978" s="733">
        <f t="shared" si="428"/>
        <v>0</v>
      </c>
    </row>
    <row r="979" spans="1:11" ht="14.1" customHeight="1" thickBot="1" x14ac:dyDescent="0.3">
      <c r="A979" s="371" t="s">
        <v>69</v>
      </c>
      <c r="B979" s="47" t="s">
        <v>70</v>
      </c>
      <c r="C979" s="616">
        <f>C980+C983</f>
        <v>4420000</v>
      </c>
      <c r="D979" s="616">
        <f t="shared" ref="D979:J979" si="434">D980+D983</f>
        <v>0</v>
      </c>
      <c r="E979" s="616">
        <f t="shared" si="434"/>
        <v>0</v>
      </c>
      <c r="F979" s="622">
        <f t="shared" si="434"/>
        <v>0</v>
      </c>
      <c r="G979" s="838">
        <f t="shared" si="434"/>
        <v>0</v>
      </c>
      <c r="H979" s="641">
        <f t="shared" si="434"/>
        <v>0</v>
      </c>
      <c r="I979" s="962">
        <f t="shared" si="434"/>
        <v>0</v>
      </c>
      <c r="J979" s="632">
        <f t="shared" si="434"/>
        <v>4420000</v>
      </c>
      <c r="K979" s="739">
        <f t="shared" si="428"/>
        <v>0</v>
      </c>
    </row>
    <row r="980" spans="1:11" ht="14.1" customHeight="1" thickBot="1" x14ac:dyDescent="0.3">
      <c r="A980" s="372" t="s">
        <v>375</v>
      </c>
      <c r="B980" s="3" t="s">
        <v>80</v>
      </c>
      <c r="C980" s="617">
        <f>C981</f>
        <v>1140000</v>
      </c>
      <c r="D980" s="617">
        <f t="shared" ref="D980:J981" si="435">D981</f>
        <v>0</v>
      </c>
      <c r="E980" s="617">
        <f t="shared" si="435"/>
        <v>0</v>
      </c>
      <c r="F980" s="624">
        <f t="shared" si="435"/>
        <v>0</v>
      </c>
      <c r="G980" s="820">
        <f t="shared" si="435"/>
        <v>0</v>
      </c>
      <c r="H980" s="617">
        <f t="shared" si="435"/>
        <v>0</v>
      </c>
      <c r="I980" s="934">
        <f t="shared" si="435"/>
        <v>0</v>
      </c>
      <c r="J980" s="625">
        <f t="shared" si="435"/>
        <v>1140000</v>
      </c>
      <c r="K980" s="741">
        <f t="shared" si="428"/>
        <v>0</v>
      </c>
    </row>
    <row r="981" spans="1:11" ht="14.1" customHeight="1" x14ac:dyDescent="0.25">
      <c r="A981" s="747" t="s">
        <v>376</v>
      </c>
      <c r="B981" s="41" t="s">
        <v>137</v>
      </c>
      <c r="C981" s="618">
        <f>C982</f>
        <v>1140000</v>
      </c>
      <c r="D981" s="618">
        <f t="shared" si="435"/>
        <v>0</v>
      </c>
      <c r="E981" s="618">
        <f t="shared" si="435"/>
        <v>0</v>
      </c>
      <c r="F981" s="626">
        <f t="shared" si="435"/>
        <v>0</v>
      </c>
      <c r="G981" s="821">
        <f t="shared" si="435"/>
        <v>0</v>
      </c>
      <c r="H981" s="618">
        <f t="shared" si="435"/>
        <v>0</v>
      </c>
      <c r="I981" s="935">
        <f t="shared" si="435"/>
        <v>0</v>
      </c>
      <c r="J981" s="628">
        <f t="shared" si="435"/>
        <v>1140000</v>
      </c>
      <c r="K981" s="743">
        <f t="shared" si="428"/>
        <v>0</v>
      </c>
    </row>
    <row r="982" spans="1:11" ht="14.1" customHeight="1" thickBot="1" x14ac:dyDescent="0.3">
      <c r="A982" s="736" t="s">
        <v>377</v>
      </c>
      <c r="B982" s="32" t="s">
        <v>138</v>
      </c>
      <c r="C982" s="611">
        <v>1140000</v>
      </c>
      <c r="D982" s="590"/>
      <c r="E982" s="590"/>
      <c r="F982" s="698"/>
      <c r="G982" s="828"/>
      <c r="H982" s="629"/>
      <c r="I982" s="829">
        <f>H982+G982</f>
        <v>0</v>
      </c>
      <c r="J982" s="630">
        <f>C982-I982</f>
        <v>1140000</v>
      </c>
      <c r="K982" s="737">
        <f t="shared" si="428"/>
        <v>0</v>
      </c>
    </row>
    <row r="983" spans="1:11" ht="14.1" customHeight="1" thickBot="1" x14ac:dyDescent="0.3">
      <c r="A983" s="776" t="s">
        <v>368</v>
      </c>
      <c r="B983" s="3" t="s">
        <v>136</v>
      </c>
      <c r="C983" s="617">
        <f>C984+C986+C989</f>
        <v>3280000</v>
      </c>
      <c r="D983" s="617">
        <f t="shared" ref="D983:J983" si="436">D984+D986+D989</f>
        <v>0</v>
      </c>
      <c r="E983" s="617">
        <f t="shared" si="436"/>
        <v>0</v>
      </c>
      <c r="F983" s="624">
        <f t="shared" si="436"/>
        <v>0</v>
      </c>
      <c r="G983" s="820">
        <f t="shared" si="436"/>
        <v>0</v>
      </c>
      <c r="H983" s="617">
        <f t="shared" si="436"/>
        <v>0</v>
      </c>
      <c r="I983" s="934">
        <f t="shared" si="436"/>
        <v>0</v>
      </c>
      <c r="J983" s="625">
        <f t="shared" si="436"/>
        <v>3280000</v>
      </c>
      <c r="K983" s="741">
        <f t="shared" si="428"/>
        <v>0</v>
      </c>
    </row>
    <row r="984" spans="1:11" ht="14.1" customHeight="1" x14ac:dyDescent="0.25">
      <c r="A984" s="777" t="s">
        <v>369</v>
      </c>
      <c r="B984" s="41" t="s">
        <v>139</v>
      </c>
      <c r="C984" s="618">
        <f>C985</f>
        <v>430000</v>
      </c>
      <c r="D984" s="618">
        <f t="shared" ref="D984:J984" si="437">D985</f>
        <v>0</v>
      </c>
      <c r="E984" s="618">
        <f t="shared" si="437"/>
        <v>0</v>
      </c>
      <c r="F984" s="626">
        <f t="shared" si="437"/>
        <v>0</v>
      </c>
      <c r="G984" s="821">
        <f t="shared" si="437"/>
        <v>0</v>
      </c>
      <c r="H984" s="618">
        <f t="shared" si="437"/>
        <v>0</v>
      </c>
      <c r="I984" s="935">
        <f t="shared" si="437"/>
        <v>0</v>
      </c>
      <c r="J984" s="628">
        <f t="shared" si="437"/>
        <v>430000</v>
      </c>
      <c r="K984" s="743">
        <f t="shared" si="428"/>
        <v>0</v>
      </c>
    </row>
    <row r="985" spans="1:11" ht="14.1" customHeight="1" x14ac:dyDescent="0.25">
      <c r="A985" s="778" t="s">
        <v>370</v>
      </c>
      <c r="B985" s="4" t="s">
        <v>140</v>
      </c>
      <c r="C985" s="12">
        <v>430000</v>
      </c>
      <c r="D985" s="218"/>
      <c r="E985" s="218"/>
      <c r="F985" s="697"/>
      <c r="G985" s="822"/>
      <c r="H985" s="605"/>
      <c r="I985" s="823">
        <f>H985+G985</f>
        <v>0</v>
      </c>
      <c r="J985" s="604">
        <f>C985-I985</f>
        <v>430000</v>
      </c>
      <c r="K985" s="733">
        <f t="shared" si="428"/>
        <v>0</v>
      </c>
    </row>
    <row r="986" spans="1:11" ht="14.1" customHeight="1" x14ac:dyDescent="0.25">
      <c r="A986" s="778" t="s">
        <v>371</v>
      </c>
      <c r="B986" s="4" t="s">
        <v>141</v>
      </c>
      <c r="C986" s="12">
        <f>C987+C988</f>
        <v>400000</v>
      </c>
      <c r="D986" s="12">
        <f t="shared" ref="D986:J986" si="438">D987+D988</f>
        <v>0</v>
      </c>
      <c r="E986" s="12">
        <f t="shared" si="438"/>
        <v>0</v>
      </c>
      <c r="F986" s="633">
        <f t="shared" si="438"/>
        <v>0</v>
      </c>
      <c r="G986" s="824">
        <f t="shared" si="438"/>
        <v>0</v>
      </c>
      <c r="H986" s="12">
        <f t="shared" si="438"/>
        <v>0</v>
      </c>
      <c r="I986" s="834">
        <f t="shared" si="438"/>
        <v>0</v>
      </c>
      <c r="J986" s="634">
        <f t="shared" si="438"/>
        <v>400000</v>
      </c>
      <c r="K986" s="733">
        <f t="shared" si="428"/>
        <v>0</v>
      </c>
    </row>
    <row r="987" spans="1:11" ht="14.1" customHeight="1" x14ac:dyDescent="0.25">
      <c r="A987" s="778" t="s">
        <v>372</v>
      </c>
      <c r="B987" s="4" t="s">
        <v>142</v>
      </c>
      <c r="C987" s="12">
        <v>200000</v>
      </c>
      <c r="D987" s="218"/>
      <c r="E987" s="218"/>
      <c r="F987" s="697"/>
      <c r="G987" s="822"/>
      <c r="H987" s="605"/>
      <c r="I987" s="823">
        <f>H987+G987</f>
        <v>0</v>
      </c>
      <c r="J987" s="604">
        <f>C987-I987</f>
        <v>200000</v>
      </c>
      <c r="K987" s="733">
        <f t="shared" si="428"/>
        <v>0</v>
      </c>
    </row>
    <row r="988" spans="1:11" ht="14.1" customHeight="1" x14ac:dyDescent="0.25">
      <c r="A988" s="778" t="s">
        <v>940</v>
      </c>
      <c r="B988" s="4" t="s">
        <v>387</v>
      </c>
      <c r="C988" s="12">
        <v>200000</v>
      </c>
      <c r="D988" s="218"/>
      <c r="E988" s="218"/>
      <c r="F988" s="697"/>
      <c r="G988" s="822"/>
      <c r="H988" s="605"/>
      <c r="I988" s="823"/>
      <c r="J988" s="604">
        <f>C988-I988</f>
        <v>200000</v>
      </c>
      <c r="K988" s="733"/>
    </row>
    <row r="989" spans="1:11" ht="14.1" customHeight="1" x14ac:dyDescent="0.25">
      <c r="A989" s="778" t="s">
        <v>373</v>
      </c>
      <c r="B989" s="4" t="s">
        <v>143</v>
      </c>
      <c r="C989" s="12">
        <f>C990</f>
        <v>2450000</v>
      </c>
      <c r="D989" s="12">
        <f t="shared" ref="D989:J989" si="439">D990</f>
        <v>0</v>
      </c>
      <c r="E989" s="12">
        <f t="shared" si="439"/>
        <v>0</v>
      </c>
      <c r="F989" s="633">
        <f t="shared" si="439"/>
        <v>0</v>
      </c>
      <c r="G989" s="824">
        <f t="shared" si="439"/>
        <v>0</v>
      </c>
      <c r="H989" s="12">
        <f t="shared" si="439"/>
        <v>0</v>
      </c>
      <c r="I989" s="834">
        <f t="shared" si="439"/>
        <v>0</v>
      </c>
      <c r="J989" s="634">
        <f t="shared" si="439"/>
        <v>2450000</v>
      </c>
      <c r="K989" s="733">
        <f t="shared" ref="K989:K999" si="440">I989/C989*100</f>
        <v>0</v>
      </c>
    </row>
    <row r="990" spans="1:11" ht="14.1" customHeight="1" x14ac:dyDescent="0.25">
      <c r="A990" s="778" t="s">
        <v>374</v>
      </c>
      <c r="B990" s="4" t="s">
        <v>160</v>
      </c>
      <c r="C990" s="12">
        <v>2450000</v>
      </c>
      <c r="D990" s="218"/>
      <c r="E990" s="218"/>
      <c r="F990" s="697"/>
      <c r="G990" s="822"/>
      <c r="H990" s="605"/>
      <c r="I990" s="823">
        <f>H990+G990</f>
        <v>0</v>
      </c>
      <c r="J990" s="604">
        <f>C990-I990</f>
        <v>2450000</v>
      </c>
      <c r="K990" s="733">
        <f t="shared" si="440"/>
        <v>0</v>
      </c>
    </row>
    <row r="991" spans="1:11" ht="14.1" customHeight="1" x14ac:dyDescent="0.25">
      <c r="A991" s="745" t="s">
        <v>99</v>
      </c>
      <c r="B991" s="38" t="s">
        <v>447</v>
      </c>
      <c r="C991" s="620">
        <f t="shared" ref="C991:J991" si="441">C992+C1006</f>
        <v>6800000</v>
      </c>
      <c r="D991" s="620">
        <f t="shared" si="441"/>
        <v>0</v>
      </c>
      <c r="E991" s="620">
        <f t="shared" si="441"/>
        <v>0</v>
      </c>
      <c r="F991" s="453">
        <f t="shared" si="441"/>
        <v>0</v>
      </c>
      <c r="G991" s="825">
        <f t="shared" si="441"/>
        <v>0</v>
      </c>
      <c r="H991" s="619">
        <f t="shared" si="441"/>
        <v>0</v>
      </c>
      <c r="I991" s="665">
        <f t="shared" si="441"/>
        <v>0</v>
      </c>
      <c r="J991" s="621">
        <f t="shared" si="441"/>
        <v>6800000</v>
      </c>
      <c r="K991" s="746">
        <f t="shared" si="440"/>
        <v>0</v>
      </c>
    </row>
    <row r="992" spans="1:11" ht="14.1" customHeight="1" thickBot="1" x14ac:dyDescent="0.3">
      <c r="A992" s="371" t="s">
        <v>71</v>
      </c>
      <c r="B992" s="47" t="s">
        <v>72</v>
      </c>
      <c r="C992" s="616">
        <f>C993</f>
        <v>2000000</v>
      </c>
      <c r="D992" s="616">
        <f t="shared" ref="D992:J992" si="442">D993</f>
        <v>0</v>
      </c>
      <c r="E992" s="616">
        <f t="shared" si="442"/>
        <v>0</v>
      </c>
      <c r="F992" s="622">
        <f t="shared" si="442"/>
        <v>0</v>
      </c>
      <c r="G992" s="838">
        <f t="shared" si="442"/>
        <v>0</v>
      </c>
      <c r="H992" s="641">
        <f t="shared" si="442"/>
        <v>0</v>
      </c>
      <c r="I992" s="962">
        <f t="shared" si="442"/>
        <v>0</v>
      </c>
      <c r="J992" s="632">
        <f t="shared" si="442"/>
        <v>2000000</v>
      </c>
      <c r="K992" s="739">
        <f t="shared" si="440"/>
        <v>0</v>
      </c>
    </row>
    <row r="993" spans="1:11" ht="14.1" customHeight="1" thickBot="1" x14ac:dyDescent="0.3">
      <c r="A993" s="776" t="s">
        <v>378</v>
      </c>
      <c r="B993" s="3" t="s">
        <v>136</v>
      </c>
      <c r="C993" s="617">
        <f>C994+C996+C998</f>
        <v>2000000</v>
      </c>
      <c r="D993" s="617">
        <f t="shared" ref="D993:J993" si="443">D994+D996+D998</f>
        <v>0</v>
      </c>
      <c r="E993" s="617">
        <f t="shared" si="443"/>
        <v>0</v>
      </c>
      <c r="F993" s="624">
        <f t="shared" si="443"/>
        <v>0</v>
      </c>
      <c r="G993" s="820">
        <f t="shared" si="443"/>
        <v>0</v>
      </c>
      <c r="H993" s="617">
        <f t="shared" si="443"/>
        <v>0</v>
      </c>
      <c r="I993" s="934">
        <f t="shared" si="443"/>
        <v>0</v>
      </c>
      <c r="J993" s="625">
        <f t="shared" si="443"/>
        <v>2000000</v>
      </c>
      <c r="K993" s="741">
        <f t="shared" si="440"/>
        <v>0</v>
      </c>
    </row>
    <row r="994" spans="1:11" ht="14.1" customHeight="1" x14ac:dyDescent="0.25">
      <c r="A994" s="777" t="s">
        <v>379</v>
      </c>
      <c r="B994" s="41" t="s">
        <v>139</v>
      </c>
      <c r="C994" s="618">
        <f>C995</f>
        <v>525000</v>
      </c>
      <c r="D994" s="618">
        <f t="shared" ref="D994:J994" si="444">D995</f>
        <v>0</v>
      </c>
      <c r="E994" s="618">
        <f t="shared" si="444"/>
        <v>0</v>
      </c>
      <c r="F994" s="626">
        <f t="shared" si="444"/>
        <v>0</v>
      </c>
      <c r="G994" s="821">
        <f t="shared" si="444"/>
        <v>0</v>
      </c>
      <c r="H994" s="618">
        <f t="shared" si="444"/>
        <v>0</v>
      </c>
      <c r="I994" s="935">
        <f t="shared" si="444"/>
        <v>0</v>
      </c>
      <c r="J994" s="628">
        <f t="shared" si="444"/>
        <v>525000</v>
      </c>
      <c r="K994" s="743">
        <f t="shared" si="440"/>
        <v>0</v>
      </c>
    </row>
    <row r="995" spans="1:11" ht="14.1" customHeight="1" x14ac:dyDescent="0.25">
      <c r="A995" s="778" t="s">
        <v>380</v>
      </c>
      <c r="B995" s="4" t="s">
        <v>140</v>
      </c>
      <c r="C995" s="12">
        <v>525000</v>
      </c>
      <c r="D995" s="587"/>
      <c r="E995" s="587"/>
      <c r="F995" s="699"/>
      <c r="G995" s="822"/>
      <c r="H995" s="605"/>
      <c r="I995" s="823">
        <f>H995+G995</f>
        <v>0</v>
      </c>
      <c r="J995" s="604">
        <f>C995-I995</f>
        <v>525000</v>
      </c>
      <c r="K995" s="733">
        <f t="shared" si="440"/>
        <v>0</v>
      </c>
    </row>
    <row r="996" spans="1:11" ht="14.1" customHeight="1" x14ac:dyDescent="0.25">
      <c r="A996" s="778" t="s">
        <v>381</v>
      </c>
      <c r="B996" s="4" t="s">
        <v>141</v>
      </c>
      <c r="C996" s="12">
        <f>C997</f>
        <v>200000</v>
      </c>
      <c r="D996" s="12">
        <f t="shared" ref="D996:J996" si="445">D997</f>
        <v>0</v>
      </c>
      <c r="E996" s="12">
        <f t="shared" si="445"/>
        <v>0</v>
      </c>
      <c r="F996" s="633">
        <f t="shared" si="445"/>
        <v>0</v>
      </c>
      <c r="G996" s="824">
        <f t="shared" si="445"/>
        <v>0</v>
      </c>
      <c r="H996" s="12">
        <f t="shared" si="445"/>
        <v>0</v>
      </c>
      <c r="I996" s="834">
        <f t="shared" si="445"/>
        <v>0</v>
      </c>
      <c r="J996" s="634">
        <f t="shared" si="445"/>
        <v>200000</v>
      </c>
      <c r="K996" s="733">
        <f t="shared" si="440"/>
        <v>0</v>
      </c>
    </row>
    <row r="997" spans="1:11" ht="14.1" customHeight="1" x14ac:dyDescent="0.25">
      <c r="A997" s="778" t="s">
        <v>382</v>
      </c>
      <c r="B997" s="4" t="s">
        <v>142</v>
      </c>
      <c r="C997" s="12">
        <v>200000</v>
      </c>
      <c r="D997" s="218"/>
      <c r="E997" s="218"/>
      <c r="F997" s="697"/>
      <c r="G997" s="822"/>
      <c r="H997" s="605"/>
      <c r="I997" s="823">
        <f>H997+G997</f>
        <v>0</v>
      </c>
      <c r="J997" s="604">
        <f>C997-I997</f>
        <v>200000</v>
      </c>
      <c r="K997" s="733">
        <f t="shared" si="440"/>
        <v>0</v>
      </c>
    </row>
    <row r="998" spans="1:11" ht="14.1" customHeight="1" x14ac:dyDescent="0.25">
      <c r="A998" s="778" t="s">
        <v>383</v>
      </c>
      <c r="B998" s="4" t="s">
        <v>143</v>
      </c>
      <c r="C998" s="12">
        <f>C999</f>
        <v>1275000</v>
      </c>
      <c r="D998" s="12">
        <f t="shared" ref="D998:J998" si="446">D999</f>
        <v>0</v>
      </c>
      <c r="E998" s="12">
        <f t="shared" si="446"/>
        <v>0</v>
      </c>
      <c r="F998" s="633">
        <f t="shared" si="446"/>
        <v>0</v>
      </c>
      <c r="G998" s="824">
        <f t="shared" si="446"/>
        <v>0</v>
      </c>
      <c r="H998" s="12">
        <f t="shared" si="446"/>
        <v>0</v>
      </c>
      <c r="I998" s="834">
        <f t="shared" si="446"/>
        <v>0</v>
      </c>
      <c r="J998" s="634">
        <f t="shared" si="446"/>
        <v>1275000</v>
      </c>
      <c r="K998" s="733">
        <f t="shared" si="440"/>
        <v>0</v>
      </c>
    </row>
    <row r="999" spans="1:11" ht="14.1" customHeight="1" x14ac:dyDescent="0.25">
      <c r="A999" s="778" t="s">
        <v>384</v>
      </c>
      <c r="B999" s="4" t="s">
        <v>160</v>
      </c>
      <c r="C999" s="12">
        <v>1275000</v>
      </c>
      <c r="D999" s="218"/>
      <c r="E999" s="218"/>
      <c r="F999" s="697"/>
      <c r="G999" s="822"/>
      <c r="H999" s="605"/>
      <c r="I999" s="823">
        <f>H999+G999</f>
        <v>0</v>
      </c>
      <c r="J999" s="604">
        <f>C999-I999</f>
        <v>1275000</v>
      </c>
      <c r="K999" s="733">
        <f t="shared" si="440"/>
        <v>0</v>
      </c>
    </row>
    <row r="1000" spans="1:11" ht="14.1" customHeight="1" x14ac:dyDescent="0.25">
      <c r="A1000" s="779"/>
      <c r="B1000" s="32"/>
      <c r="C1000" s="611"/>
      <c r="D1000" s="211"/>
      <c r="E1000" s="211"/>
      <c r="F1000" s="693"/>
      <c r="G1000" s="828"/>
      <c r="H1000" s="629"/>
      <c r="I1000" s="829"/>
      <c r="J1000" s="630"/>
      <c r="K1000" s="737"/>
    </row>
    <row r="1001" spans="1:11" ht="14.1" customHeight="1" x14ac:dyDescent="0.25">
      <c r="A1001" s="918"/>
      <c r="B1001" s="879"/>
      <c r="C1001" s="880"/>
      <c r="D1001" s="881"/>
      <c r="E1001" s="881"/>
      <c r="F1001" s="881"/>
      <c r="G1001" s="882"/>
      <c r="H1001" s="882"/>
      <c r="I1001" s="882"/>
      <c r="J1001" s="883"/>
      <c r="K1001" s="884"/>
    </row>
    <row r="1002" spans="1:11" ht="14.1" customHeight="1" x14ac:dyDescent="0.25">
      <c r="A1002" s="919"/>
      <c r="B1002" s="7"/>
      <c r="C1002" s="885"/>
      <c r="D1002" s="220"/>
      <c r="E1002" s="220"/>
      <c r="F1002" s="220"/>
      <c r="G1002" s="415"/>
      <c r="H1002" s="415"/>
      <c r="I1002" s="415"/>
      <c r="J1002" s="886"/>
      <c r="K1002" s="887"/>
    </row>
    <row r="1003" spans="1:11" ht="14.1" customHeight="1" x14ac:dyDescent="0.25">
      <c r="A1003" s="919"/>
      <c r="B1003" s="7"/>
      <c r="C1003" s="885"/>
      <c r="D1003" s="220"/>
      <c r="E1003" s="220"/>
      <c r="F1003" s="220"/>
      <c r="G1003" s="415"/>
      <c r="H1003" s="415"/>
      <c r="I1003" s="415"/>
      <c r="J1003" s="886"/>
      <c r="K1003" s="887"/>
    </row>
    <row r="1004" spans="1:11" ht="14.1" customHeight="1" x14ac:dyDescent="0.25">
      <c r="A1004" s="919"/>
      <c r="B1004" s="7"/>
      <c r="C1004" s="885"/>
      <c r="D1004" s="220"/>
      <c r="E1004" s="220"/>
      <c r="F1004" s="220"/>
      <c r="G1004" s="415"/>
      <c r="H1004" s="415"/>
      <c r="I1004" s="415"/>
      <c r="J1004" s="886"/>
      <c r="K1004" s="887">
        <v>12</v>
      </c>
    </row>
    <row r="1005" spans="1:11" ht="14.1" customHeight="1" x14ac:dyDescent="0.25">
      <c r="A1005" s="717" t="s">
        <v>435</v>
      </c>
      <c r="B1005" s="689">
        <v>2</v>
      </c>
      <c r="C1005" s="690" t="s">
        <v>436</v>
      </c>
      <c r="D1005" s="690" t="s">
        <v>437</v>
      </c>
      <c r="E1005" s="690" t="s">
        <v>438</v>
      </c>
      <c r="F1005" s="691" t="s">
        <v>439</v>
      </c>
      <c r="G1005" s="801">
        <v>7</v>
      </c>
      <c r="H1005" s="581">
        <v>8</v>
      </c>
      <c r="I1005" s="924">
        <v>9</v>
      </c>
      <c r="J1005" s="582">
        <v>10</v>
      </c>
      <c r="K1005" s="718">
        <v>11</v>
      </c>
    </row>
    <row r="1006" spans="1:11" ht="14.1" customHeight="1" thickBot="1" x14ac:dyDescent="0.3">
      <c r="A1006" s="371" t="s">
        <v>73</v>
      </c>
      <c r="B1006" s="47" t="s">
        <v>448</v>
      </c>
      <c r="C1006" s="616">
        <f>C1007+C1010</f>
        <v>4800000</v>
      </c>
      <c r="D1006" s="616">
        <f t="shared" ref="D1006:J1006" si="447">D1007+D1010</f>
        <v>0</v>
      </c>
      <c r="E1006" s="616">
        <f t="shared" si="447"/>
        <v>0</v>
      </c>
      <c r="F1006" s="622">
        <f t="shared" si="447"/>
        <v>0</v>
      </c>
      <c r="G1006" s="819">
        <f t="shared" si="447"/>
        <v>0</v>
      </c>
      <c r="H1006" s="616">
        <f t="shared" si="447"/>
        <v>0</v>
      </c>
      <c r="I1006" s="961">
        <f t="shared" si="447"/>
        <v>0</v>
      </c>
      <c r="J1006" s="865">
        <f t="shared" si="447"/>
        <v>4800000</v>
      </c>
      <c r="K1006" s="737">
        <f t="shared" ref="K1006:K1040" si="448">I1006/C1006*100</f>
        <v>0</v>
      </c>
    </row>
    <row r="1007" spans="1:11" ht="14.1" customHeight="1" thickBot="1" x14ac:dyDescent="0.3">
      <c r="A1007" s="372" t="s">
        <v>391</v>
      </c>
      <c r="B1007" s="3" t="s">
        <v>80</v>
      </c>
      <c r="C1007" s="617">
        <f>C1008</f>
        <v>625000</v>
      </c>
      <c r="D1007" s="617">
        <f t="shared" ref="D1007:J1008" si="449">D1008</f>
        <v>0</v>
      </c>
      <c r="E1007" s="617">
        <f t="shared" si="449"/>
        <v>0</v>
      </c>
      <c r="F1007" s="624">
        <f t="shared" si="449"/>
        <v>0</v>
      </c>
      <c r="G1007" s="820">
        <f t="shared" si="449"/>
        <v>0</v>
      </c>
      <c r="H1007" s="617">
        <f t="shared" si="449"/>
        <v>0</v>
      </c>
      <c r="I1007" s="934">
        <f t="shared" si="449"/>
        <v>0</v>
      </c>
      <c r="J1007" s="625">
        <f t="shared" si="449"/>
        <v>625000</v>
      </c>
      <c r="K1007" s="741">
        <f t="shared" si="448"/>
        <v>0</v>
      </c>
    </row>
    <row r="1008" spans="1:11" ht="14.1" customHeight="1" x14ac:dyDescent="0.25">
      <c r="A1008" s="747" t="s">
        <v>392</v>
      </c>
      <c r="B1008" s="41" t="s">
        <v>137</v>
      </c>
      <c r="C1008" s="618">
        <f>C1009</f>
        <v>625000</v>
      </c>
      <c r="D1008" s="618">
        <f t="shared" si="449"/>
        <v>0</v>
      </c>
      <c r="E1008" s="618">
        <f t="shared" si="449"/>
        <v>0</v>
      </c>
      <c r="F1008" s="626">
        <f t="shared" si="449"/>
        <v>0</v>
      </c>
      <c r="G1008" s="821">
        <f t="shared" si="449"/>
        <v>0</v>
      </c>
      <c r="H1008" s="618">
        <f t="shared" si="449"/>
        <v>0</v>
      </c>
      <c r="I1008" s="935">
        <f t="shared" si="449"/>
        <v>0</v>
      </c>
      <c r="J1008" s="628">
        <f t="shared" si="449"/>
        <v>625000</v>
      </c>
      <c r="K1008" s="743">
        <f t="shared" si="448"/>
        <v>0</v>
      </c>
    </row>
    <row r="1009" spans="1:11" ht="14.1" customHeight="1" thickBot="1" x14ac:dyDescent="0.3">
      <c r="A1009" s="736" t="s">
        <v>393</v>
      </c>
      <c r="B1009" s="32" t="s">
        <v>138</v>
      </c>
      <c r="C1009" s="611">
        <v>625000</v>
      </c>
      <c r="D1009" s="590"/>
      <c r="E1009" s="590"/>
      <c r="F1009" s="698"/>
      <c r="G1009" s="828"/>
      <c r="H1009" s="629"/>
      <c r="I1009" s="829">
        <f>H1009+G1009</f>
        <v>0</v>
      </c>
      <c r="J1009" s="630">
        <f>C1009-I1009</f>
        <v>625000</v>
      </c>
      <c r="K1009" s="737">
        <f t="shared" si="448"/>
        <v>0</v>
      </c>
    </row>
    <row r="1010" spans="1:11" ht="14.1" customHeight="1" thickBot="1" x14ac:dyDescent="0.3">
      <c r="A1010" s="372" t="s">
        <v>394</v>
      </c>
      <c r="B1010" s="3" t="s">
        <v>136</v>
      </c>
      <c r="C1010" s="617">
        <f>C1011+C1013+C1015+C1018+C1021</f>
        <v>4175000</v>
      </c>
      <c r="D1010" s="617">
        <f t="shared" ref="D1010:J1010" si="450">D1011+D1013+D1015+D1018+D1021</f>
        <v>0</v>
      </c>
      <c r="E1010" s="617">
        <f t="shared" si="450"/>
        <v>0</v>
      </c>
      <c r="F1010" s="624">
        <f t="shared" si="450"/>
        <v>0</v>
      </c>
      <c r="G1010" s="820">
        <f t="shared" si="450"/>
        <v>0</v>
      </c>
      <c r="H1010" s="617">
        <f t="shared" si="450"/>
        <v>0</v>
      </c>
      <c r="I1010" s="934">
        <f t="shared" si="450"/>
        <v>0</v>
      </c>
      <c r="J1010" s="625">
        <f t="shared" si="450"/>
        <v>4175000</v>
      </c>
      <c r="K1010" s="741">
        <f t="shared" si="448"/>
        <v>0</v>
      </c>
    </row>
    <row r="1011" spans="1:11" ht="14.1" customHeight="1" x14ac:dyDescent="0.25">
      <c r="A1011" s="747" t="s">
        <v>395</v>
      </c>
      <c r="B1011" s="41" t="s">
        <v>139</v>
      </c>
      <c r="C1011" s="618">
        <f>C1012</f>
        <v>480000</v>
      </c>
      <c r="D1011" s="618">
        <f t="shared" ref="D1011:J1011" si="451">D1012</f>
        <v>0</v>
      </c>
      <c r="E1011" s="618">
        <f t="shared" si="451"/>
        <v>0</v>
      </c>
      <c r="F1011" s="626">
        <f t="shared" si="451"/>
        <v>0</v>
      </c>
      <c r="G1011" s="821">
        <f t="shared" si="451"/>
        <v>0</v>
      </c>
      <c r="H1011" s="618">
        <f t="shared" si="451"/>
        <v>0</v>
      </c>
      <c r="I1011" s="935">
        <f t="shared" si="451"/>
        <v>0</v>
      </c>
      <c r="J1011" s="628">
        <f t="shared" si="451"/>
        <v>480000</v>
      </c>
      <c r="K1011" s="743">
        <f t="shared" si="448"/>
        <v>0</v>
      </c>
    </row>
    <row r="1012" spans="1:11" ht="14.1" customHeight="1" x14ac:dyDescent="0.25">
      <c r="A1012" s="732" t="s">
        <v>396</v>
      </c>
      <c r="B1012" s="4" t="s">
        <v>140</v>
      </c>
      <c r="C1012" s="12">
        <v>480000</v>
      </c>
      <c r="D1012" s="587"/>
      <c r="E1012" s="587"/>
      <c r="F1012" s="699"/>
      <c r="G1012" s="822"/>
      <c r="H1012" s="605"/>
      <c r="I1012" s="831">
        <f>H1012+G1012</f>
        <v>0</v>
      </c>
      <c r="J1012" s="636">
        <f>C1012-I1012</f>
        <v>480000</v>
      </c>
      <c r="K1012" s="733">
        <f t="shared" si="448"/>
        <v>0</v>
      </c>
    </row>
    <row r="1013" spans="1:11" ht="14.1" customHeight="1" x14ac:dyDescent="0.25">
      <c r="A1013" s="732" t="s">
        <v>397</v>
      </c>
      <c r="B1013" s="4" t="s">
        <v>385</v>
      </c>
      <c r="C1013" s="12">
        <f>C1014</f>
        <v>200000</v>
      </c>
      <c r="D1013" s="12">
        <f t="shared" ref="D1013:J1013" si="452">D1014</f>
        <v>0</v>
      </c>
      <c r="E1013" s="12">
        <f t="shared" si="452"/>
        <v>0</v>
      </c>
      <c r="F1013" s="633">
        <f t="shared" si="452"/>
        <v>0</v>
      </c>
      <c r="G1013" s="824">
        <f t="shared" si="452"/>
        <v>0</v>
      </c>
      <c r="H1013" s="12">
        <f t="shared" si="452"/>
        <v>0</v>
      </c>
      <c r="I1013" s="834">
        <f t="shared" si="452"/>
        <v>0</v>
      </c>
      <c r="J1013" s="634">
        <f t="shared" si="452"/>
        <v>200000</v>
      </c>
      <c r="K1013" s="733">
        <f t="shared" si="448"/>
        <v>0</v>
      </c>
    </row>
    <row r="1014" spans="1:11" ht="14.1" customHeight="1" x14ac:dyDescent="0.25">
      <c r="A1014" s="732" t="s">
        <v>398</v>
      </c>
      <c r="B1014" s="4" t="s">
        <v>386</v>
      </c>
      <c r="C1014" s="12">
        <v>200000</v>
      </c>
      <c r="D1014" s="587"/>
      <c r="E1014" s="587"/>
      <c r="F1014" s="699"/>
      <c r="G1014" s="822"/>
      <c r="H1014" s="605"/>
      <c r="I1014" s="831">
        <f>H1014+G1014</f>
        <v>0</v>
      </c>
      <c r="J1014" s="636">
        <f>C1014-I1014</f>
        <v>200000</v>
      </c>
      <c r="K1014" s="733">
        <f t="shared" si="448"/>
        <v>0</v>
      </c>
    </row>
    <row r="1015" spans="1:11" ht="14.1" customHeight="1" x14ac:dyDescent="0.25">
      <c r="A1015" s="732" t="s">
        <v>399</v>
      </c>
      <c r="B1015" s="4" t="s">
        <v>141</v>
      </c>
      <c r="C1015" s="12">
        <f>C1016+C1017</f>
        <v>400000</v>
      </c>
      <c r="D1015" s="12">
        <f t="shared" ref="D1015:J1015" si="453">D1016+D1017</f>
        <v>0</v>
      </c>
      <c r="E1015" s="12">
        <f t="shared" si="453"/>
        <v>0</v>
      </c>
      <c r="F1015" s="633">
        <f t="shared" si="453"/>
        <v>0</v>
      </c>
      <c r="G1015" s="824">
        <f t="shared" si="453"/>
        <v>0</v>
      </c>
      <c r="H1015" s="12">
        <f t="shared" si="453"/>
        <v>0</v>
      </c>
      <c r="I1015" s="834">
        <f t="shared" si="453"/>
        <v>0</v>
      </c>
      <c r="J1015" s="634">
        <f t="shared" si="453"/>
        <v>400000</v>
      </c>
      <c r="K1015" s="733">
        <f t="shared" si="448"/>
        <v>0</v>
      </c>
    </row>
    <row r="1016" spans="1:11" ht="14.1" customHeight="1" x14ac:dyDescent="0.25">
      <c r="A1016" s="732" t="s">
        <v>401</v>
      </c>
      <c r="B1016" s="4" t="s">
        <v>142</v>
      </c>
      <c r="C1016" s="12">
        <v>300000</v>
      </c>
      <c r="D1016" s="587"/>
      <c r="E1016" s="587"/>
      <c r="F1016" s="699"/>
      <c r="G1016" s="822"/>
      <c r="H1016" s="605"/>
      <c r="I1016" s="831">
        <f>H1016+G1016</f>
        <v>0</v>
      </c>
      <c r="J1016" s="636">
        <f>C1016-I1016</f>
        <v>300000</v>
      </c>
      <c r="K1016" s="733">
        <f t="shared" si="448"/>
        <v>0</v>
      </c>
    </row>
    <row r="1017" spans="1:11" ht="14.1" customHeight="1" x14ac:dyDescent="0.25">
      <c r="A1017" s="732" t="s">
        <v>400</v>
      </c>
      <c r="B1017" s="4" t="s">
        <v>387</v>
      </c>
      <c r="C1017" s="12">
        <v>100000</v>
      </c>
      <c r="D1017" s="587"/>
      <c r="E1017" s="587"/>
      <c r="F1017" s="699"/>
      <c r="G1017" s="822"/>
      <c r="H1017" s="605"/>
      <c r="I1017" s="831">
        <f>H1017+G1017</f>
        <v>0</v>
      </c>
      <c r="J1017" s="636">
        <f>C1017-I1017</f>
        <v>100000</v>
      </c>
      <c r="K1017" s="733">
        <f t="shared" si="448"/>
        <v>0</v>
      </c>
    </row>
    <row r="1018" spans="1:11" ht="14.1" customHeight="1" x14ac:dyDescent="0.25">
      <c r="A1018" s="732" t="s">
        <v>402</v>
      </c>
      <c r="B1018" s="4" t="s">
        <v>388</v>
      </c>
      <c r="C1018" s="12">
        <f>C1019+C1020</f>
        <v>800000</v>
      </c>
      <c r="D1018" s="12">
        <f t="shared" ref="D1018:J1018" si="454">D1019+D1020</f>
        <v>0</v>
      </c>
      <c r="E1018" s="12">
        <f t="shared" si="454"/>
        <v>0</v>
      </c>
      <c r="F1018" s="633">
        <f t="shared" si="454"/>
        <v>0</v>
      </c>
      <c r="G1018" s="824">
        <f t="shared" si="454"/>
        <v>0</v>
      </c>
      <c r="H1018" s="12">
        <f t="shared" si="454"/>
        <v>0</v>
      </c>
      <c r="I1018" s="834">
        <f t="shared" si="454"/>
        <v>0</v>
      </c>
      <c r="J1018" s="634">
        <f t="shared" si="454"/>
        <v>800000</v>
      </c>
      <c r="K1018" s="733">
        <f t="shared" si="448"/>
        <v>0</v>
      </c>
    </row>
    <row r="1019" spans="1:11" ht="14.1" customHeight="1" x14ac:dyDescent="0.25">
      <c r="A1019" s="732" t="s">
        <v>404</v>
      </c>
      <c r="B1019" s="4" t="s">
        <v>389</v>
      </c>
      <c r="C1019" s="12">
        <v>500000</v>
      </c>
      <c r="D1019" s="587"/>
      <c r="E1019" s="587"/>
      <c r="F1019" s="699"/>
      <c r="G1019" s="822"/>
      <c r="H1019" s="605"/>
      <c r="I1019" s="831">
        <f>H1019+G1019</f>
        <v>0</v>
      </c>
      <c r="J1019" s="636">
        <f>C1019-I1019</f>
        <v>500000</v>
      </c>
      <c r="K1019" s="733">
        <f t="shared" si="448"/>
        <v>0</v>
      </c>
    </row>
    <row r="1020" spans="1:11" ht="14.1" customHeight="1" x14ac:dyDescent="0.25">
      <c r="A1020" s="732" t="s">
        <v>403</v>
      </c>
      <c r="B1020" s="4" t="s">
        <v>390</v>
      </c>
      <c r="C1020" s="12">
        <v>300000</v>
      </c>
      <c r="D1020" s="587"/>
      <c r="E1020" s="587"/>
      <c r="F1020" s="699"/>
      <c r="G1020" s="822"/>
      <c r="H1020" s="605"/>
      <c r="I1020" s="831">
        <f>H1020+G1020</f>
        <v>0</v>
      </c>
      <c r="J1020" s="636">
        <f>C1020-I1020</f>
        <v>300000</v>
      </c>
      <c r="K1020" s="733">
        <f t="shared" si="448"/>
        <v>0</v>
      </c>
    </row>
    <row r="1021" spans="1:11" ht="14.1" customHeight="1" x14ac:dyDescent="0.25">
      <c r="A1021" s="732" t="s">
        <v>405</v>
      </c>
      <c r="B1021" s="4" t="s">
        <v>143</v>
      </c>
      <c r="C1021" s="12">
        <f>C1022</f>
        <v>2295000</v>
      </c>
      <c r="D1021" s="12">
        <f t="shared" ref="D1021:J1021" si="455">D1022</f>
        <v>0</v>
      </c>
      <c r="E1021" s="12">
        <f t="shared" si="455"/>
        <v>0</v>
      </c>
      <c r="F1021" s="633">
        <f t="shared" si="455"/>
        <v>0</v>
      </c>
      <c r="G1021" s="824">
        <f t="shared" si="455"/>
        <v>0</v>
      </c>
      <c r="H1021" s="12">
        <f t="shared" si="455"/>
        <v>0</v>
      </c>
      <c r="I1021" s="834">
        <f t="shared" si="455"/>
        <v>0</v>
      </c>
      <c r="J1021" s="634">
        <f t="shared" si="455"/>
        <v>2295000</v>
      </c>
      <c r="K1021" s="733">
        <f t="shared" si="448"/>
        <v>0</v>
      </c>
    </row>
    <row r="1022" spans="1:11" ht="14.1" customHeight="1" x14ac:dyDescent="0.25">
      <c r="A1022" s="732" t="s">
        <v>406</v>
      </c>
      <c r="B1022" s="4" t="s">
        <v>160</v>
      </c>
      <c r="C1022" s="12">
        <v>2295000</v>
      </c>
      <c r="D1022" s="218"/>
      <c r="E1022" s="218"/>
      <c r="F1022" s="697"/>
      <c r="G1022" s="822"/>
      <c r="H1022" s="605"/>
      <c r="I1022" s="831">
        <f>H1022+G1022</f>
        <v>0</v>
      </c>
      <c r="J1022" s="604">
        <f>C1022-I1022</f>
        <v>2295000</v>
      </c>
      <c r="K1022" s="733">
        <f t="shared" si="448"/>
        <v>0</v>
      </c>
    </row>
    <row r="1023" spans="1:11" ht="14.1" customHeight="1" x14ac:dyDescent="0.25">
      <c r="A1023" s="745" t="s">
        <v>98</v>
      </c>
      <c r="B1023" s="38" t="s">
        <v>97</v>
      </c>
      <c r="C1023" s="620">
        <f t="shared" ref="C1023:J1023" si="456">C1024+C1033</f>
        <v>5000000</v>
      </c>
      <c r="D1023" s="620">
        <f t="shared" si="456"/>
        <v>0</v>
      </c>
      <c r="E1023" s="620">
        <f t="shared" si="456"/>
        <v>0</v>
      </c>
      <c r="F1023" s="453">
        <f t="shared" si="456"/>
        <v>0</v>
      </c>
      <c r="G1023" s="825">
        <f t="shared" si="456"/>
        <v>0</v>
      </c>
      <c r="H1023" s="619">
        <f t="shared" si="456"/>
        <v>0</v>
      </c>
      <c r="I1023" s="665">
        <f t="shared" si="456"/>
        <v>0</v>
      </c>
      <c r="J1023" s="621">
        <f t="shared" si="456"/>
        <v>5000000</v>
      </c>
      <c r="K1023" s="746">
        <f t="shared" si="448"/>
        <v>0</v>
      </c>
    </row>
    <row r="1024" spans="1:11" ht="14.1" customHeight="1" thickBot="1" x14ac:dyDescent="0.3">
      <c r="A1024" s="371" t="s">
        <v>74</v>
      </c>
      <c r="B1024" s="47" t="s">
        <v>75</v>
      </c>
      <c r="C1024" s="616">
        <f>C1025</f>
        <v>2000000</v>
      </c>
      <c r="D1024" s="616">
        <f t="shared" ref="D1024:J1024" si="457">D1025</f>
        <v>0</v>
      </c>
      <c r="E1024" s="616">
        <f t="shared" si="457"/>
        <v>0</v>
      </c>
      <c r="F1024" s="622">
        <f t="shared" si="457"/>
        <v>0</v>
      </c>
      <c r="G1024" s="838">
        <f t="shared" si="457"/>
        <v>0</v>
      </c>
      <c r="H1024" s="641">
        <f t="shared" si="457"/>
        <v>0</v>
      </c>
      <c r="I1024" s="962">
        <f t="shared" si="457"/>
        <v>0</v>
      </c>
      <c r="J1024" s="632">
        <f t="shared" si="457"/>
        <v>2000000</v>
      </c>
      <c r="K1024" s="739">
        <f t="shared" si="448"/>
        <v>0</v>
      </c>
    </row>
    <row r="1025" spans="1:11" ht="14.1" customHeight="1" thickBot="1" x14ac:dyDescent="0.3">
      <c r="A1025" s="776" t="s">
        <v>407</v>
      </c>
      <c r="B1025" s="3" t="s">
        <v>136</v>
      </c>
      <c r="C1025" s="617">
        <f>C1026+C1028+C1031</f>
        <v>2000000</v>
      </c>
      <c r="D1025" s="617">
        <f t="shared" ref="D1025:J1025" si="458">D1026+D1028+D1031</f>
        <v>0</v>
      </c>
      <c r="E1025" s="617">
        <f t="shared" si="458"/>
        <v>0</v>
      </c>
      <c r="F1025" s="624">
        <f t="shared" si="458"/>
        <v>0</v>
      </c>
      <c r="G1025" s="820">
        <f t="shared" si="458"/>
        <v>0</v>
      </c>
      <c r="H1025" s="617">
        <f t="shared" si="458"/>
        <v>0</v>
      </c>
      <c r="I1025" s="934">
        <f t="shared" si="458"/>
        <v>0</v>
      </c>
      <c r="J1025" s="625">
        <f t="shared" si="458"/>
        <v>2000000</v>
      </c>
      <c r="K1025" s="741">
        <f t="shared" si="448"/>
        <v>0</v>
      </c>
    </row>
    <row r="1026" spans="1:11" ht="14.1" customHeight="1" x14ac:dyDescent="0.25">
      <c r="A1026" s="777" t="s">
        <v>408</v>
      </c>
      <c r="B1026" s="41" t="s">
        <v>139</v>
      </c>
      <c r="C1026" s="618">
        <f>C1027</f>
        <v>500000</v>
      </c>
      <c r="D1026" s="618">
        <f t="shared" ref="D1026:J1026" si="459">D1027</f>
        <v>0</v>
      </c>
      <c r="E1026" s="618">
        <f t="shared" si="459"/>
        <v>0</v>
      </c>
      <c r="F1026" s="626">
        <f t="shared" si="459"/>
        <v>0</v>
      </c>
      <c r="G1026" s="821">
        <f t="shared" si="459"/>
        <v>0</v>
      </c>
      <c r="H1026" s="618">
        <f t="shared" si="459"/>
        <v>0</v>
      </c>
      <c r="I1026" s="935">
        <f t="shared" si="459"/>
        <v>0</v>
      </c>
      <c r="J1026" s="628">
        <f t="shared" si="459"/>
        <v>500000</v>
      </c>
      <c r="K1026" s="743">
        <f t="shared" si="448"/>
        <v>0</v>
      </c>
    </row>
    <row r="1027" spans="1:11" ht="14.1" customHeight="1" x14ac:dyDescent="0.25">
      <c r="A1027" s="778" t="s">
        <v>409</v>
      </c>
      <c r="B1027" s="4" t="s">
        <v>140</v>
      </c>
      <c r="C1027" s="12">
        <v>500000</v>
      </c>
      <c r="D1027" s="587"/>
      <c r="E1027" s="587"/>
      <c r="F1027" s="699"/>
      <c r="G1027" s="822"/>
      <c r="H1027" s="605"/>
      <c r="I1027" s="823">
        <f>H1027+G1027</f>
        <v>0</v>
      </c>
      <c r="J1027" s="604">
        <f>C1027-I1027</f>
        <v>500000</v>
      </c>
      <c r="K1027" s="733">
        <f t="shared" si="448"/>
        <v>0</v>
      </c>
    </row>
    <row r="1028" spans="1:11" ht="14.1" customHeight="1" x14ac:dyDescent="0.25">
      <c r="A1028" s="778" t="s">
        <v>410</v>
      </c>
      <c r="B1028" s="4" t="s">
        <v>141</v>
      </c>
      <c r="C1028" s="12">
        <f>C1029+C1030</f>
        <v>500000</v>
      </c>
      <c r="D1028" s="12">
        <f t="shared" ref="D1028:J1028" si="460">D1029+D1030</f>
        <v>0</v>
      </c>
      <c r="E1028" s="12">
        <f t="shared" si="460"/>
        <v>0</v>
      </c>
      <c r="F1028" s="633">
        <f t="shared" si="460"/>
        <v>0</v>
      </c>
      <c r="G1028" s="824">
        <f t="shared" si="460"/>
        <v>0</v>
      </c>
      <c r="H1028" s="12">
        <f t="shared" si="460"/>
        <v>0</v>
      </c>
      <c r="I1028" s="834">
        <f t="shared" si="460"/>
        <v>0</v>
      </c>
      <c r="J1028" s="634">
        <f t="shared" si="460"/>
        <v>500000</v>
      </c>
      <c r="K1028" s="733">
        <f t="shared" si="448"/>
        <v>0</v>
      </c>
    </row>
    <row r="1029" spans="1:11" ht="14.1" customHeight="1" x14ac:dyDescent="0.25">
      <c r="A1029" s="778" t="s">
        <v>411</v>
      </c>
      <c r="B1029" s="4" t="s">
        <v>142</v>
      </c>
      <c r="C1029" s="12">
        <v>300000</v>
      </c>
      <c r="D1029" s="587"/>
      <c r="E1029" s="587"/>
      <c r="F1029" s="699"/>
      <c r="G1029" s="822"/>
      <c r="H1029" s="605"/>
      <c r="I1029" s="823">
        <f>H1029+G1029</f>
        <v>0</v>
      </c>
      <c r="J1029" s="604">
        <f>C1029-I1029</f>
        <v>300000</v>
      </c>
      <c r="K1029" s="733">
        <f t="shared" si="448"/>
        <v>0</v>
      </c>
    </row>
    <row r="1030" spans="1:11" ht="14.1" customHeight="1" x14ac:dyDescent="0.25">
      <c r="A1030" s="778" t="s">
        <v>941</v>
      </c>
      <c r="B1030" s="4" t="s">
        <v>387</v>
      </c>
      <c r="C1030" s="12">
        <v>200000</v>
      </c>
      <c r="D1030" s="587"/>
      <c r="E1030" s="587"/>
      <c r="F1030" s="699"/>
      <c r="G1030" s="822"/>
      <c r="H1030" s="605"/>
      <c r="I1030" s="823"/>
      <c r="J1030" s="604">
        <f>C1030-I1030</f>
        <v>200000</v>
      </c>
      <c r="K1030" s="733">
        <f t="shared" si="448"/>
        <v>0</v>
      </c>
    </row>
    <row r="1031" spans="1:11" ht="14.1" customHeight="1" x14ac:dyDescent="0.25">
      <c r="A1031" s="778" t="s">
        <v>412</v>
      </c>
      <c r="B1031" s="4" t="s">
        <v>143</v>
      </c>
      <c r="C1031" s="12">
        <f>C1032</f>
        <v>1000000</v>
      </c>
      <c r="D1031" s="12">
        <f t="shared" ref="D1031:J1031" si="461">D1032</f>
        <v>0</v>
      </c>
      <c r="E1031" s="12">
        <f t="shared" si="461"/>
        <v>0</v>
      </c>
      <c r="F1031" s="633">
        <f t="shared" si="461"/>
        <v>0</v>
      </c>
      <c r="G1031" s="824">
        <f t="shared" si="461"/>
        <v>0</v>
      </c>
      <c r="H1031" s="12">
        <f t="shared" si="461"/>
        <v>0</v>
      </c>
      <c r="I1031" s="834">
        <f t="shared" si="461"/>
        <v>0</v>
      </c>
      <c r="J1031" s="634">
        <f t="shared" si="461"/>
        <v>1000000</v>
      </c>
      <c r="K1031" s="733">
        <f t="shared" si="448"/>
        <v>0</v>
      </c>
    </row>
    <row r="1032" spans="1:11" ht="14.1" customHeight="1" x14ac:dyDescent="0.25">
      <c r="A1032" s="778" t="s">
        <v>413</v>
      </c>
      <c r="B1032" s="4" t="s">
        <v>160</v>
      </c>
      <c r="C1032" s="12">
        <v>1000000</v>
      </c>
      <c r="D1032" s="218"/>
      <c r="E1032" s="218"/>
      <c r="F1032" s="697"/>
      <c r="G1032" s="804"/>
      <c r="H1032" s="605"/>
      <c r="I1032" s="823">
        <f>H1032+G1032</f>
        <v>0</v>
      </c>
      <c r="J1032" s="604">
        <f>C1032-I1032</f>
        <v>1000000</v>
      </c>
      <c r="K1032" s="733">
        <f t="shared" si="448"/>
        <v>0</v>
      </c>
    </row>
    <row r="1033" spans="1:11" ht="14.1" customHeight="1" thickBot="1" x14ac:dyDescent="0.3">
      <c r="A1033" s="371" t="s">
        <v>76</v>
      </c>
      <c r="B1033" s="47" t="s">
        <v>77</v>
      </c>
      <c r="C1033" s="616">
        <f>C1034</f>
        <v>3000000</v>
      </c>
      <c r="D1033" s="616">
        <f t="shared" ref="D1033:J1033" si="462">D1034</f>
        <v>0</v>
      </c>
      <c r="E1033" s="616">
        <f t="shared" si="462"/>
        <v>0</v>
      </c>
      <c r="F1033" s="622">
        <f t="shared" si="462"/>
        <v>0</v>
      </c>
      <c r="G1033" s="838">
        <f t="shared" si="462"/>
        <v>0</v>
      </c>
      <c r="H1033" s="641">
        <f t="shared" si="462"/>
        <v>0</v>
      </c>
      <c r="I1033" s="962">
        <f t="shared" si="462"/>
        <v>0</v>
      </c>
      <c r="J1033" s="632">
        <f t="shared" si="462"/>
        <v>3000000</v>
      </c>
      <c r="K1033" s="739">
        <f t="shared" si="448"/>
        <v>0</v>
      </c>
    </row>
    <row r="1034" spans="1:11" ht="14.1" customHeight="1" thickBot="1" x14ac:dyDescent="0.3">
      <c r="A1034" s="776" t="s">
        <v>414</v>
      </c>
      <c r="B1034" s="3" t="s">
        <v>136</v>
      </c>
      <c r="C1034" s="617">
        <f>C1035+C1037+C1039</f>
        <v>3000000</v>
      </c>
      <c r="D1034" s="617">
        <f t="shared" ref="D1034:J1034" si="463">D1035+D1037+D1039</f>
        <v>0</v>
      </c>
      <c r="E1034" s="617">
        <f t="shared" si="463"/>
        <v>0</v>
      </c>
      <c r="F1034" s="624">
        <f t="shared" si="463"/>
        <v>0</v>
      </c>
      <c r="G1034" s="820">
        <f t="shared" si="463"/>
        <v>0</v>
      </c>
      <c r="H1034" s="617">
        <f t="shared" si="463"/>
        <v>0</v>
      </c>
      <c r="I1034" s="934">
        <f t="shared" si="463"/>
        <v>0</v>
      </c>
      <c r="J1034" s="625">
        <f t="shared" si="463"/>
        <v>3000000</v>
      </c>
      <c r="K1034" s="749">
        <f t="shared" si="448"/>
        <v>0</v>
      </c>
    </row>
    <row r="1035" spans="1:11" ht="14.1" customHeight="1" x14ac:dyDescent="0.25">
      <c r="A1035" s="777" t="s">
        <v>415</v>
      </c>
      <c r="B1035" s="41" t="s">
        <v>139</v>
      </c>
      <c r="C1035" s="618">
        <f>C1036</f>
        <v>940000</v>
      </c>
      <c r="D1035" s="618">
        <f t="shared" ref="D1035:J1035" si="464">D1036</f>
        <v>0</v>
      </c>
      <c r="E1035" s="618">
        <f t="shared" si="464"/>
        <v>0</v>
      </c>
      <c r="F1035" s="626">
        <f t="shared" si="464"/>
        <v>0</v>
      </c>
      <c r="G1035" s="821">
        <f t="shared" si="464"/>
        <v>0</v>
      </c>
      <c r="H1035" s="618">
        <f t="shared" si="464"/>
        <v>0</v>
      </c>
      <c r="I1035" s="935">
        <f t="shared" si="464"/>
        <v>0</v>
      </c>
      <c r="J1035" s="628">
        <f t="shared" si="464"/>
        <v>940000</v>
      </c>
      <c r="K1035" s="759">
        <f t="shared" si="448"/>
        <v>0</v>
      </c>
    </row>
    <row r="1036" spans="1:11" ht="14.1" customHeight="1" x14ac:dyDescent="0.25">
      <c r="A1036" s="778" t="s">
        <v>416</v>
      </c>
      <c r="B1036" s="4" t="s">
        <v>140</v>
      </c>
      <c r="C1036" s="12">
        <v>940000</v>
      </c>
      <c r="D1036" s="587"/>
      <c r="E1036" s="587"/>
      <c r="F1036" s="699"/>
      <c r="G1036" s="822"/>
      <c r="H1036" s="605"/>
      <c r="I1036" s="823">
        <f>H1036+G1036</f>
        <v>0</v>
      </c>
      <c r="J1036" s="636">
        <f>C1036-I1036</f>
        <v>940000</v>
      </c>
      <c r="K1036" s="752">
        <f t="shared" si="448"/>
        <v>0</v>
      </c>
    </row>
    <row r="1037" spans="1:11" ht="14.1" customHeight="1" x14ac:dyDescent="0.25">
      <c r="A1037" s="778" t="s">
        <v>417</v>
      </c>
      <c r="B1037" s="4" t="s">
        <v>141</v>
      </c>
      <c r="C1037" s="12">
        <f>C1038</f>
        <v>100000</v>
      </c>
      <c r="D1037" s="12">
        <f t="shared" ref="D1037:J1037" si="465">D1038</f>
        <v>0</v>
      </c>
      <c r="E1037" s="12">
        <f t="shared" si="465"/>
        <v>0</v>
      </c>
      <c r="F1037" s="633">
        <f t="shared" si="465"/>
        <v>0</v>
      </c>
      <c r="G1037" s="824">
        <f t="shared" si="465"/>
        <v>0</v>
      </c>
      <c r="H1037" s="12">
        <f t="shared" si="465"/>
        <v>0</v>
      </c>
      <c r="I1037" s="834">
        <f t="shared" si="465"/>
        <v>0</v>
      </c>
      <c r="J1037" s="634">
        <f t="shared" si="465"/>
        <v>100000</v>
      </c>
      <c r="K1037" s="752">
        <f t="shared" si="448"/>
        <v>0</v>
      </c>
    </row>
    <row r="1038" spans="1:11" ht="14.1" customHeight="1" x14ac:dyDescent="0.25">
      <c r="A1038" s="778" t="s">
        <v>418</v>
      </c>
      <c r="B1038" s="4" t="s">
        <v>142</v>
      </c>
      <c r="C1038" s="12">
        <v>100000</v>
      </c>
      <c r="D1038" s="218"/>
      <c r="E1038" s="218"/>
      <c r="F1038" s="699"/>
      <c r="G1038" s="822"/>
      <c r="H1038" s="605"/>
      <c r="I1038" s="831">
        <f>H1038+G1038</f>
        <v>0</v>
      </c>
      <c r="J1038" s="636">
        <f>C1038-I1038</f>
        <v>100000</v>
      </c>
      <c r="K1038" s="752">
        <f t="shared" si="448"/>
        <v>0</v>
      </c>
    </row>
    <row r="1039" spans="1:11" ht="14.1" customHeight="1" x14ac:dyDescent="0.25">
      <c r="A1039" s="778" t="s">
        <v>419</v>
      </c>
      <c r="B1039" s="4" t="s">
        <v>143</v>
      </c>
      <c r="C1039" s="12">
        <f>C1040</f>
        <v>1960000</v>
      </c>
      <c r="D1039" s="12">
        <f t="shared" ref="D1039:J1039" si="466">D1040</f>
        <v>0</v>
      </c>
      <c r="E1039" s="12">
        <f t="shared" si="466"/>
        <v>0</v>
      </c>
      <c r="F1039" s="633">
        <f t="shared" si="466"/>
        <v>0</v>
      </c>
      <c r="G1039" s="824">
        <f t="shared" si="466"/>
        <v>0</v>
      </c>
      <c r="H1039" s="12">
        <f t="shared" si="466"/>
        <v>0</v>
      </c>
      <c r="I1039" s="834">
        <f t="shared" si="466"/>
        <v>0</v>
      </c>
      <c r="J1039" s="634">
        <f t="shared" si="466"/>
        <v>1960000</v>
      </c>
      <c r="K1039" s="752">
        <f t="shared" si="448"/>
        <v>0</v>
      </c>
    </row>
    <row r="1040" spans="1:11" ht="14.1" customHeight="1" thickBot="1" x14ac:dyDescent="0.3">
      <c r="A1040" s="778" t="s">
        <v>420</v>
      </c>
      <c r="B1040" s="4" t="s">
        <v>160</v>
      </c>
      <c r="C1040" s="12">
        <v>1960000</v>
      </c>
      <c r="D1040" s="218"/>
      <c r="E1040" s="218"/>
      <c r="F1040" s="699"/>
      <c r="G1040" s="804"/>
      <c r="H1040" s="605"/>
      <c r="I1040" s="823">
        <f>H1040+G1040</f>
        <v>0</v>
      </c>
      <c r="J1040" s="636">
        <f>C1040-I1040</f>
        <v>1960000</v>
      </c>
      <c r="K1040" s="781">
        <f t="shared" si="448"/>
        <v>0</v>
      </c>
    </row>
    <row r="1041" spans="1:11" ht="14.1" customHeight="1" thickBot="1" x14ac:dyDescent="0.3">
      <c r="A1041" s="1647" t="s">
        <v>112</v>
      </c>
      <c r="B1041" s="1648"/>
      <c r="C1041" s="671">
        <f>C563</f>
        <v>2014979600</v>
      </c>
      <c r="D1041" s="671">
        <f>D559</f>
        <v>0</v>
      </c>
      <c r="E1041" s="671">
        <f>E559</f>
        <v>189177510</v>
      </c>
      <c r="F1041" s="796">
        <f>F559</f>
        <v>189177510</v>
      </c>
      <c r="G1041" s="861">
        <f>G563</f>
        <v>0</v>
      </c>
      <c r="H1041" s="671">
        <f>H563</f>
        <v>189177510</v>
      </c>
      <c r="I1041" s="955">
        <f>I563</f>
        <v>189177510</v>
      </c>
      <c r="J1041" s="672">
        <f>J563</f>
        <v>1825802090</v>
      </c>
      <c r="K1041" s="782">
        <f>K563</f>
        <v>9.3885570851436917</v>
      </c>
    </row>
    <row r="1042" spans="1:11" ht="14.1" customHeight="1" thickTop="1" thickBot="1" x14ac:dyDescent="0.3">
      <c r="A1042" s="1649" t="s">
        <v>693</v>
      </c>
      <c r="B1042" s="1650"/>
      <c r="C1042" s="710"/>
      <c r="D1042" s="710"/>
      <c r="E1042" s="710"/>
      <c r="F1042" s="711"/>
      <c r="G1042" s="862"/>
      <c r="H1042" s="673"/>
      <c r="I1042" s="956"/>
      <c r="J1042" s="674">
        <f>F1041-I1041</f>
        <v>0</v>
      </c>
      <c r="K1042" s="783"/>
    </row>
    <row r="1043" spans="1:11" ht="14.1" customHeight="1" x14ac:dyDescent="0.25">
      <c r="A1043" s="216"/>
      <c r="B1043" s="216"/>
      <c r="C1043" s="1651" t="s">
        <v>455</v>
      </c>
      <c r="D1043" s="1651"/>
      <c r="E1043" s="387">
        <f>J1042</f>
        <v>0</v>
      </c>
      <c r="F1043" s="237"/>
      <c r="G1043" s="1652" t="s">
        <v>985</v>
      </c>
      <c r="H1043" s="1652"/>
      <c r="I1043" s="1652"/>
      <c r="J1043" s="1652"/>
      <c r="K1043" s="1652"/>
    </row>
    <row r="1044" spans="1:11" ht="14.1" customHeight="1" x14ac:dyDescent="0.25">
      <c r="A1044" s="216"/>
      <c r="B1044" s="216"/>
      <c r="C1044" s="1653" t="s">
        <v>787</v>
      </c>
      <c r="D1044" s="1653"/>
      <c r="E1044" s="388">
        <v>0</v>
      </c>
      <c r="F1044" s="237"/>
      <c r="G1044" s="1654" t="s">
        <v>720</v>
      </c>
      <c r="H1044" s="1654"/>
      <c r="I1044" s="1654"/>
      <c r="J1044" s="1654"/>
      <c r="K1044" s="1654"/>
    </row>
    <row r="1045" spans="1:11" ht="14.1" customHeight="1" x14ac:dyDescent="0.25">
      <c r="A1045" s="216"/>
      <c r="B1045" s="216"/>
      <c r="C1045" s="1655" t="s">
        <v>572</v>
      </c>
      <c r="D1045" s="1655"/>
      <c r="E1045" s="675">
        <f>E1043-E1044</f>
        <v>0</v>
      </c>
      <c r="F1045" s="237"/>
      <c r="G1045" s="237"/>
      <c r="H1045" s="237"/>
      <c r="I1045" s="237"/>
      <c r="J1045" s="237"/>
      <c r="K1045" s="237"/>
    </row>
    <row r="1046" spans="1:11" ht="14.1" customHeight="1" x14ac:dyDescent="0.25">
      <c r="A1046" s="216"/>
      <c r="B1046" s="216"/>
      <c r="C1046" s="216"/>
      <c r="D1046" s="216"/>
      <c r="E1046" s="676">
        <f>E1045+E1044</f>
        <v>0</v>
      </c>
      <c r="F1046" s="237"/>
      <c r="G1046" s="237"/>
      <c r="H1046" s="237"/>
      <c r="I1046" s="677"/>
      <c r="J1046" s="237"/>
      <c r="K1046" s="237"/>
    </row>
    <row r="1047" spans="1:11" ht="14.1" customHeight="1" x14ac:dyDescent="0.25">
      <c r="A1047" s="216"/>
      <c r="B1047" s="712"/>
      <c r="C1047" s="387"/>
      <c r="D1047" s="216"/>
      <c r="E1047" s="216"/>
      <c r="F1047" s="237"/>
      <c r="G1047" s="677"/>
      <c r="H1047" s="677"/>
      <c r="I1047" s="957" t="s">
        <v>744</v>
      </c>
      <c r="J1047" s="677"/>
      <c r="K1047" s="677"/>
    </row>
    <row r="1048" spans="1:11" ht="14.1" customHeight="1" x14ac:dyDescent="0.25">
      <c r="A1048" s="216"/>
      <c r="B1048" s="712"/>
      <c r="C1048" s="713"/>
      <c r="D1048" s="387"/>
      <c r="E1048" s="713"/>
      <c r="F1048" s="237"/>
      <c r="G1048" s="677"/>
      <c r="H1048" s="677"/>
      <c r="I1048" s="958" t="s">
        <v>745</v>
      </c>
      <c r="J1048" s="677"/>
      <c r="K1048" s="677"/>
    </row>
    <row r="1049" spans="1:11" ht="14.1" customHeight="1" x14ac:dyDescent="0.25">
      <c r="A1049" s="216"/>
      <c r="B1049" s="712"/>
      <c r="C1049" s="713"/>
      <c r="D1049" s="216"/>
      <c r="E1049" s="713"/>
      <c r="F1049" s="237"/>
      <c r="G1049" s="237"/>
      <c r="H1049" s="237"/>
      <c r="I1049" s="677"/>
      <c r="J1049" s="237"/>
      <c r="K1049" s="237"/>
    </row>
    <row r="1050" spans="1:11" ht="14.1" customHeight="1" x14ac:dyDescent="0.25">
      <c r="A1050" s="216"/>
      <c r="B1050" s="216"/>
      <c r="C1050" s="216"/>
      <c r="D1050" s="216"/>
      <c r="E1050" s="216"/>
      <c r="F1050" s="237"/>
      <c r="G1050" s="237"/>
      <c r="H1050" s="237"/>
      <c r="I1050" s="677"/>
      <c r="J1050" s="237"/>
      <c r="K1050" s="237"/>
    </row>
    <row r="1051" spans="1:11" ht="14.1" customHeight="1" x14ac:dyDescent="0.25">
      <c r="A1051" s="216"/>
      <c r="B1051" s="1678" t="s">
        <v>441</v>
      </c>
      <c r="C1051" s="1678" t="s">
        <v>705</v>
      </c>
      <c r="D1051" s="678" t="s">
        <v>442</v>
      </c>
      <c r="E1051" s="679" t="s">
        <v>454</v>
      </c>
      <c r="F1051" s="1679"/>
      <c r="G1051" s="1679"/>
      <c r="H1051" s="237"/>
      <c r="I1051" s="677"/>
      <c r="J1051" s="237"/>
      <c r="K1051" s="237"/>
    </row>
    <row r="1052" spans="1:11" ht="14.1" customHeight="1" x14ac:dyDescent="0.25">
      <c r="A1052" s="216"/>
      <c r="B1052" s="1678"/>
      <c r="C1052" s="1678"/>
      <c r="D1052" s="678" t="s">
        <v>442</v>
      </c>
      <c r="E1052" s="679" t="s">
        <v>454</v>
      </c>
      <c r="F1052" s="1185" t="s">
        <v>455</v>
      </c>
      <c r="G1052" s="1185"/>
      <c r="H1052" s="237"/>
      <c r="I1052" s="237"/>
      <c r="J1052" s="237"/>
      <c r="K1052" s="237"/>
    </row>
    <row r="1053" spans="1:11" ht="14.1" customHeight="1" x14ac:dyDescent="0.25">
      <c r="A1053" s="216"/>
      <c r="B1053" s="57" t="s">
        <v>78</v>
      </c>
      <c r="C1053" s="59">
        <f>C1055+C1058</f>
        <v>2014979600</v>
      </c>
      <c r="D1053" s="59">
        <f>D1055+D1058</f>
        <v>189177510</v>
      </c>
      <c r="E1053" s="59">
        <f>E1055+E1058</f>
        <v>189177510</v>
      </c>
      <c r="F1053" s="59">
        <f>F1055+F1058</f>
        <v>0</v>
      </c>
      <c r="G1053" s="59">
        <f>G1055+G1058</f>
        <v>0</v>
      </c>
      <c r="H1053" s="237"/>
      <c r="I1053" s="237"/>
      <c r="J1053" s="681"/>
      <c r="K1053" s="237"/>
    </row>
    <row r="1054" spans="1:11" ht="14.1" customHeight="1" x14ac:dyDescent="0.25">
      <c r="A1054" s="216"/>
      <c r="B1054" s="58"/>
      <c r="C1054" s="58"/>
      <c r="D1054" s="12"/>
      <c r="E1054" s="12"/>
      <c r="F1054" s="12"/>
      <c r="G1054" s="12"/>
      <c r="H1054" s="237"/>
      <c r="I1054" s="237"/>
      <c r="J1054" s="237"/>
      <c r="K1054" s="237"/>
    </row>
    <row r="1055" spans="1:11" ht="14.1" customHeight="1" x14ac:dyDescent="0.25">
      <c r="A1055" s="216"/>
      <c r="B1055" s="57" t="s">
        <v>443</v>
      </c>
      <c r="C1055" s="59">
        <f>C1056+C1057</f>
        <v>1559485600</v>
      </c>
      <c r="D1055" s="59">
        <f>F560</f>
        <v>189177510</v>
      </c>
      <c r="E1055" s="59">
        <f>E1056+E1057</f>
        <v>189177510</v>
      </c>
      <c r="F1055" s="59">
        <f>D1055-E1055</f>
        <v>0</v>
      </c>
      <c r="G1055" s="12"/>
      <c r="H1055" s="237"/>
      <c r="I1055" s="682">
        <f>C578-C1058</f>
        <v>0</v>
      </c>
      <c r="J1055" s="237"/>
      <c r="K1055" s="237"/>
    </row>
    <row r="1056" spans="1:11" ht="14.1" customHeight="1" x14ac:dyDescent="0.25">
      <c r="A1056" s="216"/>
      <c r="B1056" s="60" t="s">
        <v>706</v>
      </c>
      <c r="C1056" s="61">
        <f>C567</f>
        <v>1293085600</v>
      </c>
      <c r="D1056" s="61">
        <f>D567</f>
        <v>0</v>
      </c>
      <c r="E1056" s="61">
        <f>I567</f>
        <v>189177510</v>
      </c>
      <c r="F1056" s="61">
        <f>F567</f>
        <v>0</v>
      </c>
      <c r="G1056" s="61">
        <f>G567</f>
        <v>0</v>
      </c>
      <c r="H1056" s="237"/>
      <c r="I1056" s="237"/>
      <c r="J1056" s="237"/>
      <c r="K1056" s="237"/>
    </row>
    <row r="1057" spans="1:14" ht="14.1" customHeight="1" x14ac:dyDescent="0.25">
      <c r="A1057" s="216"/>
      <c r="B1057" s="60" t="s">
        <v>707</v>
      </c>
      <c r="C1057" s="61">
        <f>C577</f>
        <v>266400000</v>
      </c>
      <c r="D1057" s="61">
        <f>I576</f>
        <v>0</v>
      </c>
      <c r="E1057" s="61">
        <f>I576</f>
        <v>0</v>
      </c>
      <c r="F1057" s="61">
        <f>F577</f>
        <v>0</v>
      </c>
      <c r="G1057" s="61">
        <f>G577</f>
        <v>0</v>
      </c>
      <c r="H1057" s="237"/>
      <c r="I1057" s="237"/>
      <c r="J1057" s="237"/>
      <c r="K1057" s="237"/>
    </row>
    <row r="1058" spans="1:14" ht="14.1" customHeight="1" x14ac:dyDescent="0.25">
      <c r="A1058" s="216"/>
      <c r="B1058" s="57" t="s">
        <v>82</v>
      </c>
      <c r="C1058" s="59">
        <f>C1059+C1060+C1061</f>
        <v>455494000</v>
      </c>
      <c r="D1058" s="59">
        <f>D1059+D1060+D1061</f>
        <v>0</v>
      </c>
      <c r="E1058" s="59">
        <f>E1059+E1060+E1061</f>
        <v>0</v>
      </c>
      <c r="F1058" s="59">
        <f>F1059+F1060+F1061</f>
        <v>0</v>
      </c>
      <c r="G1058" s="59">
        <f>G1059+G1060+G1061</f>
        <v>0</v>
      </c>
      <c r="H1058" s="682">
        <f>455494000-C1058</f>
        <v>0</v>
      </c>
      <c r="I1058" s="237"/>
      <c r="J1058" s="237"/>
      <c r="K1058" s="237"/>
    </row>
    <row r="1059" spans="1:14" ht="14.1" customHeight="1" x14ac:dyDescent="0.25">
      <c r="A1059" s="216"/>
      <c r="B1059" s="60" t="s">
        <v>444</v>
      </c>
      <c r="C1059" s="61">
        <f>C1007+C980+C968+C861+C841+C814+C789+C782+C766+C723+C699+C686+C665+C595</f>
        <v>103440000</v>
      </c>
      <c r="D1059" s="61">
        <f>D1007+D980+D968+D861+D841+D814+D789+D782+D766+D723+D699+D686+D665+D595</f>
        <v>0</v>
      </c>
      <c r="E1059" s="61">
        <f>E1007+E980+E968+E861+E841+E814+E789+E782+E766+E723+E699+E686+E665+E595</f>
        <v>0</v>
      </c>
      <c r="F1059" s="61">
        <f>F1007+F980+F968+F861+F841+F814+F789+F782+F766+F723+F699+F686+F665+F595</f>
        <v>0</v>
      </c>
      <c r="G1059" s="61">
        <f>G1007+G980+G968+G861+G841+G814+G789+G782+G766+G723+G699+G686+G665+G595</f>
        <v>0</v>
      </c>
      <c r="H1059" s="237"/>
      <c r="I1059" s="682">
        <f>C578-C1058</f>
        <v>0</v>
      </c>
      <c r="J1059" s="237"/>
      <c r="K1059" s="237"/>
    </row>
    <row r="1060" spans="1:14" ht="14.1" customHeight="1" x14ac:dyDescent="0.25">
      <c r="A1060" s="216"/>
      <c r="B1060" s="60" t="s">
        <v>445</v>
      </c>
      <c r="C1060" s="61">
        <f>C581+C598+C610+C617+C624+C636+C648+C655+C675+C691+C702+C718+C726+C730+C735+C740+C744+C748+C758+C762+C785+C792+C799+C806+C810+C819+C829+C846+C853+C864+C883+C896+C905+C914+C926+C937+C947+C956+C971+C983+C993+C1010+C1025+C1034</f>
        <v>240600000</v>
      </c>
      <c r="D1060" s="61">
        <f>D581+D598+D610+D617+D624+D636+D648+D655+D675+D691+D702+D718+D726+D730+D735+D740+D744+D748+D758+D762+D785+D792+D799+D806+D810+D819+D829+D846+D853+D864+D883+D896+D905+D914+D926+D937+D947+D956+D971+D983+D993+D1010+D1025+D1034</f>
        <v>0</v>
      </c>
      <c r="E1060" s="61">
        <f>E581+E598+E610+E617+E624+E636+E648+E655+E675+E691+E702+E718+E726+E730+E735+E740+E744+E748+E758+E762+E785+E792+E799+E806+E810+E819+E829+E846+E853+E864+E883+E896+E905+E914+E926+E937+E947+E956+E971+E983+E993+E1010+E1025+E1034</f>
        <v>0</v>
      </c>
      <c r="F1060" s="61">
        <f>F581+F598+F610+F617+F624+F636+F648+F655+F675+F691+F702+F718+F726+F730+F735+F740+F744+F748+F758+F762+F785+F792+F799+F806+F810+F819+F829+F846+F853+F864+F883+F896+F905+F914+F926+F937+F947+F956+F971+F983+F993+F1010+F1025+F1034</f>
        <v>0</v>
      </c>
      <c r="G1060" s="61">
        <f>G581+G598+G610+G617+G624+G636+G648+G655+G675+G691+G702+G718+G726+G730+G735+G740+G744+G748+G758+G762+G785+G792+G799+G806+G810+G819+G829+G846+G853+G864+G883+G896+G905+G914+G926+G937+G947+G956+G971+G983+G993+G1010+G1025+G1034</f>
        <v>0</v>
      </c>
      <c r="H1060" s="237"/>
      <c r="I1060" s="237"/>
      <c r="J1060" s="237"/>
      <c r="K1060" s="237"/>
    </row>
    <row r="1061" spans="1:14" ht="14.1" customHeight="1" x14ac:dyDescent="0.25">
      <c r="A1061" s="216"/>
      <c r="B1061" s="60" t="s">
        <v>446</v>
      </c>
      <c r="C1061" s="61">
        <f>C771+C778+C824</f>
        <v>111454000</v>
      </c>
      <c r="D1061" s="61">
        <f>D771+D778+D824</f>
        <v>0</v>
      </c>
      <c r="E1061" s="61">
        <f>E771+E778+E824</f>
        <v>0</v>
      </c>
      <c r="F1061" s="61">
        <f>F771+F778+F824</f>
        <v>0</v>
      </c>
      <c r="G1061" s="61">
        <f>G771+G778+G824</f>
        <v>0</v>
      </c>
      <c r="H1061" s="237"/>
      <c r="I1061" s="237"/>
      <c r="J1061" s="237"/>
      <c r="K1061" s="237"/>
    </row>
    <row r="1062" spans="1:14" ht="14.1" customHeight="1" x14ac:dyDescent="0.25">
      <c r="A1062" s="216"/>
      <c r="B1062" s="58"/>
      <c r="C1062" s="63"/>
      <c r="D1062" s="12"/>
      <c r="E1062" s="12"/>
      <c r="F1062" s="62"/>
      <c r="G1062" s="62"/>
      <c r="H1062" s="237"/>
      <c r="I1062" s="237"/>
      <c r="J1062" s="237"/>
      <c r="K1062" s="237"/>
    </row>
    <row r="1063" spans="1:14" ht="14.1" customHeight="1" x14ac:dyDescent="0.25">
      <c r="A1063" s="216"/>
      <c r="B1063" s="10"/>
      <c r="C1063" s="10"/>
      <c r="D1063" s="10"/>
      <c r="E1063" s="10"/>
      <c r="F1063" s="58"/>
      <c r="G1063" s="58"/>
      <c r="H1063" s="237"/>
      <c r="I1063" s="237"/>
      <c r="J1063" s="237"/>
      <c r="K1063" s="237"/>
    </row>
    <row r="1064" spans="1:14" ht="14.1" customHeight="1" x14ac:dyDescent="0.25">
      <c r="A1064" s="216"/>
      <c r="B1064" s="216"/>
      <c r="C1064" s="216"/>
      <c r="D1064" s="216"/>
      <c r="E1064" s="216"/>
      <c r="F1064" s="237"/>
      <c r="G1064" s="237"/>
      <c r="H1064" s="237"/>
      <c r="I1064" s="237"/>
      <c r="J1064" s="237"/>
      <c r="K1064" s="237"/>
    </row>
    <row r="1065" spans="1:14" ht="14.1" customHeight="1" x14ac:dyDescent="0.25"/>
    <row r="1066" spans="1:14" ht="14.1" customHeight="1" x14ac:dyDescent="0.25">
      <c r="A1066" s="1656" t="s">
        <v>421</v>
      </c>
      <c r="B1066" s="1656"/>
      <c r="C1066" s="1656"/>
      <c r="D1066" s="1656"/>
      <c r="E1066" s="1656"/>
      <c r="F1066" s="1656"/>
      <c r="G1066" s="1656"/>
      <c r="H1066" s="1656"/>
      <c r="I1066" s="1656"/>
      <c r="J1066" s="1656"/>
      <c r="K1066" s="1656"/>
    </row>
    <row r="1067" spans="1:14" ht="14.1" customHeight="1" x14ac:dyDescent="0.25">
      <c r="A1067" s="1657" t="s">
        <v>422</v>
      </c>
      <c r="B1067" s="1657"/>
      <c r="C1067" s="1657"/>
      <c r="D1067" s="1657"/>
      <c r="E1067" s="1657"/>
      <c r="F1067" s="1657"/>
      <c r="G1067" s="1657"/>
      <c r="H1067" s="1657"/>
      <c r="I1067" s="1657"/>
      <c r="J1067" s="1657"/>
      <c r="K1067" s="1657"/>
    </row>
    <row r="1068" spans="1:14" ht="14.1" customHeight="1" x14ac:dyDescent="0.25">
      <c r="A1068" s="1656" t="s">
        <v>943</v>
      </c>
      <c r="B1068" s="1656"/>
      <c r="C1068" s="1656"/>
      <c r="D1068" s="1656"/>
      <c r="E1068" s="1656"/>
      <c r="F1068" s="1656"/>
      <c r="G1068" s="1656"/>
      <c r="H1068" s="1656"/>
      <c r="I1068" s="1656"/>
      <c r="J1068" s="1656"/>
      <c r="K1068" s="1656"/>
    </row>
    <row r="1069" spans="1:14" ht="14.1" customHeight="1" thickBot="1" x14ac:dyDescent="0.3">
      <c r="A1069" s="714" t="s">
        <v>986</v>
      </c>
      <c r="B1069" s="715"/>
      <c r="C1069" s="8"/>
      <c r="D1069" s="9"/>
      <c r="E1069" s="1658"/>
      <c r="F1069" s="1658"/>
      <c r="G1069" s="1659"/>
      <c r="H1069" s="1659"/>
      <c r="I1069" s="920"/>
      <c r="J1069" s="288"/>
      <c r="K1069" s="289">
        <v>1</v>
      </c>
    </row>
    <row r="1070" spans="1:14" ht="14.1" customHeight="1" x14ac:dyDescent="0.25">
      <c r="A1070" s="1660" t="s">
        <v>423</v>
      </c>
      <c r="B1070" s="1663" t="s">
        <v>424</v>
      </c>
      <c r="C1070" s="1666" t="s">
        <v>946</v>
      </c>
      <c r="D1070" s="1669" t="s">
        <v>425</v>
      </c>
      <c r="E1070" s="1669"/>
      <c r="F1070" s="1670"/>
      <c r="G1070" s="1671" t="s">
        <v>426</v>
      </c>
      <c r="H1070" s="1672"/>
      <c r="I1070" s="1673"/>
      <c r="J1070" s="716"/>
      <c r="K1070" s="1674" t="s">
        <v>427</v>
      </c>
    </row>
    <row r="1071" spans="1:14" ht="14.1" customHeight="1" x14ac:dyDescent="0.25">
      <c r="A1071" s="1661"/>
      <c r="B1071" s="1664"/>
      <c r="C1071" s="1667"/>
      <c r="D1071" s="683" t="s">
        <v>428</v>
      </c>
      <c r="E1071" s="683" t="s">
        <v>428</v>
      </c>
      <c r="F1071" s="684" t="s">
        <v>428</v>
      </c>
      <c r="G1071" s="798" t="s">
        <v>428</v>
      </c>
      <c r="H1071" s="577" t="s">
        <v>428</v>
      </c>
      <c r="I1071" s="921" t="s">
        <v>428</v>
      </c>
      <c r="J1071" s="1676" t="s">
        <v>429</v>
      </c>
      <c r="K1071" s="1675"/>
    </row>
    <row r="1072" spans="1:14" ht="14.1" customHeight="1" x14ac:dyDescent="0.25">
      <c r="A1072" s="1661"/>
      <c r="B1072" s="1664"/>
      <c r="C1072" s="1667"/>
      <c r="D1072" s="1233" t="s">
        <v>430</v>
      </c>
      <c r="E1072" s="1233" t="s">
        <v>430</v>
      </c>
      <c r="F1072" s="686" t="s">
        <v>431</v>
      </c>
      <c r="G1072" s="799" t="s">
        <v>430</v>
      </c>
      <c r="H1072" s="1235" t="s">
        <v>430</v>
      </c>
      <c r="I1072" s="922" t="s">
        <v>431</v>
      </c>
      <c r="J1072" s="1677"/>
      <c r="K1072" s="1675"/>
      <c r="N1072" s="82">
        <v>94650649</v>
      </c>
    </row>
    <row r="1073" spans="1:16" ht="14.1" customHeight="1" x14ac:dyDescent="0.25">
      <c r="A1073" s="1662"/>
      <c r="B1073" s="1665"/>
      <c r="C1073" s="1668"/>
      <c r="D1073" s="1234" t="s">
        <v>432</v>
      </c>
      <c r="E1073" s="1234" t="s">
        <v>433</v>
      </c>
      <c r="F1073" s="688" t="s">
        <v>433</v>
      </c>
      <c r="G1073" s="800" t="s">
        <v>432</v>
      </c>
      <c r="H1073" s="1236" t="s">
        <v>433</v>
      </c>
      <c r="I1073" s="923" t="s">
        <v>433</v>
      </c>
      <c r="J1073" s="580" t="s">
        <v>434</v>
      </c>
      <c r="K1073" s="1675"/>
      <c r="N1073" s="82">
        <v>39376000</v>
      </c>
      <c r="O1073" s="82">
        <v>37785100</v>
      </c>
      <c r="P1073" s="206">
        <f>N1073-O1073</f>
        <v>1590900</v>
      </c>
    </row>
    <row r="1074" spans="1:16" ht="14.1" customHeight="1" thickBot="1" x14ac:dyDescent="0.3">
      <c r="A1074" s="717" t="s">
        <v>435</v>
      </c>
      <c r="B1074" s="689">
        <v>2</v>
      </c>
      <c r="C1074" s="690" t="s">
        <v>436</v>
      </c>
      <c r="D1074" s="690" t="s">
        <v>437</v>
      </c>
      <c r="E1074" s="690" t="s">
        <v>438</v>
      </c>
      <c r="F1074" s="691" t="s">
        <v>439</v>
      </c>
      <c r="G1074" s="801">
        <v>7</v>
      </c>
      <c r="H1074" s="581">
        <v>8</v>
      </c>
      <c r="I1074" s="924">
        <v>9</v>
      </c>
      <c r="J1074" s="582">
        <v>10</v>
      </c>
      <c r="K1074" s="718">
        <v>11</v>
      </c>
      <c r="N1074" s="82">
        <v>73400000</v>
      </c>
    </row>
    <row r="1075" spans="1:16" ht="14.1" customHeight="1" thickBot="1" x14ac:dyDescent="0.3">
      <c r="A1075" s="719"/>
      <c r="B1075" s="24" t="s">
        <v>440</v>
      </c>
      <c r="C1075" s="692"/>
      <c r="D1075" s="25">
        <f>D1076+D1077</f>
        <v>189177510</v>
      </c>
      <c r="E1075" s="25">
        <f>E1076+E1077</f>
        <v>207426649</v>
      </c>
      <c r="F1075" s="64">
        <f>E1075+D1075</f>
        <v>396604159</v>
      </c>
      <c r="G1075" s="802"/>
      <c r="H1075" s="583"/>
      <c r="I1075" s="925"/>
      <c r="J1075" s="584"/>
      <c r="K1075" s="720"/>
      <c r="N1075" s="82">
        <f>SUM(N1072:N1074)</f>
        <v>207426649</v>
      </c>
    </row>
    <row r="1076" spans="1:16" ht="14.1" customHeight="1" x14ac:dyDescent="0.25">
      <c r="A1076" s="721"/>
      <c r="B1076" s="21" t="s">
        <v>453</v>
      </c>
      <c r="C1076" s="22"/>
      <c r="D1076" s="23">
        <v>189177510</v>
      </c>
      <c r="E1076" s="23">
        <v>134026649</v>
      </c>
      <c r="F1076" s="65">
        <f>E1076+D1076</f>
        <v>323204159</v>
      </c>
      <c r="G1076" s="803"/>
      <c r="H1076" s="585"/>
      <c r="I1076" s="926"/>
      <c r="J1076" s="586"/>
      <c r="K1076" s="720"/>
      <c r="N1076" s="82">
        <v>206819449</v>
      </c>
    </row>
    <row r="1077" spans="1:16" ht="14.1" customHeight="1" x14ac:dyDescent="0.25">
      <c r="A1077" s="722"/>
      <c r="B1077" s="10" t="s">
        <v>452</v>
      </c>
      <c r="C1077" s="11"/>
      <c r="D1077" s="416"/>
      <c r="E1077" s="15">
        <v>73400000</v>
      </c>
      <c r="F1077" s="13">
        <f>E1077+D1077</f>
        <v>73400000</v>
      </c>
      <c r="G1077" s="804"/>
      <c r="H1077" s="587"/>
      <c r="I1077" s="927"/>
      <c r="J1077" s="588"/>
      <c r="K1077" s="720"/>
      <c r="N1077" s="82">
        <f>N1075-N1076</f>
        <v>607200</v>
      </c>
    </row>
    <row r="1078" spans="1:16" ht="14.1" customHeight="1" thickBot="1" x14ac:dyDescent="0.3">
      <c r="A1078" s="723"/>
      <c r="B1078" s="589"/>
      <c r="C1078" s="589"/>
      <c r="D1078" s="211"/>
      <c r="E1078" s="211"/>
      <c r="F1078" s="693"/>
      <c r="G1078" s="805"/>
      <c r="H1078" s="590"/>
      <c r="I1078" s="928"/>
      <c r="J1078" s="591"/>
      <c r="K1078" s="724"/>
      <c r="O1078" s="82">
        <v>18144000</v>
      </c>
    </row>
    <row r="1079" spans="1:16" ht="14.1" customHeight="1" thickTop="1" thickBot="1" x14ac:dyDescent="0.3">
      <c r="A1079" s="725" t="s">
        <v>81</v>
      </c>
      <c r="B1079" s="592" t="s">
        <v>78</v>
      </c>
      <c r="C1079" s="593">
        <f>C1081+C1094</f>
        <v>2014979600</v>
      </c>
      <c r="D1079" s="593">
        <f t="shared" ref="D1079:J1079" si="467">D1081+D1094</f>
        <v>0</v>
      </c>
      <c r="E1079" s="593">
        <f t="shared" si="467"/>
        <v>0</v>
      </c>
      <c r="F1079" s="594">
        <f t="shared" si="467"/>
        <v>0</v>
      </c>
      <c r="G1079" s="806">
        <f t="shared" si="467"/>
        <v>189177510</v>
      </c>
      <c r="H1079" s="595">
        <f t="shared" si="467"/>
        <v>184025618</v>
      </c>
      <c r="I1079" s="929">
        <f t="shared" si="467"/>
        <v>373203128</v>
      </c>
      <c r="J1079" s="596">
        <f t="shared" si="467"/>
        <v>1641776472</v>
      </c>
      <c r="K1079" s="726">
        <f>I1079/C1079*100</f>
        <v>18.521434559436731</v>
      </c>
      <c r="O1079" s="82">
        <v>20248300</v>
      </c>
    </row>
    <row r="1080" spans="1:16" ht="14.1" customHeight="1" thickTop="1" thickBot="1" x14ac:dyDescent="0.3">
      <c r="A1080" s="727"/>
      <c r="B1080" s="597"/>
      <c r="C1080" s="598"/>
      <c r="D1080" s="598"/>
      <c r="E1080" s="598"/>
      <c r="F1080" s="599"/>
      <c r="G1080" s="807"/>
      <c r="H1080" s="600"/>
      <c r="I1080" s="930"/>
      <c r="J1080" s="601"/>
      <c r="K1080" s="726"/>
      <c r="O1080" s="82">
        <f>O1078+O1079</f>
        <v>38392300</v>
      </c>
    </row>
    <row r="1081" spans="1:16" ht="14.1" customHeight="1" thickTop="1" thickBot="1" x14ac:dyDescent="0.3">
      <c r="A1081" s="725" t="s">
        <v>116</v>
      </c>
      <c r="B1081" s="592" t="s">
        <v>79</v>
      </c>
      <c r="C1081" s="593">
        <f>C1082</f>
        <v>1559485600</v>
      </c>
      <c r="D1081" s="593">
        <f t="shared" ref="D1081:J1081" si="468">D1082</f>
        <v>0</v>
      </c>
      <c r="E1081" s="593">
        <f t="shared" si="468"/>
        <v>0</v>
      </c>
      <c r="F1081" s="594">
        <f t="shared" si="468"/>
        <v>0</v>
      </c>
      <c r="G1081" s="806">
        <f t="shared" si="468"/>
        <v>189177510</v>
      </c>
      <c r="H1081" s="595">
        <f t="shared" si="468"/>
        <v>134026649</v>
      </c>
      <c r="I1081" s="929">
        <f t="shared" si="468"/>
        <v>323204159</v>
      </c>
      <c r="J1081" s="596">
        <f t="shared" si="468"/>
        <v>1236281441</v>
      </c>
      <c r="K1081" s="726">
        <f t="shared" ref="K1081:K1105" si="469">I1081/C1081*100</f>
        <v>20.7250492726576</v>
      </c>
    </row>
    <row r="1082" spans="1:16" ht="14.1" customHeight="1" thickTop="1" x14ac:dyDescent="0.25">
      <c r="A1082" s="728" t="s">
        <v>115</v>
      </c>
      <c r="B1082" s="602" t="s">
        <v>80</v>
      </c>
      <c r="C1082" s="308">
        <f>C1083+C1092</f>
        <v>1559485600</v>
      </c>
      <c r="D1082" s="308">
        <f t="shared" ref="D1082:J1082" si="470">D1083+D1092</f>
        <v>0</v>
      </c>
      <c r="E1082" s="308">
        <f t="shared" si="470"/>
        <v>0</v>
      </c>
      <c r="F1082" s="310">
        <f t="shared" si="470"/>
        <v>0</v>
      </c>
      <c r="G1082" s="808">
        <f t="shared" si="470"/>
        <v>189177510</v>
      </c>
      <c r="H1082" s="312">
        <f t="shared" si="470"/>
        <v>134026649</v>
      </c>
      <c r="I1082" s="809">
        <f t="shared" si="470"/>
        <v>323204159</v>
      </c>
      <c r="J1082" s="313">
        <f t="shared" si="470"/>
        <v>1236281441</v>
      </c>
      <c r="K1082" s="729">
        <f t="shared" si="469"/>
        <v>20.7250492726576</v>
      </c>
      <c r="M1082" s="340">
        <f>F1076-I1082</f>
        <v>0</v>
      </c>
    </row>
    <row r="1083" spans="1:16" ht="14.1" customHeight="1" x14ac:dyDescent="0.25">
      <c r="A1083" s="730" t="s">
        <v>113</v>
      </c>
      <c r="B1083" s="291" t="s">
        <v>0</v>
      </c>
      <c r="C1083" s="309">
        <f>SUM(C1084:C1091)</f>
        <v>1293085600</v>
      </c>
      <c r="D1083" s="309">
        <f t="shared" ref="D1083:J1083" si="471">SUM(D1084:D1091)</f>
        <v>0</v>
      </c>
      <c r="E1083" s="309">
        <f t="shared" si="471"/>
        <v>0</v>
      </c>
      <c r="F1083" s="311">
        <f t="shared" si="471"/>
        <v>0</v>
      </c>
      <c r="G1083" s="959">
        <f t="shared" si="471"/>
        <v>189177510</v>
      </c>
      <c r="H1083" s="309">
        <f t="shared" si="471"/>
        <v>94650649</v>
      </c>
      <c r="I1083" s="960">
        <f t="shared" si="471"/>
        <v>283828159</v>
      </c>
      <c r="J1083" s="314">
        <f t="shared" si="471"/>
        <v>1009257441</v>
      </c>
      <c r="K1083" s="731">
        <f t="shared" si="469"/>
        <v>21.949680593458005</v>
      </c>
    </row>
    <row r="1084" spans="1:16" ht="14.1" customHeight="1" x14ac:dyDescent="0.25">
      <c r="A1084" s="732" t="s">
        <v>114</v>
      </c>
      <c r="B1084" s="4" t="s">
        <v>126</v>
      </c>
      <c r="C1084" s="12">
        <v>960964000</v>
      </c>
      <c r="D1084" s="229"/>
      <c r="E1084" s="229"/>
      <c r="F1084" s="694"/>
      <c r="G1084" s="828">
        <v>138859000</v>
      </c>
      <c r="H1084" s="603">
        <v>69664000</v>
      </c>
      <c r="I1084" s="823">
        <f>H1084+G1084</f>
        <v>208523000</v>
      </c>
      <c r="J1084" s="604">
        <f>C1084-I1084</f>
        <v>752441000</v>
      </c>
      <c r="K1084" s="733">
        <f t="shared" si="469"/>
        <v>21.699356063286448</v>
      </c>
    </row>
    <row r="1085" spans="1:16" ht="14.1" customHeight="1" x14ac:dyDescent="0.25">
      <c r="A1085" s="732" t="s">
        <v>117</v>
      </c>
      <c r="B1085" s="4" t="s">
        <v>127</v>
      </c>
      <c r="C1085" s="12">
        <v>107483200</v>
      </c>
      <c r="D1085" s="229"/>
      <c r="E1085" s="229"/>
      <c r="F1085" s="694"/>
      <c r="G1085" s="822">
        <v>17404772</v>
      </c>
      <c r="H1085" s="605">
        <v>8655708</v>
      </c>
      <c r="I1085" s="823">
        <f t="shared" ref="I1085:I1091" si="472">H1085+G1085</f>
        <v>26060480</v>
      </c>
      <c r="J1085" s="604">
        <f t="shared" ref="J1085:J1091" si="473">C1085-I1085</f>
        <v>81422720</v>
      </c>
      <c r="K1085" s="733">
        <f t="shared" si="469"/>
        <v>24.246096134093513</v>
      </c>
    </row>
    <row r="1086" spans="1:16" ht="14.1" customHeight="1" x14ac:dyDescent="0.25">
      <c r="A1086" s="732" t="s">
        <v>118</v>
      </c>
      <c r="B1086" s="4" t="s">
        <v>128</v>
      </c>
      <c r="C1086" s="12">
        <v>76310000</v>
      </c>
      <c r="D1086" s="229"/>
      <c r="E1086" s="229"/>
      <c r="F1086" s="694"/>
      <c r="G1086" s="822">
        <v>11740000</v>
      </c>
      <c r="H1086" s="605">
        <v>5870000</v>
      </c>
      <c r="I1086" s="823">
        <f t="shared" si="472"/>
        <v>17610000</v>
      </c>
      <c r="J1086" s="604">
        <f t="shared" si="473"/>
        <v>58700000</v>
      </c>
      <c r="K1086" s="733">
        <f t="shared" si="469"/>
        <v>23.076923076923077</v>
      </c>
    </row>
    <row r="1087" spans="1:16" ht="14.1" customHeight="1" x14ac:dyDescent="0.25">
      <c r="A1087" s="732" t="s">
        <v>119</v>
      </c>
      <c r="B1087" s="4" t="s">
        <v>129</v>
      </c>
      <c r="C1087" s="12">
        <v>28210000</v>
      </c>
      <c r="D1087" s="229"/>
      <c r="E1087" s="229"/>
      <c r="F1087" s="694"/>
      <c r="G1087" s="822">
        <v>4340000</v>
      </c>
      <c r="H1087" s="605">
        <v>2170000</v>
      </c>
      <c r="I1087" s="823">
        <f t="shared" si="472"/>
        <v>6510000</v>
      </c>
      <c r="J1087" s="604">
        <f t="shared" si="473"/>
        <v>21700000</v>
      </c>
      <c r="K1087" s="733">
        <f t="shared" si="469"/>
        <v>23.076923076923077</v>
      </c>
    </row>
    <row r="1088" spans="1:16" ht="14.1" customHeight="1" x14ac:dyDescent="0.25">
      <c r="A1088" s="732" t="s">
        <v>120</v>
      </c>
      <c r="B1088" s="4" t="s">
        <v>130</v>
      </c>
      <c r="C1088" s="12">
        <v>68801900</v>
      </c>
      <c r="D1088" s="229"/>
      <c r="E1088" s="229"/>
      <c r="F1088" s="694"/>
      <c r="G1088" s="822">
        <v>10718160</v>
      </c>
      <c r="H1088" s="605">
        <v>5286660</v>
      </c>
      <c r="I1088" s="823">
        <f t="shared" si="472"/>
        <v>16004820</v>
      </c>
      <c r="J1088" s="604">
        <f t="shared" si="473"/>
        <v>52797080</v>
      </c>
      <c r="K1088" s="733">
        <f t="shared" si="469"/>
        <v>23.262177352660316</v>
      </c>
    </row>
    <row r="1089" spans="1:13" ht="14.1" customHeight="1" x14ac:dyDescent="0.25">
      <c r="A1089" s="732" t="s">
        <v>121</v>
      </c>
      <c r="B1089" s="4" t="s">
        <v>131</v>
      </c>
      <c r="C1089" s="12">
        <v>21305700</v>
      </c>
      <c r="D1089" s="229"/>
      <c r="E1089" s="229"/>
      <c r="F1089" s="694"/>
      <c r="G1089" s="822">
        <v>1425048</v>
      </c>
      <c r="H1089" s="605">
        <v>653402</v>
      </c>
      <c r="I1089" s="823">
        <f t="shared" si="472"/>
        <v>2078450</v>
      </c>
      <c r="J1089" s="604">
        <f t="shared" si="473"/>
        <v>19227250</v>
      </c>
      <c r="K1089" s="733">
        <f t="shared" si="469"/>
        <v>9.7553706285172517</v>
      </c>
      <c r="M1089" t="s">
        <v>1138</v>
      </c>
    </row>
    <row r="1090" spans="1:13" ht="14.1" customHeight="1" x14ac:dyDescent="0.25">
      <c r="A1090" s="732" t="s">
        <v>122</v>
      </c>
      <c r="B1090" s="4" t="s">
        <v>132</v>
      </c>
      <c r="C1090" s="12">
        <v>16700</v>
      </c>
      <c r="D1090" s="229"/>
      <c r="E1090" s="229"/>
      <c r="F1090" s="694"/>
      <c r="G1090" s="822">
        <v>2636</v>
      </c>
      <c r="H1090" s="605">
        <v>1298</v>
      </c>
      <c r="I1090" s="823">
        <f t="shared" si="472"/>
        <v>3934</v>
      </c>
      <c r="J1090" s="604">
        <f t="shared" si="473"/>
        <v>12766</v>
      </c>
      <c r="K1090" s="733">
        <f t="shared" si="469"/>
        <v>23.556886227544911</v>
      </c>
    </row>
    <row r="1091" spans="1:13" ht="14.1" customHeight="1" x14ac:dyDescent="0.25">
      <c r="A1091" s="732" t="s">
        <v>123</v>
      </c>
      <c r="B1091" s="4" t="s">
        <v>133</v>
      </c>
      <c r="C1091" s="12">
        <v>29994100</v>
      </c>
      <c r="D1091" s="229"/>
      <c r="E1091" s="229"/>
      <c r="F1091" s="694"/>
      <c r="G1091" s="1190">
        <v>4687894</v>
      </c>
      <c r="H1091" s="606">
        <v>2349581</v>
      </c>
      <c r="I1091" s="823">
        <f t="shared" si="472"/>
        <v>7037475</v>
      </c>
      <c r="J1091" s="604">
        <f t="shared" si="473"/>
        <v>22956625</v>
      </c>
      <c r="K1091" s="733">
        <f t="shared" si="469"/>
        <v>23.462864363324787</v>
      </c>
    </row>
    <row r="1092" spans="1:13" ht="14.1" customHeight="1" x14ac:dyDescent="0.25">
      <c r="A1092" s="734" t="s">
        <v>124</v>
      </c>
      <c r="B1092" s="17" t="s">
        <v>134</v>
      </c>
      <c r="C1092" s="607">
        <f>C1093</f>
        <v>266400000</v>
      </c>
      <c r="D1092" s="607">
        <f t="shared" ref="D1092:J1092" si="474">D1093</f>
        <v>0</v>
      </c>
      <c r="E1092" s="607">
        <f t="shared" si="474"/>
        <v>0</v>
      </c>
      <c r="F1092" s="608">
        <f t="shared" si="474"/>
        <v>0</v>
      </c>
      <c r="G1092" s="814">
        <f t="shared" si="474"/>
        <v>0</v>
      </c>
      <c r="H1092" s="609">
        <f>H1093</f>
        <v>39376000</v>
      </c>
      <c r="I1092" s="931">
        <f t="shared" si="474"/>
        <v>39376000</v>
      </c>
      <c r="J1092" s="610">
        <f t="shared" si="474"/>
        <v>227024000</v>
      </c>
      <c r="K1092" s="735">
        <f t="shared" si="469"/>
        <v>14.780780780780781</v>
      </c>
    </row>
    <row r="1093" spans="1:13" ht="14.1" customHeight="1" thickBot="1" x14ac:dyDescent="0.3">
      <c r="A1093" s="736" t="s">
        <v>125</v>
      </c>
      <c r="B1093" s="32" t="s">
        <v>135</v>
      </c>
      <c r="C1093" s="611">
        <v>266400000</v>
      </c>
      <c r="D1093" s="695"/>
      <c r="E1093" s="695"/>
      <c r="F1093" s="696"/>
      <c r="G1093" s="815"/>
      <c r="H1093" s="612">
        <v>39376000</v>
      </c>
      <c r="I1093" s="932">
        <f>H1093+G1093</f>
        <v>39376000</v>
      </c>
      <c r="J1093" s="613">
        <f>C1093-I1093</f>
        <v>227024000</v>
      </c>
      <c r="K1093" s="737">
        <f t="shared" si="469"/>
        <v>14.780780780780781</v>
      </c>
    </row>
    <row r="1094" spans="1:13" ht="14.1" customHeight="1" thickTop="1" thickBot="1" x14ac:dyDescent="0.3">
      <c r="A1094" s="725" t="s">
        <v>83</v>
      </c>
      <c r="B1094" s="26" t="s">
        <v>82</v>
      </c>
      <c r="C1094" s="614">
        <f t="shared" ref="C1094:J1094" si="475">C1095+C1109+C1124+C1131+C1138+C1150+C1162+C1169+C1200+C1232+C1285+C1343+C1355+C1367+C1397+C1419+C1461+C1470+C1507+C1539</f>
        <v>455494000</v>
      </c>
      <c r="D1094" s="614">
        <f t="shared" si="475"/>
        <v>0</v>
      </c>
      <c r="E1094" s="614">
        <f t="shared" si="475"/>
        <v>0</v>
      </c>
      <c r="F1094" s="784">
        <f t="shared" si="475"/>
        <v>0</v>
      </c>
      <c r="G1094" s="816">
        <f t="shared" si="475"/>
        <v>0</v>
      </c>
      <c r="H1094" s="614">
        <f t="shared" si="475"/>
        <v>49998969</v>
      </c>
      <c r="I1094" s="933">
        <f t="shared" si="475"/>
        <v>49998969</v>
      </c>
      <c r="J1094" s="863">
        <f t="shared" si="475"/>
        <v>405495031</v>
      </c>
      <c r="K1094" s="738">
        <f t="shared" si="469"/>
        <v>10.976866654665045</v>
      </c>
      <c r="M1094" s="340">
        <f>F1077-I1094</f>
        <v>23401031</v>
      </c>
    </row>
    <row r="1095" spans="1:13" ht="14.1" customHeight="1" thickTop="1" x14ac:dyDescent="0.25">
      <c r="A1095" s="728" t="s">
        <v>85</v>
      </c>
      <c r="B1095" s="36" t="s">
        <v>788</v>
      </c>
      <c r="C1095" s="615">
        <f>C1096</f>
        <v>3000000</v>
      </c>
      <c r="D1095" s="615">
        <f t="shared" ref="D1095:J1096" si="476">D1096</f>
        <v>0</v>
      </c>
      <c r="E1095" s="615">
        <f t="shared" si="476"/>
        <v>0</v>
      </c>
      <c r="F1095" s="785">
        <f t="shared" si="476"/>
        <v>0</v>
      </c>
      <c r="G1095" s="817">
        <f t="shared" si="476"/>
        <v>0</v>
      </c>
      <c r="H1095" s="615">
        <f t="shared" si="476"/>
        <v>300000</v>
      </c>
      <c r="I1095" s="818">
        <f t="shared" si="476"/>
        <v>300000</v>
      </c>
      <c r="J1095" s="864">
        <f t="shared" si="476"/>
        <v>2700000</v>
      </c>
      <c r="K1095" s="729">
        <f t="shared" si="469"/>
        <v>10</v>
      </c>
      <c r="M1095" s="206">
        <f>E1077-H1094</f>
        <v>23401031</v>
      </c>
    </row>
    <row r="1096" spans="1:13" ht="14.1" customHeight="1" thickBot="1" x14ac:dyDescent="0.3">
      <c r="A1096" s="371" t="s">
        <v>792</v>
      </c>
      <c r="B1096" s="47" t="s">
        <v>789</v>
      </c>
      <c r="C1096" s="616">
        <f>C1097</f>
        <v>3000000</v>
      </c>
      <c r="D1096" s="616">
        <f t="shared" si="476"/>
        <v>0</v>
      </c>
      <c r="E1096" s="616">
        <f t="shared" si="476"/>
        <v>0</v>
      </c>
      <c r="F1096" s="622">
        <f t="shared" si="476"/>
        <v>0</v>
      </c>
      <c r="G1096" s="819">
        <f t="shared" si="476"/>
        <v>0</v>
      </c>
      <c r="H1096" s="616">
        <f t="shared" si="476"/>
        <v>300000</v>
      </c>
      <c r="I1096" s="961">
        <f t="shared" si="476"/>
        <v>300000</v>
      </c>
      <c r="J1096" s="865">
        <f t="shared" si="476"/>
        <v>2700000</v>
      </c>
      <c r="K1096" s="739">
        <f t="shared" si="469"/>
        <v>10</v>
      </c>
      <c r="M1096" s="82">
        <f>-M1095</f>
        <v>-23401031</v>
      </c>
    </row>
    <row r="1097" spans="1:13" ht="14.1" customHeight="1" thickBot="1" x14ac:dyDescent="0.3">
      <c r="A1097" s="740" t="s">
        <v>793</v>
      </c>
      <c r="B1097" s="3" t="s">
        <v>136</v>
      </c>
      <c r="C1097" s="617">
        <f>C1098+C1100+C1102+C1104</f>
        <v>3000000</v>
      </c>
      <c r="D1097" s="617">
        <f t="shared" ref="D1097:J1097" si="477">D1098+D1100+D1102+D1104</f>
        <v>0</v>
      </c>
      <c r="E1097" s="617">
        <f t="shared" si="477"/>
        <v>0</v>
      </c>
      <c r="F1097" s="624">
        <f t="shared" si="477"/>
        <v>0</v>
      </c>
      <c r="G1097" s="820">
        <f t="shared" si="477"/>
        <v>0</v>
      </c>
      <c r="H1097" s="617">
        <f t="shared" si="477"/>
        <v>300000</v>
      </c>
      <c r="I1097" s="934">
        <f t="shared" si="477"/>
        <v>300000</v>
      </c>
      <c r="J1097" s="625">
        <f t="shared" si="477"/>
        <v>2700000</v>
      </c>
      <c r="K1097" s="741">
        <f t="shared" si="469"/>
        <v>10</v>
      </c>
    </row>
    <row r="1098" spans="1:13" ht="14.1" customHeight="1" x14ac:dyDescent="0.25">
      <c r="A1098" s="742" t="s">
        <v>794</v>
      </c>
      <c r="B1098" s="41" t="s">
        <v>139</v>
      </c>
      <c r="C1098" s="618">
        <f>C1099</f>
        <v>105000</v>
      </c>
      <c r="D1098" s="618">
        <f t="shared" ref="D1098:J1098" si="478">D1099</f>
        <v>0</v>
      </c>
      <c r="E1098" s="618">
        <f t="shared" si="478"/>
        <v>0</v>
      </c>
      <c r="F1098" s="626">
        <f t="shared" si="478"/>
        <v>0</v>
      </c>
      <c r="G1098" s="821">
        <f t="shared" si="478"/>
        <v>0</v>
      </c>
      <c r="H1098" s="618">
        <f t="shared" si="478"/>
        <v>0</v>
      </c>
      <c r="I1098" s="935">
        <f t="shared" si="478"/>
        <v>0</v>
      </c>
      <c r="J1098" s="628">
        <f t="shared" si="478"/>
        <v>105000</v>
      </c>
      <c r="K1098" s="743">
        <f t="shared" si="469"/>
        <v>0</v>
      </c>
      <c r="M1098" s="82">
        <v>24786258</v>
      </c>
    </row>
    <row r="1099" spans="1:13" ht="14.1" customHeight="1" x14ac:dyDescent="0.25">
      <c r="A1099" s="744" t="s">
        <v>795</v>
      </c>
      <c r="B1099" s="4" t="s">
        <v>140</v>
      </c>
      <c r="C1099" s="12">
        <v>105000</v>
      </c>
      <c r="D1099" s="218"/>
      <c r="E1099" s="218"/>
      <c r="F1099" s="697"/>
      <c r="G1099" s="822"/>
      <c r="H1099" s="605"/>
      <c r="I1099" s="823">
        <f>H1099+G1099</f>
        <v>0</v>
      </c>
      <c r="J1099" s="604">
        <f>C1099-I1099</f>
        <v>105000</v>
      </c>
      <c r="K1099" s="733">
        <f t="shared" si="469"/>
        <v>0</v>
      </c>
      <c r="M1099" s="206">
        <f>M1098-M1095</f>
        <v>1385227</v>
      </c>
    </row>
    <row r="1100" spans="1:13" ht="14.1" customHeight="1" x14ac:dyDescent="0.25">
      <c r="A1100" s="744" t="s">
        <v>796</v>
      </c>
      <c r="B1100" s="4" t="s">
        <v>790</v>
      </c>
      <c r="C1100" s="12">
        <f>C1101</f>
        <v>100000</v>
      </c>
      <c r="D1100" s="12">
        <f t="shared" ref="D1100:J1100" si="479">D1101</f>
        <v>0</v>
      </c>
      <c r="E1100" s="12">
        <f t="shared" si="479"/>
        <v>0</v>
      </c>
      <c r="F1100" s="633">
        <f t="shared" si="479"/>
        <v>0</v>
      </c>
      <c r="G1100" s="824">
        <f t="shared" si="479"/>
        <v>0</v>
      </c>
      <c r="H1100" s="12">
        <f t="shared" si="479"/>
        <v>0</v>
      </c>
      <c r="I1100" s="834">
        <f t="shared" si="479"/>
        <v>0</v>
      </c>
      <c r="J1100" s="634">
        <f t="shared" si="479"/>
        <v>100000</v>
      </c>
      <c r="K1100" s="733">
        <f t="shared" si="469"/>
        <v>0</v>
      </c>
      <c r="M1100" s="82">
        <v>50000000</v>
      </c>
    </row>
    <row r="1101" spans="1:13" ht="14.1" customHeight="1" x14ac:dyDescent="0.25">
      <c r="A1101" s="744" t="s">
        <v>797</v>
      </c>
      <c r="B1101" s="4" t="s">
        <v>791</v>
      </c>
      <c r="C1101" s="12">
        <v>100000</v>
      </c>
      <c r="D1101" s="218"/>
      <c r="E1101" s="218"/>
      <c r="F1101" s="697"/>
      <c r="G1101" s="822"/>
      <c r="H1101" s="605"/>
      <c r="I1101" s="823"/>
      <c r="J1101" s="604">
        <f>C1101-I1101</f>
        <v>100000</v>
      </c>
      <c r="K1101" s="733">
        <f t="shared" si="469"/>
        <v>0</v>
      </c>
      <c r="M1101" s="82">
        <f>M1100-H1094</f>
        <v>1031</v>
      </c>
    </row>
    <row r="1102" spans="1:13" ht="14.1" customHeight="1" x14ac:dyDescent="0.25">
      <c r="A1102" s="732" t="s">
        <v>798</v>
      </c>
      <c r="B1102" s="4" t="s">
        <v>141</v>
      </c>
      <c r="C1102" s="12">
        <f>C1103</f>
        <v>100000</v>
      </c>
      <c r="D1102" s="12">
        <f t="shared" ref="D1102:J1102" si="480">D1103</f>
        <v>0</v>
      </c>
      <c r="E1102" s="12">
        <f t="shared" si="480"/>
        <v>0</v>
      </c>
      <c r="F1102" s="633">
        <f t="shared" si="480"/>
        <v>0</v>
      </c>
      <c r="G1102" s="824">
        <f t="shared" si="480"/>
        <v>0</v>
      </c>
      <c r="H1102" s="12">
        <f t="shared" si="480"/>
        <v>0</v>
      </c>
      <c r="I1102" s="834">
        <f t="shared" si="480"/>
        <v>0</v>
      </c>
      <c r="J1102" s="634">
        <f t="shared" si="480"/>
        <v>100000</v>
      </c>
      <c r="K1102" s="733">
        <f t="shared" si="469"/>
        <v>0</v>
      </c>
    </row>
    <row r="1103" spans="1:13" ht="14.1" customHeight="1" x14ac:dyDescent="0.25">
      <c r="A1103" s="732" t="s">
        <v>799</v>
      </c>
      <c r="B1103" s="4" t="s">
        <v>805</v>
      </c>
      <c r="C1103" s="12">
        <v>100000</v>
      </c>
      <c r="D1103" s="218"/>
      <c r="E1103" s="218"/>
      <c r="F1103" s="697"/>
      <c r="G1103" s="822"/>
      <c r="H1103" s="605"/>
      <c r="I1103" s="823">
        <f>H1103+G1103</f>
        <v>0</v>
      </c>
      <c r="J1103" s="604">
        <f>C1103-I1103</f>
        <v>100000</v>
      </c>
      <c r="K1103" s="733">
        <f t="shared" si="469"/>
        <v>0</v>
      </c>
    </row>
    <row r="1104" spans="1:13" ht="14.1" customHeight="1" x14ac:dyDescent="0.25">
      <c r="A1104" s="732" t="s">
        <v>800</v>
      </c>
      <c r="B1104" s="4" t="s">
        <v>143</v>
      </c>
      <c r="C1104" s="12">
        <f>C1105</f>
        <v>2695000</v>
      </c>
      <c r="D1104" s="12">
        <f t="shared" ref="D1104:J1104" si="481">D1105</f>
        <v>0</v>
      </c>
      <c r="E1104" s="12">
        <f t="shared" si="481"/>
        <v>0</v>
      </c>
      <c r="F1104" s="633">
        <f t="shared" si="481"/>
        <v>0</v>
      </c>
      <c r="G1104" s="824">
        <f t="shared" si="481"/>
        <v>0</v>
      </c>
      <c r="H1104" s="12">
        <f t="shared" si="481"/>
        <v>300000</v>
      </c>
      <c r="I1104" s="834">
        <f t="shared" si="481"/>
        <v>300000</v>
      </c>
      <c r="J1104" s="634">
        <f t="shared" si="481"/>
        <v>2395000</v>
      </c>
      <c r="K1104" s="733">
        <f t="shared" si="469"/>
        <v>11.131725417439704</v>
      </c>
    </row>
    <row r="1105" spans="1:11" ht="14.1" customHeight="1" x14ac:dyDescent="0.25">
      <c r="A1105" s="732" t="s">
        <v>801</v>
      </c>
      <c r="B1105" s="4" t="s">
        <v>144</v>
      </c>
      <c r="C1105" s="12">
        <v>2695000</v>
      </c>
      <c r="D1105" s="218"/>
      <c r="E1105" s="218"/>
      <c r="F1105" s="697"/>
      <c r="G1105" s="822"/>
      <c r="H1105" s="605">
        <v>300000</v>
      </c>
      <c r="I1105" s="823">
        <f>H1105+G1105</f>
        <v>300000</v>
      </c>
      <c r="J1105" s="604">
        <f>C1105-I1105</f>
        <v>2395000</v>
      </c>
      <c r="K1105" s="733">
        <f t="shared" si="469"/>
        <v>11.131725417439704</v>
      </c>
    </row>
    <row r="1106" spans="1:11" ht="14.1" customHeight="1" x14ac:dyDescent="0.25">
      <c r="A1106" s="879"/>
      <c r="B1106" s="879"/>
      <c r="C1106" s="880"/>
      <c r="D1106" s="881"/>
      <c r="E1106" s="881"/>
      <c r="F1106" s="881"/>
      <c r="G1106" s="882"/>
      <c r="H1106" s="882"/>
      <c r="I1106" s="882"/>
      <c r="J1106" s="883"/>
      <c r="K1106" s="884"/>
    </row>
    <row r="1107" spans="1:11" ht="14.1" customHeight="1" x14ac:dyDescent="0.25">
      <c r="A1107" s="7"/>
      <c r="B1107" s="7"/>
      <c r="C1107" s="885"/>
      <c r="D1107" s="220"/>
      <c r="E1107" s="220"/>
      <c r="F1107" s="220"/>
      <c r="G1107" s="415"/>
      <c r="H1107" s="415"/>
      <c r="I1107" s="415"/>
      <c r="J1107" s="886"/>
      <c r="K1107" s="887">
        <v>2</v>
      </c>
    </row>
    <row r="1108" spans="1:11" ht="14.1" customHeight="1" x14ac:dyDescent="0.25">
      <c r="A1108" s="717" t="s">
        <v>435</v>
      </c>
      <c r="B1108" s="689">
        <v>2</v>
      </c>
      <c r="C1108" s="690" t="s">
        <v>436</v>
      </c>
      <c r="D1108" s="690" t="s">
        <v>437</v>
      </c>
      <c r="E1108" s="690" t="s">
        <v>438</v>
      </c>
      <c r="F1108" s="691" t="s">
        <v>439</v>
      </c>
      <c r="G1108" s="801">
        <v>7</v>
      </c>
      <c r="H1108" s="581">
        <v>8</v>
      </c>
      <c r="I1108" s="924">
        <v>9</v>
      </c>
      <c r="J1108" s="582">
        <v>10</v>
      </c>
      <c r="K1108" s="718">
        <v>11</v>
      </c>
    </row>
    <row r="1109" spans="1:11" ht="14.1" customHeight="1" x14ac:dyDescent="0.25">
      <c r="A1109" s="745" t="s">
        <v>85</v>
      </c>
      <c r="B1109" s="38" t="s">
        <v>84</v>
      </c>
      <c r="C1109" s="620">
        <f>C1110</f>
        <v>3930000</v>
      </c>
      <c r="D1109" s="620">
        <f t="shared" ref="D1109:J1109" si="482">D1110</f>
        <v>0</v>
      </c>
      <c r="E1109" s="620">
        <f t="shared" si="482"/>
        <v>0</v>
      </c>
      <c r="F1109" s="453">
        <f t="shared" si="482"/>
        <v>0</v>
      </c>
      <c r="G1109" s="825">
        <f t="shared" si="482"/>
        <v>0</v>
      </c>
      <c r="H1109" s="619">
        <f t="shared" si="482"/>
        <v>0</v>
      </c>
      <c r="I1109" s="665">
        <f t="shared" si="482"/>
        <v>0</v>
      </c>
      <c r="J1109" s="621">
        <f t="shared" si="482"/>
        <v>3930000</v>
      </c>
      <c r="K1109" s="746">
        <f t="shared" ref="K1109:K1116" si="483">I1109/C1109*100</f>
        <v>0</v>
      </c>
    </row>
    <row r="1110" spans="1:11" ht="14.1" customHeight="1" thickBot="1" x14ac:dyDescent="0.3">
      <c r="A1110" s="371" t="s">
        <v>1</v>
      </c>
      <c r="B1110" s="47" t="s">
        <v>2</v>
      </c>
      <c r="C1110" s="616">
        <f>C1111+C1114</f>
        <v>3930000</v>
      </c>
      <c r="D1110" s="616">
        <f t="shared" ref="D1110:J1110" si="484">D1111+D1114</f>
        <v>0</v>
      </c>
      <c r="E1110" s="616">
        <f t="shared" si="484"/>
        <v>0</v>
      </c>
      <c r="F1110" s="622">
        <f t="shared" si="484"/>
        <v>0</v>
      </c>
      <c r="G1110" s="826">
        <f t="shared" si="484"/>
        <v>0</v>
      </c>
      <c r="H1110" s="616">
        <f t="shared" si="484"/>
        <v>0</v>
      </c>
      <c r="I1110" s="961">
        <f t="shared" si="484"/>
        <v>0</v>
      </c>
      <c r="J1110" s="623">
        <f t="shared" si="484"/>
        <v>3930000</v>
      </c>
      <c r="K1110" s="739">
        <f t="shared" si="483"/>
        <v>0</v>
      </c>
    </row>
    <row r="1111" spans="1:11" ht="14.1" customHeight="1" thickBot="1" x14ac:dyDescent="0.3">
      <c r="A1111" s="372" t="s">
        <v>145</v>
      </c>
      <c r="B1111" s="3" t="s">
        <v>80</v>
      </c>
      <c r="C1111" s="617">
        <f>C1112</f>
        <v>1150000</v>
      </c>
      <c r="D1111" s="617">
        <f t="shared" ref="D1111:J1112" si="485">D1112</f>
        <v>0</v>
      </c>
      <c r="E1111" s="617">
        <f t="shared" si="485"/>
        <v>0</v>
      </c>
      <c r="F1111" s="624">
        <f t="shared" si="485"/>
        <v>0</v>
      </c>
      <c r="G1111" s="820">
        <f t="shared" si="485"/>
        <v>0</v>
      </c>
      <c r="H1111" s="617">
        <f t="shared" si="485"/>
        <v>0</v>
      </c>
      <c r="I1111" s="934">
        <f t="shared" si="485"/>
        <v>0</v>
      </c>
      <c r="J1111" s="625">
        <f t="shared" si="485"/>
        <v>1150000</v>
      </c>
      <c r="K1111" s="741">
        <f t="shared" si="483"/>
        <v>0</v>
      </c>
    </row>
    <row r="1112" spans="1:11" ht="14.1" customHeight="1" x14ac:dyDescent="0.25">
      <c r="A1112" s="747" t="s">
        <v>146</v>
      </c>
      <c r="B1112" s="41" t="s">
        <v>137</v>
      </c>
      <c r="C1112" s="618">
        <f>C1113</f>
        <v>1150000</v>
      </c>
      <c r="D1112" s="618">
        <f t="shared" si="485"/>
        <v>0</v>
      </c>
      <c r="E1112" s="618">
        <f t="shared" si="485"/>
        <v>0</v>
      </c>
      <c r="F1112" s="626">
        <f t="shared" si="485"/>
        <v>0</v>
      </c>
      <c r="G1112" s="827">
        <f t="shared" si="485"/>
        <v>0</v>
      </c>
      <c r="H1112" s="627">
        <f t="shared" si="485"/>
        <v>0</v>
      </c>
      <c r="I1112" s="936">
        <f t="shared" si="485"/>
        <v>0</v>
      </c>
      <c r="J1112" s="628">
        <f t="shared" si="485"/>
        <v>1150000</v>
      </c>
      <c r="K1112" s="743">
        <f t="shared" si="483"/>
        <v>0</v>
      </c>
    </row>
    <row r="1113" spans="1:11" ht="14.1" customHeight="1" thickBot="1" x14ac:dyDescent="0.3">
      <c r="A1113" s="736" t="s">
        <v>150</v>
      </c>
      <c r="B1113" s="32" t="s">
        <v>138</v>
      </c>
      <c r="C1113" s="611">
        <v>1150000</v>
      </c>
      <c r="D1113" s="590"/>
      <c r="E1113" s="590"/>
      <c r="F1113" s="698"/>
      <c r="G1113" s="828"/>
      <c r="H1113" s="629"/>
      <c r="I1113" s="829">
        <f>H1113+G1113</f>
        <v>0</v>
      </c>
      <c r="J1113" s="630">
        <f>C1113-I1113</f>
        <v>1150000</v>
      </c>
      <c r="K1113" s="737">
        <f t="shared" si="483"/>
        <v>0</v>
      </c>
    </row>
    <row r="1114" spans="1:11" ht="14.1" customHeight="1" thickBot="1" x14ac:dyDescent="0.3">
      <c r="A1114" s="372" t="s">
        <v>147</v>
      </c>
      <c r="B1114" s="3" t="s">
        <v>136</v>
      </c>
      <c r="C1114" s="617">
        <f>C1115+C1117+C1119+C1122</f>
        <v>2780000</v>
      </c>
      <c r="D1114" s="617">
        <f t="shared" ref="D1114:J1114" si="486">D1115+D1117+D1119+D1122</f>
        <v>0</v>
      </c>
      <c r="E1114" s="617">
        <f t="shared" si="486"/>
        <v>0</v>
      </c>
      <c r="F1114" s="624">
        <f t="shared" si="486"/>
        <v>0</v>
      </c>
      <c r="G1114" s="820">
        <f t="shared" si="486"/>
        <v>0</v>
      </c>
      <c r="H1114" s="617">
        <f t="shared" si="486"/>
        <v>0</v>
      </c>
      <c r="I1114" s="934">
        <f t="shared" si="486"/>
        <v>0</v>
      </c>
      <c r="J1114" s="625">
        <f t="shared" si="486"/>
        <v>2780000</v>
      </c>
      <c r="K1114" s="741">
        <f t="shared" si="483"/>
        <v>0</v>
      </c>
    </row>
    <row r="1115" spans="1:11" ht="14.1" customHeight="1" x14ac:dyDescent="0.25">
      <c r="A1115" s="747" t="s">
        <v>149</v>
      </c>
      <c r="B1115" s="41" t="s">
        <v>139</v>
      </c>
      <c r="C1115" s="618">
        <f>C1116</f>
        <v>170000</v>
      </c>
      <c r="D1115" s="618">
        <f t="shared" ref="D1115:J1115" si="487">D1116</f>
        <v>0</v>
      </c>
      <c r="E1115" s="618">
        <f t="shared" si="487"/>
        <v>0</v>
      </c>
      <c r="F1115" s="626">
        <f t="shared" si="487"/>
        <v>0</v>
      </c>
      <c r="G1115" s="821">
        <f t="shared" si="487"/>
        <v>0</v>
      </c>
      <c r="H1115" s="618">
        <f t="shared" si="487"/>
        <v>0</v>
      </c>
      <c r="I1115" s="935">
        <f t="shared" si="487"/>
        <v>0</v>
      </c>
      <c r="J1115" s="628">
        <f t="shared" si="487"/>
        <v>170000</v>
      </c>
      <c r="K1115" s="743">
        <f t="shared" si="483"/>
        <v>0</v>
      </c>
    </row>
    <row r="1116" spans="1:11" ht="14.1" customHeight="1" x14ac:dyDescent="0.25">
      <c r="A1116" s="732" t="s">
        <v>148</v>
      </c>
      <c r="B1116" s="4" t="s">
        <v>140</v>
      </c>
      <c r="C1116" s="12">
        <v>170000</v>
      </c>
      <c r="D1116" s="218"/>
      <c r="E1116" s="218"/>
      <c r="F1116" s="697"/>
      <c r="G1116" s="822"/>
      <c r="H1116" s="605"/>
      <c r="I1116" s="823">
        <f>H1116+G1116</f>
        <v>0</v>
      </c>
      <c r="J1116" s="604">
        <f>C1116-I1116</f>
        <v>170000</v>
      </c>
      <c r="K1116" s="733">
        <f t="shared" si="483"/>
        <v>0</v>
      </c>
    </row>
    <row r="1117" spans="1:11" ht="14.1" customHeight="1" x14ac:dyDescent="0.25">
      <c r="A1117" s="747" t="s">
        <v>802</v>
      </c>
      <c r="B1117" s="4" t="s">
        <v>818</v>
      </c>
      <c r="C1117" s="12">
        <f>C1118</f>
        <v>247500</v>
      </c>
      <c r="D1117" s="12">
        <f t="shared" ref="D1117:J1117" si="488">D1118</f>
        <v>0</v>
      </c>
      <c r="E1117" s="12">
        <f t="shared" si="488"/>
        <v>0</v>
      </c>
      <c r="F1117" s="633">
        <f t="shared" si="488"/>
        <v>0</v>
      </c>
      <c r="G1117" s="824">
        <f t="shared" si="488"/>
        <v>0</v>
      </c>
      <c r="H1117" s="12">
        <f t="shared" si="488"/>
        <v>0</v>
      </c>
      <c r="I1117" s="834">
        <f t="shared" si="488"/>
        <v>0</v>
      </c>
      <c r="J1117" s="634">
        <f t="shared" si="488"/>
        <v>247500</v>
      </c>
      <c r="K1117" s="733"/>
    </row>
    <row r="1118" spans="1:11" ht="14.1" customHeight="1" x14ac:dyDescent="0.25">
      <c r="A1118" s="747" t="s">
        <v>803</v>
      </c>
      <c r="B1118" s="4" t="s">
        <v>791</v>
      </c>
      <c r="C1118" s="12">
        <v>247500</v>
      </c>
      <c r="D1118" s="218"/>
      <c r="E1118" s="218"/>
      <c r="F1118" s="697"/>
      <c r="G1118" s="822"/>
      <c r="H1118" s="605"/>
      <c r="I1118" s="823"/>
      <c r="J1118" s="604">
        <f>C1118-I1118</f>
        <v>247500</v>
      </c>
      <c r="K1118" s="733"/>
    </row>
    <row r="1119" spans="1:11" ht="14.1" customHeight="1" x14ac:dyDescent="0.25">
      <c r="A1119" s="732" t="s">
        <v>151</v>
      </c>
      <c r="B1119" s="4" t="s">
        <v>141</v>
      </c>
      <c r="C1119" s="12">
        <f>C1120+C1121</f>
        <v>415500</v>
      </c>
      <c r="D1119" s="12">
        <f t="shared" ref="D1119:J1119" si="489">D1120+D1121</f>
        <v>0</v>
      </c>
      <c r="E1119" s="12">
        <f t="shared" si="489"/>
        <v>0</v>
      </c>
      <c r="F1119" s="633">
        <f t="shared" si="489"/>
        <v>0</v>
      </c>
      <c r="G1119" s="824">
        <f t="shared" si="489"/>
        <v>0</v>
      </c>
      <c r="H1119" s="12">
        <f t="shared" si="489"/>
        <v>0</v>
      </c>
      <c r="I1119" s="834">
        <f t="shared" si="489"/>
        <v>0</v>
      </c>
      <c r="J1119" s="634">
        <f t="shared" si="489"/>
        <v>415500</v>
      </c>
      <c r="K1119" s="733">
        <f>I1119/C1119*100</f>
        <v>0</v>
      </c>
    </row>
    <row r="1120" spans="1:11" ht="14.1" customHeight="1" x14ac:dyDescent="0.25">
      <c r="A1120" s="732" t="s">
        <v>152</v>
      </c>
      <c r="B1120" s="4" t="s">
        <v>142</v>
      </c>
      <c r="C1120" s="12">
        <v>168000</v>
      </c>
      <c r="D1120" s="218"/>
      <c r="E1120" s="218"/>
      <c r="F1120" s="697"/>
      <c r="G1120" s="822"/>
      <c r="H1120" s="605"/>
      <c r="I1120" s="823">
        <f>H1120+G1120</f>
        <v>0</v>
      </c>
      <c r="J1120" s="604">
        <f>C1120-I1120</f>
        <v>168000</v>
      </c>
      <c r="K1120" s="733">
        <f>I1120/C1120*100</f>
        <v>0</v>
      </c>
    </row>
    <row r="1121" spans="1:16" ht="14.1" customHeight="1" x14ac:dyDescent="0.25">
      <c r="A1121" s="732" t="s">
        <v>804</v>
      </c>
      <c r="B1121" s="4" t="s">
        <v>805</v>
      </c>
      <c r="C1121" s="12">
        <v>247500</v>
      </c>
      <c r="D1121" s="218"/>
      <c r="E1121" s="218"/>
      <c r="F1121" s="697"/>
      <c r="G1121" s="822"/>
      <c r="H1121" s="605"/>
      <c r="I1121" s="823">
        <f>H1121+G1121</f>
        <v>0</v>
      </c>
      <c r="J1121" s="604">
        <f>C1121-I1121</f>
        <v>247500</v>
      </c>
      <c r="K1121" s="733"/>
    </row>
    <row r="1122" spans="1:16" ht="14.1" customHeight="1" x14ac:dyDescent="0.25">
      <c r="A1122" s="732" t="s">
        <v>153</v>
      </c>
      <c r="B1122" s="4" t="s">
        <v>143</v>
      </c>
      <c r="C1122" s="12">
        <f>C1123</f>
        <v>1947000</v>
      </c>
      <c r="D1122" s="12">
        <f t="shared" ref="D1122:J1122" si="490">D1123</f>
        <v>0</v>
      </c>
      <c r="E1122" s="12">
        <f t="shared" si="490"/>
        <v>0</v>
      </c>
      <c r="F1122" s="633">
        <f t="shared" si="490"/>
        <v>0</v>
      </c>
      <c r="G1122" s="824">
        <f t="shared" si="490"/>
        <v>0</v>
      </c>
      <c r="H1122" s="12">
        <f t="shared" si="490"/>
        <v>0</v>
      </c>
      <c r="I1122" s="834">
        <f t="shared" si="490"/>
        <v>0</v>
      </c>
      <c r="J1122" s="634">
        <f t="shared" si="490"/>
        <v>1947000</v>
      </c>
      <c r="K1122" s="733">
        <f t="shared" ref="K1122:K1133" si="491">I1122/C1122*100</f>
        <v>0</v>
      </c>
    </row>
    <row r="1123" spans="1:16" ht="14.1" customHeight="1" x14ac:dyDescent="0.25">
      <c r="A1123" s="732" t="s">
        <v>154</v>
      </c>
      <c r="B1123" s="4" t="s">
        <v>144</v>
      </c>
      <c r="C1123" s="12">
        <v>1947000</v>
      </c>
      <c r="D1123" s="218"/>
      <c r="E1123" s="218"/>
      <c r="F1123" s="697"/>
      <c r="G1123" s="822"/>
      <c r="H1123" s="605"/>
      <c r="I1123" s="823">
        <f>H1123+G1123</f>
        <v>0</v>
      </c>
      <c r="J1123" s="604">
        <f>C1123-I1123</f>
        <v>1947000</v>
      </c>
      <c r="K1123" s="733">
        <f t="shared" si="491"/>
        <v>0</v>
      </c>
    </row>
    <row r="1124" spans="1:16" ht="14.1" customHeight="1" x14ac:dyDescent="0.25">
      <c r="A1124" s="745" t="s">
        <v>87</v>
      </c>
      <c r="B1124" s="38" t="s">
        <v>86</v>
      </c>
      <c r="C1124" s="620">
        <f>C1125</f>
        <v>1500000</v>
      </c>
      <c r="D1124" s="620">
        <f t="shared" ref="D1124:J1125" si="492">D1125</f>
        <v>0</v>
      </c>
      <c r="E1124" s="620">
        <f t="shared" si="492"/>
        <v>0</v>
      </c>
      <c r="F1124" s="453">
        <f t="shared" si="492"/>
        <v>0</v>
      </c>
      <c r="G1124" s="825">
        <f t="shared" si="492"/>
        <v>0</v>
      </c>
      <c r="H1124" s="619">
        <f t="shared" si="492"/>
        <v>1075000</v>
      </c>
      <c r="I1124" s="665">
        <f t="shared" si="492"/>
        <v>1075000</v>
      </c>
      <c r="J1124" s="621">
        <f t="shared" si="492"/>
        <v>425000</v>
      </c>
      <c r="K1124" s="746">
        <f t="shared" si="491"/>
        <v>71.666666666666671</v>
      </c>
    </row>
    <row r="1125" spans="1:16" ht="14.1" customHeight="1" thickBot="1" x14ac:dyDescent="0.3">
      <c r="A1125" s="371" t="s">
        <v>3</v>
      </c>
      <c r="B1125" s="47" t="s">
        <v>4</v>
      </c>
      <c r="C1125" s="616">
        <f>C1126</f>
        <v>1500000</v>
      </c>
      <c r="D1125" s="616">
        <f t="shared" si="492"/>
        <v>0</v>
      </c>
      <c r="E1125" s="616">
        <f t="shared" si="492"/>
        <v>0</v>
      </c>
      <c r="F1125" s="622">
        <f t="shared" si="492"/>
        <v>0</v>
      </c>
      <c r="G1125" s="838">
        <f t="shared" si="492"/>
        <v>0</v>
      </c>
      <c r="H1125" s="641">
        <f t="shared" si="492"/>
        <v>1075000</v>
      </c>
      <c r="I1125" s="962">
        <f t="shared" si="492"/>
        <v>1075000</v>
      </c>
      <c r="J1125" s="632">
        <f t="shared" si="492"/>
        <v>425000</v>
      </c>
      <c r="K1125" s="739">
        <f t="shared" si="491"/>
        <v>71.666666666666671</v>
      </c>
      <c r="P1125" s="82">
        <v>250000</v>
      </c>
    </row>
    <row r="1126" spans="1:16" ht="14.1" customHeight="1" thickBot="1" x14ac:dyDescent="0.3">
      <c r="A1126" s="372" t="s">
        <v>155</v>
      </c>
      <c r="B1126" s="3" t="s">
        <v>136</v>
      </c>
      <c r="C1126" s="617">
        <f>C1127+C1129</f>
        <v>1500000</v>
      </c>
      <c r="D1126" s="617">
        <f t="shared" ref="D1126:J1126" si="493">D1127+D1129</f>
        <v>0</v>
      </c>
      <c r="E1126" s="617">
        <f t="shared" si="493"/>
        <v>0</v>
      </c>
      <c r="F1126" s="624">
        <f t="shared" si="493"/>
        <v>0</v>
      </c>
      <c r="G1126" s="820">
        <f t="shared" si="493"/>
        <v>0</v>
      </c>
      <c r="H1126" s="617">
        <f t="shared" si="493"/>
        <v>1075000</v>
      </c>
      <c r="I1126" s="934">
        <f t="shared" si="493"/>
        <v>1075000</v>
      </c>
      <c r="J1126" s="625">
        <f t="shared" si="493"/>
        <v>425000</v>
      </c>
      <c r="K1126" s="741">
        <f t="shared" si="491"/>
        <v>71.666666666666671</v>
      </c>
      <c r="P1126" s="82">
        <v>480000</v>
      </c>
    </row>
    <row r="1127" spans="1:16" ht="14.1" customHeight="1" x14ac:dyDescent="0.25">
      <c r="A1127" s="747" t="s">
        <v>156</v>
      </c>
      <c r="B1127" s="41" t="s">
        <v>139</v>
      </c>
      <c r="C1127" s="618">
        <f>C1128</f>
        <v>640000</v>
      </c>
      <c r="D1127" s="618">
        <f t="shared" ref="D1127:J1127" si="494">D1128</f>
        <v>0</v>
      </c>
      <c r="E1127" s="618">
        <f t="shared" si="494"/>
        <v>0</v>
      </c>
      <c r="F1127" s="626">
        <f t="shared" si="494"/>
        <v>0</v>
      </c>
      <c r="G1127" s="821">
        <f t="shared" si="494"/>
        <v>0</v>
      </c>
      <c r="H1127" s="618">
        <f t="shared" si="494"/>
        <v>515000</v>
      </c>
      <c r="I1127" s="935">
        <f t="shared" si="494"/>
        <v>515000</v>
      </c>
      <c r="J1127" s="628">
        <f t="shared" si="494"/>
        <v>125000</v>
      </c>
      <c r="K1127" s="743">
        <f t="shared" si="491"/>
        <v>80.46875</v>
      </c>
      <c r="P1127" s="82">
        <v>125000</v>
      </c>
    </row>
    <row r="1128" spans="1:16" ht="14.1" customHeight="1" x14ac:dyDescent="0.25">
      <c r="A1128" s="732" t="s">
        <v>157</v>
      </c>
      <c r="B1128" s="4" t="s">
        <v>140</v>
      </c>
      <c r="C1128" s="12">
        <v>640000</v>
      </c>
      <c r="D1128" s="218"/>
      <c r="E1128" s="218"/>
      <c r="F1128" s="697"/>
      <c r="G1128" s="822"/>
      <c r="H1128" s="605">
        <f>250000+265000</f>
        <v>515000</v>
      </c>
      <c r="I1128" s="831">
        <f>H1128+G1128</f>
        <v>515000</v>
      </c>
      <c r="J1128" s="604">
        <f>C1128-I1128</f>
        <v>125000</v>
      </c>
      <c r="K1128" s="733">
        <f t="shared" si="491"/>
        <v>80.46875</v>
      </c>
      <c r="O1128" s="82">
        <f>H1128+H1248+H1528</f>
        <v>1186000</v>
      </c>
      <c r="P1128" s="82">
        <v>66000</v>
      </c>
    </row>
    <row r="1129" spans="1:16" ht="14.1" customHeight="1" x14ac:dyDescent="0.25">
      <c r="A1129" s="732" t="s">
        <v>158</v>
      </c>
      <c r="B1129" s="4" t="s">
        <v>141</v>
      </c>
      <c r="C1129" s="12">
        <f>C1130</f>
        <v>860000</v>
      </c>
      <c r="D1129" s="12">
        <f t="shared" ref="D1129:J1129" si="495">D1130</f>
        <v>0</v>
      </c>
      <c r="E1129" s="12">
        <f t="shared" si="495"/>
        <v>0</v>
      </c>
      <c r="F1129" s="633">
        <f t="shared" si="495"/>
        <v>0</v>
      </c>
      <c r="G1129" s="824">
        <f t="shared" si="495"/>
        <v>0</v>
      </c>
      <c r="H1129" s="12">
        <f t="shared" si="495"/>
        <v>560000</v>
      </c>
      <c r="I1129" s="834">
        <f t="shared" si="495"/>
        <v>560000</v>
      </c>
      <c r="J1129" s="634">
        <f t="shared" si="495"/>
        <v>300000</v>
      </c>
      <c r="K1129" s="733">
        <f t="shared" si="491"/>
        <v>65.116279069767444</v>
      </c>
      <c r="P1129" s="82">
        <v>87000</v>
      </c>
    </row>
    <row r="1130" spans="1:16" ht="14.1" customHeight="1" x14ac:dyDescent="0.25">
      <c r="A1130" s="732" t="s">
        <v>159</v>
      </c>
      <c r="B1130" s="4" t="s">
        <v>142</v>
      </c>
      <c r="C1130" s="12">
        <v>860000</v>
      </c>
      <c r="D1130" s="218"/>
      <c r="E1130" s="218"/>
      <c r="F1130" s="697"/>
      <c r="G1130" s="822"/>
      <c r="H1130" s="605">
        <v>560000</v>
      </c>
      <c r="I1130" s="831">
        <f>H1130+G1130</f>
        <v>560000</v>
      </c>
      <c r="J1130" s="604">
        <f>C1130-I1130</f>
        <v>300000</v>
      </c>
      <c r="K1130" s="733">
        <f t="shared" si="491"/>
        <v>65.116279069767444</v>
      </c>
      <c r="P1130" s="82">
        <v>26500</v>
      </c>
    </row>
    <row r="1131" spans="1:16" ht="14.1" customHeight="1" x14ac:dyDescent="0.25">
      <c r="A1131" s="745" t="s">
        <v>111</v>
      </c>
      <c r="B1131" s="38" t="s">
        <v>451</v>
      </c>
      <c r="C1131" s="620">
        <f>C1132</f>
        <v>2500000</v>
      </c>
      <c r="D1131" s="620">
        <f t="shared" ref="D1131:J1132" si="496">D1132</f>
        <v>0</v>
      </c>
      <c r="E1131" s="620">
        <f t="shared" si="496"/>
        <v>0</v>
      </c>
      <c r="F1131" s="453">
        <f t="shared" si="496"/>
        <v>0</v>
      </c>
      <c r="G1131" s="832">
        <f t="shared" si="496"/>
        <v>0</v>
      </c>
      <c r="H1131" s="620">
        <f t="shared" si="496"/>
        <v>800000</v>
      </c>
      <c r="I1131" s="810">
        <f t="shared" si="496"/>
        <v>800000</v>
      </c>
      <c r="J1131" s="866">
        <f t="shared" si="496"/>
        <v>1700000</v>
      </c>
      <c r="K1131" s="746">
        <f t="shared" si="491"/>
        <v>32</v>
      </c>
      <c r="P1131" s="82">
        <f>SUM(P1125:P1130)</f>
        <v>1034500</v>
      </c>
    </row>
    <row r="1132" spans="1:16" ht="14.1" customHeight="1" thickBot="1" x14ac:dyDescent="0.3">
      <c r="A1132" s="371" t="s">
        <v>5</v>
      </c>
      <c r="B1132" s="47" t="s">
        <v>6</v>
      </c>
      <c r="C1132" s="616">
        <f>C1133</f>
        <v>2500000</v>
      </c>
      <c r="D1132" s="616">
        <f t="shared" si="496"/>
        <v>0</v>
      </c>
      <c r="E1132" s="616">
        <f t="shared" si="496"/>
        <v>0</v>
      </c>
      <c r="F1132" s="622">
        <f t="shared" si="496"/>
        <v>0</v>
      </c>
      <c r="G1132" s="819">
        <f t="shared" si="496"/>
        <v>0</v>
      </c>
      <c r="H1132" s="1257">
        <f t="shared" si="496"/>
        <v>800000</v>
      </c>
      <c r="I1132" s="961">
        <f t="shared" si="496"/>
        <v>800000</v>
      </c>
      <c r="J1132" s="865">
        <f t="shared" si="496"/>
        <v>1700000</v>
      </c>
      <c r="K1132" s="739">
        <f t="shared" si="491"/>
        <v>32</v>
      </c>
    </row>
    <row r="1133" spans="1:16" ht="14.1" customHeight="1" thickBot="1" x14ac:dyDescent="0.3">
      <c r="A1133" s="748" t="s">
        <v>165</v>
      </c>
      <c r="B1133" s="335" t="s">
        <v>136</v>
      </c>
      <c r="C1133" s="617">
        <f>C1134+C1136</f>
        <v>2500000</v>
      </c>
      <c r="D1133" s="617">
        <f t="shared" ref="D1133:J1133" si="497">D1134+D1136</f>
        <v>0</v>
      </c>
      <c r="E1133" s="617">
        <f t="shared" si="497"/>
        <v>0</v>
      </c>
      <c r="F1133" s="624">
        <f t="shared" si="497"/>
        <v>0</v>
      </c>
      <c r="G1133" s="820">
        <f t="shared" si="497"/>
        <v>0</v>
      </c>
      <c r="H1133" s="617">
        <f t="shared" si="497"/>
        <v>800000</v>
      </c>
      <c r="I1133" s="934">
        <f t="shared" si="497"/>
        <v>800000</v>
      </c>
      <c r="J1133" s="625">
        <f t="shared" si="497"/>
        <v>1700000</v>
      </c>
      <c r="K1133" s="749">
        <f t="shared" si="491"/>
        <v>32</v>
      </c>
      <c r="P1133" s="206">
        <f>O1128-P1131</f>
        <v>151500</v>
      </c>
    </row>
    <row r="1134" spans="1:16" ht="14.1" customHeight="1" x14ac:dyDescent="0.25">
      <c r="A1134" s="750" t="s">
        <v>806</v>
      </c>
      <c r="B1134" s="439" t="s">
        <v>141</v>
      </c>
      <c r="C1134" s="635">
        <f>C1135</f>
        <v>100000</v>
      </c>
      <c r="D1134" s="635">
        <f t="shared" ref="D1134:J1134" si="498">D1135</f>
        <v>0</v>
      </c>
      <c r="E1134" s="635">
        <f t="shared" si="498"/>
        <v>0</v>
      </c>
      <c r="F1134" s="786">
        <f t="shared" si="498"/>
        <v>0</v>
      </c>
      <c r="G1134" s="833">
        <f t="shared" si="498"/>
        <v>0</v>
      </c>
      <c r="H1134" s="635">
        <f t="shared" si="498"/>
        <v>0</v>
      </c>
      <c r="I1134" s="937">
        <f t="shared" si="498"/>
        <v>0</v>
      </c>
      <c r="J1134" s="867">
        <f t="shared" si="498"/>
        <v>100000</v>
      </c>
      <c r="K1134" s="751"/>
    </row>
    <row r="1135" spans="1:16" ht="14.1" customHeight="1" x14ac:dyDescent="0.25">
      <c r="A1135" s="378" t="s">
        <v>807</v>
      </c>
      <c r="B1135" s="5" t="s">
        <v>808</v>
      </c>
      <c r="C1135" s="12">
        <v>100000</v>
      </c>
      <c r="D1135" s="12"/>
      <c r="E1135" s="12"/>
      <c r="F1135" s="633"/>
      <c r="G1135" s="824"/>
      <c r="H1135" s="12"/>
      <c r="I1135" s="834"/>
      <c r="J1135" s="634">
        <f>C1135-I1135</f>
        <v>100000</v>
      </c>
      <c r="K1135" s="752"/>
    </row>
    <row r="1136" spans="1:16" ht="14.1" customHeight="1" x14ac:dyDescent="0.25">
      <c r="A1136" s="732" t="s">
        <v>166</v>
      </c>
      <c r="B1136" s="4" t="s">
        <v>143</v>
      </c>
      <c r="C1136" s="12">
        <f>C1137</f>
        <v>2400000</v>
      </c>
      <c r="D1136" s="12">
        <f t="shared" ref="D1136:J1136" si="499">D1137</f>
        <v>0</v>
      </c>
      <c r="E1136" s="12">
        <f t="shared" si="499"/>
        <v>0</v>
      </c>
      <c r="F1136" s="633">
        <f t="shared" si="499"/>
        <v>0</v>
      </c>
      <c r="G1136" s="824">
        <f t="shared" si="499"/>
        <v>0</v>
      </c>
      <c r="H1136" s="12">
        <f t="shared" si="499"/>
        <v>800000</v>
      </c>
      <c r="I1136" s="834">
        <f t="shared" si="499"/>
        <v>800000</v>
      </c>
      <c r="J1136" s="634">
        <f t="shared" si="499"/>
        <v>1600000</v>
      </c>
      <c r="K1136" s="733">
        <f t="shared" ref="K1136:K1144" si="500">I1136/C1136*100</f>
        <v>33.333333333333329</v>
      </c>
    </row>
    <row r="1137" spans="1:11" ht="14.1" customHeight="1" x14ac:dyDescent="0.25">
      <c r="A1137" s="732" t="s">
        <v>167</v>
      </c>
      <c r="B1137" s="4" t="s">
        <v>160</v>
      </c>
      <c r="C1137" s="12">
        <v>2400000</v>
      </c>
      <c r="D1137" s="218"/>
      <c r="E1137" s="218"/>
      <c r="F1137" s="697"/>
      <c r="G1137" s="822"/>
      <c r="H1137" s="605">
        <v>800000</v>
      </c>
      <c r="I1137" s="823">
        <f>H1137+G1137</f>
        <v>800000</v>
      </c>
      <c r="J1137" s="604">
        <f>C1137-I1137</f>
        <v>1600000</v>
      </c>
      <c r="K1137" s="733">
        <f t="shared" si="500"/>
        <v>33.333333333333329</v>
      </c>
    </row>
    <row r="1138" spans="1:11" ht="14.1" customHeight="1" x14ac:dyDescent="0.25">
      <c r="A1138" s="745" t="s">
        <v>110</v>
      </c>
      <c r="B1138" s="38" t="s">
        <v>88</v>
      </c>
      <c r="C1138" s="620">
        <f>C1139</f>
        <v>4500000</v>
      </c>
      <c r="D1138" s="620">
        <f t="shared" ref="D1138:J1139" si="501">D1139</f>
        <v>0</v>
      </c>
      <c r="E1138" s="620">
        <f t="shared" si="501"/>
        <v>0</v>
      </c>
      <c r="F1138" s="453">
        <f t="shared" si="501"/>
        <v>0</v>
      </c>
      <c r="G1138" s="832">
        <f t="shared" si="501"/>
        <v>0</v>
      </c>
      <c r="H1138" s="620">
        <f t="shared" si="501"/>
        <v>0</v>
      </c>
      <c r="I1138" s="810">
        <f t="shared" si="501"/>
        <v>0</v>
      </c>
      <c r="J1138" s="866">
        <f t="shared" si="501"/>
        <v>4500000</v>
      </c>
      <c r="K1138" s="746">
        <f t="shared" si="500"/>
        <v>0</v>
      </c>
    </row>
    <row r="1139" spans="1:11" ht="14.1" customHeight="1" thickBot="1" x14ac:dyDescent="0.3">
      <c r="A1139" s="371" t="s">
        <v>7</v>
      </c>
      <c r="B1139" s="47" t="s">
        <v>8</v>
      </c>
      <c r="C1139" s="616">
        <f>C1140</f>
        <v>4500000</v>
      </c>
      <c r="D1139" s="616">
        <f t="shared" si="501"/>
        <v>0</v>
      </c>
      <c r="E1139" s="616">
        <f t="shared" si="501"/>
        <v>0</v>
      </c>
      <c r="F1139" s="622">
        <f t="shared" si="501"/>
        <v>0</v>
      </c>
      <c r="G1139" s="819">
        <f t="shared" si="501"/>
        <v>0</v>
      </c>
      <c r="H1139" s="616">
        <f t="shared" si="501"/>
        <v>0</v>
      </c>
      <c r="I1139" s="961">
        <f t="shared" si="501"/>
        <v>0</v>
      </c>
      <c r="J1139" s="865">
        <f t="shared" si="501"/>
        <v>4500000</v>
      </c>
      <c r="K1139" s="739">
        <f t="shared" si="500"/>
        <v>0</v>
      </c>
    </row>
    <row r="1140" spans="1:11" ht="14.1" customHeight="1" thickBot="1" x14ac:dyDescent="0.3">
      <c r="A1140" s="748" t="s">
        <v>161</v>
      </c>
      <c r="B1140" s="335" t="s">
        <v>136</v>
      </c>
      <c r="C1140" s="617">
        <f>C1141+C1143+C1145</f>
        <v>4500000</v>
      </c>
      <c r="D1140" s="617">
        <f t="shared" ref="D1140:J1140" si="502">D1141+D1143+D1145</f>
        <v>0</v>
      </c>
      <c r="E1140" s="617">
        <f t="shared" si="502"/>
        <v>0</v>
      </c>
      <c r="F1140" s="624">
        <f t="shared" si="502"/>
        <v>0</v>
      </c>
      <c r="G1140" s="820">
        <f t="shared" si="502"/>
        <v>0</v>
      </c>
      <c r="H1140" s="617">
        <f t="shared" si="502"/>
        <v>0</v>
      </c>
      <c r="I1140" s="934">
        <f t="shared" si="502"/>
        <v>0</v>
      </c>
      <c r="J1140" s="625">
        <f t="shared" si="502"/>
        <v>4500000</v>
      </c>
      <c r="K1140" s="749">
        <f t="shared" si="500"/>
        <v>0</v>
      </c>
    </row>
    <row r="1141" spans="1:11" ht="14.1" customHeight="1" x14ac:dyDescent="0.25">
      <c r="A1141" s="747" t="s">
        <v>162</v>
      </c>
      <c r="B1141" s="41" t="s">
        <v>139</v>
      </c>
      <c r="C1141" s="618">
        <f>C1142</f>
        <v>230000</v>
      </c>
      <c r="D1141" s="618">
        <f t="shared" ref="D1141:J1141" si="503">D1142</f>
        <v>0</v>
      </c>
      <c r="E1141" s="618">
        <f t="shared" si="503"/>
        <v>0</v>
      </c>
      <c r="F1141" s="626">
        <f t="shared" si="503"/>
        <v>0</v>
      </c>
      <c r="G1141" s="821">
        <f t="shared" si="503"/>
        <v>0</v>
      </c>
      <c r="H1141" s="618">
        <f t="shared" si="503"/>
        <v>0</v>
      </c>
      <c r="I1141" s="935">
        <f t="shared" si="503"/>
        <v>0</v>
      </c>
      <c r="J1141" s="628">
        <f t="shared" si="503"/>
        <v>230000</v>
      </c>
      <c r="K1141" s="743">
        <f t="shared" si="500"/>
        <v>0</v>
      </c>
    </row>
    <row r="1142" spans="1:11" ht="14.1" customHeight="1" x14ac:dyDescent="0.25">
      <c r="A1142" s="732" t="s">
        <v>163</v>
      </c>
      <c r="B1142" s="4" t="s">
        <v>140</v>
      </c>
      <c r="C1142" s="12">
        <v>230000</v>
      </c>
      <c r="D1142" s="587"/>
      <c r="E1142" s="587"/>
      <c r="F1142" s="699"/>
      <c r="G1142" s="822"/>
      <c r="H1142" s="605"/>
      <c r="I1142" s="823">
        <f>H1142+G1142</f>
        <v>0</v>
      </c>
      <c r="J1142" s="604">
        <f>C1142-I1142</f>
        <v>230000</v>
      </c>
      <c r="K1142" s="733">
        <f t="shared" si="500"/>
        <v>0</v>
      </c>
    </row>
    <row r="1143" spans="1:11" ht="14.1" customHeight="1" x14ac:dyDescent="0.25">
      <c r="A1143" s="732" t="s">
        <v>164</v>
      </c>
      <c r="B1143" s="4" t="s">
        <v>141</v>
      </c>
      <c r="C1143" s="12">
        <f>C1144</f>
        <v>700000</v>
      </c>
      <c r="D1143" s="12">
        <f t="shared" ref="D1143:J1143" si="504">D1144</f>
        <v>0</v>
      </c>
      <c r="E1143" s="12">
        <f t="shared" si="504"/>
        <v>0</v>
      </c>
      <c r="F1143" s="633">
        <f t="shared" si="504"/>
        <v>0</v>
      </c>
      <c r="G1143" s="824">
        <f t="shared" si="504"/>
        <v>0</v>
      </c>
      <c r="H1143" s="12">
        <f t="shared" si="504"/>
        <v>0</v>
      </c>
      <c r="I1143" s="834">
        <f t="shared" si="504"/>
        <v>0</v>
      </c>
      <c r="J1143" s="634">
        <f t="shared" si="504"/>
        <v>700000</v>
      </c>
      <c r="K1143" s="733">
        <f t="shared" si="500"/>
        <v>0</v>
      </c>
    </row>
    <row r="1144" spans="1:11" ht="14.1" customHeight="1" x14ac:dyDescent="0.25">
      <c r="A1144" s="732" t="s">
        <v>810</v>
      </c>
      <c r="B1144" s="4" t="s">
        <v>809</v>
      </c>
      <c r="C1144" s="12">
        <v>700000</v>
      </c>
      <c r="D1144" s="218"/>
      <c r="E1144" s="218"/>
      <c r="F1144" s="697"/>
      <c r="G1144" s="822"/>
      <c r="H1144" s="605"/>
      <c r="I1144" s="823">
        <f>H1144+G1144</f>
        <v>0</v>
      </c>
      <c r="J1144" s="604">
        <f>C1144-I1144</f>
        <v>700000</v>
      </c>
      <c r="K1144" s="733">
        <f t="shared" si="500"/>
        <v>0</v>
      </c>
    </row>
    <row r="1145" spans="1:11" ht="14.1" customHeight="1" x14ac:dyDescent="0.25">
      <c r="A1145" s="732" t="s">
        <v>811</v>
      </c>
      <c r="B1145" s="4" t="s">
        <v>143</v>
      </c>
      <c r="C1145" s="12">
        <f>C1146</f>
        <v>3570000</v>
      </c>
      <c r="D1145" s="12">
        <f t="shared" ref="D1145:J1145" si="505">D1146</f>
        <v>0</v>
      </c>
      <c r="E1145" s="12">
        <f t="shared" si="505"/>
        <v>0</v>
      </c>
      <c r="F1145" s="633">
        <f t="shared" si="505"/>
        <v>0</v>
      </c>
      <c r="G1145" s="824">
        <f t="shared" si="505"/>
        <v>0</v>
      </c>
      <c r="H1145" s="12">
        <f t="shared" si="505"/>
        <v>0</v>
      </c>
      <c r="I1145" s="834">
        <f t="shared" si="505"/>
        <v>0</v>
      </c>
      <c r="J1145" s="634">
        <f t="shared" si="505"/>
        <v>3570000</v>
      </c>
      <c r="K1145" s="733"/>
    </row>
    <row r="1146" spans="1:11" ht="14.1" customHeight="1" x14ac:dyDescent="0.25">
      <c r="A1146" s="732" t="s">
        <v>812</v>
      </c>
      <c r="B1146" s="4" t="s">
        <v>160</v>
      </c>
      <c r="C1146" s="12">
        <v>3570000</v>
      </c>
      <c r="D1146" s="218"/>
      <c r="E1146" s="218"/>
      <c r="F1146" s="697"/>
      <c r="G1146" s="822"/>
      <c r="H1146" s="605"/>
      <c r="I1146" s="823"/>
      <c r="J1146" s="604">
        <f>C1146-I1146</f>
        <v>3570000</v>
      </c>
      <c r="K1146" s="733"/>
    </row>
    <row r="1147" spans="1:11" ht="14.1" customHeight="1" x14ac:dyDescent="0.25">
      <c r="A1147" s="879"/>
      <c r="B1147" s="879"/>
      <c r="C1147" s="880"/>
      <c r="D1147" s="881"/>
      <c r="E1147" s="881"/>
      <c r="F1147" s="881"/>
      <c r="G1147" s="882"/>
      <c r="H1147" s="882"/>
      <c r="I1147" s="882"/>
      <c r="J1147" s="883"/>
      <c r="K1147" s="884"/>
    </row>
    <row r="1148" spans="1:11" ht="14.1" customHeight="1" x14ac:dyDescent="0.25">
      <c r="A1148" s="7"/>
      <c r="B1148" s="7"/>
      <c r="C1148" s="885"/>
      <c r="D1148" s="220"/>
      <c r="E1148" s="220"/>
      <c r="F1148" s="220"/>
      <c r="G1148" s="415"/>
      <c r="H1148" s="415"/>
      <c r="I1148" s="415"/>
      <c r="J1148" s="886"/>
      <c r="K1148" s="887">
        <v>3</v>
      </c>
    </row>
    <row r="1149" spans="1:11" ht="14.1" customHeight="1" x14ac:dyDescent="0.25">
      <c r="A1149" s="717" t="s">
        <v>435</v>
      </c>
      <c r="B1149" s="689">
        <v>2</v>
      </c>
      <c r="C1149" s="690" t="s">
        <v>436</v>
      </c>
      <c r="D1149" s="690" t="s">
        <v>437</v>
      </c>
      <c r="E1149" s="690" t="s">
        <v>438</v>
      </c>
      <c r="F1149" s="691" t="s">
        <v>439</v>
      </c>
      <c r="G1149" s="801">
        <v>7</v>
      </c>
      <c r="H1149" s="581">
        <v>8</v>
      </c>
      <c r="I1149" s="924">
        <v>9</v>
      </c>
      <c r="J1149" s="582">
        <v>10</v>
      </c>
      <c r="K1149" s="718">
        <v>11</v>
      </c>
    </row>
    <row r="1150" spans="1:11" ht="14.1" customHeight="1" x14ac:dyDescent="0.25">
      <c r="A1150" s="745" t="s">
        <v>813</v>
      </c>
      <c r="B1150" s="38" t="s">
        <v>982</v>
      </c>
      <c r="C1150" s="620">
        <f>C1151</f>
        <v>4950000</v>
      </c>
      <c r="D1150" s="620">
        <f t="shared" ref="D1150:J1151" si="506">D1151</f>
        <v>0</v>
      </c>
      <c r="E1150" s="620">
        <f t="shared" si="506"/>
        <v>0</v>
      </c>
      <c r="F1150" s="453">
        <f t="shared" si="506"/>
        <v>0</v>
      </c>
      <c r="G1150" s="832">
        <f t="shared" si="506"/>
        <v>0</v>
      </c>
      <c r="H1150" s="620">
        <f t="shared" si="506"/>
        <v>25000</v>
      </c>
      <c r="I1150" s="810">
        <f t="shared" si="506"/>
        <v>25000</v>
      </c>
      <c r="J1150" s="866">
        <f t="shared" si="506"/>
        <v>4925000</v>
      </c>
      <c r="K1150" s="746">
        <f>I1150/C1150*100</f>
        <v>0.50505050505050508</v>
      </c>
    </row>
    <row r="1151" spans="1:11" ht="14.1" customHeight="1" thickBot="1" x14ac:dyDescent="0.3">
      <c r="A1151" s="769" t="s">
        <v>814</v>
      </c>
      <c r="B1151" s="47" t="s">
        <v>983</v>
      </c>
      <c r="C1151" s="616">
        <f>C1152</f>
        <v>4950000</v>
      </c>
      <c r="D1151" s="616">
        <f t="shared" si="506"/>
        <v>0</v>
      </c>
      <c r="E1151" s="616">
        <f t="shared" si="506"/>
        <v>0</v>
      </c>
      <c r="F1151" s="622">
        <f t="shared" si="506"/>
        <v>0</v>
      </c>
      <c r="G1151" s="819">
        <f t="shared" si="506"/>
        <v>0</v>
      </c>
      <c r="H1151" s="616">
        <f t="shared" si="506"/>
        <v>25000</v>
      </c>
      <c r="I1151" s="961">
        <f t="shared" si="506"/>
        <v>25000</v>
      </c>
      <c r="J1151" s="865">
        <f t="shared" si="506"/>
        <v>4925000</v>
      </c>
      <c r="K1151" s="739">
        <f>I1151/C1151*100</f>
        <v>0.50505050505050508</v>
      </c>
    </row>
    <row r="1152" spans="1:11" ht="14.1" customHeight="1" thickBot="1" x14ac:dyDescent="0.3">
      <c r="A1152" s="1191" t="s">
        <v>815</v>
      </c>
      <c r="B1152" s="3" t="s">
        <v>136</v>
      </c>
      <c r="C1152" s="617">
        <f>C1153+C1155+C1157+C1160</f>
        <v>4950000</v>
      </c>
      <c r="D1152" s="617">
        <f t="shared" ref="D1152:J1152" si="507">D1153+D1155+D1157+D1160</f>
        <v>0</v>
      </c>
      <c r="E1152" s="617">
        <f t="shared" si="507"/>
        <v>0</v>
      </c>
      <c r="F1152" s="624">
        <f t="shared" si="507"/>
        <v>0</v>
      </c>
      <c r="G1152" s="820">
        <f t="shared" si="507"/>
        <v>0</v>
      </c>
      <c r="H1152" s="617">
        <f t="shared" si="507"/>
        <v>25000</v>
      </c>
      <c r="I1152" s="934">
        <f t="shared" si="507"/>
        <v>25000</v>
      </c>
      <c r="J1152" s="625">
        <f t="shared" si="507"/>
        <v>4925000</v>
      </c>
      <c r="K1152" s="741">
        <f>I1152/C1152*100</f>
        <v>0.50505050505050508</v>
      </c>
    </row>
    <row r="1153" spans="1:11" ht="14.1" customHeight="1" x14ac:dyDescent="0.25">
      <c r="A1153" s="742" t="s">
        <v>816</v>
      </c>
      <c r="B1153" s="41" t="s">
        <v>139</v>
      </c>
      <c r="C1153" s="618">
        <f>C1154</f>
        <v>175000</v>
      </c>
      <c r="D1153" s="618">
        <f t="shared" ref="D1153:J1153" si="508">D1154</f>
        <v>0</v>
      </c>
      <c r="E1153" s="618">
        <f t="shared" si="508"/>
        <v>0</v>
      </c>
      <c r="F1153" s="626">
        <f t="shared" si="508"/>
        <v>0</v>
      </c>
      <c r="G1153" s="821">
        <f t="shared" si="508"/>
        <v>0</v>
      </c>
      <c r="H1153" s="618">
        <f t="shared" si="508"/>
        <v>0</v>
      </c>
      <c r="I1153" s="935">
        <f t="shared" si="508"/>
        <v>0</v>
      </c>
      <c r="J1153" s="628">
        <f t="shared" si="508"/>
        <v>175000</v>
      </c>
      <c r="K1153" s="743">
        <f>I1153/C1153*100</f>
        <v>0</v>
      </c>
    </row>
    <row r="1154" spans="1:11" ht="14.1" customHeight="1" x14ac:dyDescent="0.25">
      <c r="A1154" s="744" t="s">
        <v>817</v>
      </c>
      <c r="B1154" s="4" t="s">
        <v>140</v>
      </c>
      <c r="C1154" s="12">
        <v>175000</v>
      </c>
      <c r="D1154" s="218"/>
      <c r="E1154" s="218"/>
      <c r="F1154" s="697"/>
      <c r="G1154" s="822"/>
      <c r="H1154" s="605"/>
      <c r="I1154" s="823">
        <f>H1154+G1154</f>
        <v>0</v>
      </c>
      <c r="J1154" s="604">
        <f>C1154-I1154</f>
        <v>175000</v>
      </c>
      <c r="K1154" s="733">
        <f>I1154/C1154*100</f>
        <v>0</v>
      </c>
    </row>
    <row r="1155" spans="1:11" ht="14.1" customHeight="1" x14ac:dyDescent="0.25">
      <c r="A1155" s="744" t="s">
        <v>819</v>
      </c>
      <c r="B1155" s="4" t="s">
        <v>818</v>
      </c>
      <c r="C1155" s="12">
        <f>C1156</f>
        <v>150000</v>
      </c>
      <c r="D1155" s="12">
        <f t="shared" ref="D1155:J1155" si="509">D1156</f>
        <v>0</v>
      </c>
      <c r="E1155" s="12">
        <f t="shared" si="509"/>
        <v>0</v>
      </c>
      <c r="F1155" s="633">
        <f t="shared" si="509"/>
        <v>0</v>
      </c>
      <c r="G1155" s="824">
        <f t="shared" si="509"/>
        <v>0</v>
      </c>
      <c r="H1155" s="12">
        <f t="shared" si="509"/>
        <v>0</v>
      </c>
      <c r="I1155" s="834">
        <f t="shared" si="509"/>
        <v>0</v>
      </c>
      <c r="J1155" s="634">
        <f t="shared" si="509"/>
        <v>150000</v>
      </c>
      <c r="K1155" s="733"/>
    </row>
    <row r="1156" spans="1:11" ht="14.1" customHeight="1" x14ac:dyDescent="0.25">
      <c r="A1156" s="744" t="s">
        <v>820</v>
      </c>
      <c r="B1156" s="4" t="s">
        <v>791</v>
      </c>
      <c r="C1156" s="12">
        <v>150000</v>
      </c>
      <c r="D1156" s="218"/>
      <c r="E1156" s="218"/>
      <c r="F1156" s="697"/>
      <c r="G1156" s="822"/>
      <c r="H1156" s="605"/>
      <c r="I1156" s="823"/>
      <c r="J1156" s="604">
        <f>C1156-I1156</f>
        <v>150000</v>
      </c>
      <c r="K1156" s="733"/>
    </row>
    <row r="1157" spans="1:11" ht="14.1" customHeight="1" x14ac:dyDescent="0.25">
      <c r="A1157" s="732" t="s">
        <v>821</v>
      </c>
      <c r="B1157" s="4" t="s">
        <v>141</v>
      </c>
      <c r="C1157" s="12">
        <f>C1158+C1159</f>
        <v>250000</v>
      </c>
      <c r="D1157" s="12">
        <f t="shared" ref="D1157:J1157" si="510">D1158+D1159</f>
        <v>0</v>
      </c>
      <c r="E1157" s="12">
        <f t="shared" si="510"/>
        <v>0</v>
      </c>
      <c r="F1157" s="633">
        <f t="shared" si="510"/>
        <v>0</v>
      </c>
      <c r="G1157" s="824">
        <f t="shared" si="510"/>
        <v>0</v>
      </c>
      <c r="H1157" s="12">
        <f t="shared" si="510"/>
        <v>25000</v>
      </c>
      <c r="I1157" s="834">
        <f t="shared" si="510"/>
        <v>25000</v>
      </c>
      <c r="J1157" s="634">
        <f t="shared" si="510"/>
        <v>225000</v>
      </c>
      <c r="K1157" s="733">
        <f>I1157/C1157*100</f>
        <v>10</v>
      </c>
    </row>
    <row r="1158" spans="1:11" ht="14.1" customHeight="1" x14ac:dyDescent="0.25">
      <c r="A1158" s="732" t="s">
        <v>822</v>
      </c>
      <c r="B1158" s="4" t="s">
        <v>142</v>
      </c>
      <c r="C1158" s="12">
        <v>150000</v>
      </c>
      <c r="D1158" s="218"/>
      <c r="E1158" s="218"/>
      <c r="F1158" s="697"/>
      <c r="G1158" s="822"/>
      <c r="H1158" s="605">
        <v>25000</v>
      </c>
      <c r="I1158" s="823">
        <f>H1158+G1158</f>
        <v>25000</v>
      </c>
      <c r="J1158" s="604">
        <f>C1158-I1158</f>
        <v>125000</v>
      </c>
      <c r="K1158" s="733">
        <f>I1158/C1158*100</f>
        <v>16.666666666666664</v>
      </c>
    </row>
    <row r="1159" spans="1:11" ht="14.1" customHeight="1" x14ac:dyDescent="0.25">
      <c r="A1159" s="732" t="s">
        <v>823</v>
      </c>
      <c r="B1159" s="4" t="s">
        <v>805</v>
      </c>
      <c r="C1159" s="12">
        <v>100000</v>
      </c>
      <c r="D1159" s="218"/>
      <c r="E1159" s="218"/>
      <c r="F1159" s="697"/>
      <c r="G1159" s="822"/>
      <c r="H1159" s="605"/>
      <c r="I1159" s="823"/>
      <c r="J1159" s="604">
        <f>C1159-I1159</f>
        <v>100000</v>
      </c>
      <c r="K1159" s="733"/>
    </row>
    <row r="1160" spans="1:11" ht="14.1" customHeight="1" x14ac:dyDescent="0.25">
      <c r="A1160" s="732" t="s">
        <v>824</v>
      </c>
      <c r="B1160" s="4" t="s">
        <v>143</v>
      </c>
      <c r="C1160" s="12">
        <f>C1161</f>
        <v>4375000</v>
      </c>
      <c r="D1160" s="12">
        <f t="shared" ref="D1160:J1160" si="511">D1161</f>
        <v>0</v>
      </c>
      <c r="E1160" s="12">
        <f t="shared" si="511"/>
        <v>0</v>
      </c>
      <c r="F1160" s="633">
        <f t="shared" si="511"/>
        <v>0</v>
      </c>
      <c r="G1160" s="824">
        <f t="shared" si="511"/>
        <v>0</v>
      </c>
      <c r="H1160" s="12">
        <f t="shared" si="511"/>
        <v>0</v>
      </c>
      <c r="I1160" s="834">
        <f t="shared" si="511"/>
        <v>0</v>
      </c>
      <c r="J1160" s="634">
        <f t="shared" si="511"/>
        <v>4375000</v>
      </c>
      <c r="K1160" s="733">
        <f t="shared" ref="K1160:K1173" si="512">I1160/C1160*100</f>
        <v>0</v>
      </c>
    </row>
    <row r="1161" spans="1:11" ht="14.1" customHeight="1" x14ac:dyDescent="0.25">
      <c r="A1161" s="732" t="s">
        <v>825</v>
      </c>
      <c r="B1161" s="4" t="s">
        <v>144</v>
      </c>
      <c r="C1161" s="12">
        <v>4375000</v>
      </c>
      <c r="D1161" s="218"/>
      <c r="E1161" s="218"/>
      <c r="F1161" s="697"/>
      <c r="G1161" s="822"/>
      <c r="H1161" s="605"/>
      <c r="I1161" s="823">
        <f>H1161+G1161</f>
        <v>0</v>
      </c>
      <c r="J1161" s="636">
        <f>C1161-I1161</f>
        <v>4375000</v>
      </c>
      <c r="K1161" s="755">
        <f t="shared" si="512"/>
        <v>0</v>
      </c>
    </row>
    <row r="1162" spans="1:11" ht="14.1" customHeight="1" x14ac:dyDescent="0.25">
      <c r="A1162" s="745" t="s">
        <v>109</v>
      </c>
      <c r="B1162" s="38" t="s">
        <v>89</v>
      </c>
      <c r="C1162" s="620">
        <f>C1163</f>
        <v>2500000</v>
      </c>
      <c r="D1162" s="620">
        <f t="shared" ref="D1162:J1163" si="513">D1163</f>
        <v>0</v>
      </c>
      <c r="E1162" s="620">
        <f t="shared" si="513"/>
        <v>0</v>
      </c>
      <c r="F1162" s="453">
        <f t="shared" si="513"/>
        <v>0</v>
      </c>
      <c r="G1162" s="832">
        <f t="shared" si="513"/>
        <v>0</v>
      </c>
      <c r="H1162" s="620">
        <f t="shared" si="513"/>
        <v>0</v>
      </c>
      <c r="I1162" s="810">
        <f t="shared" si="513"/>
        <v>0</v>
      </c>
      <c r="J1162" s="866">
        <f t="shared" si="513"/>
        <v>2500000</v>
      </c>
      <c r="K1162" s="746">
        <f t="shared" si="512"/>
        <v>0</v>
      </c>
    </row>
    <row r="1163" spans="1:11" ht="14.1" customHeight="1" thickBot="1" x14ac:dyDescent="0.3">
      <c r="A1163" s="371" t="s">
        <v>827</v>
      </c>
      <c r="B1163" s="47" t="s">
        <v>826</v>
      </c>
      <c r="C1163" s="616">
        <f>C1164</f>
        <v>2500000</v>
      </c>
      <c r="D1163" s="616">
        <f t="shared" si="513"/>
        <v>0</v>
      </c>
      <c r="E1163" s="616">
        <f t="shared" si="513"/>
        <v>0</v>
      </c>
      <c r="F1163" s="622">
        <f t="shared" si="513"/>
        <v>0</v>
      </c>
      <c r="G1163" s="819">
        <f t="shared" si="513"/>
        <v>0</v>
      </c>
      <c r="H1163" s="616">
        <f t="shared" si="513"/>
        <v>0</v>
      </c>
      <c r="I1163" s="961">
        <f t="shared" si="513"/>
        <v>0</v>
      </c>
      <c r="J1163" s="865">
        <f t="shared" si="513"/>
        <v>2500000</v>
      </c>
      <c r="K1163" s="739">
        <f t="shared" si="512"/>
        <v>0</v>
      </c>
    </row>
    <row r="1164" spans="1:11" ht="14.1" customHeight="1" thickBot="1" x14ac:dyDescent="0.3">
      <c r="A1164" s="372" t="s">
        <v>828</v>
      </c>
      <c r="B1164" s="3" t="s">
        <v>136</v>
      </c>
      <c r="C1164" s="617">
        <f>C1165+C1167</f>
        <v>2500000</v>
      </c>
      <c r="D1164" s="617">
        <f t="shared" ref="D1164:J1164" si="514">D1165+D1167</f>
        <v>0</v>
      </c>
      <c r="E1164" s="617">
        <f t="shared" si="514"/>
        <v>0</v>
      </c>
      <c r="F1164" s="624">
        <f t="shared" si="514"/>
        <v>0</v>
      </c>
      <c r="G1164" s="820">
        <f t="shared" si="514"/>
        <v>0</v>
      </c>
      <c r="H1164" s="617">
        <f t="shared" si="514"/>
        <v>0</v>
      </c>
      <c r="I1164" s="934">
        <f t="shared" si="514"/>
        <v>0</v>
      </c>
      <c r="J1164" s="625">
        <f t="shared" si="514"/>
        <v>2500000</v>
      </c>
      <c r="K1164" s="741">
        <f t="shared" si="512"/>
        <v>0</v>
      </c>
    </row>
    <row r="1165" spans="1:11" ht="14.1" customHeight="1" x14ac:dyDescent="0.25">
      <c r="A1165" s="747" t="s">
        <v>829</v>
      </c>
      <c r="B1165" s="41" t="s">
        <v>139</v>
      </c>
      <c r="C1165" s="618">
        <f>C1166</f>
        <v>200000</v>
      </c>
      <c r="D1165" s="618">
        <f t="shared" ref="D1165:J1165" si="515">D1166</f>
        <v>0</v>
      </c>
      <c r="E1165" s="618">
        <f t="shared" si="515"/>
        <v>0</v>
      </c>
      <c r="F1165" s="626">
        <f t="shared" si="515"/>
        <v>0</v>
      </c>
      <c r="G1165" s="821">
        <f t="shared" si="515"/>
        <v>0</v>
      </c>
      <c r="H1165" s="618">
        <f t="shared" si="515"/>
        <v>0</v>
      </c>
      <c r="I1165" s="935">
        <f t="shared" si="515"/>
        <v>0</v>
      </c>
      <c r="J1165" s="628">
        <f t="shared" si="515"/>
        <v>200000</v>
      </c>
      <c r="K1165" s="743">
        <f t="shared" si="512"/>
        <v>0</v>
      </c>
    </row>
    <row r="1166" spans="1:11" ht="14.1" customHeight="1" x14ac:dyDescent="0.25">
      <c r="A1166" s="732" t="s">
        <v>830</v>
      </c>
      <c r="B1166" s="4" t="s">
        <v>140</v>
      </c>
      <c r="C1166" s="12">
        <v>200000</v>
      </c>
      <c r="D1166" s="218"/>
      <c r="E1166" s="218"/>
      <c r="F1166" s="697"/>
      <c r="G1166" s="822"/>
      <c r="H1166" s="605"/>
      <c r="I1166" s="831">
        <f>H1166+G1166</f>
        <v>0</v>
      </c>
      <c r="J1166" s="604">
        <f>C1166-I1166</f>
        <v>200000</v>
      </c>
      <c r="K1166" s="733">
        <f t="shared" si="512"/>
        <v>0</v>
      </c>
    </row>
    <row r="1167" spans="1:11" ht="14.1" customHeight="1" x14ac:dyDescent="0.25">
      <c r="A1167" s="732" t="s">
        <v>832</v>
      </c>
      <c r="B1167" s="4" t="s">
        <v>143</v>
      </c>
      <c r="C1167" s="12">
        <f>C1168</f>
        <v>2300000</v>
      </c>
      <c r="D1167" s="12">
        <f t="shared" ref="D1167:J1167" si="516">D1168</f>
        <v>0</v>
      </c>
      <c r="E1167" s="12">
        <f t="shared" si="516"/>
        <v>0</v>
      </c>
      <c r="F1167" s="633">
        <f t="shared" si="516"/>
        <v>0</v>
      </c>
      <c r="G1167" s="824">
        <f t="shared" si="516"/>
        <v>0</v>
      </c>
      <c r="H1167" s="12">
        <f t="shared" si="516"/>
        <v>0</v>
      </c>
      <c r="I1167" s="834">
        <f t="shared" si="516"/>
        <v>0</v>
      </c>
      <c r="J1167" s="634">
        <f t="shared" si="516"/>
        <v>2300000</v>
      </c>
      <c r="K1167" s="733">
        <f t="shared" si="512"/>
        <v>0</v>
      </c>
    </row>
    <row r="1168" spans="1:11" ht="14.1" customHeight="1" x14ac:dyDescent="0.25">
      <c r="A1168" s="732" t="s">
        <v>831</v>
      </c>
      <c r="B1168" s="4" t="s">
        <v>144</v>
      </c>
      <c r="C1168" s="12">
        <v>2300000</v>
      </c>
      <c r="D1168" s="218"/>
      <c r="E1168" s="218"/>
      <c r="F1168" s="697"/>
      <c r="G1168" s="822"/>
      <c r="H1168" s="605"/>
      <c r="I1168" s="831">
        <f>H1168+G1168</f>
        <v>0</v>
      </c>
      <c r="J1168" s="604">
        <f>C1168-I1168</f>
        <v>2300000</v>
      </c>
      <c r="K1168" s="733">
        <f t="shared" si="512"/>
        <v>0</v>
      </c>
    </row>
    <row r="1169" spans="1:11" ht="14.1" customHeight="1" x14ac:dyDescent="0.25">
      <c r="A1169" s="745" t="s">
        <v>108</v>
      </c>
      <c r="B1169" s="38" t="s">
        <v>90</v>
      </c>
      <c r="C1169" s="620">
        <f t="shared" ref="C1169:J1169" si="517">C1170+C1180</f>
        <v>4000000</v>
      </c>
      <c r="D1169" s="620">
        <f t="shared" si="517"/>
        <v>0</v>
      </c>
      <c r="E1169" s="620">
        <f t="shared" si="517"/>
        <v>0</v>
      </c>
      <c r="F1169" s="453">
        <f t="shared" si="517"/>
        <v>0</v>
      </c>
      <c r="G1169" s="832">
        <f t="shared" si="517"/>
        <v>0</v>
      </c>
      <c r="H1169" s="620">
        <f t="shared" si="517"/>
        <v>0</v>
      </c>
      <c r="I1169" s="810">
        <f t="shared" si="517"/>
        <v>0</v>
      </c>
      <c r="J1169" s="866">
        <f t="shared" si="517"/>
        <v>4000000</v>
      </c>
      <c r="K1169" s="746">
        <f t="shared" si="512"/>
        <v>0</v>
      </c>
    </row>
    <row r="1170" spans="1:11" ht="14.1" customHeight="1" thickBot="1" x14ac:dyDescent="0.3">
      <c r="A1170" s="371" t="s">
        <v>9</v>
      </c>
      <c r="B1170" s="47" t="s">
        <v>10</v>
      </c>
      <c r="C1170" s="616">
        <f>C1171</f>
        <v>2000000</v>
      </c>
      <c r="D1170" s="616">
        <f t="shared" ref="D1170:J1170" si="518">D1171</f>
        <v>0</v>
      </c>
      <c r="E1170" s="616">
        <f t="shared" si="518"/>
        <v>0</v>
      </c>
      <c r="F1170" s="622">
        <f t="shared" si="518"/>
        <v>0</v>
      </c>
      <c r="G1170" s="819">
        <f t="shared" si="518"/>
        <v>0</v>
      </c>
      <c r="H1170" s="616">
        <f t="shared" si="518"/>
        <v>0</v>
      </c>
      <c r="I1170" s="961">
        <f t="shared" si="518"/>
        <v>0</v>
      </c>
      <c r="J1170" s="865">
        <f t="shared" si="518"/>
        <v>2000000</v>
      </c>
      <c r="K1170" s="739">
        <f t="shared" si="512"/>
        <v>0</v>
      </c>
    </row>
    <row r="1171" spans="1:11" ht="14.1" customHeight="1" thickBot="1" x14ac:dyDescent="0.3">
      <c r="A1171" s="372" t="s">
        <v>168</v>
      </c>
      <c r="B1171" s="3" t="s">
        <v>136</v>
      </c>
      <c r="C1171" s="617">
        <f>C1172+C1174+C1176+C1178</f>
        <v>2000000</v>
      </c>
      <c r="D1171" s="617">
        <f t="shared" ref="D1171:J1171" si="519">D1172+D1174+D1176+D1178</f>
        <v>0</v>
      </c>
      <c r="E1171" s="617">
        <f t="shared" si="519"/>
        <v>0</v>
      </c>
      <c r="F1171" s="624">
        <f t="shared" si="519"/>
        <v>0</v>
      </c>
      <c r="G1171" s="820">
        <f t="shared" si="519"/>
        <v>0</v>
      </c>
      <c r="H1171" s="617">
        <f t="shared" si="519"/>
        <v>0</v>
      </c>
      <c r="I1171" s="934">
        <f t="shared" si="519"/>
        <v>0</v>
      </c>
      <c r="J1171" s="625">
        <f t="shared" si="519"/>
        <v>2000000</v>
      </c>
      <c r="K1171" s="741">
        <f t="shared" si="512"/>
        <v>0</v>
      </c>
    </row>
    <row r="1172" spans="1:11" ht="14.1" customHeight="1" x14ac:dyDescent="0.25">
      <c r="A1172" s="747" t="s">
        <v>169</v>
      </c>
      <c r="B1172" s="41" t="s">
        <v>139</v>
      </c>
      <c r="C1172" s="618">
        <f>C1173</f>
        <v>150000</v>
      </c>
      <c r="D1172" s="618">
        <f t="shared" ref="D1172:J1172" si="520">D1173</f>
        <v>0</v>
      </c>
      <c r="E1172" s="618">
        <f t="shared" si="520"/>
        <v>0</v>
      </c>
      <c r="F1172" s="626">
        <f t="shared" si="520"/>
        <v>0</v>
      </c>
      <c r="G1172" s="821">
        <f t="shared" si="520"/>
        <v>0</v>
      </c>
      <c r="H1172" s="618">
        <f t="shared" si="520"/>
        <v>0</v>
      </c>
      <c r="I1172" s="935">
        <f t="shared" si="520"/>
        <v>0</v>
      </c>
      <c r="J1172" s="628">
        <f t="shared" si="520"/>
        <v>150000</v>
      </c>
      <c r="K1172" s="743">
        <f t="shared" si="512"/>
        <v>0</v>
      </c>
    </row>
    <row r="1173" spans="1:11" ht="14.1" customHeight="1" x14ac:dyDescent="0.25">
      <c r="A1173" s="736" t="s">
        <v>170</v>
      </c>
      <c r="B1173" s="4" t="s">
        <v>140</v>
      </c>
      <c r="C1173" s="12">
        <v>150000</v>
      </c>
      <c r="D1173" s="587"/>
      <c r="E1173" s="587"/>
      <c r="F1173" s="699"/>
      <c r="G1173" s="822"/>
      <c r="H1173" s="605"/>
      <c r="I1173" s="823">
        <f>H1173+G1173</f>
        <v>0</v>
      </c>
      <c r="J1173" s="604">
        <f>C1173-I1173</f>
        <v>150000</v>
      </c>
      <c r="K1173" s="733">
        <f t="shared" si="512"/>
        <v>0</v>
      </c>
    </row>
    <row r="1174" spans="1:11" ht="14.1" customHeight="1" x14ac:dyDescent="0.25">
      <c r="A1174" s="732" t="s">
        <v>833</v>
      </c>
      <c r="B1174" s="4" t="s">
        <v>818</v>
      </c>
      <c r="C1174" s="12">
        <f>C1175</f>
        <v>100000</v>
      </c>
      <c r="D1174" s="12">
        <f t="shared" ref="D1174:J1174" si="521">D1175</f>
        <v>0</v>
      </c>
      <c r="E1174" s="12">
        <f t="shared" si="521"/>
        <v>0</v>
      </c>
      <c r="F1174" s="633">
        <f t="shared" si="521"/>
        <v>0</v>
      </c>
      <c r="G1174" s="824">
        <f t="shared" si="521"/>
        <v>0</v>
      </c>
      <c r="H1174" s="12">
        <f t="shared" si="521"/>
        <v>0</v>
      </c>
      <c r="I1174" s="834">
        <f t="shared" si="521"/>
        <v>0</v>
      </c>
      <c r="J1174" s="634">
        <f t="shared" si="521"/>
        <v>100000</v>
      </c>
      <c r="K1174" s="733"/>
    </row>
    <row r="1175" spans="1:11" ht="14.1" customHeight="1" x14ac:dyDescent="0.25">
      <c r="A1175" s="732" t="s">
        <v>834</v>
      </c>
      <c r="B1175" s="4" t="s">
        <v>791</v>
      </c>
      <c r="C1175" s="12">
        <v>100000</v>
      </c>
      <c r="D1175" s="587"/>
      <c r="E1175" s="587"/>
      <c r="F1175" s="699"/>
      <c r="G1175" s="822"/>
      <c r="H1175" s="605"/>
      <c r="I1175" s="823"/>
      <c r="J1175" s="604">
        <f>C1175-I1175</f>
        <v>100000</v>
      </c>
      <c r="K1175" s="733"/>
    </row>
    <row r="1176" spans="1:11" ht="14.1" customHeight="1" x14ac:dyDescent="0.25">
      <c r="A1176" s="747" t="s">
        <v>171</v>
      </c>
      <c r="B1176" s="4" t="s">
        <v>141</v>
      </c>
      <c r="C1176" s="12">
        <f>C1177</f>
        <v>100000</v>
      </c>
      <c r="D1176" s="12">
        <f t="shared" ref="D1176:J1176" si="522">D1177</f>
        <v>0</v>
      </c>
      <c r="E1176" s="12">
        <f t="shared" si="522"/>
        <v>0</v>
      </c>
      <c r="F1176" s="633">
        <f t="shared" si="522"/>
        <v>0</v>
      </c>
      <c r="G1176" s="824">
        <f t="shared" si="522"/>
        <v>0</v>
      </c>
      <c r="H1176" s="12">
        <f t="shared" si="522"/>
        <v>0</v>
      </c>
      <c r="I1176" s="834">
        <f t="shared" si="522"/>
        <v>0</v>
      </c>
      <c r="J1176" s="634">
        <f t="shared" si="522"/>
        <v>100000</v>
      </c>
      <c r="K1176" s="733">
        <f>I1176/C1176*100</f>
        <v>0</v>
      </c>
    </row>
    <row r="1177" spans="1:11" ht="14.1" customHeight="1" x14ac:dyDescent="0.25">
      <c r="A1177" s="732" t="s">
        <v>835</v>
      </c>
      <c r="B1177" s="4" t="s">
        <v>809</v>
      </c>
      <c r="C1177" s="12">
        <v>100000</v>
      </c>
      <c r="D1177" s="587"/>
      <c r="E1177" s="587"/>
      <c r="F1177" s="699"/>
      <c r="G1177" s="822"/>
      <c r="H1177" s="605"/>
      <c r="I1177" s="823">
        <f>H1177+G1177</f>
        <v>0</v>
      </c>
      <c r="J1177" s="604">
        <f>C1177-I1177</f>
        <v>100000</v>
      </c>
      <c r="K1177" s="733">
        <f>I1177/C1177*100</f>
        <v>0</v>
      </c>
    </row>
    <row r="1178" spans="1:11" ht="14.1" customHeight="1" x14ac:dyDescent="0.25">
      <c r="A1178" s="732" t="s">
        <v>172</v>
      </c>
      <c r="B1178" s="4" t="s">
        <v>143</v>
      </c>
      <c r="C1178" s="12">
        <f>C1179</f>
        <v>1650000</v>
      </c>
      <c r="D1178" s="12">
        <f t="shared" ref="D1178:J1178" si="523">D1179</f>
        <v>0</v>
      </c>
      <c r="E1178" s="12">
        <f t="shared" si="523"/>
        <v>0</v>
      </c>
      <c r="F1178" s="633">
        <f t="shared" si="523"/>
        <v>0</v>
      </c>
      <c r="G1178" s="824">
        <f t="shared" si="523"/>
        <v>0</v>
      </c>
      <c r="H1178" s="12">
        <f t="shared" si="523"/>
        <v>0</v>
      </c>
      <c r="I1178" s="834">
        <f t="shared" si="523"/>
        <v>0</v>
      </c>
      <c r="J1178" s="634">
        <f t="shared" si="523"/>
        <v>1650000</v>
      </c>
      <c r="K1178" s="733">
        <f>I1178/C1178*100</f>
        <v>0</v>
      </c>
    </row>
    <row r="1179" spans="1:11" ht="14.1" customHeight="1" thickBot="1" x14ac:dyDescent="0.3">
      <c r="A1179" s="736" t="s">
        <v>173</v>
      </c>
      <c r="B1179" s="32" t="s">
        <v>836</v>
      </c>
      <c r="C1179" s="611">
        <v>1650000</v>
      </c>
      <c r="D1179" s="590"/>
      <c r="E1179" s="590"/>
      <c r="F1179" s="698"/>
      <c r="G1179" s="828"/>
      <c r="H1179" s="629"/>
      <c r="I1179" s="829">
        <f>H1179+G1179</f>
        <v>0</v>
      </c>
      <c r="J1179" s="630">
        <f>C1179-I1179</f>
        <v>1650000</v>
      </c>
      <c r="K1179" s="737">
        <f>I1179/C1179*100</f>
        <v>0</v>
      </c>
    </row>
    <row r="1180" spans="1:11" ht="14.1" customHeight="1" thickBot="1" x14ac:dyDescent="0.3">
      <c r="A1180" s="756" t="s">
        <v>11</v>
      </c>
      <c r="B1180" s="440" t="s">
        <v>12</v>
      </c>
      <c r="C1180" s="637">
        <f>C1181+C1191</f>
        <v>2000000</v>
      </c>
      <c r="D1180" s="637">
        <f t="shared" ref="D1180:J1180" si="524">D1181+D1191</f>
        <v>0</v>
      </c>
      <c r="E1180" s="637">
        <f t="shared" si="524"/>
        <v>0</v>
      </c>
      <c r="F1180" s="787">
        <f t="shared" si="524"/>
        <v>0</v>
      </c>
      <c r="G1180" s="835">
        <f t="shared" si="524"/>
        <v>0</v>
      </c>
      <c r="H1180" s="637">
        <f t="shared" si="524"/>
        <v>0</v>
      </c>
      <c r="I1180" s="963">
        <f t="shared" si="524"/>
        <v>0</v>
      </c>
      <c r="J1180" s="868">
        <f t="shared" si="524"/>
        <v>2000000</v>
      </c>
      <c r="K1180" s="757">
        <f>I1180/C1180*100</f>
        <v>0</v>
      </c>
    </row>
    <row r="1181" spans="1:11" ht="14.1" customHeight="1" thickBot="1" x14ac:dyDescent="0.3">
      <c r="A1181" s="740" t="s">
        <v>837</v>
      </c>
      <c r="B1181" s="335" t="s">
        <v>80</v>
      </c>
      <c r="C1181" s="638">
        <f>C1182</f>
        <v>510000</v>
      </c>
      <c r="D1181" s="638">
        <f t="shared" ref="D1181:J1182" si="525">D1182</f>
        <v>0</v>
      </c>
      <c r="E1181" s="638">
        <f t="shared" si="525"/>
        <v>0</v>
      </c>
      <c r="F1181" s="788">
        <f t="shared" si="525"/>
        <v>0</v>
      </c>
      <c r="G1181" s="836">
        <f t="shared" si="525"/>
        <v>0</v>
      </c>
      <c r="H1181" s="638">
        <f t="shared" si="525"/>
        <v>0</v>
      </c>
      <c r="I1181" s="938">
        <f t="shared" si="525"/>
        <v>0</v>
      </c>
      <c r="J1181" s="869">
        <f t="shared" si="525"/>
        <v>510000</v>
      </c>
      <c r="K1181" s="749"/>
    </row>
    <row r="1182" spans="1:11" ht="14.1" customHeight="1" x14ac:dyDescent="0.25">
      <c r="A1182" s="758" t="s">
        <v>838</v>
      </c>
      <c r="B1182" s="338" t="s">
        <v>137</v>
      </c>
      <c r="C1182" s="639">
        <f>C1183</f>
        <v>510000</v>
      </c>
      <c r="D1182" s="639">
        <f t="shared" si="525"/>
        <v>0</v>
      </c>
      <c r="E1182" s="639">
        <f t="shared" si="525"/>
        <v>0</v>
      </c>
      <c r="F1182" s="789">
        <f t="shared" si="525"/>
        <v>0</v>
      </c>
      <c r="G1182" s="837">
        <f t="shared" si="525"/>
        <v>0</v>
      </c>
      <c r="H1182" s="639">
        <f t="shared" si="525"/>
        <v>0</v>
      </c>
      <c r="I1182" s="939">
        <f t="shared" si="525"/>
        <v>0</v>
      </c>
      <c r="J1182" s="870">
        <f t="shared" si="525"/>
        <v>510000</v>
      </c>
      <c r="K1182" s="759"/>
    </row>
    <row r="1183" spans="1:11" ht="14.1" customHeight="1" x14ac:dyDescent="0.25">
      <c r="A1183" s="744" t="s">
        <v>839</v>
      </c>
      <c r="B1183" s="437" t="s">
        <v>840</v>
      </c>
      <c r="C1183" s="631">
        <v>510000</v>
      </c>
      <c r="D1183" s="631"/>
      <c r="E1183" s="631"/>
      <c r="F1183" s="888"/>
      <c r="G1183" s="830"/>
      <c r="H1183" s="631"/>
      <c r="I1183" s="889"/>
      <c r="J1183" s="890">
        <f>C1183-I1183</f>
        <v>510000</v>
      </c>
      <c r="K1183" s="781"/>
    </row>
    <row r="1184" spans="1:11" ht="14.1" customHeight="1" x14ac:dyDescent="0.25">
      <c r="A1184" s="898"/>
      <c r="B1184" s="898"/>
      <c r="C1184" s="899"/>
      <c r="D1184" s="899"/>
      <c r="E1184" s="899"/>
      <c r="F1184" s="899"/>
      <c r="G1184" s="899"/>
      <c r="H1184" s="899"/>
      <c r="I1184" s="899"/>
      <c r="J1184" s="899"/>
      <c r="K1184" s="900"/>
    </row>
    <row r="1185" spans="1:11" ht="14.1" customHeight="1" x14ac:dyDescent="0.25">
      <c r="A1185" s="901"/>
      <c r="B1185" s="901"/>
      <c r="C1185" s="902"/>
      <c r="D1185" s="902"/>
      <c r="E1185" s="902"/>
      <c r="F1185" s="902"/>
      <c r="G1185" s="902"/>
      <c r="H1185" s="902"/>
      <c r="I1185" s="902"/>
      <c r="J1185" s="902"/>
      <c r="K1185" s="903"/>
    </row>
    <row r="1186" spans="1:11" ht="14.1" customHeight="1" x14ac:dyDescent="0.25">
      <c r="A1186" s="901"/>
      <c r="B1186" s="901"/>
      <c r="C1186" s="902"/>
      <c r="D1186" s="902"/>
      <c r="E1186" s="902"/>
      <c r="F1186" s="902"/>
      <c r="G1186" s="902"/>
      <c r="H1186" s="902"/>
      <c r="I1186" s="902"/>
      <c r="J1186" s="902"/>
      <c r="K1186" s="903"/>
    </row>
    <row r="1187" spans="1:11" ht="14.1" customHeight="1" x14ac:dyDescent="0.25">
      <c r="A1187" s="901"/>
      <c r="B1187" s="901"/>
      <c r="C1187" s="902"/>
      <c r="D1187" s="902"/>
      <c r="E1187" s="902"/>
      <c r="F1187" s="902"/>
      <c r="G1187" s="902"/>
      <c r="H1187" s="902"/>
      <c r="I1187" s="902"/>
      <c r="J1187" s="902"/>
      <c r="K1187" s="903"/>
    </row>
    <row r="1188" spans="1:11" ht="14.1" customHeight="1" x14ac:dyDescent="0.25">
      <c r="A1188" s="901"/>
      <c r="B1188" s="901"/>
      <c r="C1188" s="902"/>
      <c r="D1188" s="902"/>
      <c r="E1188" s="902"/>
      <c r="F1188" s="902"/>
      <c r="G1188" s="902"/>
      <c r="H1188" s="902"/>
      <c r="I1188" s="902"/>
      <c r="J1188" s="902"/>
      <c r="K1188" s="903"/>
    </row>
    <row r="1189" spans="1:11" ht="14.1" customHeight="1" x14ac:dyDescent="0.25">
      <c r="A1189" s="901"/>
      <c r="B1189" s="901"/>
      <c r="C1189" s="902"/>
      <c r="D1189" s="902"/>
      <c r="E1189" s="902"/>
      <c r="F1189" s="902"/>
      <c r="G1189" s="902"/>
      <c r="H1189" s="902"/>
      <c r="I1189" s="902"/>
      <c r="J1189" s="902"/>
      <c r="K1189" s="903">
        <v>4</v>
      </c>
    </row>
    <row r="1190" spans="1:11" ht="14.1" customHeight="1" x14ac:dyDescent="0.25">
      <c r="A1190" s="717" t="s">
        <v>435</v>
      </c>
      <c r="B1190" s="689">
        <v>2</v>
      </c>
      <c r="C1190" s="690" t="s">
        <v>436</v>
      </c>
      <c r="D1190" s="690" t="s">
        <v>437</v>
      </c>
      <c r="E1190" s="690" t="s">
        <v>438</v>
      </c>
      <c r="F1190" s="691" t="s">
        <v>439</v>
      </c>
      <c r="G1190" s="801">
        <v>7</v>
      </c>
      <c r="H1190" s="581">
        <v>8</v>
      </c>
      <c r="I1190" s="924">
        <v>9</v>
      </c>
      <c r="J1190" s="582">
        <v>10</v>
      </c>
      <c r="K1190" s="718">
        <v>11</v>
      </c>
    </row>
    <row r="1191" spans="1:11" ht="14.1" customHeight="1" thickBot="1" x14ac:dyDescent="0.3">
      <c r="A1191" s="891" t="s">
        <v>174</v>
      </c>
      <c r="B1191" s="892" t="s">
        <v>136</v>
      </c>
      <c r="C1191" s="893">
        <f>C1192+C1194+C1196+C1198</f>
        <v>1490000</v>
      </c>
      <c r="D1191" s="893">
        <f t="shared" ref="D1191:J1191" si="526">D1192+D1194+D1196+D1198</f>
        <v>0</v>
      </c>
      <c r="E1191" s="893">
        <f t="shared" si="526"/>
        <v>0</v>
      </c>
      <c r="F1191" s="894">
        <f t="shared" si="526"/>
        <v>0</v>
      </c>
      <c r="G1191" s="895">
        <f t="shared" si="526"/>
        <v>0</v>
      </c>
      <c r="H1191" s="893">
        <f t="shared" si="526"/>
        <v>0</v>
      </c>
      <c r="I1191" s="940">
        <f t="shared" si="526"/>
        <v>0</v>
      </c>
      <c r="J1191" s="896">
        <f t="shared" si="526"/>
        <v>1490000</v>
      </c>
      <c r="K1191" s="897">
        <f>I1191/C1191*100</f>
        <v>0</v>
      </c>
    </row>
    <row r="1192" spans="1:11" ht="14.1" customHeight="1" x14ac:dyDescent="0.25">
      <c r="A1192" s="747" t="s">
        <v>175</v>
      </c>
      <c r="B1192" s="41" t="s">
        <v>139</v>
      </c>
      <c r="C1192" s="618">
        <f>C1193</f>
        <v>140000</v>
      </c>
      <c r="D1192" s="618">
        <f t="shared" ref="D1192:J1192" si="527">D1193</f>
        <v>0</v>
      </c>
      <c r="E1192" s="618">
        <f t="shared" si="527"/>
        <v>0</v>
      </c>
      <c r="F1192" s="626">
        <f t="shared" si="527"/>
        <v>0</v>
      </c>
      <c r="G1192" s="821">
        <f t="shared" si="527"/>
        <v>0</v>
      </c>
      <c r="H1192" s="618">
        <f t="shared" si="527"/>
        <v>0</v>
      </c>
      <c r="I1192" s="935">
        <f t="shared" si="527"/>
        <v>0</v>
      </c>
      <c r="J1192" s="628">
        <f t="shared" si="527"/>
        <v>140000</v>
      </c>
      <c r="K1192" s="743">
        <f>I1192/C1192*100</f>
        <v>0</v>
      </c>
    </row>
    <row r="1193" spans="1:11" ht="14.1" customHeight="1" x14ac:dyDescent="0.25">
      <c r="A1193" s="732" t="s">
        <v>176</v>
      </c>
      <c r="B1193" s="4" t="s">
        <v>140</v>
      </c>
      <c r="C1193" s="12">
        <v>140000</v>
      </c>
      <c r="D1193" s="218"/>
      <c r="E1193" s="218"/>
      <c r="F1193" s="697"/>
      <c r="G1193" s="822"/>
      <c r="H1193" s="605"/>
      <c r="I1193" s="823">
        <f>H1193+G1193</f>
        <v>0</v>
      </c>
      <c r="J1193" s="604">
        <f>C1193-I1193</f>
        <v>140000</v>
      </c>
      <c r="K1193" s="733">
        <f>I1193/C1193*100</f>
        <v>0</v>
      </c>
    </row>
    <row r="1194" spans="1:11" ht="14.1" customHeight="1" x14ac:dyDescent="0.25">
      <c r="A1194" s="732" t="s">
        <v>841</v>
      </c>
      <c r="B1194" s="4" t="s">
        <v>818</v>
      </c>
      <c r="C1194" s="12">
        <f>C1195</f>
        <v>100000</v>
      </c>
      <c r="D1194" s="12">
        <f t="shared" ref="D1194:J1194" si="528">D1195</f>
        <v>0</v>
      </c>
      <c r="E1194" s="12">
        <f t="shared" si="528"/>
        <v>0</v>
      </c>
      <c r="F1194" s="633">
        <f t="shared" si="528"/>
        <v>0</v>
      </c>
      <c r="G1194" s="824">
        <f t="shared" si="528"/>
        <v>0</v>
      </c>
      <c r="H1194" s="12">
        <f t="shared" si="528"/>
        <v>0</v>
      </c>
      <c r="I1194" s="834">
        <f t="shared" si="528"/>
        <v>0</v>
      </c>
      <c r="J1194" s="634">
        <f t="shared" si="528"/>
        <v>100000</v>
      </c>
      <c r="K1194" s="733"/>
    </row>
    <row r="1195" spans="1:11" ht="14.1" customHeight="1" x14ac:dyDescent="0.25">
      <c r="A1195" s="732" t="s">
        <v>842</v>
      </c>
      <c r="B1195" s="4" t="s">
        <v>791</v>
      </c>
      <c r="C1195" s="12">
        <v>100000</v>
      </c>
      <c r="D1195" s="218"/>
      <c r="E1195" s="218"/>
      <c r="F1195" s="697"/>
      <c r="G1195" s="822"/>
      <c r="H1195" s="605"/>
      <c r="I1195" s="823"/>
      <c r="J1195" s="604">
        <f>C1195-I1195</f>
        <v>100000</v>
      </c>
      <c r="K1195" s="733"/>
    </row>
    <row r="1196" spans="1:11" ht="14.1" customHeight="1" x14ac:dyDescent="0.25">
      <c r="A1196" s="732" t="s">
        <v>177</v>
      </c>
      <c r="B1196" s="4" t="s">
        <v>141</v>
      </c>
      <c r="C1196" s="12">
        <f>C1197</f>
        <v>100000</v>
      </c>
      <c r="D1196" s="12">
        <f t="shared" ref="D1196:J1196" si="529">D1197</f>
        <v>0</v>
      </c>
      <c r="E1196" s="12">
        <f t="shared" si="529"/>
        <v>0</v>
      </c>
      <c r="F1196" s="633">
        <f t="shared" si="529"/>
        <v>0</v>
      </c>
      <c r="G1196" s="824">
        <f t="shared" si="529"/>
        <v>0</v>
      </c>
      <c r="H1196" s="12">
        <f t="shared" si="529"/>
        <v>0</v>
      </c>
      <c r="I1196" s="834">
        <f t="shared" si="529"/>
        <v>0</v>
      </c>
      <c r="J1196" s="634">
        <f t="shared" si="529"/>
        <v>100000</v>
      </c>
      <c r="K1196" s="733">
        <f t="shared" ref="K1196:K1207" si="530">I1196/C1196*100</f>
        <v>0</v>
      </c>
    </row>
    <row r="1197" spans="1:11" ht="14.1" customHeight="1" x14ac:dyDescent="0.25">
      <c r="A1197" s="732" t="s">
        <v>843</v>
      </c>
      <c r="B1197" s="4" t="s">
        <v>809</v>
      </c>
      <c r="C1197" s="12">
        <v>100000</v>
      </c>
      <c r="D1197" s="218"/>
      <c r="E1197" s="605">
        <v>0</v>
      </c>
      <c r="F1197" s="699"/>
      <c r="G1197" s="822"/>
      <c r="H1197" s="605"/>
      <c r="I1197" s="823">
        <f>H1197+G1197</f>
        <v>0</v>
      </c>
      <c r="J1197" s="604">
        <f>C1197-I1197</f>
        <v>100000</v>
      </c>
      <c r="K1197" s="733">
        <f t="shared" si="530"/>
        <v>0</v>
      </c>
    </row>
    <row r="1198" spans="1:11" ht="14.1" customHeight="1" x14ac:dyDescent="0.25">
      <c r="A1198" s="732" t="s">
        <v>178</v>
      </c>
      <c r="B1198" s="4" t="s">
        <v>143</v>
      </c>
      <c r="C1198" s="12">
        <f>C1199</f>
        <v>1150000</v>
      </c>
      <c r="D1198" s="12">
        <f t="shared" ref="D1198:J1198" si="531">D1199</f>
        <v>0</v>
      </c>
      <c r="E1198" s="12">
        <f t="shared" si="531"/>
        <v>0</v>
      </c>
      <c r="F1198" s="633">
        <f t="shared" si="531"/>
        <v>0</v>
      </c>
      <c r="G1198" s="824">
        <f t="shared" si="531"/>
        <v>0</v>
      </c>
      <c r="H1198" s="12">
        <f t="shared" si="531"/>
        <v>0</v>
      </c>
      <c r="I1198" s="834">
        <f t="shared" si="531"/>
        <v>0</v>
      </c>
      <c r="J1198" s="634">
        <f t="shared" si="531"/>
        <v>1150000</v>
      </c>
      <c r="K1198" s="733">
        <f t="shared" si="530"/>
        <v>0</v>
      </c>
    </row>
    <row r="1199" spans="1:11" ht="14.1" customHeight="1" x14ac:dyDescent="0.25">
      <c r="A1199" s="732" t="s">
        <v>844</v>
      </c>
      <c r="B1199" s="4" t="s">
        <v>144</v>
      </c>
      <c r="C1199" s="12">
        <v>1150000</v>
      </c>
      <c r="D1199" s="218"/>
      <c r="E1199" s="218"/>
      <c r="F1199" s="697"/>
      <c r="G1199" s="822"/>
      <c r="H1199" s="605"/>
      <c r="I1199" s="823">
        <f>H1199+G1199</f>
        <v>0</v>
      </c>
      <c r="J1199" s="604">
        <f>C1199-I1199</f>
        <v>1150000</v>
      </c>
      <c r="K1199" s="733">
        <f t="shared" si="530"/>
        <v>0</v>
      </c>
    </row>
    <row r="1200" spans="1:11" ht="14.1" customHeight="1" x14ac:dyDescent="0.25">
      <c r="A1200" s="745" t="s">
        <v>107</v>
      </c>
      <c r="B1200" s="38" t="s">
        <v>450</v>
      </c>
      <c r="C1200" s="620">
        <f t="shared" ref="C1200:J1200" si="532">C1201+C1214</f>
        <v>43000000</v>
      </c>
      <c r="D1200" s="620">
        <f t="shared" si="532"/>
        <v>0</v>
      </c>
      <c r="E1200" s="620">
        <f t="shared" si="532"/>
        <v>0</v>
      </c>
      <c r="F1200" s="453">
        <f t="shared" si="532"/>
        <v>0</v>
      </c>
      <c r="G1200" s="825">
        <f t="shared" si="532"/>
        <v>0</v>
      </c>
      <c r="H1200" s="619">
        <f t="shared" si="532"/>
        <v>0</v>
      </c>
      <c r="I1200" s="665">
        <f t="shared" si="532"/>
        <v>0</v>
      </c>
      <c r="J1200" s="621">
        <f t="shared" si="532"/>
        <v>43000000</v>
      </c>
      <c r="K1200" s="746">
        <f t="shared" si="530"/>
        <v>0</v>
      </c>
    </row>
    <row r="1201" spans="1:11" ht="14.1" customHeight="1" thickBot="1" x14ac:dyDescent="0.3">
      <c r="A1201" s="371" t="s">
        <v>13</v>
      </c>
      <c r="B1201" s="47" t="s">
        <v>14</v>
      </c>
      <c r="C1201" s="616">
        <f>C1202+C1207</f>
        <v>38000000</v>
      </c>
      <c r="D1201" s="616">
        <f t="shared" ref="D1201:J1201" si="533">D1202+D1207</f>
        <v>0</v>
      </c>
      <c r="E1201" s="616">
        <f t="shared" si="533"/>
        <v>0</v>
      </c>
      <c r="F1201" s="622">
        <f t="shared" si="533"/>
        <v>0</v>
      </c>
      <c r="G1201" s="838">
        <f t="shared" si="533"/>
        <v>0</v>
      </c>
      <c r="H1201" s="641">
        <f t="shared" si="533"/>
        <v>0</v>
      </c>
      <c r="I1201" s="962">
        <f t="shared" si="533"/>
        <v>0</v>
      </c>
      <c r="J1201" s="632">
        <f t="shared" si="533"/>
        <v>38000000</v>
      </c>
      <c r="K1201" s="739">
        <f t="shared" si="530"/>
        <v>0</v>
      </c>
    </row>
    <row r="1202" spans="1:11" ht="14.1" customHeight="1" thickBot="1" x14ac:dyDescent="0.3">
      <c r="A1202" s="372" t="s">
        <v>182</v>
      </c>
      <c r="B1202" s="3" t="s">
        <v>80</v>
      </c>
      <c r="C1202" s="617">
        <f>C1203+C1205</f>
        <v>24480000</v>
      </c>
      <c r="D1202" s="617">
        <f t="shared" ref="D1202:J1202" si="534">D1203+D1205</f>
        <v>0</v>
      </c>
      <c r="E1202" s="617">
        <f t="shared" si="534"/>
        <v>0</v>
      </c>
      <c r="F1202" s="624">
        <f t="shared" si="534"/>
        <v>0</v>
      </c>
      <c r="G1202" s="820">
        <f t="shared" si="534"/>
        <v>0</v>
      </c>
      <c r="H1202" s="617">
        <f t="shared" si="534"/>
        <v>0</v>
      </c>
      <c r="I1202" s="934">
        <f t="shared" si="534"/>
        <v>0</v>
      </c>
      <c r="J1202" s="625">
        <f t="shared" si="534"/>
        <v>24480000</v>
      </c>
      <c r="K1202" s="741">
        <f t="shared" si="530"/>
        <v>0</v>
      </c>
    </row>
    <row r="1203" spans="1:11" ht="14.1" customHeight="1" x14ac:dyDescent="0.25">
      <c r="A1203" s="747" t="s">
        <v>183</v>
      </c>
      <c r="B1203" s="41" t="s">
        <v>137</v>
      </c>
      <c r="C1203" s="618">
        <f>C1204</f>
        <v>14880000</v>
      </c>
      <c r="D1203" s="618">
        <f t="shared" ref="D1203:J1203" si="535">D1204</f>
        <v>0</v>
      </c>
      <c r="E1203" s="618">
        <f t="shared" si="535"/>
        <v>0</v>
      </c>
      <c r="F1203" s="626">
        <f t="shared" si="535"/>
        <v>0</v>
      </c>
      <c r="G1203" s="821">
        <f t="shared" si="535"/>
        <v>0</v>
      </c>
      <c r="H1203" s="618">
        <f t="shared" si="535"/>
        <v>0</v>
      </c>
      <c r="I1203" s="935">
        <f t="shared" si="535"/>
        <v>0</v>
      </c>
      <c r="J1203" s="628">
        <f t="shared" si="535"/>
        <v>14880000</v>
      </c>
      <c r="K1203" s="743">
        <f t="shared" si="530"/>
        <v>0</v>
      </c>
    </row>
    <row r="1204" spans="1:11" ht="14.1" customHeight="1" x14ac:dyDescent="0.25">
      <c r="A1204" s="732" t="s">
        <v>184</v>
      </c>
      <c r="B1204" s="4" t="s">
        <v>179</v>
      </c>
      <c r="C1204" s="12">
        <v>14880000</v>
      </c>
      <c r="D1204" s="587"/>
      <c r="E1204" s="587"/>
      <c r="F1204" s="699"/>
      <c r="G1204" s="822"/>
      <c r="H1204" s="605"/>
      <c r="I1204" s="823">
        <f>H1204+G1204</f>
        <v>0</v>
      </c>
      <c r="J1204" s="604">
        <f>C1204-I1204</f>
        <v>14880000</v>
      </c>
      <c r="K1204" s="733">
        <f t="shared" si="530"/>
        <v>0</v>
      </c>
    </row>
    <row r="1205" spans="1:11" ht="14.1" customHeight="1" x14ac:dyDescent="0.25">
      <c r="A1205" s="732" t="s">
        <v>185</v>
      </c>
      <c r="B1205" s="4" t="s">
        <v>180</v>
      </c>
      <c r="C1205" s="12">
        <f>C1206</f>
        <v>9600000</v>
      </c>
      <c r="D1205" s="12">
        <f t="shared" ref="D1205:J1205" si="536">D1206</f>
        <v>0</v>
      </c>
      <c r="E1205" s="12">
        <f t="shared" si="536"/>
        <v>0</v>
      </c>
      <c r="F1205" s="633">
        <f t="shared" si="536"/>
        <v>0</v>
      </c>
      <c r="G1205" s="824">
        <f t="shared" si="536"/>
        <v>0</v>
      </c>
      <c r="H1205" s="12">
        <f t="shared" si="536"/>
        <v>0</v>
      </c>
      <c r="I1205" s="834">
        <f t="shared" si="536"/>
        <v>0</v>
      </c>
      <c r="J1205" s="634">
        <f t="shared" si="536"/>
        <v>9600000</v>
      </c>
      <c r="K1205" s="733">
        <f t="shared" si="530"/>
        <v>0</v>
      </c>
    </row>
    <row r="1206" spans="1:11" ht="14.1" customHeight="1" thickBot="1" x14ac:dyDescent="0.3">
      <c r="A1206" s="736" t="s">
        <v>186</v>
      </c>
      <c r="B1206" s="32" t="s">
        <v>181</v>
      </c>
      <c r="C1206" s="611">
        <v>9600000</v>
      </c>
      <c r="D1206" s="590"/>
      <c r="E1206" s="590"/>
      <c r="F1206" s="698"/>
      <c r="G1206" s="828"/>
      <c r="H1206" s="629"/>
      <c r="I1206" s="829">
        <f>H1206+G1206</f>
        <v>0</v>
      </c>
      <c r="J1206" s="630">
        <f>C1206-I1206</f>
        <v>9600000</v>
      </c>
      <c r="K1206" s="737">
        <f t="shared" si="530"/>
        <v>0</v>
      </c>
    </row>
    <row r="1207" spans="1:11" ht="14.1" customHeight="1" thickBot="1" x14ac:dyDescent="0.3">
      <c r="A1207" s="372" t="s">
        <v>187</v>
      </c>
      <c r="B1207" s="3" t="s">
        <v>136</v>
      </c>
      <c r="C1207" s="617">
        <f>C1208+C1210+C1212</f>
        <v>13520000</v>
      </c>
      <c r="D1207" s="617">
        <f t="shared" ref="D1207:J1207" si="537">D1208+D1210+D1212</f>
        <v>0</v>
      </c>
      <c r="E1207" s="617">
        <f t="shared" si="537"/>
        <v>0</v>
      </c>
      <c r="F1207" s="624">
        <f t="shared" si="537"/>
        <v>0</v>
      </c>
      <c r="G1207" s="820">
        <f t="shared" si="537"/>
        <v>0</v>
      </c>
      <c r="H1207" s="617">
        <f t="shared" si="537"/>
        <v>0</v>
      </c>
      <c r="I1207" s="934">
        <f t="shared" si="537"/>
        <v>0</v>
      </c>
      <c r="J1207" s="625">
        <f t="shared" si="537"/>
        <v>13520000</v>
      </c>
      <c r="K1207" s="741">
        <f t="shared" si="530"/>
        <v>0</v>
      </c>
    </row>
    <row r="1208" spans="1:11" ht="14.1" customHeight="1" x14ac:dyDescent="0.25">
      <c r="A1208" s="760" t="s">
        <v>847</v>
      </c>
      <c r="B1208" s="442" t="s">
        <v>139</v>
      </c>
      <c r="C1208" s="635">
        <f>C1209</f>
        <v>96000</v>
      </c>
      <c r="D1208" s="635">
        <f t="shared" ref="D1208:J1208" si="538">D1209</f>
        <v>0</v>
      </c>
      <c r="E1208" s="635">
        <f t="shared" si="538"/>
        <v>0</v>
      </c>
      <c r="F1208" s="786">
        <f t="shared" si="538"/>
        <v>0</v>
      </c>
      <c r="G1208" s="833">
        <f t="shared" si="538"/>
        <v>0</v>
      </c>
      <c r="H1208" s="635">
        <f t="shared" si="538"/>
        <v>0</v>
      </c>
      <c r="I1208" s="937">
        <f t="shared" si="538"/>
        <v>0</v>
      </c>
      <c r="J1208" s="867">
        <f t="shared" si="538"/>
        <v>96000</v>
      </c>
      <c r="K1208" s="761"/>
    </row>
    <row r="1209" spans="1:11" ht="14.1" customHeight="1" x14ac:dyDescent="0.25">
      <c r="A1209" s="732" t="s">
        <v>848</v>
      </c>
      <c r="B1209" s="4" t="s">
        <v>140</v>
      </c>
      <c r="C1209" s="12">
        <v>96000</v>
      </c>
      <c r="D1209" s="12"/>
      <c r="E1209" s="12"/>
      <c r="F1209" s="633"/>
      <c r="G1209" s="824"/>
      <c r="H1209" s="12"/>
      <c r="I1209" s="834"/>
      <c r="J1209" s="634">
        <f>C1209-I1209</f>
        <v>96000</v>
      </c>
      <c r="K1209" s="733"/>
    </row>
    <row r="1210" spans="1:11" ht="14.1" customHeight="1" x14ac:dyDescent="0.25">
      <c r="A1210" s="732" t="s">
        <v>188</v>
      </c>
      <c r="B1210" s="4" t="s">
        <v>143</v>
      </c>
      <c r="C1210" s="12">
        <f>C1211</f>
        <v>4424000</v>
      </c>
      <c r="D1210" s="12">
        <f t="shared" ref="D1210:J1210" si="539">D1211</f>
        <v>0</v>
      </c>
      <c r="E1210" s="12">
        <f t="shared" si="539"/>
        <v>0</v>
      </c>
      <c r="F1210" s="633">
        <f t="shared" si="539"/>
        <v>0</v>
      </c>
      <c r="G1210" s="824">
        <f t="shared" si="539"/>
        <v>0</v>
      </c>
      <c r="H1210" s="12">
        <f t="shared" si="539"/>
        <v>0</v>
      </c>
      <c r="I1210" s="834">
        <f t="shared" si="539"/>
        <v>0</v>
      </c>
      <c r="J1210" s="634">
        <f t="shared" si="539"/>
        <v>4424000</v>
      </c>
      <c r="K1210" s="733">
        <f>I1210/C1210*100</f>
        <v>0</v>
      </c>
    </row>
    <row r="1211" spans="1:11" ht="14.1" customHeight="1" x14ac:dyDescent="0.25">
      <c r="A1211" s="732" t="s">
        <v>189</v>
      </c>
      <c r="B1211" s="4" t="s">
        <v>160</v>
      </c>
      <c r="C1211" s="12">
        <v>4424000</v>
      </c>
      <c r="D1211" s="587"/>
      <c r="E1211" s="587"/>
      <c r="F1211" s="699"/>
      <c r="G1211" s="822"/>
      <c r="H1211" s="605"/>
      <c r="I1211" s="823">
        <f>H1211+G1211</f>
        <v>0</v>
      </c>
      <c r="J1211" s="636">
        <f>C1211-I1211</f>
        <v>4424000</v>
      </c>
      <c r="K1211" s="733">
        <f>I1211/C1211*100</f>
        <v>0</v>
      </c>
    </row>
    <row r="1212" spans="1:11" ht="14.1" customHeight="1" x14ac:dyDescent="0.25">
      <c r="A1212" s="732" t="s">
        <v>849</v>
      </c>
      <c r="B1212" s="4" t="s">
        <v>845</v>
      </c>
      <c r="C1212" s="12">
        <f>C1213</f>
        <v>9000000</v>
      </c>
      <c r="D1212" s="12">
        <f t="shared" ref="D1212:J1212" si="540">D1213</f>
        <v>0</v>
      </c>
      <c r="E1212" s="12">
        <f t="shared" si="540"/>
        <v>0</v>
      </c>
      <c r="F1212" s="633">
        <f t="shared" si="540"/>
        <v>0</v>
      </c>
      <c r="G1212" s="824">
        <f t="shared" si="540"/>
        <v>0</v>
      </c>
      <c r="H1212" s="12">
        <f t="shared" si="540"/>
        <v>0</v>
      </c>
      <c r="I1212" s="834">
        <f t="shared" si="540"/>
        <v>0</v>
      </c>
      <c r="J1212" s="634">
        <f t="shared" si="540"/>
        <v>9000000</v>
      </c>
      <c r="K1212" s="733"/>
    </row>
    <row r="1213" spans="1:11" ht="14.1" customHeight="1" thickBot="1" x14ac:dyDescent="0.3">
      <c r="A1213" s="762" t="s">
        <v>850</v>
      </c>
      <c r="B1213" s="443" t="s">
        <v>846</v>
      </c>
      <c r="C1213" s="642">
        <v>9000000</v>
      </c>
      <c r="D1213" s="700"/>
      <c r="E1213" s="700"/>
      <c r="F1213" s="701"/>
      <c r="G1213" s="839"/>
      <c r="H1213" s="643"/>
      <c r="I1213" s="840"/>
      <c r="J1213" s="644">
        <f>C1213-I1213</f>
        <v>9000000</v>
      </c>
      <c r="K1213" s="763"/>
    </row>
    <row r="1214" spans="1:11" ht="14.1" customHeight="1" thickBot="1" x14ac:dyDescent="0.3">
      <c r="A1214" s="764" t="s">
        <v>15</v>
      </c>
      <c r="B1214" s="78" t="s">
        <v>16</v>
      </c>
      <c r="C1214" s="645">
        <f>C1215+C1218</f>
        <v>5000000</v>
      </c>
      <c r="D1214" s="645">
        <f t="shared" ref="D1214:J1214" si="541">D1215+D1218</f>
        <v>0</v>
      </c>
      <c r="E1214" s="645">
        <f t="shared" si="541"/>
        <v>0</v>
      </c>
      <c r="F1214" s="646">
        <f t="shared" si="541"/>
        <v>0</v>
      </c>
      <c r="G1214" s="841">
        <f t="shared" si="541"/>
        <v>0</v>
      </c>
      <c r="H1214" s="647">
        <f t="shared" si="541"/>
        <v>0</v>
      </c>
      <c r="I1214" s="964">
        <f t="shared" si="541"/>
        <v>0</v>
      </c>
      <c r="J1214" s="648">
        <f t="shared" si="541"/>
        <v>5000000</v>
      </c>
      <c r="K1214" s="765">
        <f t="shared" ref="K1214:K1227" si="542">I1214/C1214*100</f>
        <v>0</v>
      </c>
    </row>
    <row r="1215" spans="1:11" ht="14.1" customHeight="1" thickBot="1" x14ac:dyDescent="0.3">
      <c r="A1215" s="372" t="s">
        <v>193</v>
      </c>
      <c r="B1215" s="3" t="s">
        <v>80</v>
      </c>
      <c r="C1215" s="617">
        <f>C1216</f>
        <v>670000</v>
      </c>
      <c r="D1215" s="617">
        <f t="shared" ref="D1215:J1216" si="543">D1216</f>
        <v>0</v>
      </c>
      <c r="E1215" s="617">
        <f t="shared" si="543"/>
        <v>0</v>
      </c>
      <c r="F1215" s="624">
        <f t="shared" si="543"/>
        <v>0</v>
      </c>
      <c r="G1215" s="820">
        <f t="shared" si="543"/>
        <v>0</v>
      </c>
      <c r="H1215" s="617">
        <f t="shared" si="543"/>
        <v>0</v>
      </c>
      <c r="I1215" s="934">
        <f t="shared" si="543"/>
        <v>0</v>
      </c>
      <c r="J1215" s="625">
        <f t="shared" si="543"/>
        <v>670000</v>
      </c>
      <c r="K1215" s="741">
        <f t="shared" si="542"/>
        <v>0</v>
      </c>
    </row>
    <row r="1216" spans="1:11" ht="14.1" customHeight="1" x14ac:dyDescent="0.25">
      <c r="A1216" s="747" t="s">
        <v>194</v>
      </c>
      <c r="B1216" s="41" t="s">
        <v>137</v>
      </c>
      <c r="C1216" s="618">
        <f>C1217</f>
        <v>670000</v>
      </c>
      <c r="D1216" s="618">
        <f t="shared" si="543"/>
        <v>0</v>
      </c>
      <c r="E1216" s="618">
        <f t="shared" si="543"/>
        <v>0</v>
      </c>
      <c r="F1216" s="626">
        <f t="shared" si="543"/>
        <v>0</v>
      </c>
      <c r="G1216" s="821">
        <f t="shared" si="543"/>
        <v>0</v>
      </c>
      <c r="H1216" s="618">
        <f t="shared" si="543"/>
        <v>0</v>
      </c>
      <c r="I1216" s="935">
        <f t="shared" si="543"/>
        <v>0</v>
      </c>
      <c r="J1216" s="628">
        <f t="shared" si="543"/>
        <v>670000</v>
      </c>
      <c r="K1216" s="743">
        <f t="shared" si="542"/>
        <v>0</v>
      </c>
    </row>
    <row r="1217" spans="1:11" ht="14.1" customHeight="1" thickBot="1" x14ac:dyDescent="0.3">
      <c r="A1217" s="736" t="s">
        <v>195</v>
      </c>
      <c r="B1217" s="32" t="s">
        <v>138</v>
      </c>
      <c r="C1217" s="611">
        <v>670000</v>
      </c>
      <c r="D1217" s="590"/>
      <c r="E1217" s="590"/>
      <c r="F1217" s="698"/>
      <c r="G1217" s="828"/>
      <c r="H1217" s="629"/>
      <c r="I1217" s="829">
        <f>H1217+G1217</f>
        <v>0</v>
      </c>
      <c r="J1217" s="630">
        <f>C1217-I1217</f>
        <v>670000</v>
      </c>
      <c r="K1217" s="737">
        <f t="shared" si="542"/>
        <v>0</v>
      </c>
    </row>
    <row r="1218" spans="1:11" ht="14.1" customHeight="1" thickBot="1" x14ac:dyDescent="0.3">
      <c r="A1218" s="372" t="s">
        <v>196</v>
      </c>
      <c r="B1218" s="3" t="s">
        <v>136</v>
      </c>
      <c r="C1218" s="617">
        <f>C1219+C1221+C1223+C1225</f>
        <v>4330000</v>
      </c>
      <c r="D1218" s="617">
        <f t="shared" ref="D1218:J1218" si="544">D1219+D1221+D1223+D1225</f>
        <v>0</v>
      </c>
      <c r="E1218" s="617">
        <f t="shared" si="544"/>
        <v>0</v>
      </c>
      <c r="F1218" s="624">
        <f t="shared" si="544"/>
        <v>0</v>
      </c>
      <c r="G1218" s="820">
        <f t="shared" si="544"/>
        <v>0</v>
      </c>
      <c r="H1218" s="617">
        <f t="shared" si="544"/>
        <v>0</v>
      </c>
      <c r="I1218" s="934">
        <f t="shared" si="544"/>
        <v>0</v>
      </c>
      <c r="J1218" s="625">
        <f t="shared" si="544"/>
        <v>4330000</v>
      </c>
      <c r="K1218" s="741">
        <f t="shared" si="542"/>
        <v>0</v>
      </c>
    </row>
    <row r="1219" spans="1:11" ht="14.1" customHeight="1" x14ac:dyDescent="0.25">
      <c r="A1219" s="747" t="s">
        <v>197</v>
      </c>
      <c r="B1219" s="41" t="s">
        <v>139</v>
      </c>
      <c r="C1219" s="618">
        <f>C1220</f>
        <v>755000</v>
      </c>
      <c r="D1219" s="618">
        <f t="shared" ref="D1219:J1219" si="545">D1220</f>
        <v>0</v>
      </c>
      <c r="E1219" s="618">
        <f t="shared" si="545"/>
        <v>0</v>
      </c>
      <c r="F1219" s="626">
        <f t="shared" si="545"/>
        <v>0</v>
      </c>
      <c r="G1219" s="821">
        <f t="shared" si="545"/>
        <v>0</v>
      </c>
      <c r="H1219" s="618">
        <f t="shared" si="545"/>
        <v>0</v>
      </c>
      <c r="I1219" s="935">
        <f t="shared" si="545"/>
        <v>0</v>
      </c>
      <c r="J1219" s="628">
        <f t="shared" si="545"/>
        <v>755000</v>
      </c>
      <c r="K1219" s="743">
        <f t="shared" si="542"/>
        <v>0</v>
      </c>
    </row>
    <row r="1220" spans="1:11" ht="14.1" customHeight="1" x14ac:dyDescent="0.25">
      <c r="A1220" s="732" t="s">
        <v>198</v>
      </c>
      <c r="B1220" s="4" t="s">
        <v>140</v>
      </c>
      <c r="C1220" s="12">
        <v>755000</v>
      </c>
      <c r="D1220" s="218"/>
      <c r="E1220" s="218"/>
      <c r="F1220" s="697"/>
      <c r="G1220" s="804"/>
      <c r="H1220" s="605"/>
      <c r="I1220" s="823">
        <f>H1220+G1220</f>
        <v>0</v>
      </c>
      <c r="J1220" s="604">
        <f>C1220-I1220</f>
        <v>755000</v>
      </c>
      <c r="K1220" s="733">
        <f t="shared" si="542"/>
        <v>0</v>
      </c>
    </row>
    <row r="1221" spans="1:11" ht="14.1" customHeight="1" x14ac:dyDescent="0.25">
      <c r="A1221" s="732" t="s">
        <v>199</v>
      </c>
      <c r="B1221" s="4" t="s">
        <v>141</v>
      </c>
      <c r="C1221" s="12">
        <f>C1222</f>
        <v>200000</v>
      </c>
      <c r="D1221" s="12">
        <f t="shared" ref="D1221:J1221" si="546">D1222</f>
        <v>0</v>
      </c>
      <c r="E1221" s="12">
        <f t="shared" si="546"/>
        <v>0</v>
      </c>
      <c r="F1221" s="633">
        <f t="shared" si="546"/>
        <v>0</v>
      </c>
      <c r="G1221" s="824">
        <f t="shared" si="546"/>
        <v>0</v>
      </c>
      <c r="H1221" s="12">
        <f t="shared" si="546"/>
        <v>0</v>
      </c>
      <c r="I1221" s="834">
        <f t="shared" si="546"/>
        <v>0</v>
      </c>
      <c r="J1221" s="634">
        <f t="shared" si="546"/>
        <v>200000</v>
      </c>
      <c r="K1221" s="733">
        <f t="shared" si="542"/>
        <v>0</v>
      </c>
    </row>
    <row r="1222" spans="1:11" ht="14.1" customHeight="1" x14ac:dyDescent="0.25">
      <c r="A1222" s="732" t="s">
        <v>200</v>
      </c>
      <c r="B1222" s="4" t="s">
        <v>142</v>
      </c>
      <c r="C1222" s="12">
        <v>200000</v>
      </c>
      <c r="D1222" s="218"/>
      <c r="E1222" s="218"/>
      <c r="F1222" s="697"/>
      <c r="G1222" s="822"/>
      <c r="H1222" s="605"/>
      <c r="I1222" s="823">
        <f>H1222+G1222</f>
        <v>0</v>
      </c>
      <c r="J1222" s="604">
        <f>C1222-I1222</f>
        <v>200000</v>
      </c>
      <c r="K1222" s="733">
        <f t="shared" si="542"/>
        <v>0</v>
      </c>
    </row>
    <row r="1223" spans="1:11" ht="14.1" customHeight="1" x14ac:dyDescent="0.25">
      <c r="A1223" s="732" t="s">
        <v>201</v>
      </c>
      <c r="B1223" s="4" t="s">
        <v>143</v>
      </c>
      <c r="C1223" s="12">
        <f>C1224</f>
        <v>1275000</v>
      </c>
      <c r="D1223" s="12">
        <f t="shared" ref="D1223:J1223" si="547">D1224</f>
        <v>0</v>
      </c>
      <c r="E1223" s="12">
        <f t="shared" si="547"/>
        <v>0</v>
      </c>
      <c r="F1223" s="633">
        <f t="shared" si="547"/>
        <v>0</v>
      </c>
      <c r="G1223" s="824">
        <f t="shared" si="547"/>
        <v>0</v>
      </c>
      <c r="H1223" s="12">
        <f t="shared" si="547"/>
        <v>0</v>
      </c>
      <c r="I1223" s="834">
        <f t="shared" si="547"/>
        <v>0</v>
      </c>
      <c r="J1223" s="634">
        <f t="shared" si="547"/>
        <v>1275000</v>
      </c>
      <c r="K1223" s="733">
        <f t="shared" si="542"/>
        <v>0</v>
      </c>
    </row>
    <row r="1224" spans="1:11" ht="14.1" customHeight="1" x14ac:dyDescent="0.25">
      <c r="A1224" s="732" t="s">
        <v>202</v>
      </c>
      <c r="B1224" s="4" t="s">
        <v>160</v>
      </c>
      <c r="C1224" s="12">
        <v>1275000</v>
      </c>
      <c r="D1224" s="218"/>
      <c r="E1224" s="218"/>
      <c r="F1224" s="697"/>
      <c r="G1224" s="822"/>
      <c r="H1224" s="605"/>
      <c r="I1224" s="823">
        <f>H1224+G1224</f>
        <v>0</v>
      </c>
      <c r="J1224" s="604">
        <f>C1224-I1224</f>
        <v>1275000</v>
      </c>
      <c r="K1224" s="733">
        <f t="shared" si="542"/>
        <v>0</v>
      </c>
    </row>
    <row r="1225" spans="1:11" ht="14.1" customHeight="1" x14ac:dyDescent="0.25">
      <c r="A1225" s="732" t="s">
        <v>203</v>
      </c>
      <c r="B1225" s="4" t="s">
        <v>190</v>
      </c>
      <c r="C1225" s="12">
        <f>C1226+C1227</f>
        <v>2100000</v>
      </c>
      <c r="D1225" s="12">
        <f t="shared" ref="D1225:J1225" si="548">D1226+D1227</f>
        <v>0</v>
      </c>
      <c r="E1225" s="12">
        <f t="shared" si="548"/>
        <v>0</v>
      </c>
      <c r="F1225" s="633">
        <f t="shared" si="548"/>
        <v>0</v>
      </c>
      <c r="G1225" s="824">
        <f t="shared" si="548"/>
        <v>0</v>
      </c>
      <c r="H1225" s="12">
        <f t="shared" si="548"/>
        <v>0</v>
      </c>
      <c r="I1225" s="834">
        <f t="shared" si="548"/>
        <v>0</v>
      </c>
      <c r="J1225" s="634">
        <f t="shared" si="548"/>
        <v>2100000</v>
      </c>
      <c r="K1225" s="733">
        <f t="shared" si="542"/>
        <v>0</v>
      </c>
    </row>
    <row r="1226" spans="1:11" ht="14.1" customHeight="1" x14ac:dyDescent="0.25">
      <c r="A1226" s="732" t="s">
        <v>204</v>
      </c>
      <c r="B1226" s="4" t="s">
        <v>191</v>
      </c>
      <c r="C1226" s="12">
        <v>1500000</v>
      </c>
      <c r="D1226" s="218"/>
      <c r="E1226" s="218"/>
      <c r="F1226" s="697"/>
      <c r="G1226" s="822"/>
      <c r="H1226" s="605"/>
      <c r="I1226" s="823">
        <f>H1226+G1226</f>
        <v>0</v>
      </c>
      <c r="J1226" s="604">
        <f>C1226-I1226</f>
        <v>1500000</v>
      </c>
      <c r="K1226" s="733">
        <f t="shared" si="542"/>
        <v>0</v>
      </c>
    </row>
    <row r="1227" spans="1:11" ht="14.1" customHeight="1" x14ac:dyDescent="0.25">
      <c r="A1227" s="732" t="s">
        <v>205</v>
      </c>
      <c r="B1227" s="4" t="s">
        <v>192</v>
      </c>
      <c r="C1227" s="12">
        <v>600000</v>
      </c>
      <c r="D1227" s="218"/>
      <c r="E1227" s="218"/>
      <c r="F1227" s="697"/>
      <c r="G1227" s="822"/>
      <c r="H1227" s="605"/>
      <c r="I1227" s="823">
        <f>H1227+G1227</f>
        <v>0</v>
      </c>
      <c r="J1227" s="604">
        <f>C1227-I1227</f>
        <v>600000</v>
      </c>
      <c r="K1227" s="733">
        <f t="shared" si="542"/>
        <v>0</v>
      </c>
    </row>
    <row r="1228" spans="1:11" ht="14.1" customHeight="1" x14ac:dyDescent="0.25">
      <c r="A1228" s="879"/>
      <c r="B1228" s="879"/>
      <c r="C1228" s="880"/>
      <c r="D1228" s="881"/>
      <c r="E1228" s="881"/>
      <c r="F1228" s="881"/>
      <c r="G1228" s="882"/>
      <c r="H1228" s="882"/>
      <c r="I1228" s="882"/>
      <c r="J1228" s="883"/>
      <c r="K1228" s="884"/>
    </row>
    <row r="1229" spans="1:11" ht="14.1" customHeight="1" x14ac:dyDescent="0.25">
      <c r="A1229" s="7"/>
      <c r="B1229" s="7"/>
      <c r="C1229" s="885"/>
      <c r="D1229" s="220"/>
      <c r="E1229" s="220"/>
      <c r="F1229" s="220"/>
      <c r="G1229" s="415"/>
      <c r="H1229" s="415"/>
      <c r="I1229" s="415"/>
      <c r="J1229" s="886"/>
      <c r="K1229" s="887"/>
    </row>
    <row r="1230" spans="1:11" ht="14.1" customHeight="1" x14ac:dyDescent="0.25">
      <c r="A1230" s="7"/>
      <c r="B1230" s="7"/>
      <c r="C1230" s="885"/>
      <c r="D1230" s="220"/>
      <c r="E1230" s="220"/>
      <c r="F1230" s="220"/>
      <c r="G1230" s="415"/>
      <c r="H1230" s="415"/>
      <c r="I1230" s="415"/>
      <c r="J1230" s="886"/>
      <c r="K1230" s="887">
        <v>5</v>
      </c>
    </row>
    <row r="1231" spans="1:11" ht="14.1" customHeight="1" x14ac:dyDescent="0.25">
      <c r="A1231" s="717" t="s">
        <v>435</v>
      </c>
      <c r="B1231" s="689">
        <v>2</v>
      </c>
      <c r="C1231" s="690" t="s">
        <v>436</v>
      </c>
      <c r="D1231" s="690" t="s">
        <v>437</v>
      </c>
      <c r="E1231" s="690" t="s">
        <v>438</v>
      </c>
      <c r="F1231" s="691" t="s">
        <v>439</v>
      </c>
      <c r="G1231" s="801">
        <v>7</v>
      </c>
      <c r="H1231" s="581">
        <v>8</v>
      </c>
      <c r="I1231" s="924">
        <v>9</v>
      </c>
      <c r="J1231" s="582">
        <v>10</v>
      </c>
      <c r="K1231" s="718">
        <v>11</v>
      </c>
    </row>
    <row r="1232" spans="1:11" ht="14.1" customHeight="1" x14ac:dyDescent="0.25">
      <c r="A1232" s="745" t="s">
        <v>106</v>
      </c>
      <c r="B1232" s="38" t="s">
        <v>91</v>
      </c>
      <c r="C1232" s="620">
        <f t="shared" ref="C1232:J1232" si="549">C1233+C1238+C1245+C1250+C1255+C1259+C1263+C1273+C1277+C1281</f>
        <v>104604000</v>
      </c>
      <c r="D1232" s="620">
        <f t="shared" si="549"/>
        <v>0</v>
      </c>
      <c r="E1232" s="620">
        <f t="shared" si="549"/>
        <v>0</v>
      </c>
      <c r="F1232" s="453">
        <f t="shared" si="549"/>
        <v>0</v>
      </c>
      <c r="G1232" s="825">
        <f t="shared" si="549"/>
        <v>0</v>
      </c>
      <c r="H1232" s="619">
        <f t="shared" si="549"/>
        <v>17918263</v>
      </c>
      <c r="I1232" s="665">
        <f t="shared" si="549"/>
        <v>17918263</v>
      </c>
      <c r="J1232" s="621">
        <f t="shared" si="549"/>
        <v>86685737</v>
      </c>
      <c r="K1232" s="746">
        <f t="shared" ref="K1232:K1267" si="550">I1232/C1232*100</f>
        <v>17.129615502275247</v>
      </c>
    </row>
    <row r="1233" spans="1:11" ht="14.1" customHeight="1" thickBot="1" x14ac:dyDescent="0.3">
      <c r="A1233" s="766" t="s">
        <v>17</v>
      </c>
      <c r="B1233" s="385" t="s">
        <v>18</v>
      </c>
      <c r="C1233" s="495">
        <f>C1234</f>
        <v>12960000</v>
      </c>
      <c r="D1233" s="495">
        <f t="shared" ref="D1233:J1234" si="551">D1234</f>
        <v>0</v>
      </c>
      <c r="E1233" s="495">
        <f t="shared" si="551"/>
        <v>0</v>
      </c>
      <c r="F1233" s="649">
        <f t="shared" si="551"/>
        <v>0</v>
      </c>
      <c r="G1233" s="842">
        <f t="shared" si="551"/>
        <v>0</v>
      </c>
      <c r="H1233" s="495">
        <f t="shared" si="551"/>
        <v>2933615</v>
      </c>
      <c r="I1233" s="965">
        <f t="shared" si="551"/>
        <v>2933615</v>
      </c>
      <c r="J1233" s="651">
        <f t="shared" si="551"/>
        <v>10026385</v>
      </c>
      <c r="K1233" s="767">
        <f t="shared" si="550"/>
        <v>22.635918209876543</v>
      </c>
    </row>
    <row r="1234" spans="1:11" ht="14.1" customHeight="1" thickBot="1" x14ac:dyDescent="0.3">
      <c r="A1234" s="372" t="s">
        <v>209</v>
      </c>
      <c r="B1234" s="3" t="s">
        <v>136</v>
      </c>
      <c r="C1234" s="617">
        <f>C1235</f>
        <v>12960000</v>
      </c>
      <c r="D1234" s="617">
        <f t="shared" si="551"/>
        <v>0</v>
      </c>
      <c r="E1234" s="617">
        <f t="shared" si="551"/>
        <v>0</v>
      </c>
      <c r="F1234" s="624">
        <f t="shared" si="551"/>
        <v>0</v>
      </c>
      <c r="G1234" s="820">
        <f t="shared" si="551"/>
        <v>0</v>
      </c>
      <c r="H1234" s="617">
        <f t="shared" si="551"/>
        <v>2933615</v>
      </c>
      <c r="I1234" s="934">
        <f t="shared" si="551"/>
        <v>2933615</v>
      </c>
      <c r="J1234" s="625">
        <f t="shared" si="551"/>
        <v>10026385</v>
      </c>
      <c r="K1234" s="741">
        <f t="shared" si="550"/>
        <v>22.635918209876543</v>
      </c>
    </row>
    <row r="1235" spans="1:11" ht="14.1" customHeight="1" x14ac:dyDescent="0.25">
      <c r="A1235" s="747" t="s">
        <v>210</v>
      </c>
      <c r="B1235" s="41" t="s">
        <v>206</v>
      </c>
      <c r="C1235" s="618">
        <f>C1236+C1237</f>
        <v>12960000</v>
      </c>
      <c r="D1235" s="618">
        <f t="shared" ref="D1235:J1235" si="552">D1236+D1237</f>
        <v>0</v>
      </c>
      <c r="E1235" s="618">
        <f t="shared" si="552"/>
        <v>0</v>
      </c>
      <c r="F1235" s="626">
        <f t="shared" si="552"/>
        <v>0</v>
      </c>
      <c r="G1235" s="821">
        <f t="shared" si="552"/>
        <v>0</v>
      </c>
      <c r="H1235" s="618">
        <f t="shared" si="552"/>
        <v>2933615</v>
      </c>
      <c r="I1235" s="935">
        <f t="shared" si="552"/>
        <v>2933615</v>
      </c>
      <c r="J1235" s="628">
        <f t="shared" si="552"/>
        <v>10026385</v>
      </c>
      <c r="K1235" s="743">
        <f t="shared" si="550"/>
        <v>22.635918209876543</v>
      </c>
    </row>
    <row r="1236" spans="1:11" ht="14.1" customHeight="1" x14ac:dyDescent="0.25">
      <c r="A1236" s="732" t="s">
        <v>223</v>
      </c>
      <c r="B1236" s="4" t="s">
        <v>207</v>
      </c>
      <c r="C1236" s="12">
        <v>4560000</v>
      </c>
      <c r="D1236" s="218"/>
      <c r="E1236" s="218"/>
      <c r="F1236" s="697"/>
      <c r="G1236" s="822"/>
      <c r="H1236" s="605">
        <v>596250</v>
      </c>
      <c r="I1236" s="831">
        <f>H1236+G1236</f>
        <v>596250</v>
      </c>
      <c r="J1236" s="604">
        <f>C1236-I1236</f>
        <v>3963750</v>
      </c>
      <c r="K1236" s="733">
        <f t="shared" si="550"/>
        <v>13.075657894736842</v>
      </c>
    </row>
    <row r="1237" spans="1:11" ht="14.1" customHeight="1" x14ac:dyDescent="0.25">
      <c r="A1237" s="732" t="s">
        <v>211</v>
      </c>
      <c r="B1237" s="4" t="s">
        <v>208</v>
      </c>
      <c r="C1237" s="12">
        <v>8400000</v>
      </c>
      <c r="D1237" s="218"/>
      <c r="E1237" s="218"/>
      <c r="F1237" s="697"/>
      <c r="G1237" s="822"/>
      <c r="H1237" s="605">
        <v>2337365</v>
      </c>
      <c r="I1237" s="831">
        <f>H1237+G1237</f>
        <v>2337365</v>
      </c>
      <c r="J1237" s="604">
        <f>C1237-I1237</f>
        <v>6062635</v>
      </c>
      <c r="K1237" s="733">
        <f t="shared" si="550"/>
        <v>27.825773809523806</v>
      </c>
    </row>
    <row r="1238" spans="1:11" ht="14.1" customHeight="1" thickBot="1" x14ac:dyDescent="0.3">
      <c r="A1238" s="371" t="s">
        <v>19</v>
      </c>
      <c r="B1238" s="47" t="s">
        <v>20</v>
      </c>
      <c r="C1238" s="616">
        <f>C1239+C1242</f>
        <v>10000000</v>
      </c>
      <c r="D1238" s="616">
        <f t="shared" ref="D1238:J1238" si="553">D1239+D1242</f>
        <v>0</v>
      </c>
      <c r="E1238" s="616">
        <f t="shared" si="553"/>
        <v>0</v>
      </c>
      <c r="F1238" s="622">
        <f t="shared" si="553"/>
        <v>0</v>
      </c>
      <c r="G1238" s="838">
        <f t="shared" si="553"/>
        <v>0</v>
      </c>
      <c r="H1238" s="641">
        <f t="shared" si="553"/>
        <v>1300000</v>
      </c>
      <c r="I1238" s="962">
        <f t="shared" si="553"/>
        <v>1300000</v>
      </c>
      <c r="J1238" s="632">
        <f t="shared" si="553"/>
        <v>8700000</v>
      </c>
      <c r="K1238" s="739">
        <f t="shared" si="550"/>
        <v>13</v>
      </c>
    </row>
    <row r="1239" spans="1:11" ht="14.1" customHeight="1" thickBot="1" x14ac:dyDescent="0.3">
      <c r="A1239" s="372" t="s">
        <v>225</v>
      </c>
      <c r="B1239" s="3" t="s">
        <v>80</v>
      </c>
      <c r="C1239" s="617">
        <f>C1240</f>
        <v>7800000</v>
      </c>
      <c r="D1239" s="617">
        <f t="shared" ref="D1239:J1240" si="554">D1240</f>
        <v>0</v>
      </c>
      <c r="E1239" s="617">
        <f t="shared" si="554"/>
        <v>0</v>
      </c>
      <c r="F1239" s="624">
        <f t="shared" si="554"/>
        <v>0</v>
      </c>
      <c r="G1239" s="820">
        <f t="shared" si="554"/>
        <v>0</v>
      </c>
      <c r="H1239" s="617">
        <f t="shared" si="554"/>
        <v>1300000</v>
      </c>
      <c r="I1239" s="934">
        <f t="shared" si="554"/>
        <v>1300000</v>
      </c>
      <c r="J1239" s="625">
        <f t="shared" si="554"/>
        <v>6500000</v>
      </c>
      <c r="K1239" s="741">
        <f t="shared" si="550"/>
        <v>16.666666666666664</v>
      </c>
    </row>
    <row r="1240" spans="1:11" ht="14.1" customHeight="1" x14ac:dyDescent="0.25">
      <c r="A1240" s="747" t="s">
        <v>226</v>
      </c>
      <c r="B1240" s="41" t="s">
        <v>180</v>
      </c>
      <c r="C1240" s="618">
        <f>C1241</f>
        <v>7800000</v>
      </c>
      <c r="D1240" s="618">
        <f t="shared" si="554"/>
        <v>0</v>
      </c>
      <c r="E1240" s="618">
        <f t="shared" si="554"/>
        <v>0</v>
      </c>
      <c r="F1240" s="626">
        <f t="shared" si="554"/>
        <v>0</v>
      </c>
      <c r="G1240" s="821">
        <f t="shared" si="554"/>
        <v>0</v>
      </c>
      <c r="H1240" s="618">
        <f t="shared" si="554"/>
        <v>1300000</v>
      </c>
      <c r="I1240" s="935">
        <f t="shared" si="554"/>
        <v>1300000</v>
      </c>
      <c r="J1240" s="628">
        <f t="shared" si="554"/>
        <v>6500000</v>
      </c>
      <c r="K1240" s="743">
        <f t="shared" si="550"/>
        <v>16.666666666666664</v>
      </c>
    </row>
    <row r="1241" spans="1:11" ht="14.1" customHeight="1" x14ac:dyDescent="0.25">
      <c r="A1241" s="732" t="s">
        <v>227</v>
      </c>
      <c r="B1241" s="4" t="s">
        <v>254</v>
      </c>
      <c r="C1241" s="12">
        <v>7800000</v>
      </c>
      <c r="D1241" s="587"/>
      <c r="E1241" s="587"/>
      <c r="F1241" s="699"/>
      <c r="G1241" s="822"/>
      <c r="H1241" s="605">
        <v>1300000</v>
      </c>
      <c r="I1241" s="831">
        <f>H1241+G1241</f>
        <v>1300000</v>
      </c>
      <c r="J1241" s="604">
        <f>C1241-I1241</f>
        <v>6500000</v>
      </c>
      <c r="K1241" s="733">
        <f t="shared" si="550"/>
        <v>16.666666666666664</v>
      </c>
    </row>
    <row r="1242" spans="1:11" ht="14.1" customHeight="1" x14ac:dyDescent="0.25">
      <c r="A1242" s="732" t="s">
        <v>224</v>
      </c>
      <c r="B1242" s="4" t="s">
        <v>136</v>
      </c>
      <c r="C1242" s="12">
        <f>C1243</f>
        <v>2200000</v>
      </c>
      <c r="D1242" s="12">
        <f t="shared" ref="D1242:J1243" si="555">D1243</f>
        <v>0</v>
      </c>
      <c r="E1242" s="12">
        <f t="shared" si="555"/>
        <v>0</v>
      </c>
      <c r="F1242" s="633">
        <f t="shared" si="555"/>
        <v>0</v>
      </c>
      <c r="G1242" s="824">
        <f t="shared" si="555"/>
        <v>0</v>
      </c>
      <c r="H1242" s="12">
        <f t="shared" si="555"/>
        <v>0</v>
      </c>
      <c r="I1242" s="834">
        <f t="shared" si="555"/>
        <v>0</v>
      </c>
      <c r="J1242" s="634">
        <f t="shared" si="555"/>
        <v>2200000</v>
      </c>
      <c r="K1242" s="733">
        <f t="shared" si="550"/>
        <v>0</v>
      </c>
    </row>
    <row r="1243" spans="1:11" ht="14.1" customHeight="1" x14ac:dyDescent="0.25">
      <c r="A1243" s="732" t="s">
        <v>228</v>
      </c>
      <c r="B1243" s="4" t="s">
        <v>139</v>
      </c>
      <c r="C1243" s="12">
        <f>C1244</f>
        <v>2200000</v>
      </c>
      <c r="D1243" s="12">
        <f t="shared" si="555"/>
        <v>0</v>
      </c>
      <c r="E1243" s="12">
        <f t="shared" si="555"/>
        <v>0</v>
      </c>
      <c r="F1243" s="633">
        <f t="shared" si="555"/>
        <v>0</v>
      </c>
      <c r="G1243" s="824">
        <f t="shared" si="555"/>
        <v>0</v>
      </c>
      <c r="H1243" s="12">
        <f t="shared" si="555"/>
        <v>0</v>
      </c>
      <c r="I1243" s="834">
        <f t="shared" si="555"/>
        <v>0</v>
      </c>
      <c r="J1243" s="634">
        <f t="shared" si="555"/>
        <v>2200000</v>
      </c>
      <c r="K1243" s="733">
        <f t="shared" si="550"/>
        <v>0</v>
      </c>
    </row>
    <row r="1244" spans="1:11" ht="14.1" customHeight="1" x14ac:dyDescent="0.25">
      <c r="A1244" s="732" t="s">
        <v>229</v>
      </c>
      <c r="B1244" s="4" t="s">
        <v>212</v>
      </c>
      <c r="C1244" s="12">
        <v>2200000</v>
      </c>
      <c r="D1244" s="587"/>
      <c r="E1244" s="587"/>
      <c r="F1244" s="699"/>
      <c r="G1244" s="822"/>
      <c r="H1244" s="605"/>
      <c r="I1244" s="831">
        <f>H1244+G1244</f>
        <v>0</v>
      </c>
      <c r="J1244" s="604">
        <f>C1244-I1244</f>
        <v>2200000</v>
      </c>
      <c r="K1244" s="733">
        <f t="shared" si="550"/>
        <v>0</v>
      </c>
    </row>
    <row r="1245" spans="1:11" ht="14.1" customHeight="1" thickBot="1" x14ac:dyDescent="0.3">
      <c r="A1245" s="371" t="s">
        <v>21</v>
      </c>
      <c r="B1245" s="47" t="s">
        <v>22</v>
      </c>
      <c r="C1245" s="616">
        <f>C1246</f>
        <v>7150000</v>
      </c>
      <c r="D1245" s="616">
        <f t="shared" ref="D1245:J1246" si="556">D1246</f>
        <v>0</v>
      </c>
      <c r="E1245" s="616">
        <f t="shared" si="556"/>
        <v>0</v>
      </c>
      <c r="F1245" s="622">
        <f t="shared" si="556"/>
        <v>0</v>
      </c>
      <c r="G1245" s="819">
        <f t="shared" si="556"/>
        <v>0</v>
      </c>
      <c r="H1245" s="616">
        <f t="shared" si="556"/>
        <v>278000</v>
      </c>
      <c r="I1245" s="961">
        <f t="shared" si="556"/>
        <v>278000</v>
      </c>
      <c r="J1245" s="865">
        <f t="shared" si="556"/>
        <v>6872000</v>
      </c>
      <c r="K1245" s="739">
        <f t="shared" si="550"/>
        <v>3.8881118881118879</v>
      </c>
    </row>
    <row r="1246" spans="1:11" ht="14.1" customHeight="1" thickBot="1" x14ac:dyDescent="0.3">
      <c r="A1246" s="372" t="s">
        <v>219</v>
      </c>
      <c r="B1246" s="3" t="s">
        <v>136</v>
      </c>
      <c r="C1246" s="617">
        <f>C1247</f>
        <v>7150000</v>
      </c>
      <c r="D1246" s="617">
        <f t="shared" si="556"/>
        <v>0</v>
      </c>
      <c r="E1246" s="617">
        <f t="shared" si="556"/>
        <v>0</v>
      </c>
      <c r="F1246" s="624">
        <f t="shared" si="556"/>
        <v>0</v>
      </c>
      <c r="G1246" s="820">
        <f t="shared" si="556"/>
        <v>0</v>
      </c>
      <c r="H1246" s="617">
        <f t="shared" si="556"/>
        <v>278000</v>
      </c>
      <c r="I1246" s="934">
        <f t="shared" si="556"/>
        <v>278000</v>
      </c>
      <c r="J1246" s="625">
        <f t="shared" si="556"/>
        <v>6872000</v>
      </c>
      <c r="K1246" s="741">
        <f t="shared" si="550"/>
        <v>3.8881118881118879</v>
      </c>
    </row>
    <row r="1247" spans="1:11" ht="14.1" customHeight="1" x14ac:dyDescent="0.25">
      <c r="A1247" s="747" t="s">
        <v>220</v>
      </c>
      <c r="B1247" s="41" t="s">
        <v>139</v>
      </c>
      <c r="C1247" s="618">
        <f>C1248+C1249</f>
        <v>7150000</v>
      </c>
      <c r="D1247" s="618">
        <f t="shared" ref="D1247:J1247" si="557">D1248+D1249</f>
        <v>0</v>
      </c>
      <c r="E1247" s="618">
        <f t="shared" si="557"/>
        <v>0</v>
      </c>
      <c r="F1247" s="626">
        <f t="shared" si="557"/>
        <v>0</v>
      </c>
      <c r="G1247" s="821">
        <f t="shared" si="557"/>
        <v>0</v>
      </c>
      <c r="H1247" s="618">
        <f t="shared" si="557"/>
        <v>278000</v>
      </c>
      <c r="I1247" s="935">
        <f t="shared" si="557"/>
        <v>278000</v>
      </c>
      <c r="J1247" s="628">
        <f t="shared" si="557"/>
        <v>6872000</v>
      </c>
      <c r="K1247" s="743">
        <f t="shared" si="550"/>
        <v>3.8881118881118879</v>
      </c>
    </row>
    <row r="1248" spans="1:11" ht="14.1" customHeight="1" x14ac:dyDescent="0.25">
      <c r="A1248" s="732" t="s">
        <v>221</v>
      </c>
      <c r="B1248" s="4" t="s">
        <v>213</v>
      </c>
      <c r="C1248" s="12">
        <v>6650000</v>
      </c>
      <c r="D1248" s="587"/>
      <c r="E1248" s="587"/>
      <c r="F1248" s="699"/>
      <c r="G1248" s="822"/>
      <c r="H1248" s="605">
        <v>191000</v>
      </c>
      <c r="I1248" s="831">
        <f>H1248+G1248</f>
        <v>191000</v>
      </c>
      <c r="J1248" s="604">
        <f>C1248-I1248</f>
        <v>6459000</v>
      </c>
      <c r="K1248" s="733">
        <f t="shared" si="550"/>
        <v>2.8721804511278197</v>
      </c>
    </row>
    <row r="1249" spans="1:11" ht="14.1" customHeight="1" x14ac:dyDescent="0.25">
      <c r="A1249" s="732" t="s">
        <v>222</v>
      </c>
      <c r="B1249" s="4" t="s">
        <v>214</v>
      </c>
      <c r="C1249" s="12">
        <v>500000</v>
      </c>
      <c r="D1249" s="587"/>
      <c r="E1249" s="587"/>
      <c r="F1249" s="699"/>
      <c r="G1249" s="822"/>
      <c r="H1249" s="605">
        <v>87000</v>
      </c>
      <c r="I1249" s="831">
        <f>H1249+G1249</f>
        <v>87000</v>
      </c>
      <c r="J1249" s="604">
        <f>C1249-I1249</f>
        <v>413000</v>
      </c>
      <c r="K1249" s="733">
        <f t="shared" si="550"/>
        <v>17.399999999999999</v>
      </c>
    </row>
    <row r="1250" spans="1:11" ht="14.1" customHeight="1" thickBot="1" x14ac:dyDescent="0.3">
      <c r="A1250" s="371" t="s">
        <v>23</v>
      </c>
      <c r="B1250" s="47" t="s">
        <v>24</v>
      </c>
      <c r="C1250" s="616">
        <f>C1251</f>
        <v>3000000</v>
      </c>
      <c r="D1250" s="616">
        <f t="shared" ref="D1250:J1251" si="558">D1251</f>
        <v>0</v>
      </c>
      <c r="E1250" s="616">
        <f t="shared" si="558"/>
        <v>0</v>
      </c>
      <c r="F1250" s="622">
        <f t="shared" si="558"/>
        <v>0</v>
      </c>
      <c r="G1250" s="838">
        <f t="shared" si="558"/>
        <v>0</v>
      </c>
      <c r="H1250" s="641">
        <f t="shared" si="558"/>
        <v>425000</v>
      </c>
      <c r="I1250" s="962">
        <f t="shared" si="558"/>
        <v>425000</v>
      </c>
      <c r="J1250" s="632">
        <f t="shared" si="558"/>
        <v>2575000</v>
      </c>
      <c r="K1250" s="739">
        <f t="shared" si="550"/>
        <v>14.166666666666666</v>
      </c>
    </row>
    <row r="1251" spans="1:11" ht="14.1" customHeight="1" thickBot="1" x14ac:dyDescent="0.3">
      <c r="A1251" s="372" t="s">
        <v>215</v>
      </c>
      <c r="B1251" s="3" t="s">
        <v>136</v>
      </c>
      <c r="C1251" s="617">
        <f>C1252</f>
        <v>3000000</v>
      </c>
      <c r="D1251" s="617">
        <f t="shared" si="558"/>
        <v>0</v>
      </c>
      <c r="E1251" s="617">
        <f t="shared" si="558"/>
        <v>0</v>
      </c>
      <c r="F1251" s="624">
        <f t="shared" si="558"/>
        <v>0</v>
      </c>
      <c r="G1251" s="820">
        <f t="shared" si="558"/>
        <v>0</v>
      </c>
      <c r="H1251" s="617">
        <f t="shared" si="558"/>
        <v>425000</v>
      </c>
      <c r="I1251" s="934">
        <f t="shared" si="558"/>
        <v>425000</v>
      </c>
      <c r="J1251" s="625">
        <f t="shared" si="558"/>
        <v>2575000</v>
      </c>
      <c r="K1251" s="741">
        <f t="shared" si="550"/>
        <v>14.166666666666666</v>
      </c>
    </row>
    <row r="1252" spans="1:11" ht="14.1" customHeight="1" x14ac:dyDescent="0.25">
      <c r="A1252" s="747" t="s">
        <v>216</v>
      </c>
      <c r="B1252" s="41" t="s">
        <v>141</v>
      </c>
      <c r="C1252" s="618">
        <f>C1253+C1254</f>
        <v>3000000</v>
      </c>
      <c r="D1252" s="618">
        <f t="shared" ref="D1252:J1252" si="559">D1253+D1254</f>
        <v>0</v>
      </c>
      <c r="E1252" s="618">
        <f t="shared" si="559"/>
        <v>0</v>
      </c>
      <c r="F1252" s="626">
        <f t="shared" si="559"/>
        <v>0</v>
      </c>
      <c r="G1252" s="821">
        <f t="shared" si="559"/>
        <v>0</v>
      </c>
      <c r="H1252" s="618">
        <f t="shared" si="559"/>
        <v>425000</v>
      </c>
      <c r="I1252" s="935">
        <f t="shared" si="559"/>
        <v>425000</v>
      </c>
      <c r="J1252" s="628">
        <f t="shared" si="559"/>
        <v>2575000</v>
      </c>
      <c r="K1252" s="743">
        <f t="shared" si="550"/>
        <v>14.166666666666666</v>
      </c>
    </row>
    <row r="1253" spans="1:11" ht="14.1" customHeight="1" x14ac:dyDescent="0.25">
      <c r="A1253" s="732" t="s">
        <v>218</v>
      </c>
      <c r="B1253" s="4" t="s">
        <v>723</v>
      </c>
      <c r="C1253" s="12">
        <v>2250000</v>
      </c>
      <c r="D1253" s="587"/>
      <c r="E1253" s="587"/>
      <c r="F1253" s="699"/>
      <c r="G1253" s="822"/>
      <c r="H1253" s="605"/>
      <c r="I1253" s="831">
        <f>H1253+G1253</f>
        <v>0</v>
      </c>
      <c r="J1253" s="604">
        <f>C1253-I1253</f>
        <v>2250000</v>
      </c>
      <c r="K1253" s="733">
        <f t="shared" si="550"/>
        <v>0</v>
      </c>
    </row>
    <row r="1254" spans="1:11" ht="14.1" customHeight="1" x14ac:dyDescent="0.25">
      <c r="A1254" s="732" t="s">
        <v>217</v>
      </c>
      <c r="B1254" s="4" t="s">
        <v>142</v>
      </c>
      <c r="C1254" s="12">
        <v>750000</v>
      </c>
      <c r="D1254" s="587"/>
      <c r="E1254" s="587"/>
      <c r="F1254" s="699"/>
      <c r="G1254" s="822"/>
      <c r="H1254" s="605">
        <v>425000</v>
      </c>
      <c r="I1254" s="831">
        <f>H1254+G1254</f>
        <v>425000</v>
      </c>
      <c r="J1254" s="604">
        <f>C1254-I1254</f>
        <v>325000</v>
      </c>
      <c r="K1254" s="733">
        <f t="shared" si="550"/>
        <v>56.666666666666664</v>
      </c>
    </row>
    <row r="1255" spans="1:11" ht="14.1" customHeight="1" thickBot="1" x14ac:dyDescent="0.3">
      <c r="A1255" s="371" t="s">
        <v>25</v>
      </c>
      <c r="B1255" s="47" t="s">
        <v>26</v>
      </c>
      <c r="C1255" s="616">
        <f>C1256</f>
        <v>4000000</v>
      </c>
      <c r="D1255" s="616">
        <f t="shared" ref="D1255:J1257" si="560">D1256</f>
        <v>0</v>
      </c>
      <c r="E1255" s="616">
        <f t="shared" si="560"/>
        <v>0</v>
      </c>
      <c r="F1255" s="622">
        <f t="shared" si="560"/>
        <v>0</v>
      </c>
      <c r="G1255" s="838">
        <f t="shared" si="560"/>
        <v>0</v>
      </c>
      <c r="H1255" s="641">
        <f t="shared" si="560"/>
        <v>0</v>
      </c>
      <c r="I1255" s="962">
        <f t="shared" si="560"/>
        <v>0</v>
      </c>
      <c r="J1255" s="632">
        <f t="shared" si="560"/>
        <v>4000000</v>
      </c>
      <c r="K1255" s="739">
        <f t="shared" si="550"/>
        <v>0</v>
      </c>
    </row>
    <row r="1256" spans="1:11" ht="14.1" customHeight="1" thickBot="1" x14ac:dyDescent="0.3">
      <c r="A1256" s="372" t="s">
        <v>231</v>
      </c>
      <c r="B1256" s="3" t="s">
        <v>136</v>
      </c>
      <c r="C1256" s="617">
        <f>C1257</f>
        <v>4000000</v>
      </c>
      <c r="D1256" s="617">
        <f t="shared" si="560"/>
        <v>0</v>
      </c>
      <c r="E1256" s="617">
        <f t="shared" si="560"/>
        <v>0</v>
      </c>
      <c r="F1256" s="624">
        <f t="shared" si="560"/>
        <v>0</v>
      </c>
      <c r="G1256" s="820">
        <f t="shared" si="560"/>
        <v>0</v>
      </c>
      <c r="H1256" s="617">
        <f t="shared" si="560"/>
        <v>0</v>
      </c>
      <c r="I1256" s="934">
        <f t="shared" si="560"/>
        <v>0</v>
      </c>
      <c r="J1256" s="625">
        <f t="shared" si="560"/>
        <v>4000000</v>
      </c>
      <c r="K1256" s="741">
        <f t="shared" si="550"/>
        <v>0</v>
      </c>
    </row>
    <row r="1257" spans="1:11" ht="14.1" customHeight="1" x14ac:dyDescent="0.25">
      <c r="A1257" s="747" t="s">
        <v>232</v>
      </c>
      <c r="B1257" s="41" t="s">
        <v>139</v>
      </c>
      <c r="C1257" s="618">
        <f>C1258</f>
        <v>4000000</v>
      </c>
      <c r="D1257" s="618">
        <f t="shared" si="560"/>
        <v>0</v>
      </c>
      <c r="E1257" s="618">
        <f t="shared" si="560"/>
        <v>0</v>
      </c>
      <c r="F1257" s="626">
        <f t="shared" si="560"/>
        <v>0</v>
      </c>
      <c r="G1257" s="821">
        <f t="shared" si="560"/>
        <v>0</v>
      </c>
      <c r="H1257" s="618">
        <f t="shared" si="560"/>
        <v>0</v>
      </c>
      <c r="I1257" s="935">
        <f t="shared" si="560"/>
        <v>0</v>
      </c>
      <c r="J1257" s="628">
        <f t="shared" si="560"/>
        <v>4000000</v>
      </c>
      <c r="K1257" s="743">
        <f t="shared" si="550"/>
        <v>0</v>
      </c>
    </row>
    <row r="1258" spans="1:11" ht="14.1" customHeight="1" x14ac:dyDescent="0.25">
      <c r="A1258" s="732" t="s">
        <v>233</v>
      </c>
      <c r="B1258" s="4" t="s">
        <v>230</v>
      </c>
      <c r="C1258" s="12">
        <v>4000000</v>
      </c>
      <c r="D1258" s="587"/>
      <c r="E1258" s="587"/>
      <c r="F1258" s="699"/>
      <c r="G1258" s="822"/>
      <c r="H1258" s="605"/>
      <c r="I1258" s="823">
        <f>H1258+G1258</f>
        <v>0</v>
      </c>
      <c r="J1258" s="604">
        <f>C1258-I1258</f>
        <v>4000000</v>
      </c>
      <c r="K1258" s="733">
        <f t="shared" si="550"/>
        <v>0</v>
      </c>
    </row>
    <row r="1259" spans="1:11" ht="14.1" customHeight="1" thickBot="1" x14ac:dyDescent="0.3">
      <c r="A1259" s="371" t="s">
        <v>27</v>
      </c>
      <c r="B1259" s="47" t="s">
        <v>28</v>
      </c>
      <c r="C1259" s="616">
        <f>C1260</f>
        <v>1200000</v>
      </c>
      <c r="D1259" s="616">
        <f t="shared" ref="D1259:J1261" si="561">D1260</f>
        <v>0</v>
      </c>
      <c r="E1259" s="616">
        <f t="shared" si="561"/>
        <v>0</v>
      </c>
      <c r="F1259" s="622">
        <f t="shared" si="561"/>
        <v>0</v>
      </c>
      <c r="G1259" s="838">
        <f t="shared" si="561"/>
        <v>0</v>
      </c>
      <c r="H1259" s="641">
        <f t="shared" si="561"/>
        <v>200000</v>
      </c>
      <c r="I1259" s="962">
        <f t="shared" si="561"/>
        <v>200000</v>
      </c>
      <c r="J1259" s="632">
        <f t="shared" si="561"/>
        <v>1000000</v>
      </c>
      <c r="K1259" s="739">
        <f t="shared" si="550"/>
        <v>16.666666666666664</v>
      </c>
    </row>
    <row r="1260" spans="1:11" ht="14.1" customHeight="1" thickBot="1" x14ac:dyDescent="0.3">
      <c r="A1260" s="372" t="s">
        <v>235</v>
      </c>
      <c r="B1260" s="3" t="s">
        <v>136</v>
      </c>
      <c r="C1260" s="617">
        <f>C1261</f>
        <v>1200000</v>
      </c>
      <c r="D1260" s="617">
        <f t="shared" si="561"/>
        <v>0</v>
      </c>
      <c r="E1260" s="617">
        <f t="shared" si="561"/>
        <v>0</v>
      </c>
      <c r="F1260" s="624">
        <f t="shared" si="561"/>
        <v>0</v>
      </c>
      <c r="G1260" s="820">
        <f t="shared" si="561"/>
        <v>0</v>
      </c>
      <c r="H1260" s="617">
        <f t="shared" si="561"/>
        <v>200000</v>
      </c>
      <c r="I1260" s="934">
        <f t="shared" si="561"/>
        <v>200000</v>
      </c>
      <c r="J1260" s="625">
        <f t="shared" si="561"/>
        <v>1000000</v>
      </c>
      <c r="K1260" s="741">
        <f t="shared" si="550"/>
        <v>16.666666666666664</v>
      </c>
    </row>
    <row r="1261" spans="1:11" ht="14.1" customHeight="1" x14ac:dyDescent="0.25">
      <c r="A1261" s="747" t="s">
        <v>236</v>
      </c>
      <c r="B1261" s="41" t="s">
        <v>206</v>
      </c>
      <c r="C1261" s="618">
        <f>C1262</f>
        <v>1200000</v>
      </c>
      <c r="D1261" s="618">
        <f t="shared" si="561"/>
        <v>0</v>
      </c>
      <c r="E1261" s="618">
        <f t="shared" si="561"/>
        <v>0</v>
      </c>
      <c r="F1261" s="626">
        <f t="shared" si="561"/>
        <v>0</v>
      </c>
      <c r="G1261" s="821">
        <f t="shared" si="561"/>
        <v>0</v>
      </c>
      <c r="H1261" s="618">
        <f t="shared" si="561"/>
        <v>200000</v>
      </c>
      <c r="I1261" s="935">
        <f t="shared" si="561"/>
        <v>200000</v>
      </c>
      <c r="J1261" s="628">
        <f t="shared" si="561"/>
        <v>1000000</v>
      </c>
      <c r="K1261" s="743">
        <f t="shared" si="550"/>
        <v>16.666666666666664</v>
      </c>
    </row>
    <row r="1262" spans="1:11" ht="14.1" customHeight="1" x14ac:dyDescent="0.25">
      <c r="A1262" s="732" t="s">
        <v>237</v>
      </c>
      <c r="B1262" s="4" t="s">
        <v>234</v>
      </c>
      <c r="C1262" s="12">
        <v>1200000</v>
      </c>
      <c r="D1262" s="587"/>
      <c r="E1262" s="587"/>
      <c r="F1262" s="699"/>
      <c r="G1262" s="822"/>
      <c r="H1262" s="605">
        <v>200000</v>
      </c>
      <c r="I1262" s="831">
        <f>H1262+G1262</f>
        <v>200000</v>
      </c>
      <c r="J1262" s="604">
        <f>C1262-I1262</f>
        <v>1000000</v>
      </c>
      <c r="K1262" s="733">
        <f t="shared" si="550"/>
        <v>16.666666666666664</v>
      </c>
    </row>
    <row r="1263" spans="1:11" ht="14.1" customHeight="1" thickBot="1" x14ac:dyDescent="0.3">
      <c r="A1263" s="371" t="s">
        <v>29</v>
      </c>
      <c r="B1263" s="47" t="s">
        <v>30</v>
      </c>
      <c r="C1263" s="616">
        <f>C1264</f>
        <v>17814000</v>
      </c>
      <c r="D1263" s="616">
        <f t="shared" ref="D1263:J1264" si="562">D1264</f>
        <v>0</v>
      </c>
      <c r="E1263" s="616">
        <f t="shared" si="562"/>
        <v>0</v>
      </c>
      <c r="F1263" s="622">
        <f t="shared" si="562"/>
        <v>0</v>
      </c>
      <c r="G1263" s="838">
        <f t="shared" si="562"/>
        <v>0</v>
      </c>
      <c r="H1263" s="640">
        <f t="shared" si="562"/>
        <v>2760000</v>
      </c>
      <c r="I1263" s="962">
        <f t="shared" si="562"/>
        <v>2760000</v>
      </c>
      <c r="J1263" s="632">
        <f t="shared" si="562"/>
        <v>15054000</v>
      </c>
      <c r="K1263" s="739">
        <f t="shared" si="550"/>
        <v>15.493432132030987</v>
      </c>
    </row>
    <row r="1264" spans="1:11" ht="14.1" customHeight="1" thickBot="1" x14ac:dyDescent="0.3">
      <c r="A1264" s="372" t="s">
        <v>241</v>
      </c>
      <c r="B1264" s="3" t="s">
        <v>136</v>
      </c>
      <c r="C1264" s="617">
        <f>C1265</f>
        <v>17814000</v>
      </c>
      <c r="D1264" s="617">
        <f t="shared" si="562"/>
        <v>0</v>
      </c>
      <c r="E1264" s="617">
        <f t="shared" si="562"/>
        <v>0</v>
      </c>
      <c r="F1264" s="624">
        <f t="shared" si="562"/>
        <v>0</v>
      </c>
      <c r="G1264" s="820">
        <f t="shared" si="562"/>
        <v>0</v>
      </c>
      <c r="H1264" s="617">
        <f t="shared" si="562"/>
        <v>2760000</v>
      </c>
      <c r="I1264" s="934">
        <f t="shared" si="562"/>
        <v>2760000</v>
      </c>
      <c r="J1264" s="625">
        <f t="shared" si="562"/>
        <v>15054000</v>
      </c>
      <c r="K1264" s="741">
        <f t="shared" si="550"/>
        <v>15.493432132030987</v>
      </c>
    </row>
    <row r="1265" spans="1:11" ht="14.1" customHeight="1" x14ac:dyDescent="0.25">
      <c r="A1265" s="747" t="s">
        <v>242</v>
      </c>
      <c r="B1265" s="41" t="s">
        <v>238</v>
      </c>
      <c r="C1265" s="618">
        <f>C1266+C1267</f>
        <v>17814000</v>
      </c>
      <c r="D1265" s="618">
        <f t="shared" ref="D1265:J1265" si="563">D1266+D1267</f>
        <v>0</v>
      </c>
      <c r="E1265" s="618">
        <f t="shared" si="563"/>
        <v>0</v>
      </c>
      <c r="F1265" s="626">
        <f t="shared" si="563"/>
        <v>0</v>
      </c>
      <c r="G1265" s="821">
        <f t="shared" si="563"/>
        <v>0</v>
      </c>
      <c r="H1265" s="618">
        <f t="shared" si="563"/>
        <v>2760000</v>
      </c>
      <c r="I1265" s="935">
        <f t="shared" si="563"/>
        <v>2760000</v>
      </c>
      <c r="J1265" s="628">
        <f t="shared" si="563"/>
        <v>15054000</v>
      </c>
      <c r="K1265" s="743">
        <f t="shared" si="550"/>
        <v>15.493432132030987</v>
      </c>
    </row>
    <row r="1266" spans="1:11" ht="14.1" customHeight="1" x14ac:dyDescent="0.25">
      <c r="A1266" s="732" t="s">
        <v>244</v>
      </c>
      <c r="B1266" s="4" t="s">
        <v>239</v>
      </c>
      <c r="C1266" s="12">
        <v>6864000</v>
      </c>
      <c r="D1266" s="218"/>
      <c r="E1266" s="218"/>
      <c r="F1266" s="697"/>
      <c r="G1266" s="822"/>
      <c r="H1266" s="605">
        <v>960000</v>
      </c>
      <c r="I1266" s="831">
        <f>H1266+G1266</f>
        <v>960000</v>
      </c>
      <c r="J1266" s="604">
        <f>C1266-I1266</f>
        <v>5904000</v>
      </c>
      <c r="K1266" s="733">
        <f t="shared" si="550"/>
        <v>13.986013986013987</v>
      </c>
    </row>
    <row r="1267" spans="1:11" ht="14.1" customHeight="1" x14ac:dyDescent="0.25">
      <c r="A1267" s="732" t="s">
        <v>243</v>
      </c>
      <c r="B1267" s="4" t="s">
        <v>240</v>
      </c>
      <c r="C1267" s="12">
        <v>10950000</v>
      </c>
      <c r="D1267" s="218"/>
      <c r="E1267" s="218"/>
      <c r="F1267" s="697"/>
      <c r="G1267" s="822"/>
      <c r="H1267" s="605">
        <v>1800000</v>
      </c>
      <c r="I1267" s="831">
        <f>H1267+G1267</f>
        <v>1800000</v>
      </c>
      <c r="J1267" s="604">
        <f>C1267-I1267</f>
        <v>9150000</v>
      </c>
      <c r="K1267" s="733">
        <f t="shared" si="550"/>
        <v>16.43835616438356</v>
      </c>
    </row>
    <row r="1268" spans="1:11" ht="14.1" customHeight="1" x14ac:dyDescent="0.25">
      <c r="A1268" s="879"/>
      <c r="B1268" s="879"/>
      <c r="C1268" s="880"/>
      <c r="D1268" s="881"/>
      <c r="E1268" s="881"/>
      <c r="F1268" s="881"/>
      <c r="G1268" s="882"/>
      <c r="H1268" s="882"/>
      <c r="I1268" s="941"/>
      <c r="J1268" s="883"/>
      <c r="K1268" s="884"/>
    </row>
    <row r="1269" spans="1:11" ht="14.1" customHeight="1" x14ac:dyDescent="0.25">
      <c r="A1269" s="7"/>
      <c r="B1269" s="7"/>
      <c r="C1269" s="885"/>
      <c r="D1269" s="220"/>
      <c r="E1269" s="220"/>
      <c r="F1269" s="220"/>
      <c r="G1269" s="415"/>
      <c r="H1269" s="415"/>
      <c r="I1269" s="942"/>
      <c r="J1269" s="886"/>
      <c r="K1269" s="887"/>
    </row>
    <row r="1270" spans="1:11" ht="14.1" customHeight="1" x14ac:dyDescent="0.25">
      <c r="A1270" s="7"/>
      <c r="B1270" s="7"/>
      <c r="C1270" s="885"/>
      <c r="D1270" s="220"/>
      <c r="E1270" s="220"/>
      <c r="F1270" s="220"/>
      <c r="G1270" s="415"/>
      <c r="H1270" s="415"/>
      <c r="I1270" s="942"/>
      <c r="J1270" s="886"/>
      <c r="K1270" s="887"/>
    </row>
    <row r="1271" spans="1:11" ht="14.1" customHeight="1" x14ac:dyDescent="0.25">
      <c r="A1271" s="7"/>
      <c r="B1271" s="7"/>
      <c r="C1271" s="885"/>
      <c r="D1271" s="220"/>
      <c r="E1271" s="220"/>
      <c r="F1271" s="220"/>
      <c r="G1271" s="415"/>
      <c r="H1271" s="415"/>
      <c r="I1271" s="942"/>
      <c r="J1271" s="886"/>
      <c r="K1271" s="887">
        <v>6</v>
      </c>
    </row>
    <row r="1272" spans="1:11" ht="14.1" customHeight="1" x14ac:dyDescent="0.25">
      <c r="A1272" s="717" t="s">
        <v>435</v>
      </c>
      <c r="B1272" s="689">
        <v>2</v>
      </c>
      <c r="C1272" s="690" t="s">
        <v>436</v>
      </c>
      <c r="D1272" s="690" t="s">
        <v>437</v>
      </c>
      <c r="E1272" s="690" t="s">
        <v>438</v>
      </c>
      <c r="F1272" s="691" t="s">
        <v>439</v>
      </c>
      <c r="G1272" s="801">
        <v>7</v>
      </c>
      <c r="H1272" s="581">
        <v>8</v>
      </c>
      <c r="I1272" s="924">
        <v>9</v>
      </c>
      <c r="J1272" s="582">
        <v>10</v>
      </c>
      <c r="K1272" s="718">
        <v>11</v>
      </c>
    </row>
    <row r="1273" spans="1:11" ht="14.1" customHeight="1" thickBot="1" x14ac:dyDescent="0.3">
      <c r="A1273" s="371" t="s">
        <v>31</v>
      </c>
      <c r="B1273" s="47" t="s">
        <v>32</v>
      </c>
      <c r="C1273" s="616">
        <f>C1274</f>
        <v>15000000</v>
      </c>
      <c r="D1273" s="616">
        <f t="shared" ref="D1273:J1275" si="564">D1274</f>
        <v>0</v>
      </c>
      <c r="E1273" s="616">
        <f t="shared" si="564"/>
        <v>0</v>
      </c>
      <c r="F1273" s="622">
        <f t="shared" si="564"/>
        <v>0</v>
      </c>
      <c r="G1273" s="838">
        <f t="shared" si="564"/>
        <v>0</v>
      </c>
      <c r="H1273" s="641">
        <f t="shared" si="564"/>
        <v>1748648</v>
      </c>
      <c r="I1273" s="962">
        <f t="shared" si="564"/>
        <v>1748648</v>
      </c>
      <c r="J1273" s="632">
        <f t="shared" si="564"/>
        <v>13251352</v>
      </c>
      <c r="K1273" s="739">
        <f t="shared" ref="K1273:K1310" si="565">I1273/C1273*100</f>
        <v>11.657653333333332</v>
      </c>
    </row>
    <row r="1274" spans="1:11" ht="14.1" customHeight="1" thickBot="1" x14ac:dyDescent="0.3">
      <c r="A1274" s="372" t="s">
        <v>248</v>
      </c>
      <c r="B1274" s="3" t="s">
        <v>136</v>
      </c>
      <c r="C1274" s="617">
        <f>C1275</f>
        <v>15000000</v>
      </c>
      <c r="D1274" s="617">
        <f t="shared" si="564"/>
        <v>0</v>
      </c>
      <c r="E1274" s="617">
        <f t="shared" si="564"/>
        <v>0</v>
      </c>
      <c r="F1274" s="624">
        <f t="shared" si="564"/>
        <v>0</v>
      </c>
      <c r="G1274" s="820">
        <f t="shared" si="564"/>
        <v>0</v>
      </c>
      <c r="H1274" s="617">
        <f t="shared" si="564"/>
        <v>1748648</v>
      </c>
      <c r="I1274" s="934">
        <f t="shared" si="564"/>
        <v>1748648</v>
      </c>
      <c r="J1274" s="625">
        <f t="shared" si="564"/>
        <v>13251352</v>
      </c>
      <c r="K1274" s="741">
        <f t="shared" si="565"/>
        <v>11.657653333333332</v>
      </c>
    </row>
    <row r="1275" spans="1:11" ht="14.1" customHeight="1" x14ac:dyDescent="0.25">
      <c r="A1275" s="747" t="s">
        <v>249</v>
      </c>
      <c r="B1275" s="41" t="s">
        <v>245</v>
      </c>
      <c r="C1275" s="618">
        <f>C1276</f>
        <v>15000000</v>
      </c>
      <c r="D1275" s="618">
        <f t="shared" si="564"/>
        <v>0</v>
      </c>
      <c r="E1275" s="618">
        <f t="shared" si="564"/>
        <v>0</v>
      </c>
      <c r="F1275" s="626">
        <f t="shared" si="564"/>
        <v>0</v>
      </c>
      <c r="G1275" s="821">
        <f t="shared" si="564"/>
        <v>0</v>
      </c>
      <c r="H1275" s="618">
        <f t="shared" si="564"/>
        <v>1748648</v>
      </c>
      <c r="I1275" s="935">
        <f t="shared" si="564"/>
        <v>1748648</v>
      </c>
      <c r="J1275" s="628">
        <f t="shared" si="564"/>
        <v>13251352</v>
      </c>
      <c r="K1275" s="743">
        <f t="shared" si="565"/>
        <v>11.657653333333332</v>
      </c>
    </row>
    <row r="1276" spans="1:11" ht="14.1" customHeight="1" x14ac:dyDescent="0.25">
      <c r="A1276" s="732" t="s">
        <v>250</v>
      </c>
      <c r="B1276" s="4" t="s">
        <v>246</v>
      </c>
      <c r="C1276" s="12">
        <v>15000000</v>
      </c>
      <c r="D1276" s="587"/>
      <c r="E1276" s="587"/>
      <c r="F1276" s="699"/>
      <c r="G1276" s="822"/>
      <c r="H1276" s="605">
        <v>1748648</v>
      </c>
      <c r="I1276" s="823">
        <f>H1276+G1276</f>
        <v>1748648</v>
      </c>
      <c r="J1276" s="604">
        <f>C1276-I1276</f>
        <v>13251352</v>
      </c>
      <c r="K1276" s="733">
        <f t="shared" si="565"/>
        <v>11.657653333333332</v>
      </c>
    </row>
    <row r="1277" spans="1:11" ht="14.1" customHeight="1" thickBot="1" x14ac:dyDescent="0.3">
      <c r="A1277" s="371" t="s">
        <v>33</v>
      </c>
      <c r="B1277" s="47" t="s">
        <v>34</v>
      </c>
      <c r="C1277" s="616">
        <f>C1278</f>
        <v>30000000</v>
      </c>
      <c r="D1277" s="616">
        <f t="shared" ref="D1277:J1279" si="566">D1278</f>
        <v>0</v>
      </c>
      <c r="E1277" s="616">
        <f t="shared" si="566"/>
        <v>0</v>
      </c>
      <c r="F1277" s="622">
        <f t="shared" si="566"/>
        <v>0</v>
      </c>
      <c r="G1277" s="838">
        <f t="shared" si="566"/>
        <v>0</v>
      </c>
      <c r="H1277" s="641">
        <f t="shared" si="566"/>
        <v>6250000</v>
      </c>
      <c r="I1277" s="962">
        <f t="shared" si="566"/>
        <v>6250000</v>
      </c>
      <c r="J1277" s="632">
        <f t="shared" si="566"/>
        <v>23750000</v>
      </c>
      <c r="K1277" s="739">
        <f t="shared" si="565"/>
        <v>20.833333333333336</v>
      </c>
    </row>
    <row r="1278" spans="1:11" ht="14.1" customHeight="1" thickBot="1" x14ac:dyDescent="0.3">
      <c r="A1278" s="372" t="s">
        <v>251</v>
      </c>
      <c r="B1278" s="3" t="s">
        <v>136</v>
      </c>
      <c r="C1278" s="617">
        <f>C1279</f>
        <v>30000000</v>
      </c>
      <c r="D1278" s="617">
        <f t="shared" si="566"/>
        <v>0</v>
      </c>
      <c r="E1278" s="617">
        <f t="shared" si="566"/>
        <v>0</v>
      </c>
      <c r="F1278" s="624">
        <f t="shared" si="566"/>
        <v>0</v>
      </c>
      <c r="G1278" s="820">
        <f t="shared" si="566"/>
        <v>0</v>
      </c>
      <c r="H1278" s="617">
        <f t="shared" si="566"/>
        <v>6250000</v>
      </c>
      <c r="I1278" s="934">
        <f t="shared" si="566"/>
        <v>6250000</v>
      </c>
      <c r="J1278" s="625">
        <f t="shared" si="566"/>
        <v>23750000</v>
      </c>
      <c r="K1278" s="741">
        <f t="shared" si="565"/>
        <v>20.833333333333336</v>
      </c>
    </row>
    <row r="1279" spans="1:11" ht="14.1" customHeight="1" x14ac:dyDescent="0.25">
      <c r="A1279" s="747" t="s">
        <v>252</v>
      </c>
      <c r="B1279" s="41" t="s">
        <v>245</v>
      </c>
      <c r="C1279" s="618">
        <f>C1280</f>
        <v>30000000</v>
      </c>
      <c r="D1279" s="618">
        <f t="shared" si="566"/>
        <v>0</v>
      </c>
      <c r="E1279" s="618">
        <f t="shared" si="566"/>
        <v>0</v>
      </c>
      <c r="F1279" s="626">
        <f t="shared" si="566"/>
        <v>0</v>
      </c>
      <c r="G1279" s="821">
        <f t="shared" si="566"/>
        <v>0</v>
      </c>
      <c r="H1279" s="618">
        <f t="shared" si="566"/>
        <v>6250000</v>
      </c>
      <c r="I1279" s="935">
        <f t="shared" si="566"/>
        <v>6250000</v>
      </c>
      <c r="J1279" s="628">
        <f t="shared" si="566"/>
        <v>23750000</v>
      </c>
      <c r="K1279" s="743">
        <f t="shared" si="565"/>
        <v>20.833333333333336</v>
      </c>
    </row>
    <row r="1280" spans="1:11" ht="14.1" customHeight="1" x14ac:dyDescent="0.25">
      <c r="A1280" s="732" t="s">
        <v>253</v>
      </c>
      <c r="B1280" s="4" t="s">
        <v>247</v>
      </c>
      <c r="C1280" s="12">
        <v>30000000</v>
      </c>
      <c r="D1280" s="587"/>
      <c r="E1280" s="587"/>
      <c r="F1280" s="699"/>
      <c r="G1280" s="822"/>
      <c r="H1280" s="605">
        <v>6250000</v>
      </c>
      <c r="I1280" s="831">
        <f>H1280+G1280</f>
        <v>6250000</v>
      </c>
      <c r="J1280" s="604">
        <f>C1280-I1280</f>
        <v>23750000</v>
      </c>
      <c r="K1280" s="733">
        <f t="shared" si="565"/>
        <v>20.833333333333336</v>
      </c>
    </row>
    <row r="1281" spans="1:11" ht="14.1" customHeight="1" thickBot="1" x14ac:dyDescent="0.3">
      <c r="A1281" s="371" t="s">
        <v>35</v>
      </c>
      <c r="B1281" s="47" t="s">
        <v>36</v>
      </c>
      <c r="C1281" s="616">
        <f>C1282</f>
        <v>3480000</v>
      </c>
      <c r="D1281" s="616">
        <f t="shared" ref="D1281:J1283" si="567">D1282</f>
        <v>0</v>
      </c>
      <c r="E1281" s="616">
        <f t="shared" si="567"/>
        <v>0</v>
      </c>
      <c r="F1281" s="622">
        <f t="shared" si="567"/>
        <v>0</v>
      </c>
      <c r="G1281" s="838">
        <f t="shared" si="567"/>
        <v>0</v>
      </c>
      <c r="H1281" s="641">
        <f t="shared" si="567"/>
        <v>2023000</v>
      </c>
      <c r="I1281" s="962">
        <f t="shared" si="567"/>
        <v>2023000</v>
      </c>
      <c r="J1281" s="632">
        <f t="shared" si="567"/>
        <v>1457000</v>
      </c>
      <c r="K1281" s="739">
        <f t="shared" si="565"/>
        <v>58.132183908045974</v>
      </c>
    </row>
    <row r="1282" spans="1:11" ht="14.1" customHeight="1" thickBot="1" x14ac:dyDescent="0.3">
      <c r="A1282" s="372" t="s">
        <v>255</v>
      </c>
      <c r="B1282" s="3" t="s">
        <v>80</v>
      </c>
      <c r="C1282" s="617">
        <f>C1283</f>
        <v>3480000</v>
      </c>
      <c r="D1282" s="617">
        <f t="shared" si="567"/>
        <v>0</v>
      </c>
      <c r="E1282" s="617">
        <f t="shared" si="567"/>
        <v>0</v>
      </c>
      <c r="F1282" s="624">
        <f t="shared" si="567"/>
        <v>0</v>
      </c>
      <c r="G1282" s="820">
        <f t="shared" si="567"/>
        <v>0</v>
      </c>
      <c r="H1282" s="617">
        <f t="shared" si="567"/>
        <v>2023000</v>
      </c>
      <c r="I1282" s="934">
        <f t="shared" si="567"/>
        <v>2023000</v>
      </c>
      <c r="J1282" s="625">
        <f t="shared" si="567"/>
        <v>1457000</v>
      </c>
      <c r="K1282" s="741">
        <f t="shared" si="565"/>
        <v>58.132183908045974</v>
      </c>
    </row>
    <row r="1283" spans="1:11" ht="14.1" customHeight="1" x14ac:dyDescent="0.25">
      <c r="A1283" s="747" t="s">
        <v>851</v>
      </c>
      <c r="B1283" s="41" t="s">
        <v>180</v>
      </c>
      <c r="C1283" s="618">
        <f>C1284</f>
        <v>3480000</v>
      </c>
      <c r="D1283" s="618">
        <f t="shared" si="567"/>
        <v>0</v>
      </c>
      <c r="E1283" s="618">
        <f t="shared" si="567"/>
        <v>0</v>
      </c>
      <c r="F1283" s="626">
        <f t="shared" si="567"/>
        <v>0</v>
      </c>
      <c r="G1283" s="821">
        <f t="shared" si="567"/>
        <v>0</v>
      </c>
      <c r="H1283" s="618">
        <f t="shared" si="567"/>
        <v>2023000</v>
      </c>
      <c r="I1283" s="935">
        <f t="shared" si="567"/>
        <v>2023000</v>
      </c>
      <c r="J1283" s="628">
        <f t="shared" si="567"/>
        <v>1457000</v>
      </c>
      <c r="K1283" s="743">
        <f t="shared" si="565"/>
        <v>58.132183908045974</v>
      </c>
    </row>
    <row r="1284" spans="1:11" ht="14.1" customHeight="1" x14ac:dyDescent="0.25">
      <c r="A1284" s="732" t="s">
        <v>852</v>
      </c>
      <c r="B1284" s="4" t="s">
        <v>254</v>
      </c>
      <c r="C1284" s="12">
        <v>3480000</v>
      </c>
      <c r="D1284" s="218"/>
      <c r="E1284" s="218"/>
      <c r="F1284" s="697"/>
      <c r="G1284" s="804"/>
      <c r="H1284" s="605">
        <v>2023000</v>
      </c>
      <c r="I1284" s="823">
        <f>H1284+G1284</f>
        <v>2023000</v>
      </c>
      <c r="J1284" s="604">
        <f>C1284-I1284</f>
        <v>1457000</v>
      </c>
      <c r="K1284" s="733">
        <f t="shared" si="565"/>
        <v>58.132183908045974</v>
      </c>
    </row>
    <row r="1285" spans="1:11" ht="14.1" customHeight="1" x14ac:dyDescent="0.25">
      <c r="A1285" s="745" t="s">
        <v>105</v>
      </c>
      <c r="B1285" s="38" t="s">
        <v>92</v>
      </c>
      <c r="C1285" s="620">
        <f>C1286+C1293+C1297+C1304+C1314+C1321+C1325+C1329</f>
        <v>167720000</v>
      </c>
      <c r="D1285" s="620">
        <f t="shared" ref="D1285:J1285" si="568">D1286+D1293+D1297+D1304+D1314+D1321+D1325+D1329</f>
        <v>0</v>
      </c>
      <c r="E1285" s="620">
        <f t="shared" si="568"/>
        <v>0</v>
      </c>
      <c r="F1285" s="453">
        <f t="shared" si="568"/>
        <v>0</v>
      </c>
      <c r="G1285" s="832">
        <f t="shared" si="568"/>
        <v>0</v>
      </c>
      <c r="H1285" s="620">
        <f t="shared" si="568"/>
        <v>23410206</v>
      </c>
      <c r="I1285" s="810">
        <f t="shared" si="568"/>
        <v>23410206</v>
      </c>
      <c r="J1285" s="866">
        <f t="shared" si="568"/>
        <v>144309794</v>
      </c>
      <c r="K1285" s="746">
        <f t="shared" si="565"/>
        <v>13.957909611256857</v>
      </c>
    </row>
    <row r="1286" spans="1:11" ht="14.1" customHeight="1" thickBot="1" x14ac:dyDescent="0.3">
      <c r="A1286" s="371" t="s">
        <v>37</v>
      </c>
      <c r="B1286" s="47" t="s">
        <v>38</v>
      </c>
      <c r="C1286" s="616">
        <f>C1287</f>
        <v>15000000</v>
      </c>
      <c r="D1286" s="616">
        <f t="shared" ref="D1286:J1286" si="569">D1287</f>
        <v>0</v>
      </c>
      <c r="E1286" s="616">
        <f t="shared" si="569"/>
        <v>0</v>
      </c>
      <c r="F1286" s="622">
        <f t="shared" si="569"/>
        <v>0</v>
      </c>
      <c r="G1286" s="838">
        <f t="shared" si="569"/>
        <v>0</v>
      </c>
      <c r="H1286" s="641">
        <f t="shared" si="569"/>
        <v>12000000</v>
      </c>
      <c r="I1286" s="962">
        <f t="shared" si="569"/>
        <v>12000000</v>
      </c>
      <c r="J1286" s="632">
        <f t="shared" si="569"/>
        <v>3000000</v>
      </c>
      <c r="K1286" s="739">
        <f t="shared" si="565"/>
        <v>80</v>
      </c>
    </row>
    <row r="1287" spans="1:11" ht="14.1" customHeight="1" thickBot="1" x14ac:dyDescent="0.3">
      <c r="A1287" s="372" t="s">
        <v>264</v>
      </c>
      <c r="B1287" s="3" t="s">
        <v>258</v>
      </c>
      <c r="C1287" s="617">
        <f>C1288+C1290</f>
        <v>15000000</v>
      </c>
      <c r="D1287" s="617">
        <f t="shared" ref="D1287:J1287" si="570">D1288+D1290</f>
        <v>0</v>
      </c>
      <c r="E1287" s="617">
        <f t="shared" si="570"/>
        <v>0</v>
      </c>
      <c r="F1287" s="624">
        <f t="shared" si="570"/>
        <v>0</v>
      </c>
      <c r="G1287" s="820">
        <f t="shared" si="570"/>
        <v>0</v>
      </c>
      <c r="H1287" s="617">
        <f t="shared" si="570"/>
        <v>12000000</v>
      </c>
      <c r="I1287" s="934">
        <f t="shared" si="570"/>
        <v>12000000</v>
      </c>
      <c r="J1287" s="625">
        <f t="shared" si="570"/>
        <v>3000000</v>
      </c>
      <c r="K1287" s="741">
        <f t="shared" si="565"/>
        <v>80</v>
      </c>
    </row>
    <row r="1288" spans="1:11" ht="14.1" customHeight="1" x14ac:dyDescent="0.25">
      <c r="A1288" s="747" t="s">
        <v>269</v>
      </c>
      <c r="B1288" s="41" t="s">
        <v>259</v>
      </c>
      <c r="C1288" s="618">
        <f>C1289</f>
        <v>3000000</v>
      </c>
      <c r="D1288" s="618">
        <f t="shared" ref="D1288:J1288" si="571">D1289</f>
        <v>0</v>
      </c>
      <c r="E1288" s="618">
        <f t="shared" si="571"/>
        <v>0</v>
      </c>
      <c r="F1288" s="626">
        <f t="shared" si="571"/>
        <v>0</v>
      </c>
      <c r="G1288" s="821">
        <f t="shared" si="571"/>
        <v>0</v>
      </c>
      <c r="H1288" s="618">
        <f t="shared" si="571"/>
        <v>0</v>
      </c>
      <c r="I1288" s="935">
        <f t="shared" si="571"/>
        <v>0</v>
      </c>
      <c r="J1288" s="628">
        <f t="shared" si="571"/>
        <v>3000000</v>
      </c>
      <c r="K1288" s="743">
        <f t="shared" si="565"/>
        <v>0</v>
      </c>
    </row>
    <row r="1289" spans="1:11" ht="14.1" customHeight="1" x14ac:dyDescent="0.25">
      <c r="A1289" s="732" t="s">
        <v>854</v>
      </c>
      <c r="B1289" s="5" t="s">
        <v>853</v>
      </c>
      <c r="C1289" s="12">
        <v>3000000</v>
      </c>
      <c r="D1289" s="702"/>
      <c r="E1289" s="702"/>
      <c r="F1289" s="703"/>
      <c r="G1289" s="844"/>
      <c r="H1289" s="652"/>
      <c r="I1289" s="943">
        <f>H1289+G1289</f>
        <v>0</v>
      </c>
      <c r="J1289" s="653">
        <f>C1289-I1289</f>
        <v>3000000</v>
      </c>
      <c r="K1289" s="733">
        <f t="shared" si="565"/>
        <v>0</v>
      </c>
    </row>
    <row r="1290" spans="1:11" ht="14.1" customHeight="1" x14ac:dyDescent="0.25">
      <c r="A1290" s="732" t="s">
        <v>270</v>
      </c>
      <c r="B1290" s="4" t="s">
        <v>260</v>
      </c>
      <c r="C1290" s="12">
        <f>C1291+C1292</f>
        <v>12000000</v>
      </c>
      <c r="D1290" s="12">
        <f t="shared" ref="D1290:J1290" si="572">D1291+D1292</f>
        <v>0</v>
      </c>
      <c r="E1290" s="12">
        <f t="shared" si="572"/>
        <v>0</v>
      </c>
      <c r="F1290" s="633">
        <f t="shared" si="572"/>
        <v>0</v>
      </c>
      <c r="G1290" s="824">
        <f t="shared" si="572"/>
        <v>0</v>
      </c>
      <c r="H1290" s="12">
        <f t="shared" si="572"/>
        <v>12000000</v>
      </c>
      <c r="I1290" s="834">
        <f t="shared" si="572"/>
        <v>12000000</v>
      </c>
      <c r="J1290" s="634">
        <f t="shared" si="572"/>
        <v>0</v>
      </c>
      <c r="K1290" s="733">
        <f t="shared" si="565"/>
        <v>100</v>
      </c>
    </row>
    <row r="1291" spans="1:11" ht="14.1" customHeight="1" x14ac:dyDescent="0.25">
      <c r="A1291" s="732" t="s">
        <v>855</v>
      </c>
      <c r="B1291" s="4" t="s">
        <v>857</v>
      </c>
      <c r="C1291" s="12">
        <v>4000000</v>
      </c>
      <c r="D1291" s="702"/>
      <c r="E1291" s="702"/>
      <c r="F1291" s="703"/>
      <c r="G1291" s="844"/>
      <c r="H1291" s="652">
        <v>4000000</v>
      </c>
      <c r="I1291" s="943">
        <f>H1291+G1291</f>
        <v>4000000</v>
      </c>
      <c r="J1291" s="653">
        <f>C1291-I1291</f>
        <v>0</v>
      </c>
      <c r="K1291" s="733">
        <f t="shared" si="565"/>
        <v>100</v>
      </c>
    </row>
    <row r="1292" spans="1:11" ht="14.1" customHeight="1" x14ac:dyDescent="0.25">
      <c r="A1292" s="732" t="s">
        <v>856</v>
      </c>
      <c r="B1292" s="32" t="s">
        <v>858</v>
      </c>
      <c r="C1292" s="611">
        <v>8000000</v>
      </c>
      <c r="D1292" s="704"/>
      <c r="E1292" s="704"/>
      <c r="F1292" s="705"/>
      <c r="G1292" s="845"/>
      <c r="H1292" s="654">
        <v>8000000</v>
      </c>
      <c r="I1292" s="943">
        <f>H1292+G1292</f>
        <v>8000000</v>
      </c>
      <c r="J1292" s="653">
        <f>C1292-I1292</f>
        <v>0</v>
      </c>
      <c r="K1292" s="733">
        <f t="shared" si="565"/>
        <v>100</v>
      </c>
    </row>
    <row r="1293" spans="1:11" ht="14.1" customHeight="1" thickBot="1" x14ac:dyDescent="0.3">
      <c r="A1293" s="371" t="s">
        <v>39</v>
      </c>
      <c r="B1293" s="47" t="s">
        <v>40</v>
      </c>
      <c r="C1293" s="616">
        <f>C1294</f>
        <v>8000000</v>
      </c>
      <c r="D1293" s="616">
        <f t="shared" ref="D1293:J1295" si="573">D1294</f>
        <v>0</v>
      </c>
      <c r="E1293" s="616">
        <f t="shared" si="573"/>
        <v>0</v>
      </c>
      <c r="F1293" s="622">
        <f t="shared" si="573"/>
        <v>0</v>
      </c>
      <c r="G1293" s="819">
        <f t="shared" si="573"/>
        <v>0</v>
      </c>
      <c r="H1293" s="616">
        <f t="shared" si="573"/>
        <v>8000000</v>
      </c>
      <c r="I1293" s="961">
        <f t="shared" si="573"/>
        <v>8000000</v>
      </c>
      <c r="J1293" s="865">
        <f t="shared" si="573"/>
        <v>0</v>
      </c>
      <c r="K1293" s="739">
        <f t="shared" si="565"/>
        <v>100</v>
      </c>
    </row>
    <row r="1294" spans="1:11" ht="14.1" customHeight="1" thickBot="1" x14ac:dyDescent="0.3">
      <c r="A1294" s="372" t="s">
        <v>265</v>
      </c>
      <c r="B1294" s="3" t="s">
        <v>258</v>
      </c>
      <c r="C1294" s="617">
        <f>C1295</f>
        <v>8000000</v>
      </c>
      <c r="D1294" s="617">
        <f t="shared" si="573"/>
        <v>0</v>
      </c>
      <c r="E1294" s="617">
        <f t="shared" si="573"/>
        <v>0</v>
      </c>
      <c r="F1294" s="624">
        <f t="shared" si="573"/>
        <v>0</v>
      </c>
      <c r="G1294" s="820">
        <f t="shared" si="573"/>
        <v>0</v>
      </c>
      <c r="H1294" s="617">
        <f t="shared" si="573"/>
        <v>8000000</v>
      </c>
      <c r="I1294" s="934">
        <f t="shared" si="573"/>
        <v>8000000</v>
      </c>
      <c r="J1294" s="625">
        <f t="shared" si="573"/>
        <v>0</v>
      </c>
      <c r="K1294" s="741">
        <f t="shared" si="565"/>
        <v>100</v>
      </c>
    </row>
    <row r="1295" spans="1:11" ht="14.1" customHeight="1" x14ac:dyDescent="0.25">
      <c r="A1295" s="747" t="s">
        <v>266</v>
      </c>
      <c r="B1295" s="41" t="s">
        <v>261</v>
      </c>
      <c r="C1295" s="618">
        <f>C1296</f>
        <v>8000000</v>
      </c>
      <c r="D1295" s="618">
        <f t="shared" si="573"/>
        <v>0</v>
      </c>
      <c r="E1295" s="618">
        <f t="shared" si="573"/>
        <v>0</v>
      </c>
      <c r="F1295" s="626">
        <f t="shared" si="573"/>
        <v>0</v>
      </c>
      <c r="G1295" s="821">
        <f t="shared" si="573"/>
        <v>0</v>
      </c>
      <c r="H1295" s="618">
        <f t="shared" si="573"/>
        <v>8000000</v>
      </c>
      <c r="I1295" s="935">
        <f t="shared" si="573"/>
        <v>8000000</v>
      </c>
      <c r="J1295" s="628">
        <f t="shared" si="573"/>
        <v>0</v>
      </c>
      <c r="K1295" s="743">
        <f t="shared" si="565"/>
        <v>100</v>
      </c>
    </row>
    <row r="1296" spans="1:11" ht="14.1" customHeight="1" x14ac:dyDescent="0.25">
      <c r="A1296" s="732" t="s">
        <v>267</v>
      </c>
      <c r="B1296" s="4" t="s">
        <v>262</v>
      </c>
      <c r="C1296" s="12">
        <v>8000000</v>
      </c>
      <c r="D1296" s="702"/>
      <c r="E1296" s="702"/>
      <c r="F1296" s="703"/>
      <c r="G1296" s="846"/>
      <c r="H1296" s="652">
        <v>8000000</v>
      </c>
      <c r="I1296" s="943">
        <f>H1296+G1296</f>
        <v>8000000</v>
      </c>
      <c r="J1296" s="655">
        <f>C1296-I1296</f>
        <v>0</v>
      </c>
      <c r="K1296" s="733">
        <f t="shared" si="565"/>
        <v>100</v>
      </c>
    </row>
    <row r="1297" spans="1:11" ht="14.1" customHeight="1" thickBot="1" x14ac:dyDescent="0.3">
      <c r="A1297" s="371" t="s">
        <v>41</v>
      </c>
      <c r="B1297" s="47" t="s">
        <v>42</v>
      </c>
      <c r="C1297" s="616">
        <f>C1298+C1301</f>
        <v>5000000</v>
      </c>
      <c r="D1297" s="616">
        <f t="shared" ref="D1297:J1297" si="574">D1298+D1301</f>
        <v>0</v>
      </c>
      <c r="E1297" s="616">
        <f t="shared" si="574"/>
        <v>0</v>
      </c>
      <c r="F1297" s="622">
        <f t="shared" si="574"/>
        <v>0</v>
      </c>
      <c r="G1297" s="838">
        <f t="shared" si="574"/>
        <v>0</v>
      </c>
      <c r="H1297" s="641">
        <f t="shared" si="574"/>
        <v>0</v>
      </c>
      <c r="I1297" s="962">
        <f t="shared" si="574"/>
        <v>0</v>
      </c>
      <c r="J1297" s="632">
        <f t="shared" si="574"/>
        <v>5000000</v>
      </c>
      <c r="K1297" s="739">
        <f t="shared" si="565"/>
        <v>0</v>
      </c>
    </row>
    <row r="1298" spans="1:11" ht="14.1" customHeight="1" thickBot="1" x14ac:dyDescent="0.3">
      <c r="A1298" s="372" t="s">
        <v>273</v>
      </c>
      <c r="B1298" s="3" t="s">
        <v>80</v>
      </c>
      <c r="C1298" s="617">
        <f>C1299</f>
        <v>2000000</v>
      </c>
      <c r="D1298" s="617">
        <f t="shared" ref="D1298:J1299" si="575">D1299</f>
        <v>0</v>
      </c>
      <c r="E1298" s="617">
        <f t="shared" si="575"/>
        <v>0</v>
      </c>
      <c r="F1298" s="624">
        <f t="shared" si="575"/>
        <v>0</v>
      </c>
      <c r="G1298" s="820">
        <f t="shared" si="575"/>
        <v>0</v>
      </c>
      <c r="H1298" s="617">
        <f t="shared" si="575"/>
        <v>0</v>
      </c>
      <c r="I1298" s="934">
        <f t="shared" si="575"/>
        <v>0</v>
      </c>
      <c r="J1298" s="625">
        <f t="shared" si="575"/>
        <v>2000000</v>
      </c>
      <c r="K1298" s="741">
        <f t="shared" si="565"/>
        <v>0</v>
      </c>
    </row>
    <row r="1299" spans="1:11" ht="14.1" customHeight="1" x14ac:dyDescent="0.25">
      <c r="A1299" s="747" t="s">
        <v>274</v>
      </c>
      <c r="B1299" s="41" t="s">
        <v>180</v>
      </c>
      <c r="C1299" s="618">
        <f>C1300</f>
        <v>2000000</v>
      </c>
      <c r="D1299" s="618">
        <f t="shared" si="575"/>
        <v>0</v>
      </c>
      <c r="E1299" s="618">
        <f t="shared" si="575"/>
        <v>0</v>
      </c>
      <c r="F1299" s="626">
        <f t="shared" si="575"/>
        <v>0</v>
      </c>
      <c r="G1299" s="821">
        <f t="shared" si="575"/>
        <v>0</v>
      </c>
      <c r="H1299" s="618">
        <f t="shared" si="575"/>
        <v>0</v>
      </c>
      <c r="I1299" s="935">
        <f t="shared" si="575"/>
        <v>0</v>
      </c>
      <c r="J1299" s="628">
        <f t="shared" si="575"/>
        <v>2000000</v>
      </c>
      <c r="K1299" s="743">
        <f t="shared" si="565"/>
        <v>0</v>
      </c>
    </row>
    <row r="1300" spans="1:11" ht="14.1" customHeight="1" thickBot="1" x14ac:dyDescent="0.3">
      <c r="A1300" s="736" t="s">
        <v>275</v>
      </c>
      <c r="B1300" s="32" t="s">
        <v>254</v>
      </c>
      <c r="C1300" s="611">
        <v>2000000</v>
      </c>
      <c r="D1300" s="704"/>
      <c r="E1300" s="704"/>
      <c r="F1300" s="705"/>
      <c r="G1300" s="845"/>
      <c r="H1300" s="654"/>
      <c r="I1300" s="944">
        <f>H1300+G1300</f>
        <v>0</v>
      </c>
      <c r="J1300" s="656">
        <f>C1300-I1300</f>
        <v>2000000</v>
      </c>
      <c r="K1300" s="737">
        <f t="shared" si="565"/>
        <v>0</v>
      </c>
    </row>
    <row r="1301" spans="1:11" ht="14.1" customHeight="1" thickBot="1" x14ac:dyDescent="0.3">
      <c r="A1301" s="372" t="s">
        <v>276</v>
      </c>
      <c r="B1301" s="3" t="s">
        <v>136</v>
      </c>
      <c r="C1301" s="617">
        <f>C1302</f>
        <v>3000000</v>
      </c>
      <c r="D1301" s="617">
        <f t="shared" ref="D1301:J1302" si="576">D1302</f>
        <v>0</v>
      </c>
      <c r="E1301" s="617">
        <f t="shared" si="576"/>
        <v>0</v>
      </c>
      <c r="F1301" s="624">
        <f t="shared" si="576"/>
        <v>0</v>
      </c>
      <c r="G1301" s="820">
        <f t="shared" si="576"/>
        <v>0</v>
      </c>
      <c r="H1301" s="617">
        <f t="shared" si="576"/>
        <v>0</v>
      </c>
      <c r="I1301" s="934">
        <f t="shared" si="576"/>
        <v>0</v>
      </c>
      <c r="J1301" s="625">
        <f t="shared" si="576"/>
        <v>3000000</v>
      </c>
      <c r="K1301" s="741">
        <f t="shared" si="565"/>
        <v>0</v>
      </c>
    </row>
    <row r="1302" spans="1:11" ht="14.1" customHeight="1" x14ac:dyDescent="0.25">
      <c r="A1302" s="747" t="s">
        <v>277</v>
      </c>
      <c r="B1302" s="41" t="s">
        <v>271</v>
      </c>
      <c r="C1302" s="618">
        <f>C1303</f>
        <v>3000000</v>
      </c>
      <c r="D1302" s="618">
        <f t="shared" si="576"/>
        <v>0</v>
      </c>
      <c r="E1302" s="618">
        <f t="shared" si="576"/>
        <v>0</v>
      </c>
      <c r="F1302" s="626">
        <f t="shared" si="576"/>
        <v>0</v>
      </c>
      <c r="G1302" s="821">
        <f t="shared" si="576"/>
        <v>0</v>
      </c>
      <c r="H1302" s="618">
        <f t="shared" si="576"/>
        <v>0</v>
      </c>
      <c r="I1302" s="935">
        <f t="shared" si="576"/>
        <v>0</v>
      </c>
      <c r="J1302" s="628">
        <f t="shared" si="576"/>
        <v>3000000</v>
      </c>
      <c r="K1302" s="743">
        <f t="shared" si="565"/>
        <v>0</v>
      </c>
    </row>
    <row r="1303" spans="1:11" ht="14.1" customHeight="1" x14ac:dyDescent="0.25">
      <c r="A1303" s="732" t="s">
        <v>278</v>
      </c>
      <c r="B1303" s="4" t="s">
        <v>272</v>
      </c>
      <c r="C1303" s="12">
        <v>3000000</v>
      </c>
      <c r="D1303" s="702"/>
      <c r="E1303" s="702"/>
      <c r="F1303" s="703"/>
      <c r="G1303" s="844"/>
      <c r="H1303" s="652"/>
      <c r="I1303" s="943">
        <f>H1303+G1303</f>
        <v>0</v>
      </c>
      <c r="J1303" s="657">
        <f>C1303-I1303</f>
        <v>3000000</v>
      </c>
      <c r="K1303" s="733">
        <f t="shared" si="565"/>
        <v>0</v>
      </c>
    </row>
    <row r="1304" spans="1:11" ht="14.1" customHeight="1" thickBot="1" x14ac:dyDescent="0.3">
      <c r="A1304" s="371" t="s">
        <v>43</v>
      </c>
      <c r="B1304" s="47" t="s">
        <v>44</v>
      </c>
      <c r="C1304" s="616">
        <f>C1305+C1308</f>
        <v>19770000</v>
      </c>
      <c r="D1304" s="616">
        <f t="shared" ref="D1304:J1304" si="577">D1305+D1308</f>
        <v>0</v>
      </c>
      <c r="E1304" s="616">
        <f t="shared" si="577"/>
        <v>0</v>
      </c>
      <c r="F1304" s="622">
        <f t="shared" si="577"/>
        <v>0</v>
      </c>
      <c r="G1304" s="838">
        <f t="shared" si="577"/>
        <v>0</v>
      </c>
      <c r="H1304" s="641">
        <f t="shared" si="577"/>
        <v>0</v>
      </c>
      <c r="I1304" s="962">
        <f t="shared" si="577"/>
        <v>0</v>
      </c>
      <c r="J1304" s="632">
        <f t="shared" si="577"/>
        <v>19770000</v>
      </c>
      <c r="K1304" s="739">
        <f t="shared" si="565"/>
        <v>0</v>
      </c>
    </row>
    <row r="1305" spans="1:11" ht="14.1" customHeight="1" thickBot="1" x14ac:dyDescent="0.3">
      <c r="A1305" s="372" t="s">
        <v>290</v>
      </c>
      <c r="B1305" s="3" t="s">
        <v>80</v>
      </c>
      <c r="C1305" s="617">
        <f>C1306</f>
        <v>5400000</v>
      </c>
      <c r="D1305" s="617">
        <f t="shared" ref="D1305:J1306" si="578">D1306</f>
        <v>0</v>
      </c>
      <c r="E1305" s="617">
        <f t="shared" si="578"/>
        <v>0</v>
      </c>
      <c r="F1305" s="624">
        <f t="shared" si="578"/>
        <v>0</v>
      </c>
      <c r="G1305" s="820">
        <f t="shared" si="578"/>
        <v>0</v>
      </c>
      <c r="H1305" s="617">
        <f t="shared" si="578"/>
        <v>0</v>
      </c>
      <c r="I1305" s="934">
        <f t="shared" si="578"/>
        <v>0</v>
      </c>
      <c r="J1305" s="625">
        <f t="shared" si="578"/>
        <v>5400000</v>
      </c>
      <c r="K1305" s="741">
        <f t="shared" si="565"/>
        <v>0</v>
      </c>
    </row>
    <row r="1306" spans="1:11" ht="14.1" customHeight="1" x14ac:dyDescent="0.25">
      <c r="A1306" s="747" t="s">
        <v>291</v>
      </c>
      <c r="B1306" s="41" t="s">
        <v>180</v>
      </c>
      <c r="C1306" s="618">
        <f>C1307</f>
        <v>5400000</v>
      </c>
      <c r="D1306" s="618">
        <f t="shared" si="578"/>
        <v>0</v>
      </c>
      <c r="E1306" s="618">
        <f t="shared" si="578"/>
        <v>0</v>
      </c>
      <c r="F1306" s="626">
        <f t="shared" si="578"/>
        <v>0</v>
      </c>
      <c r="G1306" s="821">
        <f t="shared" si="578"/>
        <v>0</v>
      </c>
      <c r="H1306" s="618">
        <f t="shared" si="578"/>
        <v>0</v>
      </c>
      <c r="I1306" s="935">
        <f t="shared" si="578"/>
        <v>0</v>
      </c>
      <c r="J1306" s="628">
        <f t="shared" si="578"/>
        <v>5400000</v>
      </c>
      <c r="K1306" s="743">
        <f t="shared" si="565"/>
        <v>0</v>
      </c>
    </row>
    <row r="1307" spans="1:11" ht="14.1" customHeight="1" thickBot="1" x14ac:dyDescent="0.3">
      <c r="A1307" s="736" t="s">
        <v>292</v>
      </c>
      <c r="B1307" s="32" t="s">
        <v>254</v>
      </c>
      <c r="C1307" s="611">
        <v>5400000</v>
      </c>
      <c r="D1307" s="706"/>
      <c r="E1307" s="706"/>
      <c r="F1307" s="707"/>
      <c r="G1307" s="847"/>
      <c r="H1307" s="654"/>
      <c r="I1307" s="944">
        <f>H1307+G1307</f>
        <v>0</v>
      </c>
      <c r="J1307" s="658">
        <f>C1307-I1307</f>
        <v>5400000</v>
      </c>
      <c r="K1307" s="737">
        <f t="shared" si="565"/>
        <v>0</v>
      </c>
    </row>
    <row r="1308" spans="1:11" ht="14.1" customHeight="1" thickBot="1" x14ac:dyDescent="0.3">
      <c r="A1308" s="372" t="s">
        <v>293</v>
      </c>
      <c r="B1308" s="3" t="s">
        <v>136</v>
      </c>
      <c r="C1308" s="617">
        <f>C1309</f>
        <v>14370000</v>
      </c>
      <c r="D1308" s="617">
        <f t="shared" ref="D1308:J1309" si="579">D1309</f>
        <v>0</v>
      </c>
      <c r="E1308" s="617">
        <f t="shared" si="579"/>
        <v>0</v>
      </c>
      <c r="F1308" s="624">
        <f t="shared" si="579"/>
        <v>0</v>
      </c>
      <c r="G1308" s="820">
        <f t="shared" si="579"/>
        <v>0</v>
      </c>
      <c r="H1308" s="617">
        <f t="shared" si="579"/>
        <v>0</v>
      </c>
      <c r="I1308" s="934">
        <f t="shared" si="579"/>
        <v>0</v>
      </c>
      <c r="J1308" s="625">
        <f t="shared" si="579"/>
        <v>14370000</v>
      </c>
      <c r="K1308" s="741">
        <f t="shared" si="565"/>
        <v>0</v>
      </c>
    </row>
    <row r="1309" spans="1:11" ht="14.1" customHeight="1" x14ac:dyDescent="0.25">
      <c r="A1309" s="747" t="s">
        <v>294</v>
      </c>
      <c r="B1309" s="41" t="s">
        <v>271</v>
      </c>
      <c r="C1309" s="618">
        <f>C1310</f>
        <v>14370000</v>
      </c>
      <c r="D1309" s="618">
        <f t="shared" si="579"/>
        <v>0</v>
      </c>
      <c r="E1309" s="618">
        <f t="shared" si="579"/>
        <v>0</v>
      </c>
      <c r="F1309" s="626">
        <f t="shared" si="579"/>
        <v>0</v>
      </c>
      <c r="G1309" s="821">
        <f t="shared" si="579"/>
        <v>0</v>
      </c>
      <c r="H1309" s="618">
        <f t="shared" si="579"/>
        <v>0</v>
      </c>
      <c r="I1309" s="935">
        <f t="shared" si="579"/>
        <v>0</v>
      </c>
      <c r="J1309" s="628">
        <f t="shared" si="579"/>
        <v>14370000</v>
      </c>
      <c r="K1309" s="743">
        <f t="shared" si="565"/>
        <v>0</v>
      </c>
    </row>
    <row r="1310" spans="1:11" ht="14.1" customHeight="1" x14ac:dyDescent="0.25">
      <c r="A1310" s="732" t="s">
        <v>295</v>
      </c>
      <c r="B1310" s="4" t="s">
        <v>272</v>
      </c>
      <c r="C1310" s="12">
        <v>14370000</v>
      </c>
      <c r="D1310" s="708"/>
      <c r="E1310" s="708"/>
      <c r="F1310" s="709"/>
      <c r="G1310" s="846"/>
      <c r="H1310" s="652"/>
      <c r="I1310" s="943">
        <f>H1310+G1310</f>
        <v>0</v>
      </c>
      <c r="J1310" s="657">
        <f>C1310-I1310</f>
        <v>14370000</v>
      </c>
      <c r="K1310" s="733">
        <f t="shared" si="565"/>
        <v>0</v>
      </c>
    </row>
    <row r="1311" spans="1:11" ht="14.1" customHeight="1" x14ac:dyDescent="0.25">
      <c r="A1311" s="879"/>
      <c r="B1311" s="879"/>
      <c r="C1311" s="880"/>
      <c r="D1311" s="904"/>
      <c r="E1311" s="904"/>
      <c r="F1311" s="904"/>
      <c r="G1311" s="905"/>
      <c r="H1311" s="906"/>
      <c r="I1311" s="906"/>
      <c r="J1311" s="907"/>
      <c r="K1311" s="884"/>
    </row>
    <row r="1312" spans="1:11" ht="14.1" customHeight="1" x14ac:dyDescent="0.25">
      <c r="A1312" s="7"/>
      <c r="B1312" s="7"/>
      <c r="C1312" s="885"/>
      <c r="D1312" s="908"/>
      <c r="E1312" s="908"/>
      <c r="F1312" s="908"/>
      <c r="G1312" s="909"/>
      <c r="H1312" s="910"/>
      <c r="I1312" s="910"/>
      <c r="J1312" s="911"/>
      <c r="K1312" s="887">
        <v>7</v>
      </c>
    </row>
    <row r="1313" spans="1:14" ht="14.1" customHeight="1" x14ac:dyDescent="0.25">
      <c r="A1313" s="717" t="s">
        <v>435</v>
      </c>
      <c r="B1313" s="689">
        <v>2</v>
      </c>
      <c r="C1313" s="690" t="s">
        <v>436</v>
      </c>
      <c r="D1313" s="690" t="s">
        <v>437</v>
      </c>
      <c r="E1313" s="690" t="s">
        <v>438</v>
      </c>
      <c r="F1313" s="691" t="s">
        <v>439</v>
      </c>
      <c r="G1313" s="801">
        <v>7</v>
      </c>
      <c r="H1313" s="581">
        <v>8</v>
      </c>
      <c r="I1313" s="924">
        <v>9</v>
      </c>
      <c r="J1313" s="582">
        <v>10</v>
      </c>
      <c r="K1313" s="718">
        <v>11</v>
      </c>
    </row>
    <row r="1314" spans="1:14" ht="14.1" customHeight="1" thickBot="1" x14ac:dyDescent="0.3">
      <c r="A1314" s="371" t="s">
        <v>45</v>
      </c>
      <c r="B1314" s="47" t="s">
        <v>46</v>
      </c>
      <c r="C1314" s="616">
        <f>C1315</f>
        <v>25000000</v>
      </c>
      <c r="D1314" s="616">
        <f t="shared" ref="D1314:J1315" si="580">D1315</f>
        <v>0</v>
      </c>
      <c r="E1314" s="616">
        <f t="shared" si="580"/>
        <v>0</v>
      </c>
      <c r="F1314" s="622">
        <f t="shared" si="580"/>
        <v>0</v>
      </c>
      <c r="G1314" s="838">
        <f t="shared" si="580"/>
        <v>0</v>
      </c>
      <c r="H1314" s="641">
        <f t="shared" si="580"/>
        <v>3410206</v>
      </c>
      <c r="I1314" s="962">
        <f t="shared" si="580"/>
        <v>3410206</v>
      </c>
      <c r="J1314" s="632">
        <f t="shared" si="580"/>
        <v>21589794</v>
      </c>
      <c r="K1314" s="739">
        <f t="shared" ref="K1314:K1347" si="581">I1314/C1314*100</f>
        <v>13.640823999999999</v>
      </c>
    </row>
    <row r="1315" spans="1:14" ht="14.1" customHeight="1" thickBot="1" x14ac:dyDescent="0.3">
      <c r="A1315" s="748" t="s">
        <v>284</v>
      </c>
      <c r="B1315" s="335" t="s">
        <v>136</v>
      </c>
      <c r="C1315" s="53">
        <f>C1316</f>
        <v>25000000</v>
      </c>
      <c r="D1315" s="53">
        <f t="shared" si="580"/>
        <v>0</v>
      </c>
      <c r="E1315" s="53">
        <f t="shared" si="580"/>
        <v>0</v>
      </c>
      <c r="F1315" s="69">
        <f t="shared" si="580"/>
        <v>0</v>
      </c>
      <c r="G1315" s="848">
        <f t="shared" si="580"/>
        <v>0</v>
      </c>
      <c r="H1315" s="53">
        <f t="shared" si="580"/>
        <v>3410206</v>
      </c>
      <c r="I1315" s="945">
        <f t="shared" si="580"/>
        <v>3410206</v>
      </c>
      <c r="J1315" s="659">
        <f t="shared" si="580"/>
        <v>21589794</v>
      </c>
      <c r="K1315" s="749">
        <f t="shared" si="581"/>
        <v>13.640823999999999</v>
      </c>
    </row>
    <row r="1316" spans="1:14" ht="14.1" customHeight="1" x14ac:dyDescent="0.25">
      <c r="A1316" s="768" t="s">
        <v>285</v>
      </c>
      <c r="B1316" s="338" t="s">
        <v>279</v>
      </c>
      <c r="C1316" s="52">
        <f>C1317+C1318+C1319+C1320</f>
        <v>25000000</v>
      </c>
      <c r="D1316" s="52">
        <f t="shared" ref="D1316:J1316" si="582">D1317+D1318+D1319+D1320</f>
        <v>0</v>
      </c>
      <c r="E1316" s="52">
        <f t="shared" si="582"/>
        <v>0</v>
      </c>
      <c r="F1316" s="70">
        <f t="shared" si="582"/>
        <v>0</v>
      </c>
      <c r="G1316" s="849">
        <f t="shared" si="582"/>
        <v>0</v>
      </c>
      <c r="H1316" s="52">
        <f t="shared" si="582"/>
        <v>3410206</v>
      </c>
      <c r="I1316" s="946">
        <f t="shared" si="582"/>
        <v>3410206</v>
      </c>
      <c r="J1316" s="660">
        <f t="shared" si="582"/>
        <v>21589794</v>
      </c>
      <c r="K1316" s="759">
        <f t="shared" si="581"/>
        <v>13.640823999999999</v>
      </c>
      <c r="N1316" s="82">
        <f>H1319-H1318</f>
        <v>3410206</v>
      </c>
    </row>
    <row r="1317" spans="1:14" ht="14.1" customHeight="1" x14ac:dyDescent="0.25">
      <c r="A1317" s="378" t="s">
        <v>286</v>
      </c>
      <c r="B1317" s="5" t="s">
        <v>280</v>
      </c>
      <c r="C1317" s="6">
        <v>2200000</v>
      </c>
      <c r="D1317" s="702"/>
      <c r="E1317" s="702"/>
      <c r="F1317" s="703"/>
      <c r="G1317" s="844"/>
      <c r="H1317" s="652">
        <v>0</v>
      </c>
      <c r="I1317" s="943">
        <f>H1317+G1317</f>
        <v>0</v>
      </c>
      <c r="J1317" s="653">
        <f>C1317-I1317</f>
        <v>2200000</v>
      </c>
      <c r="K1317" s="752">
        <f t="shared" si="581"/>
        <v>0</v>
      </c>
    </row>
    <row r="1318" spans="1:14" ht="14.1" customHeight="1" x14ac:dyDescent="0.25">
      <c r="A1318" s="378" t="s">
        <v>287</v>
      </c>
      <c r="B1318" s="5" t="s">
        <v>281</v>
      </c>
      <c r="C1318" s="6">
        <v>3866000</v>
      </c>
      <c r="D1318" s="702"/>
      <c r="E1318" s="702"/>
      <c r="F1318" s="703"/>
      <c r="G1318" s="844"/>
      <c r="H1318" s="1619">
        <v>0</v>
      </c>
      <c r="I1318" s="1620">
        <v>0</v>
      </c>
      <c r="J1318" s="653">
        <f>C1318-I1318</f>
        <v>3866000</v>
      </c>
      <c r="K1318" s="752">
        <f t="shared" si="581"/>
        <v>0</v>
      </c>
      <c r="M1318" s="82">
        <v>2120206</v>
      </c>
    </row>
    <row r="1319" spans="1:14" ht="14.1" customHeight="1" x14ac:dyDescent="0.25">
      <c r="A1319" s="378" t="s">
        <v>288</v>
      </c>
      <c r="B1319" s="5" t="s">
        <v>282</v>
      </c>
      <c r="C1319" s="6">
        <v>17184000</v>
      </c>
      <c r="D1319" s="702"/>
      <c r="E1319" s="702"/>
      <c r="F1319" s="703"/>
      <c r="G1319" s="844"/>
      <c r="H1319" s="1619">
        <v>3410206</v>
      </c>
      <c r="I1319" s="1620">
        <f>H1319+G1319</f>
        <v>3410206</v>
      </c>
      <c r="J1319" s="653">
        <f>C1319-I1319</f>
        <v>13773794</v>
      </c>
      <c r="K1319" s="752">
        <f t="shared" si="581"/>
        <v>19.845239757914339</v>
      </c>
      <c r="M1319" s="340">
        <f>H1316-M1318</f>
        <v>1290000</v>
      </c>
      <c r="N1319" s="82">
        <v>290000</v>
      </c>
    </row>
    <row r="1320" spans="1:14" ht="14.1" customHeight="1" x14ac:dyDescent="0.25">
      <c r="A1320" s="378" t="s">
        <v>289</v>
      </c>
      <c r="B1320" s="5" t="s">
        <v>283</v>
      </c>
      <c r="C1320" s="6">
        <v>1750000</v>
      </c>
      <c r="D1320" s="702"/>
      <c r="E1320" s="702"/>
      <c r="F1320" s="703"/>
      <c r="G1320" s="844"/>
      <c r="H1320" s="652"/>
      <c r="I1320" s="943">
        <f>H1320+G1320</f>
        <v>0</v>
      </c>
      <c r="J1320" s="653">
        <f>C1320-I1320</f>
        <v>1750000</v>
      </c>
      <c r="K1320" s="752">
        <f t="shared" si="581"/>
        <v>0</v>
      </c>
      <c r="M1320">
        <v>3120206</v>
      </c>
      <c r="N1320" s="82">
        <f>N1319/4</f>
        <v>72500</v>
      </c>
    </row>
    <row r="1321" spans="1:14" ht="14.1" customHeight="1" thickBot="1" x14ac:dyDescent="0.3">
      <c r="A1321" s="371" t="s">
        <v>47</v>
      </c>
      <c r="B1321" s="47" t="s">
        <v>48</v>
      </c>
      <c r="C1321" s="616">
        <f>C1322</f>
        <v>2500000</v>
      </c>
      <c r="D1321" s="616">
        <f t="shared" ref="D1321:J1323" si="583">D1322</f>
        <v>0</v>
      </c>
      <c r="E1321" s="616">
        <f t="shared" si="583"/>
        <v>0</v>
      </c>
      <c r="F1321" s="622">
        <f t="shared" si="583"/>
        <v>0</v>
      </c>
      <c r="G1321" s="838">
        <f t="shared" si="583"/>
        <v>0</v>
      </c>
      <c r="H1321" s="641">
        <f t="shared" si="583"/>
        <v>0</v>
      </c>
      <c r="I1321" s="962">
        <f t="shared" si="583"/>
        <v>0</v>
      </c>
      <c r="J1321" s="632">
        <f t="shared" si="583"/>
        <v>2500000</v>
      </c>
      <c r="K1321" s="739">
        <f t="shared" si="581"/>
        <v>0</v>
      </c>
      <c r="M1321" s="206">
        <f>M1320-H1319</f>
        <v>-290000</v>
      </c>
    </row>
    <row r="1322" spans="1:14" ht="14.1" customHeight="1" thickBot="1" x14ac:dyDescent="0.3">
      <c r="A1322" s="372" t="s">
        <v>296</v>
      </c>
      <c r="B1322" s="3" t="s">
        <v>136</v>
      </c>
      <c r="C1322" s="53">
        <f>C1323</f>
        <v>2500000</v>
      </c>
      <c r="D1322" s="53">
        <f t="shared" si="583"/>
        <v>0</v>
      </c>
      <c r="E1322" s="53">
        <f t="shared" si="583"/>
        <v>0</v>
      </c>
      <c r="F1322" s="69">
        <f t="shared" si="583"/>
        <v>0</v>
      </c>
      <c r="G1322" s="848">
        <f t="shared" si="583"/>
        <v>0</v>
      </c>
      <c r="H1322" s="53">
        <f t="shared" si="583"/>
        <v>0</v>
      </c>
      <c r="I1322" s="945">
        <f t="shared" si="583"/>
        <v>0</v>
      </c>
      <c r="J1322" s="659">
        <f t="shared" si="583"/>
        <v>2500000</v>
      </c>
      <c r="K1322" s="741">
        <f t="shared" si="581"/>
        <v>0</v>
      </c>
    </row>
    <row r="1323" spans="1:14" ht="14.1" customHeight="1" x14ac:dyDescent="0.25">
      <c r="A1323" s="747" t="s">
        <v>297</v>
      </c>
      <c r="B1323" s="51" t="s">
        <v>206</v>
      </c>
      <c r="C1323" s="52">
        <f>C1324</f>
        <v>2500000</v>
      </c>
      <c r="D1323" s="52">
        <f t="shared" si="583"/>
        <v>0</v>
      </c>
      <c r="E1323" s="52">
        <f t="shared" si="583"/>
        <v>0</v>
      </c>
      <c r="F1323" s="70">
        <f t="shared" si="583"/>
        <v>0</v>
      </c>
      <c r="G1323" s="849">
        <f t="shared" si="583"/>
        <v>0</v>
      </c>
      <c r="H1323" s="52">
        <f t="shared" si="583"/>
        <v>0</v>
      </c>
      <c r="I1323" s="946">
        <f t="shared" si="583"/>
        <v>0</v>
      </c>
      <c r="J1323" s="660">
        <f t="shared" si="583"/>
        <v>2500000</v>
      </c>
      <c r="K1323" s="743">
        <f t="shared" si="581"/>
        <v>0</v>
      </c>
    </row>
    <row r="1324" spans="1:14" ht="14.1" customHeight="1" x14ac:dyDescent="0.25">
      <c r="A1324" s="732" t="s">
        <v>298</v>
      </c>
      <c r="B1324" s="4" t="s">
        <v>725</v>
      </c>
      <c r="C1324" s="6">
        <v>2500000</v>
      </c>
      <c r="D1324" s="702"/>
      <c r="E1324" s="702"/>
      <c r="F1324" s="703"/>
      <c r="G1324" s="844"/>
      <c r="H1324" s="652"/>
      <c r="I1324" s="947">
        <f>H1324+G1324</f>
        <v>0</v>
      </c>
      <c r="J1324" s="657">
        <f>C1324-I1324</f>
        <v>2500000</v>
      </c>
      <c r="K1324" s="733">
        <f t="shared" si="581"/>
        <v>0</v>
      </c>
    </row>
    <row r="1325" spans="1:14" ht="14.1" customHeight="1" thickBot="1" x14ac:dyDescent="0.3">
      <c r="A1325" s="371" t="s">
        <v>49</v>
      </c>
      <c r="B1325" s="47" t="s">
        <v>50</v>
      </c>
      <c r="C1325" s="616">
        <f>C1326</f>
        <v>1250000</v>
      </c>
      <c r="D1325" s="616">
        <f t="shared" ref="D1325:J1327" si="584">D1326</f>
        <v>0</v>
      </c>
      <c r="E1325" s="616">
        <f t="shared" si="584"/>
        <v>0</v>
      </c>
      <c r="F1325" s="622">
        <f t="shared" si="584"/>
        <v>0</v>
      </c>
      <c r="G1325" s="838">
        <f t="shared" si="584"/>
        <v>0</v>
      </c>
      <c r="H1325" s="641">
        <f t="shared" si="584"/>
        <v>0</v>
      </c>
      <c r="I1325" s="962">
        <f t="shared" si="584"/>
        <v>0</v>
      </c>
      <c r="J1325" s="632">
        <f t="shared" si="584"/>
        <v>1250000</v>
      </c>
      <c r="K1325" s="739">
        <f t="shared" si="581"/>
        <v>0</v>
      </c>
    </row>
    <row r="1326" spans="1:14" ht="14.1" customHeight="1" thickBot="1" x14ac:dyDescent="0.3">
      <c r="A1326" s="372" t="s">
        <v>299</v>
      </c>
      <c r="B1326" s="3" t="s">
        <v>136</v>
      </c>
      <c r="C1326" s="53">
        <f>C1327</f>
        <v>1250000</v>
      </c>
      <c r="D1326" s="53">
        <f t="shared" si="584"/>
        <v>0</v>
      </c>
      <c r="E1326" s="53">
        <f t="shared" si="584"/>
        <v>0</v>
      </c>
      <c r="F1326" s="69">
        <f t="shared" si="584"/>
        <v>0</v>
      </c>
      <c r="G1326" s="848">
        <f t="shared" si="584"/>
        <v>0</v>
      </c>
      <c r="H1326" s="53">
        <f t="shared" si="584"/>
        <v>0</v>
      </c>
      <c r="I1326" s="945">
        <f t="shared" si="584"/>
        <v>0</v>
      </c>
      <c r="J1326" s="659">
        <f t="shared" si="584"/>
        <v>1250000</v>
      </c>
      <c r="K1326" s="741">
        <f t="shared" si="581"/>
        <v>0</v>
      </c>
    </row>
    <row r="1327" spans="1:14" ht="14.1" customHeight="1" x14ac:dyDescent="0.25">
      <c r="A1327" s="747" t="s">
        <v>300</v>
      </c>
      <c r="B1327" s="51" t="s">
        <v>206</v>
      </c>
      <c r="C1327" s="52">
        <f>C1328</f>
        <v>1250000</v>
      </c>
      <c r="D1327" s="52">
        <f t="shared" si="584"/>
        <v>0</v>
      </c>
      <c r="E1327" s="52">
        <f t="shared" si="584"/>
        <v>0</v>
      </c>
      <c r="F1327" s="70">
        <f t="shared" si="584"/>
        <v>0</v>
      </c>
      <c r="G1327" s="849">
        <f t="shared" si="584"/>
        <v>0</v>
      </c>
      <c r="H1327" s="52">
        <f t="shared" si="584"/>
        <v>0</v>
      </c>
      <c r="I1327" s="946">
        <f t="shared" si="584"/>
        <v>0</v>
      </c>
      <c r="J1327" s="660">
        <f t="shared" si="584"/>
        <v>1250000</v>
      </c>
      <c r="K1327" s="743">
        <f t="shared" si="581"/>
        <v>0</v>
      </c>
    </row>
    <row r="1328" spans="1:14" ht="14.1" customHeight="1" x14ac:dyDescent="0.25">
      <c r="A1328" s="732" t="s">
        <v>301</v>
      </c>
      <c r="B1328" s="4" t="s">
        <v>724</v>
      </c>
      <c r="C1328" s="6">
        <v>1250000</v>
      </c>
      <c r="D1328" s="708"/>
      <c r="E1328" s="708"/>
      <c r="F1328" s="709"/>
      <c r="G1328" s="844"/>
      <c r="H1328" s="652"/>
      <c r="I1328" s="947">
        <f>H1328+G1328</f>
        <v>0</v>
      </c>
      <c r="J1328" s="657">
        <f>C1328-I1328</f>
        <v>1250000</v>
      </c>
      <c r="K1328" s="733">
        <f t="shared" si="581"/>
        <v>0</v>
      </c>
    </row>
    <row r="1329" spans="1:11" ht="14.1" customHeight="1" thickBot="1" x14ac:dyDescent="0.3">
      <c r="A1329" s="769" t="s">
        <v>859</v>
      </c>
      <c r="B1329" s="450" t="s">
        <v>879</v>
      </c>
      <c r="C1329" s="451">
        <f>C1330+C1335+C1340</f>
        <v>91200000</v>
      </c>
      <c r="D1329" s="451">
        <f t="shared" ref="D1329:J1329" si="585">D1330+D1335+D1340</f>
        <v>0</v>
      </c>
      <c r="E1329" s="451">
        <f t="shared" si="585"/>
        <v>0</v>
      </c>
      <c r="F1329" s="790">
        <f t="shared" si="585"/>
        <v>0</v>
      </c>
      <c r="G1329" s="850">
        <f t="shared" si="585"/>
        <v>0</v>
      </c>
      <c r="H1329" s="451">
        <f t="shared" si="585"/>
        <v>0</v>
      </c>
      <c r="I1329" s="966">
        <f t="shared" si="585"/>
        <v>0</v>
      </c>
      <c r="J1329" s="871">
        <f t="shared" si="585"/>
        <v>91200000</v>
      </c>
      <c r="K1329" s="770">
        <f t="shared" si="581"/>
        <v>0</v>
      </c>
    </row>
    <row r="1330" spans="1:11" ht="14.1" customHeight="1" x14ac:dyDescent="0.25">
      <c r="A1330" s="742" t="s">
        <v>860</v>
      </c>
      <c r="B1330" s="41" t="s">
        <v>80</v>
      </c>
      <c r="C1330" s="421">
        <f>C1331</f>
        <v>1270000</v>
      </c>
      <c r="D1330" s="421">
        <f t="shared" ref="D1330:J1330" si="586">D1331</f>
        <v>0</v>
      </c>
      <c r="E1330" s="421">
        <f t="shared" si="586"/>
        <v>0</v>
      </c>
      <c r="F1330" s="791">
        <f t="shared" si="586"/>
        <v>0</v>
      </c>
      <c r="G1330" s="851">
        <f t="shared" si="586"/>
        <v>0</v>
      </c>
      <c r="H1330" s="421">
        <f t="shared" si="586"/>
        <v>0</v>
      </c>
      <c r="I1330" s="948">
        <f t="shared" si="586"/>
        <v>0</v>
      </c>
      <c r="J1330" s="872">
        <f t="shared" si="586"/>
        <v>1270000</v>
      </c>
      <c r="K1330" s="743">
        <f t="shared" si="581"/>
        <v>0</v>
      </c>
    </row>
    <row r="1331" spans="1:11" ht="14.1" customHeight="1" x14ac:dyDescent="0.25">
      <c r="A1331" s="744" t="s">
        <v>861</v>
      </c>
      <c r="B1331" s="4" t="s">
        <v>137</v>
      </c>
      <c r="C1331" s="6">
        <f>C1332+C1333+C1334</f>
        <v>1270000</v>
      </c>
      <c r="D1331" s="6">
        <f t="shared" ref="D1331:J1331" si="587">D1332+D1333+D1334</f>
        <v>0</v>
      </c>
      <c r="E1331" s="6">
        <f t="shared" si="587"/>
        <v>0</v>
      </c>
      <c r="F1331" s="792">
        <f t="shared" si="587"/>
        <v>0</v>
      </c>
      <c r="G1331" s="852">
        <f t="shared" si="587"/>
        <v>0</v>
      </c>
      <c r="H1331" s="6">
        <f t="shared" si="587"/>
        <v>0</v>
      </c>
      <c r="I1331" s="949">
        <f t="shared" si="587"/>
        <v>0</v>
      </c>
      <c r="J1331" s="873">
        <f t="shared" si="587"/>
        <v>1270000</v>
      </c>
      <c r="K1331" s="733">
        <f t="shared" si="581"/>
        <v>0</v>
      </c>
    </row>
    <row r="1332" spans="1:11" ht="14.1" customHeight="1" x14ac:dyDescent="0.25">
      <c r="A1332" s="744" t="s">
        <v>862</v>
      </c>
      <c r="B1332" s="4" t="s">
        <v>179</v>
      </c>
      <c r="C1332" s="6">
        <v>670000</v>
      </c>
      <c r="D1332" s="708"/>
      <c r="E1332" s="708"/>
      <c r="F1332" s="709"/>
      <c r="G1332" s="844"/>
      <c r="H1332" s="652"/>
      <c r="I1332" s="947"/>
      <c r="J1332" s="657">
        <f>C1332-I1332</f>
        <v>670000</v>
      </c>
      <c r="K1332" s="733">
        <f t="shared" si="581"/>
        <v>0</v>
      </c>
    </row>
    <row r="1333" spans="1:11" ht="14.1" customHeight="1" x14ac:dyDescent="0.25">
      <c r="A1333" s="744" t="s">
        <v>863</v>
      </c>
      <c r="B1333" s="4" t="s">
        <v>877</v>
      </c>
      <c r="C1333" s="6">
        <v>300000</v>
      </c>
      <c r="D1333" s="708"/>
      <c r="E1333" s="708"/>
      <c r="F1333" s="709"/>
      <c r="G1333" s="844"/>
      <c r="H1333" s="652"/>
      <c r="I1333" s="947"/>
      <c r="J1333" s="657">
        <f>C1333-I1333</f>
        <v>300000</v>
      </c>
      <c r="K1333" s="733">
        <f t="shared" si="581"/>
        <v>0</v>
      </c>
    </row>
    <row r="1334" spans="1:11" ht="14.1" customHeight="1" thickBot="1" x14ac:dyDescent="0.3">
      <c r="A1334" s="744" t="s">
        <v>864</v>
      </c>
      <c r="B1334" s="32" t="s">
        <v>878</v>
      </c>
      <c r="C1334" s="452">
        <v>300000</v>
      </c>
      <c r="D1334" s="706"/>
      <c r="E1334" s="706"/>
      <c r="F1334" s="707"/>
      <c r="G1334" s="845"/>
      <c r="H1334" s="654"/>
      <c r="I1334" s="950"/>
      <c r="J1334" s="656">
        <f>C1334-I1334</f>
        <v>300000</v>
      </c>
      <c r="K1334" s="737">
        <f t="shared" si="581"/>
        <v>0</v>
      </c>
    </row>
    <row r="1335" spans="1:11" ht="14.1" customHeight="1" thickBot="1" x14ac:dyDescent="0.3">
      <c r="A1335" s="740" t="s">
        <v>865</v>
      </c>
      <c r="B1335" s="3" t="s">
        <v>136</v>
      </c>
      <c r="C1335" s="53">
        <f>C1336+C1338</f>
        <v>1476000</v>
      </c>
      <c r="D1335" s="53">
        <f t="shared" ref="D1335:J1335" si="588">D1336+D1338</f>
        <v>0</v>
      </c>
      <c r="E1335" s="53">
        <f t="shared" si="588"/>
        <v>0</v>
      </c>
      <c r="F1335" s="69">
        <f t="shared" si="588"/>
        <v>0</v>
      </c>
      <c r="G1335" s="848">
        <f t="shared" si="588"/>
        <v>0</v>
      </c>
      <c r="H1335" s="53">
        <f t="shared" si="588"/>
        <v>0</v>
      </c>
      <c r="I1335" s="945">
        <f t="shared" si="588"/>
        <v>0</v>
      </c>
      <c r="J1335" s="659">
        <f t="shared" si="588"/>
        <v>1476000</v>
      </c>
      <c r="K1335" s="741">
        <f t="shared" si="581"/>
        <v>0</v>
      </c>
    </row>
    <row r="1336" spans="1:11" ht="14.1" customHeight="1" x14ac:dyDescent="0.25">
      <c r="A1336" s="742" t="s">
        <v>866</v>
      </c>
      <c r="B1336" s="41" t="s">
        <v>139</v>
      </c>
      <c r="C1336" s="421">
        <f>C1337</f>
        <v>576000</v>
      </c>
      <c r="D1336" s="421">
        <f t="shared" ref="D1336:J1336" si="589">D1337</f>
        <v>0</v>
      </c>
      <c r="E1336" s="421">
        <f t="shared" si="589"/>
        <v>0</v>
      </c>
      <c r="F1336" s="791">
        <f t="shared" si="589"/>
        <v>0</v>
      </c>
      <c r="G1336" s="851">
        <f t="shared" si="589"/>
        <v>0</v>
      </c>
      <c r="H1336" s="421">
        <f t="shared" si="589"/>
        <v>0</v>
      </c>
      <c r="I1336" s="948">
        <f t="shared" si="589"/>
        <v>0</v>
      </c>
      <c r="J1336" s="872">
        <f t="shared" si="589"/>
        <v>576000</v>
      </c>
      <c r="K1336" s="743">
        <f t="shared" si="581"/>
        <v>0</v>
      </c>
    </row>
    <row r="1337" spans="1:11" ht="14.1" customHeight="1" x14ac:dyDescent="0.25">
      <c r="A1337" s="744" t="s">
        <v>867</v>
      </c>
      <c r="B1337" s="4" t="s">
        <v>213</v>
      </c>
      <c r="C1337" s="6">
        <v>576000</v>
      </c>
      <c r="D1337" s="708"/>
      <c r="E1337" s="708"/>
      <c r="F1337" s="709"/>
      <c r="G1337" s="844"/>
      <c r="H1337" s="652"/>
      <c r="I1337" s="947"/>
      <c r="J1337" s="657">
        <f>C1337-I1337</f>
        <v>576000</v>
      </c>
      <c r="K1337" s="733">
        <f t="shared" si="581"/>
        <v>0</v>
      </c>
    </row>
    <row r="1338" spans="1:11" ht="14.1" customHeight="1" x14ac:dyDescent="0.25">
      <c r="A1338" s="744" t="s">
        <v>868</v>
      </c>
      <c r="B1338" s="4" t="s">
        <v>876</v>
      </c>
      <c r="C1338" s="6">
        <f>C1339</f>
        <v>900000</v>
      </c>
      <c r="D1338" s="6">
        <f t="shared" ref="D1338:J1338" si="590">D1339</f>
        <v>0</v>
      </c>
      <c r="E1338" s="6">
        <f t="shared" si="590"/>
        <v>0</v>
      </c>
      <c r="F1338" s="792">
        <f t="shared" si="590"/>
        <v>0</v>
      </c>
      <c r="G1338" s="852">
        <f t="shared" si="590"/>
        <v>0</v>
      </c>
      <c r="H1338" s="6">
        <f t="shared" si="590"/>
        <v>0</v>
      </c>
      <c r="I1338" s="949">
        <f t="shared" si="590"/>
        <v>0</v>
      </c>
      <c r="J1338" s="873">
        <f t="shared" si="590"/>
        <v>900000</v>
      </c>
      <c r="K1338" s="733">
        <f t="shared" si="581"/>
        <v>0</v>
      </c>
    </row>
    <row r="1339" spans="1:11" ht="14.1" customHeight="1" x14ac:dyDescent="0.25">
      <c r="A1339" s="744" t="s">
        <v>874</v>
      </c>
      <c r="B1339" s="4" t="s">
        <v>875</v>
      </c>
      <c r="C1339" s="6">
        <v>900000</v>
      </c>
      <c r="D1339" s="708"/>
      <c r="E1339" s="708"/>
      <c r="F1339" s="709"/>
      <c r="G1339" s="844"/>
      <c r="H1339" s="652"/>
      <c r="I1339" s="947"/>
      <c r="J1339" s="657">
        <f>C1339-I1339</f>
        <v>900000</v>
      </c>
      <c r="K1339" s="733">
        <f t="shared" si="581"/>
        <v>0</v>
      </c>
    </row>
    <row r="1340" spans="1:11" ht="14.1" customHeight="1" x14ac:dyDescent="0.25">
      <c r="A1340" s="744" t="s">
        <v>869</v>
      </c>
      <c r="B1340" s="4" t="s">
        <v>258</v>
      </c>
      <c r="C1340" s="6">
        <f>C1341</f>
        <v>88454000</v>
      </c>
      <c r="D1340" s="6">
        <f t="shared" ref="D1340:J1341" si="591">D1341</f>
        <v>0</v>
      </c>
      <c r="E1340" s="6">
        <f t="shared" si="591"/>
        <v>0</v>
      </c>
      <c r="F1340" s="792">
        <f t="shared" si="591"/>
        <v>0</v>
      </c>
      <c r="G1340" s="852">
        <f t="shared" si="591"/>
        <v>0</v>
      </c>
      <c r="H1340" s="6">
        <f t="shared" si="591"/>
        <v>0</v>
      </c>
      <c r="I1340" s="949">
        <f t="shared" si="591"/>
        <v>0</v>
      </c>
      <c r="J1340" s="873">
        <f t="shared" si="591"/>
        <v>88454000</v>
      </c>
      <c r="K1340" s="733">
        <f t="shared" si="581"/>
        <v>0</v>
      </c>
    </row>
    <row r="1341" spans="1:11" ht="14.1" customHeight="1" x14ac:dyDescent="0.25">
      <c r="A1341" s="744" t="s">
        <v>870</v>
      </c>
      <c r="B1341" s="4" t="s">
        <v>872</v>
      </c>
      <c r="C1341" s="6">
        <f>C1342</f>
        <v>88454000</v>
      </c>
      <c r="D1341" s="6">
        <f t="shared" si="591"/>
        <v>0</v>
      </c>
      <c r="E1341" s="6">
        <f t="shared" si="591"/>
        <v>0</v>
      </c>
      <c r="F1341" s="792">
        <f t="shared" si="591"/>
        <v>0</v>
      </c>
      <c r="G1341" s="852">
        <f t="shared" si="591"/>
        <v>0</v>
      </c>
      <c r="H1341" s="6">
        <f t="shared" si="591"/>
        <v>0</v>
      </c>
      <c r="I1341" s="949">
        <f t="shared" si="591"/>
        <v>0</v>
      </c>
      <c r="J1341" s="873">
        <f t="shared" si="591"/>
        <v>88454000</v>
      </c>
      <c r="K1341" s="733">
        <f t="shared" si="581"/>
        <v>0</v>
      </c>
    </row>
    <row r="1342" spans="1:11" ht="14.1" customHeight="1" x14ac:dyDescent="0.25">
      <c r="A1342" s="744" t="s">
        <v>871</v>
      </c>
      <c r="B1342" s="4" t="s">
        <v>873</v>
      </c>
      <c r="C1342" s="6">
        <v>88454000</v>
      </c>
      <c r="D1342" s="708"/>
      <c r="E1342" s="708"/>
      <c r="F1342" s="709"/>
      <c r="G1342" s="844"/>
      <c r="H1342" s="652"/>
      <c r="I1342" s="947"/>
      <c r="J1342" s="657">
        <f>C1342-I1342</f>
        <v>88454000</v>
      </c>
      <c r="K1342" s="733">
        <f t="shared" si="581"/>
        <v>0</v>
      </c>
    </row>
    <row r="1343" spans="1:11" ht="14.1" customHeight="1" x14ac:dyDescent="0.25">
      <c r="A1343" s="745" t="s">
        <v>880</v>
      </c>
      <c r="B1343" s="38" t="s">
        <v>885</v>
      </c>
      <c r="C1343" s="445">
        <f>C1344</f>
        <v>3750000</v>
      </c>
      <c r="D1343" s="445">
        <f t="shared" ref="D1343:J1346" si="592">D1344</f>
        <v>0</v>
      </c>
      <c r="E1343" s="445">
        <f t="shared" si="592"/>
        <v>0</v>
      </c>
      <c r="F1343" s="793">
        <f t="shared" si="592"/>
        <v>0</v>
      </c>
      <c r="G1343" s="853">
        <f t="shared" si="592"/>
        <v>0</v>
      </c>
      <c r="H1343" s="445">
        <f t="shared" si="592"/>
        <v>0</v>
      </c>
      <c r="I1343" s="854">
        <f t="shared" si="592"/>
        <v>0</v>
      </c>
      <c r="J1343" s="874">
        <f t="shared" si="592"/>
        <v>3750000</v>
      </c>
      <c r="K1343" s="746">
        <f t="shared" si="581"/>
        <v>0</v>
      </c>
    </row>
    <row r="1344" spans="1:11" ht="14.1" customHeight="1" thickBot="1" x14ac:dyDescent="0.3">
      <c r="A1344" s="766" t="s">
        <v>881</v>
      </c>
      <c r="B1344" s="385" t="s">
        <v>886</v>
      </c>
      <c r="C1344" s="423">
        <f>C1345</f>
        <v>3750000</v>
      </c>
      <c r="D1344" s="423">
        <f t="shared" si="592"/>
        <v>0</v>
      </c>
      <c r="E1344" s="423">
        <f t="shared" si="592"/>
        <v>0</v>
      </c>
      <c r="F1344" s="794">
        <f t="shared" si="592"/>
        <v>0</v>
      </c>
      <c r="G1344" s="855">
        <f t="shared" si="592"/>
        <v>0</v>
      </c>
      <c r="H1344" s="423">
        <f t="shared" si="592"/>
        <v>0</v>
      </c>
      <c r="I1344" s="967">
        <f t="shared" si="592"/>
        <v>0</v>
      </c>
      <c r="J1344" s="875">
        <f t="shared" si="592"/>
        <v>3750000</v>
      </c>
      <c r="K1344" s="767">
        <f t="shared" si="581"/>
        <v>0</v>
      </c>
    </row>
    <row r="1345" spans="1:11" ht="14.1" customHeight="1" thickBot="1" x14ac:dyDescent="0.3">
      <c r="A1345" s="771" t="s">
        <v>882</v>
      </c>
      <c r="B1345" s="3" t="s">
        <v>136</v>
      </c>
      <c r="C1345" s="53">
        <f>C1346</f>
        <v>3750000</v>
      </c>
      <c r="D1345" s="53">
        <f t="shared" si="592"/>
        <v>0</v>
      </c>
      <c r="E1345" s="53">
        <f t="shared" si="592"/>
        <v>0</v>
      </c>
      <c r="F1345" s="69">
        <f t="shared" si="592"/>
        <v>0</v>
      </c>
      <c r="G1345" s="848">
        <f t="shared" si="592"/>
        <v>0</v>
      </c>
      <c r="H1345" s="53">
        <f t="shared" si="592"/>
        <v>0</v>
      </c>
      <c r="I1345" s="945">
        <f t="shared" si="592"/>
        <v>0</v>
      </c>
      <c r="J1345" s="659">
        <f t="shared" si="592"/>
        <v>3750000</v>
      </c>
      <c r="K1345" s="741">
        <f t="shared" si="581"/>
        <v>0</v>
      </c>
    </row>
    <row r="1346" spans="1:11" ht="14.1" customHeight="1" x14ac:dyDescent="0.25">
      <c r="A1346" s="768" t="s">
        <v>883</v>
      </c>
      <c r="B1346" s="41" t="s">
        <v>887</v>
      </c>
      <c r="C1346" s="421">
        <f>C1347</f>
        <v>3750000</v>
      </c>
      <c r="D1346" s="421">
        <f t="shared" si="592"/>
        <v>0</v>
      </c>
      <c r="E1346" s="421">
        <f t="shared" si="592"/>
        <v>0</v>
      </c>
      <c r="F1346" s="791">
        <f t="shared" si="592"/>
        <v>0</v>
      </c>
      <c r="G1346" s="851">
        <f t="shared" si="592"/>
        <v>0</v>
      </c>
      <c r="H1346" s="421">
        <f t="shared" si="592"/>
        <v>0</v>
      </c>
      <c r="I1346" s="948">
        <f t="shared" si="592"/>
        <v>0</v>
      </c>
      <c r="J1346" s="872">
        <f t="shared" si="592"/>
        <v>3750000</v>
      </c>
      <c r="K1346" s="743">
        <f t="shared" si="581"/>
        <v>0</v>
      </c>
    </row>
    <row r="1347" spans="1:11" ht="14.1" customHeight="1" x14ac:dyDescent="0.25">
      <c r="A1347" s="378" t="s">
        <v>884</v>
      </c>
      <c r="B1347" s="4" t="s">
        <v>888</v>
      </c>
      <c r="C1347" s="6">
        <v>3750000</v>
      </c>
      <c r="D1347" s="708"/>
      <c r="E1347" s="708"/>
      <c r="F1347" s="709"/>
      <c r="G1347" s="844"/>
      <c r="H1347" s="652"/>
      <c r="I1347" s="947"/>
      <c r="J1347" s="657">
        <f>C1347-I1347</f>
        <v>3750000</v>
      </c>
      <c r="K1347" s="733">
        <f t="shared" si="581"/>
        <v>0</v>
      </c>
    </row>
    <row r="1348" spans="1:11" ht="14.1" customHeight="1" x14ac:dyDescent="0.25">
      <c r="A1348" s="378"/>
      <c r="B1348" s="4"/>
      <c r="C1348" s="6"/>
      <c r="D1348" s="708"/>
      <c r="E1348" s="708"/>
      <c r="F1348" s="709"/>
      <c r="G1348" s="844"/>
      <c r="H1348" s="652"/>
      <c r="I1348" s="947"/>
      <c r="J1348" s="657"/>
      <c r="K1348" s="733"/>
    </row>
    <row r="1349" spans="1:11" ht="14.1" customHeight="1" x14ac:dyDescent="0.25">
      <c r="A1349" s="912"/>
      <c r="B1349" s="879"/>
      <c r="C1349" s="913"/>
      <c r="D1349" s="904"/>
      <c r="E1349" s="904"/>
      <c r="F1349" s="904"/>
      <c r="G1349" s="906"/>
      <c r="H1349" s="906"/>
      <c r="I1349" s="951"/>
      <c r="J1349" s="907"/>
      <c r="K1349" s="884"/>
    </row>
    <row r="1350" spans="1:11" ht="14.1" customHeight="1" x14ac:dyDescent="0.25">
      <c r="A1350" s="914"/>
      <c r="B1350" s="7"/>
      <c r="C1350" s="915"/>
      <c r="D1350" s="908"/>
      <c r="E1350" s="908"/>
      <c r="F1350" s="908"/>
      <c r="G1350" s="910"/>
      <c r="H1350" s="910"/>
      <c r="I1350" s="952"/>
      <c r="J1350" s="911"/>
      <c r="K1350" s="887"/>
    </row>
    <row r="1351" spans="1:11" ht="14.1" customHeight="1" x14ac:dyDescent="0.25">
      <c r="A1351" s="914"/>
      <c r="B1351" s="7"/>
      <c r="C1351" s="915"/>
      <c r="D1351" s="908"/>
      <c r="E1351" s="908"/>
      <c r="F1351" s="908"/>
      <c r="G1351" s="910"/>
      <c r="H1351" s="910"/>
      <c r="I1351" s="952"/>
      <c r="J1351" s="911"/>
      <c r="K1351" s="887"/>
    </row>
    <row r="1352" spans="1:11" ht="14.1" customHeight="1" x14ac:dyDescent="0.25">
      <c r="A1352" s="914"/>
      <c r="B1352" s="7"/>
      <c r="C1352" s="915"/>
      <c r="D1352" s="908"/>
      <c r="E1352" s="908"/>
      <c r="F1352" s="908"/>
      <c r="G1352" s="910"/>
      <c r="H1352" s="910"/>
      <c r="I1352" s="952"/>
      <c r="J1352" s="911"/>
      <c r="K1352" s="887"/>
    </row>
    <row r="1353" spans="1:11" ht="14.1" customHeight="1" x14ac:dyDescent="0.25">
      <c r="A1353" s="914"/>
      <c r="B1353" s="7"/>
      <c r="C1353" s="915"/>
      <c r="D1353" s="908"/>
      <c r="E1353" s="908"/>
      <c r="F1353" s="908"/>
      <c r="G1353" s="910"/>
      <c r="H1353" s="910"/>
      <c r="I1353" s="952"/>
      <c r="J1353" s="911"/>
      <c r="K1353" s="887">
        <v>8</v>
      </c>
    </row>
    <row r="1354" spans="1:11" ht="14.1" customHeight="1" x14ac:dyDescent="0.25">
      <c r="A1354" s="717" t="s">
        <v>435</v>
      </c>
      <c r="B1354" s="689">
        <v>2</v>
      </c>
      <c r="C1354" s="690" t="s">
        <v>436</v>
      </c>
      <c r="D1354" s="690" t="s">
        <v>437</v>
      </c>
      <c r="E1354" s="690" t="s">
        <v>438</v>
      </c>
      <c r="F1354" s="691" t="s">
        <v>439</v>
      </c>
      <c r="G1354" s="801">
        <v>7</v>
      </c>
      <c r="H1354" s="581">
        <v>8</v>
      </c>
      <c r="I1354" s="924">
        <v>9</v>
      </c>
      <c r="J1354" s="582">
        <v>10</v>
      </c>
      <c r="K1354" s="718">
        <v>11</v>
      </c>
    </row>
    <row r="1355" spans="1:11" ht="14.1" customHeight="1" x14ac:dyDescent="0.25">
      <c r="A1355" s="745" t="s">
        <v>104</v>
      </c>
      <c r="B1355" s="38" t="s">
        <v>449</v>
      </c>
      <c r="C1355" s="620">
        <f>C1356+C1362</f>
        <v>52000000</v>
      </c>
      <c r="D1355" s="620">
        <f t="shared" ref="D1355:J1355" si="593">D1356+D1362</f>
        <v>0</v>
      </c>
      <c r="E1355" s="620">
        <f t="shared" si="593"/>
        <v>0</v>
      </c>
      <c r="F1355" s="453">
        <f t="shared" si="593"/>
        <v>0</v>
      </c>
      <c r="G1355" s="832">
        <f t="shared" si="593"/>
        <v>0</v>
      </c>
      <c r="H1355" s="620">
        <f t="shared" si="593"/>
        <v>0</v>
      </c>
      <c r="I1355" s="810">
        <f t="shared" si="593"/>
        <v>0</v>
      </c>
      <c r="J1355" s="866">
        <f t="shared" si="593"/>
        <v>52000000</v>
      </c>
      <c r="K1355" s="746">
        <f t="shared" ref="K1355:K1386" si="594">I1355/C1355*100</f>
        <v>0</v>
      </c>
    </row>
    <row r="1356" spans="1:11" ht="14.1" customHeight="1" thickBot="1" x14ac:dyDescent="0.3">
      <c r="A1356" s="772" t="s">
        <v>889</v>
      </c>
      <c r="B1356" s="49" t="s">
        <v>988</v>
      </c>
      <c r="C1356" s="661">
        <f>C1357</f>
        <v>51870000</v>
      </c>
      <c r="D1356" s="661">
        <f t="shared" ref="D1356:J1356" si="595">D1357</f>
        <v>0</v>
      </c>
      <c r="E1356" s="661">
        <f t="shared" si="595"/>
        <v>0</v>
      </c>
      <c r="F1356" s="795">
        <f t="shared" si="595"/>
        <v>0</v>
      </c>
      <c r="G1356" s="856">
        <f t="shared" si="595"/>
        <v>0</v>
      </c>
      <c r="H1356" s="661">
        <f t="shared" si="595"/>
        <v>0</v>
      </c>
      <c r="I1356" s="968">
        <f t="shared" si="595"/>
        <v>0</v>
      </c>
      <c r="J1356" s="876">
        <f t="shared" si="595"/>
        <v>51870000</v>
      </c>
      <c r="K1356" s="739">
        <f t="shared" si="594"/>
        <v>0</v>
      </c>
    </row>
    <row r="1357" spans="1:11" ht="14.1" customHeight="1" thickBot="1" x14ac:dyDescent="0.3">
      <c r="A1357" s="748" t="s">
        <v>890</v>
      </c>
      <c r="B1357" s="3" t="s">
        <v>80</v>
      </c>
      <c r="C1357" s="617">
        <f>C1358+C1360</f>
        <v>51870000</v>
      </c>
      <c r="D1357" s="617">
        <f t="shared" ref="D1357:J1357" si="596">D1358+D1360</f>
        <v>0</v>
      </c>
      <c r="E1357" s="617">
        <f t="shared" si="596"/>
        <v>0</v>
      </c>
      <c r="F1357" s="624">
        <f t="shared" si="596"/>
        <v>0</v>
      </c>
      <c r="G1357" s="820">
        <f t="shared" si="596"/>
        <v>0</v>
      </c>
      <c r="H1357" s="617">
        <f t="shared" si="596"/>
        <v>0</v>
      </c>
      <c r="I1357" s="934">
        <f t="shared" si="596"/>
        <v>0</v>
      </c>
      <c r="J1357" s="625">
        <f t="shared" si="596"/>
        <v>51870000</v>
      </c>
      <c r="K1357" s="741">
        <f t="shared" si="594"/>
        <v>0</v>
      </c>
    </row>
    <row r="1358" spans="1:11" ht="14.1" customHeight="1" x14ac:dyDescent="0.25">
      <c r="A1358" s="773" t="s">
        <v>891</v>
      </c>
      <c r="B1358" s="41" t="s">
        <v>302</v>
      </c>
      <c r="C1358" s="618">
        <f>C1359</f>
        <v>8300000</v>
      </c>
      <c r="D1358" s="618">
        <f t="shared" ref="D1358:J1358" si="597">D1359</f>
        <v>0</v>
      </c>
      <c r="E1358" s="618">
        <f t="shared" si="597"/>
        <v>0</v>
      </c>
      <c r="F1358" s="626">
        <f t="shared" si="597"/>
        <v>0</v>
      </c>
      <c r="G1358" s="821">
        <f t="shared" si="597"/>
        <v>0</v>
      </c>
      <c r="H1358" s="618">
        <f t="shared" si="597"/>
        <v>0</v>
      </c>
      <c r="I1358" s="935">
        <f t="shared" si="597"/>
        <v>0</v>
      </c>
      <c r="J1358" s="628">
        <f t="shared" si="597"/>
        <v>8300000</v>
      </c>
      <c r="K1358" s="743">
        <f t="shared" si="594"/>
        <v>0</v>
      </c>
    </row>
    <row r="1359" spans="1:11" ht="14.1" customHeight="1" x14ac:dyDescent="0.25">
      <c r="A1359" s="732" t="s">
        <v>892</v>
      </c>
      <c r="B1359" s="4" t="s">
        <v>179</v>
      </c>
      <c r="C1359" s="12">
        <v>8300000</v>
      </c>
      <c r="D1359" s="218"/>
      <c r="E1359" s="218"/>
      <c r="F1359" s="697"/>
      <c r="G1359" s="822"/>
      <c r="H1359" s="605"/>
      <c r="I1359" s="823">
        <f>H1359+G1359</f>
        <v>0</v>
      </c>
      <c r="J1359" s="604">
        <f>C1359-I1359</f>
        <v>8300000</v>
      </c>
      <c r="K1359" s="733">
        <f t="shared" si="594"/>
        <v>0</v>
      </c>
    </row>
    <row r="1360" spans="1:11" ht="14.1" customHeight="1" x14ac:dyDescent="0.25">
      <c r="A1360" s="732" t="s">
        <v>893</v>
      </c>
      <c r="B1360" s="4" t="s">
        <v>768</v>
      </c>
      <c r="C1360" s="12">
        <f>C1361</f>
        <v>43570000</v>
      </c>
      <c r="D1360" s="12">
        <f t="shared" ref="D1360:J1360" si="598">D1361</f>
        <v>0</v>
      </c>
      <c r="E1360" s="12">
        <f t="shared" si="598"/>
        <v>0</v>
      </c>
      <c r="F1360" s="633">
        <f t="shared" si="598"/>
        <v>0</v>
      </c>
      <c r="G1360" s="824">
        <f t="shared" si="598"/>
        <v>0</v>
      </c>
      <c r="H1360" s="12">
        <f t="shared" si="598"/>
        <v>0</v>
      </c>
      <c r="I1360" s="834">
        <f t="shared" si="598"/>
        <v>0</v>
      </c>
      <c r="J1360" s="634">
        <f t="shared" si="598"/>
        <v>43570000</v>
      </c>
      <c r="K1360" s="733">
        <f t="shared" si="594"/>
        <v>0</v>
      </c>
    </row>
    <row r="1361" spans="1:11" ht="14.1" customHeight="1" thickBot="1" x14ac:dyDescent="0.3">
      <c r="A1361" s="736" t="s">
        <v>894</v>
      </c>
      <c r="B1361" s="32" t="s">
        <v>303</v>
      </c>
      <c r="C1361" s="611">
        <v>43570000</v>
      </c>
      <c r="D1361" s="211"/>
      <c r="E1361" s="211"/>
      <c r="F1361" s="693"/>
      <c r="G1361" s="828"/>
      <c r="H1361" s="662"/>
      <c r="I1361" s="829">
        <f>H1361+G1361</f>
        <v>0</v>
      </c>
      <c r="J1361" s="630">
        <f>C1361-I1361</f>
        <v>43570000</v>
      </c>
      <c r="K1361" s="737">
        <f t="shared" si="594"/>
        <v>0</v>
      </c>
    </row>
    <row r="1362" spans="1:11" ht="14.1" customHeight="1" thickBot="1" x14ac:dyDescent="0.3">
      <c r="A1362" s="748" t="s">
        <v>895</v>
      </c>
      <c r="B1362" s="3" t="s">
        <v>136</v>
      </c>
      <c r="C1362" s="617">
        <f>C1363+C1365</f>
        <v>130000</v>
      </c>
      <c r="D1362" s="617">
        <f t="shared" ref="D1362:J1362" si="599">D1363+D1365</f>
        <v>0</v>
      </c>
      <c r="E1362" s="617">
        <f t="shared" si="599"/>
        <v>0</v>
      </c>
      <c r="F1362" s="624">
        <f t="shared" si="599"/>
        <v>0</v>
      </c>
      <c r="G1362" s="820">
        <f t="shared" si="599"/>
        <v>0</v>
      </c>
      <c r="H1362" s="617">
        <f t="shared" si="599"/>
        <v>0</v>
      </c>
      <c r="I1362" s="934">
        <f t="shared" si="599"/>
        <v>0</v>
      </c>
      <c r="J1362" s="625">
        <f t="shared" si="599"/>
        <v>130000</v>
      </c>
      <c r="K1362" s="741">
        <f t="shared" si="594"/>
        <v>0</v>
      </c>
    </row>
    <row r="1363" spans="1:11" ht="14.1" customHeight="1" x14ac:dyDescent="0.25">
      <c r="A1363" s="768" t="s">
        <v>896</v>
      </c>
      <c r="B1363" s="41" t="s">
        <v>139</v>
      </c>
      <c r="C1363" s="618">
        <f>C1364</f>
        <v>60000</v>
      </c>
      <c r="D1363" s="618">
        <f t="shared" ref="D1363:J1363" si="600">D1364</f>
        <v>0</v>
      </c>
      <c r="E1363" s="618">
        <f t="shared" si="600"/>
        <v>0</v>
      </c>
      <c r="F1363" s="626">
        <f t="shared" si="600"/>
        <v>0</v>
      </c>
      <c r="G1363" s="821">
        <f t="shared" si="600"/>
        <v>0</v>
      </c>
      <c r="H1363" s="618">
        <f t="shared" si="600"/>
        <v>0</v>
      </c>
      <c r="I1363" s="935">
        <f t="shared" si="600"/>
        <v>0</v>
      </c>
      <c r="J1363" s="628">
        <f t="shared" si="600"/>
        <v>60000</v>
      </c>
      <c r="K1363" s="743">
        <f t="shared" si="594"/>
        <v>0</v>
      </c>
    </row>
    <row r="1364" spans="1:11" ht="14.1" customHeight="1" x14ac:dyDescent="0.25">
      <c r="A1364" s="378" t="s">
        <v>897</v>
      </c>
      <c r="B1364" s="4" t="s">
        <v>213</v>
      </c>
      <c r="C1364" s="12">
        <v>60000</v>
      </c>
      <c r="D1364" s="218"/>
      <c r="E1364" s="218"/>
      <c r="F1364" s="697"/>
      <c r="G1364" s="804"/>
      <c r="H1364" s="587"/>
      <c r="I1364" s="927"/>
      <c r="J1364" s="604">
        <f>C1364-I1364</f>
        <v>60000</v>
      </c>
      <c r="K1364" s="733">
        <f t="shared" si="594"/>
        <v>0</v>
      </c>
    </row>
    <row r="1365" spans="1:11" ht="14.1" customHeight="1" x14ac:dyDescent="0.25">
      <c r="A1365" s="378" t="s">
        <v>898</v>
      </c>
      <c r="B1365" s="4" t="s">
        <v>141</v>
      </c>
      <c r="C1365" s="12">
        <f>C1366</f>
        <v>70000</v>
      </c>
      <c r="D1365" s="12">
        <f t="shared" ref="D1365:J1365" si="601">D1366</f>
        <v>0</v>
      </c>
      <c r="E1365" s="12">
        <f t="shared" si="601"/>
        <v>0</v>
      </c>
      <c r="F1365" s="633">
        <f t="shared" si="601"/>
        <v>0</v>
      </c>
      <c r="G1365" s="824">
        <f t="shared" si="601"/>
        <v>0</v>
      </c>
      <c r="H1365" s="12">
        <f t="shared" si="601"/>
        <v>0</v>
      </c>
      <c r="I1365" s="834">
        <f t="shared" si="601"/>
        <v>0</v>
      </c>
      <c r="J1365" s="634">
        <f t="shared" si="601"/>
        <v>70000</v>
      </c>
      <c r="K1365" s="733">
        <f t="shared" si="594"/>
        <v>0</v>
      </c>
    </row>
    <row r="1366" spans="1:11" ht="14.1" customHeight="1" x14ac:dyDescent="0.25">
      <c r="A1366" s="378" t="s">
        <v>899</v>
      </c>
      <c r="B1366" s="4" t="s">
        <v>142</v>
      </c>
      <c r="C1366" s="12">
        <v>70000</v>
      </c>
      <c r="D1366" s="218"/>
      <c r="E1366" s="218"/>
      <c r="F1366" s="697"/>
      <c r="G1366" s="804"/>
      <c r="H1366" s="587"/>
      <c r="I1366" s="927"/>
      <c r="J1366" s="604">
        <f>C1366-I1366</f>
        <v>70000</v>
      </c>
      <c r="K1366" s="733">
        <f t="shared" si="594"/>
        <v>0</v>
      </c>
    </row>
    <row r="1367" spans="1:11" ht="14.1" customHeight="1" x14ac:dyDescent="0.25">
      <c r="A1367" s="745" t="s">
        <v>103</v>
      </c>
      <c r="B1367" s="38" t="s">
        <v>93</v>
      </c>
      <c r="C1367" s="620">
        <f>C1368+C1376</f>
        <v>6750000</v>
      </c>
      <c r="D1367" s="620">
        <f t="shared" ref="D1367:J1367" si="602">D1368+D1376</f>
        <v>0</v>
      </c>
      <c r="E1367" s="620">
        <f t="shared" si="602"/>
        <v>0</v>
      </c>
      <c r="F1367" s="453">
        <f t="shared" si="602"/>
        <v>0</v>
      </c>
      <c r="G1367" s="832">
        <f t="shared" si="602"/>
        <v>0</v>
      </c>
      <c r="H1367" s="620">
        <f t="shared" si="602"/>
        <v>23000</v>
      </c>
      <c r="I1367" s="810">
        <f t="shared" si="602"/>
        <v>23000</v>
      </c>
      <c r="J1367" s="866">
        <f t="shared" si="602"/>
        <v>6727000</v>
      </c>
      <c r="K1367" s="746">
        <f t="shared" si="594"/>
        <v>0.34074074074074079</v>
      </c>
    </row>
    <row r="1368" spans="1:11" ht="14.1" customHeight="1" thickBot="1" x14ac:dyDescent="0.3">
      <c r="A1368" s="766" t="s">
        <v>51</v>
      </c>
      <c r="B1368" s="385" t="s">
        <v>52</v>
      </c>
      <c r="C1368" s="495">
        <f>C1369</f>
        <v>2000000</v>
      </c>
      <c r="D1368" s="495">
        <f t="shared" ref="D1368:J1368" si="603">D1369</f>
        <v>0</v>
      </c>
      <c r="E1368" s="495">
        <f t="shared" si="603"/>
        <v>0</v>
      </c>
      <c r="F1368" s="649">
        <f t="shared" si="603"/>
        <v>0</v>
      </c>
      <c r="G1368" s="842">
        <f t="shared" si="603"/>
        <v>0</v>
      </c>
      <c r="H1368" s="495">
        <f t="shared" si="603"/>
        <v>23000</v>
      </c>
      <c r="I1368" s="965">
        <f t="shared" si="603"/>
        <v>23000</v>
      </c>
      <c r="J1368" s="651">
        <f t="shared" si="603"/>
        <v>1977000</v>
      </c>
      <c r="K1368" s="767">
        <f t="shared" si="594"/>
        <v>1.1499999999999999</v>
      </c>
    </row>
    <row r="1369" spans="1:11" ht="14.1" customHeight="1" thickBot="1" x14ac:dyDescent="0.3">
      <c r="A1369" s="372" t="s">
        <v>304</v>
      </c>
      <c r="B1369" s="3" t="s">
        <v>136</v>
      </c>
      <c r="C1369" s="617">
        <f>C1370+C1372+C1374</f>
        <v>2000000</v>
      </c>
      <c r="D1369" s="617">
        <f t="shared" ref="D1369:J1369" si="604">D1370+D1372+D1374</f>
        <v>0</v>
      </c>
      <c r="E1369" s="617">
        <f t="shared" si="604"/>
        <v>0</v>
      </c>
      <c r="F1369" s="624">
        <f t="shared" si="604"/>
        <v>0</v>
      </c>
      <c r="G1369" s="820">
        <f t="shared" si="604"/>
        <v>0</v>
      </c>
      <c r="H1369" s="617">
        <f t="shared" si="604"/>
        <v>23000</v>
      </c>
      <c r="I1369" s="934">
        <f t="shared" si="604"/>
        <v>23000</v>
      </c>
      <c r="J1369" s="625">
        <f t="shared" si="604"/>
        <v>1977000</v>
      </c>
      <c r="K1369" s="741">
        <f t="shared" si="594"/>
        <v>1.1499999999999999</v>
      </c>
    </row>
    <row r="1370" spans="1:11" ht="14.1" customHeight="1" x14ac:dyDescent="0.25">
      <c r="A1370" s="747" t="s">
        <v>305</v>
      </c>
      <c r="B1370" s="41" t="s">
        <v>139</v>
      </c>
      <c r="C1370" s="618">
        <f>C1371</f>
        <v>350000</v>
      </c>
      <c r="D1370" s="618">
        <f t="shared" ref="D1370:J1370" si="605">D1371</f>
        <v>0</v>
      </c>
      <c r="E1370" s="618">
        <f t="shared" si="605"/>
        <v>0</v>
      </c>
      <c r="F1370" s="626">
        <f t="shared" si="605"/>
        <v>0</v>
      </c>
      <c r="G1370" s="821">
        <f t="shared" si="605"/>
        <v>0</v>
      </c>
      <c r="H1370" s="618">
        <f t="shared" si="605"/>
        <v>0</v>
      </c>
      <c r="I1370" s="935">
        <f t="shared" si="605"/>
        <v>0</v>
      </c>
      <c r="J1370" s="628">
        <f t="shared" si="605"/>
        <v>350000</v>
      </c>
      <c r="K1370" s="743">
        <f t="shared" si="594"/>
        <v>0</v>
      </c>
    </row>
    <row r="1371" spans="1:11" ht="14.1" customHeight="1" x14ac:dyDescent="0.25">
      <c r="A1371" s="732" t="s">
        <v>306</v>
      </c>
      <c r="B1371" s="4" t="s">
        <v>140</v>
      </c>
      <c r="C1371" s="12">
        <v>350000</v>
      </c>
      <c r="D1371" s="218"/>
      <c r="E1371" s="218"/>
      <c r="F1371" s="697"/>
      <c r="G1371" s="822"/>
      <c r="H1371" s="605"/>
      <c r="I1371" s="823">
        <f>H1371+G1371</f>
        <v>0</v>
      </c>
      <c r="J1371" s="604">
        <f>C1371-I1371</f>
        <v>350000</v>
      </c>
      <c r="K1371" s="733">
        <f t="shared" si="594"/>
        <v>0</v>
      </c>
    </row>
    <row r="1372" spans="1:11" ht="14.1" customHeight="1" x14ac:dyDescent="0.25">
      <c r="A1372" s="732" t="s">
        <v>307</v>
      </c>
      <c r="B1372" s="4" t="s">
        <v>141</v>
      </c>
      <c r="C1372" s="12">
        <f>C1373</f>
        <v>120000</v>
      </c>
      <c r="D1372" s="12">
        <f t="shared" ref="D1372:J1372" si="606">D1373</f>
        <v>0</v>
      </c>
      <c r="E1372" s="12">
        <f t="shared" si="606"/>
        <v>0</v>
      </c>
      <c r="F1372" s="633">
        <f t="shared" si="606"/>
        <v>0</v>
      </c>
      <c r="G1372" s="824">
        <f t="shared" si="606"/>
        <v>0</v>
      </c>
      <c r="H1372" s="12">
        <f t="shared" si="606"/>
        <v>23000</v>
      </c>
      <c r="I1372" s="834">
        <f t="shared" si="606"/>
        <v>23000</v>
      </c>
      <c r="J1372" s="634">
        <f t="shared" si="606"/>
        <v>97000</v>
      </c>
      <c r="K1372" s="733">
        <f t="shared" si="594"/>
        <v>19.166666666666668</v>
      </c>
    </row>
    <row r="1373" spans="1:11" ht="14.1" customHeight="1" x14ac:dyDescent="0.25">
      <c r="A1373" s="732" t="s">
        <v>308</v>
      </c>
      <c r="B1373" s="4" t="s">
        <v>142</v>
      </c>
      <c r="C1373" s="12">
        <v>120000</v>
      </c>
      <c r="D1373" s="218"/>
      <c r="E1373" s="218"/>
      <c r="F1373" s="697"/>
      <c r="G1373" s="822"/>
      <c r="H1373" s="605">
        <v>23000</v>
      </c>
      <c r="I1373" s="823">
        <f>H1373+G1373</f>
        <v>23000</v>
      </c>
      <c r="J1373" s="604">
        <f>C1373-I1373</f>
        <v>97000</v>
      </c>
      <c r="K1373" s="733">
        <f t="shared" si="594"/>
        <v>19.166666666666668</v>
      </c>
    </row>
    <row r="1374" spans="1:11" ht="14.1" customHeight="1" x14ac:dyDescent="0.25">
      <c r="A1374" s="732" t="s">
        <v>309</v>
      </c>
      <c r="B1374" s="4" t="s">
        <v>143</v>
      </c>
      <c r="C1374" s="12">
        <f>C1375</f>
        <v>1530000</v>
      </c>
      <c r="D1374" s="12">
        <f t="shared" ref="D1374:J1374" si="607">D1375</f>
        <v>0</v>
      </c>
      <c r="E1374" s="12">
        <f t="shared" si="607"/>
        <v>0</v>
      </c>
      <c r="F1374" s="633">
        <f t="shared" si="607"/>
        <v>0</v>
      </c>
      <c r="G1374" s="824">
        <f t="shared" si="607"/>
        <v>0</v>
      </c>
      <c r="H1374" s="12">
        <f t="shared" si="607"/>
        <v>0</v>
      </c>
      <c r="I1374" s="834">
        <f t="shared" si="607"/>
        <v>0</v>
      </c>
      <c r="J1374" s="634">
        <f t="shared" si="607"/>
        <v>1530000</v>
      </c>
      <c r="K1374" s="733">
        <f t="shared" si="594"/>
        <v>0</v>
      </c>
    </row>
    <row r="1375" spans="1:11" ht="14.1" customHeight="1" x14ac:dyDescent="0.25">
      <c r="A1375" s="732" t="s">
        <v>310</v>
      </c>
      <c r="B1375" s="4" t="s">
        <v>144</v>
      </c>
      <c r="C1375" s="12">
        <v>1530000</v>
      </c>
      <c r="D1375" s="218"/>
      <c r="E1375" s="218"/>
      <c r="F1375" s="697"/>
      <c r="G1375" s="822"/>
      <c r="H1375" s="605"/>
      <c r="I1375" s="823">
        <f>H1375+G1375</f>
        <v>0</v>
      </c>
      <c r="J1375" s="604">
        <f>C1375-I1375</f>
        <v>1530000</v>
      </c>
      <c r="K1375" s="733">
        <f t="shared" si="594"/>
        <v>0</v>
      </c>
    </row>
    <row r="1376" spans="1:11" ht="14.1" customHeight="1" thickBot="1" x14ac:dyDescent="0.3">
      <c r="A1376" s="371" t="s">
        <v>900</v>
      </c>
      <c r="B1376" s="47" t="s">
        <v>901</v>
      </c>
      <c r="C1376" s="616">
        <f>C1377+C1380</f>
        <v>4750000</v>
      </c>
      <c r="D1376" s="616">
        <f t="shared" ref="D1376:J1376" si="608">D1377+D1380</f>
        <v>0</v>
      </c>
      <c r="E1376" s="616">
        <f t="shared" si="608"/>
        <v>0</v>
      </c>
      <c r="F1376" s="622">
        <f t="shared" si="608"/>
        <v>0</v>
      </c>
      <c r="G1376" s="838">
        <f t="shared" si="608"/>
        <v>0</v>
      </c>
      <c r="H1376" s="641">
        <f t="shared" si="608"/>
        <v>0</v>
      </c>
      <c r="I1376" s="962">
        <f t="shared" si="608"/>
        <v>0</v>
      </c>
      <c r="J1376" s="632">
        <f t="shared" si="608"/>
        <v>4750000</v>
      </c>
      <c r="K1376" s="739">
        <f t="shared" si="594"/>
        <v>0</v>
      </c>
    </row>
    <row r="1377" spans="1:11" ht="14.1" customHeight="1" thickBot="1" x14ac:dyDescent="0.3">
      <c r="A1377" s="372" t="s">
        <v>902</v>
      </c>
      <c r="B1377" s="3" t="s">
        <v>80</v>
      </c>
      <c r="C1377" s="617">
        <f>C1378</f>
        <v>1350000</v>
      </c>
      <c r="D1377" s="617">
        <f t="shared" ref="D1377:J1378" si="609">D1378</f>
        <v>0</v>
      </c>
      <c r="E1377" s="617">
        <f t="shared" si="609"/>
        <v>0</v>
      </c>
      <c r="F1377" s="624">
        <f t="shared" si="609"/>
        <v>0</v>
      </c>
      <c r="G1377" s="820">
        <f t="shared" si="609"/>
        <v>0</v>
      </c>
      <c r="H1377" s="617">
        <f t="shared" si="609"/>
        <v>0</v>
      </c>
      <c r="I1377" s="934">
        <f t="shared" si="609"/>
        <v>0</v>
      </c>
      <c r="J1377" s="625">
        <f t="shared" si="609"/>
        <v>1350000</v>
      </c>
      <c r="K1377" s="741">
        <f t="shared" si="594"/>
        <v>0</v>
      </c>
    </row>
    <row r="1378" spans="1:11" ht="14.1" customHeight="1" x14ac:dyDescent="0.25">
      <c r="A1378" s="747" t="s">
        <v>903</v>
      </c>
      <c r="B1378" s="41" t="s">
        <v>302</v>
      </c>
      <c r="C1378" s="618">
        <f>C1379</f>
        <v>1350000</v>
      </c>
      <c r="D1378" s="618">
        <f t="shared" si="609"/>
        <v>0</v>
      </c>
      <c r="E1378" s="618">
        <f t="shared" si="609"/>
        <v>0</v>
      </c>
      <c r="F1378" s="626">
        <f t="shared" si="609"/>
        <v>0</v>
      </c>
      <c r="G1378" s="821">
        <f t="shared" si="609"/>
        <v>0</v>
      </c>
      <c r="H1378" s="618">
        <f t="shared" si="609"/>
        <v>0</v>
      </c>
      <c r="I1378" s="935">
        <f t="shared" si="609"/>
        <v>0</v>
      </c>
      <c r="J1378" s="628">
        <f t="shared" si="609"/>
        <v>1350000</v>
      </c>
      <c r="K1378" s="743">
        <f t="shared" si="594"/>
        <v>0</v>
      </c>
    </row>
    <row r="1379" spans="1:11" ht="14.1" customHeight="1" thickBot="1" x14ac:dyDescent="0.3">
      <c r="A1379" s="736" t="s">
        <v>904</v>
      </c>
      <c r="B1379" s="32" t="s">
        <v>179</v>
      </c>
      <c r="C1379" s="611">
        <v>1350000</v>
      </c>
      <c r="D1379" s="590"/>
      <c r="E1379" s="590"/>
      <c r="F1379" s="698"/>
      <c r="G1379" s="828"/>
      <c r="H1379" s="629"/>
      <c r="I1379" s="829">
        <f>H1379+G1379</f>
        <v>0</v>
      </c>
      <c r="J1379" s="630">
        <f>C1379-I1379</f>
        <v>1350000</v>
      </c>
      <c r="K1379" s="737">
        <f t="shared" si="594"/>
        <v>0</v>
      </c>
    </row>
    <row r="1380" spans="1:11" ht="14.1" customHeight="1" thickBot="1" x14ac:dyDescent="0.3">
      <c r="A1380" s="372" t="s">
        <v>905</v>
      </c>
      <c r="B1380" s="3" t="s">
        <v>136</v>
      </c>
      <c r="C1380" s="617">
        <f>C1381+C1383+C1385</f>
        <v>3400000</v>
      </c>
      <c r="D1380" s="617">
        <f t="shared" ref="D1380:J1380" si="610">D1381+D1383+D1385</f>
        <v>0</v>
      </c>
      <c r="E1380" s="617">
        <f t="shared" si="610"/>
        <v>0</v>
      </c>
      <c r="F1380" s="624">
        <f t="shared" si="610"/>
        <v>0</v>
      </c>
      <c r="G1380" s="820">
        <f t="shared" si="610"/>
        <v>0</v>
      </c>
      <c r="H1380" s="617">
        <f t="shared" si="610"/>
        <v>0</v>
      </c>
      <c r="I1380" s="934">
        <f t="shared" si="610"/>
        <v>0</v>
      </c>
      <c r="J1380" s="625">
        <f t="shared" si="610"/>
        <v>3400000</v>
      </c>
      <c r="K1380" s="741">
        <f t="shared" si="594"/>
        <v>0</v>
      </c>
    </row>
    <row r="1381" spans="1:11" ht="14.1" customHeight="1" x14ac:dyDescent="0.25">
      <c r="A1381" s="747" t="s">
        <v>906</v>
      </c>
      <c r="B1381" s="41" t="s">
        <v>139</v>
      </c>
      <c r="C1381" s="618">
        <f>C1382</f>
        <v>310000</v>
      </c>
      <c r="D1381" s="618">
        <f t="shared" ref="D1381:J1381" si="611">D1382</f>
        <v>0</v>
      </c>
      <c r="E1381" s="618">
        <f t="shared" si="611"/>
        <v>0</v>
      </c>
      <c r="F1381" s="626">
        <f t="shared" si="611"/>
        <v>0</v>
      </c>
      <c r="G1381" s="821">
        <f t="shared" si="611"/>
        <v>0</v>
      </c>
      <c r="H1381" s="618">
        <f t="shared" si="611"/>
        <v>0</v>
      </c>
      <c r="I1381" s="935">
        <f t="shared" si="611"/>
        <v>0</v>
      </c>
      <c r="J1381" s="628">
        <f t="shared" si="611"/>
        <v>310000</v>
      </c>
      <c r="K1381" s="743">
        <f t="shared" si="594"/>
        <v>0</v>
      </c>
    </row>
    <row r="1382" spans="1:11" ht="14.1" customHeight="1" x14ac:dyDescent="0.25">
      <c r="A1382" s="732" t="s">
        <v>907</v>
      </c>
      <c r="B1382" s="4" t="s">
        <v>213</v>
      </c>
      <c r="C1382" s="12">
        <v>310000</v>
      </c>
      <c r="D1382" s="218"/>
      <c r="E1382" s="218"/>
      <c r="F1382" s="697"/>
      <c r="G1382" s="822"/>
      <c r="H1382" s="605"/>
      <c r="I1382" s="823">
        <f>H1382+G1382</f>
        <v>0</v>
      </c>
      <c r="J1382" s="604">
        <f>C1382-I1382</f>
        <v>310000</v>
      </c>
      <c r="K1382" s="733">
        <f t="shared" si="594"/>
        <v>0</v>
      </c>
    </row>
    <row r="1383" spans="1:11" ht="14.1" customHeight="1" x14ac:dyDescent="0.25">
      <c r="A1383" s="747" t="s">
        <v>908</v>
      </c>
      <c r="B1383" s="4" t="s">
        <v>141</v>
      </c>
      <c r="C1383" s="611">
        <f>C1384</f>
        <v>210000</v>
      </c>
      <c r="D1383" s="611">
        <f t="shared" ref="D1383:J1383" si="612">D1384</f>
        <v>0</v>
      </c>
      <c r="E1383" s="611">
        <f t="shared" si="612"/>
        <v>0</v>
      </c>
      <c r="F1383" s="663">
        <f t="shared" si="612"/>
        <v>0</v>
      </c>
      <c r="G1383" s="857">
        <f t="shared" si="612"/>
        <v>0</v>
      </c>
      <c r="H1383" s="611">
        <f t="shared" si="612"/>
        <v>0</v>
      </c>
      <c r="I1383" s="953">
        <f t="shared" si="612"/>
        <v>0</v>
      </c>
      <c r="J1383" s="664">
        <f t="shared" si="612"/>
        <v>210000</v>
      </c>
      <c r="K1383" s="733">
        <f t="shared" si="594"/>
        <v>0</v>
      </c>
    </row>
    <row r="1384" spans="1:11" ht="14.1" customHeight="1" x14ac:dyDescent="0.25">
      <c r="A1384" s="747" t="s">
        <v>909</v>
      </c>
      <c r="B1384" s="4" t="s">
        <v>142</v>
      </c>
      <c r="C1384" s="611">
        <v>210000</v>
      </c>
      <c r="D1384" s="211"/>
      <c r="E1384" s="211"/>
      <c r="F1384" s="693"/>
      <c r="G1384" s="805"/>
      <c r="H1384" s="629"/>
      <c r="I1384" s="829">
        <f>H1384+G1384</f>
        <v>0</v>
      </c>
      <c r="J1384" s="630">
        <f>C1384-I1384</f>
        <v>210000</v>
      </c>
      <c r="K1384" s="733">
        <f t="shared" si="594"/>
        <v>0</v>
      </c>
    </row>
    <row r="1385" spans="1:11" ht="14.1" customHeight="1" x14ac:dyDescent="0.25">
      <c r="A1385" s="768" t="s">
        <v>910</v>
      </c>
      <c r="B1385" s="5" t="s">
        <v>143</v>
      </c>
      <c r="C1385" s="611">
        <f>C1386</f>
        <v>2880000</v>
      </c>
      <c r="D1385" s="611">
        <f t="shared" ref="D1385:J1385" si="613">D1386</f>
        <v>0</v>
      </c>
      <c r="E1385" s="611">
        <f t="shared" si="613"/>
        <v>0</v>
      </c>
      <c r="F1385" s="663">
        <f t="shared" si="613"/>
        <v>0</v>
      </c>
      <c r="G1385" s="824">
        <f t="shared" si="613"/>
        <v>0</v>
      </c>
      <c r="H1385" s="12">
        <f t="shared" si="613"/>
        <v>0</v>
      </c>
      <c r="I1385" s="834">
        <f t="shared" si="613"/>
        <v>0</v>
      </c>
      <c r="J1385" s="634">
        <f t="shared" si="613"/>
        <v>2880000</v>
      </c>
      <c r="K1385" s="733">
        <f t="shared" si="594"/>
        <v>0</v>
      </c>
    </row>
    <row r="1386" spans="1:11" ht="14.1" customHeight="1" x14ac:dyDescent="0.25">
      <c r="A1386" s="768" t="s">
        <v>911</v>
      </c>
      <c r="B1386" s="5" t="s">
        <v>144</v>
      </c>
      <c r="C1386" s="611">
        <v>2880000</v>
      </c>
      <c r="D1386" s="590"/>
      <c r="E1386" s="590"/>
      <c r="F1386" s="698"/>
      <c r="G1386" s="805"/>
      <c r="H1386" s="629"/>
      <c r="I1386" s="829">
        <f>H1386+G1386</f>
        <v>0</v>
      </c>
      <c r="J1386" s="630">
        <f>C1386-I1386</f>
        <v>2880000</v>
      </c>
      <c r="K1386" s="733">
        <f t="shared" si="594"/>
        <v>0</v>
      </c>
    </row>
    <row r="1387" spans="1:11" ht="14.1" customHeight="1" x14ac:dyDescent="0.25">
      <c r="A1387" s="773"/>
      <c r="B1387" s="430"/>
      <c r="C1387" s="611"/>
      <c r="D1387" s="590"/>
      <c r="E1387" s="590"/>
      <c r="F1387" s="698"/>
      <c r="G1387" s="805"/>
      <c r="H1387" s="629"/>
      <c r="I1387" s="829"/>
      <c r="J1387" s="630"/>
      <c r="K1387" s="737"/>
    </row>
    <row r="1388" spans="1:11" ht="14.1" customHeight="1" x14ac:dyDescent="0.25">
      <c r="A1388" s="912"/>
      <c r="B1388" s="912"/>
      <c r="C1388" s="880"/>
      <c r="D1388" s="916"/>
      <c r="E1388" s="916"/>
      <c r="F1388" s="916"/>
      <c r="G1388" s="916"/>
      <c r="H1388" s="882"/>
      <c r="I1388" s="882"/>
      <c r="J1388" s="883"/>
      <c r="K1388" s="884"/>
    </row>
    <row r="1389" spans="1:11" ht="14.1" customHeight="1" x14ac:dyDescent="0.25">
      <c r="A1389" s="914"/>
      <c r="B1389" s="914"/>
      <c r="C1389" s="885"/>
      <c r="D1389" s="917"/>
      <c r="E1389" s="917"/>
      <c r="F1389" s="917"/>
      <c r="G1389" s="917"/>
      <c r="H1389" s="415"/>
      <c r="I1389" s="415"/>
      <c r="J1389" s="886"/>
      <c r="K1389" s="887"/>
    </row>
    <row r="1390" spans="1:11" ht="14.1" customHeight="1" x14ac:dyDescent="0.25">
      <c r="A1390" s="914"/>
      <c r="B1390" s="914"/>
      <c r="C1390" s="885"/>
      <c r="D1390" s="917"/>
      <c r="E1390" s="917"/>
      <c r="F1390" s="917"/>
      <c r="G1390" s="917"/>
      <c r="H1390" s="415"/>
      <c r="I1390" s="415"/>
      <c r="J1390" s="886"/>
      <c r="K1390" s="887"/>
    </row>
    <row r="1391" spans="1:11" ht="14.1" customHeight="1" x14ac:dyDescent="0.25">
      <c r="A1391" s="914"/>
      <c r="B1391" s="914"/>
      <c r="C1391" s="885"/>
      <c r="D1391" s="917"/>
      <c r="E1391" s="917"/>
      <c r="F1391" s="917"/>
      <c r="G1391" s="917"/>
      <c r="H1391" s="415"/>
      <c r="I1391" s="415"/>
      <c r="J1391" s="886"/>
      <c r="K1391" s="887"/>
    </row>
    <row r="1392" spans="1:11" ht="14.1" customHeight="1" x14ac:dyDescent="0.25">
      <c r="A1392" s="914"/>
      <c r="B1392" s="914"/>
      <c r="C1392" s="885"/>
      <c r="D1392" s="917"/>
      <c r="E1392" s="917"/>
      <c r="F1392" s="917"/>
      <c r="G1392" s="917"/>
      <c r="H1392" s="415"/>
      <c r="I1392" s="415"/>
      <c r="J1392" s="886"/>
      <c r="K1392" s="887"/>
    </row>
    <row r="1393" spans="1:11" ht="14.1" customHeight="1" x14ac:dyDescent="0.25">
      <c r="A1393" s="914"/>
      <c r="B1393" s="914"/>
      <c r="C1393" s="885"/>
      <c r="D1393" s="917"/>
      <c r="E1393" s="917"/>
      <c r="F1393" s="917"/>
      <c r="G1393" s="917"/>
      <c r="H1393" s="415"/>
      <c r="I1393" s="415"/>
      <c r="J1393" s="886"/>
      <c r="K1393" s="887"/>
    </row>
    <row r="1394" spans="1:11" ht="14.1" customHeight="1" x14ac:dyDescent="0.25">
      <c r="A1394" s="914"/>
      <c r="B1394" s="914"/>
      <c r="C1394" s="885"/>
      <c r="D1394" s="917"/>
      <c r="E1394" s="917"/>
      <c r="F1394" s="917"/>
      <c r="G1394" s="917"/>
      <c r="H1394" s="415"/>
      <c r="I1394" s="415"/>
      <c r="J1394" s="886"/>
      <c r="K1394" s="887"/>
    </row>
    <row r="1395" spans="1:11" ht="14.1" customHeight="1" x14ac:dyDescent="0.25">
      <c r="A1395" s="914"/>
      <c r="B1395" s="914"/>
      <c r="C1395" s="885"/>
      <c r="D1395" s="917"/>
      <c r="E1395" s="917"/>
      <c r="F1395" s="917"/>
      <c r="G1395" s="917"/>
      <c r="H1395" s="415"/>
      <c r="I1395" s="415"/>
      <c r="J1395" s="886"/>
      <c r="K1395" s="887">
        <v>9</v>
      </c>
    </row>
    <row r="1396" spans="1:11" ht="14.1" customHeight="1" x14ac:dyDescent="0.25">
      <c r="A1396" s="717" t="s">
        <v>435</v>
      </c>
      <c r="B1396" s="689">
        <v>2</v>
      </c>
      <c r="C1396" s="690" t="s">
        <v>436</v>
      </c>
      <c r="D1396" s="690" t="s">
        <v>437</v>
      </c>
      <c r="E1396" s="690" t="s">
        <v>438</v>
      </c>
      <c r="F1396" s="691" t="s">
        <v>439</v>
      </c>
      <c r="G1396" s="801">
        <v>7</v>
      </c>
      <c r="H1396" s="581">
        <v>8</v>
      </c>
      <c r="I1396" s="924">
        <v>9</v>
      </c>
      <c r="J1396" s="582">
        <v>10</v>
      </c>
      <c r="K1396" s="718">
        <v>11</v>
      </c>
    </row>
    <row r="1397" spans="1:11" ht="14.1" customHeight="1" x14ac:dyDescent="0.25">
      <c r="A1397" s="774" t="s">
        <v>773</v>
      </c>
      <c r="B1397" s="426" t="s">
        <v>774</v>
      </c>
      <c r="C1397" s="666">
        <f t="shared" ref="C1397:J1397" si="614">C1398+C1411</f>
        <v>11500000</v>
      </c>
      <c r="D1397" s="666">
        <f t="shared" si="614"/>
        <v>0</v>
      </c>
      <c r="E1397" s="666">
        <f t="shared" si="614"/>
        <v>0</v>
      </c>
      <c r="F1397" s="650">
        <f t="shared" si="614"/>
        <v>0</v>
      </c>
      <c r="G1397" s="858">
        <f t="shared" si="614"/>
        <v>0</v>
      </c>
      <c r="H1397" s="666">
        <f t="shared" si="614"/>
        <v>0</v>
      </c>
      <c r="I1397" s="843">
        <f t="shared" si="614"/>
        <v>0</v>
      </c>
      <c r="J1397" s="877">
        <f t="shared" si="614"/>
        <v>11500000</v>
      </c>
      <c r="K1397" s="775">
        <f>I1397/C1397*100</f>
        <v>0</v>
      </c>
    </row>
    <row r="1398" spans="1:11" ht="14.1" customHeight="1" thickBot="1" x14ac:dyDescent="0.3">
      <c r="A1398" s="371" t="s">
        <v>53</v>
      </c>
      <c r="B1398" s="54" t="s">
        <v>54</v>
      </c>
      <c r="C1398" s="616">
        <f>C1399</f>
        <v>10000000</v>
      </c>
      <c r="D1398" s="616">
        <f t="shared" ref="D1398:J1398" si="615">D1399</f>
        <v>0</v>
      </c>
      <c r="E1398" s="616">
        <f t="shared" si="615"/>
        <v>0</v>
      </c>
      <c r="F1398" s="622">
        <f t="shared" si="615"/>
        <v>0</v>
      </c>
      <c r="G1398" s="819">
        <f t="shared" si="615"/>
        <v>0</v>
      </c>
      <c r="H1398" s="616">
        <f t="shared" si="615"/>
        <v>0</v>
      </c>
      <c r="I1398" s="961">
        <f t="shared" si="615"/>
        <v>0</v>
      </c>
      <c r="J1398" s="865">
        <f t="shared" si="615"/>
        <v>10000000</v>
      </c>
      <c r="K1398" s="739">
        <f t="shared" ref="K1398:K1403" si="616">I1398/C1398*100</f>
        <v>0</v>
      </c>
    </row>
    <row r="1399" spans="1:11" ht="14.1" customHeight="1" thickBot="1" x14ac:dyDescent="0.3">
      <c r="A1399" s="776" t="s">
        <v>311</v>
      </c>
      <c r="B1399" s="3" t="s">
        <v>136</v>
      </c>
      <c r="C1399" s="617">
        <f>C1400+C1402+C1405+C1408</f>
        <v>10000000</v>
      </c>
      <c r="D1399" s="617">
        <f t="shared" ref="D1399:J1399" si="617">D1400+D1402+D1405+D1408</f>
        <v>0</v>
      </c>
      <c r="E1399" s="617">
        <f t="shared" si="617"/>
        <v>0</v>
      </c>
      <c r="F1399" s="624">
        <f t="shared" si="617"/>
        <v>0</v>
      </c>
      <c r="G1399" s="820">
        <f t="shared" si="617"/>
        <v>0</v>
      </c>
      <c r="H1399" s="617">
        <f t="shared" si="617"/>
        <v>0</v>
      </c>
      <c r="I1399" s="934">
        <f t="shared" si="617"/>
        <v>0</v>
      </c>
      <c r="J1399" s="625">
        <f t="shared" si="617"/>
        <v>10000000</v>
      </c>
      <c r="K1399" s="741">
        <f t="shared" si="616"/>
        <v>0</v>
      </c>
    </row>
    <row r="1400" spans="1:11" ht="14.1" customHeight="1" x14ac:dyDescent="0.25">
      <c r="A1400" s="777" t="s">
        <v>312</v>
      </c>
      <c r="B1400" s="41" t="s">
        <v>139</v>
      </c>
      <c r="C1400" s="618">
        <f>C1401</f>
        <v>2150000</v>
      </c>
      <c r="D1400" s="618">
        <f t="shared" ref="D1400:J1400" si="618">D1401</f>
        <v>0</v>
      </c>
      <c r="E1400" s="618">
        <f t="shared" si="618"/>
        <v>0</v>
      </c>
      <c r="F1400" s="626">
        <f t="shared" si="618"/>
        <v>0</v>
      </c>
      <c r="G1400" s="821">
        <f t="shared" si="618"/>
        <v>0</v>
      </c>
      <c r="H1400" s="618">
        <f t="shared" si="618"/>
        <v>0</v>
      </c>
      <c r="I1400" s="935">
        <f t="shared" si="618"/>
        <v>0</v>
      </c>
      <c r="J1400" s="628">
        <f t="shared" si="618"/>
        <v>2150000</v>
      </c>
      <c r="K1400" s="743">
        <f t="shared" si="616"/>
        <v>0</v>
      </c>
    </row>
    <row r="1401" spans="1:11" ht="14.1" customHeight="1" x14ac:dyDescent="0.25">
      <c r="A1401" s="778" t="s">
        <v>313</v>
      </c>
      <c r="B1401" s="4" t="s">
        <v>140</v>
      </c>
      <c r="C1401" s="12">
        <v>2150000</v>
      </c>
      <c r="D1401" s="218"/>
      <c r="E1401" s="218"/>
      <c r="F1401" s="697"/>
      <c r="G1401" s="822"/>
      <c r="H1401" s="605"/>
      <c r="I1401" s="831">
        <f>H1401+G1401</f>
        <v>0</v>
      </c>
      <c r="J1401" s="604">
        <f>C1401-I1401</f>
        <v>2150000</v>
      </c>
      <c r="K1401" s="733">
        <f t="shared" si="616"/>
        <v>0</v>
      </c>
    </row>
    <row r="1402" spans="1:11" ht="14.1" customHeight="1" x14ac:dyDescent="0.25">
      <c r="A1402" s="778" t="s">
        <v>314</v>
      </c>
      <c r="B1402" s="4" t="s">
        <v>141</v>
      </c>
      <c r="C1402" s="12">
        <f>C1403+C1404</f>
        <v>750000</v>
      </c>
      <c r="D1402" s="12">
        <f t="shared" ref="D1402:J1402" si="619">D1403+D1404</f>
        <v>0</v>
      </c>
      <c r="E1402" s="12">
        <f t="shared" si="619"/>
        <v>0</v>
      </c>
      <c r="F1402" s="633">
        <f t="shared" si="619"/>
        <v>0</v>
      </c>
      <c r="G1402" s="824">
        <f t="shared" si="619"/>
        <v>0</v>
      </c>
      <c r="H1402" s="12">
        <f t="shared" si="619"/>
        <v>0</v>
      </c>
      <c r="I1402" s="834">
        <f t="shared" si="619"/>
        <v>0</v>
      </c>
      <c r="J1402" s="634">
        <f t="shared" si="619"/>
        <v>750000</v>
      </c>
      <c r="K1402" s="733">
        <f t="shared" si="616"/>
        <v>0</v>
      </c>
    </row>
    <row r="1403" spans="1:11" ht="14.1" customHeight="1" x14ac:dyDescent="0.25">
      <c r="A1403" s="778" t="s">
        <v>315</v>
      </c>
      <c r="B1403" s="4" t="s">
        <v>142</v>
      </c>
      <c r="C1403" s="12">
        <v>450000</v>
      </c>
      <c r="D1403" s="218"/>
      <c r="E1403" s="218"/>
      <c r="F1403" s="697"/>
      <c r="G1403" s="822"/>
      <c r="H1403" s="605"/>
      <c r="I1403" s="831">
        <f>H1403+G1403</f>
        <v>0</v>
      </c>
      <c r="J1403" s="604">
        <f>C1403-I1403</f>
        <v>450000</v>
      </c>
      <c r="K1403" s="733">
        <f t="shared" si="616"/>
        <v>0</v>
      </c>
    </row>
    <row r="1404" spans="1:11" ht="14.1" customHeight="1" x14ac:dyDescent="0.25">
      <c r="A1404" s="778" t="s">
        <v>912</v>
      </c>
      <c r="B1404" s="4" t="s">
        <v>387</v>
      </c>
      <c r="C1404" s="12">
        <v>300000</v>
      </c>
      <c r="D1404" s="218"/>
      <c r="E1404" s="218"/>
      <c r="F1404" s="697"/>
      <c r="G1404" s="822"/>
      <c r="H1404" s="605"/>
      <c r="I1404" s="831"/>
      <c r="J1404" s="604">
        <f>C1404-I1404</f>
        <v>300000</v>
      </c>
      <c r="K1404" s="733"/>
    </row>
    <row r="1405" spans="1:11" ht="14.1" customHeight="1" x14ac:dyDescent="0.25">
      <c r="A1405" s="778" t="s">
        <v>316</v>
      </c>
      <c r="B1405" s="4" t="s">
        <v>143</v>
      </c>
      <c r="C1405" s="12">
        <f>C1406+C1407</f>
        <v>5000000</v>
      </c>
      <c r="D1405" s="12">
        <f t="shared" ref="D1405:J1405" si="620">D1406+D1407</f>
        <v>0</v>
      </c>
      <c r="E1405" s="12">
        <f t="shared" si="620"/>
        <v>0</v>
      </c>
      <c r="F1405" s="633">
        <f t="shared" si="620"/>
        <v>0</v>
      </c>
      <c r="G1405" s="824">
        <f t="shared" si="620"/>
        <v>0</v>
      </c>
      <c r="H1405" s="12">
        <f t="shared" si="620"/>
        <v>0</v>
      </c>
      <c r="I1405" s="834">
        <f t="shared" si="620"/>
        <v>0</v>
      </c>
      <c r="J1405" s="634">
        <f t="shared" si="620"/>
        <v>5000000</v>
      </c>
      <c r="K1405" s="733">
        <f t="shared" ref="K1405:K1425" si="621">I1405/C1405*100</f>
        <v>0</v>
      </c>
    </row>
    <row r="1406" spans="1:11" ht="14.1" customHeight="1" x14ac:dyDescent="0.25">
      <c r="A1406" s="778" t="s">
        <v>317</v>
      </c>
      <c r="B1406" s="4" t="s">
        <v>144</v>
      </c>
      <c r="C1406" s="12">
        <v>2250000</v>
      </c>
      <c r="D1406" s="218"/>
      <c r="E1406" s="218"/>
      <c r="F1406" s="697"/>
      <c r="G1406" s="804"/>
      <c r="H1406" s="605"/>
      <c r="I1406" s="823">
        <f>H1406+G1406</f>
        <v>0</v>
      </c>
      <c r="J1406" s="604">
        <f>C1406-I1406</f>
        <v>2250000</v>
      </c>
      <c r="K1406" s="733">
        <f t="shared" si="621"/>
        <v>0</v>
      </c>
    </row>
    <row r="1407" spans="1:11" ht="14.1" customHeight="1" x14ac:dyDescent="0.25">
      <c r="A1407" s="778" t="s">
        <v>913</v>
      </c>
      <c r="B1407" s="4" t="s">
        <v>914</v>
      </c>
      <c r="C1407" s="611">
        <v>2750000</v>
      </c>
      <c r="D1407" s="211"/>
      <c r="E1407" s="211"/>
      <c r="F1407" s="693"/>
      <c r="G1407" s="805"/>
      <c r="H1407" s="629"/>
      <c r="I1407" s="829"/>
      <c r="J1407" s="604">
        <f>C1407-I1407</f>
        <v>2750000</v>
      </c>
      <c r="K1407" s="733">
        <f t="shared" si="621"/>
        <v>0</v>
      </c>
    </row>
    <row r="1408" spans="1:11" ht="14.1" customHeight="1" x14ac:dyDescent="0.25">
      <c r="A1408" s="778" t="s">
        <v>915</v>
      </c>
      <c r="B1408" s="32" t="s">
        <v>918</v>
      </c>
      <c r="C1408" s="611">
        <f>C1409+C1410</f>
        <v>2100000</v>
      </c>
      <c r="D1408" s="611">
        <f t="shared" ref="D1408:J1408" si="622">D1409+D1410</f>
        <v>0</v>
      </c>
      <c r="E1408" s="611">
        <f t="shared" si="622"/>
        <v>0</v>
      </c>
      <c r="F1408" s="663">
        <f t="shared" si="622"/>
        <v>0</v>
      </c>
      <c r="G1408" s="857">
        <f t="shared" si="622"/>
        <v>0</v>
      </c>
      <c r="H1408" s="611">
        <f t="shared" si="622"/>
        <v>0</v>
      </c>
      <c r="I1408" s="953">
        <f t="shared" si="622"/>
        <v>0</v>
      </c>
      <c r="J1408" s="664">
        <f t="shared" si="622"/>
        <v>2100000</v>
      </c>
      <c r="K1408" s="733">
        <f t="shared" si="621"/>
        <v>0</v>
      </c>
    </row>
    <row r="1409" spans="1:11" ht="14.1" customHeight="1" x14ac:dyDescent="0.25">
      <c r="A1409" s="778" t="s">
        <v>916</v>
      </c>
      <c r="B1409" s="32" t="s">
        <v>919</v>
      </c>
      <c r="C1409" s="611">
        <v>1500000</v>
      </c>
      <c r="D1409" s="211"/>
      <c r="E1409" s="211"/>
      <c r="F1409" s="693"/>
      <c r="G1409" s="805"/>
      <c r="H1409" s="629"/>
      <c r="I1409" s="829"/>
      <c r="J1409" s="630">
        <f>C1409-I1409</f>
        <v>1500000</v>
      </c>
      <c r="K1409" s="733">
        <f t="shared" si="621"/>
        <v>0</v>
      </c>
    </row>
    <row r="1410" spans="1:11" ht="14.1" customHeight="1" x14ac:dyDescent="0.25">
      <c r="A1410" s="778" t="s">
        <v>917</v>
      </c>
      <c r="B1410" s="32" t="s">
        <v>920</v>
      </c>
      <c r="C1410" s="611">
        <v>600000</v>
      </c>
      <c r="D1410" s="211"/>
      <c r="E1410" s="211"/>
      <c r="F1410" s="693"/>
      <c r="G1410" s="805"/>
      <c r="H1410" s="629"/>
      <c r="I1410" s="829"/>
      <c r="J1410" s="630">
        <f>C1410-I1410</f>
        <v>600000</v>
      </c>
      <c r="K1410" s="733">
        <f t="shared" si="621"/>
        <v>0</v>
      </c>
    </row>
    <row r="1411" spans="1:11" ht="14.1" customHeight="1" thickBot="1" x14ac:dyDescent="0.3">
      <c r="A1411" s="371" t="s">
        <v>921</v>
      </c>
      <c r="B1411" s="54" t="s">
        <v>991</v>
      </c>
      <c r="C1411" s="616">
        <f>C1412</f>
        <v>1500000</v>
      </c>
      <c r="D1411" s="616">
        <f t="shared" ref="D1411:J1411" si="623">D1412</f>
        <v>0</v>
      </c>
      <c r="E1411" s="616">
        <f t="shared" si="623"/>
        <v>0</v>
      </c>
      <c r="F1411" s="622">
        <f t="shared" si="623"/>
        <v>0</v>
      </c>
      <c r="G1411" s="838">
        <f t="shared" si="623"/>
        <v>0</v>
      </c>
      <c r="H1411" s="641">
        <f t="shared" si="623"/>
        <v>0</v>
      </c>
      <c r="I1411" s="962">
        <f t="shared" si="623"/>
        <v>0</v>
      </c>
      <c r="J1411" s="632">
        <f t="shared" si="623"/>
        <v>1500000</v>
      </c>
      <c r="K1411" s="739">
        <f t="shared" si="621"/>
        <v>0</v>
      </c>
    </row>
    <row r="1412" spans="1:11" ht="14.1" customHeight="1" thickBot="1" x14ac:dyDescent="0.3">
      <c r="A1412" s="776" t="s">
        <v>922</v>
      </c>
      <c r="B1412" s="3" t="s">
        <v>136</v>
      </c>
      <c r="C1412" s="617">
        <f>C1413+C1415+C1417</f>
        <v>1500000</v>
      </c>
      <c r="D1412" s="617">
        <f t="shared" ref="D1412:J1412" si="624">D1413+D1415+D1417</f>
        <v>0</v>
      </c>
      <c r="E1412" s="617">
        <f t="shared" si="624"/>
        <v>0</v>
      </c>
      <c r="F1412" s="624">
        <f t="shared" si="624"/>
        <v>0</v>
      </c>
      <c r="G1412" s="820">
        <f t="shared" si="624"/>
        <v>0</v>
      </c>
      <c r="H1412" s="617">
        <f t="shared" si="624"/>
        <v>0</v>
      </c>
      <c r="I1412" s="934">
        <f t="shared" si="624"/>
        <v>0</v>
      </c>
      <c r="J1412" s="625">
        <f t="shared" si="624"/>
        <v>1500000</v>
      </c>
      <c r="K1412" s="741">
        <f t="shared" si="621"/>
        <v>0</v>
      </c>
    </row>
    <row r="1413" spans="1:11" ht="14.1" customHeight="1" x14ac:dyDescent="0.25">
      <c r="A1413" s="777" t="s">
        <v>923</v>
      </c>
      <c r="B1413" s="41" t="s">
        <v>139</v>
      </c>
      <c r="C1413" s="618">
        <f>C1414</f>
        <v>40000</v>
      </c>
      <c r="D1413" s="618">
        <f t="shared" ref="D1413:J1413" si="625">D1414</f>
        <v>0</v>
      </c>
      <c r="E1413" s="618">
        <f t="shared" si="625"/>
        <v>0</v>
      </c>
      <c r="F1413" s="626">
        <f t="shared" si="625"/>
        <v>0</v>
      </c>
      <c r="G1413" s="821">
        <f t="shared" si="625"/>
        <v>0</v>
      </c>
      <c r="H1413" s="618">
        <f t="shared" si="625"/>
        <v>0</v>
      </c>
      <c r="I1413" s="935">
        <f t="shared" si="625"/>
        <v>0</v>
      </c>
      <c r="J1413" s="628">
        <f t="shared" si="625"/>
        <v>40000</v>
      </c>
      <c r="K1413" s="743">
        <f t="shared" si="621"/>
        <v>0</v>
      </c>
    </row>
    <row r="1414" spans="1:11" ht="14.1" customHeight="1" x14ac:dyDescent="0.25">
      <c r="A1414" s="778" t="s">
        <v>924</v>
      </c>
      <c r="B1414" s="4" t="s">
        <v>140</v>
      </c>
      <c r="C1414" s="12">
        <v>40000</v>
      </c>
      <c r="D1414" s="218"/>
      <c r="E1414" s="218"/>
      <c r="F1414" s="697"/>
      <c r="G1414" s="804"/>
      <c r="H1414" s="605"/>
      <c r="I1414" s="823">
        <f>H1414+G1414</f>
        <v>0</v>
      </c>
      <c r="J1414" s="604">
        <f>C1414-I1414</f>
        <v>40000</v>
      </c>
      <c r="K1414" s="733">
        <f t="shared" si="621"/>
        <v>0</v>
      </c>
    </row>
    <row r="1415" spans="1:11" ht="14.1" customHeight="1" x14ac:dyDescent="0.25">
      <c r="A1415" s="778" t="s">
        <v>925</v>
      </c>
      <c r="B1415" s="4" t="s">
        <v>141</v>
      </c>
      <c r="C1415" s="12">
        <f>C1416</f>
        <v>50000</v>
      </c>
      <c r="D1415" s="12">
        <f t="shared" ref="D1415:J1415" si="626">D1416</f>
        <v>0</v>
      </c>
      <c r="E1415" s="12">
        <f t="shared" si="626"/>
        <v>0</v>
      </c>
      <c r="F1415" s="633">
        <f t="shared" si="626"/>
        <v>0</v>
      </c>
      <c r="G1415" s="824">
        <f t="shared" si="626"/>
        <v>0</v>
      </c>
      <c r="H1415" s="12">
        <f t="shared" si="626"/>
        <v>0</v>
      </c>
      <c r="I1415" s="834">
        <f t="shared" si="626"/>
        <v>0</v>
      </c>
      <c r="J1415" s="634">
        <f t="shared" si="626"/>
        <v>50000</v>
      </c>
      <c r="K1415" s="733">
        <f t="shared" si="621"/>
        <v>0</v>
      </c>
    </row>
    <row r="1416" spans="1:11" ht="14.1" customHeight="1" x14ac:dyDescent="0.25">
      <c r="A1416" s="778" t="s">
        <v>926</v>
      </c>
      <c r="B1416" s="4" t="s">
        <v>142</v>
      </c>
      <c r="C1416" s="12">
        <v>50000</v>
      </c>
      <c r="D1416" s="218"/>
      <c r="E1416" s="218"/>
      <c r="F1416" s="697"/>
      <c r="G1416" s="822"/>
      <c r="H1416" s="605"/>
      <c r="I1416" s="823">
        <f>H1416+G1416</f>
        <v>0</v>
      </c>
      <c r="J1416" s="604">
        <f>C1416-I1416</f>
        <v>50000</v>
      </c>
      <c r="K1416" s="733">
        <f t="shared" si="621"/>
        <v>0</v>
      </c>
    </row>
    <row r="1417" spans="1:11" ht="14.1" customHeight="1" x14ac:dyDescent="0.25">
      <c r="A1417" s="778" t="s">
        <v>927</v>
      </c>
      <c r="B1417" s="4" t="s">
        <v>143</v>
      </c>
      <c r="C1417" s="12">
        <f>C1418</f>
        <v>1410000</v>
      </c>
      <c r="D1417" s="12">
        <f t="shared" ref="D1417:J1417" si="627">D1418</f>
        <v>0</v>
      </c>
      <c r="E1417" s="12">
        <f t="shared" si="627"/>
        <v>0</v>
      </c>
      <c r="F1417" s="633">
        <f t="shared" si="627"/>
        <v>0</v>
      </c>
      <c r="G1417" s="824">
        <f t="shared" si="627"/>
        <v>0</v>
      </c>
      <c r="H1417" s="12">
        <f t="shared" si="627"/>
        <v>0</v>
      </c>
      <c r="I1417" s="834">
        <f t="shared" si="627"/>
        <v>0</v>
      </c>
      <c r="J1417" s="634">
        <f t="shared" si="627"/>
        <v>1410000</v>
      </c>
      <c r="K1417" s="733">
        <f t="shared" si="621"/>
        <v>0</v>
      </c>
    </row>
    <row r="1418" spans="1:11" ht="14.1" customHeight="1" x14ac:dyDescent="0.25">
      <c r="A1418" s="778" t="s">
        <v>928</v>
      </c>
      <c r="B1418" s="4" t="s">
        <v>144</v>
      </c>
      <c r="C1418" s="12">
        <v>1410000</v>
      </c>
      <c r="D1418" s="218"/>
      <c r="E1418" s="218"/>
      <c r="F1418" s="697"/>
      <c r="G1418" s="822"/>
      <c r="H1418" s="605"/>
      <c r="I1418" s="823">
        <f>H1418+G1418</f>
        <v>0</v>
      </c>
      <c r="J1418" s="604">
        <f>C1418-I1418</f>
        <v>1410000</v>
      </c>
      <c r="K1418" s="733">
        <f t="shared" si="621"/>
        <v>0</v>
      </c>
    </row>
    <row r="1419" spans="1:11" ht="14.1" customHeight="1" thickBot="1" x14ac:dyDescent="0.3">
      <c r="A1419" s="745" t="s">
        <v>102</v>
      </c>
      <c r="B1419" s="40" t="s">
        <v>94</v>
      </c>
      <c r="C1419" s="620">
        <f t="shared" ref="C1419:J1419" si="628">C1420+C1429+C1441+C1452</f>
        <v>15300000</v>
      </c>
      <c r="D1419" s="620">
        <f t="shared" si="628"/>
        <v>0</v>
      </c>
      <c r="E1419" s="620">
        <f t="shared" si="628"/>
        <v>0</v>
      </c>
      <c r="F1419" s="453">
        <f t="shared" si="628"/>
        <v>0</v>
      </c>
      <c r="G1419" s="825">
        <f t="shared" si="628"/>
        <v>0</v>
      </c>
      <c r="H1419" s="619">
        <f t="shared" si="628"/>
        <v>560000</v>
      </c>
      <c r="I1419" s="665">
        <f t="shared" si="628"/>
        <v>560000</v>
      </c>
      <c r="J1419" s="621">
        <f t="shared" si="628"/>
        <v>14740000</v>
      </c>
      <c r="K1419" s="775">
        <f t="shared" si="621"/>
        <v>3.6601307189542487</v>
      </c>
    </row>
    <row r="1420" spans="1:11" ht="14.1" customHeight="1" thickBot="1" x14ac:dyDescent="0.3">
      <c r="A1420" s="371" t="s">
        <v>56</v>
      </c>
      <c r="B1420" s="54" t="s">
        <v>57</v>
      </c>
      <c r="C1420" s="616">
        <f>C1421</f>
        <v>4900000</v>
      </c>
      <c r="D1420" s="616">
        <f t="shared" ref="D1420:J1420" si="629">D1421</f>
        <v>0</v>
      </c>
      <c r="E1420" s="616">
        <f t="shared" si="629"/>
        <v>0</v>
      </c>
      <c r="F1420" s="622">
        <f t="shared" si="629"/>
        <v>0</v>
      </c>
      <c r="G1420" s="838">
        <f t="shared" si="629"/>
        <v>0</v>
      </c>
      <c r="H1420" s="641">
        <f t="shared" si="629"/>
        <v>0</v>
      </c>
      <c r="I1420" s="962">
        <f t="shared" si="629"/>
        <v>0</v>
      </c>
      <c r="J1420" s="632">
        <f t="shared" si="629"/>
        <v>4900000</v>
      </c>
      <c r="K1420" s="757">
        <f t="shared" si="621"/>
        <v>0</v>
      </c>
    </row>
    <row r="1421" spans="1:11" ht="14.1" customHeight="1" thickBot="1" x14ac:dyDescent="0.3">
      <c r="A1421" s="776" t="s">
        <v>318</v>
      </c>
      <c r="B1421" s="3" t="s">
        <v>136</v>
      </c>
      <c r="C1421" s="617">
        <f>C1422+C1424+C1427</f>
        <v>4900000</v>
      </c>
      <c r="D1421" s="617">
        <f t="shared" ref="D1421:J1421" si="630">D1422+D1424+D1427</f>
        <v>0</v>
      </c>
      <c r="E1421" s="617">
        <f t="shared" si="630"/>
        <v>0</v>
      </c>
      <c r="F1421" s="624">
        <f t="shared" si="630"/>
        <v>0</v>
      </c>
      <c r="G1421" s="820">
        <f t="shared" si="630"/>
        <v>0</v>
      </c>
      <c r="H1421" s="617">
        <f t="shared" si="630"/>
        <v>0</v>
      </c>
      <c r="I1421" s="934">
        <f t="shared" si="630"/>
        <v>0</v>
      </c>
      <c r="J1421" s="625">
        <f t="shared" si="630"/>
        <v>4900000</v>
      </c>
      <c r="K1421" s="743">
        <f t="shared" si="621"/>
        <v>0</v>
      </c>
    </row>
    <row r="1422" spans="1:11" ht="14.1" customHeight="1" x14ac:dyDescent="0.25">
      <c r="A1422" s="777" t="s">
        <v>319</v>
      </c>
      <c r="B1422" s="41" t="s">
        <v>139</v>
      </c>
      <c r="C1422" s="618">
        <f>C1423</f>
        <v>785000</v>
      </c>
      <c r="D1422" s="618">
        <f t="shared" ref="D1422:J1422" si="631">D1423</f>
        <v>0</v>
      </c>
      <c r="E1422" s="618">
        <f t="shared" si="631"/>
        <v>0</v>
      </c>
      <c r="F1422" s="626">
        <f t="shared" si="631"/>
        <v>0</v>
      </c>
      <c r="G1422" s="821">
        <f t="shared" si="631"/>
        <v>0</v>
      </c>
      <c r="H1422" s="618">
        <f t="shared" si="631"/>
        <v>0</v>
      </c>
      <c r="I1422" s="935">
        <f t="shared" si="631"/>
        <v>0</v>
      </c>
      <c r="J1422" s="628">
        <f t="shared" si="631"/>
        <v>785000</v>
      </c>
      <c r="K1422" s="733">
        <f t="shared" si="621"/>
        <v>0</v>
      </c>
    </row>
    <row r="1423" spans="1:11" ht="14.1" customHeight="1" x14ac:dyDescent="0.25">
      <c r="A1423" s="778" t="s">
        <v>320</v>
      </c>
      <c r="B1423" s="4" t="s">
        <v>140</v>
      </c>
      <c r="C1423" s="12">
        <v>785000</v>
      </c>
      <c r="D1423" s="218"/>
      <c r="E1423" s="218"/>
      <c r="F1423" s="697"/>
      <c r="G1423" s="804"/>
      <c r="H1423" s="587"/>
      <c r="I1423" s="823">
        <f>H1423+G1423</f>
        <v>0</v>
      </c>
      <c r="J1423" s="604">
        <f>C1423-I1423</f>
        <v>785000</v>
      </c>
      <c r="K1423" s="733">
        <f t="shared" si="621"/>
        <v>0</v>
      </c>
    </row>
    <row r="1424" spans="1:11" ht="14.1" customHeight="1" x14ac:dyDescent="0.25">
      <c r="A1424" s="778" t="s">
        <v>321</v>
      </c>
      <c r="B1424" s="4" t="s">
        <v>141</v>
      </c>
      <c r="C1424" s="12">
        <f>C1425+C1426</f>
        <v>290000</v>
      </c>
      <c r="D1424" s="12">
        <f t="shared" ref="D1424:J1424" si="632">D1425+D1426</f>
        <v>0</v>
      </c>
      <c r="E1424" s="12">
        <f t="shared" si="632"/>
        <v>0</v>
      </c>
      <c r="F1424" s="633">
        <f t="shared" si="632"/>
        <v>0</v>
      </c>
      <c r="G1424" s="824">
        <f t="shared" si="632"/>
        <v>0</v>
      </c>
      <c r="H1424" s="12">
        <f t="shared" si="632"/>
        <v>0</v>
      </c>
      <c r="I1424" s="834">
        <f t="shared" si="632"/>
        <v>0</v>
      </c>
      <c r="J1424" s="634">
        <f t="shared" si="632"/>
        <v>290000</v>
      </c>
      <c r="K1424" s="733">
        <f t="shared" si="621"/>
        <v>0</v>
      </c>
    </row>
    <row r="1425" spans="1:11" ht="14.1" customHeight="1" x14ac:dyDescent="0.25">
      <c r="A1425" s="778" t="s">
        <v>322</v>
      </c>
      <c r="B1425" s="4" t="s">
        <v>142</v>
      </c>
      <c r="C1425" s="12">
        <v>90000</v>
      </c>
      <c r="D1425" s="218"/>
      <c r="E1425" s="218"/>
      <c r="F1425" s="697"/>
      <c r="G1425" s="804"/>
      <c r="H1425" s="587"/>
      <c r="I1425" s="823">
        <f>H1425+G1425</f>
        <v>0</v>
      </c>
      <c r="J1425" s="604">
        <f>C1425-I1425</f>
        <v>90000</v>
      </c>
      <c r="K1425" s="733">
        <f t="shared" si="621"/>
        <v>0</v>
      </c>
    </row>
    <row r="1426" spans="1:11" ht="14.1" customHeight="1" x14ac:dyDescent="0.25">
      <c r="A1426" s="778" t="s">
        <v>929</v>
      </c>
      <c r="B1426" s="4" t="s">
        <v>809</v>
      </c>
      <c r="C1426" s="12">
        <v>200000</v>
      </c>
      <c r="D1426" s="218"/>
      <c r="E1426" s="218"/>
      <c r="F1426" s="697"/>
      <c r="G1426" s="804"/>
      <c r="H1426" s="587"/>
      <c r="I1426" s="823"/>
      <c r="J1426" s="604">
        <f>C1426-I1426</f>
        <v>200000</v>
      </c>
      <c r="K1426" s="733"/>
    </row>
    <row r="1427" spans="1:11" ht="14.1" customHeight="1" x14ac:dyDescent="0.25">
      <c r="A1427" s="778" t="s">
        <v>323</v>
      </c>
      <c r="B1427" s="4" t="s">
        <v>143</v>
      </c>
      <c r="C1427" s="12">
        <f>C1428</f>
        <v>3825000</v>
      </c>
      <c r="D1427" s="12">
        <f t="shared" ref="D1427:J1427" si="633">D1428</f>
        <v>0</v>
      </c>
      <c r="E1427" s="12">
        <f t="shared" si="633"/>
        <v>0</v>
      </c>
      <c r="F1427" s="633">
        <f t="shared" si="633"/>
        <v>0</v>
      </c>
      <c r="G1427" s="824">
        <f t="shared" si="633"/>
        <v>0</v>
      </c>
      <c r="H1427" s="12">
        <f t="shared" si="633"/>
        <v>0</v>
      </c>
      <c r="I1427" s="954">
        <f t="shared" si="633"/>
        <v>0</v>
      </c>
      <c r="J1427" s="634">
        <f t="shared" si="633"/>
        <v>3825000</v>
      </c>
      <c r="K1427" s="733">
        <f t="shared" ref="K1427:K1437" si="634">I1427/C1427*100</f>
        <v>0</v>
      </c>
    </row>
    <row r="1428" spans="1:11" ht="14.1" customHeight="1" x14ac:dyDescent="0.25">
      <c r="A1428" s="779" t="s">
        <v>324</v>
      </c>
      <c r="B1428" s="32" t="s">
        <v>144</v>
      </c>
      <c r="C1428" s="611">
        <v>3825000</v>
      </c>
      <c r="D1428" s="211"/>
      <c r="E1428" s="211"/>
      <c r="F1428" s="693"/>
      <c r="G1428" s="805"/>
      <c r="H1428" s="590"/>
      <c r="I1428" s="829">
        <f>H1428+G1428</f>
        <v>0</v>
      </c>
      <c r="J1428" s="630">
        <f>C1428-I1428</f>
        <v>3825000</v>
      </c>
      <c r="K1428" s="737">
        <f t="shared" si="634"/>
        <v>0</v>
      </c>
    </row>
    <row r="1429" spans="1:11" ht="14.1" customHeight="1" thickBot="1" x14ac:dyDescent="0.3">
      <c r="A1429" s="769" t="s">
        <v>58</v>
      </c>
      <c r="B1429" s="125" t="s">
        <v>59</v>
      </c>
      <c r="C1429" s="667">
        <f>C1430</f>
        <v>4000000</v>
      </c>
      <c r="D1429" s="667">
        <f t="shared" ref="D1429:J1429" si="635">D1430</f>
        <v>0</v>
      </c>
      <c r="E1429" s="667">
        <f t="shared" si="635"/>
        <v>0</v>
      </c>
      <c r="F1429" s="668">
        <f t="shared" si="635"/>
        <v>0</v>
      </c>
      <c r="G1429" s="859">
        <f t="shared" si="635"/>
        <v>0</v>
      </c>
      <c r="H1429" s="669">
        <f t="shared" si="635"/>
        <v>560000</v>
      </c>
      <c r="I1429" s="969">
        <f t="shared" si="635"/>
        <v>560000</v>
      </c>
      <c r="J1429" s="670">
        <f t="shared" si="635"/>
        <v>3440000</v>
      </c>
      <c r="K1429" s="780">
        <f t="shared" si="634"/>
        <v>14.000000000000002</v>
      </c>
    </row>
    <row r="1430" spans="1:11" ht="14.1" customHeight="1" thickBot="1" x14ac:dyDescent="0.3">
      <c r="A1430" s="776" t="s">
        <v>325</v>
      </c>
      <c r="B1430" s="3" t="s">
        <v>136</v>
      </c>
      <c r="C1430" s="617">
        <f>C1431+C1433+C1436</f>
        <v>4000000</v>
      </c>
      <c r="D1430" s="617">
        <f t="shared" ref="D1430:J1430" si="636">D1431+D1433+D1436</f>
        <v>0</v>
      </c>
      <c r="E1430" s="617">
        <f t="shared" si="636"/>
        <v>0</v>
      </c>
      <c r="F1430" s="624">
        <f t="shared" si="636"/>
        <v>0</v>
      </c>
      <c r="G1430" s="820">
        <f t="shared" si="636"/>
        <v>0</v>
      </c>
      <c r="H1430" s="617">
        <f t="shared" si="636"/>
        <v>560000</v>
      </c>
      <c r="I1430" s="934">
        <f t="shared" si="636"/>
        <v>560000</v>
      </c>
      <c r="J1430" s="625">
        <f t="shared" si="636"/>
        <v>3440000</v>
      </c>
      <c r="K1430" s="743">
        <f t="shared" si="634"/>
        <v>14.000000000000002</v>
      </c>
    </row>
    <row r="1431" spans="1:11" ht="14.1" customHeight="1" x14ac:dyDescent="0.25">
      <c r="A1431" s="777" t="s">
        <v>326</v>
      </c>
      <c r="B1431" s="41" t="s">
        <v>139</v>
      </c>
      <c r="C1431" s="618">
        <f>C1432</f>
        <v>350000</v>
      </c>
      <c r="D1431" s="618">
        <f t="shared" ref="D1431:J1431" si="637">D1432</f>
        <v>0</v>
      </c>
      <c r="E1431" s="618">
        <f t="shared" si="637"/>
        <v>0</v>
      </c>
      <c r="F1431" s="626">
        <f t="shared" si="637"/>
        <v>0</v>
      </c>
      <c r="G1431" s="821">
        <f t="shared" si="637"/>
        <v>0</v>
      </c>
      <c r="H1431" s="618">
        <f t="shared" si="637"/>
        <v>0</v>
      </c>
      <c r="I1431" s="935">
        <f t="shared" si="637"/>
        <v>0</v>
      </c>
      <c r="J1431" s="628">
        <f t="shared" si="637"/>
        <v>350000</v>
      </c>
      <c r="K1431" s="733">
        <f t="shared" si="634"/>
        <v>0</v>
      </c>
    </row>
    <row r="1432" spans="1:11" ht="14.1" customHeight="1" x14ac:dyDescent="0.25">
      <c r="A1432" s="778" t="s">
        <v>327</v>
      </c>
      <c r="B1432" s="4" t="s">
        <v>140</v>
      </c>
      <c r="C1432" s="12">
        <v>350000</v>
      </c>
      <c r="D1432" s="218"/>
      <c r="E1432" s="218"/>
      <c r="F1432" s="697"/>
      <c r="G1432" s="822"/>
      <c r="H1432" s="605">
        <v>0</v>
      </c>
      <c r="I1432" s="831">
        <f>H1432+G1432</f>
        <v>0</v>
      </c>
      <c r="J1432" s="604">
        <f>C1432-I1432</f>
        <v>350000</v>
      </c>
      <c r="K1432" s="733">
        <f t="shared" si="634"/>
        <v>0</v>
      </c>
    </row>
    <row r="1433" spans="1:11" ht="14.1" customHeight="1" x14ac:dyDescent="0.25">
      <c r="A1433" s="778" t="s">
        <v>328</v>
      </c>
      <c r="B1433" s="4" t="s">
        <v>141</v>
      </c>
      <c r="C1433" s="12">
        <f>C1434+C1435</f>
        <v>130000</v>
      </c>
      <c r="D1433" s="12">
        <f t="shared" ref="D1433:J1433" si="638">D1434+D1435</f>
        <v>0</v>
      </c>
      <c r="E1433" s="12">
        <f t="shared" si="638"/>
        <v>0</v>
      </c>
      <c r="F1433" s="633">
        <f t="shared" si="638"/>
        <v>0</v>
      </c>
      <c r="G1433" s="824">
        <f t="shared" si="638"/>
        <v>0</v>
      </c>
      <c r="H1433" s="12">
        <f t="shared" si="638"/>
        <v>0</v>
      </c>
      <c r="I1433" s="834">
        <f t="shared" si="638"/>
        <v>0</v>
      </c>
      <c r="J1433" s="634">
        <f t="shared" si="638"/>
        <v>130000</v>
      </c>
      <c r="K1433" s="733">
        <f t="shared" si="634"/>
        <v>0</v>
      </c>
    </row>
    <row r="1434" spans="1:11" ht="14.1" customHeight="1" x14ac:dyDescent="0.25">
      <c r="A1434" s="778" t="s">
        <v>329</v>
      </c>
      <c r="B1434" s="4" t="s">
        <v>142</v>
      </c>
      <c r="C1434" s="12">
        <v>30000</v>
      </c>
      <c r="D1434" s="218"/>
      <c r="E1434" s="218"/>
      <c r="F1434" s="697"/>
      <c r="G1434" s="822"/>
      <c r="H1434" s="605"/>
      <c r="I1434" s="823">
        <f>H1434+G1434</f>
        <v>0</v>
      </c>
      <c r="J1434" s="604">
        <f>C1434-I1434</f>
        <v>30000</v>
      </c>
      <c r="K1434" s="733">
        <f t="shared" si="634"/>
        <v>0</v>
      </c>
    </row>
    <row r="1435" spans="1:11" ht="14.1" customHeight="1" x14ac:dyDescent="0.25">
      <c r="A1435" s="778" t="s">
        <v>930</v>
      </c>
      <c r="B1435" s="4" t="s">
        <v>809</v>
      </c>
      <c r="C1435" s="12">
        <v>100000</v>
      </c>
      <c r="D1435" s="218"/>
      <c r="E1435" s="218"/>
      <c r="F1435" s="697"/>
      <c r="G1435" s="822"/>
      <c r="H1435" s="605"/>
      <c r="I1435" s="823"/>
      <c r="J1435" s="604">
        <f>C1435-I1435</f>
        <v>100000</v>
      </c>
      <c r="K1435" s="733">
        <f t="shared" si="634"/>
        <v>0</v>
      </c>
    </row>
    <row r="1436" spans="1:11" ht="14.1" customHeight="1" x14ac:dyDescent="0.25">
      <c r="A1436" s="778" t="s">
        <v>330</v>
      </c>
      <c r="B1436" s="4" t="s">
        <v>143</v>
      </c>
      <c r="C1436" s="12">
        <f>C1437</f>
        <v>3520000</v>
      </c>
      <c r="D1436" s="12">
        <f t="shared" ref="D1436:J1436" si="639">D1437</f>
        <v>0</v>
      </c>
      <c r="E1436" s="12">
        <f t="shared" si="639"/>
        <v>0</v>
      </c>
      <c r="F1436" s="633">
        <f t="shared" si="639"/>
        <v>0</v>
      </c>
      <c r="G1436" s="824">
        <f t="shared" si="639"/>
        <v>0</v>
      </c>
      <c r="H1436" s="12">
        <f t="shared" si="639"/>
        <v>560000</v>
      </c>
      <c r="I1436" s="834">
        <f t="shared" si="639"/>
        <v>560000</v>
      </c>
      <c r="J1436" s="634">
        <f t="shared" si="639"/>
        <v>2960000</v>
      </c>
      <c r="K1436" s="733">
        <f t="shared" si="634"/>
        <v>15.909090909090908</v>
      </c>
    </row>
    <row r="1437" spans="1:11" ht="14.1" customHeight="1" x14ac:dyDescent="0.25">
      <c r="A1437" s="778" t="s">
        <v>331</v>
      </c>
      <c r="B1437" s="4" t="s">
        <v>144</v>
      </c>
      <c r="C1437" s="12">
        <v>3520000</v>
      </c>
      <c r="D1437" s="218"/>
      <c r="E1437" s="218"/>
      <c r="F1437" s="697"/>
      <c r="G1437" s="822"/>
      <c r="H1437" s="605">
        <v>560000</v>
      </c>
      <c r="I1437" s="831">
        <f>H1437+G1437</f>
        <v>560000</v>
      </c>
      <c r="J1437" s="604">
        <f>C1437-I1437</f>
        <v>2960000</v>
      </c>
      <c r="K1437" s="733">
        <f t="shared" si="634"/>
        <v>15.909090909090908</v>
      </c>
    </row>
    <row r="1438" spans="1:11" ht="14.1" customHeight="1" x14ac:dyDescent="0.25">
      <c r="A1438" s="918"/>
      <c r="B1438" s="879"/>
      <c r="C1438" s="880"/>
      <c r="D1438" s="881"/>
      <c r="E1438" s="881"/>
      <c r="F1438" s="881"/>
      <c r="G1438" s="882"/>
      <c r="H1438" s="882"/>
      <c r="I1438" s="941"/>
      <c r="J1438" s="883"/>
      <c r="K1438" s="884"/>
    </row>
    <row r="1439" spans="1:11" ht="14.1" customHeight="1" x14ac:dyDescent="0.25">
      <c r="A1439" s="919"/>
      <c r="B1439" s="7"/>
      <c r="C1439" s="885"/>
      <c r="D1439" s="220"/>
      <c r="E1439" s="220"/>
      <c r="F1439" s="220"/>
      <c r="G1439" s="415"/>
      <c r="H1439" s="415"/>
      <c r="I1439" s="942"/>
      <c r="J1439" s="886"/>
      <c r="K1439" s="887">
        <v>10</v>
      </c>
    </row>
    <row r="1440" spans="1:11" ht="14.1" customHeight="1" x14ac:dyDescent="0.25">
      <c r="A1440" s="717" t="s">
        <v>435</v>
      </c>
      <c r="B1440" s="689">
        <v>2</v>
      </c>
      <c r="C1440" s="690" t="s">
        <v>436</v>
      </c>
      <c r="D1440" s="690" t="s">
        <v>437</v>
      </c>
      <c r="E1440" s="690" t="s">
        <v>438</v>
      </c>
      <c r="F1440" s="691" t="s">
        <v>439</v>
      </c>
      <c r="G1440" s="801">
        <v>7</v>
      </c>
      <c r="H1440" s="581">
        <v>8</v>
      </c>
      <c r="I1440" s="924">
        <v>9</v>
      </c>
      <c r="J1440" s="582">
        <v>10</v>
      </c>
      <c r="K1440" s="718">
        <v>11</v>
      </c>
    </row>
    <row r="1441" spans="1:11" ht="14.1" customHeight="1" thickBot="1" x14ac:dyDescent="0.3">
      <c r="A1441" s="371" t="s">
        <v>60</v>
      </c>
      <c r="B1441" s="47" t="s">
        <v>61</v>
      </c>
      <c r="C1441" s="616">
        <f>C1442</f>
        <v>4000000</v>
      </c>
      <c r="D1441" s="616">
        <f t="shared" ref="D1441:J1441" si="640">D1442</f>
        <v>0</v>
      </c>
      <c r="E1441" s="616">
        <f t="shared" si="640"/>
        <v>0</v>
      </c>
      <c r="F1441" s="622">
        <f t="shared" si="640"/>
        <v>0</v>
      </c>
      <c r="G1441" s="819">
        <f t="shared" si="640"/>
        <v>0</v>
      </c>
      <c r="H1441" s="616">
        <f t="shared" si="640"/>
        <v>0</v>
      </c>
      <c r="I1441" s="961">
        <f t="shared" si="640"/>
        <v>0</v>
      </c>
      <c r="J1441" s="865">
        <f t="shared" si="640"/>
        <v>4000000</v>
      </c>
      <c r="K1441" s="739">
        <f t="shared" ref="K1441:K1457" si="641">I1441/C1441*100</f>
        <v>0</v>
      </c>
    </row>
    <row r="1442" spans="1:11" ht="14.1" customHeight="1" thickBot="1" x14ac:dyDescent="0.3">
      <c r="A1442" s="776" t="s">
        <v>332</v>
      </c>
      <c r="B1442" s="3" t="s">
        <v>136</v>
      </c>
      <c r="C1442" s="617">
        <f>C1443+C1445+C1448+C1450</f>
        <v>4000000</v>
      </c>
      <c r="D1442" s="617">
        <f t="shared" ref="D1442:J1442" si="642">D1443+D1445+D1448+D1450</f>
        <v>0</v>
      </c>
      <c r="E1442" s="617">
        <f t="shared" si="642"/>
        <v>0</v>
      </c>
      <c r="F1442" s="624">
        <f t="shared" si="642"/>
        <v>0</v>
      </c>
      <c r="G1442" s="820">
        <f t="shared" si="642"/>
        <v>0</v>
      </c>
      <c r="H1442" s="617">
        <f t="shared" si="642"/>
        <v>0</v>
      </c>
      <c r="I1442" s="934">
        <f t="shared" si="642"/>
        <v>0</v>
      </c>
      <c r="J1442" s="625">
        <f t="shared" si="642"/>
        <v>4000000</v>
      </c>
      <c r="K1442" s="741">
        <f t="shared" si="641"/>
        <v>0</v>
      </c>
    </row>
    <row r="1443" spans="1:11" ht="14.1" customHeight="1" x14ac:dyDescent="0.25">
      <c r="A1443" s="777" t="s">
        <v>333</v>
      </c>
      <c r="B1443" s="41" t="s">
        <v>139</v>
      </c>
      <c r="C1443" s="618">
        <f>C1444</f>
        <v>92000</v>
      </c>
      <c r="D1443" s="618">
        <f t="shared" ref="D1443:J1443" si="643">D1444</f>
        <v>0</v>
      </c>
      <c r="E1443" s="618">
        <f t="shared" si="643"/>
        <v>0</v>
      </c>
      <c r="F1443" s="626">
        <f t="shared" si="643"/>
        <v>0</v>
      </c>
      <c r="G1443" s="827">
        <f t="shared" si="643"/>
        <v>0</v>
      </c>
      <c r="H1443" s="627">
        <f t="shared" si="643"/>
        <v>0</v>
      </c>
      <c r="I1443" s="936">
        <f t="shared" si="643"/>
        <v>0</v>
      </c>
      <c r="J1443" s="628">
        <f t="shared" si="643"/>
        <v>92000</v>
      </c>
      <c r="K1443" s="743">
        <f t="shared" si="641"/>
        <v>0</v>
      </c>
    </row>
    <row r="1444" spans="1:11" ht="14.1" customHeight="1" x14ac:dyDescent="0.25">
      <c r="A1444" s="778" t="s">
        <v>334</v>
      </c>
      <c r="B1444" s="4" t="s">
        <v>140</v>
      </c>
      <c r="C1444" s="12">
        <v>92000</v>
      </c>
      <c r="D1444" s="218"/>
      <c r="E1444" s="218"/>
      <c r="F1444" s="697"/>
      <c r="G1444" s="822"/>
      <c r="H1444" s="605"/>
      <c r="I1444" s="823">
        <f>H1444+G1444</f>
        <v>0</v>
      </c>
      <c r="J1444" s="604">
        <f>C1444-I1444</f>
        <v>92000</v>
      </c>
      <c r="K1444" s="733">
        <f t="shared" si="641"/>
        <v>0</v>
      </c>
    </row>
    <row r="1445" spans="1:11" ht="14.1" customHeight="1" x14ac:dyDescent="0.25">
      <c r="A1445" s="778" t="s">
        <v>335</v>
      </c>
      <c r="B1445" s="4" t="s">
        <v>141</v>
      </c>
      <c r="C1445" s="12">
        <f>C1446+C1447</f>
        <v>108000</v>
      </c>
      <c r="D1445" s="12">
        <f t="shared" ref="D1445:J1445" si="644">D1446+D1447</f>
        <v>0</v>
      </c>
      <c r="E1445" s="12">
        <f t="shared" si="644"/>
        <v>0</v>
      </c>
      <c r="F1445" s="633">
        <f t="shared" si="644"/>
        <v>0</v>
      </c>
      <c r="G1445" s="824">
        <f t="shared" si="644"/>
        <v>0</v>
      </c>
      <c r="H1445" s="12">
        <f t="shared" si="644"/>
        <v>0</v>
      </c>
      <c r="I1445" s="834">
        <f t="shared" si="644"/>
        <v>0</v>
      </c>
      <c r="J1445" s="634">
        <f t="shared" si="644"/>
        <v>108000</v>
      </c>
      <c r="K1445" s="733">
        <f t="shared" si="641"/>
        <v>0</v>
      </c>
    </row>
    <row r="1446" spans="1:11" ht="14.1" customHeight="1" x14ac:dyDescent="0.25">
      <c r="A1446" s="778" t="s">
        <v>336</v>
      </c>
      <c r="B1446" s="4" t="s">
        <v>142</v>
      </c>
      <c r="C1446" s="12">
        <v>8000</v>
      </c>
      <c r="D1446" s="218"/>
      <c r="E1446" s="218"/>
      <c r="F1446" s="697"/>
      <c r="G1446" s="822"/>
      <c r="H1446" s="605"/>
      <c r="I1446" s="823">
        <f>H1446+G1446</f>
        <v>0</v>
      </c>
      <c r="J1446" s="604">
        <f>C1446-I1446</f>
        <v>8000</v>
      </c>
      <c r="K1446" s="733">
        <f t="shared" si="641"/>
        <v>0</v>
      </c>
    </row>
    <row r="1447" spans="1:11" ht="14.1" customHeight="1" x14ac:dyDescent="0.25">
      <c r="A1447" s="778" t="s">
        <v>931</v>
      </c>
      <c r="B1447" s="4" t="s">
        <v>809</v>
      </c>
      <c r="C1447" s="12">
        <v>100000</v>
      </c>
      <c r="D1447" s="218"/>
      <c r="E1447" s="218"/>
      <c r="F1447" s="697"/>
      <c r="G1447" s="822"/>
      <c r="H1447" s="605"/>
      <c r="I1447" s="823"/>
      <c r="J1447" s="604">
        <f>C1447-I1447</f>
        <v>100000</v>
      </c>
      <c r="K1447" s="733">
        <f t="shared" si="641"/>
        <v>0</v>
      </c>
    </row>
    <row r="1448" spans="1:11" ht="14.1" customHeight="1" x14ac:dyDescent="0.25">
      <c r="A1448" s="778" t="s">
        <v>337</v>
      </c>
      <c r="B1448" s="4" t="s">
        <v>143</v>
      </c>
      <c r="C1448" s="12">
        <f>C1449</f>
        <v>1400000</v>
      </c>
      <c r="D1448" s="12">
        <f t="shared" ref="D1448:J1448" si="645">D1449</f>
        <v>0</v>
      </c>
      <c r="E1448" s="12">
        <f t="shared" si="645"/>
        <v>0</v>
      </c>
      <c r="F1448" s="633">
        <f t="shared" si="645"/>
        <v>0</v>
      </c>
      <c r="G1448" s="860">
        <f t="shared" si="645"/>
        <v>0</v>
      </c>
      <c r="H1448" s="416">
        <f t="shared" si="645"/>
        <v>0</v>
      </c>
      <c r="I1448" s="954">
        <f t="shared" si="645"/>
        <v>0</v>
      </c>
      <c r="J1448" s="634">
        <f t="shared" si="645"/>
        <v>1400000</v>
      </c>
      <c r="K1448" s="733">
        <f t="shared" si="641"/>
        <v>0</v>
      </c>
    </row>
    <row r="1449" spans="1:11" ht="14.1" customHeight="1" x14ac:dyDescent="0.25">
      <c r="A1449" s="778" t="s">
        <v>338</v>
      </c>
      <c r="B1449" s="4" t="s">
        <v>144</v>
      </c>
      <c r="C1449" s="12">
        <v>1400000</v>
      </c>
      <c r="D1449" s="218"/>
      <c r="E1449" s="218"/>
      <c r="F1449" s="697"/>
      <c r="G1449" s="822"/>
      <c r="H1449" s="605"/>
      <c r="I1449" s="823">
        <f>H1449+G1449</f>
        <v>0</v>
      </c>
      <c r="J1449" s="604">
        <f>C1449-I1449</f>
        <v>1400000</v>
      </c>
      <c r="K1449" s="733">
        <f t="shared" si="641"/>
        <v>0</v>
      </c>
    </row>
    <row r="1450" spans="1:11" ht="14.1" customHeight="1" x14ac:dyDescent="0.25">
      <c r="A1450" s="778" t="s">
        <v>932</v>
      </c>
      <c r="B1450" s="32" t="s">
        <v>918</v>
      </c>
      <c r="C1450" s="611">
        <f>C1451</f>
        <v>2400000</v>
      </c>
      <c r="D1450" s="611">
        <f t="shared" ref="D1450:J1450" si="646">D1451</f>
        <v>0</v>
      </c>
      <c r="E1450" s="611">
        <f t="shared" si="646"/>
        <v>0</v>
      </c>
      <c r="F1450" s="663">
        <f t="shared" si="646"/>
        <v>0</v>
      </c>
      <c r="G1450" s="857">
        <f t="shared" si="646"/>
        <v>0</v>
      </c>
      <c r="H1450" s="611">
        <f t="shared" si="646"/>
        <v>0</v>
      </c>
      <c r="I1450" s="953">
        <f t="shared" si="646"/>
        <v>0</v>
      </c>
      <c r="J1450" s="664">
        <f t="shared" si="646"/>
        <v>2400000</v>
      </c>
      <c r="K1450" s="733">
        <f t="shared" si="641"/>
        <v>0</v>
      </c>
    </row>
    <row r="1451" spans="1:11" ht="14.1" customHeight="1" x14ac:dyDescent="0.25">
      <c r="A1451" s="778" t="s">
        <v>933</v>
      </c>
      <c r="B1451" s="32" t="s">
        <v>919</v>
      </c>
      <c r="C1451" s="611">
        <v>2400000</v>
      </c>
      <c r="D1451" s="211"/>
      <c r="E1451" s="211"/>
      <c r="F1451" s="693"/>
      <c r="G1451" s="828"/>
      <c r="H1451" s="629"/>
      <c r="I1451" s="829"/>
      <c r="J1451" s="630">
        <f>C1451-I1451</f>
        <v>2400000</v>
      </c>
      <c r="K1451" s="733">
        <f t="shared" si="641"/>
        <v>0</v>
      </c>
    </row>
    <row r="1452" spans="1:11" ht="14.1" customHeight="1" thickBot="1" x14ac:dyDescent="0.3">
      <c r="A1452" s="371" t="s">
        <v>62</v>
      </c>
      <c r="B1452" s="47" t="s">
        <v>63</v>
      </c>
      <c r="C1452" s="616">
        <f>C1453</f>
        <v>2400000</v>
      </c>
      <c r="D1452" s="616">
        <f t="shared" ref="D1452:J1452" si="647">D1453</f>
        <v>0</v>
      </c>
      <c r="E1452" s="616">
        <f t="shared" si="647"/>
        <v>0</v>
      </c>
      <c r="F1452" s="622">
        <f t="shared" si="647"/>
        <v>0</v>
      </c>
      <c r="G1452" s="838">
        <f t="shared" si="647"/>
        <v>0</v>
      </c>
      <c r="H1452" s="641">
        <f t="shared" si="647"/>
        <v>0</v>
      </c>
      <c r="I1452" s="962">
        <f t="shared" si="647"/>
        <v>0</v>
      </c>
      <c r="J1452" s="632">
        <f t="shared" si="647"/>
        <v>2400000</v>
      </c>
      <c r="K1452" s="739">
        <f t="shared" si="641"/>
        <v>0</v>
      </c>
    </row>
    <row r="1453" spans="1:11" ht="14.1" customHeight="1" thickBot="1" x14ac:dyDescent="0.3">
      <c r="A1453" s="776" t="s">
        <v>339</v>
      </c>
      <c r="B1453" s="3" t="s">
        <v>136</v>
      </c>
      <c r="C1453" s="617">
        <f>C1454+C1456+C1459</f>
        <v>2400000</v>
      </c>
      <c r="D1453" s="617">
        <f t="shared" ref="D1453:J1453" si="648">D1454+D1456+D1459</f>
        <v>0</v>
      </c>
      <c r="E1453" s="617">
        <f t="shared" si="648"/>
        <v>0</v>
      </c>
      <c r="F1453" s="624">
        <f t="shared" si="648"/>
        <v>0</v>
      </c>
      <c r="G1453" s="820">
        <f t="shared" si="648"/>
        <v>0</v>
      </c>
      <c r="H1453" s="617">
        <f t="shared" si="648"/>
        <v>0</v>
      </c>
      <c r="I1453" s="934">
        <f t="shared" si="648"/>
        <v>0</v>
      </c>
      <c r="J1453" s="625">
        <f t="shared" si="648"/>
        <v>2400000</v>
      </c>
      <c r="K1453" s="741">
        <f t="shared" si="641"/>
        <v>0</v>
      </c>
    </row>
    <row r="1454" spans="1:11" ht="14.1" customHeight="1" x14ac:dyDescent="0.25">
      <c r="A1454" s="777" t="s">
        <v>340</v>
      </c>
      <c r="B1454" s="41" t="s">
        <v>139</v>
      </c>
      <c r="C1454" s="618">
        <f>C1455</f>
        <v>244000</v>
      </c>
      <c r="D1454" s="618">
        <f t="shared" ref="D1454:J1454" si="649">D1455</f>
        <v>0</v>
      </c>
      <c r="E1454" s="618">
        <f t="shared" si="649"/>
        <v>0</v>
      </c>
      <c r="F1454" s="626">
        <f t="shared" si="649"/>
        <v>0</v>
      </c>
      <c r="G1454" s="821">
        <f t="shared" si="649"/>
        <v>0</v>
      </c>
      <c r="H1454" s="618">
        <f t="shared" si="649"/>
        <v>0</v>
      </c>
      <c r="I1454" s="935">
        <f t="shared" si="649"/>
        <v>0</v>
      </c>
      <c r="J1454" s="628">
        <f t="shared" si="649"/>
        <v>244000</v>
      </c>
      <c r="K1454" s="743">
        <f t="shared" si="641"/>
        <v>0</v>
      </c>
    </row>
    <row r="1455" spans="1:11" ht="14.1" customHeight="1" x14ac:dyDescent="0.25">
      <c r="A1455" s="778" t="s">
        <v>341</v>
      </c>
      <c r="B1455" s="4" t="s">
        <v>140</v>
      </c>
      <c r="C1455" s="12">
        <v>244000</v>
      </c>
      <c r="D1455" s="587"/>
      <c r="E1455" s="587"/>
      <c r="F1455" s="699"/>
      <c r="G1455" s="804"/>
      <c r="H1455" s="587"/>
      <c r="I1455" s="823">
        <f>H1455+G1455</f>
        <v>0</v>
      </c>
      <c r="J1455" s="604">
        <f>C1455-I1455</f>
        <v>244000</v>
      </c>
      <c r="K1455" s="733">
        <f t="shared" si="641"/>
        <v>0</v>
      </c>
    </row>
    <row r="1456" spans="1:11" ht="14.1" customHeight="1" x14ac:dyDescent="0.25">
      <c r="A1456" s="778" t="s">
        <v>342</v>
      </c>
      <c r="B1456" s="4" t="s">
        <v>141</v>
      </c>
      <c r="C1456" s="12">
        <f>C1457+C1458</f>
        <v>116000</v>
      </c>
      <c r="D1456" s="12">
        <f t="shared" ref="D1456:J1456" si="650">D1457+D1458</f>
        <v>0</v>
      </c>
      <c r="E1456" s="12">
        <f t="shared" si="650"/>
        <v>0</v>
      </c>
      <c r="F1456" s="633">
        <f t="shared" si="650"/>
        <v>0</v>
      </c>
      <c r="G1456" s="824">
        <f t="shared" si="650"/>
        <v>0</v>
      </c>
      <c r="H1456" s="12">
        <f t="shared" si="650"/>
        <v>0</v>
      </c>
      <c r="I1456" s="834">
        <f t="shared" si="650"/>
        <v>0</v>
      </c>
      <c r="J1456" s="634">
        <f t="shared" si="650"/>
        <v>116000</v>
      </c>
      <c r="K1456" s="733">
        <f t="shared" si="641"/>
        <v>0</v>
      </c>
    </row>
    <row r="1457" spans="1:11" ht="14.1" customHeight="1" x14ac:dyDescent="0.25">
      <c r="A1457" s="778" t="s">
        <v>343</v>
      </c>
      <c r="B1457" s="4" t="s">
        <v>142</v>
      </c>
      <c r="C1457" s="12">
        <v>16000</v>
      </c>
      <c r="D1457" s="218"/>
      <c r="E1457" s="218"/>
      <c r="F1457" s="697"/>
      <c r="G1457" s="804"/>
      <c r="H1457" s="587"/>
      <c r="I1457" s="823">
        <f>H1457+G1457</f>
        <v>0</v>
      </c>
      <c r="J1457" s="604">
        <f>C1457-I1457</f>
        <v>16000</v>
      </c>
      <c r="K1457" s="733">
        <f t="shared" si="641"/>
        <v>0</v>
      </c>
    </row>
    <row r="1458" spans="1:11" ht="14.1" customHeight="1" x14ac:dyDescent="0.25">
      <c r="A1458" s="778" t="s">
        <v>944</v>
      </c>
      <c r="B1458" s="4" t="s">
        <v>809</v>
      </c>
      <c r="C1458" s="12">
        <v>100000</v>
      </c>
      <c r="D1458" s="218"/>
      <c r="E1458" s="218"/>
      <c r="F1458" s="697"/>
      <c r="G1458" s="804"/>
      <c r="H1458" s="587"/>
      <c r="I1458" s="823"/>
      <c r="J1458" s="604">
        <f>C1458-I1458</f>
        <v>100000</v>
      </c>
      <c r="K1458" s="733"/>
    </row>
    <row r="1459" spans="1:11" ht="14.1" customHeight="1" x14ac:dyDescent="0.25">
      <c r="A1459" s="778" t="s">
        <v>344</v>
      </c>
      <c r="B1459" s="4" t="s">
        <v>143</v>
      </c>
      <c r="C1459" s="12">
        <f>C1460</f>
        <v>2040000</v>
      </c>
      <c r="D1459" s="12">
        <f t="shared" ref="D1459:J1459" si="651">D1460</f>
        <v>0</v>
      </c>
      <c r="E1459" s="12">
        <f t="shared" si="651"/>
        <v>0</v>
      </c>
      <c r="F1459" s="633">
        <f t="shared" si="651"/>
        <v>0</v>
      </c>
      <c r="G1459" s="824">
        <f t="shared" si="651"/>
        <v>0</v>
      </c>
      <c r="H1459" s="12">
        <f t="shared" si="651"/>
        <v>0</v>
      </c>
      <c r="I1459" s="954">
        <f t="shared" si="651"/>
        <v>0</v>
      </c>
      <c r="J1459" s="634">
        <f t="shared" si="651"/>
        <v>2040000</v>
      </c>
      <c r="K1459" s="733">
        <f t="shared" ref="K1459:K1478" si="652">I1459/C1459*100</f>
        <v>0</v>
      </c>
    </row>
    <row r="1460" spans="1:11" ht="14.1" customHeight="1" x14ac:dyDescent="0.25">
      <c r="A1460" s="778" t="s">
        <v>345</v>
      </c>
      <c r="B1460" s="4" t="s">
        <v>144</v>
      </c>
      <c r="C1460" s="12">
        <v>2040000</v>
      </c>
      <c r="D1460" s="218"/>
      <c r="E1460" s="218"/>
      <c r="F1460" s="697"/>
      <c r="G1460" s="804"/>
      <c r="H1460" s="587"/>
      <c r="I1460" s="823">
        <f>H1460+G1460</f>
        <v>0</v>
      </c>
      <c r="J1460" s="604">
        <f>C1460-I1460</f>
        <v>2040000</v>
      </c>
      <c r="K1460" s="733">
        <f t="shared" si="652"/>
        <v>0</v>
      </c>
    </row>
    <row r="1461" spans="1:11" ht="14.1" customHeight="1" x14ac:dyDescent="0.25">
      <c r="A1461" s="745" t="s">
        <v>101</v>
      </c>
      <c r="B1461" s="38" t="s">
        <v>95</v>
      </c>
      <c r="C1461" s="620">
        <f>C1462</f>
        <v>2000000</v>
      </c>
      <c r="D1461" s="620">
        <f t="shared" ref="D1461:J1462" si="653">D1462</f>
        <v>0</v>
      </c>
      <c r="E1461" s="620">
        <f t="shared" si="653"/>
        <v>0</v>
      </c>
      <c r="F1461" s="453">
        <f t="shared" si="653"/>
        <v>0</v>
      </c>
      <c r="G1461" s="825">
        <f t="shared" si="653"/>
        <v>0</v>
      </c>
      <c r="H1461" s="619">
        <f t="shared" si="653"/>
        <v>450000</v>
      </c>
      <c r="I1461" s="665">
        <f t="shared" si="653"/>
        <v>450000</v>
      </c>
      <c r="J1461" s="621">
        <f t="shared" si="653"/>
        <v>1550000</v>
      </c>
      <c r="K1461" s="746">
        <f t="shared" si="652"/>
        <v>22.5</v>
      </c>
    </row>
    <row r="1462" spans="1:11" ht="14.1" customHeight="1" thickBot="1" x14ac:dyDescent="0.3">
      <c r="A1462" s="371" t="s">
        <v>346</v>
      </c>
      <c r="B1462" s="47" t="s">
        <v>64</v>
      </c>
      <c r="C1462" s="616">
        <f>C1463</f>
        <v>2000000</v>
      </c>
      <c r="D1462" s="616">
        <f t="shared" si="653"/>
        <v>0</v>
      </c>
      <c r="E1462" s="616">
        <f t="shared" si="653"/>
        <v>0</v>
      </c>
      <c r="F1462" s="622">
        <f t="shared" si="653"/>
        <v>0</v>
      </c>
      <c r="G1462" s="838">
        <f t="shared" si="653"/>
        <v>0</v>
      </c>
      <c r="H1462" s="641">
        <f t="shared" si="653"/>
        <v>450000</v>
      </c>
      <c r="I1462" s="962">
        <f t="shared" si="653"/>
        <v>450000</v>
      </c>
      <c r="J1462" s="632">
        <f t="shared" si="653"/>
        <v>1550000</v>
      </c>
      <c r="K1462" s="739">
        <f t="shared" si="652"/>
        <v>22.5</v>
      </c>
    </row>
    <row r="1463" spans="1:11" ht="14.1" customHeight="1" thickBot="1" x14ac:dyDescent="0.3">
      <c r="A1463" s="776" t="s">
        <v>347</v>
      </c>
      <c r="B1463" s="3" t="s">
        <v>136</v>
      </c>
      <c r="C1463" s="617">
        <f>C1464+C1466+C1468</f>
        <v>2000000</v>
      </c>
      <c r="D1463" s="617">
        <f t="shared" ref="D1463:J1463" si="654">D1464+D1466+D1468</f>
        <v>0</v>
      </c>
      <c r="E1463" s="617">
        <f t="shared" si="654"/>
        <v>0</v>
      </c>
      <c r="F1463" s="624">
        <f t="shared" si="654"/>
        <v>0</v>
      </c>
      <c r="G1463" s="820">
        <f t="shared" si="654"/>
        <v>0</v>
      </c>
      <c r="H1463" s="617">
        <f t="shared" si="654"/>
        <v>450000</v>
      </c>
      <c r="I1463" s="934">
        <f t="shared" si="654"/>
        <v>450000</v>
      </c>
      <c r="J1463" s="625">
        <f t="shared" si="654"/>
        <v>1550000</v>
      </c>
      <c r="K1463" s="741">
        <f t="shared" si="652"/>
        <v>22.5</v>
      </c>
    </row>
    <row r="1464" spans="1:11" ht="14.1" customHeight="1" x14ac:dyDescent="0.25">
      <c r="A1464" s="778" t="s">
        <v>934</v>
      </c>
      <c r="B1464" s="41" t="s">
        <v>935</v>
      </c>
      <c r="C1464" s="618">
        <f>C1465</f>
        <v>100000</v>
      </c>
      <c r="D1464" s="618">
        <f t="shared" ref="D1464:J1464" si="655">D1465</f>
        <v>0</v>
      </c>
      <c r="E1464" s="618">
        <f t="shared" si="655"/>
        <v>0</v>
      </c>
      <c r="F1464" s="626">
        <f t="shared" si="655"/>
        <v>0</v>
      </c>
      <c r="G1464" s="833">
        <f t="shared" si="655"/>
        <v>0</v>
      </c>
      <c r="H1464" s="635">
        <f t="shared" si="655"/>
        <v>0</v>
      </c>
      <c r="I1464" s="937">
        <f t="shared" si="655"/>
        <v>0</v>
      </c>
      <c r="J1464" s="628">
        <f t="shared" si="655"/>
        <v>100000</v>
      </c>
      <c r="K1464" s="743">
        <f t="shared" si="652"/>
        <v>0</v>
      </c>
    </row>
    <row r="1465" spans="1:11" ht="14.1" customHeight="1" x14ac:dyDescent="0.25">
      <c r="A1465" s="778" t="s">
        <v>936</v>
      </c>
      <c r="B1465" s="4" t="s">
        <v>791</v>
      </c>
      <c r="C1465" s="12">
        <v>100000</v>
      </c>
      <c r="D1465" s="218"/>
      <c r="E1465" s="218"/>
      <c r="F1465" s="697"/>
      <c r="G1465" s="822"/>
      <c r="H1465" s="605"/>
      <c r="I1465" s="823">
        <f>H1465+G1465</f>
        <v>0</v>
      </c>
      <c r="J1465" s="878">
        <f>C1465-I1465</f>
        <v>100000</v>
      </c>
      <c r="K1465" s="733">
        <f t="shared" si="652"/>
        <v>0</v>
      </c>
    </row>
    <row r="1466" spans="1:11" ht="14.1" customHeight="1" x14ac:dyDescent="0.25">
      <c r="A1466" s="778" t="s">
        <v>348</v>
      </c>
      <c r="B1466" s="4" t="s">
        <v>141</v>
      </c>
      <c r="C1466" s="12">
        <f>C1467</f>
        <v>100000</v>
      </c>
      <c r="D1466" s="12">
        <f t="shared" ref="D1466:J1466" si="656">D1467</f>
        <v>0</v>
      </c>
      <c r="E1466" s="12">
        <f t="shared" si="656"/>
        <v>0</v>
      </c>
      <c r="F1466" s="633">
        <f t="shared" si="656"/>
        <v>0</v>
      </c>
      <c r="G1466" s="824">
        <f t="shared" si="656"/>
        <v>0</v>
      </c>
      <c r="H1466" s="12">
        <f t="shared" si="656"/>
        <v>0</v>
      </c>
      <c r="I1466" s="834">
        <f t="shared" si="656"/>
        <v>0</v>
      </c>
      <c r="J1466" s="634">
        <f t="shared" si="656"/>
        <v>100000</v>
      </c>
      <c r="K1466" s="733">
        <f t="shared" si="652"/>
        <v>0</v>
      </c>
    </row>
    <row r="1467" spans="1:11" ht="14.1" customHeight="1" x14ac:dyDescent="0.25">
      <c r="A1467" s="778" t="s">
        <v>937</v>
      </c>
      <c r="B1467" s="4" t="s">
        <v>387</v>
      </c>
      <c r="C1467" s="12">
        <v>100000</v>
      </c>
      <c r="D1467" s="218"/>
      <c r="E1467" s="218"/>
      <c r="F1467" s="697"/>
      <c r="G1467" s="822"/>
      <c r="H1467" s="605"/>
      <c r="I1467" s="823">
        <f>H1467+G1467</f>
        <v>0</v>
      </c>
      <c r="J1467" s="604">
        <f>C1467-I1467</f>
        <v>100000</v>
      </c>
      <c r="K1467" s="733">
        <f t="shared" si="652"/>
        <v>0</v>
      </c>
    </row>
    <row r="1468" spans="1:11" ht="14.1" customHeight="1" x14ac:dyDescent="0.25">
      <c r="A1468" s="778" t="s">
        <v>349</v>
      </c>
      <c r="B1468" s="4" t="s">
        <v>143</v>
      </c>
      <c r="C1468" s="12">
        <f>C1469</f>
        <v>1800000</v>
      </c>
      <c r="D1468" s="12">
        <f t="shared" ref="D1468:J1468" si="657">D1469</f>
        <v>0</v>
      </c>
      <c r="E1468" s="12">
        <f t="shared" si="657"/>
        <v>0</v>
      </c>
      <c r="F1468" s="633">
        <f t="shared" si="657"/>
        <v>0</v>
      </c>
      <c r="G1468" s="824">
        <f t="shared" si="657"/>
        <v>0</v>
      </c>
      <c r="H1468" s="824">
        <f t="shared" si="657"/>
        <v>450000</v>
      </c>
      <c r="I1468" s="834">
        <f t="shared" si="657"/>
        <v>450000</v>
      </c>
      <c r="J1468" s="634">
        <f t="shared" si="657"/>
        <v>1350000</v>
      </c>
      <c r="K1468" s="733">
        <f t="shared" si="652"/>
        <v>25</v>
      </c>
    </row>
    <row r="1469" spans="1:11" ht="14.1" customHeight="1" x14ac:dyDescent="0.25">
      <c r="A1469" s="778" t="s">
        <v>350</v>
      </c>
      <c r="B1469" s="4" t="s">
        <v>144</v>
      </c>
      <c r="C1469" s="12">
        <v>1800000</v>
      </c>
      <c r="D1469" s="218"/>
      <c r="E1469" s="218"/>
      <c r="F1469" s="697"/>
      <c r="G1469" s="822"/>
      <c r="H1469" s="605">
        <v>450000</v>
      </c>
      <c r="I1469" s="823">
        <f>H1469+G1469</f>
        <v>450000</v>
      </c>
      <c r="J1469" s="604">
        <f>C1469-I1469</f>
        <v>1350000</v>
      </c>
      <c r="K1469" s="733">
        <f t="shared" si="652"/>
        <v>25</v>
      </c>
    </row>
    <row r="1470" spans="1:11" ht="14.1" customHeight="1" x14ac:dyDescent="0.25">
      <c r="A1470" s="745" t="s">
        <v>100</v>
      </c>
      <c r="B1470" s="38" t="s">
        <v>96</v>
      </c>
      <c r="C1470" s="620">
        <f t="shared" ref="C1470:J1470" si="658">C1471+C1483+C1495</f>
        <v>10190000</v>
      </c>
      <c r="D1470" s="620">
        <f t="shared" si="658"/>
        <v>0</v>
      </c>
      <c r="E1470" s="620">
        <f t="shared" si="658"/>
        <v>0</v>
      </c>
      <c r="F1470" s="453">
        <f t="shared" si="658"/>
        <v>0</v>
      </c>
      <c r="G1470" s="832">
        <f t="shared" si="658"/>
        <v>0</v>
      </c>
      <c r="H1470" s="620">
        <f t="shared" si="658"/>
        <v>0</v>
      </c>
      <c r="I1470" s="810">
        <f t="shared" si="658"/>
        <v>0</v>
      </c>
      <c r="J1470" s="866">
        <f t="shared" si="658"/>
        <v>10190000</v>
      </c>
      <c r="K1470" s="746">
        <f t="shared" si="652"/>
        <v>0</v>
      </c>
    </row>
    <row r="1471" spans="1:11" ht="14.1" customHeight="1" thickBot="1" x14ac:dyDescent="0.3">
      <c r="A1471" s="371" t="s">
        <v>65</v>
      </c>
      <c r="B1471" s="47" t="s">
        <v>66</v>
      </c>
      <c r="C1471" s="616">
        <f>C1472</f>
        <v>2000000</v>
      </c>
      <c r="D1471" s="616">
        <f t="shared" ref="D1471:J1471" si="659">D1472</f>
        <v>0</v>
      </c>
      <c r="E1471" s="616">
        <f t="shared" si="659"/>
        <v>0</v>
      </c>
      <c r="F1471" s="622">
        <f t="shared" si="659"/>
        <v>0</v>
      </c>
      <c r="G1471" s="838">
        <f t="shared" si="659"/>
        <v>0</v>
      </c>
      <c r="H1471" s="641">
        <f t="shared" si="659"/>
        <v>0</v>
      </c>
      <c r="I1471" s="962">
        <f t="shared" si="659"/>
        <v>0</v>
      </c>
      <c r="J1471" s="632">
        <f t="shared" si="659"/>
        <v>2000000</v>
      </c>
      <c r="K1471" s="739">
        <f t="shared" si="652"/>
        <v>0</v>
      </c>
    </row>
    <row r="1472" spans="1:11" ht="14.1" customHeight="1" thickBot="1" x14ac:dyDescent="0.3">
      <c r="A1472" s="776" t="s">
        <v>351</v>
      </c>
      <c r="B1472" s="3" t="s">
        <v>136</v>
      </c>
      <c r="C1472" s="617">
        <f>C1473+C1475+C1477</f>
        <v>2000000</v>
      </c>
      <c r="D1472" s="617">
        <f t="shared" ref="D1472:J1472" si="660">D1473+D1475+D1477</f>
        <v>0</v>
      </c>
      <c r="E1472" s="617">
        <f t="shared" si="660"/>
        <v>0</v>
      </c>
      <c r="F1472" s="624">
        <f t="shared" si="660"/>
        <v>0</v>
      </c>
      <c r="G1472" s="820">
        <f t="shared" si="660"/>
        <v>0</v>
      </c>
      <c r="H1472" s="617">
        <f t="shared" si="660"/>
        <v>0</v>
      </c>
      <c r="I1472" s="934">
        <f t="shared" si="660"/>
        <v>0</v>
      </c>
      <c r="J1472" s="625">
        <f t="shared" si="660"/>
        <v>2000000</v>
      </c>
      <c r="K1472" s="741">
        <f t="shared" si="652"/>
        <v>0</v>
      </c>
    </row>
    <row r="1473" spans="1:11" ht="14.1" customHeight="1" x14ac:dyDescent="0.25">
      <c r="A1473" s="777" t="s">
        <v>352</v>
      </c>
      <c r="B1473" s="41" t="s">
        <v>139</v>
      </c>
      <c r="C1473" s="618">
        <f>C1474</f>
        <v>270000</v>
      </c>
      <c r="D1473" s="618">
        <f t="shared" ref="D1473:J1473" si="661">D1474</f>
        <v>0</v>
      </c>
      <c r="E1473" s="618">
        <f t="shared" si="661"/>
        <v>0</v>
      </c>
      <c r="F1473" s="626">
        <f t="shared" si="661"/>
        <v>0</v>
      </c>
      <c r="G1473" s="821">
        <f t="shared" si="661"/>
        <v>0</v>
      </c>
      <c r="H1473" s="618">
        <f t="shared" si="661"/>
        <v>0</v>
      </c>
      <c r="I1473" s="935">
        <f t="shared" si="661"/>
        <v>0</v>
      </c>
      <c r="J1473" s="628">
        <f t="shared" si="661"/>
        <v>270000</v>
      </c>
      <c r="K1473" s="743">
        <f t="shared" si="652"/>
        <v>0</v>
      </c>
    </row>
    <row r="1474" spans="1:11" ht="14.1" customHeight="1" x14ac:dyDescent="0.25">
      <c r="A1474" s="778" t="s">
        <v>353</v>
      </c>
      <c r="B1474" s="4" t="s">
        <v>140</v>
      </c>
      <c r="C1474" s="12">
        <v>270000</v>
      </c>
      <c r="D1474" s="218"/>
      <c r="E1474" s="218"/>
      <c r="F1474" s="697"/>
      <c r="G1474" s="822"/>
      <c r="H1474" s="605"/>
      <c r="I1474" s="823">
        <f>H1474+G1474</f>
        <v>0</v>
      </c>
      <c r="J1474" s="604">
        <f>C1474-I1474</f>
        <v>270000</v>
      </c>
      <c r="K1474" s="733">
        <f t="shared" si="652"/>
        <v>0</v>
      </c>
    </row>
    <row r="1475" spans="1:11" ht="14.1" customHeight="1" x14ac:dyDescent="0.25">
      <c r="A1475" s="778" t="s">
        <v>354</v>
      </c>
      <c r="B1475" s="4" t="s">
        <v>141</v>
      </c>
      <c r="C1475" s="12">
        <f>C1476</f>
        <v>200000</v>
      </c>
      <c r="D1475" s="12">
        <f t="shared" ref="D1475:J1475" si="662">D1476</f>
        <v>0</v>
      </c>
      <c r="E1475" s="12">
        <f t="shared" si="662"/>
        <v>0</v>
      </c>
      <c r="F1475" s="633">
        <f t="shared" si="662"/>
        <v>0</v>
      </c>
      <c r="G1475" s="824">
        <f t="shared" si="662"/>
        <v>0</v>
      </c>
      <c r="H1475" s="12">
        <f t="shared" si="662"/>
        <v>0</v>
      </c>
      <c r="I1475" s="834">
        <f t="shared" si="662"/>
        <v>0</v>
      </c>
      <c r="J1475" s="634">
        <f t="shared" si="662"/>
        <v>200000</v>
      </c>
      <c r="K1475" s="733">
        <f t="shared" si="652"/>
        <v>0</v>
      </c>
    </row>
    <row r="1476" spans="1:11" ht="14.1" customHeight="1" x14ac:dyDescent="0.25">
      <c r="A1476" s="778" t="s">
        <v>355</v>
      </c>
      <c r="B1476" s="4" t="s">
        <v>142</v>
      </c>
      <c r="C1476" s="12">
        <v>200000</v>
      </c>
      <c r="D1476" s="218"/>
      <c r="E1476" s="218"/>
      <c r="F1476" s="697"/>
      <c r="G1476" s="822"/>
      <c r="H1476" s="605"/>
      <c r="I1476" s="823">
        <f>H1476+G1476</f>
        <v>0</v>
      </c>
      <c r="J1476" s="604">
        <f>C1476-I1476</f>
        <v>200000</v>
      </c>
      <c r="K1476" s="733">
        <f t="shared" si="652"/>
        <v>0</v>
      </c>
    </row>
    <row r="1477" spans="1:11" ht="14.1" customHeight="1" x14ac:dyDescent="0.25">
      <c r="A1477" s="778" t="s">
        <v>356</v>
      </c>
      <c r="B1477" s="4" t="s">
        <v>143</v>
      </c>
      <c r="C1477" s="12">
        <f>C1478</f>
        <v>1530000</v>
      </c>
      <c r="D1477" s="12">
        <f t="shared" ref="D1477:J1477" si="663">D1478</f>
        <v>0</v>
      </c>
      <c r="E1477" s="12">
        <f t="shared" si="663"/>
        <v>0</v>
      </c>
      <c r="F1477" s="633">
        <f t="shared" si="663"/>
        <v>0</v>
      </c>
      <c r="G1477" s="824">
        <f t="shared" si="663"/>
        <v>0</v>
      </c>
      <c r="H1477" s="12">
        <f t="shared" si="663"/>
        <v>0</v>
      </c>
      <c r="I1477" s="834">
        <f t="shared" si="663"/>
        <v>0</v>
      </c>
      <c r="J1477" s="634">
        <f t="shared" si="663"/>
        <v>1530000</v>
      </c>
      <c r="K1477" s="733">
        <f t="shared" si="652"/>
        <v>0</v>
      </c>
    </row>
    <row r="1478" spans="1:11" ht="14.1" customHeight="1" x14ac:dyDescent="0.25">
      <c r="A1478" s="778" t="s">
        <v>357</v>
      </c>
      <c r="B1478" s="4" t="s">
        <v>144</v>
      </c>
      <c r="C1478" s="12">
        <v>1530000</v>
      </c>
      <c r="D1478" s="218"/>
      <c r="E1478" s="218"/>
      <c r="F1478" s="697"/>
      <c r="G1478" s="822"/>
      <c r="H1478" s="605"/>
      <c r="I1478" s="823">
        <f>H1478+G1478</f>
        <v>0</v>
      </c>
      <c r="J1478" s="604">
        <f>C1478-I1478</f>
        <v>1530000</v>
      </c>
      <c r="K1478" s="733">
        <f t="shared" si="652"/>
        <v>0</v>
      </c>
    </row>
    <row r="1479" spans="1:11" ht="14.1" customHeight="1" x14ac:dyDescent="0.25">
      <c r="A1479" s="918"/>
      <c r="B1479" s="879"/>
      <c r="C1479" s="880"/>
      <c r="D1479" s="881"/>
      <c r="E1479" s="881"/>
      <c r="F1479" s="881"/>
      <c r="G1479" s="882"/>
      <c r="H1479" s="882"/>
      <c r="I1479" s="882"/>
      <c r="J1479" s="883"/>
      <c r="K1479" s="884"/>
    </row>
    <row r="1480" spans="1:11" ht="14.1" customHeight="1" x14ac:dyDescent="0.25">
      <c r="A1480" s="919"/>
      <c r="B1480" s="7"/>
      <c r="C1480" s="885"/>
      <c r="D1480" s="220"/>
      <c r="E1480" s="220"/>
      <c r="F1480" s="220"/>
      <c r="G1480" s="415"/>
      <c r="H1480" s="415"/>
      <c r="I1480" s="415"/>
      <c r="J1480" s="886"/>
      <c r="K1480" s="887"/>
    </row>
    <row r="1481" spans="1:11" ht="14.1" customHeight="1" x14ac:dyDescent="0.25">
      <c r="A1481" s="919"/>
      <c r="B1481" s="7"/>
      <c r="C1481" s="885"/>
      <c r="D1481" s="220"/>
      <c r="E1481" s="220"/>
      <c r="F1481" s="220"/>
      <c r="G1481" s="415"/>
      <c r="H1481" s="415"/>
      <c r="I1481" s="415"/>
      <c r="J1481" s="886"/>
      <c r="K1481" s="887">
        <v>11</v>
      </c>
    </row>
    <row r="1482" spans="1:11" ht="14.1" customHeight="1" x14ac:dyDescent="0.25">
      <c r="A1482" s="717" t="s">
        <v>435</v>
      </c>
      <c r="B1482" s="689">
        <v>2</v>
      </c>
      <c r="C1482" s="690" t="s">
        <v>436</v>
      </c>
      <c r="D1482" s="690" t="s">
        <v>437</v>
      </c>
      <c r="E1482" s="690" t="s">
        <v>438</v>
      </c>
      <c r="F1482" s="691" t="s">
        <v>439</v>
      </c>
      <c r="G1482" s="801">
        <v>7</v>
      </c>
      <c r="H1482" s="581">
        <v>8</v>
      </c>
      <c r="I1482" s="924">
        <v>9</v>
      </c>
      <c r="J1482" s="582">
        <v>10</v>
      </c>
      <c r="K1482" s="718">
        <v>11</v>
      </c>
    </row>
    <row r="1483" spans="1:11" ht="14.1" customHeight="1" thickBot="1" x14ac:dyDescent="0.3">
      <c r="A1483" s="371" t="s">
        <v>67</v>
      </c>
      <c r="B1483" s="47" t="s">
        <v>68</v>
      </c>
      <c r="C1483" s="616">
        <f>C1484+C1487</f>
        <v>3770000</v>
      </c>
      <c r="D1483" s="616">
        <f t="shared" ref="D1483:J1483" si="664">D1484+D1487</f>
        <v>0</v>
      </c>
      <c r="E1483" s="616">
        <f t="shared" si="664"/>
        <v>0</v>
      </c>
      <c r="F1483" s="622">
        <f t="shared" si="664"/>
        <v>0</v>
      </c>
      <c r="G1483" s="838">
        <f t="shared" si="664"/>
        <v>0</v>
      </c>
      <c r="H1483" s="641">
        <f t="shared" si="664"/>
        <v>0</v>
      </c>
      <c r="I1483" s="962">
        <f t="shared" si="664"/>
        <v>0</v>
      </c>
      <c r="J1483" s="632">
        <f t="shared" si="664"/>
        <v>3770000</v>
      </c>
      <c r="K1483" s="739">
        <f t="shared" ref="K1483:K1503" si="665">I1483/C1483*100</f>
        <v>0</v>
      </c>
    </row>
    <row r="1484" spans="1:11" ht="14.1" customHeight="1" thickBot="1" x14ac:dyDescent="0.3">
      <c r="A1484" s="372" t="s">
        <v>365</v>
      </c>
      <c r="B1484" s="3" t="s">
        <v>80</v>
      </c>
      <c r="C1484" s="617">
        <f>C1485</f>
        <v>1695000</v>
      </c>
      <c r="D1484" s="617">
        <f t="shared" ref="D1484:J1485" si="666">D1485</f>
        <v>0</v>
      </c>
      <c r="E1484" s="617">
        <f t="shared" si="666"/>
        <v>0</v>
      </c>
      <c r="F1484" s="624">
        <f t="shared" si="666"/>
        <v>0</v>
      </c>
      <c r="G1484" s="820">
        <f t="shared" si="666"/>
        <v>0</v>
      </c>
      <c r="H1484" s="617">
        <f t="shared" si="666"/>
        <v>0</v>
      </c>
      <c r="I1484" s="934">
        <f t="shared" si="666"/>
        <v>0</v>
      </c>
      <c r="J1484" s="625">
        <f t="shared" si="666"/>
        <v>1695000</v>
      </c>
      <c r="K1484" s="741">
        <f t="shared" si="665"/>
        <v>0</v>
      </c>
    </row>
    <row r="1485" spans="1:11" ht="14.1" customHeight="1" x14ac:dyDescent="0.25">
      <c r="A1485" s="747" t="s">
        <v>366</v>
      </c>
      <c r="B1485" s="41" t="s">
        <v>137</v>
      </c>
      <c r="C1485" s="618">
        <f>C1486</f>
        <v>1695000</v>
      </c>
      <c r="D1485" s="618">
        <f t="shared" si="666"/>
        <v>0</v>
      </c>
      <c r="E1485" s="618">
        <f t="shared" si="666"/>
        <v>0</v>
      </c>
      <c r="F1485" s="626">
        <f t="shared" si="666"/>
        <v>0</v>
      </c>
      <c r="G1485" s="821">
        <f t="shared" si="666"/>
        <v>0</v>
      </c>
      <c r="H1485" s="618">
        <f t="shared" si="666"/>
        <v>0</v>
      </c>
      <c r="I1485" s="935">
        <f t="shared" si="666"/>
        <v>0</v>
      </c>
      <c r="J1485" s="628">
        <f t="shared" si="666"/>
        <v>1695000</v>
      </c>
      <c r="K1485" s="743">
        <f t="shared" si="665"/>
        <v>0</v>
      </c>
    </row>
    <row r="1486" spans="1:11" ht="14.1" customHeight="1" thickBot="1" x14ac:dyDescent="0.3">
      <c r="A1486" s="736" t="s">
        <v>367</v>
      </c>
      <c r="B1486" s="32" t="s">
        <v>138</v>
      </c>
      <c r="C1486" s="611">
        <v>1695000</v>
      </c>
      <c r="D1486" s="590"/>
      <c r="E1486" s="590"/>
      <c r="F1486" s="698"/>
      <c r="G1486" s="828"/>
      <c r="H1486" s="629"/>
      <c r="I1486" s="829">
        <f>H1486+G1486</f>
        <v>0</v>
      </c>
      <c r="J1486" s="630">
        <f>C1486-I1486</f>
        <v>1695000</v>
      </c>
      <c r="K1486" s="737">
        <f t="shared" si="665"/>
        <v>0</v>
      </c>
    </row>
    <row r="1487" spans="1:11" ht="14.1" customHeight="1" thickBot="1" x14ac:dyDescent="0.3">
      <c r="A1487" s="776" t="s">
        <v>358</v>
      </c>
      <c r="B1487" s="3" t="s">
        <v>136</v>
      </c>
      <c r="C1487" s="617">
        <f>C1488+C1490+C1493</f>
        <v>2075000</v>
      </c>
      <c r="D1487" s="617">
        <f t="shared" ref="D1487:J1487" si="667">D1488+D1490+D1493</f>
        <v>0</v>
      </c>
      <c r="E1487" s="617">
        <f t="shared" si="667"/>
        <v>0</v>
      </c>
      <c r="F1487" s="624">
        <f t="shared" si="667"/>
        <v>0</v>
      </c>
      <c r="G1487" s="820">
        <f t="shared" si="667"/>
        <v>0</v>
      </c>
      <c r="H1487" s="617">
        <f t="shared" si="667"/>
        <v>0</v>
      </c>
      <c r="I1487" s="934">
        <f t="shared" si="667"/>
        <v>0</v>
      </c>
      <c r="J1487" s="625">
        <f t="shared" si="667"/>
        <v>2075000</v>
      </c>
      <c r="K1487" s="741">
        <f t="shared" si="665"/>
        <v>0</v>
      </c>
    </row>
    <row r="1488" spans="1:11" ht="14.1" customHeight="1" x14ac:dyDescent="0.25">
      <c r="A1488" s="777" t="s">
        <v>359</v>
      </c>
      <c r="B1488" s="41" t="s">
        <v>139</v>
      </c>
      <c r="C1488" s="618">
        <f>C1489</f>
        <v>550000</v>
      </c>
      <c r="D1488" s="618">
        <f t="shared" ref="D1488:J1488" si="668">D1489</f>
        <v>0</v>
      </c>
      <c r="E1488" s="618">
        <f t="shared" si="668"/>
        <v>0</v>
      </c>
      <c r="F1488" s="626">
        <f t="shared" si="668"/>
        <v>0</v>
      </c>
      <c r="G1488" s="821">
        <f t="shared" si="668"/>
        <v>0</v>
      </c>
      <c r="H1488" s="618">
        <f t="shared" si="668"/>
        <v>0</v>
      </c>
      <c r="I1488" s="935">
        <f t="shared" si="668"/>
        <v>0</v>
      </c>
      <c r="J1488" s="628">
        <f t="shared" si="668"/>
        <v>550000</v>
      </c>
      <c r="K1488" s="743">
        <f t="shared" si="665"/>
        <v>0</v>
      </c>
    </row>
    <row r="1489" spans="1:11" ht="14.1" customHeight="1" x14ac:dyDescent="0.25">
      <c r="A1489" s="778" t="s">
        <v>360</v>
      </c>
      <c r="B1489" s="4" t="s">
        <v>140</v>
      </c>
      <c r="C1489" s="12">
        <v>550000</v>
      </c>
      <c r="D1489" s="218"/>
      <c r="E1489" s="218"/>
      <c r="F1489" s="697"/>
      <c r="G1489" s="822"/>
      <c r="H1489" s="605"/>
      <c r="I1489" s="823">
        <f>H1489+G1489</f>
        <v>0</v>
      </c>
      <c r="J1489" s="604">
        <f>C1489-I1489</f>
        <v>550000</v>
      </c>
      <c r="K1489" s="733">
        <f t="shared" si="665"/>
        <v>0</v>
      </c>
    </row>
    <row r="1490" spans="1:11" ht="14.1" customHeight="1" x14ac:dyDescent="0.25">
      <c r="A1490" s="778" t="s">
        <v>361</v>
      </c>
      <c r="B1490" s="4" t="s">
        <v>141</v>
      </c>
      <c r="C1490" s="12">
        <f>C1491+C1492</f>
        <v>400000</v>
      </c>
      <c r="D1490" s="12">
        <f t="shared" ref="D1490:J1490" si="669">D1491+D1492</f>
        <v>0</v>
      </c>
      <c r="E1490" s="12">
        <f t="shared" si="669"/>
        <v>0</v>
      </c>
      <c r="F1490" s="633">
        <f t="shared" si="669"/>
        <v>0</v>
      </c>
      <c r="G1490" s="824">
        <f t="shared" si="669"/>
        <v>0</v>
      </c>
      <c r="H1490" s="12">
        <f t="shared" si="669"/>
        <v>0</v>
      </c>
      <c r="I1490" s="834">
        <f t="shared" si="669"/>
        <v>0</v>
      </c>
      <c r="J1490" s="634">
        <f t="shared" si="669"/>
        <v>400000</v>
      </c>
      <c r="K1490" s="733">
        <f t="shared" si="665"/>
        <v>0</v>
      </c>
    </row>
    <row r="1491" spans="1:11" ht="14.1" customHeight="1" x14ac:dyDescent="0.25">
      <c r="A1491" s="778" t="s">
        <v>362</v>
      </c>
      <c r="B1491" s="4" t="s">
        <v>142</v>
      </c>
      <c r="C1491" s="12">
        <v>200000</v>
      </c>
      <c r="D1491" s="218"/>
      <c r="E1491" s="218"/>
      <c r="F1491" s="697"/>
      <c r="G1491" s="822"/>
      <c r="H1491" s="605"/>
      <c r="I1491" s="823">
        <f>H1491+G1491</f>
        <v>0</v>
      </c>
      <c r="J1491" s="604">
        <f>C1491-I1491</f>
        <v>200000</v>
      </c>
      <c r="K1491" s="733">
        <f t="shared" si="665"/>
        <v>0</v>
      </c>
    </row>
    <row r="1492" spans="1:11" ht="14.1" customHeight="1" x14ac:dyDescent="0.25">
      <c r="A1492" s="778" t="s">
        <v>938</v>
      </c>
      <c r="B1492" s="4" t="s">
        <v>387</v>
      </c>
      <c r="C1492" s="12">
        <v>200000</v>
      </c>
      <c r="D1492" s="218"/>
      <c r="E1492" s="218"/>
      <c r="F1492" s="697"/>
      <c r="G1492" s="822"/>
      <c r="H1492" s="605"/>
      <c r="I1492" s="823"/>
      <c r="J1492" s="604">
        <f>C1492-I1492</f>
        <v>200000</v>
      </c>
      <c r="K1492" s="733">
        <f t="shared" si="665"/>
        <v>0</v>
      </c>
    </row>
    <row r="1493" spans="1:11" ht="14.1" customHeight="1" x14ac:dyDescent="0.25">
      <c r="A1493" s="778" t="s">
        <v>363</v>
      </c>
      <c r="B1493" s="4" t="s">
        <v>143</v>
      </c>
      <c r="C1493" s="12">
        <f>C1494</f>
        <v>1125000</v>
      </c>
      <c r="D1493" s="12">
        <f t="shared" ref="D1493:J1493" si="670">D1494</f>
        <v>0</v>
      </c>
      <c r="E1493" s="12">
        <f t="shared" si="670"/>
        <v>0</v>
      </c>
      <c r="F1493" s="633">
        <f t="shared" si="670"/>
        <v>0</v>
      </c>
      <c r="G1493" s="824">
        <f t="shared" si="670"/>
        <v>0</v>
      </c>
      <c r="H1493" s="12">
        <f t="shared" si="670"/>
        <v>0</v>
      </c>
      <c r="I1493" s="834">
        <f t="shared" si="670"/>
        <v>0</v>
      </c>
      <c r="J1493" s="634">
        <f t="shared" si="670"/>
        <v>1125000</v>
      </c>
      <c r="K1493" s="733">
        <f t="shared" si="665"/>
        <v>0</v>
      </c>
    </row>
    <row r="1494" spans="1:11" ht="14.1" customHeight="1" x14ac:dyDescent="0.25">
      <c r="A1494" s="778" t="s">
        <v>364</v>
      </c>
      <c r="B1494" s="4" t="s">
        <v>939</v>
      </c>
      <c r="C1494" s="12">
        <v>1125000</v>
      </c>
      <c r="D1494" s="218"/>
      <c r="E1494" s="218"/>
      <c r="F1494" s="697"/>
      <c r="G1494" s="822"/>
      <c r="H1494" s="605"/>
      <c r="I1494" s="823">
        <f>H1494+G1494</f>
        <v>0</v>
      </c>
      <c r="J1494" s="604">
        <f>C1494-I1494</f>
        <v>1125000</v>
      </c>
      <c r="K1494" s="733">
        <f t="shared" si="665"/>
        <v>0</v>
      </c>
    </row>
    <row r="1495" spans="1:11" ht="14.1" customHeight="1" thickBot="1" x14ac:dyDescent="0.3">
      <c r="A1495" s="371" t="s">
        <v>69</v>
      </c>
      <c r="B1495" s="47" t="s">
        <v>70</v>
      </c>
      <c r="C1495" s="616">
        <f>C1496+C1499</f>
        <v>4420000</v>
      </c>
      <c r="D1495" s="616">
        <f t="shared" ref="D1495:J1495" si="671">D1496+D1499</f>
        <v>0</v>
      </c>
      <c r="E1495" s="616">
        <f t="shared" si="671"/>
        <v>0</v>
      </c>
      <c r="F1495" s="622">
        <f t="shared" si="671"/>
        <v>0</v>
      </c>
      <c r="G1495" s="838">
        <f t="shared" si="671"/>
        <v>0</v>
      </c>
      <c r="H1495" s="641">
        <f t="shared" si="671"/>
        <v>0</v>
      </c>
      <c r="I1495" s="962">
        <f t="shared" si="671"/>
        <v>0</v>
      </c>
      <c r="J1495" s="632">
        <f t="shared" si="671"/>
        <v>4420000</v>
      </c>
      <c r="K1495" s="739">
        <f t="shared" si="665"/>
        <v>0</v>
      </c>
    </row>
    <row r="1496" spans="1:11" ht="14.1" customHeight="1" thickBot="1" x14ac:dyDescent="0.3">
      <c r="A1496" s="372" t="s">
        <v>375</v>
      </c>
      <c r="B1496" s="3" t="s">
        <v>80</v>
      </c>
      <c r="C1496" s="617">
        <f>C1497</f>
        <v>1140000</v>
      </c>
      <c r="D1496" s="617">
        <f t="shared" ref="D1496:J1497" si="672">D1497</f>
        <v>0</v>
      </c>
      <c r="E1496" s="617">
        <f t="shared" si="672"/>
        <v>0</v>
      </c>
      <c r="F1496" s="624">
        <f t="shared" si="672"/>
        <v>0</v>
      </c>
      <c r="G1496" s="820">
        <f t="shared" si="672"/>
        <v>0</v>
      </c>
      <c r="H1496" s="617">
        <f t="shared" si="672"/>
        <v>0</v>
      </c>
      <c r="I1496" s="934">
        <f t="shared" si="672"/>
        <v>0</v>
      </c>
      <c r="J1496" s="625">
        <f t="shared" si="672"/>
        <v>1140000</v>
      </c>
      <c r="K1496" s="741">
        <f t="shared" si="665"/>
        <v>0</v>
      </c>
    </row>
    <row r="1497" spans="1:11" ht="14.1" customHeight="1" x14ac:dyDescent="0.25">
      <c r="A1497" s="747" t="s">
        <v>376</v>
      </c>
      <c r="B1497" s="41" t="s">
        <v>137</v>
      </c>
      <c r="C1497" s="618">
        <f>C1498</f>
        <v>1140000</v>
      </c>
      <c r="D1497" s="618">
        <f t="shared" si="672"/>
        <v>0</v>
      </c>
      <c r="E1497" s="618">
        <f t="shared" si="672"/>
        <v>0</v>
      </c>
      <c r="F1497" s="626">
        <f t="shared" si="672"/>
        <v>0</v>
      </c>
      <c r="G1497" s="821">
        <f t="shared" si="672"/>
        <v>0</v>
      </c>
      <c r="H1497" s="618">
        <f t="shared" si="672"/>
        <v>0</v>
      </c>
      <c r="I1497" s="935">
        <f t="shared" si="672"/>
        <v>0</v>
      </c>
      <c r="J1497" s="628">
        <f t="shared" si="672"/>
        <v>1140000</v>
      </c>
      <c r="K1497" s="743">
        <f t="shared" si="665"/>
        <v>0</v>
      </c>
    </row>
    <row r="1498" spans="1:11" ht="14.1" customHeight="1" thickBot="1" x14ac:dyDescent="0.3">
      <c r="A1498" s="736" t="s">
        <v>377</v>
      </c>
      <c r="B1498" s="32" t="s">
        <v>138</v>
      </c>
      <c r="C1498" s="611">
        <v>1140000</v>
      </c>
      <c r="D1498" s="590"/>
      <c r="E1498" s="590"/>
      <c r="F1498" s="698"/>
      <c r="G1498" s="828"/>
      <c r="H1498" s="629"/>
      <c r="I1498" s="829">
        <f>H1498+G1498</f>
        <v>0</v>
      </c>
      <c r="J1498" s="630">
        <f>C1498-I1498</f>
        <v>1140000</v>
      </c>
      <c r="K1498" s="737">
        <f t="shared" si="665"/>
        <v>0</v>
      </c>
    </row>
    <row r="1499" spans="1:11" ht="14.1" customHeight="1" thickBot="1" x14ac:dyDescent="0.3">
      <c r="A1499" s="776" t="s">
        <v>368</v>
      </c>
      <c r="B1499" s="3" t="s">
        <v>136</v>
      </c>
      <c r="C1499" s="617">
        <f>C1500+C1502+C1505</f>
        <v>3280000</v>
      </c>
      <c r="D1499" s="617">
        <f t="shared" ref="D1499:J1499" si="673">D1500+D1502+D1505</f>
        <v>0</v>
      </c>
      <c r="E1499" s="617">
        <f t="shared" si="673"/>
        <v>0</v>
      </c>
      <c r="F1499" s="624">
        <f t="shared" si="673"/>
        <v>0</v>
      </c>
      <c r="G1499" s="820">
        <f t="shared" si="673"/>
        <v>0</v>
      </c>
      <c r="H1499" s="617">
        <f t="shared" si="673"/>
        <v>0</v>
      </c>
      <c r="I1499" s="934">
        <f t="shared" si="673"/>
        <v>0</v>
      </c>
      <c r="J1499" s="625">
        <f t="shared" si="673"/>
        <v>3280000</v>
      </c>
      <c r="K1499" s="741">
        <f t="shared" si="665"/>
        <v>0</v>
      </c>
    </row>
    <row r="1500" spans="1:11" ht="14.1" customHeight="1" x14ac:dyDescent="0.25">
      <c r="A1500" s="777" t="s">
        <v>369</v>
      </c>
      <c r="B1500" s="41" t="s">
        <v>139</v>
      </c>
      <c r="C1500" s="618">
        <f>C1501</f>
        <v>430000</v>
      </c>
      <c r="D1500" s="618">
        <f t="shared" ref="D1500:J1500" si="674">D1501</f>
        <v>0</v>
      </c>
      <c r="E1500" s="618">
        <f t="shared" si="674"/>
        <v>0</v>
      </c>
      <c r="F1500" s="626">
        <f t="shared" si="674"/>
        <v>0</v>
      </c>
      <c r="G1500" s="821">
        <f t="shared" si="674"/>
        <v>0</v>
      </c>
      <c r="H1500" s="618">
        <f t="shared" si="674"/>
        <v>0</v>
      </c>
      <c r="I1500" s="935">
        <f t="shared" si="674"/>
        <v>0</v>
      </c>
      <c r="J1500" s="628">
        <f t="shared" si="674"/>
        <v>430000</v>
      </c>
      <c r="K1500" s="743">
        <f t="shared" si="665"/>
        <v>0</v>
      </c>
    </row>
    <row r="1501" spans="1:11" ht="14.1" customHeight="1" x14ac:dyDescent="0.25">
      <c r="A1501" s="778" t="s">
        <v>370</v>
      </c>
      <c r="B1501" s="4" t="s">
        <v>140</v>
      </c>
      <c r="C1501" s="12">
        <v>430000</v>
      </c>
      <c r="D1501" s="218"/>
      <c r="E1501" s="218"/>
      <c r="F1501" s="697"/>
      <c r="G1501" s="822"/>
      <c r="H1501" s="605"/>
      <c r="I1501" s="823">
        <f>H1501+G1501</f>
        <v>0</v>
      </c>
      <c r="J1501" s="604">
        <f>C1501-I1501</f>
        <v>430000</v>
      </c>
      <c r="K1501" s="733">
        <f t="shared" si="665"/>
        <v>0</v>
      </c>
    </row>
    <row r="1502" spans="1:11" ht="14.1" customHeight="1" x14ac:dyDescent="0.25">
      <c r="A1502" s="778" t="s">
        <v>371</v>
      </c>
      <c r="B1502" s="4" t="s">
        <v>141</v>
      </c>
      <c r="C1502" s="12">
        <f>C1503+C1504</f>
        <v>400000</v>
      </c>
      <c r="D1502" s="12">
        <f t="shared" ref="D1502:J1502" si="675">D1503+D1504</f>
        <v>0</v>
      </c>
      <c r="E1502" s="12">
        <f t="shared" si="675"/>
        <v>0</v>
      </c>
      <c r="F1502" s="633">
        <f t="shared" si="675"/>
        <v>0</v>
      </c>
      <c r="G1502" s="824">
        <f t="shared" si="675"/>
        <v>0</v>
      </c>
      <c r="H1502" s="12">
        <f t="shared" si="675"/>
        <v>0</v>
      </c>
      <c r="I1502" s="834">
        <f t="shared" si="675"/>
        <v>0</v>
      </c>
      <c r="J1502" s="634">
        <f t="shared" si="675"/>
        <v>400000</v>
      </c>
      <c r="K1502" s="733">
        <f t="shared" si="665"/>
        <v>0</v>
      </c>
    </row>
    <row r="1503" spans="1:11" ht="14.1" customHeight="1" x14ac:dyDescent="0.25">
      <c r="A1503" s="778" t="s">
        <v>372</v>
      </c>
      <c r="B1503" s="4" t="s">
        <v>142</v>
      </c>
      <c r="C1503" s="12">
        <v>200000</v>
      </c>
      <c r="D1503" s="218"/>
      <c r="E1503" s="218"/>
      <c r="F1503" s="697"/>
      <c r="G1503" s="822"/>
      <c r="H1503" s="605"/>
      <c r="I1503" s="823">
        <f>H1503+G1503</f>
        <v>0</v>
      </c>
      <c r="J1503" s="604">
        <f>C1503-I1503</f>
        <v>200000</v>
      </c>
      <c r="K1503" s="733">
        <f t="shared" si="665"/>
        <v>0</v>
      </c>
    </row>
    <row r="1504" spans="1:11" ht="14.1" customHeight="1" x14ac:dyDescent="0.25">
      <c r="A1504" s="778" t="s">
        <v>940</v>
      </c>
      <c r="B1504" s="4" t="s">
        <v>387</v>
      </c>
      <c r="C1504" s="12">
        <v>200000</v>
      </c>
      <c r="D1504" s="218"/>
      <c r="E1504" s="218"/>
      <c r="F1504" s="697"/>
      <c r="G1504" s="822"/>
      <c r="H1504" s="605"/>
      <c r="I1504" s="823"/>
      <c r="J1504" s="604">
        <f>C1504-I1504</f>
        <v>200000</v>
      </c>
      <c r="K1504" s="733"/>
    </row>
    <row r="1505" spans="1:11" ht="14.1" customHeight="1" x14ac:dyDescent="0.25">
      <c r="A1505" s="778" t="s">
        <v>373</v>
      </c>
      <c r="B1505" s="4" t="s">
        <v>143</v>
      </c>
      <c r="C1505" s="12">
        <f>C1506</f>
        <v>2450000</v>
      </c>
      <c r="D1505" s="12">
        <f t="shared" ref="D1505:J1505" si="676">D1506</f>
        <v>0</v>
      </c>
      <c r="E1505" s="12">
        <f t="shared" si="676"/>
        <v>0</v>
      </c>
      <c r="F1505" s="633">
        <f t="shared" si="676"/>
        <v>0</v>
      </c>
      <c r="G1505" s="824">
        <f t="shared" si="676"/>
        <v>0</v>
      </c>
      <c r="H1505" s="12">
        <f t="shared" si="676"/>
        <v>0</v>
      </c>
      <c r="I1505" s="834">
        <f t="shared" si="676"/>
        <v>0</v>
      </c>
      <c r="J1505" s="634">
        <f t="shared" si="676"/>
        <v>2450000</v>
      </c>
      <c r="K1505" s="733">
        <f t="shared" ref="K1505:K1515" si="677">I1505/C1505*100</f>
        <v>0</v>
      </c>
    </row>
    <row r="1506" spans="1:11" ht="14.1" customHeight="1" x14ac:dyDescent="0.25">
      <c r="A1506" s="778" t="s">
        <v>374</v>
      </c>
      <c r="B1506" s="4" t="s">
        <v>160</v>
      </c>
      <c r="C1506" s="12">
        <v>2450000</v>
      </c>
      <c r="D1506" s="218"/>
      <c r="E1506" s="218"/>
      <c r="F1506" s="697"/>
      <c r="G1506" s="822"/>
      <c r="H1506" s="605"/>
      <c r="I1506" s="823">
        <f>H1506+G1506</f>
        <v>0</v>
      </c>
      <c r="J1506" s="604">
        <f>C1506-I1506</f>
        <v>2450000</v>
      </c>
      <c r="K1506" s="733">
        <f t="shared" si="677"/>
        <v>0</v>
      </c>
    </row>
    <row r="1507" spans="1:11" ht="14.1" customHeight="1" x14ac:dyDescent="0.25">
      <c r="A1507" s="745" t="s">
        <v>99</v>
      </c>
      <c r="B1507" s="38" t="s">
        <v>447</v>
      </c>
      <c r="C1507" s="620">
        <f t="shared" ref="C1507:J1507" si="678">C1508+C1522</f>
        <v>6800000</v>
      </c>
      <c r="D1507" s="620">
        <f t="shared" si="678"/>
        <v>0</v>
      </c>
      <c r="E1507" s="620">
        <f t="shared" si="678"/>
        <v>0</v>
      </c>
      <c r="F1507" s="453">
        <f t="shared" si="678"/>
        <v>0</v>
      </c>
      <c r="G1507" s="825">
        <f t="shared" si="678"/>
        <v>0</v>
      </c>
      <c r="H1507" s="619">
        <f t="shared" si="678"/>
        <v>5437500</v>
      </c>
      <c r="I1507" s="665">
        <f t="shared" si="678"/>
        <v>5437500</v>
      </c>
      <c r="J1507" s="621">
        <f t="shared" si="678"/>
        <v>1362500</v>
      </c>
      <c r="K1507" s="746">
        <f t="shared" si="677"/>
        <v>79.963235294117652</v>
      </c>
    </row>
    <row r="1508" spans="1:11" ht="14.1" customHeight="1" thickBot="1" x14ac:dyDescent="0.3">
      <c r="A1508" s="371" t="s">
        <v>71</v>
      </c>
      <c r="B1508" s="47" t="s">
        <v>72</v>
      </c>
      <c r="C1508" s="616">
        <f>C1509</f>
        <v>2000000</v>
      </c>
      <c r="D1508" s="616">
        <f t="shared" ref="D1508:J1508" si="679">D1509</f>
        <v>0</v>
      </c>
      <c r="E1508" s="616">
        <f t="shared" si="679"/>
        <v>0</v>
      </c>
      <c r="F1508" s="622">
        <f t="shared" si="679"/>
        <v>0</v>
      </c>
      <c r="G1508" s="838">
        <f t="shared" si="679"/>
        <v>0</v>
      </c>
      <c r="H1508" s="641">
        <f t="shared" si="679"/>
        <v>637500</v>
      </c>
      <c r="I1508" s="962">
        <f t="shared" si="679"/>
        <v>637500</v>
      </c>
      <c r="J1508" s="632">
        <f t="shared" si="679"/>
        <v>1362500</v>
      </c>
      <c r="K1508" s="739">
        <f t="shared" si="677"/>
        <v>31.874999999999996</v>
      </c>
    </row>
    <row r="1509" spans="1:11" ht="14.1" customHeight="1" thickBot="1" x14ac:dyDescent="0.3">
      <c r="A1509" s="776" t="s">
        <v>378</v>
      </c>
      <c r="B1509" s="3" t="s">
        <v>136</v>
      </c>
      <c r="C1509" s="617">
        <f>C1510+C1512+C1514</f>
        <v>2000000</v>
      </c>
      <c r="D1509" s="617">
        <f t="shared" ref="D1509:J1509" si="680">D1510+D1512+D1514</f>
        <v>0</v>
      </c>
      <c r="E1509" s="617">
        <f t="shared" si="680"/>
        <v>0</v>
      </c>
      <c r="F1509" s="624">
        <f t="shared" si="680"/>
        <v>0</v>
      </c>
      <c r="G1509" s="820">
        <f t="shared" si="680"/>
        <v>0</v>
      </c>
      <c r="H1509" s="617">
        <f t="shared" si="680"/>
        <v>637500</v>
      </c>
      <c r="I1509" s="934">
        <f t="shared" si="680"/>
        <v>637500</v>
      </c>
      <c r="J1509" s="625">
        <f t="shared" si="680"/>
        <v>1362500</v>
      </c>
      <c r="K1509" s="741">
        <f t="shared" si="677"/>
        <v>31.874999999999996</v>
      </c>
    </row>
    <row r="1510" spans="1:11" ht="14.1" customHeight="1" x14ac:dyDescent="0.25">
      <c r="A1510" s="777" t="s">
        <v>379</v>
      </c>
      <c r="B1510" s="41" t="s">
        <v>139</v>
      </c>
      <c r="C1510" s="618">
        <f>C1511</f>
        <v>525000</v>
      </c>
      <c r="D1510" s="618">
        <f t="shared" ref="D1510:J1510" si="681">D1511</f>
        <v>0</v>
      </c>
      <c r="E1510" s="618">
        <f t="shared" si="681"/>
        <v>0</v>
      </c>
      <c r="F1510" s="626">
        <f t="shared" si="681"/>
        <v>0</v>
      </c>
      <c r="G1510" s="821">
        <f t="shared" si="681"/>
        <v>0</v>
      </c>
      <c r="H1510" s="618">
        <f t="shared" si="681"/>
        <v>0</v>
      </c>
      <c r="I1510" s="935">
        <f t="shared" si="681"/>
        <v>0</v>
      </c>
      <c r="J1510" s="628">
        <f t="shared" si="681"/>
        <v>525000</v>
      </c>
      <c r="K1510" s="743">
        <f t="shared" si="677"/>
        <v>0</v>
      </c>
    </row>
    <row r="1511" spans="1:11" ht="14.1" customHeight="1" x14ac:dyDescent="0.25">
      <c r="A1511" s="778" t="s">
        <v>380</v>
      </c>
      <c r="B1511" s="4" t="s">
        <v>140</v>
      </c>
      <c r="C1511" s="12">
        <v>525000</v>
      </c>
      <c r="D1511" s="587"/>
      <c r="E1511" s="587"/>
      <c r="F1511" s="699"/>
      <c r="G1511" s="822"/>
      <c r="H1511" s="605"/>
      <c r="I1511" s="823">
        <f>H1511+G1511</f>
        <v>0</v>
      </c>
      <c r="J1511" s="604">
        <f>C1511-I1511</f>
        <v>525000</v>
      </c>
      <c r="K1511" s="733">
        <f t="shared" si="677"/>
        <v>0</v>
      </c>
    </row>
    <row r="1512" spans="1:11" ht="14.1" customHeight="1" x14ac:dyDescent="0.25">
      <c r="A1512" s="778" t="s">
        <v>381</v>
      </c>
      <c r="B1512" s="4" t="s">
        <v>141</v>
      </c>
      <c r="C1512" s="12">
        <f>C1513</f>
        <v>200000</v>
      </c>
      <c r="D1512" s="12">
        <f t="shared" ref="D1512:J1512" si="682">D1513</f>
        <v>0</v>
      </c>
      <c r="E1512" s="12">
        <f t="shared" si="682"/>
        <v>0</v>
      </c>
      <c r="F1512" s="633">
        <f t="shared" si="682"/>
        <v>0</v>
      </c>
      <c r="G1512" s="824">
        <f t="shared" si="682"/>
        <v>0</v>
      </c>
      <c r="H1512" s="12">
        <f t="shared" si="682"/>
        <v>0</v>
      </c>
      <c r="I1512" s="834">
        <f t="shared" si="682"/>
        <v>0</v>
      </c>
      <c r="J1512" s="634">
        <f t="shared" si="682"/>
        <v>200000</v>
      </c>
      <c r="K1512" s="733">
        <f t="shared" si="677"/>
        <v>0</v>
      </c>
    </row>
    <row r="1513" spans="1:11" ht="14.1" customHeight="1" x14ac:dyDescent="0.25">
      <c r="A1513" s="778" t="s">
        <v>382</v>
      </c>
      <c r="B1513" s="4" t="s">
        <v>142</v>
      </c>
      <c r="C1513" s="12">
        <v>200000</v>
      </c>
      <c r="D1513" s="218"/>
      <c r="E1513" s="218"/>
      <c r="F1513" s="697"/>
      <c r="G1513" s="822"/>
      <c r="H1513" s="605"/>
      <c r="I1513" s="823">
        <f>H1513+G1513</f>
        <v>0</v>
      </c>
      <c r="J1513" s="604">
        <f>C1513-I1513</f>
        <v>200000</v>
      </c>
      <c r="K1513" s="733">
        <f t="shared" si="677"/>
        <v>0</v>
      </c>
    </row>
    <row r="1514" spans="1:11" ht="14.1" customHeight="1" x14ac:dyDescent="0.25">
      <c r="A1514" s="778" t="s">
        <v>383</v>
      </c>
      <c r="B1514" s="4" t="s">
        <v>143</v>
      </c>
      <c r="C1514" s="12">
        <f>C1515</f>
        <v>1275000</v>
      </c>
      <c r="D1514" s="12">
        <f t="shared" ref="D1514:J1514" si="683">D1515</f>
        <v>0</v>
      </c>
      <c r="E1514" s="12">
        <f t="shared" si="683"/>
        <v>0</v>
      </c>
      <c r="F1514" s="633">
        <f t="shared" si="683"/>
        <v>0</v>
      </c>
      <c r="G1514" s="824">
        <f t="shared" si="683"/>
        <v>0</v>
      </c>
      <c r="H1514" s="12">
        <f t="shared" si="683"/>
        <v>637500</v>
      </c>
      <c r="I1514" s="834">
        <f t="shared" si="683"/>
        <v>637500</v>
      </c>
      <c r="J1514" s="634">
        <f t="shared" si="683"/>
        <v>637500</v>
      </c>
      <c r="K1514" s="733">
        <f t="shared" si="677"/>
        <v>50</v>
      </c>
    </row>
    <row r="1515" spans="1:11" ht="14.1" customHeight="1" x14ac:dyDescent="0.25">
      <c r="A1515" s="778" t="s">
        <v>384</v>
      </c>
      <c r="B1515" s="4" t="s">
        <v>160</v>
      </c>
      <c r="C1515" s="12">
        <v>1275000</v>
      </c>
      <c r="D1515" s="218"/>
      <c r="E1515" s="218"/>
      <c r="F1515" s="697"/>
      <c r="G1515" s="822"/>
      <c r="H1515" s="605">
        <v>637500</v>
      </c>
      <c r="I1515" s="823">
        <f>H1515+G1515</f>
        <v>637500</v>
      </c>
      <c r="J1515" s="604">
        <f>C1515-I1515</f>
        <v>637500</v>
      </c>
      <c r="K1515" s="733">
        <f t="shared" si="677"/>
        <v>50</v>
      </c>
    </row>
    <row r="1516" spans="1:11" ht="14.1" customHeight="1" x14ac:dyDescent="0.25">
      <c r="A1516" s="779"/>
      <c r="B1516" s="32"/>
      <c r="C1516" s="611"/>
      <c r="D1516" s="211"/>
      <c r="E1516" s="211"/>
      <c r="F1516" s="693"/>
      <c r="G1516" s="828"/>
      <c r="H1516" s="629"/>
      <c r="I1516" s="829"/>
      <c r="J1516" s="630"/>
      <c r="K1516" s="737"/>
    </row>
    <row r="1517" spans="1:11" ht="14.1" customHeight="1" x14ac:dyDescent="0.25">
      <c r="A1517" s="918"/>
      <c r="B1517" s="879"/>
      <c r="C1517" s="880"/>
      <c r="D1517" s="881"/>
      <c r="E1517" s="881"/>
      <c r="F1517" s="881"/>
      <c r="G1517" s="882"/>
      <c r="H1517" s="882"/>
      <c r="I1517" s="882"/>
      <c r="J1517" s="883"/>
      <c r="K1517" s="884"/>
    </row>
    <row r="1518" spans="1:11" ht="14.1" customHeight="1" x14ac:dyDescent="0.25">
      <c r="A1518" s="919"/>
      <c r="B1518" s="7"/>
      <c r="C1518" s="885"/>
      <c r="D1518" s="220"/>
      <c r="E1518" s="220"/>
      <c r="F1518" s="220"/>
      <c r="G1518" s="415"/>
      <c r="H1518" s="415"/>
      <c r="I1518" s="415"/>
      <c r="J1518" s="886"/>
      <c r="K1518" s="887"/>
    </row>
    <row r="1519" spans="1:11" ht="14.1" customHeight="1" x14ac:dyDescent="0.25">
      <c r="A1519" s="919"/>
      <c r="B1519" s="7"/>
      <c r="C1519" s="885"/>
      <c r="D1519" s="220"/>
      <c r="E1519" s="220"/>
      <c r="F1519" s="220"/>
      <c r="G1519" s="415"/>
      <c r="H1519" s="415"/>
      <c r="I1519" s="415"/>
      <c r="J1519" s="886"/>
      <c r="K1519" s="887"/>
    </row>
    <row r="1520" spans="1:11" ht="14.1" customHeight="1" x14ac:dyDescent="0.25">
      <c r="A1520" s="919"/>
      <c r="B1520" s="7"/>
      <c r="C1520" s="885"/>
      <c r="D1520" s="220"/>
      <c r="E1520" s="220"/>
      <c r="F1520" s="220"/>
      <c r="G1520" s="415"/>
      <c r="H1520" s="415"/>
      <c r="I1520" s="415"/>
      <c r="J1520" s="886"/>
      <c r="K1520" s="887">
        <v>12</v>
      </c>
    </row>
    <row r="1521" spans="1:11" ht="14.1" customHeight="1" x14ac:dyDescent="0.25">
      <c r="A1521" s="717" t="s">
        <v>435</v>
      </c>
      <c r="B1521" s="689">
        <v>2</v>
      </c>
      <c r="C1521" s="690" t="s">
        <v>436</v>
      </c>
      <c r="D1521" s="690" t="s">
        <v>437</v>
      </c>
      <c r="E1521" s="690" t="s">
        <v>438</v>
      </c>
      <c r="F1521" s="691" t="s">
        <v>439</v>
      </c>
      <c r="G1521" s="801">
        <v>7</v>
      </c>
      <c r="H1521" s="581">
        <v>8</v>
      </c>
      <c r="I1521" s="924">
        <v>9</v>
      </c>
      <c r="J1521" s="582">
        <v>10</v>
      </c>
      <c r="K1521" s="718">
        <v>11</v>
      </c>
    </row>
    <row r="1522" spans="1:11" ht="14.1" customHeight="1" thickBot="1" x14ac:dyDescent="0.3">
      <c r="A1522" s="371" t="s">
        <v>73</v>
      </c>
      <c r="B1522" s="47" t="s">
        <v>448</v>
      </c>
      <c r="C1522" s="616">
        <f>C1523+C1526</f>
        <v>4800000</v>
      </c>
      <c r="D1522" s="616">
        <f t="shared" ref="D1522:J1522" si="684">D1523+D1526</f>
        <v>0</v>
      </c>
      <c r="E1522" s="616">
        <f t="shared" si="684"/>
        <v>0</v>
      </c>
      <c r="F1522" s="622">
        <f t="shared" si="684"/>
        <v>0</v>
      </c>
      <c r="G1522" s="819">
        <f t="shared" si="684"/>
        <v>0</v>
      </c>
      <c r="H1522" s="616">
        <f t="shared" si="684"/>
        <v>4800000</v>
      </c>
      <c r="I1522" s="961">
        <f t="shared" si="684"/>
        <v>4800000</v>
      </c>
      <c r="J1522" s="865">
        <f t="shared" si="684"/>
        <v>0</v>
      </c>
      <c r="K1522" s="737">
        <f t="shared" ref="K1522:K1556" si="685">I1522/C1522*100</f>
        <v>100</v>
      </c>
    </row>
    <row r="1523" spans="1:11" ht="14.1" customHeight="1" thickBot="1" x14ac:dyDescent="0.3">
      <c r="A1523" s="372" t="s">
        <v>391</v>
      </c>
      <c r="B1523" s="3" t="s">
        <v>80</v>
      </c>
      <c r="C1523" s="617">
        <f>C1524</f>
        <v>625000</v>
      </c>
      <c r="D1523" s="617">
        <f t="shared" ref="D1523:J1524" si="686">D1524</f>
        <v>0</v>
      </c>
      <c r="E1523" s="617">
        <f t="shared" si="686"/>
        <v>0</v>
      </c>
      <c r="F1523" s="624">
        <f t="shared" si="686"/>
        <v>0</v>
      </c>
      <c r="G1523" s="820">
        <f t="shared" si="686"/>
        <v>0</v>
      </c>
      <c r="H1523" s="617">
        <f t="shared" si="686"/>
        <v>625000</v>
      </c>
      <c r="I1523" s="934">
        <f t="shared" si="686"/>
        <v>625000</v>
      </c>
      <c r="J1523" s="625">
        <f t="shared" si="686"/>
        <v>0</v>
      </c>
      <c r="K1523" s="741">
        <f t="shared" si="685"/>
        <v>100</v>
      </c>
    </row>
    <row r="1524" spans="1:11" ht="14.1" customHeight="1" x14ac:dyDescent="0.25">
      <c r="A1524" s="747" t="s">
        <v>392</v>
      </c>
      <c r="B1524" s="41" t="s">
        <v>137</v>
      </c>
      <c r="C1524" s="618">
        <f>C1525</f>
        <v>625000</v>
      </c>
      <c r="D1524" s="618">
        <f t="shared" si="686"/>
        <v>0</v>
      </c>
      <c r="E1524" s="618">
        <f t="shared" si="686"/>
        <v>0</v>
      </c>
      <c r="F1524" s="626">
        <f t="shared" si="686"/>
        <v>0</v>
      </c>
      <c r="G1524" s="821">
        <f t="shared" si="686"/>
        <v>0</v>
      </c>
      <c r="H1524" s="618">
        <f t="shared" si="686"/>
        <v>625000</v>
      </c>
      <c r="I1524" s="935">
        <f t="shared" si="686"/>
        <v>625000</v>
      </c>
      <c r="J1524" s="628">
        <f t="shared" si="686"/>
        <v>0</v>
      </c>
      <c r="K1524" s="743">
        <f t="shared" si="685"/>
        <v>100</v>
      </c>
    </row>
    <row r="1525" spans="1:11" ht="14.1" customHeight="1" thickBot="1" x14ac:dyDescent="0.3">
      <c r="A1525" s="736" t="s">
        <v>393</v>
      </c>
      <c r="B1525" s="32" t="s">
        <v>138</v>
      </c>
      <c r="C1525" s="611">
        <v>625000</v>
      </c>
      <c r="D1525" s="590"/>
      <c r="E1525" s="590"/>
      <c r="F1525" s="698"/>
      <c r="G1525" s="828"/>
      <c r="H1525" s="629">
        <v>625000</v>
      </c>
      <c r="I1525" s="829">
        <f>H1525+G1525</f>
        <v>625000</v>
      </c>
      <c r="J1525" s="630">
        <f>C1525-I1525</f>
        <v>0</v>
      </c>
      <c r="K1525" s="737">
        <f t="shared" si="685"/>
        <v>100</v>
      </c>
    </row>
    <row r="1526" spans="1:11" ht="14.1" customHeight="1" thickBot="1" x14ac:dyDescent="0.3">
      <c r="A1526" s="372" t="s">
        <v>394</v>
      </c>
      <c r="B1526" s="3" t="s">
        <v>136</v>
      </c>
      <c r="C1526" s="617">
        <f>C1527+C1529+C1531+C1534+C1537</f>
        <v>4175000</v>
      </c>
      <c r="D1526" s="617">
        <f t="shared" ref="D1526:J1526" si="687">D1527+D1529+D1531+D1534+D1537</f>
        <v>0</v>
      </c>
      <c r="E1526" s="617">
        <f t="shared" si="687"/>
        <v>0</v>
      </c>
      <c r="F1526" s="624">
        <f t="shared" si="687"/>
        <v>0</v>
      </c>
      <c r="G1526" s="820">
        <f t="shared" si="687"/>
        <v>0</v>
      </c>
      <c r="H1526" s="617">
        <f t="shared" si="687"/>
        <v>4175000</v>
      </c>
      <c r="I1526" s="934">
        <f t="shared" si="687"/>
        <v>4175000</v>
      </c>
      <c r="J1526" s="625">
        <f t="shared" si="687"/>
        <v>0</v>
      </c>
      <c r="K1526" s="741">
        <f t="shared" si="685"/>
        <v>100</v>
      </c>
    </row>
    <row r="1527" spans="1:11" ht="14.1" customHeight="1" x14ac:dyDescent="0.25">
      <c r="A1527" s="747" t="s">
        <v>395</v>
      </c>
      <c r="B1527" s="41" t="s">
        <v>139</v>
      </c>
      <c r="C1527" s="618">
        <f>C1528</f>
        <v>480000</v>
      </c>
      <c r="D1527" s="618">
        <f t="shared" ref="D1527:J1527" si="688">D1528</f>
        <v>0</v>
      </c>
      <c r="E1527" s="618">
        <f t="shared" si="688"/>
        <v>0</v>
      </c>
      <c r="F1527" s="626">
        <f t="shared" si="688"/>
        <v>0</v>
      </c>
      <c r="G1527" s="821">
        <f t="shared" si="688"/>
        <v>0</v>
      </c>
      <c r="H1527" s="618">
        <f t="shared" si="688"/>
        <v>480000</v>
      </c>
      <c r="I1527" s="935">
        <f t="shared" si="688"/>
        <v>480000</v>
      </c>
      <c r="J1527" s="628">
        <f t="shared" si="688"/>
        <v>0</v>
      </c>
      <c r="K1527" s="743">
        <f t="shared" si="685"/>
        <v>100</v>
      </c>
    </row>
    <row r="1528" spans="1:11" ht="14.1" customHeight="1" x14ac:dyDescent="0.25">
      <c r="A1528" s="732" t="s">
        <v>396</v>
      </c>
      <c r="B1528" s="4" t="s">
        <v>140</v>
      </c>
      <c r="C1528" s="12">
        <v>480000</v>
      </c>
      <c r="D1528" s="587"/>
      <c r="E1528" s="587"/>
      <c r="F1528" s="699"/>
      <c r="G1528" s="822"/>
      <c r="H1528" s="605">
        <v>480000</v>
      </c>
      <c r="I1528" s="831">
        <f>H1528+G1528</f>
        <v>480000</v>
      </c>
      <c r="J1528" s="636">
        <f>C1528-I1528</f>
        <v>0</v>
      </c>
      <c r="K1528" s="733">
        <f t="shared" si="685"/>
        <v>100</v>
      </c>
    </row>
    <row r="1529" spans="1:11" ht="14.1" customHeight="1" x14ac:dyDescent="0.25">
      <c r="A1529" s="732" t="s">
        <v>397</v>
      </c>
      <c r="B1529" s="4" t="s">
        <v>385</v>
      </c>
      <c r="C1529" s="12">
        <f>C1530</f>
        <v>200000</v>
      </c>
      <c r="D1529" s="12">
        <f t="shared" ref="D1529:J1529" si="689">D1530</f>
        <v>0</v>
      </c>
      <c r="E1529" s="12">
        <f t="shared" si="689"/>
        <v>0</v>
      </c>
      <c r="F1529" s="633">
        <f t="shared" si="689"/>
        <v>0</v>
      </c>
      <c r="G1529" s="824">
        <f t="shared" si="689"/>
        <v>0</v>
      </c>
      <c r="H1529" s="12">
        <f t="shared" si="689"/>
        <v>200000</v>
      </c>
      <c r="I1529" s="834">
        <f t="shared" si="689"/>
        <v>200000</v>
      </c>
      <c r="J1529" s="634">
        <f t="shared" si="689"/>
        <v>0</v>
      </c>
      <c r="K1529" s="733">
        <f t="shared" si="685"/>
        <v>100</v>
      </c>
    </row>
    <row r="1530" spans="1:11" ht="14.1" customHeight="1" x14ac:dyDescent="0.25">
      <c r="A1530" s="732" t="s">
        <v>398</v>
      </c>
      <c r="B1530" s="4" t="s">
        <v>386</v>
      </c>
      <c r="C1530" s="12">
        <v>200000</v>
      </c>
      <c r="D1530" s="587"/>
      <c r="E1530" s="587"/>
      <c r="F1530" s="699"/>
      <c r="G1530" s="822"/>
      <c r="H1530" s="605">
        <v>200000</v>
      </c>
      <c r="I1530" s="831">
        <f>H1530+G1530</f>
        <v>200000</v>
      </c>
      <c r="J1530" s="636">
        <f>C1530-I1530</f>
        <v>0</v>
      </c>
      <c r="K1530" s="733">
        <f t="shared" si="685"/>
        <v>100</v>
      </c>
    </row>
    <row r="1531" spans="1:11" ht="14.1" customHeight="1" x14ac:dyDescent="0.25">
      <c r="A1531" s="732" t="s">
        <v>399</v>
      </c>
      <c r="B1531" s="4" t="s">
        <v>141</v>
      </c>
      <c r="C1531" s="12">
        <f>C1532+C1533</f>
        <v>400000</v>
      </c>
      <c r="D1531" s="12">
        <f t="shared" ref="D1531:J1531" si="690">D1532+D1533</f>
        <v>0</v>
      </c>
      <c r="E1531" s="12">
        <f t="shared" si="690"/>
        <v>0</v>
      </c>
      <c r="F1531" s="633">
        <f t="shared" si="690"/>
        <v>0</v>
      </c>
      <c r="G1531" s="824">
        <f t="shared" si="690"/>
        <v>0</v>
      </c>
      <c r="H1531" s="12">
        <f t="shared" si="690"/>
        <v>400000</v>
      </c>
      <c r="I1531" s="834">
        <f t="shared" si="690"/>
        <v>400000</v>
      </c>
      <c r="J1531" s="634">
        <f t="shared" si="690"/>
        <v>0</v>
      </c>
      <c r="K1531" s="733">
        <f t="shared" si="685"/>
        <v>100</v>
      </c>
    </row>
    <row r="1532" spans="1:11" ht="14.1" customHeight="1" x14ac:dyDescent="0.25">
      <c r="A1532" s="732" t="s">
        <v>401</v>
      </c>
      <c r="B1532" s="4" t="s">
        <v>142</v>
      </c>
      <c r="C1532" s="12">
        <v>300000</v>
      </c>
      <c r="D1532" s="587"/>
      <c r="E1532" s="587"/>
      <c r="F1532" s="699"/>
      <c r="G1532" s="822"/>
      <c r="H1532" s="605">
        <v>300000</v>
      </c>
      <c r="I1532" s="831">
        <f>H1532+G1532</f>
        <v>300000</v>
      </c>
      <c r="J1532" s="636">
        <f>C1532-I1532</f>
        <v>0</v>
      </c>
      <c r="K1532" s="733">
        <f t="shared" si="685"/>
        <v>100</v>
      </c>
    </row>
    <row r="1533" spans="1:11" ht="14.1" customHeight="1" x14ac:dyDescent="0.25">
      <c r="A1533" s="732" t="s">
        <v>400</v>
      </c>
      <c r="B1533" s="4" t="s">
        <v>387</v>
      </c>
      <c r="C1533" s="12">
        <v>100000</v>
      </c>
      <c r="D1533" s="587"/>
      <c r="E1533" s="587"/>
      <c r="F1533" s="699"/>
      <c r="G1533" s="822"/>
      <c r="H1533" s="605">
        <v>100000</v>
      </c>
      <c r="I1533" s="831">
        <f>H1533+G1533</f>
        <v>100000</v>
      </c>
      <c r="J1533" s="636">
        <f>C1533-I1533</f>
        <v>0</v>
      </c>
      <c r="K1533" s="733">
        <f t="shared" si="685"/>
        <v>100</v>
      </c>
    </row>
    <row r="1534" spans="1:11" ht="14.1" customHeight="1" x14ac:dyDescent="0.25">
      <c r="A1534" s="732" t="s">
        <v>402</v>
      </c>
      <c r="B1534" s="4" t="s">
        <v>388</v>
      </c>
      <c r="C1534" s="12">
        <f>C1535+C1536</f>
        <v>800000</v>
      </c>
      <c r="D1534" s="12">
        <f t="shared" ref="D1534:J1534" si="691">D1535+D1536</f>
        <v>0</v>
      </c>
      <c r="E1534" s="12">
        <f t="shared" si="691"/>
        <v>0</v>
      </c>
      <c r="F1534" s="633">
        <f t="shared" si="691"/>
        <v>0</v>
      </c>
      <c r="G1534" s="824">
        <f t="shared" si="691"/>
        <v>0</v>
      </c>
      <c r="H1534" s="12">
        <f t="shared" si="691"/>
        <v>800000</v>
      </c>
      <c r="I1534" s="834">
        <f t="shared" si="691"/>
        <v>800000</v>
      </c>
      <c r="J1534" s="634">
        <f t="shared" si="691"/>
        <v>0</v>
      </c>
      <c r="K1534" s="733">
        <f t="shared" si="685"/>
        <v>100</v>
      </c>
    </row>
    <row r="1535" spans="1:11" ht="14.1" customHeight="1" x14ac:dyDescent="0.25">
      <c r="A1535" s="732" t="s">
        <v>404</v>
      </c>
      <c r="B1535" s="4" t="s">
        <v>389</v>
      </c>
      <c r="C1535" s="12">
        <v>500000</v>
      </c>
      <c r="D1535" s="587"/>
      <c r="E1535" s="587"/>
      <c r="F1535" s="699"/>
      <c r="G1535" s="822"/>
      <c r="H1535" s="605">
        <v>500000</v>
      </c>
      <c r="I1535" s="831">
        <f>H1535+G1535</f>
        <v>500000</v>
      </c>
      <c r="J1535" s="636">
        <f>C1535-I1535</f>
        <v>0</v>
      </c>
      <c r="K1535" s="733">
        <f t="shared" si="685"/>
        <v>100</v>
      </c>
    </row>
    <row r="1536" spans="1:11" ht="14.1" customHeight="1" x14ac:dyDescent="0.25">
      <c r="A1536" s="732" t="s">
        <v>403</v>
      </c>
      <c r="B1536" s="4" t="s">
        <v>390</v>
      </c>
      <c r="C1536" s="12">
        <v>300000</v>
      </c>
      <c r="D1536" s="587"/>
      <c r="E1536" s="587"/>
      <c r="F1536" s="699"/>
      <c r="G1536" s="822"/>
      <c r="H1536" s="605">
        <v>300000</v>
      </c>
      <c r="I1536" s="831">
        <f>H1536+G1536</f>
        <v>300000</v>
      </c>
      <c r="J1536" s="636">
        <f>C1536-I1536</f>
        <v>0</v>
      </c>
      <c r="K1536" s="733">
        <f t="shared" si="685"/>
        <v>100</v>
      </c>
    </row>
    <row r="1537" spans="1:11" ht="14.1" customHeight="1" x14ac:dyDescent="0.25">
      <c r="A1537" s="732" t="s">
        <v>405</v>
      </c>
      <c r="B1537" s="4" t="s">
        <v>143</v>
      </c>
      <c r="C1537" s="12">
        <f>C1538</f>
        <v>2295000</v>
      </c>
      <c r="D1537" s="12">
        <f t="shared" ref="D1537:J1537" si="692">D1538</f>
        <v>0</v>
      </c>
      <c r="E1537" s="12">
        <f t="shared" si="692"/>
        <v>0</v>
      </c>
      <c r="F1537" s="633">
        <f t="shared" si="692"/>
        <v>0</v>
      </c>
      <c r="G1537" s="824">
        <f t="shared" si="692"/>
        <v>0</v>
      </c>
      <c r="H1537" s="12">
        <f t="shared" si="692"/>
        <v>2295000</v>
      </c>
      <c r="I1537" s="834">
        <f t="shared" si="692"/>
        <v>2295000</v>
      </c>
      <c r="J1537" s="634">
        <f t="shared" si="692"/>
        <v>0</v>
      </c>
      <c r="K1537" s="733">
        <f t="shared" si="685"/>
        <v>100</v>
      </c>
    </row>
    <row r="1538" spans="1:11" ht="14.1" customHeight="1" x14ac:dyDescent="0.25">
      <c r="A1538" s="732" t="s">
        <v>406</v>
      </c>
      <c r="B1538" s="4" t="s">
        <v>160</v>
      </c>
      <c r="C1538" s="12">
        <v>2295000</v>
      </c>
      <c r="D1538" s="218"/>
      <c r="E1538" s="218"/>
      <c r="F1538" s="697"/>
      <c r="G1538" s="822"/>
      <c r="H1538" s="605">
        <v>2295000</v>
      </c>
      <c r="I1538" s="831">
        <f>H1538+G1538</f>
        <v>2295000</v>
      </c>
      <c r="J1538" s="604">
        <f>C1538-I1538</f>
        <v>0</v>
      </c>
      <c r="K1538" s="733">
        <f t="shared" si="685"/>
        <v>100</v>
      </c>
    </row>
    <row r="1539" spans="1:11" ht="14.1" customHeight="1" x14ac:dyDescent="0.25">
      <c r="A1539" s="745" t="s">
        <v>98</v>
      </c>
      <c r="B1539" s="38" t="s">
        <v>97</v>
      </c>
      <c r="C1539" s="620">
        <f t="shared" ref="C1539:J1539" si="693">C1540+C1549</f>
        <v>5000000</v>
      </c>
      <c r="D1539" s="620">
        <f t="shared" si="693"/>
        <v>0</v>
      </c>
      <c r="E1539" s="620">
        <f t="shared" si="693"/>
        <v>0</v>
      </c>
      <c r="F1539" s="453">
        <f t="shared" si="693"/>
        <v>0</v>
      </c>
      <c r="G1539" s="825">
        <f t="shared" si="693"/>
        <v>0</v>
      </c>
      <c r="H1539" s="619">
        <f t="shared" si="693"/>
        <v>0</v>
      </c>
      <c r="I1539" s="665">
        <f t="shared" si="693"/>
        <v>0</v>
      </c>
      <c r="J1539" s="621">
        <f t="shared" si="693"/>
        <v>5000000</v>
      </c>
      <c r="K1539" s="746">
        <f t="shared" si="685"/>
        <v>0</v>
      </c>
    </row>
    <row r="1540" spans="1:11" ht="14.1" customHeight="1" thickBot="1" x14ac:dyDescent="0.3">
      <c r="A1540" s="371" t="s">
        <v>74</v>
      </c>
      <c r="B1540" s="47" t="s">
        <v>75</v>
      </c>
      <c r="C1540" s="616">
        <f>C1541</f>
        <v>2000000</v>
      </c>
      <c r="D1540" s="616">
        <f t="shared" ref="D1540:J1540" si="694">D1541</f>
        <v>0</v>
      </c>
      <c r="E1540" s="616">
        <f t="shared" si="694"/>
        <v>0</v>
      </c>
      <c r="F1540" s="622">
        <f t="shared" si="694"/>
        <v>0</v>
      </c>
      <c r="G1540" s="838">
        <f t="shared" si="694"/>
        <v>0</v>
      </c>
      <c r="H1540" s="641">
        <f t="shared" si="694"/>
        <v>0</v>
      </c>
      <c r="I1540" s="962">
        <f t="shared" si="694"/>
        <v>0</v>
      </c>
      <c r="J1540" s="632">
        <f t="shared" si="694"/>
        <v>2000000</v>
      </c>
      <c r="K1540" s="739">
        <f t="shared" si="685"/>
        <v>0</v>
      </c>
    </row>
    <row r="1541" spans="1:11" ht="14.1" customHeight="1" thickBot="1" x14ac:dyDescent="0.3">
      <c r="A1541" s="776" t="s">
        <v>407</v>
      </c>
      <c r="B1541" s="3" t="s">
        <v>136</v>
      </c>
      <c r="C1541" s="617">
        <f>C1542+C1544+C1547</f>
        <v>2000000</v>
      </c>
      <c r="D1541" s="617">
        <f t="shared" ref="D1541:J1541" si="695">D1542+D1544+D1547</f>
        <v>0</v>
      </c>
      <c r="E1541" s="617">
        <f t="shared" si="695"/>
        <v>0</v>
      </c>
      <c r="F1541" s="624">
        <f t="shared" si="695"/>
        <v>0</v>
      </c>
      <c r="G1541" s="820">
        <f t="shared" si="695"/>
        <v>0</v>
      </c>
      <c r="H1541" s="617">
        <f t="shared" si="695"/>
        <v>0</v>
      </c>
      <c r="I1541" s="934">
        <f t="shared" si="695"/>
        <v>0</v>
      </c>
      <c r="J1541" s="625">
        <f t="shared" si="695"/>
        <v>2000000</v>
      </c>
      <c r="K1541" s="741">
        <f t="shared" si="685"/>
        <v>0</v>
      </c>
    </row>
    <row r="1542" spans="1:11" ht="14.1" customHeight="1" x14ac:dyDescent="0.25">
      <c r="A1542" s="777" t="s">
        <v>408</v>
      </c>
      <c r="B1542" s="41" t="s">
        <v>139</v>
      </c>
      <c r="C1542" s="618">
        <f>C1543</f>
        <v>500000</v>
      </c>
      <c r="D1542" s="618">
        <f t="shared" ref="D1542:J1542" si="696">D1543</f>
        <v>0</v>
      </c>
      <c r="E1542" s="618">
        <f t="shared" si="696"/>
        <v>0</v>
      </c>
      <c r="F1542" s="626">
        <f t="shared" si="696"/>
        <v>0</v>
      </c>
      <c r="G1542" s="821">
        <f t="shared" si="696"/>
        <v>0</v>
      </c>
      <c r="H1542" s="618">
        <f t="shared" si="696"/>
        <v>0</v>
      </c>
      <c r="I1542" s="935">
        <f t="shared" si="696"/>
        <v>0</v>
      </c>
      <c r="J1542" s="628">
        <f t="shared" si="696"/>
        <v>500000</v>
      </c>
      <c r="K1542" s="743">
        <f t="shared" si="685"/>
        <v>0</v>
      </c>
    </row>
    <row r="1543" spans="1:11" ht="14.1" customHeight="1" x14ac:dyDescent="0.25">
      <c r="A1543" s="778" t="s">
        <v>409</v>
      </c>
      <c r="B1543" s="4" t="s">
        <v>140</v>
      </c>
      <c r="C1543" s="12">
        <v>500000</v>
      </c>
      <c r="D1543" s="587"/>
      <c r="E1543" s="587"/>
      <c r="F1543" s="699"/>
      <c r="G1543" s="822"/>
      <c r="H1543" s="605"/>
      <c r="I1543" s="823">
        <f>H1543+G1543</f>
        <v>0</v>
      </c>
      <c r="J1543" s="604">
        <f>C1543-I1543</f>
        <v>500000</v>
      </c>
      <c r="K1543" s="733">
        <f t="shared" si="685"/>
        <v>0</v>
      </c>
    </row>
    <row r="1544" spans="1:11" ht="14.1" customHeight="1" x14ac:dyDescent="0.25">
      <c r="A1544" s="778" t="s">
        <v>410</v>
      </c>
      <c r="B1544" s="4" t="s">
        <v>141</v>
      </c>
      <c r="C1544" s="12">
        <f>C1545+C1546</f>
        <v>500000</v>
      </c>
      <c r="D1544" s="12">
        <f t="shared" ref="D1544:J1544" si="697">D1545+D1546</f>
        <v>0</v>
      </c>
      <c r="E1544" s="12">
        <f t="shared" si="697"/>
        <v>0</v>
      </c>
      <c r="F1544" s="633">
        <f t="shared" si="697"/>
        <v>0</v>
      </c>
      <c r="G1544" s="824">
        <f t="shared" si="697"/>
        <v>0</v>
      </c>
      <c r="H1544" s="12">
        <f t="shared" si="697"/>
        <v>0</v>
      </c>
      <c r="I1544" s="834">
        <f t="shared" si="697"/>
        <v>0</v>
      </c>
      <c r="J1544" s="634">
        <f t="shared" si="697"/>
        <v>500000</v>
      </c>
      <c r="K1544" s="733">
        <f t="shared" si="685"/>
        <v>0</v>
      </c>
    </row>
    <row r="1545" spans="1:11" ht="14.1" customHeight="1" x14ac:dyDescent="0.25">
      <c r="A1545" s="778" t="s">
        <v>411</v>
      </c>
      <c r="B1545" s="4" t="s">
        <v>142</v>
      </c>
      <c r="C1545" s="12">
        <v>300000</v>
      </c>
      <c r="D1545" s="587"/>
      <c r="E1545" s="587"/>
      <c r="F1545" s="699"/>
      <c r="G1545" s="822"/>
      <c r="H1545" s="605"/>
      <c r="I1545" s="823">
        <f>H1545+G1545</f>
        <v>0</v>
      </c>
      <c r="J1545" s="604">
        <f>C1545-I1545</f>
        <v>300000</v>
      </c>
      <c r="K1545" s="733">
        <f t="shared" si="685"/>
        <v>0</v>
      </c>
    </row>
    <row r="1546" spans="1:11" ht="14.1" customHeight="1" x14ac:dyDescent="0.25">
      <c r="A1546" s="778" t="s">
        <v>941</v>
      </c>
      <c r="B1546" s="4" t="s">
        <v>387</v>
      </c>
      <c r="C1546" s="12">
        <v>200000</v>
      </c>
      <c r="D1546" s="587"/>
      <c r="E1546" s="587"/>
      <c r="F1546" s="699"/>
      <c r="G1546" s="822"/>
      <c r="H1546" s="605"/>
      <c r="I1546" s="823"/>
      <c r="J1546" s="604">
        <f>C1546-I1546</f>
        <v>200000</v>
      </c>
      <c r="K1546" s="733">
        <f t="shared" si="685"/>
        <v>0</v>
      </c>
    </row>
    <row r="1547" spans="1:11" ht="14.1" customHeight="1" x14ac:dyDescent="0.25">
      <c r="A1547" s="778" t="s">
        <v>412</v>
      </c>
      <c r="B1547" s="4" t="s">
        <v>143</v>
      </c>
      <c r="C1547" s="12">
        <f>C1548</f>
        <v>1000000</v>
      </c>
      <c r="D1547" s="12">
        <f t="shared" ref="D1547:J1547" si="698">D1548</f>
        <v>0</v>
      </c>
      <c r="E1547" s="12">
        <f t="shared" si="698"/>
        <v>0</v>
      </c>
      <c r="F1547" s="633">
        <f t="shared" si="698"/>
        <v>0</v>
      </c>
      <c r="G1547" s="824">
        <f t="shared" si="698"/>
        <v>0</v>
      </c>
      <c r="H1547" s="12">
        <f t="shared" si="698"/>
        <v>0</v>
      </c>
      <c r="I1547" s="834">
        <f t="shared" si="698"/>
        <v>0</v>
      </c>
      <c r="J1547" s="634">
        <f t="shared" si="698"/>
        <v>1000000</v>
      </c>
      <c r="K1547" s="733">
        <f t="shared" si="685"/>
        <v>0</v>
      </c>
    </row>
    <row r="1548" spans="1:11" ht="14.1" customHeight="1" x14ac:dyDescent="0.25">
      <c r="A1548" s="778" t="s">
        <v>413</v>
      </c>
      <c r="B1548" s="4" t="s">
        <v>160</v>
      </c>
      <c r="C1548" s="12">
        <v>1000000</v>
      </c>
      <c r="D1548" s="218"/>
      <c r="E1548" s="218"/>
      <c r="F1548" s="697"/>
      <c r="G1548" s="804"/>
      <c r="H1548" s="605"/>
      <c r="I1548" s="823">
        <f>H1548+G1548</f>
        <v>0</v>
      </c>
      <c r="J1548" s="604">
        <f>C1548-I1548</f>
        <v>1000000</v>
      </c>
      <c r="K1548" s="733">
        <f t="shared" si="685"/>
        <v>0</v>
      </c>
    </row>
    <row r="1549" spans="1:11" ht="14.1" customHeight="1" thickBot="1" x14ac:dyDescent="0.3">
      <c r="A1549" s="371" t="s">
        <v>76</v>
      </c>
      <c r="B1549" s="47" t="s">
        <v>77</v>
      </c>
      <c r="C1549" s="616">
        <f>C1550</f>
        <v>3000000</v>
      </c>
      <c r="D1549" s="616">
        <f t="shared" ref="D1549:J1549" si="699">D1550</f>
        <v>0</v>
      </c>
      <c r="E1549" s="616">
        <f t="shared" si="699"/>
        <v>0</v>
      </c>
      <c r="F1549" s="622">
        <f t="shared" si="699"/>
        <v>0</v>
      </c>
      <c r="G1549" s="838">
        <f t="shared" si="699"/>
        <v>0</v>
      </c>
      <c r="H1549" s="641">
        <f t="shared" si="699"/>
        <v>0</v>
      </c>
      <c r="I1549" s="962">
        <f t="shared" si="699"/>
        <v>0</v>
      </c>
      <c r="J1549" s="632">
        <f t="shared" si="699"/>
        <v>3000000</v>
      </c>
      <c r="K1549" s="739">
        <f t="shared" si="685"/>
        <v>0</v>
      </c>
    </row>
    <row r="1550" spans="1:11" ht="14.1" customHeight="1" thickBot="1" x14ac:dyDescent="0.3">
      <c r="A1550" s="776" t="s">
        <v>414</v>
      </c>
      <c r="B1550" s="3" t="s">
        <v>136</v>
      </c>
      <c r="C1550" s="617">
        <f>C1551+C1553+C1555</f>
        <v>3000000</v>
      </c>
      <c r="D1550" s="617">
        <f t="shared" ref="D1550:J1550" si="700">D1551+D1553+D1555</f>
        <v>0</v>
      </c>
      <c r="E1550" s="617">
        <f t="shared" si="700"/>
        <v>0</v>
      </c>
      <c r="F1550" s="624">
        <f t="shared" si="700"/>
        <v>0</v>
      </c>
      <c r="G1550" s="820">
        <f t="shared" si="700"/>
        <v>0</v>
      </c>
      <c r="H1550" s="617">
        <f t="shared" si="700"/>
        <v>0</v>
      </c>
      <c r="I1550" s="934">
        <f t="shared" si="700"/>
        <v>0</v>
      </c>
      <c r="J1550" s="625">
        <f t="shared" si="700"/>
        <v>3000000</v>
      </c>
      <c r="K1550" s="749">
        <f t="shared" si="685"/>
        <v>0</v>
      </c>
    </row>
    <row r="1551" spans="1:11" ht="14.1" customHeight="1" x14ac:dyDescent="0.25">
      <c r="A1551" s="777" t="s">
        <v>415</v>
      </c>
      <c r="B1551" s="41" t="s">
        <v>139</v>
      </c>
      <c r="C1551" s="618">
        <f>C1552</f>
        <v>940000</v>
      </c>
      <c r="D1551" s="618">
        <f t="shared" ref="D1551:J1551" si="701">D1552</f>
        <v>0</v>
      </c>
      <c r="E1551" s="618">
        <f t="shared" si="701"/>
        <v>0</v>
      </c>
      <c r="F1551" s="626">
        <f t="shared" si="701"/>
        <v>0</v>
      </c>
      <c r="G1551" s="821">
        <f t="shared" si="701"/>
        <v>0</v>
      </c>
      <c r="H1551" s="618">
        <f t="shared" si="701"/>
        <v>0</v>
      </c>
      <c r="I1551" s="935">
        <f t="shared" si="701"/>
        <v>0</v>
      </c>
      <c r="J1551" s="628">
        <f t="shared" si="701"/>
        <v>940000</v>
      </c>
      <c r="K1551" s="759">
        <f t="shared" si="685"/>
        <v>0</v>
      </c>
    </row>
    <row r="1552" spans="1:11" ht="14.1" customHeight="1" x14ac:dyDescent="0.25">
      <c r="A1552" s="778" t="s">
        <v>416</v>
      </c>
      <c r="B1552" s="4" t="s">
        <v>140</v>
      </c>
      <c r="C1552" s="12">
        <v>940000</v>
      </c>
      <c r="D1552" s="587"/>
      <c r="E1552" s="587"/>
      <c r="F1552" s="699"/>
      <c r="G1552" s="822"/>
      <c r="H1552" s="605"/>
      <c r="I1552" s="823">
        <f>H1552+G1552</f>
        <v>0</v>
      </c>
      <c r="J1552" s="636">
        <f>C1552-I1552</f>
        <v>940000</v>
      </c>
      <c r="K1552" s="752">
        <f t="shared" si="685"/>
        <v>0</v>
      </c>
    </row>
    <row r="1553" spans="1:14" ht="14.1" customHeight="1" x14ac:dyDescent="0.25">
      <c r="A1553" s="778" t="s">
        <v>417</v>
      </c>
      <c r="B1553" s="4" t="s">
        <v>141</v>
      </c>
      <c r="C1553" s="12">
        <f>C1554</f>
        <v>100000</v>
      </c>
      <c r="D1553" s="12">
        <f t="shared" ref="D1553:J1553" si="702">D1554</f>
        <v>0</v>
      </c>
      <c r="E1553" s="12">
        <f t="shared" si="702"/>
        <v>0</v>
      </c>
      <c r="F1553" s="633">
        <f t="shared" si="702"/>
        <v>0</v>
      </c>
      <c r="G1553" s="824">
        <f t="shared" si="702"/>
        <v>0</v>
      </c>
      <c r="H1553" s="12">
        <f t="shared" si="702"/>
        <v>0</v>
      </c>
      <c r="I1553" s="834">
        <f t="shared" si="702"/>
        <v>0</v>
      </c>
      <c r="J1553" s="634">
        <f t="shared" si="702"/>
        <v>100000</v>
      </c>
      <c r="K1553" s="752">
        <f t="shared" si="685"/>
        <v>0</v>
      </c>
    </row>
    <row r="1554" spans="1:14" ht="14.1" customHeight="1" x14ac:dyDescent="0.25">
      <c r="A1554" s="778" t="s">
        <v>418</v>
      </c>
      <c r="B1554" s="4" t="s">
        <v>142</v>
      </c>
      <c r="C1554" s="12">
        <v>100000</v>
      </c>
      <c r="D1554" s="218"/>
      <c r="E1554" s="218"/>
      <c r="F1554" s="699"/>
      <c r="G1554" s="822"/>
      <c r="H1554" s="605"/>
      <c r="I1554" s="831">
        <f>H1554+G1554</f>
        <v>0</v>
      </c>
      <c r="J1554" s="636">
        <f>C1554-I1554</f>
        <v>100000</v>
      </c>
      <c r="K1554" s="752">
        <f t="shared" si="685"/>
        <v>0</v>
      </c>
    </row>
    <row r="1555" spans="1:14" ht="14.1" customHeight="1" x14ac:dyDescent="0.25">
      <c r="A1555" s="778" t="s">
        <v>419</v>
      </c>
      <c r="B1555" s="4" t="s">
        <v>143</v>
      </c>
      <c r="C1555" s="12">
        <f>C1556</f>
        <v>1960000</v>
      </c>
      <c r="D1555" s="12">
        <f t="shared" ref="D1555:J1555" si="703">D1556</f>
        <v>0</v>
      </c>
      <c r="E1555" s="12">
        <f t="shared" si="703"/>
        <v>0</v>
      </c>
      <c r="F1555" s="633">
        <f t="shared" si="703"/>
        <v>0</v>
      </c>
      <c r="G1555" s="824">
        <f t="shared" si="703"/>
        <v>0</v>
      </c>
      <c r="H1555" s="12">
        <f t="shared" si="703"/>
        <v>0</v>
      </c>
      <c r="I1555" s="834">
        <f t="shared" si="703"/>
        <v>0</v>
      </c>
      <c r="J1555" s="634">
        <f t="shared" si="703"/>
        <v>1960000</v>
      </c>
      <c r="K1555" s="752">
        <f t="shared" si="685"/>
        <v>0</v>
      </c>
    </row>
    <row r="1556" spans="1:14" ht="14.1" customHeight="1" thickBot="1" x14ac:dyDescent="0.3">
      <c r="A1556" s="778" t="s">
        <v>420</v>
      </c>
      <c r="B1556" s="4" t="s">
        <v>160</v>
      </c>
      <c r="C1556" s="12">
        <v>1960000</v>
      </c>
      <c r="D1556" s="218"/>
      <c r="E1556" s="218"/>
      <c r="F1556" s="699"/>
      <c r="G1556" s="804"/>
      <c r="H1556" s="605"/>
      <c r="I1556" s="823">
        <f>H1556+G1556</f>
        <v>0</v>
      </c>
      <c r="J1556" s="636">
        <f>C1556-I1556</f>
        <v>1960000</v>
      </c>
      <c r="K1556" s="781">
        <f t="shared" si="685"/>
        <v>0</v>
      </c>
    </row>
    <row r="1557" spans="1:14" ht="14.1" customHeight="1" thickBot="1" x14ac:dyDescent="0.3">
      <c r="A1557" s="1647" t="s">
        <v>112</v>
      </c>
      <c r="B1557" s="1648"/>
      <c r="C1557" s="671">
        <f>C1079</f>
        <v>2014979600</v>
      </c>
      <c r="D1557" s="671">
        <f>D1075</f>
        <v>189177510</v>
      </c>
      <c r="E1557" s="671">
        <f>E1075</f>
        <v>207426649</v>
      </c>
      <c r="F1557" s="796">
        <f>F1075</f>
        <v>396604159</v>
      </c>
      <c r="G1557" s="861">
        <f>G1079</f>
        <v>189177510</v>
      </c>
      <c r="H1557" s="671">
        <f>H1079</f>
        <v>184025618</v>
      </c>
      <c r="I1557" s="955">
        <f>I1079</f>
        <v>373203128</v>
      </c>
      <c r="J1557" s="672">
        <f>J1079</f>
        <v>1641776472</v>
      </c>
      <c r="K1557" s="782">
        <f>K1079</f>
        <v>18.521434559436731</v>
      </c>
    </row>
    <row r="1558" spans="1:14" ht="14.1" customHeight="1" thickTop="1" thickBot="1" x14ac:dyDescent="0.3">
      <c r="A1558" s="1649" t="s">
        <v>693</v>
      </c>
      <c r="B1558" s="1650"/>
      <c r="C1558" s="710"/>
      <c r="D1558" s="710"/>
      <c r="E1558" s="710"/>
      <c r="F1558" s="711"/>
      <c r="G1558" s="862"/>
      <c r="H1558" s="673"/>
      <c r="I1558" s="956"/>
      <c r="J1558" s="674">
        <f>F1557-I1557</f>
        <v>23401031</v>
      </c>
      <c r="K1558" s="783"/>
    </row>
    <row r="1559" spans="1:14" ht="14.1" customHeight="1" x14ac:dyDescent="0.25">
      <c r="A1559" s="216"/>
      <c r="B1559" s="216"/>
      <c r="C1559" s="1651" t="s">
        <v>455</v>
      </c>
      <c r="D1559" s="1651"/>
      <c r="E1559" s="387">
        <f>J1558</f>
        <v>23401031</v>
      </c>
      <c r="F1559" s="237"/>
      <c r="G1559" s="1652" t="s">
        <v>987</v>
      </c>
      <c r="H1559" s="1652"/>
      <c r="I1559" s="1652"/>
      <c r="J1559" s="1652"/>
      <c r="K1559" s="1652"/>
    </row>
    <row r="1560" spans="1:14" ht="14.1" customHeight="1" x14ac:dyDescent="0.25">
      <c r="A1560" s="216"/>
      <c r="B1560" s="216"/>
      <c r="C1560" s="1653" t="s">
        <v>787</v>
      </c>
      <c r="D1560" s="1653"/>
      <c r="E1560" s="388">
        <v>0</v>
      </c>
      <c r="F1560" s="237"/>
      <c r="G1560" s="1654" t="s">
        <v>720</v>
      </c>
      <c r="H1560" s="1654"/>
      <c r="I1560" s="1654"/>
      <c r="J1560" s="1654"/>
      <c r="K1560" s="1654"/>
    </row>
    <row r="1561" spans="1:14" ht="14.1" customHeight="1" x14ac:dyDescent="0.25">
      <c r="A1561" s="216"/>
      <c r="B1561" s="216"/>
      <c r="C1561" s="1655" t="s">
        <v>572</v>
      </c>
      <c r="D1561" s="1655"/>
      <c r="E1561" s="675">
        <f>E1559-E1560</f>
        <v>23401031</v>
      </c>
      <c r="F1561" s="237"/>
      <c r="G1561" s="237"/>
      <c r="H1561" s="237"/>
      <c r="I1561" s="237"/>
      <c r="J1561" s="237"/>
      <c r="K1561" s="237"/>
    </row>
    <row r="1562" spans="1:14" ht="14.1" customHeight="1" x14ac:dyDescent="0.25">
      <c r="A1562" s="216"/>
      <c r="B1562" s="216"/>
      <c r="C1562" s="216"/>
      <c r="D1562" s="216"/>
      <c r="E1562" s="676">
        <f>E1561+E1560</f>
        <v>23401031</v>
      </c>
      <c r="F1562" s="237"/>
      <c r="G1562" s="237"/>
      <c r="H1562" s="237"/>
      <c r="I1562" s="677"/>
      <c r="J1562" s="237"/>
      <c r="K1562" s="237"/>
      <c r="N1562" s="82">
        <v>22793831</v>
      </c>
    </row>
    <row r="1563" spans="1:14" ht="14.1" customHeight="1" x14ac:dyDescent="0.25">
      <c r="A1563" s="216"/>
      <c r="B1563" s="712"/>
      <c r="C1563" s="387"/>
      <c r="D1563" s="216"/>
      <c r="E1563" s="216"/>
      <c r="F1563" s="237"/>
      <c r="G1563" s="677"/>
      <c r="H1563" s="677"/>
      <c r="I1563" s="957" t="s">
        <v>744</v>
      </c>
      <c r="J1563" s="677"/>
      <c r="K1563" s="677"/>
      <c r="N1563" s="82">
        <f>E1559-N1562</f>
        <v>607200</v>
      </c>
    </row>
    <row r="1564" spans="1:14" ht="14.1" customHeight="1" x14ac:dyDescent="0.25">
      <c r="A1564" s="216"/>
      <c r="B1564" s="712"/>
      <c r="C1564" s="713"/>
      <c r="D1564" s="387"/>
      <c r="E1564" s="713"/>
      <c r="F1564" s="237"/>
      <c r="G1564" s="677"/>
      <c r="H1564" s="677"/>
      <c r="I1564" s="958" t="s">
        <v>745</v>
      </c>
      <c r="J1564" s="677"/>
      <c r="K1564" s="677"/>
    </row>
    <row r="1565" spans="1:14" ht="14.1" customHeight="1" x14ac:dyDescent="0.25">
      <c r="A1565" s="216"/>
      <c r="B1565" s="712"/>
      <c r="C1565" s="713"/>
      <c r="D1565" s="216"/>
      <c r="E1565" s="713"/>
      <c r="F1565" s="237"/>
      <c r="G1565" s="237"/>
      <c r="H1565" s="237"/>
      <c r="I1565" s="677"/>
      <c r="J1565" s="237"/>
      <c r="K1565" s="237"/>
    </row>
    <row r="1566" spans="1:14" ht="14.1" customHeight="1" x14ac:dyDescent="0.25">
      <c r="A1566" s="216"/>
      <c r="B1566" s="216"/>
      <c r="C1566" s="216"/>
      <c r="D1566" s="216"/>
      <c r="E1566" s="216"/>
      <c r="F1566" s="237"/>
      <c r="G1566" s="237"/>
      <c r="H1566" s="237"/>
      <c r="I1566" s="677"/>
      <c r="J1566" s="237"/>
      <c r="K1566" s="237"/>
    </row>
    <row r="1567" spans="1:14" ht="14.1" customHeight="1" x14ac:dyDescent="0.25">
      <c r="A1567" s="216"/>
      <c r="B1567" s="1678" t="s">
        <v>441</v>
      </c>
      <c r="C1567" s="1678" t="s">
        <v>705</v>
      </c>
      <c r="D1567" s="678" t="s">
        <v>442</v>
      </c>
      <c r="E1567" s="679" t="s">
        <v>454</v>
      </c>
      <c r="F1567" s="1679"/>
      <c r="G1567" s="1679"/>
      <c r="H1567" s="682">
        <f>E1574+E1571</f>
        <v>373203128</v>
      </c>
      <c r="I1567" s="677"/>
      <c r="J1567" s="237"/>
      <c r="K1567" s="237"/>
    </row>
    <row r="1568" spans="1:14" ht="14.1" customHeight="1" x14ac:dyDescent="0.25">
      <c r="A1568" s="216"/>
      <c r="B1568" s="1678"/>
      <c r="C1568" s="1678"/>
      <c r="D1568" s="678" t="s">
        <v>442</v>
      </c>
      <c r="E1568" s="679" t="s">
        <v>454</v>
      </c>
      <c r="F1568" s="1232" t="s">
        <v>455</v>
      </c>
      <c r="G1568" s="1232"/>
      <c r="H1568" s="237"/>
      <c r="I1568" s="237"/>
      <c r="J1568" s="237"/>
      <c r="K1568" s="237"/>
    </row>
    <row r="1569" spans="1:11" ht="14.1" customHeight="1" x14ac:dyDescent="0.25">
      <c r="A1569" s="216"/>
      <c r="B1569" s="57" t="s">
        <v>78</v>
      </c>
      <c r="C1569" s="59">
        <f>C1571+C1574</f>
        <v>2014979600</v>
      </c>
      <c r="D1569" s="59">
        <f>D1571+D1574</f>
        <v>396604159</v>
      </c>
      <c r="E1569" s="59">
        <f>E1571+E1574</f>
        <v>373203128</v>
      </c>
      <c r="F1569" s="59">
        <f>F1571+F1574</f>
        <v>0</v>
      </c>
      <c r="G1569" s="59">
        <f>G1571+G1574</f>
        <v>0</v>
      </c>
      <c r="H1569" s="237"/>
      <c r="I1569" s="682">
        <f>I1094-E1574</f>
        <v>0</v>
      </c>
      <c r="J1569" s="681"/>
      <c r="K1569" s="237"/>
    </row>
    <row r="1570" spans="1:11" ht="14.1" customHeight="1" x14ac:dyDescent="0.25">
      <c r="A1570" s="216"/>
      <c r="B1570" s="58"/>
      <c r="C1570" s="58"/>
      <c r="D1570" s="12"/>
      <c r="E1570" s="12"/>
      <c r="F1570" s="12"/>
      <c r="G1570" s="12"/>
      <c r="H1570" s="237"/>
      <c r="I1570" s="237"/>
      <c r="J1570" s="237"/>
      <c r="K1570" s="237"/>
    </row>
    <row r="1571" spans="1:11" ht="14.1" customHeight="1" x14ac:dyDescent="0.25">
      <c r="A1571" s="216"/>
      <c r="B1571" s="57" t="s">
        <v>443</v>
      </c>
      <c r="C1571" s="59">
        <f>C1572+C1573</f>
        <v>1559485600</v>
      </c>
      <c r="D1571" s="59">
        <f>F1076</f>
        <v>323204159</v>
      </c>
      <c r="E1571" s="59">
        <f>E1572+E1573</f>
        <v>323204159</v>
      </c>
      <c r="F1571" s="59">
        <f>D1571-E1571</f>
        <v>0</v>
      </c>
      <c r="G1571" s="12"/>
      <c r="H1571" s="237"/>
      <c r="I1571" s="682">
        <f>C1094-C1574</f>
        <v>0</v>
      </c>
      <c r="J1571" s="237"/>
      <c r="K1571" s="237"/>
    </row>
    <row r="1572" spans="1:11" ht="14.1" customHeight="1" x14ac:dyDescent="0.25">
      <c r="A1572" s="216"/>
      <c r="B1572" s="60" t="s">
        <v>706</v>
      </c>
      <c r="C1572" s="61">
        <f>C1083</f>
        <v>1293085600</v>
      </c>
      <c r="D1572" s="61">
        <f>D1083</f>
        <v>0</v>
      </c>
      <c r="E1572" s="61">
        <f>I1083</f>
        <v>283828159</v>
      </c>
      <c r="F1572" s="61">
        <f>F1083</f>
        <v>0</v>
      </c>
      <c r="G1572" s="61">
        <f>G1083</f>
        <v>189177510</v>
      </c>
      <c r="H1572" s="237"/>
      <c r="I1572" s="682">
        <f>D1571-D1573</f>
        <v>283828159</v>
      </c>
      <c r="J1572" s="237"/>
      <c r="K1572" s="237"/>
    </row>
    <row r="1573" spans="1:11" ht="14.1" customHeight="1" x14ac:dyDescent="0.25">
      <c r="A1573" s="216"/>
      <c r="B1573" s="60" t="s">
        <v>707</v>
      </c>
      <c r="C1573" s="61">
        <f>C1093</f>
        <v>266400000</v>
      </c>
      <c r="D1573" s="61">
        <f>I1092</f>
        <v>39376000</v>
      </c>
      <c r="E1573" s="61">
        <f>I1092</f>
        <v>39376000</v>
      </c>
      <c r="F1573" s="61">
        <f>F1093</f>
        <v>0</v>
      </c>
      <c r="G1573" s="61">
        <f>G1093</f>
        <v>0</v>
      </c>
      <c r="H1573" s="237"/>
      <c r="I1573" s="237"/>
      <c r="J1573" s="237"/>
      <c r="K1573" s="237"/>
    </row>
    <row r="1574" spans="1:11" ht="14.1" customHeight="1" x14ac:dyDescent="0.25">
      <c r="A1574" s="216"/>
      <c r="B1574" s="57" t="s">
        <v>82</v>
      </c>
      <c r="C1574" s="59">
        <f>C1575+C1576+C1577</f>
        <v>455494000</v>
      </c>
      <c r="D1574" s="59">
        <f>F1077</f>
        <v>73400000</v>
      </c>
      <c r="E1574" s="59">
        <f>E1575+E1576+E1577</f>
        <v>49998969</v>
      </c>
      <c r="F1574" s="59">
        <f>F1575+F1576+F1577</f>
        <v>0</v>
      </c>
      <c r="G1574" s="59">
        <f>G1575+G1576+G1577</f>
        <v>0</v>
      </c>
      <c r="H1574" s="682">
        <f>455494000-C1574</f>
        <v>0</v>
      </c>
      <c r="I1574" s="237"/>
      <c r="J1574" s="237"/>
      <c r="K1574" s="237"/>
    </row>
    <row r="1575" spans="1:11" ht="14.1" customHeight="1" x14ac:dyDescent="0.25">
      <c r="A1575" s="216"/>
      <c r="B1575" s="60" t="s">
        <v>444</v>
      </c>
      <c r="C1575" s="61">
        <f>C1523+C1496+C1484+C1377+C1357+C1330+C1305+C1298+C1282+C1239+C1215+C1202+C1181+C1111</f>
        <v>103440000</v>
      </c>
      <c r="D1575" s="61">
        <f>D1523+D1496+D1484+D1377+D1357+D1330+D1305+D1298+D1282+D1239+D1215+D1202+D1181+D1111</f>
        <v>0</v>
      </c>
      <c r="E1575" s="61">
        <f>H1523+I1496+I1484+I1377+I1357+I1330+I1305+I1298+I1282+I1239+I1215+I1202+I1181+I1111</f>
        <v>3948000</v>
      </c>
      <c r="F1575" s="61">
        <f>F1523+F1496+F1484+F1377+F1357+F1330+F1305+F1298+F1282+F1239+F1215+F1202+F1181+F1111</f>
        <v>0</v>
      </c>
      <c r="G1575" s="61">
        <f>G1523+G1496+G1484+G1377+G1357+G1330+G1305+G1298+G1282+G1239+G1215+G1202+G1181+G1111</f>
        <v>0</v>
      </c>
      <c r="H1575" s="237"/>
      <c r="I1575" s="682">
        <f>C1094-C1574</f>
        <v>0</v>
      </c>
      <c r="J1575" s="237"/>
      <c r="K1575" s="237"/>
    </row>
    <row r="1576" spans="1:11" ht="14.1" customHeight="1" x14ac:dyDescent="0.25">
      <c r="A1576" s="216"/>
      <c r="B1576" s="60" t="s">
        <v>445</v>
      </c>
      <c r="C1576" s="61">
        <f>C1097+C1114+C1126+C1133+C1140+C1152+C1164+C1171+C1191+C1207+C1218+C1234+C1242+C1246+C1251+C1256+C1260+C1264+C1274+C1278+C1301+C1308+C1315+C1322+C1326+C1335+C1345+C1362+C1369+C1380+C1399+C1412+C1421+C1430+C1442+C1453+C1463+C1472+C1487+C1499+C1509+C1526+C1541+C1550</f>
        <v>240600000</v>
      </c>
      <c r="D1576" s="61">
        <f>D1097+D1114+D1126+D1133+D1140+D1152+D1164+D1171+D1191+D1207+D1218+D1234+D1242+D1246+D1251+D1256+D1260+D1264+D1274+D1278+D1301+D1308+D1315+D1322+D1326+D1335+D1345+D1362+D1369+D1380+D1399+D1412+D1421+D1430+D1442+D1453+D1463+D1472+D1487+D1499+D1509+D1526+D1541+D1550</f>
        <v>0</v>
      </c>
      <c r="E1576" s="61">
        <f>I1550+I1541+I1526+I1509+I1499+I1487+I1472+I1463+I1453+I1442+I1430+I1421+I1412+I1399+I1380+I1362+I1345+I1335+I1326+I1322+I1315+I1308+I1301+I1278+I1274+I1264+I1260+I1256+I1251+I1246+I1242+I1234+I1218+I1207+I1191+I1171+I1164+I1152+I1140+I1133+I1126+I1114+I1097+I1369</f>
        <v>26050969</v>
      </c>
      <c r="F1576" s="61">
        <f>F1097+F1114+F1126+F1133+F1140+F1152+F1164+F1171+F1191+F1207+F1218+F1234+F1242+F1246+F1251+F1256+F1260+F1264+F1274+F1278+F1301+F1308+F1315+F1322+F1326+F1335+F1345+F1362+F1369+F1380+F1399+F1412+F1421+F1430+F1442+F1453+F1463+F1472+F1487+F1499+F1509+F1526+F1541+F1550</f>
        <v>0</v>
      </c>
      <c r="G1576" s="61">
        <f>G1097+G1114+G1126+G1133+G1140+G1152+G1164+G1171+G1191+G1207+G1218+G1234+G1242+G1246+G1251+G1256+G1260+G1264+G1274+G1278+G1301+G1308+G1315+G1322+G1326+G1335+G1345+G1362+G1369+G1380+G1399+G1412+G1421+G1430+G1442+G1453+G1463+G1472+G1487+G1499+G1509+G1526+G1541+G1550</f>
        <v>0</v>
      </c>
      <c r="H1576" s="237"/>
      <c r="I1576" s="237"/>
      <c r="J1576" s="237"/>
      <c r="K1576" s="237"/>
    </row>
    <row r="1577" spans="1:11" ht="14.1" customHeight="1" x14ac:dyDescent="0.25">
      <c r="A1577" s="216"/>
      <c r="B1577" s="60" t="s">
        <v>446</v>
      </c>
      <c r="C1577" s="61">
        <f>C1287+C1294+C1340</f>
        <v>111454000</v>
      </c>
      <c r="D1577" s="61">
        <f>D1287+D1294+D1340</f>
        <v>0</v>
      </c>
      <c r="E1577" s="61">
        <f>I1340+I1294+I1287</f>
        <v>20000000</v>
      </c>
      <c r="F1577" s="61">
        <f>F1287+F1294+F1340</f>
        <v>0</v>
      </c>
      <c r="G1577" s="61">
        <f>G1287+G1294+G1340</f>
        <v>0</v>
      </c>
      <c r="H1577" s="237"/>
      <c r="I1577" s="237"/>
      <c r="J1577" s="237"/>
      <c r="K1577" s="237"/>
    </row>
    <row r="1578" spans="1:11" ht="14.1" customHeight="1" x14ac:dyDescent="0.25">
      <c r="A1578" s="216"/>
      <c r="B1578" s="58"/>
      <c r="C1578" s="63"/>
      <c r="D1578" s="12"/>
      <c r="E1578" s="12"/>
      <c r="F1578" s="62"/>
      <c r="G1578" s="62"/>
      <c r="H1578" s="237"/>
      <c r="I1578" s="237"/>
      <c r="J1578" s="237"/>
      <c r="K1578" s="237"/>
    </row>
    <row r="1579" spans="1:11" ht="14.1" customHeight="1" x14ac:dyDescent="0.25">
      <c r="A1579" s="216"/>
      <c r="B1579" s="10"/>
      <c r="C1579" s="10"/>
      <c r="D1579" s="10"/>
      <c r="E1579" s="10"/>
      <c r="F1579" s="58"/>
      <c r="G1579" s="58"/>
      <c r="H1579" s="237"/>
      <c r="I1579" s="237"/>
      <c r="J1579" s="237"/>
      <c r="K1579" s="237"/>
    </row>
    <row r="1580" spans="1:11" ht="14.1" customHeight="1" x14ac:dyDescent="0.25"/>
    <row r="1581" spans="1:11" ht="14.1" customHeight="1" x14ac:dyDescent="0.25"/>
    <row r="1582" spans="1:11" ht="14.1" customHeight="1" x14ac:dyDescent="0.25"/>
    <row r="1583" spans="1:11" ht="14.1" customHeight="1" x14ac:dyDescent="0.25"/>
    <row r="1584" spans="1:11" ht="14.1" customHeight="1" x14ac:dyDescent="0.25"/>
    <row r="1585" spans="1:11" ht="14.1" customHeight="1" x14ac:dyDescent="0.25"/>
    <row r="1586" spans="1:11" ht="14.1" customHeight="1" x14ac:dyDescent="0.25"/>
    <row r="1587" spans="1:11" ht="14.1" customHeight="1" x14ac:dyDescent="0.25"/>
    <row r="1588" spans="1:11" ht="14.1" customHeight="1" x14ac:dyDescent="0.25"/>
    <row r="1589" spans="1:11" ht="14.1" customHeight="1" x14ac:dyDescent="0.25"/>
    <row r="1590" spans="1:11" ht="14.1" customHeight="1" x14ac:dyDescent="0.25"/>
    <row r="1591" spans="1:11" ht="14.1" customHeight="1" x14ac:dyDescent="0.25"/>
    <row r="1592" spans="1:11" ht="14.1" customHeight="1" x14ac:dyDescent="0.25"/>
    <row r="1593" spans="1:11" ht="14.1" customHeight="1" x14ac:dyDescent="0.25">
      <c r="A1593" s="1656" t="s">
        <v>421</v>
      </c>
      <c r="B1593" s="1656"/>
      <c r="C1593" s="1656"/>
      <c r="D1593" s="1656"/>
      <c r="E1593" s="1656"/>
      <c r="F1593" s="1656"/>
      <c r="G1593" s="1656"/>
      <c r="H1593" s="1656"/>
      <c r="I1593" s="1656"/>
      <c r="J1593" s="1656"/>
      <c r="K1593" s="1656"/>
    </row>
    <row r="1594" spans="1:11" ht="14.1" customHeight="1" x14ac:dyDescent="0.25">
      <c r="A1594" s="1657" t="s">
        <v>422</v>
      </c>
      <c r="B1594" s="1657"/>
      <c r="C1594" s="1657"/>
      <c r="D1594" s="1657"/>
      <c r="E1594" s="1657"/>
      <c r="F1594" s="1657"/>
      <c r="G1594" s="1657"/>
      <c r="H1594" s="1657"/>
      <c r="I1594" s="1657"/>
      <c r="J1594" s="1657"/>
      <c r="K1594" s="1657"/>
    </row>
    <row r="1595" spans="1:11" ht="14.1" customHeight="1" x14ac:dyDescent="0.25">
      <c r="A1595" s="1656" t="s">
        <v>943</v>
      </c>
      <c r="B1595" s="1656"/>
      <c r="C1595" s="1656"/>
      <c r="D1595" s="1656"/>
      <c r="E1595" s="1656"/>
      <c r="F1595" s="1656"/>
      <c r="G1595" s="1656"/>
      <c r="H1595" s="1656"/>
      <c r="I1595" s="1656"/>
      <c r="J1595" s="1656"/>
      <c r="K1595" s="1656"/>
    </row>
    <row r="1596" spans="1:11" ht="14.1" customHeight="1" thickBot="1" x14ac:dyDescent="0.3">
      <c r="A1596" s="714" t="s">
        <v>999</v>
      </c>
      <c r="B1596" s="715"/>
      <c r="C1596" s="8"/>
      <c r="D1596" s="9"/>
      <c r="E1596" s="1658"/>
      <c r="F1596" s="1658"/>
      <c r="G1596" s="1659"/>
      <c r="H1596" s="1659"/>
      <c r="I1596" s="920"/>
      <c r="J1596" s="288"/>
      <c r="K1596" s="289">
        <v>1</v>
      </c>
    </row>
    <row r="1597" spans="1:11" ht="14.1" customHeight="1" x14ac:dyDescent="0.25">
      <c r="A1597" s="1660" t="s">
        <v>423</v>
      </c>
      <c r="B1597" s="1663" t="s">
        <v>424</v>
      </c>
      <c r="C1597" s="1666" t="s">
        <v>946</v>
      </c>
      <c r="D1597" s="1669" t="s">
        <v>425</v>
      </c>
      <c r="E1597" s="1669"/>
      <c r="F1597" s="1670"/>
      <c r="G1597" s="1671" t="s">
        <v>426</v>
      </c>
      <c r="H1597" s="1672"/>
      <c r="I1597" s="1673"/>
      <c r="J1597" s="716"/>
      <c r="K1597" s="1674" t="s">
        <v>427</v>
      </c>
    </row>
    <row r="1598" spans="1:11" ht="14.1" customHeight="1" x14ac:dyDescent="0.25">
      <c r="A1598" s="1661"/>
      <c r="B1598" s="1664"/>
      <c r="C1598" s="1667"/>
      <c r="D1598" s="683" t="s">
        <v>428</v>
      </c>
      <c r="E1598" s="683" t="s">
        <v>428</v>
      </c>
      <c r="F1598" s="684" t="s">
        <v>428</v>
      </c>
      <c r="G1598" s="798" t="s">
        <v>428</v>
      </c>
      <c r="H1598" s="577" t="s">
        <v>428</v>
      </c>
      <c r="I1598" s="921" t="s">
        <v>428</v>
      </c>
      <c r="J1598" s="1676" t="s">
        <v>429</v>
      </c>
      <c r="K1598" s="1675"/>
    </row>
    <row r="1599" spans="1:11" ht="14.1" customHeight="1" x14ac:dyDescent="0.25">
      <c r="A1599" s="1661"/>
      <c r="B1599" s="1664"/>
      <c r="C1599" s="1667"/>
      <c r="D1599" s="1242" t="s">
        <v>430</v>
      </c>
      <c r="E1599" s="1242" t="s">
        <v>430</v>
      </c>
      <c r="F1599" s="686" t="s">
        <v>431</v>
      </c>
      <c r="G1599" s="799" t="s">
        <v>430</v>
      </c>
      <c r="H1599" s="1244" t="s">
        <v>430</v>
      </c>
      <c r="I1599" s="922" t="s">
        <v>431</v>
      </c>
      <c r="J1599" s="1677"/>
      <c r="K1599" s="1675"/>
    </row>
    <row r="1600" spans="1:11" ht="14.1" customHeight="1" x14ac:dyDescent="0.25">
      <c r="A1600" s="1662"/>
      <c r="B1600" s="1665"/>
      <c r="C1600" s="1668"/>
      <c r="D1600" s="1243" t="s">
        <v>432</v>
      </c>
      <c r="E1600" s="1243" t="s">
        <v>433</v>
      </c>
      <c r="F1600" s="688" t="s">
        <v>433</v>
      </c>
      <c r="G1600" s="800" t="s">
        <v>432</v>
      </c>
      <c r="H1600" s="1245" t="s">
        <v>433</v>
      </c>
      <c r="I1600" s="923" t="s">
        <v>433</v>
      </c>
      <c r="J1600" s="580" t="s">
        <v>434</v>
      </c>
      <c r="K1600" s="1675"/>
    </row>
    <row r="1601" spans="1:13" ht="14.1" customHeight="1" thickBot="1" x14ac:dyDescent="0.3">
      <c r="A1601" s="717" t="s">
        <v>435</v>
      </c>
      <c r="B1601" s="689">
        <v>2</v>
      </c>
      <c r="C1601" s="690" t="s">
        <v>436</v>
      </c>
      <c r="D1601" s="690" t="s">
        <v>437</v>
      </c>
      <c r="E1601" s="690" t="s">
        <v>438</v>
      </c>
      <c r="F1601" s="691" t="s">
        <v>439</v>
      </c>
      <c r="G1601" s="801">
        <v>7</v>
      </c>
      <c r="H1601" s="581">
        <v>8</v>
      </c>
      <c r="I1601" s="924">
        <v>9</v>
      </c>
      <c r="J1601" s="582">
        <v>10</v>
      </c>
      <c r="K1601" s="718">
        <v>11</v>
      </c>
    </row>
    <row r="1602" spans="1:13" ht="14.1" customHeight="1" thickBot="1" x14ac:dyDescent="0.3">
      <c r="A1602" s="719"/>
      <c r="B1602" s="24" t="s">
        <v>440</v>
      </c>
      <c r="C1602" s="692"/>
      <c r="D1602" s="25">
        <f>D1603+D1604</f>
        <v>396604159</v>
      </c>
      <c r="E1602" s="25">
        <f>E1603+E1604</f>
        <v>114949649</v>
      </c>
      <c r="F1602" s="64">
        <f>E1602+D1602</f>
        <v>511553808</v>
      </c>
      <c r="G1602" s="802"/>
      <c r="H1602" s="583"/>
      <c r="I1602" s="925"/>
      <c r="J1602" s="584"/>
      <c r="K1602" s="720"/>
    </row>
    <row r="1603" spans="1:13" ht="14.1" customHeight="1" x14ac:dyDescent="0.25">
      <c r="A1603" s="721"/>
      <c r="B1603" s="21" t="s">
        <v>453</v>
      </c>
      <c r="C1603" s="22"/>
      <c r="D1603" s="23">
        <v>323204159</v>
      </c>
      <c r="E1603" s="23">
        <v>114949649</v>
      </c>
      <c r="F1603" s="65">
        <f>E1603+D1603</f>
        <v>438153808</v>
      </c>
      <c r="G1603" s="803"/>
      <c r="H1603" s="585"/>
      <c r="I1603" s="926"/>
      <c r="J1603" s="586"/>
      <c r="K1603" s="720"/>
    </row>
    <row r="1604" spans="1:13" ht="14.1" customHeight="1" x14ac:dyDescent="0.25">
      <c r="A1604" s="722"/>
      <c r="B1604" s="10" t="s">
        <v>452</v>
      </c>
      <c r="C1604" s="11"/>
      <c r="D1604" s="416">
        <v>73400000</v>
      </c>
      <c r="E1604" s="15"/>
      <c r="F1604" s="13">
        <f>E1604+D1604</f>
        <v>73400000</v>
      </c>
      <c r="G1604" s="804"/>
      <c r="H1604" s="587"/>
      <c r="I1604" s="927"/>
      <c r="J1604" s="588"/>
      <c r="K1604" s="720"/>
    </row>
    <row r="1605" spans="1:13" ht="14.1" customHeight="1" thickBot="1" x14ac:dyDescent="0.3">
      <c r="A1605" s="723"/>
      <c r="B1605" s="589"/>
      <c r="C1605" s="589"/>
      <c r="D1605" s="211"/>
      <c r="E1605" s="211"/>
      <c r="F1605" s="693"/>
      <c r="G1605" s="805"/>
      <c r="H1605" s="590"/>
      <c r="I1605" s="928"/>
      <c r="J1605" s="591"/>
      <c r="K1605" s="724"/>
    </row>
    <row r="1606" spans="1:13" ht="14.1" customHeight="1" thickTop="1" thickBot="1" x14ac:dyDescent="0.3">
      <c r="A1606" s="725" t="s">
        <v>81</v>
      </c>
      <c r="B1606" s="592" t="s">
        <v>78</v>
      </c>
      <c r="C1606" s="593">
        <f>C1608+C1621</f>
        <v>2014979600</v>
      </c>
      <c r="D1606" s="593">
        <f t="shared" ref="D1606:J1606" si="704">D1608+D1621</f>
        <v>0</v>
      </c>
      <c r="E1606" s="593">
        <f t="shared" si="704"/>
        <v>0</v>
      </c>
      <c r="F1606" s="594">
        <f t="shared" si="704"/>
        <v>0</v>
      </c>
      <c r="G1606" s="806">
        <f t="shared" si="704"/>
        <v>373203128</v>
      </c>
      <c r="H1606" s="595">
        <f t="shared" si="704"/>
        <v>138348379</v>
      </c>
      <c r="I1606" s="929">
        <f t="shared" si="704"/>
        <v>511551507</v>
      </c>
      <c r="J1606" s="596">
        <f t="shared" si="704"/>
        <v>1503428093</v>
      </c>
      <c r="K1606" s="726">
        <f>I1606/C1606*100</f>
        <v>25.387428587366344</v>
      </c>
    </row>
    <row r="1607" spans="1:13" ht="14.1" customHeight="1" thickTop="1" thickBot="1" x14ac:dyDescent="0.3">
      <c r="A1607" s="727"/>
      <c r="B1607" s="597"/>
      <c r="C1607" s="598"/>
      <c r="D1607" s="598"/>
      <c r="E1607" s="598"/>
      <c r="F1607" s="599"/>
      <c r="G1607" s="807"/>
      <c r="H1607" s="600"/>
      <c r="I1607" s="930"/>
      <c r="J1607" s="601"/>
      <c r="K1607" s="726"/>
    </row>
    <row r="1608" spans="1:13" ht="14.1" customHeight="1" thickTop="1" thickBot="1" x14ac:dyDescent="0.3">
      <c r="A1608" s="725" t="s">
        <v>116</v>
      </c>
      <c r="B1608" s="592" t="s">
        <v>79</v>
      </c>
      <c r="C1608" s="593">
        <f>C1609</f>
        <v>1559485600</v>
      </c>
      <c r="D1608" s="593">
        <f t="shared" ref="D1608:J1608" si="705">D1609</f>
        <v>0</v>
      </c>
      <c r="E1608" s="593">
        <f t="shared" si="705"/>
        <v>0</v>
      </c>
      <c r="F1608" s="594">
        <f t="shared" si="705"/>
        <v>0</v>
      </c>
      <c r="G1608" s="806">
        <f t="shared" si="705"/>
        <v>323204159</v>
      </c>
      <c r="H1608" s="595">
        <f t="shared" si="705"/>
        <v>114949649</v>
      </c>
      <c r="I1608" s="929">
        <f t="shared" si="705"/>
        <v>438153808</v>
      </c>
      <c r="J1608" s="596">
        <f t="shared" si="705"/>
        <v>1121331792</v>
      </c>
      <c r="K1608" s="726">
        <f t="shared" ref="K1608:K1632" si="706">I1608/C1608*100</f>
        <v>28.096047055516255</v>
      </c>
    </row>
    <row r="1609" spans="1:13" ht="14.1" customHeight="1" thickTop="1" x14ac:dyDescent="0.25">
      <c r="A1609" s="728" t="s">
        <v>115</v>
      </c>
      <c r="B1609" s="602" t="s">
        <v>80</v>
      </c>
      <c r="C1609" s="308">
        <f>C1610+C1619</f>
        <v>1559485600</v>
      </c>
      <c r="D1609" s="308">
        <f t="shared" ref="D1609:J1609" si="707">D1610+D1619</f>
        <v>0</v>
      </c>
      <c r="E1609" s="308">
        <f t="shared" si="707"/>
        <v>0</v>
      </c>
      <c r="F1609" s="310">
        <f t="shared" si="707"/>
        <v>0</v>
      </c>
      <c r="G1609" s="808">
        <f t="shared" si="707"/>
        <v>323204159</v>
      </c>
      <c r="H1609" s="312">
        <f t="shared" si="707"/>
        <v>114949649</v>
      </c>
      <c r="I1609" s="809">
        <f t="shared" si="707"/>
        <v>438153808</v>
      </c>
      <c r="J1609" s="313">
        <f t="shared" si="707"/>
        <v>1121331792</v>
      </c>
      <c r="K1609" s="729">
        <f t="shared" si="706"/>
        <v>28.096047055516255</v>
      </c>
      <c r="M1609" s="340">
        <f>F1603-I1609</f>
        <v>0</v>
      </c>
    </row>
    <row r="1610" spans="1:13" ht="14.1" customHeight="1" x14ac:dyDescent="0.25">
      <c r="A1610" s="730" t="s">
        <v>113</v>
      </c>
      <c r="B1610" s="291" t="s">
        <v>0</v>
      </c>
      <c r="C1610" s="309">
        <f>SUM(C1611:C1618)</f>
        <v>1293085600</v>
      </c>
      <c r="D1610" s="309">
        <f t="shared" ref="D1610:J1610" si="708">SUM(D1611:D1618)</f>
        <v>0</v>
      </c>
      <c r="E1610" s="309">
        <f t="shared" si="708"/>
        <v>0</v>
      </c>
      <c r="F1610" s="311">
        <f t="shared" si="708"/>
        <v>0</v>
      </c>
      <c r="G1610" s="959">
        <f t="shared" si="708"/>
        <v>283828159</v>
      </c>
      <c r="H1610" s="309">
        <f t="shared" si="708"/>
        <v>94650649</v>
      </c>
      <c r="I1610" s="960">
        <f t="shared" si="708"/>
        <v>378478808</v>
      </c>
      <c r="J1610" s="314">
        <f t="shared" si="708"/>
        <v>914606792</v>
      </c>
      <c r="K1610" s="731">
        <f t="shared" si="706"/>
        <v>29.269431814877528</v>
      </c>
    </row>
    <row r="1611" spans="1:13" ht="14.1" customHeight="1" x14ac:dyDescent="0.25">
      <c r="A1611" s="732" t="s">
        <v>114</v>
      </c>
      <c r="B1611" s="4" t="s">
        <v>126</v>
      </c>
      <c r="C1611" s="12">
        <v>960964000</v>
      </c>
      <c r="D1611" s="229"/>
      <c r="E1611" s="229"/>
      <c r="F1611" s="694"/>
      <c r="G1611" s="828">
        <v>208523000</v>
      </c>
      <c r="H1611" s="603">
        <v>69664000</v>
      </c>
      <c r="I1611" s="823">
        <f>H1611+G1611</f>
        <v>278187000</v>
      </c>
      <c r="J1611" s="604">
        <f>C1611-I1611</f>
        <v>682777000</v>
      </c>
      <c r="K1611" s="733">
        <f t="shared" si="706"/>
        <v>28.948743137099832</v>
      </c>
    </row>
    <row r="1612" spans="1:13" ht="14.1" customHeight="1" x14ac:dyDescent="0.25">
      <c r="A1612" s="732" t="s">
        <v>117</v>
      </c>
      <c r="B1612" s="4" t="s">
        <v>127</v>
      </c>
      <c r="C1612" s="12">
        <v>107483200</v>
      </c>
      <c r="D1612" s="229"/>
      <c r="E1612" s="229"/>
      <c r="F1612" s="694"/>
      <c r="G1612" s="822">
        <v>26060480</v>
      </c>
      <c r="H1612" s="605">
        <f>6579200+2076508</f>
        <v>8655708</v>
      </c>
      <c r="I1612" s="823">
        <f t="shared" ref="I1612:I1618" si="709">H1612+G1612</f>
        <v>34716188</v>
      </c>
      <c r="J1612" s="604">
        <f t="shared" ref="J1612:J1618" si="710">C1612-I1612</f>
        <v>72767012</v>
      </c>
      <c r="K1612" s="733">
        <f t="shared" si="706"/>
        <v>32.299176057281507</v>
      </c>
    </row>
    <row r="1613" spans="1:13" ht="14.1" customHeight="1" x14ac:dyDescent="0.25">
      <c r="A1613" s="732" t="s">
        <v>118</v>
      </c>
      <c r="B1613" s="4" t="s">
        <v>128</v>
      </c>
      <c r="C1613" s="12">
        <v>76310000</v>
      </c>
      <c r="D1613" s="229"/>
      <c r="E1613" s="229"/>
      <c r="F1613" s="694"/>
      <c r="G1613" s="822">
        <v>17610000</v>
      </c>
      <c r="H1613" s="605">
        <v>5870000</v>
      </c>
      <c r="I1613" s="823">
        <f t="shared" si="709"/>
        <v>23480000</v>
      </c>
      <c r="J1613" s="604">
        <f t="shared" si="710"/>
        <v>52830000</v>
      </c>
      <c r="K1613" s="733">
        <f t="shared" si="706"/>
        <v>30.76923076923077</v>
      </c>
    </row>
    <row r="1614" spans="1:13" ht="14.1" customHeight="1" x14ac:dyDescent="0.25">
      <c r="A1614" s="732" t="s">
        <v>119</v>
      </c>
      <c r="B1614" s="4" t="s">
        <v>129</v>
      </c>
      <c r="C1614" s="12">
        <v>28210000</v>
      </c>
      <c r="D1614" s="229"/>
      <c r="E1614" s="229"/>
      <c r="F1614" s="694"/>
      <c r="G1614" s="822">
        <v>6510000</v>
      </c>
      <c r="H1614" s="605">
        <v>2170000</v>
      </c>
      <c r="I1614" s="823">
        <f t="shared" si="709"/>
        <v>8680000</v>
      </c>
      <c r="J1614" s="604">
        <f t="shared" si="710"/>
        <v>19530000</v>
      </c>
      <c r="K1614" s="733">
        <f t="shared" si="706"/>
        <v>30.76923076923077</v>
      </c>
      <c r="M1614" t="s">
        <v>1139</v>
      </c>
    </row>
    <row r="1615" spans="1:13" ht="14.1" customHeight="1" x14ac:dyDescent="0.25">
      <c r="A1615" s="732" t="s">
        <v>120</v>
      </c>
      <c r="B1615" s="4" t="s">
        <v>130</v>
      </c>
      <c r="C1615" s="12">
        <v>68801900</v>
      </c>
      <c r="D1615" s="229"/>
      <c r="E1615" s="229"/>
      <c r="F1615" s="694"/>
      <c r="G1615" s="822">
        <v>16004820</v>
      </c>
      <c r="H1615" s="605">
        <v>5286660</v>
      </c>
      <c r="I1615" s="823">
        <f t="shared" si="709"/>
        <v>21291480</v>
      </c>
      <c r="J1615" s="604">
        <f t="shared" si="710"/>
        <v>47510420</v>
      </c>
      <c r="K1615" s="733">
        <f t="shared" si="706"/>
        <v>30.94606398951192</v>
      </c>
    </row>
    <row r="1616" spans="1:13" ht="14.1" customHeight="1" x14ac:dyDescent="0.25">
      <c r="A1616" s="732" t="s">
        <v>121</v>
      </c>
      <c r="B1616" s="4" t="s">
        <v>131</v>
      </c>
      <c r="C1616" s="12">
        <v>21305700</v>
      </c>
      <c r="D1616" s="229"/>
      <c r="E1616" s="229"/>
      <c r="F1616" s="694"/>
      <c r="G1616" s="822">
        <v>2078450</v>
      </c>
      <c r="H1616" s="605">
        <v>653402</v>
      </c>
      <c r="I1616" s="823">
        <f t="shared" si="709"/>
        <v>2731852</v>
      </c>
      <c r="J1616" s="604">
        <f t="shared" si="710"/>
        <v>18573848</v>
      </c>
      <c r="K1616" s="733">
        <f t="shared" si="706"/>
        <v>12.822164960550463</v>
      </c>
    </row>
    <row r="1617" spans="1:13" ht="14.1" customHeight="1" x14ac:dyDescent="0.25">
      <c r="A1617" s="732" t="s">
        <v>122</v>
      </c>
      <c r="B1617" s="4" t="s">
        <v>132</v>
      </c>
      <c r="C1617" s="12">
        <v>16700</v>
      </c>
      <c r="D1617" s="229"/>
      <c r="E1617" s="229"/>
      <c r="F1617" s="694"/>
      <c r="G1617" s="822">
        <v>3934</v>
      </c>
      <c r="H1617" s="605">
        <v>1298</v>
      </c>
      <c r="I1617" s="823">
        <f t="shared" si="709"/>
        <v>5232</v>
      </c>
      <c r="J1617" s="604">
        <f t="shared" si="710"/>
        <v>11468</v>
      </c>
      <c r="K1617" s="733">
        <f t="shared" si="706"/>
        <v>31.329341317365266</v>
      </c>
    </row>
    <row r="1618" spans="1:13" ht="14.1" customHeight="1" x14ac:dyDescent="0.25">
      <c r="A1618" s="732" t="s">
        <v>123</v>
      </c>
      <c r="B1618" s="4" t="s">
        <v>133</v>
      </c>
      <c r="C1618" s="12">
        <v>29994100</v>
      </c>
      <c r="D1618" s="229"/>
      <c r="E1618" s="229"/>
      <c r="F1618" s="694"/>
      <c r="G1618" s="1190">
        <v>7037475</v>
      </c>
      <c r="H1618" s="606">
        <v>2349581</v>
      </c>
      <c r="I1618" s="823">
        <f t="shared" si="709"/>
        <v>9387056</v>
      </c>
      <c r="J1618" s="604">
        <f t="shared" si="710"/>
        <v>20607044</v>
      </c>
      <c r="K1618" s="733">
        <f t="shared" si="706"/>
        <v>31.296341613850725</v>
      </c>
    </row>
    <row r="1619" spans="1:13" ht="14.1" customHeight="1" x14ac:dyDescent="0.25">
      <c r="A1619" s="734" t="s">
        <v>124</v>
      </c>
      <c r="B1619" s="17" t="s">
        <v>134</v>
      </c>
      <c r="C1619" s="607">
        <f>C1620</f>
        <v>266400000</v>
      </c>
      <c r="D1619" s="607">
        <f t="shared" ref="D1619:J1619" si="711">D1620</f>
        <v>0</v>
      </c>
      <c r="E1619" s="607">
        <f t="shared" si="711"/>
        <v>0</v>
      </c>
      <c r="F1619" s="608">
        <f t="shared" si="711"/>
        <v>0</v>
      </c>
      <c r="G1619" s="814">
        <f t="shared" si="711"/>
        <v>39376000</v>
      </c>
      <c r="H1619" s="609">
        <f>H1620</f>
        <v>20299000</v>
      </c>
      <c r="I1619" s="931">
        <f t="shared" si="711"/>
        <v>59675000</v>
      </c>
      <c r="J1619" s="610">
        <f t="shared" si="711"/>
        <v>206725000</v>
      </c>
      <c r="K1619" s="735">
        <f t="shared" si="706"/>
        <v>22.400525525525524</v>
      </c>
    </row>
    <row r="1620" spans="1:13" ht="14.1" customHeight="1" thickBot="1" x14ac:dyDescent="0.3">
      <c r="A1620" s="736" t="s">
        <v>125</v>
      </c>
      <c r="B1620" s="32" t="s">
        <v>135</v>
      </c>
      <c r="C1620" s="611">
        <v>266400000</v>
      </c>
      <c r="D1620" s="695"/>
      <c r="E1620" s="695"/>
      <c r="F1620" s="696"/>
      <c r="G1620" s="815">
        <v>39376000</v>
      </c>
      <c r="H1620" s="612">
        <v>20299000</v>
      </c>
      <c r="I1620" s="932">
        <f>H1620+G1620</f>
        <v>59675000</v>
      </c>
      <c r="J1620" s="613">
        <f>C1620-I1620</f>
        <v>206725000</v>
      </c>
      <c r="K1620" s="737">
        <f t="shared" si="706"/>
        <v>22.400525525525524</v>
      </c>
    </row>
    <row r="1621" spans="1:13" ht="14.1" customHeight="1" thickTop="1" thickBot="1" x14ac:dyDescent="0.3">
      <c r="A1621" s="725" t="s">
        <v>83</v>
      </c>
      <c r="B1621" s="26" t="s">
        <v>82</v>
      </c>
      <c r="C1621" s="614">
        <f t="shared" ref="C1621:J1621" si="712">C1622+C1636+C1651+C1658+C1665+C1677+C1689+C1696+C1727+C1759+C1812+C1870+C1882+C1894+C1924+C1946+C1988+C1997+C2034+C2066</f>
        <v>455494000</v>
      </c>
      <c r="D1621" s="614">
        <f t="shared" si="712"/>
        <v>0</v>
      </c>
      <c r="E1621" s="614">
        <f t="shared" si="712"/>
        <v>0</v>
      </c>
      <c r="F1621" s="784">
        <f t="shared" si="712"/>
        <v>0</v>
      </c>
      <c r="G1621" s="816">
        <f t="shared" si="712"/>
        <v>49998969</v>
      </c>
      <c r="H1621" s="614">
        <f t="shared" si="712"/>
        <v>23398730</v>
      </c>
      <c r="I1621" s="933">
        <f t="shared" si="712"/>
        <v>73397699</v>
      </c>
      <c r="J1621" s="863">
        <f t="shared" si="712"/>
        <v>382096301</v>
      </c>
      <c r="K1621" s="738">
        <f t="shared" si="706"/>
        <v>16.113867361589833</v>
      </c>
      <c r="M1621" s="340">
        <f>F1604-I1621</f>
        <v>2301</v>
      </c>
    </row>
    <row r="1622" spans="1:13" ht="14.1" customHeight="1" thickTop="1" x14ac:dyDescent="0.25">
      <c r="A1622" s="728" t="s">
        <v>85</v>
      </c>
      <c r="B1622" s="36" t="s">
        <v>788</v>
      </c>
      <c r="C1622" s="615">
        <f>C1623</f>
        <v>3000000</v>
      </c>
      <c r="D1622" s="615">
        <f t="shared" ref="D1622:J1623" si="713">D1623</f>
        <v>0</v>
      </c>
      <c r="E1622" s="615">
        <f t="shared" si="713"/>
        <v>0</v>
      </c>
      <c r="F1622" s="785">
        <f t="shared" si="713"/>
        <v>0</v>
      </c>
      <c r="G1622" s="817">
        <f t="shared" si="713"/>
        <v>300000</v>
      </c>
      <c r="H1622" s="615">
        <f t="shared" si="713"/>
        <v>1235000</v>
      </c>
      <c r="I1622" s="818">
        <f t="shared" si="713"/>
        <v>1535000</v>
      </c>
      <c r="J1622" s="864">
        <f t="shared" si="713"/>
        <v>1465000</v>
      </c>
      <c r="K1622" s="729">
        <f t="shared" si="706"/>
        <v>51.166666666666671</v>
      </c>
    </row>
    <row r="1623" spans="1:13" ht="14.1" customHeight="1" thickBot="1" x14ac:dyDescent="0.3">
      <c r="A1623" s="371" t="s">
        <v>792</v>
      </c>
      <c r="B1623" s="47" t="s">
        <v>789</v>
      </c>
      <c r="C1623" s="616">
        <f>C1624</f>
        <v>3000000</v>
      </c>
      <c r="D1623" s="616">
        <f t="shared" si="713"/>
        <v>0</v>
      </c>
      <c r="E1623" s="616">
        <f t="shared" si="713"/>
        <v>0</v>
      </c>
      <c r="F1623" s="622">
        <f t="shared" si="713"/>
        <v>0</v>
      </c>
      <c r="G1623" s="819">
        <f t="shared" si="713"/>
        <v>300000</v>
      </c>
      <c r="H1623" s="616">
        <f t="shared" si="713"/>
        <v>1235000</v>
      </c>
      <c r="I1623" s="961">
        <f t="shared" si="713"/>
        <v>1535000</v>
      </c>
      <c r="J1623" s="865">
        <f t="shared" si="713"/>
        <v>1465000</v>
      </c>
      <c r="K1623" s="739">
        <f t="shared" si="706"/>
        <v>51.166666666666671</v>
      </c>
    </row>
    <row r="1624" spans="1:13" ht="14.1" customHeight="1" thickBot="1" x14ac:dyDescent="0.3">
      <c r="A1624" s="740" t="s">
        <v>793</v>
      </c>
      <c r="B1624" s="3" t="s">
        <v>136</v>
      </c>
      <c r="C1624" s="617">
        <f>C1625+C1627+C1629+C1631</f>
        <v>3000000</v>
      </c>
      <c r="D1624" s="617">
        <f t="shared" ref="D1624:J1624" si="714">D1625+D1627+D1629+D1631</f>
        <v>0</v>
      </c>
      <c r="E1624" s="617">
        <f t="shared" si="714"/>
        <v>0</v>
      </c>
      <c r="F1624" s="624">
        <f t="shared" si="714"/>
        <v>0</v>
      </c>
      <c r="G1624" s="820">
        <f t="shared" si="714"/>
        <v>300000</v>
      </c>
      <c r="H1624" s="617">
        <f t="shared" si="714"/>
        <v>1235000</v>
      </c>
      <c r="I1624" s="934">
        <f t="shared" si="714"/>
        <v>1535000</v>
      </c>
      <c r="J1624" s="625">
        <f t="shared" si="714"/>
        <v>1465000</v>
      </c>
      <c r="K1624" s="741">
        <f t="shared" si="706"/>
        <v>51.166666666666671</v>
      </c>
    </row>
    <row r="1625" spans="1:13" ht="14.1" customHeight="1" x14ac:dyDescent="0.25">
      <c r="A1625" s="742" t="s">
        <v>794</v>
      </c>
      <c r="B1625" s="41" t="s">
        <v>139</v>
      </c>
      <c r="C1625" s="618">
        <f>C1626</f>
        <v>105000</v>
      </c>
      <c r="D1625" s="618">
        <f t="shared" ref="D1625:J1625" si="715">D1626</f>
        <v>0</v>
      </c>
      <c r="E1625" s="618">
        <f t="shared" si="715"/>
        <v>0</v>
      </c>
      <c r="F1625" s="626">
        <f t="shared" si="715"/>
        <v>0</v>
      </c>
      <c r="G1625" s="821">
        <f t="shared" si="715"/>
        <v>0</v>
      </c>
      <c r="H1625" s="618">
        <f t="shared" si="715"/>
        <v>0</v>
      </c>
      <c r="I1625" s="935">
        <f t="shared" si="715"/>
        <v>0</v>
      </c>
      <c r="J1625" s="628">
        <f t="shared" si="715"/>
        <v>105000</v>
      </c>
      <c r="K1625" s="743">
        <f t="shared" si="706"/>
        <v>0</v>
      </c>
    </row>
    <row r="1626" spans="1:13" ht="14.1" customHeight="1" x14ac:dyDescent="0.25">
      <c r="A1626" s="744" t="s">
        <v>795</v>
      </c>
      <c r="B1626" s="4" t="s">
        <v>140</v>
      </c>
      <c r="C1626" s="12">
        <v>105000</v>
      </c>
      <c r="D1626" s="218"/>
      <c r="E1626" s="218"/>
      <c r="F1626" s="697"/>
      <c r="G1626" s="822"/>
      <c r="H1626" s="605"/>
      <c r="I1626" s="823">
        <f>H1626+G1626</f>
        <v>0</v>
      </c>
      <c r="J1626" s="604">
        <f>C1626-I1626</f>
        <v>105000</v>
      </c>
      <c r="K1626" s="733">
        <f t="shared" si="706"/>
        <v>0</v>
      </c>
    </row>
    <row r="1627" spans="1:13" ht="14.1" customHeight="1" x14ac:dyDescent="0.25">
      <c r="A1627" s="744" t="s">
        <v>796</v>
      </c>
      <c r="B1627" s="4" t="s">
        <v>790</v>
      </c>
      <c r="C1627" s="12">
        <f>C1628</f>
        <v>100000</v>
      </c>
      <c r="D1627" s="12">
        <f t="shared" ref="D1627:J1627" si="716">D1628</f>
        <v>0</v>
      </c>
      <c r="E1627" s="12">
        <f t="shared" si="716"/>
        <v>0</v>
      </c>
      <c r="F1627" s="633">
        <f t="shared" si="716"/>
        <v>0</v>
      </c>
      <c r="G1627" s="824">
        <f t="shared" si="716"/>
        <v>0</v>
      </c>
      <c r="H1627" s="12">
        <f t="shared" si="716"/>
        <v>0</v>
      </c>
      <c r="I1627" s="834">
        <f t="shared" si="716"/>
        <v>0</v>
      </c>
      <c r="J1627" s="634">
        <f t="shared" si="716"/>
        <v>100000</v>
      </c>
      <c r="K1627" s="733">
        <f t="shared" si="706"/>
        <v>0</v>
      </c>
    </row>
    <row r="1628" spans="1:13" ht="14.1" customHeight="1" x14ac:dyDescent="0.25">
      <c r="A1628" s="744" t="s">
        <v>797</v>
      </c>
      <c r="B1628" s="4" t="s">
        <v>791</v>
      </c>
      <c r="C1628" s="12">
        <v>100000</v>
      </c>
      <c r="D1628" s="218"/>
      <c r="E1628" s="218"/>
      <c r="F1628" s="697"/>
      <c r="G1628" s="822"/>
      <c r="H1628" s="605"/>
      <c r="I1628" s="823"/>
      <c r="J1628" s="604">
        <f>C1628-I1628</f>
        <v>100000</v>
      </c>
      <c r="K1628" s="733">
        <f t="shared" si="706"/>
        <v>0</v>
      </c>
    </row>
    <row r="1629" spans="1:13" ht="14.1" customHeight="1" x14ac:dyDescent="0.25">
      <c r="A1629" s="732" t="s">
        <v>798</v>
      </c>
      <c r="B1629" s="4" t="s">
        <v>141</v>
      </c>
      <c r="C1629" s="12">
        <f>C1630</f>
        <v>100000</v>
      </c>
      <c r="D1629" s="12">
        <f t="shared" ref="D1629:J1629" si="717">D1630</f>
        <v>0</v>
      </c>
      <c r="E1629" s="12">
        <f t="shared" si="717"/>
        <v>0</v>
      </c>
      <c r="F1629" s="633">
        <f t="shared" si="717"/>
        <v>0</v>
      </c>
      <c r="G1629" s="824">
        <f t="shared" si="717"/>
        <v>0</v>
      </c>
      <c r="H1629" s="12">
        <f t="shared" si="717"/>
        <v>0</v>
      </c>
      <c r="I1629" s="834">
        <f t="shared" si="717"/>
        <v>0</v>
      </c>
      <c r="J1629" s="634">
        <f t="shared" si="717"/>
        <v>100000</v>
      </c>
      <c r="K1629" s="733">
        <f t="shared" si="706"/>
        <v>0</v>
      </c>
    </row>
    <row r="1630" spans="1:13" ht="14.1" customHeight="1" x14ac:dyDescent="0.25">
      <c r="A1630" s="732" t="s">
        <v>799</v>
      </c>
      <c r="B1630" s="4" t="s">
        <v>805</v>
      </c>
      <c r="C1630" s="12">
        <v>100000</v>
      </c>
      <c r="D1630" s="218"/>
      <c r="E1630" s="218"/>
      <c r="F1630" s="697"/>
      <c r="G1630" s="822"/>
      <c r="H1630" s="605"/>
      <c r="I1630" s="823">
        <f>H1630+G1630</f>
        <v>0</v>
      </c>
      <c r="J1630" s="604">
        <f>C1630-I1630</f>
        <v>100000</v>
      </c>
      <c r="K1630" s="733">
        <f t="shared" si="706"/>
        <v>0</v>
      </c>
    </row>
    <row r="1631" spans="1:13" ht="14.1" customHeight="1" x14ac:dyDescent="0.25">
      <c r="A1631" s="732" t="s">
        <v>800</v>
      </c>
      <c r="B1631" s="4" t="s">
        <v>143</v>
      </c>
      <c r="C1631" s="12">
        <f>C1632</f>
        <v>2695000</v>
      </c>
      <c r="D1631" s="12">
        <f t="shared" ref="D1631:J1631" si="718">D1632</f>
        <v>0</v>
      </c>
      <c r="E1631" s="12">
        <f t="shared" si="718"/>
        <v>0</v>
      </c>
      <c r="F1631" s="633">
        <f t="shared" si="718"/>
        <v>0</v>
      </c>
      <c r="G1631" s="824">
        <f t="shared" si="718"/>
        <v>300000</v>
      </c>
      <c r="H1631" s="12">
        <f t="shared" si="718"/>
        <v>1235000</v>
      </c>
      <c r="I1631" s="834">
        <f t="shared" si="718"/>
        <v>1535000</v>
      </c>
      <c r="J1631" s="634">
        <f t="shared" si="718"/>
        <v>1160000</v>
      </c>
      <c r="K1631" s="733">
        <f t="shared" si="706"/>
        <v>56.957328385899821</v>
      </c>
    </row>
    <row r="1632" spans="1:13" ht="14.1" customHeight="1" x14ac:dyDescent="0.25">
      <c r="A1632" s="732" t="s">
        <v>801</v>
      </c>
      <c r="B1632" s="4" t="s">
        <v>144</v>
      </c>
      <c r="C1632" s="12">
        <v>2695000</v>
      </c>
      <c r="D1632" s="218"/>
      <c r="E1632" s="218"/>
      <c r="F1632" s="697"/>
      <c r="G1632" s="822">
        <v>300000</v>
      </c>
      <c r="H1632" s="605">
        <f>450000+560000+225000</f>
        <v>1235000</v>
      </c>
      <c r="I1632" s="823">
        <f>H1632+G1632</f>
        <v>1535000</v>
      </c>
      <c r="J1632" s="604">
        <f>C1632-I1632</f>
        <v>1160000</v>
      </c>
      <c r="K1632" s="733">
        <f t="shared" si="706"/>
        <v>56.957328385899821</v>
      </c>
    </row>
    <row r="1633" spans="1:11" ht="14.1" customHeight="1" x14ac:dyDescent="0.25">
      <c r="A1633" s="879"/>
      <c r="B1633" s="879"/>
      <c r="C1633" s="880"/>
      <c r="D1633" s="881"/>
      <c r="E1633" s="881"/>
      <c r="F1633" s="881"/>
      <c r="G1633" s="882"/>
      <c r="H1633" s="882"/>
      <c r="I1633" s="882"/>
      <c r="J1633" s="883"/>
      <c r="K1633" s="884"/>
    </row>
    <row r="1634" spans="1:11" ht="14.1" customHeight="1" x14ac:dyDescent="0.25">
      <c r="A1634" s="7"/>
      <c r="B1634" s="7"/>
      <c r="C1634" s="885"/>
      <c r="D1634" s="220"/>
      <c r="E1634" s="220"/>
      <c r="F1634" s="220"/>
      <c r="G1634" s="415"/>
      <c r="H1634" s="415"/>
      <c r="I1634" s="415"/>
      <c r="J1634" s="886"/>
      <c r="K1634" s="887">
        <v>2</v>
      </c>
    </row>
    <row r="1635" spans="1:11" ht="14.1" customHeight="1" x14ac:dyDescent="0.25">
      <c r="A1635" s="717" t="s">
        <v>435</v>
      </c>
      <c r="B1635" s="689">
        <v>2</v>
      </c>
      <c r="C1635" s="690" t="s">
        <v>436</v>
      </c>
      <c r="D1635" s="690" t="s">
        <v>437</v>
      </c>
      <c r="E1635" s="690" t="s">
        <v>438</v>
      </c>
      <c r="F1635" s="691" t="s">
        <v>439</v>
      </c>
      <c r="G1635" s="801">
        <v>7</v>
      </c>
      <c r="H1635" s="581">
        <v>8</v>
      </c>
      <c r="I1635" s="924">
        <v>9</v>
      </c>
      <c r="J1635" s="582">
        <v>10</v>
      </c>
      <c r="K1635" s="718">
        <v>11</v>
      </c>
    </row>
    <row r="1636" spans="1:11" ht="14.1" customHeight="1" x14ac:dyDescent="0.25">
      <c r="A1636" s="745" t="s">
        <v>85</v>
      </c>
      <c r="B1636" s="38" t="s">
        <v>84</v>
      </c>
      <c r="C1636" s="620">
        <f>C1637</f>
        <v>3930000</v>
      </c>
      <c r="D1636" s="620">
        <f t="shared" ref="D1636:J1636" si="719">D1637</f>
        <v>0</v>
      </c>
      <c r="E1636" s="620">
        <f t="shared" si="719"/>
        <v>0</v>
      </c>
      <c r="F1636" s="453">
        <f t="shared" si="719"/>
        <v>0</v>
      </c>
      <c r="G1636" s="825">
        <f t="shared" si="719"/>
        <v>0</v>
      </c>
      <c r="H1636" s="619">
        <f t="shared" si="719"/>
        <v>0</v>
      </c>
      <c r="I1636" s="665">
        <f t="shared" si="719"/>
        <v>0</v>
      </c>
      <c r="J1636" s="621">
        <f t="shared" si="719"/>
        <v>3930000</v>
      </c>
      <c r="K1636" s="746">
        <f t="shared" ref="K1636:K1643" si="720">I1636/C1636*100</f>
        <v>0</v>
      </c>
    </row>
    <row r="1637" spans="1:11" ht="14.1" customHeight="1" thickBot="1" x14ac:dyDescent="0.3">
      <c r="A1637" s="371" t="s">
        <v>1</v>
      </c>
      <c r="B1637" s="47" t="s">
        <v>2</v>
      </c>
      <c r="C1637" s="616">
        <f>C1638+C1641</f>
        <v>3930000</v>
      </c>
      <c r="D1637" s="616">
        <f t="shared" ref="D1637:J1637" si="721">D1638+D1641</f>
        <v>0</v>
      </c>
      <c r="E1637" s="616">
        <f t="shared" si="721"/>
        <v>0</v>
      </c>
      <c r="F1637" s="622">
        <f t="shared" si="721"/>
        <v>0</v>
      </c>
      <c r="G1637" s="826">
        <f t="shared" si="721"/>
        <v>0</v>
      </c>
      <c r="H1637" s="616">
        <f t="shared" si="721"/>
        <v>0</v>
      </c>
      <c r="I1637" s="961">
        <f t="shared" si="721"/>
        <v>0</v>
      </c>
      <c r="J1637" s="623">
        <f t="shared" si="721"/>
        <v>3930000</v>
      </c>
      <c r="K1637" s="739">
        <f t="shared" si="720"/>
        <v>0</v>
      </c>
    </row>
    <row r="1638" spans="1:11" ht="14.1" customHeight="1" thickBot="1" x14ac:dyDescent="0.3">
      <c r="A1638" s="372" t="s">
        <v>145</v>
      </c>
      <c r="B1638" s="3" t="s">
        <v>80</v>
      </c>
      <c r="C1638" s="617">
        <f>C1639</f>
        <v>1150000</v>
      </c>
      <c r="D1638" s="617">
        <f t="shared" ref="D1638:J1639" si="722">D1639</f>
        <v>0</v>
      </c>
      <c r="E1638" s="617">
        <f t="shared" si="722"/>
        <v>0</v>
      </c>
      <c r="F1638" s="624">
        <f t="shared" si="722"/>
        <v>0</v>
      </c>
      <c r="G1638" s="820">
        <f t="shared" si="722"/>
        <v>0</v>
      </c>
      <c r="H1638" s="617">
        <f t="shared" si="722"/>
        <v>0</v>
      </c>
      <c r="I1638" s="934">
        <f t="shared" si="722"/>
        <v>0</v>
      </c>
      <c r="J1638" s="625">
        <f t="shared" si="722"/>
        <v>1150000</v>
      </c>
      <c r="K1638" s="741">
        <f t="shared" si="720"/>
        <v>0</v>
      </c>
    </row>
    <row r="1639" spans="1:11" ht="14.1" customHeight="1" x14ac:dyDescent="0.25">
      <c r="A1639" s="747" t="s">
        <v>146</v>
      </c>
      <c r="B1639" s="41" t="s">
        <v>137</v>
      </c>
      <c r="C1639" s="618">
        <f>C1640</f>
        <v>1150000</v>
      </c>
      <c r="D1639" s="618">
        <f t="shared" si="722"/>
        <v>0</v>
      </c>
      <c r="E1639" s="618">
        <f t="shared" si="722"/>
        <v>0</v>
      </c>
      <c r="F1639" s="626">
        <f t="shared" si="722"/>
        <v>0</v>
      </c>
      <c r="G1639" s="827">
        <f t="shared" si="722"/>
        <v>0</v>
      </c>
      <c r="H1639" s="627">
        <f t="shared" si="722"/>
        <v>0</v>
      </c>
      <c r="I1639" s="936">
        <f t="shared" si="722"/>
        <v>0</v>
      </c>
      <c r="J1639" s="628">
        <f t="shared" si="722"/>
        <v>1150000</v>
      </c>
      <c r="K1639" s="743">
        <f t="shared" si="720"/>
        <v>0</v>
      </c>
    </row>
    <row r="1640" spans="1:11" ht="14.1" customHeight="1" thickBot="1" x14ac:dyDescent="0.3">
      <c r="A1640" s="736" t="s">
        <v>150</v>
      </c>
      <c r="B1640" s="32" t="s">
        <v>138</v>
      </c>
      <c r="C1640" s="611">
        <v>1150000</v>
      </c>
      <c r="D1640" s="590"/>
      <c r="E1640" s="590"/>
      <c r="F1640" s="698"/>
      <c r="G1640" s="828"/>
      <c r="H1640" s="629"/>
      <c r="I1640" s="829">
        <f>H1640+G1640</f>
        <v>0</v>
      </c>
      <c r="J1640" s="630">
        <f>C1640-I1640</f>
        <v>1150000</v>
      </c>
      <c r="K1640" s="737">
        <f t="shared" si="720"/>
        <v>0</v>
      </c>
    </row>
    <row r="1641" spans="1:11" ht="14.1" customHeight="1" thickBot="1" x14ac:dyDescent="0.3">
      <c r="A1641" s="372" t="s">
        <v>147</v>
      </c>
      <c r="B1641" s="3" t="s">
        <v>136</v>
      </c>
      <c r="C1641" s="617">
        <f>C1642+C1644+C1646+C1649</f>
        <v>2780000</v>
      </c>
      <c r="D1641" s="617">
        <f t="shared" ref="D1641:J1641" si="723">D1642+D1644+D1646+D1649</f>
        <v>0</v>
      </c>
      <c r="E1641" s="617">
        <f t="shared" si="723"/>
        <v>0</v>
      </c>
      <c r="F1641" s="624">
        <f t="shared" si="723"/>
        <v>0</v>
      </c>
      <c r="G1641" s="820">
        <f t="shared" si="723"/>
        <v>0</v>
      </c>
      <c r="H1641" s="617">
        <f t="shared" si="723"/>
        <v>0</v>
      </c>
      <c r="I1641" s="934">
        <f t="shared" si="723"/>
        <v>0</v>
      </c>
      <c r="J1641" s="625">
        <f t="shared" si="723"/>
        <v>2780000</v>
      </c>
      <c r="K1641" s="741">
        <f t="shared" si="720"/>
        <v>0</v>
      </c>
    </row>
    <row r="1642" spans="1:11" ht="14.1" customHeight="1" x14ac:dyDescent="0.25">
      <c r="A1642" s="747" t="s">
        <v>149</v>
      </c>
      <c r="B1642" s="41" t="s">
        <v>139</v>
      </c>
      <c r="C1642" s="618">
        <f>C1643</f>
        <v>170000</v>
      </c>
      <c r="D1642" s="618">
        <f t="shared" ref="D1642:J1642" si="724">D1643</f>
        <v>0</v>
      </c>
      <c r="E1642" s="618">
        <f t="shared" si="724"/>
        <v>0</v>
      </c>
      <c r="F1642" s="626">
        <f t="shared" si="724"/>
        <v>0</v>
      </c>
      <c r="G1642" s="821">
        <f t="shared" si="724"/>
        <v>0</v>
      </c>
      <c r="H1642" s="618">
        <f t="shared" si="724"/>
        <v>0</v>
      </c>
      <c r="I1642" s="935">
        <f t="shared" si="724"/>
        <v>0</v>
      </c>
      <c r="J1642" s="628">
        <f t="shared" si="724"/>
        <v>170000</v>
      </c>
      <c r="K1642" s="743">
        <f t="shared" si="720"/>
        <v>0</v>
      </c>
    </row>
    <row r="1643" spans="1:11" ht="14.1" customHeight="1" x14ac:dyDescent="0.25">
      <c r="A1643" s="732" t="s">
        <v>148</v>
      </c>
      <c r="B1643" s="4" t="s">
        <v>140</v>
      </c>
      <c r="C1643" s="12">
        <v>170000</v>
      </c>
      <c r="D1643" s="218"/>
      <c r="E1643" s="218"/>
      <c r="F1643" s="697"/>
      <c r="G1643" s="822"/>
      <c r="H1643" s="605"/>
      <c r="I1643" s="823">
        <f>H1643+G1643</f>
        <v>0</v>
      </c>
      <c r="J1643" s="604">
        <f>C1643-I1643</f>
        <v>170000</v>
      </c>
      <c r="K1643" s="733">
        <f t="shared" si="720"/>
        <v>0</v>
      </c>
    </row>
    <row r="1644" spans="1:11" ht="14.1" customHeight="1" x14ac:dyDescent="0.25">
      <c r="A1644" s="747" t="s">
        <v>802</v>
      </c>
      <c r="B1644" s="4" t="s">
        <v>818</v>
      </c>
      <c r="C1644" s="12">
        <f>C1645</f>
        <v>247500</v>
      </c>
      <c r="D1644" s="12">
        <f t="shared" ref="D1644:J1644" si="725">D1645</f>
        <v>0</v>
      </c>
      <c r="E1644" s="12">
        <f t="shared" si="725"/>
        <v>0</v>
      </c>
      <c r="F1644" s="633">
        <f t="shared" si="725"/>
        <v>0</v>
      </c>
      <c r="G1644" s="824">
        <f t="shared" si="725"/>
        <v>0</v>
      </c>
      <c r="H1644" s="12">
        <f t="shared" si="725"/>
        <v>0</v>
      </c>
      <c r="I1644" s="834">
        <f t="shared" si="725"/>
        <v>0</v>
      </c>
      <c r="J1644" s="634">
        <f t="shared" si="725"/>
        <v>247500</v>
      </c>
      <c r="K1644" s="733"/>
    </row>
    <row r="1645" spans="1:11" ht="14.1" customHeight="1" x14ac:dyDescent="0.25">
      <c r="A1645" s="747" t="s">
        <v>803</v>
      </c>
      <c r="B1645" s="4" t="s">
        <v>791</v>
      </c>
      <c r="C1645" s="12">
        <v>247500</v>
      </c>
      <c r="D1645" s="218"/>
      <c r="E1645" s="218"/>
      <c r="F1645" s="697"/>
      <c r="G1645" s="822"/>
      <c r="H1645" s="605"/>
      <c r="I1645" s="823"/>
      <c r="J1645" s="604">
        <f>C1645-I1645</f>
        <v>247500</v>
      </c>
      <c r="K1645" s="733"/>
    </row>
    <row r="1646" spans="1:11" ht="14.1" customHeight="1" x14ac:dyDescent="0.25">
      <c r="A1646" s="732" t="s">
        <v>151</v>
      </c>
      <c r="B1646" s="4" t="s">
        <v>141</v>
      </c>
      <c r="C1646" s="12">
        <f>C1647+C1648</f>
        <v>415500</v>
      </c>
      <c r="D1646" s="12">
        <f t="shared" ref="D1646:J1646" si="726">D1647+D1648</f>
        <v>0</v>
      </c>
      <c r="E1646" s="12">
        <f t="shared" si="726"/>
        <v>0</v>
      </c>
      <c r="F1646" s="633">
        <f t="shared" si="726"/>
        <v>0</v>
      </c>
      <c r="G1646" s="824">
        <f t="shared" si="726"/>
        <v>0</v>
      </c>
      <c r="H1646" s="12">
        <f t="shared" si="726"/>
        <v>0</v>
      </c>
      <c r="I1646" s="834">
        <f t="shared" si="726"/>
        <v>0</v>
      </c>
      <c r="J1646" s="634">
        <f t="shared" si="726"/>
        <v>415500</v>
      </c>
      <c r="K1646" s="733">
        <f>I1646/C1646*100</f>
        <v>0</v>
      </c>
    </row>
    <row r="1647" spans="1:11" ht="14.1" customHeight="1" x14ac:dyDescent="0.25">
      <c r="A1647" s="732" t="s">
        <v>152</v>
      </c>
      <c r="B1647" s="4" t="s">
        <v>142</v>
      </c>
      <c r="C1647" s="12">
        <v>168000</v>
      </c>
      <c r="D1647" s="218"/>
      <c r="E1647" s="218"/>
      <c r="F1647" s="697"/>
      <c r="G1647" s="822"/>
      <c r="H1647" s="605"/>
      <c r="I1647" s="823">
        <f>H1647+G1647</f>
        <v>0</v>
      </c>
      <c r="J1647" s="604">
        <f>C1647-I1647</f>
        <v>168000</v>
      </c>
      <c r="K1647" s="733">
        <f>I1647/C1647*100</f>
        <v>0</v>
      </c>
    </row>
    <row r="1648" spans="1:11" ht="14.1" customHeight="1" x14ac:dyDescent="0.25">
      <c r="A1648" s="732" t="s">
        <v>804</v>
      </c>
      <c r="B1648" s="4" t="s">
        <v>805</v>
      </c>
      <c r="C1648" s="12">
        <v>247500</v>
      </c>
      <c r="D1648" s="218"/>
      <c r="E1648" s="218"/>
      <c r="F1648" s="697"/>
      <c r="G1648" s="822"/>
      <c r="H1648" s="605"/>
      <c r="I1648" s="823">
        <f>H1648+G1648</f>
        <v>0</v>
      </c>
      <c r="J1648" s="604">
        <f>C1648-I1648</f>
        <v>247500</v>
      </c>
      <c r="K1648" s="733"/>
    </row>
    <row r="1649" spans="1:11" ht="14.1" customHeight="1" x14ac:dyDescent="0.25">
      <c r="A1649" s="732" t="s">
        <v>153</v>
      </c>
      <c r="B1649" s="4" t="s">
        <v>143</v>
      </c>
      <c r="C1649" s="12">
        <f>C1650</f>
        <v>1947000</v>
      </c>
      <c r="D1649" s="12">
        <f t="shared" ref="D1649:J1649" si="727">D1650</f>
        <v>0</v>
      </c>
      <c r="E1649" s="12">
        <f t="shared" si="727"/>
        <v>0</v>
      </c>
      <c r="F1649" s="633">
        <f t="shared" si="727"/>
        <v>0</v>
      </c>
      <c r="G1649" s="824">
        <f t="shared" si="727"/>
        <v>0</v>
      </c>
      <c r="H1649" s="12">
        <f t="shared" si="727"/>
        <v>0</v>
      </c>
      <c r="I1649" s="834">
        <f t="shared" si="727"/>
        <v>0</v>
      </c>
      <c r="J1649" s="634">
        <f t="shared" si="727"/>
        <v>1947000</v>
      </c>
      <c r="K1649" s="733">
        <f t="shared" ref="K1649:K1660" si="728">I1649/C1649*100</f>
        <v>0</v>
      </c>
    </row>
    <row r="1650" spans="1:11" ht="14.1" customHeight="1" x14ac:dyDescent="0.25">
      <c r="A1650" s="732" t="s">
        <v>154</v>
      </c>
      <c r="B1650" s="4" t="s">
        <v>144</v>
      </c>
      <c r="C1650" s="12">
        <v>1947000</v>
      </c>
      <c r="D1650" s="218"/>
      <c r="E1650" s="218"/>
      <c r="F1650" s="697"/>
      <c r="G1650" s="822"/>
      <c r="H1650" s="605"/>
      <c r="I1650" s="823">
        <f>H1650+G1650</f>
        <v>0</v>
      </c>
      <c r="J1650" s="604">
        <f>C1650-I1650</f>
        <v>1947000</v>
      </c>
      <c r="K1650" s="733">
        <f t="shared" si="728"/>
        <v>0</v>
      </c>
    </row>
    <row r="1651" spans="1:11" ht="14.1" customHeight="1" x14ac:dyDescent="0.25">
      <c r="A1651" s="745" t="s">
        <v>87</v>
      </c>
      <c r="B1651" s="38" t="s">
        <v>86</v>
      </c>
      <c r="C1651" s="620">
        <f>C1652</f>
        <v>1500000</v>
      </c>
      <c r="D1651" s="620">
        <f t="shared" ref="D1651:J1652" si="729">D1652</f>
        <v>0</v>
      </c>
      <c r="E1651" s="620">
        <f t="shared" si="729"/>
        <v>0</v>
      </c>
      <c r="F1651" s="453">
        <f t="shared" si="729"/>
        <v>0</v>
      </c>
      <c r="G1651" s="825">
        <f t="shared" si="729"/>
        <v>1075000</v>
      </c>
      <c r="H1651" s="619">
        <f t="shared" si="729"/>
        <v>0</v>
      </c>
      <c r="I1651" s="665">
        <f t="shared" si="729"/>
        <v>1075000</v>
      </c>
      <c r="J1651" s="621">
        <f t="shared" si="729"/>
        <v>425000</v>
      </c>
      <c r="K1651" s="746">
        <f t="shared" si="728"/>
        <v>71.666666666666671</v>
      </c>
    </row>
    <row r="1652" spans="1:11" ht="14.1" customHeight="1" thickBot="1" x14ac:dyDescent="0.3">
      <c r="A1652" s="371" t="s">
        <v>3</v>
      </c>
      <c r="B1652" s="47" t="s">
        <v>4</v>
      </c>
      <c r="C1652" s="616">
        <f>C1653</f>
        <v>1500000</v>
      </c>
      <c r="D1652" s="616">
        <f t="shared" si="729"/>
        <v>0</v>
      </c>
      <c r="E1652" s="616">
        <f t="shared" si="729"/>
        <v>0</v>
      </c>
      <c r="F1652" s="622">
        <f t="shared" si="729"/>
        <v>0</v>
      </c>
      <c r="G1652" s="838">
        <f t="shared" si="729"/>
        <v>1075000</v>
      </c>
      <c r="H1652" s="641">
        <f t="shared" si="729"/>
        <v>0</v>
      </c>
      <c r="I1652" s="962">
        <f t="shared" si="729"/>
        <v>1075000</v>
      </c>
      <c r="J1652" s="632">
        <f t="shared" si="729"/>
        <v>425000</v>
      </c>
      <c r="K1652" s="739">
        <f t="shared" si="728"/>
        <v>71.666666666666671</v>
      </c>
    </row>
    <row r="1653" spans="1:11" ht="14.1" customHeight="1" thickBot="1" x14ac:dyDescent="0.3">
      <c r="A1653" s="372" t="s">
        <v>155</v>
      </c>
      <c r="B1653" s="3" t="s">
        <v>136</v>
      </c>
      <c r="C1653" s="617">
        <f>C1654+C1656</f>
        <v>1500000</v>
      </c>
      <c r="D1653" s="617">
        <f t="shared" ref="D1653:J1653" si="730">D1654+D1656</f>
        <v>0</v>
      </c>
      <c r="E1653" s="617">
        <f t="shared" si="730"/>
        <v>0</v>
      </c>
      <c r="F1653" s="624">
        <f t="shared" si="730"/>
        <v>0</v>
      </c>
      <c r="G1653" s="820">
        <f t="shared" si="730"/>
        <v>1075000</v>
      </c>
      <c r="H1653" s="617">
        <f t="shared" si="730"/>
        <v>0</v>
      </c>
      <c r="I1653" s="934">
        <f t="shared" si="730"/>
        <v>1075000</v>
      </c>
      <c r="J1653" s="625">
        <f t="shared" si="730"/>
        <v>425000</v>
      </c>
      <c r="K1653" s="741">
        <f t="shared" si="728"/>
        <v>71.666666666666671</v>
      </c>
    </row>
    <row r="1654" spans="1:11" ht="14.1" customHeight="1" x14ac:dyDescent="0.25">
      <c r="A1654" s="747" t="s">
        <v>156</v>
      </c>
      <c r="B1654" s="41" t="s">
        <v>139</v>
      </c>
      <c r="C1654" s="618">
        <f>C1655</f>
        <v>640000</v>
      </c>
      <c r="D1654" s="618">
        <f t="shared" ref="D1654:J1654" si="731">D1655</f>
        <v>0</v>
      </c>
      <c r="E1654" s="618">
        <f t="shared" si="731"/>
        <v>0</v>
      </c>
      <c r="F1654" s="626">
        <f t="shared" si="731"/>
        <v>0</v>
      </c>
      <c r="G1654" s="821">
        <f t="shared" si="731"/>
        <v>515000</v>
      </c>
      <c r="H1654" s="618">
        <f t="shared" si="731"/>
        <v>0</v>
      </c>
      <c r="I1654" s="935">
        <f t="shared" si="731"/>
        <v>515000</v>
      </c>
      <c r="J1654" s="628">
        <f t="shared" si="731"/>
        <v>125000</v>
      </c>
      <c r="K1654" s="743">
        <f t="shared" si="728"/>
        <v>80.46875</v>
      </c>
    </row>
    <row r="1655" spans="1:11" ht="14.1" customHeight="1" x14ac:dyDescent="0.25">
      <c r="A1655" s="732" t="s">
        <v>157</v>
      </c>
      <c r="B1655" s="4" t="s">
        <v>140</v>
      </c>
      <c r="C1655" s="12">
        <v>640000</v>
      </c>
      <c r="D1655" s="218"/>
      <c r="E1655" s="218"/>
      <c r="F1655" s="697"/>
      <c r="G1655" s="822">
        <v>515000</v>
      </c>
      <c r="H1655" s="605"/>
      <c r="I1655" s="831">
        <f>H1655+G1655</f>
        <v>515000</v>
      </c>
      <c r="J1655" s="604">
        <f>C1655-I1655</f>
        <v>125000</v>
      </c>
      <c r="K1655" s="733">
        <f t="shared" si="728"/>
        <v>80.46875</v>
      </c>
    </row>
    <row r="1656" spans="1:11" ht="14.1" customHeight="1" x14ac:dyDescent="0.25">
      <c r="A1656" s="732" t="s">
        <v>158</v>
      </c>
      <c r="B1656" s="4" t="s">
        <v>141</v>
      </c>
      <c r="C1656" s="12">
        <f>C1657</f>
        <v>860000</v>
      </c>
      <c r="D1656" s="12">
        <f t="shared" ref="D1656:J1656" si="732">D1657</f>
        <v>0</v>
      </c>
      <c r="E1656" s="12">
        <f t="shared" si="732"/>
        <v>0</v>
      </c>
      <c r="F1656" s="633">
        <f t="shared" si="732"/>
        <v>0</v>
      </c>
      <c r="G1656" s="824">
        <f t="shared" si="732"/>
        <v>560000</v>
      </c>
      <c r="H1656" s="12">
        <f t="shared" si="732"/>
        <v>0</v>
      </c>
      <c r="I1656" s="834">
        <f t="shared" si="732"/>
        <v>560000</v>
      </c>
      <c r="J1656" s="634">
        <f t="shared" si="732"/>
        <v>300000</v>
      </c>
      <c r="K1656" s="733">
        <f t="shared" si="728"/>
        <v>65.116279069767444</v>
      </c>
    </row>
    <row r="1657" spans="1:11" ht="14.1" customHeight="1" x14ac:dyDescent="0.25">
      <c r="A1657" s="732" t="s">
        <v>159</v>
      </c>
      <c r="B1657" s="4" t="s">
        <v>142</v>
      </c>
      <c r="C1657" s="12">
        <v>860000</v>
      </c>
      <c r="D1657" s="218"/>
      <c r="E1657" s="218"/>
      <c r="F1657" s="697"/>
      <c r="G1657" s="822">
        <v>560000</v>
      </c>
      <c r="H1657" s="605"/>
      <c r="I1657" s="831">
        <f>H1657+G1657</f>
        <v>560000</v>
      </c>
      <c r="J1657" s="604">
        <f>C1657-I1657</f>
        <v>300000</v>
      </c>
      <c r="K1657" s="733">
        <f t="shared" si="728"/>
        <v>65.116279069767444</v>
      </c>
    </row>
    <row r="1658" spans="1:11" ht="14.1" customHeight="1" x14ac:dyDescent="0.25">
      <c r="A1658" s="745" t="s">
        <v>111</v>
      </c>
      <c r="B1658" s="38" t="s">
        <v>451</v>
      </c>
      <c r="C1658" s="620">
        <f>C1659</f>
        <v>2500000</v>
      </c>
      <c r="D1658" s="620">
        <f t="shared" ref="D1658:J1659" si="733">D1659</f>
        <v>0</v>
      </c>
      <c r="E1658" s="620">
        <f t="shared" si="733"/>
        <v>0</v>
      </c>
      <c r="F1658" s="453">
        <f t="shared" si="733"/>
        <v>0</v>
      </c>
      <c r="G1658" s="832">
        <f t="shared" si="733"/>
        <v>800000</v>
      </c>
      <c r="H1658" s="620">
        <f t="shared" si="733"/>
        <v>0</v>
      </c>
      <c r="I1658" s="810">
        <f t="shared" si="733"/>
        <v>800000</v>
      </c>
      <c r="J1658" s="866">
        <f t="shared" si="733"/>
        <v>1700000</v>
      </c>
      <c r="K1658" s="746">
        <f t="shared" si="728"/>
        <v>32</v>
      </c>
    </row>
    <row r="1659" spans="1:11" ht="14.1" customHeight="1" thickBot="1" x14ac:dyDescent="0.3">
      <c r="A1659" s="371" t="s">
        <v>5</v>
      </c>
      <c r="B1659" s="47" t="s">
        <v>6</v>
      </c>
      <c r="C1659" s="616">
        <f>C1660</f>
        <v>2500000</v>
      </c>
      <c r="D1659" s="616">
        <f t="shared" si="733"/>
        <v>0</v>
      </c>
      <c r="E1659" s="616">
        <f t="shared" si="733"/>
        <v>0</v>
      </c>
      <c r="F1659" s="622">
        <f t="shared" si="733"/>
        <v>0</v>
      </c>
      <c r="G1659" s="819">
        <f t="shared" si="733"/>
        <v>800000</v>
      </c>
      <c r="H1659" s="616">
        <f t="shared" si="733"/>
        <v>0</v>
      </c>
      <c r="I1659" s="961">
        <f t="shared" si="733"/>
        <v>800000</v>
      </c>
      <c r="J1659" s="865">
        <f t="shared" si="733"/>
        <v>1700000</v>
      </c>
      <c r="K1659" s="739">
        <f t="shared" si="728"/>
        <v>32</v>
      </c>
    </row>
    <row r="1660" spans="1:11" ht="14.1" customHeight="1" thickBot="1" x14ac:dyDescent="0.3">
      <c r="A1660" s="748" t="s">
        <v>165</v>
      </c>
      <c r="B1660" s="335" t="s">
        <v>136</v>
      </c>
      <c r="C1660" s="617">
        <f>C1661+C1663</f>
        <v>2500000</v>
      </c>
      <c r="D1660" s="617">
        <f t="shared" ref="D1660:J1660" si="734">D1661+D1663</f>
        <v>0</v>
      </c>
      <c r="E1660" s="617">
        <f t="shared" si="734"/>
        <v>0</v>
      </c>
      <c r="F1660" s="624">
        <f t="shared" si="734"/>
        <v>0</v>
      </c>
      <c r="G1660" s="820">
        <f t="shared" si="734"/>
        <v>800000</v>
      </c>
      <c r="H1660" s="617">
        <f t="shared" si="734"/>
        <v>0</v>
      </c>
      <c r="I1660" s="934">
        <f t="shared" si="734"/>
        <v>800000</v>
      </c>
      <c r="J1660" s="625">
        <f t="shared" si="734"/>
        <v>1700000</v>
      </c>
      <c r="K1660" s="749">
        <f t="shared" si="728"/>
        <v>32</v>
      </c>
    </row>
    <row r="1661" spans="1:11" ht="14.1" customHeight="1" x14ac:dyDescent="0.25">
      <c r="A1661" s="750" t="s">
        <v>806</v>
      </c>
      <c r="B1661" s="439" t="s">
        <v>141</v>
      </c>
      <c r="C1661" s="635">
        <f>C1662</f>
        <v>100000</v>
      </c>
      <c r="D1661" s="635">
        <f t="shared" ref="D1661:J1661" si="735">D1662</f>
        <v>0</v>
      </c>
      <c r="E1661" s="635">
        <f t="shared" si="735"/>
        <v>0</v>
      </c>
      <c r="F1661" s="786">
        <f t="shared" si="735"/>
        <v>0</v>
      </c>
      <c r="G1661" s="833">
        <f t="shared" si="735"/>
        <v>0</v>
      </c>
      <c r="H1661" s="635">
        <f t="shared" si="735"/>
        <v>0</v>
      </c>
      <c r="I1661" s="937">
        <f t="shared" si="735"/>
        <v>0</v>
      </c>
      <c r="J1661" s="867">
        <f t="shared" si="735"/>
        <v>100000</v>
      </c>
      <c r="K1661" s="751"/>
    </row>
    <row r="1662" spans="1:11" ht="14.1" customHeight="1" x14ac:dyDescent="0.25">
      <c r="A1662" s="378" t="s">
        <v>807</v>
      </c>
      <c r="B1662" s="5" t="s">
        <v>808</v>
      </c>
      <c r="C1662" s="12">
        <v>100000</v>
      </c>
      <c r="D1662" s="12"/>
      <c r="E1662" s="12"/>
      <c r="F1662" s="633"/>
      <c r="G1662" s="824"/>
      <c r="H1662" s="12"/>
      <c r="I1662" s="834"/>
      <c r="J1662" s="634">
        <f>C1662-I1662</f>
        <v>100000</v>
      </c>
      <c r="K1662" s="752"/>
    </row>
    <row r="1663" spans="1:11" ht="14.1" customHeight="1" x14ac:dyDescent="0.25">
      <c r="A1663" s="732" t="s">
        <v>166</v>
      </c>
      <c r="B1663" s="4" t="s">
        <v>143</v>
      </c>
      <c r="C1663" s="12">
        <f>C1664</f>
        <v>2400000</v>
      </c>
      <c r="D1663" s="12">
        <f t="shared" ref="D1663:J1663" si="736">D1664</f>
        <v>0</v>
      </c>
      <c r="E1663" s="12">
        <f t="shared" si="736"/>
        <v>0</v>
      </c>
      <c r="F1663" s="633">
        <f t="shared" si="736"/>
        <v>0</v>
      </c>
      <c r="G1663" s="824">
        <f t="shared" si="736"/>
        <v>800000</v>
      </c>
      <c r="H1663" s="12">
        <f t="shared" si="736"/>
        <v>0</v>
      </c>
      <c r="I1663" s="834">
        <f t="shared" si="736"/>
        <v>800000</v>
      </c>
      <c r="J1663" s="634">
        <f t="shared" si="736"/>
        <v>1600000</v>
      </c>
      <c r="K1663" s="733">
        <f t="shared" ref="K1663:K1671" si="737">I1663/C1663*100</f>
        <v>33.333333333333329</v>
      </c>
    </row>
    <row r="1664" spans="1:11" ht="14.1" customHeight="1" x14ac:dyDescent="0.25">
      <c r="A1664" s="732" t="s">
        <v>167</v>
      </c>
      <c r="B1664" s="4" t="s">
        <v>160</v>
      </c>
      <c r="C1664" s="12">
        <v>2400000</v>
      </c>
      <c r="D1664" s="218"/>
      <c r="E1664" s="218"/>
      <c r="F1664" s="697"/>
      <c r="G1664" s="822">
        <v>800000</v>
      </c>
      <c r="H1664" s="605"/>
      <c r="I1664" s="823">
        <f>H1664+G1664</f>
        <v>800000</v>
      </c>
      <c r="J1664" s="604">
        <f>C1664-I1664</f>
        <v>1600000</v>
      </c>
      <c r="K1664" s="733">
        <f t="shared" si="737"/>
        <v>33.333333333333329</v>
      </c>
    </row>
    <row r="1665" spans="1:11" ht="14.1" customHeight="1" x14ac:dyDescent="0.25">
      <c r="A1665" s="745" t="s">
        <v>110</v>
      </c>
      <c r="B1665" s="38" t="s">
        <v>88</v>
      </c>
      <c r="C1665" s="620">
        <f>C1666</f>
        <v>4500000</v>
      </c>
      <c r="D1665" s="620">
        <f t="shared" ref="D1665:J1666" si="738">D1666</f>
        <v>0</v>
      </c>
      <c r="E1665" s="620">
        <f t="shared" si="738"/>
        <v>0</v>
      </c>
      <c r="F1665" s="453">
        <f t="shared" si="738"/>
        <v>0</v>
      </c>
      <c r="G1665" s="832">
        <f t="shared" si="738"/>
        <v>0</v>
      </c>
      <c r="H1665" s="620">
        <f t="shared" si="738"/>
        <v>0</v>
      </c>
      <c r="I1665" s="810">
        <f t="shared" si="738"/>
        <v>0</v>
      </c>
      <c r="J1665" s="866">
        <f t="shared" si="738"/>
        <v>4500000</v>
      </c>
      <c r="K1665" s="746">
        <f t="shared" si="737"/>
        <v>0</v>
      </c>
    </row>
    <row r="1666" spans="1:11" ht="14.1" customHeight="1" thickBot="1" x14ac:dyDescent="0.3">
      <c r="A1666" s="371" t="s">
        <v>7</v>
      </c>
      <c r="B1666" s="47" t="s">
        <v>8</v>
      </c>
      <c r="C1666" s="616">
        <f>C1667</f>
        <v>4500000</v>
      </c>
      <c r="D1666" s="616">
        <f t="shared" si="738"/>
        <v>0</v>
      </c>
      <c r="E1666" s="616">
        <f t="shared" si="738"/>
        <v>0</v>
      </c>
      <c r="F1666" s="622">
        <f t="shared" si="738"/>
        <v>0</v>
      </c>
      <c r="G1666" s="819">
        <f t="shared" si="738"/>
        <v>0</v>
      </c>
      <c r="H1666" s="616">
        <f t="shared" si="738"/>
        <v>0</v>
      </c>
      <c r="I1666" s="961">
        <f t="shared" si="738"/>
        <v>0</v>
      </c>
      <c r="J1666" s="865">
        <f t="shared" si="738"/>
        <v>4500000</v>
      </c>
      <c r="K1666" s="739">
        <f t="shared" si="737"/>
        <v>0</v>
      </c>
    </row>
    <row r="1667" spans="1:11" ht="14.1" customHeight="1" thickBot="1" x14ac:dyDescent="0.3">
      <c r="A1667" s="748" t="s">
        <v>161</v>
      </c>
      <c r="B1667" s="335" t="s">
        <v>136</v>
      </c>
      <c r="C1667" s="617">
        <f>C1668+C1670+C1672</f>
        <v>4500000</v>
      </c>
      <c r="D1667" s="617">
        <f t="shared" ref="D1667:J1667" si="739">D1668+D1670+D1672</f>
        <v>0</v>
      </c>
      <c r="E1667" s="617">
        <f t="shared" si="739"/>
        <v>0</v>
      </c>
      <c r="F1667" s="624">
        <f t="shared" si="739"/>
        <v>0</v>
      </c>
      <c r="G1667" s="820">
        <f t="shared" si="739"/>
        <v>0</v>
      </c>
      <c r="H1667" s="617">
        <f t="shared" si="739"/>
        <v>0</v>
      </c>
      <c r="I1667" s="934">
        <f t="shared" si="739"/>
        <v>0</v>
      </c>
      <c r="J1667" s="625">
        <f t="shared" si="739"/>
        <v>4500000</v>
      </c>
      <c r="K1667" s="749">
        <f t="shared" si="737"/>
        <v>0</v>
      </c>
    </row>
    <row r="1668" spans="1:11" ht="14.1" customHeight="1" x14ac:dyDescent="0.25">
      <c r="A1668" s="747" t="s">
        <v>162</v>
      </c>
      <c r="B1668" s="41" t="s">
        <v>139</v>
      </c>
      <c r="C1668" s="618">
        <f>C1669</f>
        <v>230000</v>
      </c>
      <c r="D1668" s="618">
        <f t="shared" ref="D1668:J1668" si="740">D1669</f>
        <v>0</v>
      </c>
      <c r="E1668" s="618">
        <f t="shared" si="740"/>
        <v>0</v>
      </c>
      <c r="F1668" s="626">
        <f t="shared" si="740"/>
        <v>0</v>
      </c>
      <c r="G1668" s="821">
        <f t="shared" si="740"/>
        <v>0</v>
      </c>
      <c r="H1668" s="618">
        <f t="shared" si="740"/>
        <v>0</v>
      </c>
      <c r="I1668" s="935">
        <f t="shared" si="740"/>
        <v>0</v>
      </c>
      <c r="J1668" s="628">
        <f t="shared" si="740"/>
        <v>230000</v>
      </c>
      <c r="K1668" s="743">
        <f t="shared" si="737"/>
        <v>0</v>
      </c>
    </row>
    <row r="1669" spans="1:11" ht="14.1" customHeight="1" x14ac:dyDescent="0.25">
      <c r="A1669" s="732" t="s">
        <v>163</v>
      </c>
      <c r="B1669" s="4" t="s">
        <v>140</v>
      </c>
      <c r="C1669" s="12">
        <v>230000</v>
      </c>
      <c r="D1669" s="587"/>
      <c r="E1669" s="587"/>
      <c r="F1669" s="699"/>
      <c r="G1669" s="822"/>
      <c r="H1669" s="605"/>
      <c r="I1669" s="823">
        <f>H1669+G1669</f>
        <v>0</v>
      </c>
      <c r="J1669" s="604">
        <f>C1669-I1669</f>
        <v>230000</v>
      </c>
      <c r="K1669" s="733">
        <f t="shared" si="737"/>
        <v>0</v>
      </c>
    </row>
    <row r="1670" spans="1:11" ht="14.1" customHeight="1" x14ac:dyDescent="0.25">
      <c r="A1670" s="732" t="s">
        <v>164</v>
      </c>
      <c r="B1670" s="4" t="s">
        <v>141</v>
      </c>
      <c r="C1670" s="12">
        <f>C1671</f>
        <v>700000</v>
      </c>
      <c r="D1670" s="12">
        <f t="shared" ref="D1670:J1670" si="741">D1671</f>
        <v>0</v>
      </c>
      <c r="E1670" s="12">
        <f t="shared" si="741"/>
        <v>0</v>
      </c>
      <c r="F1670" s="633">
        <f t="shared" si="741"/>
        <v>0</v>
      </c>
      <c r="G1670" s="824">
        <f t="shared" si="741"/>
        <v>0</v>
      </c>
      <c r="H1670" s="12">
        <f t="shared" si="741"/>
        <v>0</v>
      </c>
      <c r="I1670" s="834">
        <f t="shared" si="741"/>
        <v>0</v>
      </c>
      <c r="J1670" s="634">
        <f t="shared" si="741"/>
        <v>700000</v>
      </c>
      <c r="K1670" s="733">
        <f t="shared" si="737"/>
        <v>0</v>
      </c>
    </row>
    <row r="1671" spans="1:11" ht="14.1" customHeight="1" x14ac:dyDescent="0.25">
      <c r="A1671" s="732" t="s">
        <v>810</v>
      </c>
      <c r="B1671" s="4" t="s">
        <v>809</v>
      </c>
      <c r="C1671" s="12">
        <v>700000</v>
      </c>
      <c r="D1671" s="218"/>
      <c r="E1671" s="218"/>
      <c r="F1671" s="697"/>
      <c r="G1671" s="822"/>
      <c r="H1671" s="605"/>
      <c r="I1671" s="823">
        <f>H1671+G1671</f>
        <v>0</v>
      </c>
      <c r="J1671" s="604">
        <f>C1671-I1671</f>
        <v>700000</v>
      </c>
      <c r="K1671" s="733">
        <f t="shared" si="737"/>
        <v>0</v>
      </c>
    </row>
    <row r="1672" spans="1:11" ht="14.1" customHeight="1" x14ac:dyDescent="0.25">
      <c r="A1672" s="732" t="s">
        <v>811</v>
      </c>
      <c r="B1672" s="4" t="s">
        <v>143</v>
      </c>
      <c r="C1672" s="12">
        <f>C1673</f>
        <v>3570000</v>
      </c>
      <c r="D1672" s="12">
        <f t="shared" ref="D1672:J1672" si="742">D1673</f>
        <v>0</v>
      </c>
      <c r="E1672" s="12">
        <f t="shared" si="742"/>
        <v>0</v>
      </c>
      <c r="F1672" s="633">
        <f t="shared" si="742"/>
        <v>0</v>
      </c>
      <c r="G1672" s="824">
        <f t="shared" si="742"/>
        <v>0</v>
      </c>
      <c r="H1672" s="12">
        <f t="shared" si="742"/>
        <v>0</v>
      </c>
      <c r="I1672" s="834">
        <f t="shared" si="742"/>
        <v>0</v>
      </c>
      <c r="J1672" s="634">
        <f t="shared" si="742"/>
        <v>3570000</v>
      </c>
      <c r="K1672" s="733"/>
    </row>
    <row r="1673" spans="1:11" ht="14.1" customHeight="1" x14ac:dyDescent="0.25">
      <c r="A1673" s="732" t="s">
        <v>812</v>
      </c>
      <c r="B1673" s="4" t="s">
        <v>160</v>
      </c>
      <c r="C1673" s="12">
        <v>3570000</v>
      </c>
      <c r="D1673" s="218"/>
      <c r="E1673" s="218"/>
      <c r="F1673" s="697"/>
      <c r="G1673" s="822"/>
      <c r="H1673" s="605"/>
      <c r="I1673" s="823"/>
      <c r="J1673" s="604">
        <f>C1673-I1673</f>
        <v>3570000</v>
      </c>
      <c r="K1673" s="733"/>
    </row>
    <row r="1674" spans="1:11" ht="14.1" customHeight="1" x14ac:dyDescent="0.25">
      <c r="A1674" s="879"/>
      <c r="B1674" s="879"/>
      <c r="C1674" s="880"/>
      <c r="D1674" s="881"/>
      <c r="E1674" s="881"/>
      <c r="F1674" s="881"/>
      <c r="G1674" s="882"/>
      <c r="H1674" s="882"/>
      <c r="I1674" s="882"/>
      <c r="J1674" s="883"/>
      <c r="K1674" s="884"/>
    </row>
    <row r="1675" spans="1:11" ht="14.1" customHeight="1" x14ac:dyDescent="0.25">
      <c r="A1675" s="7"/>
      <c r="B1675" s="7"/>
      <c r="C1675" s="885"/>
      <c r="D1675" s="220"/>
      <c r="E1675" s="220"/>
      <c r="F1675" s="220"/>
      <c r="G1675" s="415"/>
      <c r="H1675" s="415"/>
      <c r="I1675" s="415"/>
      <c r="J1675" s="886"/>
      <c r="K1675" s="887">
        <v>3</v>
      </c>
    </row>
    <row r="1676" spans="1:11" ht="14.1" customHeight="1" x14ac:dyDescent="0.25">
      <c r="A1676" s="717" t="s">
        <v>435</v>
      </c>
      <c r="B1676" s="689">
        <v>2</v>
      </c>
      <c r="C1676" s="690" t="s">
        <v>436</v>
      </c>
      <c r="D1676" s="690" t="s">
        <v>437</v>
      </c>
      <c r="E1676" s="690" t="s">
        <v>438</v>
      </c>
      <c r="F1676" s="691" t="s">
        <v>439</v>
      </c>
      <c r="G1676" s="801">
        <v>7</v>
      </c>
      <c r="H1676" s="581">
        <v>8</v>
      </c>
      <c r="I1676" s="924">
        <v>9</v>
      </c>
      <c r="J1676" s="582">
        <v>10</v>
      </c>
      <c r="K1676" s="718">
        <v>11</v>
      </c>
    </row>
    <row r="1677" spans="1:11" ht="14.1" customHeight="1" x14ac:dyDescent="0.25">
      <c r="A1677" s="745" t="s">
        <v>813</v>
      </c>
      <c r="B1677" s="38" t="s">
        <v>982</v>
      </c>
      <c r="C1677" s="620">
        <f>C1678</f>
        <v>4950000</v>
      </c>
      <c r="D1677" s="620">
        <f t="shared" ref="D1677:J1678" si="743">D1678</f>
        <v>0</v>
      </c>
      <c r="E1677" s="620">
        <f t="shared" si="743"/>
        <v>0</v>
      </c>
      <c r="F1677" s="453">
        <f t="shared" si="743"/>
        <v>0</v>
      </c>
      <c r="G1677" s="832">
        <f t="shared" si="743"/>
        <v>25000</v>
      </c>
      <c r="H1677" s="620">
        <f t="shared" si="743"/>
        <v>1487500</v>
      </c>
      <c r="I1677" s="810">
        <f t="shared" si="743"/>
        <v>1512500</v>
      </c>
      <c r="J1677" s="866">
        <f t="shared" si="743"/>
        <v>3437500</v>
      </c>
      <c r="K1677" s="746">
        <f>I1677/C1677*100</f>
        <v>30.555555555555557</v>
      </c>
    </row>
    <row r="1678" spans="1:11" ht="14.1" customHeight="1" thickBot="1" x14ac:dyDescent="0.3">
      <c r="A1678" s="769" t="s">
        <v>814</v>
      </c>
      <c r="B1678" s="47" t="s">
        <v>983</v>
      </c>
      <c r="C1678" s="616">
        <f>C1679</f>
        <v>4950000</v>
      </c>
      <c r="D1678" s="616">
        <f t="shared" si="743"/>
        <v>0</v>
      </c>
      <c r="E1678" s="616">
        <f t="shared" si="743"/>
        <v>0</v>
      </c>
      <c r="F1678" s="622">
        <f t="shared" si="743"/>
        <v>0</v>
      </c>
      <c r="G1678" s="819">
        <f t="shared" si="743"/>
        <v>25000</v>
      </c>
      <c r="H1678" s="616">
        <f t="shared" si="743"/>
        <v>1487500</v>
      </c>
      <c r="I1678" s="961">
        <f t="shared" si="743"/>
        <v>1512500</v>
      </c>
      <c r="J1678" s="865">
        <f t="shared" si="743"/>
        <v>3437500</v>
      </c>
      <c r="K1678" s="739">
        <f>I1678/C1678*100</f>
        <v>30.555555555555557</v>
      </c>
    </row>
    <row r="1679" spans="1:11" ht="14.1" customHeight="1" thickBot="1" x14ac:dyDescent="0.3">
      <c r="A1679" s="1191" t="s">
        <v>815</v>
      </c>
      <c r="B1679" s="3" t="s">
        <v>136</v>
      </c>
      <c r="C1679" s="617">
        <f>C1680+C1682+C1684+C1687</f>
        <v>4950000</v>
      </c>
      <c r="D1679" s="617">
        <f t="shared" ref="D1679:J1679" si="744">D1680+D1682+D1684+D1687</f>
        <v>0</v>
      </c>
      <c r="E1679" s="617">
        <f t="shared" si="744"/>
        <v>0</v>
      </c>
      <c r="F1679" s="624">
        <f t="shared" si="744"/>
        <v>0</v>
      </c>
      <c r="G1679" s="820">
        <f t="shared" si="744"/>
        <v>25000</v>
      </c>
      <c r="H1679" s="617">
        <f t="shared" si="744"/>
        <v>1487500</v>
      </c>
      <c r="I1679" s="934">
        <f t="shared" si="744"/>
        <v>1512500</v>
      </c>
      <c r="J1679" s="625">
        <f t="shared" si="744"/>
        <v>3437500</v>
      </c>
      <c r="K1679" s="741">
        <f>I1679/C1679*100</f>
        <v>30.555555555555557</v>
      </c>
    </row>
    <row r="1680" spans="1:11" ht="14.1" customHeight="1" x14ac:dyDescent="0.25">
      <c r="A1680" s="742" t="s">
        <v>816</v>
      </c>
      <c r="B1680" s="41" t="s">
        <v>139</v>
      </c>
      <c r="C1680" s="618">
        <f>C1681</f>
        <v>175000</v>
      </c>
      <c r="D1680" s="618">
        <f t="shared" ref="D1680:J1680" si="745">D1681</f>
        <v>0</v>
      </c>
      <c r="E1680" s="618">
        <f t="shared" si="745"/>
        <v>0</v>
      </c>
      <c r="F1680" s="626">
        <f t="shared" si="745"/>
        <v>0</v>
      </c>
      <c r="G1680" s="821">
        <f t="shared" si="745"/>
        <v>0</v>
      </c>
      <c r="H1680" s="618">
        <f t="shared" si="745"/>
        <v>175000</v>
      </c>
      <c r="I1680" s="935">
        <f t="shared" si="745"/>
        <v>175000</v>
      </c>
      <c r="J1680" s="628">
        <f t="shared" si="745"/>
        <v>0</v>
      </c>
      <c r="K1680" s="743">
        <f>I1680/C1680*100</f>
        <v>100</v>
      </c>
    </row>
    <row r="1681" spans="1:11" ht="14.1" customHeight="1" x14ac:dyDescent="0.25">
      <c r="A1681" s="744" t="s">
        <v>817</v>
      </c>
      <c r="B1681" s="4" t="s">
        <v>140</v>
      </c>
      <c r="C1681" s="12">
        <v>175000</v>
      </c>
      <c r="D1681" s="218"/>
      <c r="E1681" s="218"/>
      <c r="F1681" s="697"/>
      <c r="G1681" s="822"/>
      <c r="H1681" s="605">
        <v>175000</v>
      </c>
      <c r="I1681" s="823">
        <f>H1681+G1681</f>
        <v>175000</v>
      </c>
      <c r="J1681" s="604">
        <f>C1681-I1681</f>
        <v>0</v>
      </c>
      <c r="K1681" s="733">
        <f>I1681/C1681*100</f>
        <v>100</v>
      </c>
    </row>
    <row r="1682" spans="1:11" ht="14.1" customHeight="1" x14ac:dyDescent="0.25">
      <c r="A1682" s="744" t="s">
        <v>819</v>
      </c>
      <c r="B1682" s="4" t="s">
        <v>818</v>
      </c>
      <c r="C1682" s="12">
        <f>C1683</f>
        <v>150000</v>
      </c>
      <c r="D1682" s="12">
        <f t="shared" ref="D1682:J1682" si="746">D1683</f>
        <v>0</v>
      </c>
      <c r="E1682" s="12">
        <f t="shared" si="746"/>
        <v>0</v>
      </c>
      <c r="F1682" s="633">
        <f t="shared" si="746"/>
        <v>0</v>
      </c>
      <c r="G1682" s="824">
        <f t="shared" si="746"/>
        <v>0</v>
      </c>
      <c r="H1682" s="12">
        <f t="shared" si="746"/>
        <v>0</v>
      </c>
      <c r="I1682" s="834">
        <f t="shared" si="746"/>
        <v>0</v>
      </c>
      <c r="J1682" s="634">
        <f t="shared" si="746"/>
        <v>150000</v>
      </c>
      <c r="K1682" s="733"/>
    </row>
    <row r="1683" spans="1:11" ht="14.1" customHeight="1" x14ac:dyDescent="0.25">
      <c r="A1683" s="744" t="s">
        <v>820</v>
      </c>
      <c r="B1683" s="4" t="s">
        <v>791</v>
      </c>
      <c r="C1683" s="12">
        <v>150000</v>
      </c>
      <c r="D1683" s="218"/>
      <c r="E1683" s="218"/>
      <c r="F1683" s="697"/>
      <c r="G1683" s="822"/>
      <c r="H1683" s="605"/>
      <c r="I1683" s="823"/>
      <c r="J1683" s="604">
        <f>C1683-I1683</f>
        <v>150000</v>
      </c>
      <c r="K1683" s="733"/>
    </row>
    <row r="1684" spans="1:11" ht="14.1" customHeight="1" x14ac:dyDescent="0.25">
      <c r="A1684" s="732" t="s">
        <v>821</v>
      </c>
      <c r="B1684" s="4" t="s">
        <v>141</v>
      </c>
      <c r="C1684" s="12">
        <f>C1685+C1686</f>
        <v>250000</v>
      </c>
      <c r="D1684" s="12">
        <f t="shared" ref="D1684:J1684" si="747">D1685+D1686</f>
        <v>0</v>
      </c>
      <c r="E1684" s="12">
        <f t="shared" si="747"/>
        <v>0</v>
      </c>
      <c r="F1684" s="633">
        <f t="shared" si="747"/>
        <v>0</v>
      </c>
      <c r="G1684" s="824">
        <f t="shared" si="747"/>
        <v>25000</v>
      </c>
      <c r="H1684" s="12">
        <f t="shared" si="747"/>
        <v>0</v>
      </c>
      <c r="I1684" s="834">
        <f t="shared" si="747"/>
        <v>25000</v>
      </c>
      <c r="J1684" s="634">
        <f t="shared" si="747"/>
        <v>225000</v>
      </c>
      <c r="K1684" s="733">
        <f>I1684/C1684*100</f>
        <v>10</v>
      </c>
    </row>
    <row r="1685" spans="1:11" ht="14.1" customHeight="1" x14ac:dyDescent="0.25">
      <c r="A1685" s="732" t="s">
        <v>822</v>
      </c>
      <c r="B1685" s="4" t="s">
        <v>142</v>
      </c>
      <c r="C1685" s="12">
        <v>150000</v>
      </c>
      <c r="D1685" s="218"/>
      <c r="E1685" s="218"/>
      <c r="F1685" s="697"/>
      <c r="G1685" s="822">
        <v>25000</v>
      </c>
      <c r="H1685" s="605"/>
      <c r="I1685" s="823">
        <f>H1685+G1685</f>
        <v>25000</v>
      </c>
      <c r="J1685" s="604">
        <f>C1685-I1685</f>
        <v>125000</v>
      </c>
      <c r="K1685" s="733">
        <f>I1685/C1685*100</f>
        <v>16.666666666666664</v>
      </c>
    </row>
    <row r="1686" spans="1:11" ht="14.1" customHeight="1" x14ac:dyDescent="0.25">
      <c r="A1686" s="732" t="s">
        <v>823</v>
      </c>
      <c r="B1686" s="4" t="s">
        <v>805</v>
      </c>
      <c r="C1686" s="12">
        <v>100000</v>
      </c>
      <c r="D1686" s="218"/>
      <c r="E1686" s="218"/>
      <c r="F1686" s="697"/>
      <c r="G1686" s="822"/>
      <c r="H1686" s="605"/>
      <c r="I1686" s="823"/>
      <c r="J1686" s="604">
        <f>C1686-I1686</f>
        <v>100000</v>
      </c>
      <c r="K1686" s="733"/>
    </row>
    <row r="1687" spans="1:11" ht="14.1" customHeight="1" x14ac:dyDescent="0.25">
      <c r="A1687" s="732" t="s">
        <v>824</v>
      </c>
      <c r="B1687" s="4" t="s">
        <v>143</v>
      </c>
      <c r="C1687" s="12">
        <f>C1688</f>
        <v>4375000</v>
      </c>
      <c r="D1687" s="12">
        <f t="shared" ref="D1687:J1687" si="748">D1688</f>
        <v>0</v>
      </c>
      <c r="E1687" s="12">
        <f t="shared" si="748"/>
        <v>0</v>
      </c>
      <c r="F1687" s="633">
        <f t="shared" si="748"/>
        <v>0</v>
      </c>
      <c r="G1687" s="824">
        <f t="shared" si="748"/>
        <v>0</v>
      </c>
      <c r="H1687" s="12">
        <f t="shared" si="748"/>
        <v>1312500</v>
      </c>
      <c r="I1687" s="834">
        <f t="shared" si="748"/>
        <v>1312500</v>
      </c>
      <c r="J1687" s="634">
        <f t="shared" si="748"/>
        <v>3062500</v>
      </c>
      <c r="K1687" s="733">
        <f t="shared" ref="K1687:K1700" si="749">I1687/C1687*100</f>
        <v>30</v>
      </c>
    </row>
    <row r="1688" spans="1:11" ht="14.1" customHeight="1" x14ac:dyDescent="0.25">
      <c r="A1688" s="732" t="s">
        <v>825</v>
      </c>
      <c r="B1688" s="4" t="s">
        <v>144</v>
      </c>
      <c r="C1688" s="12">
        <v>4375000</v>
      </c>
      <c r="D1688" s="218"/>
      <c r="E1688" s="218"/>
      <c r="F1688" s="697"/>
      <c r="G1688" s="822"/>
      <c r="H1688" s="605">
        <v>1312500</v>
      </c>
      <c r="I1688" s="823">
        <f>H1688+G1688</f>
        <v>1312500</v>
      </c>
      <c r="J1688" s="636">
        <f>C1688-I1688</f>
        <v>3062500</v>
      </c>
      <c r="K1688" s="755">
        <f t="shared" si="749"/>
        <v>30</v>
      </c>
    </row>
    <row r="1689" spans="1:11" ht="14.1" customHeight="1" x14ac:dyDescent="0.25">
      <c r="A1689" s="745" t="s">
        <v>109</v>
      </c>
      <c r="B1689" s="38" t="s">
        <v>89</v>
      </c>
      <c r="C1689" s="620">
        <f>C1690</f>
        <v>2500000</v>
      </c>
      <c r="D1689" s="620">
        <f t="shared" ref="D1689:J1690" si="750">D1690</f>
        <v>0</v>
      </c>
      <c r="E1689" s="620">
        <f t="shared" si="750"/>
        <v>0</v>
      </c>
      <c r="F1689" s="453">
        <f t="shared" si="750"/>
        <v>0</v>
      </c>
      <c r="G1689" s="832">
        <f t="shared" si="750"/>
        <v>0</v>
      </c>
      <c r="H1689" s="620">
        <f t="shared" si="750"/>
        <v>0</v>
      </c>
      <c r="I1689" s="810">
        <f t="shared" si="750"/>
        <v>0</v>
      </c>
      <c r="J1689" s="866">
        <f t="shared" si="750"/>
        <v>2500000</v>
      </c>
      <c r="K1689" s="746">
        <f t="shared" si="749"/>
        <v>0</v>
      </c>
    </row>
    <row r="1690" spans="1:11" ht="14.1" customHeight="1" thickBot="1" x14ac:dyDescent="0.3">
      <c r="A1690" s="371" t="s">
        <v>827</v>
      </c>
      <c r="B1690" s="47" t="s">
        <v>826</v>
      </c>
      <c r="C1690" s="616">
        <f>C1691</f>
        <v>2500000</v>
      </c>
      <c r="D1690" s="616">
        <f t="shared" si="750"/>
        <v>0</v>
      </c>
      <c r="E1690" s="616">
        <f t="shared" si="750"/>
        <v>0</v>
      </c>
      <c r="F1690" s="622">
        <f t="shared" si="750"/>
        <v>0</v>
      </c>
      <c r="G1690" s="819">
        <f t="shared" si="750"/>
        <v>0</v>
      </c>
      <c r="H1690" s="616">
        <f t="shared" si="750"/>
        <v>0</v>
      </c>
      <c r="I1690" s="961">
        <f t="shared" si="750"/>
        <v>0</v>
      </c>
      <c r="J1690" s="865">
        <f t="shared" si="750"/>
        <v>2500000</v>
      </c>
      <c r="K1690" s="739">
        <f t="shared" si="749"/>
        <v>0</v>
      </c>
    </row>
    <row r="1691" spans="1:11" ht="14.1" customHeight="1" thickBot="1" x14ac:dyDescent="0.3">
      <c r="A1691" s="372" t="s">
        <v>828</v>
      </c>
      <c r="B1691" s="3" t="s">
        <v>136</v>
      </c>
      <c r="C1691" s="617">
        <f>C1692+C1694</f>
        <v>2500000</v>
      </c>
      <c r="D1691" s="617">
        <f t="shared" ref="D1691:J1691" si="751">D1692+D1694</f>
        <v>0</v>
      </c>
      <c r="E1691" s="617">
        <f t="shared" si="751"/>
        <v>0</v>
      </c>
      <c r="F1691" s="624">
        <f t="shared" si="751"/>
        <v>0</v>
      </c>
      <c r="G1691" s="820">
        <f t="shared" si="751"/>
        <v>0</v>
      </c>
      <c r="H1691" s="617">
        <f t="shared" si="751"/>
        <v>0</v>
      </c>
      <c r="I1691" s="934">
        <f t="shared" si="751"/>
        <v>0</v>
      </c>
      <c r="J1691" s="625">
        <f t="shared" si="751"/>
        <v>2500000</v>
      </c>
      <c r="K1691" s="741">
        <f t="shared" si="749"/>
        <v>0</v>
      </c>
    </row>
    <row r="1692" spans="1:11" ht="14.1" customHeight="1" x14ac:dyDescent="0.25">
      <c r="A1692" s="747" t="s">
        <v>829</v>
      </c>
      <c r="B1692" s="41" t="s">
        <v>139</v>
      </c>
      <c r="C1692" s="618">
        <f>C1693</f>
        <v>200000</v>
      </c>
      <c r="D1692" s="618">
        <f t="shared" ref="D1692:J1692" si="752">D1693</f>
        <v>0</v>
      </c>
      <c r="E1692" s="618">
        <f t="shared" si="752"/>
        <v>0</v>
      </c>
      <c r="F1692" s="626">
        <f t="shared" si="752"/>
        <v>0</v>
      </c>
      <c r="G1692" s="821">
        <f t="shared" si="752"/>
        <v>0</v>
      </c>
      <c r="H1692" s="618">
        <f t="shared" si="752"/>
        <v>0</v>
      </c>
      <c r="I1692" s="935">
        <f t="shared" si="752"/>
        <v>0</v>
      </c>
      <c r="J1692" s="628">
        <f t="shared" si="752"/>
        <v>200000</v>
      </c>
      <c r="K1692" s="743">
        <f t="shared" si="749"/>
        <v>0</v>
      </c>
    </row>
    <row r="1693" spans="1:11" ht="14.1" customHeight="1" x14ac:dyDescent="0.25">
      <c r="A1693" s="732" t="s">
        <v>830</v>
      </c>
      <c r="B1693" s="4" t="s">
        <v>140</v>
      </c>
      <c r="C1693" s="12">
        <v>200000</v>
      </c>
      <c r="D1693" s="218"/>
      <c r="E1693" s="218"/>
      <c r="F1693" s="697"/>
      <c r="G1693" s="822"/>
      <c r="H1693" s="605"/>
      <c r="I1693" s="831">
        <f>H1693+G1693</f>
        <v>0</v>
      </c>
      <c r="J1693" s="604">
        <f>C1693-I1693</f>
        <v>200000</v>
      </c>
      <c r="K1693" s="733">
        <f t="shared" si="749"/>
        <v>0</v>
      </c>
    </row>
    <row r="1694" spans="1:11" ht="14.1" customHeight="1" x14ac:dyDescent="0.25">
      <c r="A1694" s="732" t="s">
        <v>832</v>
      </c>
      <c r="B1694" s="4" t="s">
        <v>143</v>
      </c>
      <c r="C1694" s="12">
        <f>C1695</f>
        <v>2300000</v>
      </c>
      <c r="D1694" s="12">
        <f t="shared" ref="D1694:J1694" si="753">D1695</f>
        <v>0</v>
      </c>
      <c r="E1694" s="12">
        <f t="shared" si="753"/>
        <v>0</v>
      </c>
      <c r="F1694" s="633">
        <f t="shared" si="753"/>
        <v>0</v>
      </c>
      <c r="G1694" s="824">
        <f t="shared" si="753"/>
        <v>0</v>
      </c>
      <c r="H1694" s="12">
        <f t="shared" si="753"/>
        <v>0</v>
      </c>
      <c r="I1694" s="834">
        <f t="shared" si="753"/>
        <v>0</v>
      </c>
      <c r="J1694" s="634">
        <f t="shared" si="753"/>
        <v>2300000</v>
      </c>
      <c r="K1694" s="733">
        <f t="shared" si="749"/>
        <v>0</v>
      </c>
    </row>
    <row r="1695" spans="1:11" ht="14.1" customHeight="1" x14ac:dyDescent="0.25">
      <c r="A1695" s="732" t="s">
        <v>831</v>
      </c>
      <c r="B1695" s="4" t="s">
        <v>144</v>
      </c>
      <c r="C1695" s="12">
        <v>2300000</v>
      </c>
      <c r="D1695" s="218"/>
      <c r="E1695" s="218"/>
      <c r="F1695" s="697"/>
      <c r="G1695" s="822"/>
      <c r="H1695" s="605"/>
      <c r="I1695" s="831">
        <f>H1695+G1695</f>
        <v>0</v>
      </c>
      <c r="J1695" s="604">
        <f>C1695-I1695</f>
        <v>2300000</v>
      </c>
      <c r="K1695" s="733">
        <f t="shared" si="749"/>
        <v>0</v>
      </c>
    </row>
    <row r="1696" spans="1:11" ht="14.1" customHeight="1" x14ac:dyDescent="0.25">
      <c r="A1696" s="745" t="s">
        <v>108</v>
      </c>
      <c r="B1696" s="38" t="s">
        <v>90</v>
      </c>
      <c r="C1696" s="620">
        <f t="shared" ref="C1696:J1696" si="754">C1697+C1707</f>
        <v>4000000</v>
      </c>
      <c r="D1696" s="620">
        <f t="shared" si="754"/>
        <v>0</v>
      </c>
      <c r="E1696" s="620">
        <f t="shared" si="754"/>
        <v>0</v>
      </c>
      <c r="F1696" s="453">
        <f t="shared" si="754"/>
        <v>0</v>
      </c>
      <c r="G1696" s="832">
        <f t="shared" si="754"/>
        <v>0</v>
      </c>
      <c r="H1696" s="620">
        <f t="shared" si="754"/>
        <v>0</v>
      </c>
      <c r="I1696" s="810">
        <f t="shared" si="754"/>
        <v>0</v>
      </c>
      <c r="J1696" s="866">
        <f t="shared" si="754"/>
        <v>4000000</v>
      </c>
      <c r="K1696" s="746">
        <f t="shared" si="749"/>
        <v>0</v>
      </c>
    </row>
    <row r="1697" spans="1:11" ht="14.1" customHeight="1" thickBot="1" x14ac:dyDescent="0.3">
      <c r="A1697" s="371" t="s">
        <v>9</v>
      </c>
      <c r="B1697" s="47" t="s">
        <v>10</v>
      </c>
      <c r="C1697" s="616">
        <f>C1698</f>
        <v>2000000</v>
      </c>
      <c r="D1697" s="616">
        <f t="shared" ref="D1697:J1697" si="755">D1698</f>
        <v>0</v>
      </c>
      <c r="E1697" s="616">
        <f t="shared" si="755"/>
        <v>0</v>
      </c>
      <c r="F1697" s="622">
        <f t="shared" si="755"/>
        <v>0</v>
      </c>
      <c r="G1697" s="819">
        <f t="shared" si="755"/>
        <v>0</v>
      </c>
      <c r="H1697" s="616">
        <f t="shared" si="755"/>
        <v>0</v>
      </c>
      <c r="I1697" s="961">
        <f t="shared" si="755"/>
        <v>0</v>
      </c>
      <c r="J1697" s="865">
        <f t="shared" si="755"/>
        <v>2000000</v>
      </c>
      <c r="K1697" s="739">
        <f t="shared" si="749"/>
        <v>0</v>
      </c>
    </row>
    <row r="1698" spans="1:11" ht="14.1" customHeight="1" thickBot="1" x14ac:dyDescent="0.3">
      <c r="A1698" s="372" t="s">
        <v>168</v>
      </c>
      <c r="B1698" s="3" t="s">
        <v>136</v>
      </c>
      <c r="C1698" s="617">
        <f>C1699+C1701+C1703+C1705</f>
        <v>2000000</v>
      </c>
      <c r="D1698" s="617">
        <f t="shared" ref="D1698:J1698" si="756">D1699+D1701+D1703+D1705</f>
        <v>0</v>
      </c>
      <c r="E1698" s="617">
        <f t="shared" si="756"/>
        <v>0</v>
      </c>
      <c r="F1698" s="624">
        <f t="shared" si="756"/>
        <v>0</v>
      </c>
      <c r="G1698" s="820">
        <f t="shared" si="756"/>
        <v>0</v>
      </c>
      <c r="H1698" s="617">
        <f t="shared" si="756"/>
        <v>0</v>
      </c>
      <c r="I1698" s="934">
        <f t="shared" si="756"/>
        <v>0</v>
      </c>
      <c r="J1698" s="625">
        <f t="shared" si="756"/>
        <v>2000000</v>
      </c>
      <c r="K1698" s="741">
        <f t="shared" si="749"/>
        <v>0</v>
      </c>
    </row>
    <row r="1699" spans="1:11" ht="14.1" customHeight="1" x14ac:dyDescent="0.25">
      <c r="A1699" s="747" t="s">
        <v>169</v>
      </c>
      <c r="B1699" s="41" t="s">
        <v>139</v>
      </c>
      <c r="C1699" s="618">
        <f>C1700</f>
        <v>150000</v>
      </c>
      <c r="D1699" s="618">
        <f t="shared" ref="D1699:J1699" si="757">D1700</f>
        <v>0</v>
      </c>
      <c r="E1699" s="618">
        <f t="shared" si="757"/>
        <v>0</v>
      </c>
      <c r="F1699" s="626">
        <f t="shared" si="757"/>
        <v>0</v>
      </c>
      <c r="G1699" s="821">
        <f t="shared" si="757"/>
        <v>0</v>
      </c>
      <c r="H1699" s="618">
        <f t="shared" si="757"/>
        <v>0</v>
      </c>
      <c r="I1699" s="935">
        <f t="shared" si="757"/>
        <v>0</v>
      </c>
      <c r="J1699" s="628">
        <f t="shared" si="757"/>
        <v>150000</v>
      </c>
      <c r="K1699" s="743">
        <f t="shared" si="749"/>
        <v>0</v>
      </c>
    </row>
    <row r="1700" spans="1:11" ht="14.1" customHeight="1" x14ac:dyDescent="0.25">
      <c r="A1700" s="736" t="s">
        <v>170</v>
      </c>
      <c r="B1700" s="4" t="s">
        <v>140</v>
      </c>
      <c r="C1700" s="12">
        <v>150000</v>
      </c>
      <c r="D1700" s="587"/>
      <c r="E1700" s="587"/>
      <c r="F1700" s="699"/>
      <c r="G1700" s="822"/>
      <c r="H1700" s="605"/>
      <c r="I1700" s="823">
        <f>H1700+G1700</f>
        <v>0</v>
      </c>
      <c r="J1700" s="604">
        <f>C1700-I1700</f>
        <v>150000</v>
      </c>
      <c r="K1700" s="733">
        <f t="shared" si="749"/>
        <v>0</v>
      </c>
    </row>
    <row r="1701" spans="1:11" ht="14.1" customHeight="1" x14ac:dyDescent="0.25">
      <c r="A1701" s="732" t="s">
        <v>833</v>
      </c>
      <c r="B1701" s="4" t="s">
        <v>818</v>
      </c>
      <c r="C1701" s="12">
        <f>C1702</f>
        <v>100000</v>
      </c>
      <c r="D1701" s="12">
        <f t="shared" ref="D1701:J1701" si="758">D1702</f>
        <v>0</v>
      </c>
      <c r="E1701" s="12">
        <f t="shared" si="758"/>
        <v>0</v>
      </c>
      <c r="F1701" s="633">
        <f t="shared" si="758"/>
        <v>0</v>
      </c>
      <c r="G1701" s="824">
        <f t="shared" si="758"/>
        <v>0</v>
      </c>
      <c r="H1701" s="12">
        <f t="shared" si="758"/>
        <v>0</v>
      </c>
      <c r="I1701" s="834">
        <f t="shared" si="758"/>
        <v>0</v>
      </c>
      <c r="J1701" s="634">
        <f t="shared" si="758"/>
        <v>100000</v>
      </c>
      <c r="K1701" s="733"/>
    </row>
    <row r="1702" spans="1:11" ht="14.1" customHeight="1" x14ac:dyDescent="0.25">
      <c r="A1702" s="732" t="s">
        <v>834</v>
      </c>
      <c r="B1702" s="4" t="s">
        <v>791</v>
      </c>
      <c r="C1702" s="12">
        <v>100000</v>
      </c>
      <c r="D1702" s="587"/>
      <c r="E1702" s="587"/>
      <c r="F1702" s="699"/>
      <c r="G1702" s="822"/>
      <c r="H1702" s="605"/>
      <c r="I1702" s="823"/>
      <c r="J1702" s="604">
        <f>C1702-I1702</f>
        <v>100000</v>
      </c>
      <c r="K1702" s="733"/>
    </row>
    <row r="1703" spans="1:11" ht="14.1" customHeight="1" x14ac:dyDescent="0.25">
      <c r="A1703" s="747" t="s">
        <v>171</v>
      </c>
      <c r="B1703" s="4" t="s">
        <v>141</v>
      </c>
      <c r="C1703" s="12">
        <f>C1704</f>
        <v>100000</v>
      </c>
      <c r="D1703" s="12">
        <f t="shared" ref="D1703:J1703" si="759">D1704</f>
        <v>0</v>
      </c>
      <c r="E1703" s="12">
        <f t="shared" si="759"/>
        <v>0</v>
      </c>
      <c r="F1703" s="633">
        <f t="shared" si="759"/>
        <v>0</v>
      </c>
      <c r="G1703" s="824">
        <f t="shared" si="759"/>
        <v>0</v>
      </c>
      <c r="H1703" s="12">
        <f t="shared" si="759"/>
        <v>0</v>
      </c>
      <c r="I1703" s="834">
        <f t="shared" si="759"/>
        <v>0</v>
      </c>
      <c r="J1703" s="634">
        <f t="shared" si="759"/>
        <v>100000</v>
      </c>
      <c r="K1703" s="733">
        <f>I1703/C1703*100</f>
        <v>0</v>
      </c>
    </row>
    <row r="1704" spans="1:11" ht="14.1" customHeight="1" x14ac:dyDescent="0.25">
      <c r="A1704" s="732" t="s">
        <v>835</v>
      </c>
      <c r="B1704" s="4" t="s">
        <v>809</v>
      </c>
      <c r="C1704" s="12">
        <v>100000</v>
      </c>
      <c r="D1704" s="587"/>
      <c r="E1704" s="587"/>
      <c r="F1704" s="699"/>
      <c r="G1704" s="822"/>
      <c r="H1704" s="605"/>
      <c r="I1704" s="823">
        <f>H1704+G1704</f>
        <v>0</v>
      </c>
      <c r="J1704" s="604">
        <f>C1704-I1704</f>
        <v>100000</v>
      </c>
      <c r="K1704" s="733">
        <f>I1704/C1704*100</f>
        <v>0</v>
      </c>
    </row>
    <row r="1705" spans="1:11" ht="14.1" customHeight="1" x14ac:dyDescent="0.25">
      <c r="A1705" s="732" t="s">
        <v>172</v>
      </c>
      <c r="B1705" s="4" t="s">
        <v>143</v>
      </c>
      <c r="C1705" s="12">
        <f>C1706</f>
        <v>1650000</v>
      </c>
      <c r="D1705" s="12">
        <f t="shared" ref="D1705:J1705" si="760">D1706</f>
        <v>0</v>
      </c>
      <c r="E1705" s="12">
        <f t="shared" si="760"/>
        <v>0</v>
      </c>
      <c r="F1705" s="633">
        <f t="shared" si="760"/>
        <v>0</v>
      </c>
      <c r="G1705" s="824">
        <f t="shared" si="760"/>
        <v>0</v>
      </c>
      <c r="H1705" s="12">
        <f t="shared" si="760"/>
        <v>0</v>
      </c>
      <c r="I1705" s="834">
        <f t="shared" si="760"/>
        <v>0</v>
      </c>
      <c r="J1705" s="634">
        <f t="shared" si="760"/>
        <v>1650000</v>
      </c>
      <c r="K1705" s="733">
        <f>I1705/C1705*100</f>
        <v>0</v>
      </c>
    </row>
    <row r="1706" spans="1:11" ht="14.1" customHeight="1" thickBot="1" x14ac:dyDescent="0.3">
      <c r="A1706" s="736" t="s">
        <v>173</v>
      </c>
      <c r="B1706" s="32" t="s">
        <v>836</v>
      </c>
      <c r="C1706" s="611">
        <v>1650000</v>
      </c>
      <c r="D1706" s="590"/>
      <c r="E1706" s="590"/>
      <c r="F1706" s="698"/>
      <c r="G1706" s="828"/>
      <c r="H1706" s="629"/>
      <c r="I1706" s="829">
        <f>H1706+G1706</f>
        <v>0</v>
      </c>
      <c r="J1706" s="630">
        <f>C1706-I1706</f>
        <v>1650000</v>
      </c>
      <c r="K1706" s="737">
        <f>I1706/C1706*100</f>
        <v>0</v>
      </c>
    </row>
    <row r="1707" spans="1:11" ht="14.1" customHeight="1" thickBot="1" x14ac:dyDescent="0.3">
      <c r="A1707" s="756" t="s">
        <v>11</v>
      </c>
      <c r="B1707" s="440" t="s">
        <v>12</v>
      </c>
      <c r="C1707" s="637">
        <f>C1708+C1718</f>
        <v>2000000</v>
      </c>
      <c r="D1707" s="637">
        <f t="shared" ref="D1707:J1707" si="761">D1708+D1718</f>
        <v>0</v>
      </c>
      <c r="E1707" s="637">
        <f t="shared" si="761"/>
        <v>0</v>
      </c>
      <c r="F1707" s="787">
        <f t="shared" si="761"/>
        <v>0</v>
      </c>
      <c r="G1707" s="835">
        <f t="shared" si="761"/>
        <v>0</v>
      </c>
      <c r="H1707" s="637">
        <f t="shared" si="761"/>
        <v>0</v>
      </c>
      <c r="I1707" s="963">
        <f t="shared" si="761"/>
        <v>0</v>
      </c>
      <c r="J1707" s="868">
        <f t="shared" si="761"/>
        <v>2000000</v>
      </c>
      <c r="K1707" s="757">
        <f>I1707/C1707*100</f>
        <v>0</v>
      </c>
    </row>
    <row r="1708" spans="1:11" ht="14.1" customHeight="1" thickBot="1" x14ac:dyDescent="0.3">
      <c r="A1708" s="740" t="s">
        <v>837</v>
      </c>
      <c r="B1708" s="335" t="s">
        <v>80</v>
      </c>
      <c r="C1708" s="638">
        <f>C1709</f>
        <v>510000</v>
      </c>
      <c r="D1708" s="638">
        <f t="shared" ref="D1708:J1709" si="762">D1709</f>
        <v>0</v>
      </c>
      <c r="E1708" s="638">
        <f t="shared" si="762"/>
        <v>0</v>
      </c>
      <c r="F1708" s="788">
        <f t="shared" si="762"/>
        <v>0</v>
      </c>
      <c r="G1708" s="836">
        <f t="shared" si="762"/>
        <v>0</v>
      </c>
      <c r="H1708" s="638">
        <f t="shared" si="762"/>
        <v>0</v>
      </c>
      <c r="I1708" s="938">
        <f t="shared" si="762"/>
        <v>0</v>
      </c>
      <c r="J1708" s="869">
        <f t="shared" si="762"/>
        <v>510000</v>
      </c>
      <c r="K1708" s="749"/>
    </row>
    <row r="1709" spans="1:11" ht="14.1" customHeight="1" x14ac:dyDescent="0.25">
      <c r="A1709" s="758" t="s">
        <v>838</v>
      </c>
      <c r="B1709" s="338" t="s">
        <v>137</v>
      </c>
      <c r="C1709" s="639">
        <f>C1710</f>
        <v>510000</v>
      </c>
      <c r="D1709" s="639">
        <f t="shared" si="762"/>
        <v>0</v>
      </c>
      <c r="E1709" s="639">
        <f t="shared" si="762"/>
        <v>0</v>
      </c>
      <c r="F1709" s="789">
        <f t="shared" si="762"/>
        <v>0</v>
      </c>
      <c r="G1709" s="837">
        <f t="shared" si="762"/>
        <v>0</v>
      </c>
      <c r="H1709" s="639">
        <f t="shared" si="762"/>
        <v>0</v>
      </c>
      <c r="I1709" s="939">
        <f t="shared" si="762"/>
        <v>0</v>
      </c>
      <c r="J1709" s="870">
        <f t="shared" si="762"/>
        <v>510000</v>
      </c>
      <c r="K1709" s="759"/>
    </row>
    <row r="1710" spans="1:11" ht="14.1" customHeight="1" x14ac:dyDescent="0.25">
      <c r="A1710" s="744" t="s">
        <v>839</v>
      </c>
      <c r="B1710" s="437" t="s">
        <v>840</v>
      </c>
      <c r="C1710" s="631">
        <v>510000</v>
      </c>
      <c r="D1710" s="631"/>
      <c r="E1710" s="631"/>
      <c r="F1710" s="888"/>
      <c r="G1710" s="830"/>
      <c r="H1710" s="631"/>
      <c r="I1710" s="889"/>
      <c r="J1710" s="890">
        <f>C1710-I1710</f>
        <v>510000</v>
      </c>
      <c r="K1710" s="781"/>
    </row>
    <row r="1711" spans="1:11" ht="14.1" customHeight="1" x14ac:dyDescent="0.25">
      <c r="A1711" s="898"/>
      <c r="B1711" s="898"/>
      <c r="C1711" s="899"/>
      <c r="D1711" s="899"/>
      <c r="E1711" s="899"/>
      <c r="F1711" s="899"/>
      <c r="G1711" s="899"/>
      <c r="H1711" s="899"/>
      <c r="I1711" s="899"/>
      <c r="J1711" s="899"/>
      <c r="K1711" s="900"/>
    </row>
    <row r="1712" spans="1:11" ht="14.1" customHeight="1" x14ac:dyDescent="0.25">
      <c r="A1712" s="901"/>
      <c r="B1712" s="901"/>
      <c r="C1712" s="902"/>
      <c r="D1712" s="902"/>
      <c r="E1712" s="902"/>
      <c r="F1712" s="902"/>
      <c r="G1712" s="902"/>
      <c r="H1712" s="902"/>
      <c r="I1712" s="902"/>
      <c r="J1712" s="902"/>
      <c r="K1712" s="903"/>
    </row>
    <row r="1713" spans="1:11" ht="14.1" customHeight="1" x14ac:dyDescent="0.25">
      <c r="A1713" s="901"/>
      <c r="B1713" s="901"/>
      <c r="C1713" s="902"/>
      <c r="D1713" s="902"/>
      <c r="E1713" s="902"/>
      <c r="F1713" s="902"/>
      <c r="G1713" s="902"/>
      <c r="H1713" s="902"/>
      <c r="I1713" s="902"/>
      <c r="J1713" s="902"/>
      <c r="K1713" s="903"/>
    </row>
    <row r="1714" spans="1:11" ht="14.1" customHeight="1" x14ac:dyDescent="0.25">
      <c r="A1714" s="901"/>
      <c r="B1714" s="901"/>
      <c r="C1714" s="902"/>
      <c r="D1714" s="902"/>
      <c r="E1714" s="902"/>
      <c r="F1714" s="902"/>
      <c r="G1714" s="902"/>
      <c r="H1714" s="902"/>
      <c r="I1714" s="902"/>
      <c r="J1714" s="902"/>
      <c r="K1714" s="903"/>
    </row>
    <row r="1715" spans="1:11" ht="14.1" customHeight="1" x14ac:dyDescent="0.25">
      <c r="A1715" s="901"/>
      <c r="B1715" s="901"/>
      <c r="C1715" s="902"/>
      <c r="D1715" s="902"/>
      <c r="E1715" s="902"/>
      <c r="F1715" s="902"/>
      <c r="G1715" s="902"/>
      <c r="H1715" s="902"/>
      <c r="I1715" s="902"/>
      <c r="J1715" s="902"/>
      <c r="K1715" s="903"/>
    </row>
    <row r="1716" spans="1:11" ht="14.1" customHeight="1" x14ac:dyDescent="0.25">
      <c r="A1716" s="901"/>
      <c r="B1716" s="901"/>
      <c r="C1716" s="902"/>
      <c r="D1716" s="902"/>
      <c r="E1716" s="902"/>
      <c r="F1716" s="902"/>
      <c r="G1716" s="902"/>
      <c r="H1716" s="902"/>
      <c r="I1716" s="902"/>
      <c r="J1716" s="902"/>
      <c r="K1716" s="903">
        <v>4</v>
      </c>
    </row>
    <row r="1717" spans="1:11" ht="14.1" customHeight="1" x14ac:dyDescent="0.25">
      <c r="A1717" s="717" t="s">
        <v>435</v>
      </c>
      <c r="B1717" s="689">
        <v>2</v>
      </c>
      <c r="C1717" s="690" t="s">
        <v>436</v>
      </c>
      <c r="D1717" s="690" t="s">
        <v>437</v>
      </c>
      <c r="E1717" s="690" t="s">
        <v>438</v>
      </c>
      <c r="F1717" s="691" t="s">
        <v>439</v>
      </c>
      <c r="G1717" s="801">
        <v>7</v>
      </c>
      <c r="H1717" s="581">
        <v>8</v>
      </c>
      <c r="I1717" s="924">
        <v>9</v>
      </c>
      <c r="J1717" s="582">
        <v>10</v>
      </c>
      <c r="K1717" s="718">
        <v>11</v>
      </c>
    </row>
    <row r="1718" spans="1:11" ht="14.1" customHeight="1" thickBot="1" x14ac:dyDescent="0.3">
      <c r="A1718" s="891" t="s">
        <v>174</v>
      </c>
      <c r="B1718" s="892" t="s">
        <v>136</v>
      </c>
      <c r="C1718" s="893">
        <f>C1719+C1721+C1723+C1725</f>
        <v>1490000</v>
      </c>
      <c r="D1718" s="893">
        <f t="shared" ref="D1718:J1718" si="763">D1719+D1721+D1723+D1725</f>
        <v>0</v>
      </c>
      <c r="E1718" s="893">
        <f t="shared" si="763"/>
        <v>0</v>
      </c>
      <c r="F1718" s="894">
        <f t="shared" si="763"/>
        <v>0</v>
      </c>
      <c r="G1718" s="895">
        <f t="shared" si="763"/>
        <v>0</v>
      </c>
      <c r="H1718" s="893">
        <f t="shared" si="763"/>
        <v>0</v>
      </c>
      <c r="I1718" s="940">
        <f t="shared" si="763"/>
        <v>0</v>
      </c>
      <c r="J1718" s="896">
        <f t="shared" si="763"/>
        <v>1490000</v>
      </c>
      <c r="K1718" s="897">
        <f>I1718/C1718*100</f>
        <v>0</v>
      </c>
    </row>
    <row r="1719" spans="1:11" ht="14.1" customHeight="1" x14ac:dyDescent="0.25">
      <c r="A1719" s="747" t="s">
        <v>175</v>
      </c>
      <c r="B1719" s="41" t="s">
        <v>139</v>
      </c>
      <c r="C1719" s="618">
        <f>C1720</f>
        <v>140000</v>
      </c>
      <c r="D1719" s="618">
        <f t="shared" ref="D1719:J1719" si="764">D1720</f>
        <v>0</v>
      </c>
      <c r="E1719" s="618">
        <f t="shared" si="764"/>
        <v>0</v>
      </c>
      <c r="F1719" s="626">
        <f t="shared" si="764"/>
        <v>0</v>
      </c>
      <c r="G1719" s="821">
        <f t="shared" si="764"/>
        <v>0</v>
      </c>
      <c r="H1719" s="618">
        <f t="shared" si="764"/>
        <v>0</v>
      </c>
      <c r="I1719" s="935">
        <f t="shared" si="764"/>
        <v>0</v>
      </c>
      <c r="J1719" s="628">
        <f t="shared" si="764"/>
        <v>140000</v>
      </c>
      <c r="K1719" s="743">
        <f>I1719/C1719*100</f>
        <v>0</v>
      </c>
    </row>
    <row r="1720" spans="1:11" ht="14.1" customHeight="1" x14ac:dyDescent="0.25">
      <c r="A1720" s="732" t="s">
        <v>176</v>
      </c>
      <c r="B1720" s="4" t="s">
        <v>140</v>
      </c>
      <c r="C1720" s="12">
        <v>140000</v>
      </c>
      <c r="D1720" s="218"/>
      <c r="E1720" s="218"/>
      <c r="F1720" s="697"/>
      <c r="G1720" s="822"/>
      <c r="H1720" s="605"/>
      <c r="I1720" s="823">
        <f>H1720+G1720</f>
        <v>0</v>
      </c>
      <c r="J1720" s="604">
        <f>C1720-I1720</f>
        <v>140000</v>
      </c>
      <c r="K1720" s="733">
        <f>I1720/C1720*100</f>
        <v>0</v>
      </c>
    </row>
    <row r="1721" spans="1:11" ht="14.1" customHeight="1" x14ac:dyDescent="0.25">
      <c r="A1721" s="732" t="s">
        <v>841</v>
      </c>
      <c r="B1721" s="4" t="s">
        <v>818</v>
      </c>
      <c r="C1721" s="12">
        <f>C1722</f>
        <v>100000</v>
      </c>
      <c r="D1721" s="12">
        <f t="shared" ref="D1721:J1721" si="765">D1722</f>
        <v>0</v>
      </c>
      <c r="E1721" s="12">
        <f t="shared" si="765"/>
        <v>0</v>
      </c>
      <c r="F1721" s="633">
        <f t="shared" si="765"/>
        <v>0</v>
      </c>
      <c r="G1721" s="824">
        <f t="shared" si="765"/>
        <v>0</v>
      </c>
      <c r="H1721" s="12">
        <f t="shared" si="765"/>
        <v>0</v>
      </c>
      <c r="I1721" s="834">
        <f t="shared" si="765"/>
        <v>0</v>
      </c>
      <c r="J1721" s="634">
        <f t="shared" si="765"/>
        <v>100000</v>
      </c>
      <c r="K1721" s="733"/>
    </row>
    <row r="1722" spans="1:11" ht="14.1" customHeight="1" x14ac:dyDescent="0.25">
      <c r="A1722" s="732" t="s">
        <v>842</v>
      </c>
      <c r="B1722" s="4" t="s">
        <v>791</v>
      </c>
      <c r="C1722" s="12">
        <v>100000</v>
      </c>
      <c r="D1722" s="218"/>
      <c r="E1722" s="218"/>
      <c r="F1722" s="697"/>
      <c r="G1722" s="822"/>
      <c r="H1722" s="605"/>
      <c r="I1722" s="823"/>
      <c r="J1722" s="604">
        <f>C1722-I1722</f>
        <v>100000</v>
      </c>
      <c r="K1722" s="733"/>
    </row>
    <row r="1723" spans="1:11" ht="14.1" customHeight="1" x14ac:dyDescent="0.25">
      <c r="A1723" s="732" t="s">
        <v>177</v>
      </c>
      <c r="B1723" s="4" t="s">
        <v>141</v>
      </c>
      <c r="C1723" s="12">
        <f>C1724</f>
        <v>100000</v>
      </c>
      <c r="D1723" s="12">
        <f t="shared" ref="D1723:J1723" si="766">D1724</f>
        <v>0</v>
      </c>
      <c r="E1723" s="12">
        <f t="shared" si="766"/>
        <v>0</v>
      </c>
      <c r="F1723" s="633">
        <f t="shared" si="766"/>
        <v>0</v>
      </c>
      <c r="G1723" s="824">
        <f t="shared" si="766"/>
        <v>0</v>
      </c>
      <c r="H1723" s="12">
        <f t="shared" si="766"/>
        <v>0</v>
      </c>
      <c r="I1723" s="834">
        <f t="shared" si="766"/>
        <v>0</v>
      </c>
      <c r="J1723" s="634">
        <f t="shared" si="766"/>
        <v>100000</v>
      </c>
      <c r="K1723" s="733">
        <f t="shared" ref="K1723:K1734" si="767">I1723/C1723*100</f>
        <v>0</v>
      </c>
    </row>
    <row r="1724" spans="1:11" ht="14.1" customHeight="1" x14ac:dyDescent="0.25">
      <c r="A1724" s="732" t="s">
        <v>843</v>
      </c>
      <c r="B1724" s="4" t="s">
        <v>809</v>
      </c>
      <c r="C1724" s="12">
        <v>100000</v>
      </c>
      <c r="D1724" s="218"/>
      <c r="E1724" s="605">
        <v>0</v>
      </c>
      <c r="F1724" s="699"/>
      <c r="G1724" s="822"/>
      <c r="H1724" s="605"/>
      <c r="I1724" s="823">
        <f>H1724+G1724</f>
        <v>0</v>
      </c>
      <c r="J1724" s="604">
        <f>C1724-I1724</f>
        <v>100000</v>
      </c>
      <c r="K1724" s="733">
        <f t="shared" si="767"/>
        <v>0</v>
      </c>
    </row>
    <row r="1725" spans="1:11" ht="14.1" customHeight="1" x14ac:dyDescent="0.25">
      <c r="A1725" s="732" t="s">
        <v>178</v>
      </c>
      <c r="B1725" s="4" t="s">
        <v>143</v>
      </c>
      <c r="C1725" s="12">
        <f>C1726</f>
        <v>1150000</v>
      </c>
      <c r="D1725" s="12">
        <f t="shared" ref="D1725:J1725" si="768">D1726</f>
        <v>0</v>
      </c>
      <c r="E1725" s="12">
        <f t="shared" si="768"/>
        <v>0</v>
      </c>
      <c r="F1725" s="633">
        <f t="shared" si="768"/>
        <v>0</v>
      </c>
      <c r="G1725" s="824">
        <f t="shared" si="768"/>
        <v>0</v>
      </c>
      <c r="H1725" s="12">
        <f t="shared" si="768"/>
        <v>0</v>
      </c>
      <c r="I1725" s="834">
        <f t="shared" si="768"/>
        <v>0</v>
      </c>
      <c r="J1725" s="634">
        <f t="shared" si="768"/>
        <v>1150000</v>
      </c>
      <c r="K1725" s="733">
        <f t="shared" si="767"/>
        <v>0</v>
      </c>
    </row>
    <row r="1726" spans="1:11" ht="14.1" customHeight="1" x14ac:dyDescent="0.25">
      <c r="A1726" s="732" t="s">
        <v>844</v>
      </c>
      <c r="B1726" s="4" t="s">
        <v>144</v>
      </c>
      <c r="C1726" s="12">
        <v>1150000</v>
      </c>
      <c r="D1726" s="218"/>
      <c r="E1726" s="218"/>
      <c r="F1726" s="697"/>
      <c r="G1726" s="822"/>
      <c r="H1726" s="605"/>
      <c r="I1726" s="823">
        <f>H1726+G1726</f>
        <v>0</v>
      </c>
      <c r="J1726" s="604">
        <f>C1726-I1726</f>
        <v>1150000</v>
      </c>
      <c r="K1726" s="733">
        <f t="shared" si="767"/>
        <v>0</v>
      </c>
    </row>
    <row r="1727" spans="1:11" ht="14.1" customHeight="1" x14ac:dyDescent="0.25">
      <c r="A1727" s="745" t="s">
        <v>107</v>
      </c>
      <c r="B1727" s="38" t="s">
        <v>450</v>
      </c>
      <c r="C1727" s="620">
        <f t="shared" ref="C1727:J1727" si="769">C1728+C1741</f>
        <v>43000000</v>
      </c>
      <c r="D1727" s="620">
        <f t="shared" si="769"/>
        <v>0</v>
      </c>
      <c r="E1727" s="620">
        <f t="shared" si="769"/>
        <v>0</v>
      </c>
      <c r="F1727" s="453">
        <f t="shared" si="769"/>
        <v>0</v>
      </c>
      <c r="G1727" s="825">
        <f t="shared" si="769"/>
        <v>0</v>
      </c>
      <c r="H1727" s="619">
        <f t="shared" si="769"/>
        <v>0</v>
      </c>
      <c r="I1727" s="665">
        <f t="shared" si="769"/>
        <v>0</v>
      </c>
      <c r="J1727" s="621">
        <f t="shared" si="769"/>
        <v>43000000</v>
      </c>
      <c r="K1727" s="746">
        <f t="shared" si="767"/>
        <v>0</v>
      </c>
    </row>
    <row r="1728" spans="1:11" ht="14.1" customHeight="1" thickBot="1" x14ac:dyDescent="0.3">
      <c r="A1728" s="371" t="s">
        <v>13</v>
      </c>
      <c r="B1728" s="47" t="s">
        <v>14</v>
      </c>
      <c r="C1728" s="616">
        <f>C1729+C1734</f>
        <v>38000000</v>
      </c>
      <c r="D1728" s="616">
        <f t="shared" ref="D1728:J1728" si="770">D1729+D1734</f>
        <v>0</v>
      </c>
      <c r="E1728" s="616">
        <f t="shared" si="770"/>
        <v>0</v>
      </c>
      <c r="F1728" s="622">
        <f t="shared" si="770"/>
        <v>0</v>
      </c>
      <c r="G1728" s="838">
        <f t="shared" si="770"/>
        <v>0</v>
      </c>
      <c r="H1728" s="641">
        <f t="shared" si="770"/>
        <v>0</v>
      </c>
      <c r="I1728" s="962">
        <f t="shared" si="770"/>
        <v>0</v>
      </c>
      <c r="J1728" s="632">
        <f t="shared" si="770"/>
        <v>38000000</v>
      </c>
      <c r="K1728" s="739">
        <f t="shared" si="767"/>
        <v>0</v>
      </c>
    </row>
    <row r="1729" spans="1:11" ht="14.1" customHeight="1" thickBot="1" x14ac:dyDescent="0.3">
      <c r="A1729" s="372" t="s">
        <v>182</v>
      </c>
      <c r="B1729" s="3" t="s">
        <v>80</v>
      </c>
      <c r="C1729" s="617">
        <f>C1730+C1732</f>
        <v>24480000</v>
      </c>
      <c r="D1729" s="617">
        <f t="shared" ref="D1729:J1729" si="771">D1730+D1732</f>
        <v>0</v>
      </c>
      <c r="E1729" s="617">
        <f t="shared" si="771"/>
        <v>0</v>
      </c>
      <c r="F1729" s="624">
        <f t="shared" si="771"/>
        <v>0</v>
      </c>
      <c r="G1729" s="820">
        <f t="shared" si="771"/>
        <v>0</v>
      </c>
      <c r="H1729" s="617">
        <f t="shared" si="771"/>
        <v>0</v>
      </c>
      <c r="I1729" s="934">
        <f t="shared" si="771"/>
        <v>0</v>
      </c>
      <c r="J1729" s="625">
        <f t="shared" si="771"/>
        <v>24480000</v>
      </c>
      <c r="K1729" s="741">
        <f t="shared" si="767"/>
        <v>0</v>
      </c>
    </row>
    <row r="1730" spans="1:11" ht="14.1" customHeight="1" x14ac:dyDescent="0.25">
      <c r="A1730" s="747" t="s">
        <v>183</v>
      </c>
      <c r="B1730" s="41" t="s">
        <v>137</v>
      </c>
      <c r="C1730" s="618">
        <f>C1731</f>
        <v>14880000</v>
      </c>
      <c r="D1730" s="618">
        <f t="shared" ref="D1730:J1730" si="772">D1731</f>
        <v>0</v>
      </c>
      <c r="E1730" s="618">
        <f t="shared" si="772"/>
        <v>0</v>
      </c>
      <c r="F1730" s="626">
        <f t="shared" si="772"/>
        <v>0</v>
      </c>
      <c r="G1730" s="821">
        <f t="shared" si="772"/>
        <v>0</v>
      </c>
      <c r="H1730" s="618">
        <f t="shared" si="772"/>
        <v>0</v>
      </c>
      <c r="I1730" s="935">
        <f t="shared" si="772"/>
        <v>0</v>
      </c>
      <c r="J1730" s="628">
        <f t="shared" si="772"/>
        <v>14880000</v>
      </c>
      <c r="K1730" s="743">
        <f t="shared" si="767"/>
        <v>0</v>
      </c>
    </row>
    <row r="1731" spans="1:11" ht="14.1" customHeight="1" x14ac:dyDescent="0.25">
      <c r="A1731" s="732" t="s">
        <v>184</v>
      </c>
      <c r="B1731" s="4" t="s">
        <v>179</v>
      </c>
      <c r="C1731" s="12">
        <v>14880000</v>
      </c>
      <c r="D1731" s="587"/>
      <c r="E1731" s="587"/>
      <c r="F1731" s="699"/>
      <c r="G1731" s="822"/>
      <c r="H1731" s="605"/>
      <c r="I1731" s="823">
        <f>H1731+G1731</f>
        <v>0</v>
      </c>
      <c r="J1731" s="604">
        <f>C1731-I1731</f>
        <v>14880000</v>
      </c>
      <c r="K1731" s="733">
        <f t="shared" si="767"/>
        <v>0</v>
      </c>
    </row>
    <row r="1732" spans="1:11" ht="14.1" customHeight="1" x14ac:dyDescent="0.25">
      <c r="A1732" s="732" t="s">
        <v>185</v>
      </c>
      <c r="B1732" s="4" t="s">
        <v>180</v>
      </c>
      <c r="C1732" s="12">
        <f>C1733</f>
        <v>9600000</v>
      </c>
      <c r="D1732" s="12">
        <f t="shared" ref="D1732:J1732" si="773">D1733</f>
        <v>0</v>
      </c>
      <c r="E1732" s="12">
        <f t="shared" si="773"/>
        <v>0</v>
      </c>
      <c r="F1732" s="633">
        <f t="shared" si="773"/>
        <v>0</v>
      </c>
      <c r="G1732" s="824">
        <f t="shared" si="773"/>
        <v>0</v>
      </c>
      <c r="H1732" s="12">
        <f t="shared" si="773"/>
        <v>0</v>
      </c>
      <c r="I1732" s="834">
        <f t="shared" si="773"/>
        <v>0</v>
      </c>
      <c r="J1732" s="634">
        <f t="shared" si="773"/>
        <v>9600000</v>
      </c>
      <c r="K1732" s="733">
        <f t="shared" si="767"/>
        <v>0</v>
      </c>
    </row>
    <row r="1733" spans="1:11" ht="14.1" customHeight="1" thickBot="1" x14ac:dyDescent="0.3">
      <c r="A1733" s="736" t="s">
        <v>186</v>
      </c>
      <c r="B1733" s="32" t="s">
        <v>181</v>
      </c>
      <c r="C1733" s="611">
        <v>9600000</v>
      </c>
      <c r="D1733" s="590"/>
      <c r="E1733" s="590"/>
      <c r="F1733" s="698"/>
      <c r="G1733" s="828"/>
      <c r="H1733" s="629"/>
      <c r="I1733" s="829">
        <f>H1733+G1733</f>
        <v>0</v>
      </c>
      <c r="J1733" s="630">
        <f>C1733-I1733</f>
        <v>9600000</v>
      </c>
      <c r="K1733" s="737">
        <f t="shared" si="767"/>
        <v>0</v>
      </c>
    </row>
    <row r="1734" spans="1:11" ht="14.1" customHeight="1" thickBot="1" x14ac:dyDescent="0.3">
      <c r="A1734" s="372" t="s">
        <v>187</v>
      </c>
      <c r="B1734" s="3" t="s">
        <v>136</v>
      </c>
      <c r="C1734" s="617">
        <f>C1735+C1737+C1739</f>
        <v>13520000</v>
      </c>
      <c r="D1734" s="617">
        <f t="shared" ref="D1734:J1734" si="774">D1735+D1737+D1739</f>
        <v>0</v>
      </c>
      <c r="E1734" s="617">
        <f t="shared" si="774"/>
        <v>0</v>
      </c>
      <c r="F1734" s="624">
        <f t="shared" si="774"/>
        <v>0</v>
      </c>
      <c r="G1734" s="820">
        <f t="shared" si="774"/>
        <v>0</v>
      </c>
      <c r="H1734" s="617">
        <f t="shared" si="774"/>
        <v>0</v>
      </c>
      <c r="I1734" s="934">
        <f t="shared" si="774"/>
        <v>0</v>
      </c>
      <c r="J1734" s="625">
        <f t="shared" si="774"/>
        <v>13520000</v>
      </c>
      <c r="K1734" s="741">
        <f t="shared" si="767"/>
        <v>0</v>
      </c>
    </row>
    <row r="1735" spans="1:11" ht="14.1" customHeight="1" x14ac:dyDescent="0.25">
      <c r="A1735" s="760" t="s">
        <v>847</v>
      </c>
      <c r="B1735" s="442" t="s">
        <v>139</v>
      </c>
      <c r="C1735" s="635">
        <f>C1736</f>
        <v>96000</v>
      </c>
      <c r="D1735" s="635">
        <f t="shared" ref="D1735:J1735" si="775">D1736</f>
        <v>0</v>
      </c>
      <c r="E1735" s="635">
        <f t="shared" si="775"/>
        <v>0</v>
      </c>
      <c r="F1735" s="786">
        <f t="shared" si="775"/>
        <v>0</v>
      </c>
      <c r="G1735" s="833">
        <f t="shared" si="775"/>
        <v>0</v>
      </c>
      <c r="H1735" s="635">
        <f t="shared" si="775"/>
        <v>0</v>
      </c>
      <c r="I1735" s="937">
        <f t="shared" si="775"/>
        <v>0</v>
      </c>
      <c r="J1735" s="867">
        <f t="shared" si="775"/>
        <v>96000</v>
      </c>
      <c r="K1735" s="761"/>
    </row>
    <row r="1736" spans="1:11" ht="14.1" customHeight="1" x14ac:dyDescent="0.25">
      <c r="A1736" s="732" t="s">
        <v>848</v>
      </c>
      <c r="B1736" s="4" t="s">
        <v>140</v>
      </c>
      <c r="C1736" s="12">
        <v>96000</v>
      </c>
      <c r="D1736" s="12"/>
      <c r="E1736" s="12"/>
      <c r="F1736" s="633"/>
      <c r="G1736" s="824"/>
      <c r="H1736" s="12"/>
      <c r="I1736" s="834"/>
      <c r="J1736" s="634">
        <f>C1736-I1736</f>
        <v>96000</v>
      </c>
      <c r="K1736" s="733"/>
    </row>
    <row r="1737" spans="1:11" ht="14.1" customHeight="1" x14ac:dyDescent="0.25">
      <c r="A1737" s="732" t="s">
        <v>188</v>
      </c>
      <c r="B1737" s="4" t="s">
        <v>143</v>
      </c>
      <c r="C1737" s="12">
        <f>C1738</f>
        <v>4424000</v>
      </c>
      <c r="D1737" s="12">
        <f t="shared" ref="D1737:J1737" si="776">D1738</f>
        <v>0</v>
      </c>
      <c r="E1737" s="12">
        <f t="shared" si="776"/>
        <v>0</v>
      </c>
      <c r="F1737" s="633">
        <f t="shared" si="776"/>
        <v>0</v>
      </c>
      <c r="G1737" s="824">
        <f t="shared" si="776"/>
        <v>0</v>
      </c>
      <c r="H1737" s="12">
        <f t="shared" si="776"/>
        <v>0</v>
      </c>
      <c r="I1737" s="834">
        <f t="shared" si="776"/>
        <v>0</v>
      </c>
      <c r="J1737" s="634">
        <f t="shared" si="776"/>
        <v>4424000</v>
      </c>
      <c r="K1737" s="733">
        <f>I1737/C1737*100</f>
        <v>0</v>
      </c>
    </row>
    <row r="1738" spans="1:11" ht="14.1" customHeight="1" x14ac:dyDescent="0.25">
      <c r="A1738" s="732" t="s">
        <v>189</v>
      </c>
      <c r="B1738" s="4" t="s">
        <v>160</v>
      </c>
      <c r="C1738" s="12">
        <v>4424000</v>
      </c>
      <c r="D1738" s="587"/>
      <c r="E1738" s="587"/>
      <c r="F1738" s="699"/>
      <c r="G1738" s="822"/>
      <c r="H1738" s="605"/>
      <c r="I1738" s="823">
        <f>H1738+G1738</f>
        <v>0</v>
      </c>
      <c r="J1738" s="636">
        <f>C1738-I1738</f>
        <v>4424000</v>
      </c>
      <c r="K1738" s="733">
        <f>I1738/C1738*100</f>
        <v>0</v>
      </c>
    </row>
    <row r="1739" spans="1:11" ht="14.1" customHeight="1" x14ac:dyDescent="0.25">
      <c r="A1739" s="732" t="s">
        <v>849</v>
      </c>
      <c r="B1739" s="4" t="s">
        <v>845</v>
      </c>
      <c r="C1739" s="12">
        <f>C1740</f>
        <v>9000000</v>
      </c>
      <c r="D1739" s="12">
        <f t="shared" ref="D1739:J1739" si="777">D1740</f>
        <v>0</v>
      </c>
      <c r="E1739" s="12">
        <f t="shared" si="777"/>
        <v>0</v>
      </c>
      <c r="F1739" s="633">
        <f t="shared" si="777"/>
        <v>0</v>
      </c>
      <c r="G1739" s="824">
        <f t="shared" si="777"/>
        <v>0</v>
      </c>
      <c r="H1739" s="12">
        <f t="shared" si="777"/>
        <v>0</v>
      </c>
      <c r="I1739" s="834">
        <f t="shared" si="777"/>
        <v>0</v>
      </c>
      <c r="J1739" s="634">
        <f t="shared" si="777"/>
        <v>9000000</v>
      </c>
      <c r="K1739" s="733"/>
    </row>
    <row r="1740" spans="1:11" ht="14.1" customHeight="1" thickBot="1" x14ac:dyDescent="0.3">
      <c r="A1740" s="762" t="s">
        <v>850</v>
      </c>
      <c r="B1740" s="443" t="s">
        <v>846</v>
      </c>
      <c r="C1740" s="642">
        <v>9000000</v>
      </c>
      <c r="D1740" s="700"/>
      <c r="E1740" s="700"/>
      <c r="F1740" s="701"/>
      <c r="G1740" s="839"/>
      <c r="H1740" s="643"/>
      <c r="I1740" s="840"/>
      <c r="J1740" s="644">
        <f>C1740-I1740</f>
        <v>9000000</v>
      </c>
      <c r="K1740" s="763"/>
    </row>
    <row r="1741" spans="1:11" ht="14.1" customHeight="1" thickBot="1" x14ac:dyDescent="0.3">
      <c r="A1741" s="764" t="s">
        <v>15</v>
      </c>
      <c r="B1741" s="78" t="s">
        <v>16</v>
      </c>
      <c r="C1741" s="645">
        <f>C1742+C1745</f>
        <v>5000000</v>
      </c>
      <c r="D1741" s="645">
        <f t="shared" ref="D1741:J1741" si="778">D1742+D1745</f>
        <v>0</v>
      </c>
      <c r="E1741" s="645">
        <f t="shared" si="778"/>
        <v>0</v>
      </c>
      <c r="F1741" s="646">
        <f t="shared" si="778"/>
        <v>0</v>
      </c>
      <c r="G1741" s="841">
        <f t="shared" si="778"/>
        <v>0</v>
      </c>
      <c r="H1741" s="647">
        <f t="shared" si="778"/>
        <v>0</v>
      </c>
      <c r="I1741" s="964">
        <f t="shared" si="778"/>
        <v>0</v>
      </c>
      <c r="J1741" s="648">
        <f t="shared" si="778"/>
        <v>5000000</v>
      </c>
      <c r="K1741" s="765">
        <f t="shared" ref="K1741:K1754" si="779">I1741/C1741*100</f>
        <v>0</v>
      </c>
    </row>
    <row r="1742" spans="1:11" ht="14.1" customHeight="1" thickBot="1" x14ac:dyDescent="0.3">
      <c r="A1742" s="372" t="s">
        <v>193</v>
      </c>
      <c r="B1742" s="3" t="s">
        <v>80</v>
      </c>
      <c r="C1742" s="617">
        <f>C1743</f>
        <v>670000</v>
      </c>
      <c r="D1742" s="617">
        <f t="shared" ref="D1742:J1743" si="780">D1743</f>
        <v>0</v>
      </c>
      <c r="E1742" s="617">
        <f t="shared" si="780"/>
        <v>0</v>
      </c>
      <c r="F1742" s="624">
        <f t="shared" si="780"/>
        <v>0</v>
      </c>
      <c r="G1742" s="820">
        <f t="shared" si="780"/>
        <v>0</v>
      </c>
      <c r="H1742" s="617">
        <f t="shared" si="780"/>
        <v>0</v>
      </c>
      <c r="I1742" s="934">
        <f t="shared" si="780"/>
        <v>0</v>
      </c>
      <c r="J1742" s="625">
        <f t="shared" si="780"/>
        <v>670000</v>
      </c>
      <c r="K1742" s="741">
        <f t="shared" si="779"/>
        <v>0</v>
      </c>
    </row>
    <row r="1743" spans="1:11" ht="14.1" customHeight="1" x14ac:dyDescent="0.25">
      <c r="A1743" s="747" t="s">
        <v>194</v>
      </c>
      <c r="B1743" s="41" t="s">
        <v>137</v>
      </c>
      <c r="C1743" s="618">
        <f>C1744</f>
        <v>670000</v>
      </c>
      <c r="D1743" s="618">
        <f t="shared" si="780"/>
        <v>0</v>
      </c>
      <c r="E1743" s="618">
        <f t="shared" si="780"/>
        <v>0</v>
      </c>
      <c r="F1743" s="626">
        <f t="shared" si="780"/>
        <v>0</v>
      </c>
      <c r="G1743" s="821">
        <f t="shared" si="780"/>
        <v>0</v>
      </c>
      <c r="H1743" s="618">
        <f t="shared" si="780"/>
        <v>0</v>
      </c>
      <c r="I1743" s="935">
        <f t="shared" si="780"/>
        <v>0</v>
      </c>
      <c r="J1743" s="628">
        <f t="shared" si="780"/>
        <v>670000</v>
      </c>
      <c r="K1743" s="743">
        <f t="shared" si="779"/>
        <v>0</v>
      </c>
    </row>
    <row r="1744" spans="1:11" ht="14.1" customHeight="1" thickBot="1" x14ac:dyDescent="0.3">
      <c r="A1744" s="736" t="s">
        <v>195</v>
      </c>
      <c r="B1744" s="32" t="s">
        <v>138</v>
      </c>
      <c r="C1744" s="611">
        <v>670000</v>
      </c>
      <c r="D1744" s="590"/>
      <c r="E1744" s="590"/>
      <c r="F1744" s="698"/>
      <c r="G1744" s="828"/>
      <c r="H1744" s="629"/>
      <c r="I1744" s="829">
        <f>H1744+G1744</f>
        <v>0</v>
      </c>
      <c r="J1744" s="630">
        <f>C1744-I1744</f>
        <v>670000</v>
      </c>
      <c r="K1744" s="737">
        <f t="shared" si="779"/>
        <v>0</v>
      </c>
    </row>
    <row r="1745" spans="1:11" ht="14.1" customHeight="1" thickBot="1" x14ac:dyDescent="0.3">
      <c r="A1745" s="372" t="s">
        <v>196</v>
      </c>
      <c r="B1745" s="3" t="s">
        <v>136</v>
      </c>
      <c r="C1745" s="617">
        <f>C1746+C1748+C1750+C1752</f>
        <v>4330000</v>
      </c>
      <c r="D1745" s="617">
        <f t="shared" ref="D1745:J1745" si="781">D1746+D1748+D1750+D1752</f>
        <v>0</v>
      </c>
      <c r="E1745" s="617">
        <f t="shared" si="781"/>
        <v>0</v>
      </c>
      <c r="F1745" s="624">
        <f t="shared" si="781"/>
        <v>0</v>
      </c>
      <c r="G1745" s="820">
        <f t="shared" si="781"/>
        <v>0</v>
      </c>
      <c r="H1745" s="617">
        <f t="shared" si="781"/>
        <v>0</v>
      </c>
      <c r="I1745" s="934">
        <f t="shared" si="781"/>
        <v>0</v>
      </c>
      <c r="J1745" s="625">
        <f t="shared" si="781"/>
        <v>4330000</v>
      </c>
      <c r="K1745" s="741">
        <f t="shared" si="779"/>
        <v>0</v>
      </c>
    </row>
    <row r="1746" spans="1:11" ht="14.1" customHeight="1" x14ac:dyDescent="0.25">
      <c r="A1746" s="747" t="s">
        <v>197</v>
      </c>
      <c r="B1746" s="41" t="s">
        <v>139</v>
      </c>
      <c r="C1746" s="618">
        <f>C1747</f>
        <v>755000</v>
      </c>
      <c r="D1746" s="618">
        <f t="shared" ref="D1746:J1746" si="782">D1747</f>
        <v>0</v>
      </c>
      <c r="E1746" s="618">
        <f t="shared" si="782"/>
        <v>0</v>
      </c>
      <c r="F1746" s="626">
        <f t="shared" si="782"/>
        <v>0</v>
      </c>
      <c r="G1746" s="821">
        <f t="shared" si="782"/>
        <v>0</v>
      </c>
      <c r="H1746" s="618">
        <f t="shared" si="782"/>
        <v>0</v>
      </c>
      <c r="I1746" s="935">
        <f t="shared" si="782"/>
        <v>0</v>
      </c>
      <c r="J1746" s="628">
        <f t="shared" si="782"/>
        <v>755000</v>
      </c>
      <c r="K1746" s="743">
        <f t="shared" si="779"/>
        <v>0</v>
      </c>
    </row>
    <row r="1747" spans="1:11" ht="14.1" customHeight="1" x14ac:dyDescent="0.25">
      <c r="A1747" s="732" t="s">
        <v>198</v>
      </c>
      <c r="B1747" s="4" t="s">
        <v>140</v>
      </c>
      <c r="C1747" s="12">
        <v>755000</v>
      </c>
      <c r="D1747" s="218"/>
      <c r="E1747" s="218"/>
      <c r="F1747" s="697"/>
      <c r="G1747" s="804"/>
      <c r="H1747" s="605"/>
      <c r="I1747" s="823">
        <f>H1747+G1747</f>
        <v>0</v>
      </c>
      <c r="J1747" s="604">
        <f>C1747-I1747</f>
        <v>755000</v>
      </c>
      <c r="K1747" s="733">
        <f t="shared" si="779"/>
        <v>0</v>
      </c>
    </row>
    <row r="1748" spans="1:11" ht="14.1" customHeight="1" x14ac:dyDescent="0.25">
      <c r="A1748" s="732" t="s">
        <v>199</v>
      </c>
      <c r="B1748" s="4" t="s">
        <v>141</v>
      </c>
      <c r="C1748" s="12">
        <f>C1749</f>
        <v>200000</v>
      </c>
      <c r="D1748" s="12">
        <f t="shared" ref="D1748:J1748" si="783">D1749</f>
        <v>0</v>
      </c>
      <c r="E1748" s="12">
        <f t="shared" si="783"/>
        <v>0</v>
      </c>
      <c r="F1748" s="633">
        <f t="shared" si="783"/>
        <v>0</v>
      </c>
      <c r="G1748" s="824">
        <f t="shared" si="783"/>
        <v>0</v>
      </c>
      <c r="H1748" s="12">
        <f t="shared" si="783"/>
        <v>0</v>
      </c>
      <c r="I1748" s="834">
        <f t="shared" si="783"/>
        <v>0</v>
      </c>
      <c r="J1748" s="634">
        <f t="shared" si="783"/>
        <v>200000</v>
      </c>
      <c r="K1748" s="733">
        <f t="shared" si="779"/>
        <v>0</v>
      </c>
    </row>
    <row r="1749" spans="1:11" ht="14.1" customHeight="1" x14ac:dyDescent="0.25">
      <c r="A1749" s="732" t="s">
        <v>200</v>
      </c>
      <c r="B1749" s="4" t="s">
        <v>142</v>
      </c>
      <c r="C1749" s="12">
        <v>200000</v>
      </c>
      <c r="D1749" s="218"/>
      <c r="E1749" s="218"/>
      <c r="F1749" s="697"/>
      <c r="G1749" s="822"/>
      <c r="H1749" s="605"/>
      <c r="I1749" s="823">
        <f>H1749+G1749</f>
        <v>0</v>
      </c>
      <c r="J1749" s="604">
        <f>C1749-I1749</f>
        <v>200000</v>
      </c>
      <c r="K1749" s="733">
        <f t="shared" si="779"/>
        <v>0</v>
      </c>
    </row>
    <row r="1750" spans="1:11" ht="14.1" customHeight="1" x14ac:dyDescent="0.25">
      <c r="A1750" s="732" t="s">
        <v>201</v>
      </c>
      <c r="B1750" s="4" t="s">
        <v>143</v>
      </c>
      <c r="C1750" s="12">
        <f>C1751</f>
        <v>1275000</v>
      </c>
      <c r="D1750" s="12">
        <f t="shared" ref="D1750:J1750" si="784">D1751</f>
        <v>0</v>
      </c>
      <c r="E1750" s="12">
        <f t="shared" si="784"/>
        <v>0</v>
      </c>
      <c r="F1750" s="633">
        <f t="shared" si="784"/>
        <v>0</v>
      </c>
      <c r="G1750" s="824">
        <f t="shared" si="784"/>
        <v>0</v>
      </c>
      <c r="H1750" s="12">
        <f t="shared" si="784"/>
        <v>0</v>
      </c>
      <c r="I1750" s="834">
        <f t="shared" si="784"/>
        <v>0</v>
      </c>
      <c r="J1750" s="634">
        <f t="shared" si="784"/>
        <v>1275000</v>
      </c>
      <c r="K1750" s="733">
        <f t="shared" si="779"/>
        <v>0</v>
      </c>
    </row>
    <row r="1751" spans="1:11" ht="14.1" customHeight="1" x14ac:dyDescent="0.25">
      <c r="A1751" s="732" t="s">
        <v>202</v>
      </c>
      <c r="B1751" s="4" t="s">
        <v>160</v>
      </c>
      <c r="C1751" s="12">
        <v>1275000</v>
      </c>
      <c r="D1751" s="218"/>
      <c r="E1751" s="218"/>
      <c r="F1751" s="697"/>
      <c r="G1751" s="822"/>
      <c r="H1751" s="605"/>
      <c r="I1751" s="823">
        <f>H1751+G1751</f>
        <v>0</v>
      </c>
      <c r="J1751" s="604">
        <f>C1751-I1751</f>
        <v>1275000</v>
      </c>
      <c r="K1751" s="733">
        <f t="shared" si="779"/>
        <v>0</v>
      </c>
    </row>
    <row r="1752" spans="1:11" ht="14.1" customHeight="1" x14ac:dyDescent="0.25">
      <c r="A1752" s="732" t="s">
        <v>203</v>
      </c>
      <c r="B1752" s="4" t="s">
        <v>190</v>
      </c>
      <c r="C1752" s="12">
        <f>C1753+C1754</f>
        <v>2100000</v>
      </c>
      <c r="D1752" s="12">
        <f t="shared" ref="D1752:J1752" si="785">D1753+D1754</f>
        <v>0</v>
      </c>
      <c r="E1752" s="12">
        <f t="shared" si="785"/>
        <v>0</v>
      </c>
      <c r="F1752" s="633">
        <f t="shared" si="785"/>
        <v>0</v>
      </c>
      <c r="G1752" s="824">
        <f t="shared" si="785"/>
        <v>0</v>
      </c>
      <c r="H1752" s="12">
        <f t="shared" si="785"/>
        <v>0</v>
      </c>
      <c r="I1752" s="834">
        <f t="shared" si="785"/>
        <v>0</v>
      </c>
      <c r="J1752" s="634">
        <f t="shared" si="785"/>
        <v>2100000</v>
      </c>
      <c r="K1752" s="733">
        <f t="shared" si="779"/>
        <v>0</v>
      </c>
    </row>
    <row r="1753" spans="1:11" ht="14.1" customHeight="1" x14ac:dyDescent="0.25">
      <c r="A1753" s="732" t="s">
        <v>204</v>
      </c>
      <c r="B1753" s="4" t="s">
        <v>191</v>
      </c>
      <c r="C1753" s="12">
        <v>1500000</v>
      </c>
      <c r="D1753" s="218"/>
      <c r="E1753" s="218"/>
      <c r="F1753" s="697"/>
      <c r="G1753" s="822"/>
      <c r="H1753" s="605"/>
      <c r="I1753" s="823">
        <f>H1753+G1753</f>
        <v>0</v>
      </c>
      <c r="J1753" s="604">
        <f>C1753-I1753</f>
        <v>1500000</v>
      </c>
      <c r="K1753" s="733">
        <f t="shared" si="779"/>
        <v>0</v>
      </c>
    </row>
    <row r="1754" spans="1:11" ht="14.1" customHeight="1" x14ac:dyDescent="0.25">
      <c r="A1754" s="732" t="s">
        <v>205</v>
      </c>
      <c r="B1754" s="4" t="s">
        <v>192</v>
      </c>
      <c r="C1754" s="12">
        <v>600000</v>
      </c>
      <c r="D1754" s="218"/>
      <c r="E1754" s="218"/>
      <c r="F1754" s="697"/>
      <c r="G1754" s="822"/>
      <c r="H1754" s="605"/>
      <c r="I1754" s="823">
        <f>H1754+G1754</f>
        <v>0</v>
      </c>
      <c r="J1754" s="604">
        <f>C1754-I1754</f>
        <v>600000</v>
      </c>
      <c r="K1754" s="733">
        <f t="shared" si="779"/>
        <v>0</v>
      </c>
    </row>
    <row r="1755" spans="1:11" ht="14.1" customHeight="1" x14ac:dyDescent="0.25">
      <c r="A1755" s="879"/>
      <c r="B1755" s="879"/>
      <c r="C1755" s="880"/>
      <c r="D1755" s="881"/>
      <c r="E1755" s="881"/>
      <c r="F1755" s="881"/>
      <c r="G1755" s="882"/>
      <c r="H1755" s="882"/>
      <c r="I1755" s="882"/>
      <c r="J1755" s="883"/>
      <c r="K1755" s="884"/>
    </row>
    <row r="1756" spans="1:11" ht="14.1" customHeight="1" x14ac:dyDescent="0.25">
      <c r="A1756" s="7"/>
      <c r="B1756" s="7"/>
      <c r="C1756" s="885"/>
      <c r="D1756" s="220"/>
      <c r="E1756" s="220"/>
      <c r="F1756" s="220"/>
      <c r="G1756" s="415"/>
      <c r="H1756" s="415"/>
      <c r="I1756" s="415"/>
      <c r="J1756" s="886"/>
      <c r="K1756" s="887"/>
    </row>
    <row r="1757" spans="1:11" ht="14.1" customHeight="1" x14ac:dyDescent="0.25">
      <c r="A1757" s="7"/>
      <c r="B1757" s="7"/>
      <c r="C1757" s="885"/>
      <c r="D1757" s="220"/>
      <c r="E1757" s="220"/>
      <c r="F1757" s="220"/>
      <c r="G1757" s="415"/>
      <c r="H1757" s="415"/>
      <c r="I1757" s="415"/>
      <c r="J1757" s="886"/>
      <c r="K1757" s="887">
        <v>5</v>
      </c>
    </row>
    <row r="1758" spans="1:11" ht="14.1" customHeight="1" x14ac:dyDescent="0.25">
      <c r="A1758" s="717" t="s">
        <v>435</v>
      </c>
      <c r="B1758" s="689">
        <v>2</v>
      </c>
      <c r="C1758" s="690" t="s">
        <v>436</v>
      </c>
      <c r="D1758" s="690" t="s">
        <v>437</v>
      </c>
      <c r="E1758" s="690" t="s">
        <v>438</v>
      </c>
      <c r="F1758" s="691" t="s">
        <v>439</v>
      </c>
      <c r="G1758" s="801">
        <v>7</v>
      </c>
      <c r="H1758" s="581">
        <v>8</v>
      </c>
      <c r="I1758" s="924">
        <v>9</v>
      </c>
      <c r="J1758" s="582">
        <v>10</v>
      </c>
      <c r="K1758" s="718">
        <v>11</v>
      </c>
    </row>
    <row r="1759" spans="1:11" ht="14.1" customHeight="1" x14ac:dyDescent="0.25">
      <c r="A1759" s="745" t="s">
        <v>106</v>
      </c>
      <c r="B1759" s="38" t="s">
        <v>91</v>
      </c>
      <c r="C1759" s="620">
        <f t="shared" ref="C1759:J1759" si="786">C1760+C1765+C1772+C1777+C1782+C1786+C1790+C1800+C1804+C1808</f>
        <v>104604000</v>
      </c>
      <c r="D1759" s="620">
        <f t="shared" si="786"/>
        <v>0</v>
      </c>
      <c r="E1759" s="620">
        <f t="shared" si="786"/>
        <v>0</v>
      </c>
      <c r="F1759" s="453">
        <f t="shared" si="786"/>
        <v>0</v>
      </c>
      <c r="G1759" s="825">
        <f t="shared" si="786"/>
        <v>17918263</v>
      </c>
      <c r="H1759" s="619">
        <f t="shared" si="786"/>
        <v>11706780</v>
      </c>
      <c r="I1759" s="665">
        <f t="shared" si="786"/>
        <v>29625043</v>
      </c>
      <c r="J1759" s="621">
        <f t="shared" si="786"/>
        <v>74978957</v>
      </c>
      <c r="K1759" s="746">
        <f t="shared" ref="K1759:K1794" si="787">I1759/C1759*100</f>
        <v>28.321137814997517</v>
      </c>
    </row>
    <row r="1760" spans="1:11" ht="14.1" customHeight="1" thickBot="1" x14ac:dyDescent="0.3">
      <c r="A1760" s="766" t="s">
        <v>17</v>
      </c>
      <c r="B1760" s="385" t="s">
        <v>18</v>
      </c>
      <c r="C1760" s="495">
        <f>C1761</f>
        <v>12960000</v>
      </c>
      <c r="D1760" s="495">
        <f t="shared" ref="D1760:J1761" si="788">D1761</f>
        <v>0</v>
      </c>
      <c r="E1760" s="495">
        <f t="shared" si="788"/>
        <v>0</v>
      </c>
      <c r="F1760" s="649">
        <f t="shared" si="788"/>
        <v>0</v>
      </c>
      <c r="G1760" s="842">
        <f t="shared" si="788"/>
        <v>2933615</v>
      </c>
      <c r="H1760" s="495">
        <f t="shared" si="788"/>
        <v>785280</v>
      </c>
      <c r="I1760" s="965">
        <f t="shared" si="788"/>
        <v>3718895</v>
      </c>
      <c r="J1760" s="651">
        <f t="shared" si="788"/>
        <v>9241105</v>
      </c>
      <c r="K1760" s="767">
        <f t="shared" si="787"/>
        <v>28.695177469135803</v>
      </c>
    </row>
    <row r="1761" spans="1:11" ht="14.1" customHeight="1" thickBot="1" x14ac:dyDescent="0.3">
      <c r="A1761" s="372" t="s">
        <v>209</v>
      </c>
      <c r="B1761" s="3" t="s">
        <v>136</v>
      </c>
      <c r="C1761" s="617">
        <f>C1762</f>
        <v>12960000</v>
      </c>
      <c r="D1761" s="617">
        <f t="shared" si="788"/>
        <v>0</v>
      </c>
      <c r="E1761" s="617">
        <f t="shared" si="788"/>
        <v>0</v>
      </c>
      <c r="F1761" s="624">
        <f t="shared" si="788"/>
        <v>0</v>
      </c>
      <c r="G1761" s="820">
        <f t="shared" si="788"/>
        <v>2933615</v>
      </c>
      <c r="H1761" s="617">
        <f t="shared" si="788"/>
        <v>785280</v>
      </c>
      <c r="I1761" s="934">
        <f t="shared" si="788"/>
        <v>3718895</v>
      </c>
      <c r="J1761" s="625">
        <f t="shared" si="788"/>
        <v>9241105</v>
      </c>
      <c r="K1761" s="741">
        <f t="shared" si="787"/>
        <v>28.695177469135803</v>
      </c>
    </row>
    <row r="1762" spans="1:11" ht="14.1" customHeight="1" x14ac:dyDescent="0.25">
      <c r="A1762" s="747" t="s">
        <v>210</v>
      </c>
      <c r="B1762" s="41" t="s">
        <v>206</v>
      </c>
      <c r="C1762" s="618">
        <f>C1763+C1764</f>
        <v>12960000</v>
      </c>
      <c r="D1762" s="618">
        <f t="shared" ref="D1762:J1762" si="789">D1763+D1764</f>
        <v>0</v>
      </c>
      <c r="E1762" s="618">
        <f t="shared" si="789"/>
        <v>0</v>
      </c>
      <c r="F1762" s="626">
        <f t="shared" si="789"/>
        <v>0</v>
      </c>
      <c r="G1762" s="821">
        <f t="shared" si="789"/>
        <v>2933615</v>
      </c>
      <c r="H1762" s="618">
        <f t="shared" si="789"/>
        <v>785280</v>
      </c>
      <c r="I1762" s="935">
        <f t="shared" si="789"/>
        <v>3718895</v>
      </c>
      <c r="J1762" s="628">
        <f t="shared" si="789"/>
        <v>9241105</v>
      </c>
      <c r="K1762" s="743">
        <f t="shared" si="787"/>
        <v>28.695177469135803</v>
      </c>
    </row>
    <row r="1763" spans="1:11" ht="14.1" customHeight="1" x14ac:dyDescent="0.25">
      <c r="A1763" s="732" t="s">
        <v>223</v>
      </c>
      <c r="B1763" s="4" t="s">
        <v>207</v>
      </c>
      <c r="C1763" s="12">
        <v>4560000</v>
      </c>
      <c r="D1763" s="218"/>
      <c r="E1763" s="218"/>
      <c r="F1763" s="697"/>
      <c r="G1763" s="822">
        <v>596250</v>
      </c>
      <c r="H1763" s="605">
        <v>210155</v>
      </c>
      <c r="I1763" s="831">
        <f>H1763+G1763</f>
        <v>806405</v>
      </c>
      <c r="J1763" s="604">
        <f>C1763-I1763</f>
        <v>3753595</v>
      </c>
      <c r="K1763" s="733">
        <f t="shared" si="787"/>
        <v>17.684320175438597</v>
      </c>
    </row>
    <row r="1764" spans="1:11" ht="14.1" customHeight="1" x14ac:dyDescent="0.25">
      <c r="A1764" s="732" t="s">
        <v>211</v>
      </c>
      <c r="B1764" s="4" t="s">
        <v>208</v>
      </c>
      <c r="C1764" s="12">
        <v>8400000</v>
      </c>
      <c r="D1764" s="218"/>
      <c r="E1764" s="218"/>
      <c r="F1764" s="697"/>
      <c r="G1764" s="822">
        <v>2337365</v>
      </c>
      <c r="H1764" s="605">
        <v>575125</v>
      </c>
      <c r="I1764" s="831">
        <f>H1764+G1764</f>
        <v>2912490</v>
      </c>
      <c r="J1764" s="604">
        <f>C1764-I1764</f>
        <v>5487510</v>
      </c>
      <c r="K1764" s="733">
        <f t="shared" si="787"/>
        <v>34.672499999999999</v>
      </c>
    </row>
    <row r="1765" spans="1:11" ht="14.1" customHeight="1" thickBot="1" x14ac:dyDescent="0.3">
      <c r="A1765" s="371" t="s">
        <v>19</v>
      </c>
      <c r="B1765" s="47" t="s">
        <v>20</v>
      </c>
      <c r="C1765" s="616">
        <f>C1766+C1769</f>
        <v>10000000</v>
      </c>
      <c r="D1765" s="616">
        <f t="shared" ref="D1765:J1765" si="790">D1766+D1769</f>
        <v>0</v>
      </c>
      <c r="E1765" s="616">
        <f t="shared" si="790"/>
        <v>0</v>
      </c>
      <c r="F1765" s="622">
        <f t="shared" si="790"/>
        <v>0</v>
      </c>
      <c r="G1765" s="838">
        <f t="shared" si="790"/>
        <v>1300000</v>
      </c>
      <c r="H1765" s="641">
        <f t="shared" si="790"/>
        <v>1342000</v>
      </c>
      <c r="I1765" s="962">
        <f t="shared" si="790"/>
        <v>2642000</v>
      </c>
      <c r="J1765" s="632">
        <f t="shared" si="790"/>
        <v>7358000</v>
      </c>
      <c r="K1765" s="739">
        <f t="shared" si="787"/>
        <v>26.419999999999998</v>
      </c>
    </row>
    <row r="1766" spans="1:11" ht="14.1" customHeight="1" thickBot="1" x14ac:dyDescent="0.3">
      <c r="A1766" s="372" t="s">
        <v>225</v>
      </c>
      <c r="B1766" s="3" t="s">
        <v>80</v>
      </c>
      <c r="C1766" s="617">
        <f>C1767</f>
        <v>7800000</v>
      </c>
      <c r="D1766" s="617">
        <f t="shared" ref="D1766:J1767" si="791">D1767</f>
        <v>0</v>
      </c>
      <c r="E1766" s="617">
        <f t="shared" si="791"/>
        <v>0</v>
      </c>
      <c r="F1766" s="624">
        <f t="shared" si="791"/>
        <v>0</v>
      </c>
      <c r="G1766" s="820">
        <f t="shared" si="791"/>
        <v>1300000</v>
      </c>
      <c r="H1766" s="617">
        <f t="shared" si="791"/>
        <v>650000</v>
      </c>
      <c r="I1766" s="934">
        <f t="shared" si="791"/>
        <v>1950000</v>
      </c>
      <c r="J1766" s="625">
        <f t="shared" si="791"/>
        <v>5850000</v>
      </c>
      <c r="K1766" s="741">
        <f t="shared" si="787"/>
        <v>25</v>
      </c>
    </row>
    <row r="1767" spans="1:11" ht="14.1" customHeight="1" x14ac:dyDescent="0.25">
      <c r="A1767" s="747" t="s">
        <v>226</v>
      </c>
      <c r="B1767" s="41" t="s">
        <v>180</v>
      </c>
      <c r="C1767" s="618">
        <f>C1768</f>
        <v>7800000</v>
      </c>
      <c r="D1767" s="618">
        <f t="shared" si="791"/>
        <v>0</v>
      </c>
      <c r="E1767" s="618">
        <f t="shared" si="791"/>
        <v>0</v>
      </c>
      <c r="F1767" s="626">
        <f t="shared" si="791"/>
        <v>0</v>
      </c>
      <c r="G1767" s="821">
        <f t="shared" si="791"/>
        <v>1300000</v>
      </c>
      <c r="H1767" s="618">
        <f t="shared" si="791"/>
        <v>650000</v>
      </c>
      <c r="I1767" s="935">
        <f t="shared" si="791"/>
        <v>1950000</v>
      </c>
      <c r="J1767" s="628">
        <f t="shared" si="791"/>
        <v>5850000</v>
      </c>
      <c r="K1767" s="743">
        <f t="shared" si="787"/>
        <v>25</v>
      </c>
    </row>
    <row r="1768" spans="1:11" ht="14.1" customHeight="1" x14ac:dyDescent="0.25">
      <c r="A1768" s="732" t="s">
        <v>227</v>
      </c>
      <c r="B1768" s="4" t="s">
        <v>254</v>
      </c>
      <c r="C1768" s="12">
        <v>7800000</v>
      </c>
      <c r="D1768" s="587"/>
      <c r="E1768" s="587"/>
      <c r="F1768" s="699"/>
      <c r="G1768" s="822">
        <v>1300000</v>
      </c>
      <c r="H1768" s="605">
        <v>650000</v>
      </c>
      <c r="I1768" s="831">
        <f>H1768+G1768</f>
        <v>1950000</v>
      </c>
      <c r="J1768" s="604">
        <f>C1768-I1768</f>
        <v>5850000</v>
      </c>
      <c r="K1768" s="733">
        <f t="shared" si="787"/>
        <v>25</v>
      </c>
    </row>
    <row r="1769" spans="1:11" ht="14.1" customHeight="1" x14ac:dyDescent="0.25">
      <c r="A1769" s="732" t="s">
        <v>224</v>
      </c>
      <c r="B1769" s="4" t="s">
        <v>136</v>
      </c>
      <c r="C1769" s="12">
        <f>C1770</f>
        <v>2200000</v>
      </c>
      <c r="D1769" s="12">
        <f t="shared" ref="D1769:J1770" si="792">D1770</f>
        <v>0</v>
      </c>
      <c r="E1769" s="12">
        <f t="shared" si="792"/>
        <v>0</v>
      </c>
      <c r="F1769" s="633">
        <f t="shared" si="792"/>
        <v>0</v>
      </c>
      <c r="G1769" s="824">
        <f t="shared" si="792"/>
        <v>0</v>
      </c>
      <c r="H1769" s="12">
        <f t="shared" si="792"/>
        <v>692000</v>
      </c>
      <c r="I1769" s="834">
        <f t="shared" si="792"/>
        <v>692000</v>
      </c>
      <c r="J1769" s="634">
        <f t="shared" si="792"/>
        <v>1508000</v>
      </c>
      <c r="K1769" s="733">
        <f t="shared" si="787"/>
        <v>31.454545454545457</v>
      </c>
    </row>
    <row r="1770" spans="1:11" ht="14.1" customHeight="1" x14ac:dyDescent="0.25">
      <c r="A1770" s="732" t="s">
        <v>228</v>
      </c>
      <c r="B1770" s="4" t="s">
        <v>139</v>
      </c>
      <c r="C1770" s="12">
        <f>C1771</f>
        <v>2200000</v>
      </c>
      <c r="D1770" s="12">
        <f t="shared" si="792"/>
        <v>0</v>
      </c>
      <c r="E1770" s="12">
        <f t="shared" si="792"/>
        <v>0</v>
      </c>
      <c r="F1770" s="633">
        <f t="shared" si="792"/>
        <v>0</v>
      </c>
      <c r="G1770" s="824">
        <f t="shared" si="792"/>
        <v>0</v>
      </c>
      <c r="H1770" s="12">
        <f t="shared" si="792"/>
        <v>692000</v>
      </c>
      <c r="I1770" s="834">
        <f t="shared" si="792"/>
        <v>692000</v>
      </c>
      <c r="J1770" s="634">
        <f t="shared" si="792"/>
        <v>1508000</v>
      </c>
      <c r="K1770" s="733">
        <f t="shared" si="787"/>
        <v>31.454545454545457</v>
      </c>
    </row>
    <row r="1771" spans="1:11" ht="14.1" customHeight="1" x14ac:dyDescent="0.25">
      <c r="A1771" s="732" t="s">
        <v>229</v>
      </c>
      <c r="B1771" s="4" t="s">
        <v>212</v>
      </c>
      <c r="C1771" s="12">
        <v>2200000</v>
      </c>
      <c r="D1771" s="587"/>
      <c r="E1771" s="587"/>
      <c r="F1771" s="699"/>
      <c r="G1771" s="822"/>
      <c r="H1771" s="605">
        <v>692000</v>
      </c>
      <c r="I1771" s="831">
        <f>H1771+G1771</f>
        <v>692000</v>
      </c>
      <c r="J1771" s="604">
        <f>C1771-I1771</f>
        <v>1508000</v>
      </c>
      <c r="K1771" s="733">
        <f t="shared" si="787"/>
        <v>31.454545454545457</v>
      </c>
    </row>
    <row r="1772" spans="1:11" ht="14.1" customHeight="1" thickBot="1" x14ac:dyDescent="0.3">
      <c r="A1772" s="371" t="s">
        <v>21</v>
      </c>
      <c r="B1772" s="47" t="s">
        <v>22</v>
      </c>
      <c r="C1772" s="616">
        <f>C1773</f>
        <v>7150000</v>
      </c>
      <c r="D1772" s="616">
        <f t="shared" ref="D1772:J1773" si="793">D1773</f>
        <v>0</v>
      </c>
      <c r="E1772" s="616">
        <f t="shared" si="793"/>
        <v>0</v>
      </c>
      <c r="F1772" s="622">
        <f t="shared" si="793"/>
        <v>0</v>
      </c>
      <c r="G1772" s="819">
        <f t="shared" si="793"/>
        <v>278000</v>
      </c>
      <c r="H1772" s="616">
        <f t="shared" si="793"/>
        <v>1614000</v>
      </c>
      <c r="I1772" s="961">
        <f t="shared" si="793"/>
        <v>1892000</v>
      </c>
      <c r="J1772" s="865">
        <f t="shared" si="793"/>
        <v>5258000</v>
      </c>
      <c r="K1772" s="739">
        <f t="shared" si="787"/>
        <v>26.461538461538463</v>
      </c>
    </row>
    <row r="1773" spans="1:11" ht="14.1" customHeight="1" thickBot="1" x14ac:dyDescent="0.3">
      <c r="A1773" s="372" t="s">
        <v>219</v>
      </c>
      <c r="B1773" s="3" t="s">
        <v>136</v>
      </c>
      <c r="C1773" s="617">
        <f>C1774</f>
        <v>7150000</v>
      </c>
      <c r="D1773" s="617">
        <f t="shared" si="793"/>
        <v>0</v>
      </c>
      <c r="E1773" s="617">
        <f t="shared" si="793"/>
        <v>0</v>
      </c>
      <c r="F1773" s="624">
        <f t="shared" si="793"/>
        <v>0</v>
      </c>
      <c r="G1773" s="820">
        <f t="shared" si="793"/>
        <v>278000</v>
      </c>
      <c r="H1773" s="617">
        <f t="shared" si="793"/>
        <v>1614000</v>
      </c>
      <c r="I1773" s="934">
        <f t="shared" si="793"/>
        <v>1892000</v>
      </c>
      <c r="J1773" s="625">
        <f t="shared" si="793"/>
        <v>5258000</v>
      </c>
      <c r="K1773" s="741">
        <f t="shared" si="787"/>
        <v>26.461538461538463</v>
      </c>
    </row>
    <row r="1774" spans="1:11" ht="14.1" customHeight="1" x14ac:dyDescent="0.25">
      <c r="A1774" s="747" t="s">
        <v>220</v>
      </c>
      <c r="B1774" s="41" t="s">
        <v>139</v>
      </c>
      <c r="C1774" s="618">
        <f>C1775+C1776</f>
        <v>7150000</v>
      </c>
      <c r="D1774" s="618">
        <f t="shared" ref="D1774:J1774" si="794">D1775+D1776</f>
        <v>0</v>
      </c>
      <c r="E1774" s="618">
        <f t="shared" si="794"/>
        <v>0</v>
      </c>
      <c r="F1774" s="626">
        <f t="shared" si="794"/>
        <v>0</v>
      </c>
      <c r="G1774" s="821">
        <f t="shared" si="794"/>
        <v>278000</v>
      </c>
      <c r="H1774" s="618">
        <f t="shared" si="794"/>
        <v>1614000</v>
      </c>
      <c r="I1774" s="935">
        <f t="shared" si="794"/>
        <v>1892000</v>
      </c>
      <c r="J1774" s="628">
        <f t="shared" si="794"/>
        <v>5258000</v>
      </c>
      <c r="K1774" s="743">
        <f t="shared" si="787"/>
        <v>26.461538461538463</v>
      </c>
    </row>
    <row r="1775" spans="1:11" ht="14.1" customHeight="1" x14ac:dyDescent="0.25">
      <c r="A1775" s="732" t="s">
        <v>221</v>
      </c>
      <c r="B1775" s="4" t="s">
        <v>213</v>
      </c>
      <c r="C1775" s="12">
        <v>6650000</v>
      </c>
      <c r="D1775" s="587"/>
      <c r="E1775" s="587"/>
      <c r="F1775" s="699"/>
      <c r="G1775" s="822">
        <v>191000</v>
      </c>
      <c r="H1775" s="605">
        <v>1614000</v>
      </c>
      <c r="I1775" s="831">
        <f>H1775+G1775</f>
        <v>1805000</v>
      </c>
      <c r="J1775" s="604">
        <f>C1775-I1775</f>
        <v>4845000</v>
      </c>
      <c r="K1775" s="733">
        <f t="shared" si="787"/>
        <v>27.142857142857142</v>
      </c>
    </row>
    <row r="1776" spans="1:11" ht="14.1" customHeight="1" x14ac:dyDescent="0.25">
      <c r="A1776" s="732" t="s">
        <v>222</v>
      </c>
      <c r="B1776" s="4" t="s">
        <v>214</v>
      </c>
      <c r="C1776" s="12">
        <v>500000</v>
      </c>
      <c r="D1776" s="587"/>
      <c r="E1776" s="587"/>
      <c r="F1776" s="699"/>
      <c r="G1776" s="822">
        <v>87000</v>
      </c>
      <c r="H1776" s="605"/>
      <c r="I1776" s="831">
        <f>H1776+G1776</f>
        <v>87000</v>
      </c>
      <c r="J1776" s="604">
        <f>C1776-I1776</f>
        <v>413000</v>
      </c>
      <c r="K1776" s="733">
        <f t="shared" si="787"/>
        <v>17.399999999999999</v>
      </c>
    </row>
    <row r="1777" spans="1:11" ht="14.1" customHeight="1" thickBot="1" x14ac:dyDescent="0.3">
      <c r="A1777" s="371" t="s">
        <v>23</v>
      </c>
      <c r="B1777" s="47" t="s">
        <v>24</v>
      </c>
      <c r="C1777" s="616">
        <f>C1778</f>
        <v>3000000</v>
      </c>
      <c r="D1777" s="616">
        <f t="shared" ref="D1777:J1778" si="795">D1778</f>
        <v>0</v>
      </c>
      <c r="E1777" s="616">
        <f t="shared" si="795"/>
        <v>0</v>
      </c>
      <c r="F1777" s="622">
        <f t="shared" si="795"/>
        <v>0</v>
      </c>
      <c r="G1777" s="838">
        <f t="shared" si="795"/>
        <v>425000</v>
      </c>
      <c r="H1777" s="641">
        <f t="shared" si="795"/>
        <v>160500</v>
      </c>
      <c r="I1777" s="962">
        <f t="shared" si="795"/>
        <v>585500</v>
      </c>
      <c r="J1777" s="632">
        <f t="shared" si="795"/>
        <v>2414500</v>
      </c>
      <c r="K1777" s="739">
        <f t="shared" si="787"/>
        <v>19.516666666666666</v>
      </c>
    </row>
    <row r="1778" spans="1:11" ht="14.1" customHeight="1" thickBot="1" x14ac:dyDescent="0.3">
      <c r="A1778" s="372" t="s">
        <v>215</v>
      </c>
      <c r="B1778" s="3" t="s">
        <v>136</v>
      </c>
      <c r="C1778" s="617">
        <f>C1779</f>
        <v>3000000</v>
      </c>
      <c r="D1778" s="617">
        <f t="shared" si="795"/>
        <v>0</v>
      </c>
      <c r="E1778" s="617">
        <f t="shared" si="795"/>
        <v>0</v>
      </c>
      <c r="F1778" s="624">
        <f t="shared" si="795"/>
        <v>0</v>
      </c>
      <c r="G1778" s="820">
        <f t="shared" si="795"/>
        <v>425000</v>
      </c>
      <c r="H1778" s="617">
        <f t="shared" si="795"/>
        <v>160500</v>
      </c>
      <c r="I1778" s="934">
        <f t="shared" si="795"/>
        <v>585500</v>
      </c>
      <c r="J1778" s="625">
        <f t="shared" si="795"/>
        <v>2414500</v>
      </c>
      <c r="K1778" s="741">
        <f t="shared" si="787"/>
        <v>19.516666666666666</v>
      </c>
    </row>
    <row r="1779" spans="1:11" ht="14.1" customHeight="1" x14ac:dyDescent="0.25">
      <c r="A1779" s="747" t="s">
        <v>216</v>
      </c>
      <c r="B1779" s="41" t="s">
        <v>141</v>
      </c>
      <c r="C1779" s="618">
        <f>C1780+C1781</f>
        <v>3000000</v>
      </c>
      <c r="D1779" s="618">
        <f t="shared" ref="D1779:J1779" si="796">D1780+D1781</f>
        <v>0</v>
      </c>
      <c r="E1779" s="618">
        <f t="shared" si="796"/>
        <v>0</v>
      </c>
      <c r="F1779" s="626">
        <f t="shared" si="796"/>
        <v>0</v>
      </c>
      <c r="G1779" s="821">
        <f t="shared" si="796"/>
        <v>425000</v>
      </c>
      <c r="H1779" s="618">
        <f t="shared" si="796"/>
        <v>160500</v>
      </c>
      <c r="I1779" s="935">
        <f t="shared" si="796"/>
        <v>585500</v>
      </c>
      <c r="J1779" s="628">
        <f t="shared" si="796"/>
        <v>2414500</v>
      </c>
      <c r="K1779" s="743">
        <f t="shared" si="787"/>
        <v>19.516666666666666</v>
      </c>
    </row>
    <row r="1780" spans="1:11" ht="14.1" customHeight="1" x14ac:dyDescent="0.25">
      <c r="A1780" s="732" t="s">
        <v>218</v>
      </c>
      <c r="B1780" s="4" t="s">
        <v>723</v>
      </c>
      <c r="C1780" s="12">
        <v>2250000</v>
      </c>
      <c r="D1780" s="587"/>
      <c r="E1780" s="587"/>
      <c r="F1780" s="699"/>
      <c r="G1780" s="822"/>
      <c r="H1780" s="605"/>
      <c r="I1780" s="831">
        <f>H1780+G1780</f>
        <v>0</v>
      </c>
      <c r="J1780" s="604">
        <f>C1780-I1780</f>
        <v>2250000</v>
      </c>
      <c r="K1780" s="733">
        <f t="shared" si="787"/>
        <v>0</v>
      </c>
    </row>
    <row r="1781" spans="1:11" ht="14.1" customHeight="1" x14ac:dyDescent="0.25">
      <c r="A1781" s="732" t="s">
        <v>217</v>
      </c>
      <c r="B1781" s="4" t="s">
        <v>142</v>
      </c>
      <c r="C1781" s="12">
        <v>750000</v>
      </c>
      <c r="D1781" s="587"/>
      <c r="E1781" s="587"/>
      <c r="F1781" s="699"/>
      <c r="G1781" s="822">
        <v>425000</v>
      </c>
      <c r="H1781" s="605">
        <v>160500</v>
      </c>
      <c r="I1781" s="831">
        <f>H1781+G1781</f>
        <v>585500</v>
      </c>
      <c r="J1781" s="604">
        <f>C1781-I1781</f>
        <v>164500</v>
      </c>
      <c r="K1781" s="733">
        <f t="shared" si="787"/>
        <v>78.066666666666663</v>
      </c>
    </row>
    <row r="1782" spans="1:11" ht="14.1" customHeight="1" thickBot="1" x14ac:dyDescent="0.3">
      <c r="A1782" s="371" t="s">
        <v>25</v>
      </c>
      <c r="B1782" s="47" t="s">
        <v>26</v>
      </c>
      <c r="C1782" s="616">
        <f>C1783</f>
        <v>4000000</v>
      </c>
      <c r="D1782" s="616">
        <f t="shared" ref="D1782:J1784" si="797">D1783</f>
        <v>0</v>
      </c>
      <c r="E1782" s="616">
        <f t="shared" si="797"/>
        <v>0</v>
      </c>
      <c r="F1782" s="622">
        <f t="shared" si="797"/>
        <v>0</v>
      </c>
      <c r="G1782" s="838">
        <f t="shared" si="797"/>
        <v>0</v>
      </c>
      <c r="H1782" s="641">
        <f t="shared" si="797"/>
        <v>1740000</v>
      </c>
      <c r="I1782" s="962">
        <f t="shared" si="797"/>
        <v>1740000</v>
      </c>
      <c r="J1782" s="632">
        <f t="shared" si="797"/>
        <v>2260000</v>
      </c>
      <c r="K1782" s="739">
        <f t="shared" si="787"/>
        <v>43.5</v>
      </c>
    </row>
    <row r="1783" spans="1:11" ht="14.1" customHeight="1" thickBot="1" x14ac:dyDescent="0.3">
      <c r="A1783" s="372" t="s">
        <v>231</v>
      </c>
      <c r="B1783" s="3" t="s">
        <v>136</v>
      </c>
      <c r="C1783" s="617">
        <f>C1784</f>
        <v>4000000</v>
      </c>
      <c r="D1783" s="617">
        <f t="shared" si="797"/>
        <v>0</v>
      </c>
      <c r="E1783" s="617">
        <f t="shared" si="797"/>
        <v>0</v>
      </c>
      <c r="F1783" s="624">
        <f t="shared" si="797"/>
        <v>0</v>
      </c>
      <c r="G1783" s="820">
        <f t="shared" si="797"/>
        <v>0</v>
      </c>
      <c r="H1783" s="617">
        <f t="shared" si="797"/>
        <v>1740000</v>
      </c>
      <c r="I1783" s="934">
        <f t="shared" si="797"/>
        <v>1740000</v>
      </c>
      <c r="J1783" s="625">
        <f t="shared" si="797"/>
        <v>2260000</v>
      </c>
      <c r="K1783" s="741">
        <f t="shared" si="787"/>
        <v>43.5</v>
      </c>
    </row>
    <row r="1784" spans="1:11" ht="14.1" customHeight="1" x14ac:dyDescent="0.25">
      <c r="A1784" s="747" t="s">
        <v>232</v>
      </c>
      <c r="B1784" s="41" t="s">
        <v>139</v>
      </c>
      <c r="C1784" s="618">
        <f>C1785</f>
        <v>4000000</v>
      </c>
      <c r="D1784" s="618">
        <f t="shared" si="797"/>
        <v>0</v>
      </c>
      <c r="E1784" s="618">
        <f t="shared" si="797"/>
        <v>0</v>
      </c>
      <c r="F1784" s="626">
        <f t="shared" si="797"/>
        <v>0</v>
      </c>
      <c r="G1784" s="821">
        <f t="shared" si="797"/>
        <v>0</v>
      </c>
      <c r="H1784" s="618">
        <f t="shared" si="797"/>
        <v>1740000</v>
      </c>
      <c r="I1784" s="935">
        <f t="shared" si="797"/>
        <v>1740000</v>
      </c>
      <c r="J1784" s="628">
        <f t="shared" si="797"/>
        <v>2260000</v>
      </c>
      <c r="K1784" s="743">
        <f t="shared" si="787"/>
        <v>43.5</v>
      </c>
    </row>
    <row r="1785" spans="1:11" ht="14.1" customHeight="1" x14ac:dyDescent="0.25">
      <c r="A1785" s="732" t="s">
        <v>233</v>
      </c>
      <c r="B1785" s="4" t="s">
        <v>230</v>
      </c>
      <c r="C1785" s="12">
        <v>4000000</v>
      </c>
      <c r="D1785" s="587"/>
      <c r="E1785" s="587"/>
      <c r="F1785" s="699"/>
      <c r="G1785" s="822"/>
      <c r="H1785" s="605">
        <v>1740000</v>
      </c>
      <c r="I1785" s="823">
        <f>H1785+G1785</f>
        <v>1740000</v>
      </c>
      <c r="J1785" s="604">
        <f>C1785-I1785</f>
        <v>2260000</v>
      </c>
      <c r="K1785" s="733">
        <f t="shared" si="787"/>
        <v>43.5</v>
      </c>
    </row>
    <row r="1786" spans="1:11" ht="14.1" customHeight="1" thickBot="1" x14ac:dyDescent="0.3">
      <c r="A1786" s="371" t="s">
        <v>27</v>
      </c>
      <c r="B1786" s="47" t="s">
        <v>28</v>
      </c>
      <c r="C1786" s="616">
        <f>C1787</f>
        <v>1200000</v>
      </c>
      <c r="D1786" s="616">
        <f t="shared" ref="D1786:J1788" si="798">D1787</f>
        <v>0</v>
      </c>
      <c r="E1786" s="616">
        <f t="shared" si="798"/>
        <v>0</v>
      </c>
      <c r="F1786" s="622">
        <f t="shared" si="798"/>
        <v>0</v>
      </c>
      <c r="G1786" s="838">
        <f t="shared" si="798"/>
        <v>200000</v>
      </c>
      <c r="H1786" s="641">
        <f t="shared" si="798"/>
        <v>110000</v>
      </c>
      <c r="I1786" s="962">
        <f t="shared" si="798"/>
        <v>310000</v>
      </c>
      <c r="J1786" s="632">
        <f t="shared" si="798"/>
        <v>890000</v>
      </c>
      <c r="K1786" s="739">
        <f t="shared" si="787"/>
        <v>25.833333333333336</v>
      </c>
    </row>
    <row r="1787" spans="1:11" ht="14.1" customHeight="1" thickBot="1" x14ac:dyDescent="0.3">
      <c r="A1787" s="372" t="s">
        <v>235</v>
      </c>
      <c r="B1787" s="3" t="s">
        <v>136</v>
      </c>
      <c r="C1787" s="617">
        <f>C1788</f>
        <v>1200000</v>
      </c>
      <c r="D1787" s="617">
        <f t="shared" si="798"/>
        <v>0</v>
      </c>
      <c r="E1787" s="617">
        <f t="shared" si="798"/>
        <v>0</v>
      </c>
      <c r="F1787" s="624">
        <f t="shared" si="798"/>
        <v>0</v>
      </c>
      <c r="G1787" s="820">
        <f t="shared" si="798"/>
        <v>200000</v>
      </c>
      <c r="H1787" s="617">
        <f t="shared" si="798"/>
        <v>110000</v>
      </c>
      <c r="I1787" s="934">
        <f t="shared" si="798"/>
        <v>310000</v>
      </c>
      <c r="J1787" s="625">
        <f t="shared" si="798"/>
        <v>890000</v>
      </c>
      <c r="K1787" s="741">
        <f t="shared" si="787"/>
        <v>25.833333333333336</v>
      </c>
    </row>
    <row r="1788" spans="1:11" ht="14.1" customHeight="1" x14ac:dyDescent="0.25">
      <c r="A1788" s="747" t="s">
        <v>236</v>
      </c>
      <c r="B1788" s="41" t="s">
        <v>206</v>
      </c>
      <c r="C1788" s="618">
        <f>C1789</f>
        <v>1200000</v>
      </c>
      <c r="D1788" s="618">
        <f t="shared" si="798"/>
        <v>0</v>
      </c>
      <c r="E1788" s="618">
        <f t="shared" si="798"/>
        <v>0</v>
      </c>
      <c r="F1788" s="626">
        <f t="shared" si="798"/>
        <v>0</v>
      </c>
      <c r="G1788" s="821">
        <f t="shared" si="798"/>
        <v>200000</v>
      </c>
      <c r="H1788" s="618">
        <f t="shared" si="798"/>
        <v>110000</v>
      </c>
      <c r="I1788" s="935">
        <f t="shared" si="798"/>
        <v>310000</v>
      </c>
      <c r="J1788" s="628">
        <f t="shared" si="798"/>
        <v>890000</v>
      </c>
      <c r="K1788" s="743">
        <f t="shared" si="787"/>
        <v>25.833333333333336</v>
      </c>
    </row>
    <row r="1789" spans="1:11" ht="14.1" customHeight="1" x14ac:dyDescent="0.25">
      <c r="A1789" s="732" t="s">
        <v>237</v>
      </c>
      <c r="B1789" s="4" t="s">
        <v>234</v>
      </c>
      <c r="C1789" s="12">
        <v>1200000</v>
      </c>
      <c r="D1789" s="587"/>
      <c r="E1789" s="587"/>
      <c r="F1789" s="699"/>
      <c r="G1789" s="822">
        <v>200000</v>
      </c>
      <c r="H1789" s="605">
        <v>110000</v>
      </c>
      <c r="I1789" s="831">
        <f>H1789+G1789</f>
        <v>310000</v>
      </c>
      <c r="J1789" s="604">
        <f>C1789-I1789</f>
        <v>890000</v>
      </c>
      <c r="K1789" s="733">
        <f t="shared" si="787"/>
        <v>25.833333333333336</v>
      </c>
    </row>
    <row r="1790" spans="1:11" ht="14.1" customHeight="1" thickBot="1" x14ac:dyDescent="0.3">
      <c r="A1790" s="371" t="s">
        <v>29</v>
      </c>
      <c r="B1790" s="47" t="s">
        <v>30</v>
      </c>
      <c r="C1790" s="616">
        <f>C1791</f>
        <v>17814000</v>
      </c>
      <c r="D1790" s="616">
        <f t="shared" ref="D1790:J1791" si="799">D1791</f>
        <v>0</v>
      </c>
      <c r="E1790" s="616">
        <f t="shared" si="799"/>
        <v>0</v>
      </c>
      <c r="F1790" s="622">
        <f t="shared" si="799"/>
        <v>0</v>
      </c>
      <c r="G1790" s="838">
        <f t="shared" si="799"/>
        <v>2760000</v>
      </c>
      <c r="H1790" s="640">
        <f t="shared" si="799"/>
        <v>1434000</v>
      </c>
      <c r="I1790" s="962">
        <f t="shared" si="799"/>
        <v>4194000</v>
      </c>
      <c r="J1790" s="632">
        <f t="shared" si="799"/>
        <v>13620000</v>
      </c>
      <c r="K1790" s="739">
        <f t="shared" si="787"/>
        <v>23.543280565847084</v>
      </c>
    </row>
    <row r="1791" spans="1:11" ht="14.1" customHeight="1" thickBot="1" x14ac:dyDescent="0.3">
      <c r="A1791" s="372" t="s">
        <v>241</v>
      </c>
      <c r="B1791" s="3" t="s">
        <v>136</v>
      </c>
      <c r="C1791" s="617">
        <f>C1792</f>
        <v>17814000</v>
      </c>
      <c r="D1791" s="617">
        <f t="shared" si="799"/>
        <v>0</v>
      </c>
      <c r="E1791" s="617">
        <f t="shared" si="799"/>
        <v>0</v>
      </c>
      <c r="F1791" s="624">
        <f t="shared" si="799"/>
        <v>0</v>
      </c>
      <c r="G1791" s="820">
        <f t="shared" si="799"/>
        <v>2760000</v>
      </c>
      <c r="H1791" s="617">
        <f t="shared" si="799"/>
        <v>1434000</v>
      </c>
      <c r="I1791" s="934">
        <f t="shared" si="799"/>
        <v>4194000</v>
      </c>
      <c r="J1791" s="625">
        <f t="shared" si="799"/>
        <v>13620000</v>
      </c>
      <c r="K1791" s="741">
        <f t="shared" si="787"/>
        <v>23.543280565847084</v>
      </c>
    </row>
    <row r="1792" spans="1:11" ht="14.1" customHeight="1" x14ac:dyDescent="0.25">
      <c r="A1792" s="747" t="s">
        <v>242</v>
      </c>
      <c r="B1792" s="41" t="s">
        <v>238</v>
      </c>
      <c r="C1792" s="618">
        <f>C1793+C1794</f>
        <v>17814000</v>
      </c>
      <c r="D1792" s="618">
        <f t="shared" ref="D1792:J1792" si="800">D1793+D1794</f>
        <v>0</v>
      </c>
      <c r="E1792" s="618">
        <f t="shared" si="800"/>
        <v>0</v>
      </c>
      <c r="F1792" s="626">
        <f t="shared" si="800"/>
        <v>0</v>
      </c>
      <c r="G1792" s="821">
        <f t="shared" si="800"/>
        <v>2760000</v>
      </c>
      <c r="H1792" s="618">
        <f t="shared" si="800"/>
        <v>1434000</v>
      </c>
      <c r="I1792" s="935">
        <f t="shared" si="800"/>
        <v>4194000</v>
      </c>
      <c r="J1792" s="628">
        <f t="shared" si="800"/>
        <v>13620000</v>
      </c>
      <c r="K1792" s="743">
        <f t="shared" si="787"/>
        <v>23.543280565847084</v>
      </c>
    </row>
    <row r="1793" spans="1:11" ht="14.1" customHeight="1" x14ac:dyDescent="0.25">
      <c r="A1793" s="732" t="s">
        <v>244</v>
      </c>
      <c r="B1793" s="4" t="s">
        <v>239</v>
      </c>
      <c r="C1793" s="12">
        <v>6864000</v>
      </c>
      <c r="D1793" s="218"/>
      <c r="E1793" s="218"/>
      <c r="F1793" s="697"/>
      <c r="G1793" s="822">
        <v>960000</v>
      </c>
      <c r="H1793" s="605">
        <v>504000</v>
      </c>
      <c r="I1793" s="831">
        <f>H1793+G1793</f>
        <v>1464000</v>
      </c>
      <c r="J1793" s="604">
        <f>C1793-I1793</f>
        <v>5400000</v>
      </c>
      <c r="K1793" s="733">
        <f t="shared" si="787"/>
        <v>21.328671328671327</v>
      </c>
    </row>
    <row r="1794" spans="1:11" ht="14.1" customHeight="1" x14ac:dyDescent="0.25">
      <c r="A1794" s="732" t="s">
        <v>243</v>
      </c>
      <c r="B1794" s="4" t="s">
        <v>240</v>
      </c>
      <c r="C1794" s="12">
        <v>10950000</v>
      </c>
      <c r="D1794" s="218"/>
      <c r="E1794" s="218"/>
      <c r="F1794" s="697"/>
      <c r="G1794" s="822">
        <v>1800000</v>
      </c>
      <c r="H1794" s="605">
        <v>930000</v>
      </c>
      <c r="I1794" s="831">
        <f>H1794+G1794</f>
        <v>2730000</v>
      </c>
      <c r="J1794" s="604">
        <f>C1794-I1794</f>
        <v>8220000</v>
      </c>
      <c r="K1794" s="733">
        <f t="shared" si="787"/>
        <v>24.93150684931507</v>
      </c>
    </row>
    <row r="1795" spans="1:11" ht="14.1" customHeight="1" x14ac:dyDescent="0.25">
      <c r="A1795" s="879"/>
      <c r="B1795" s="879"/>
      <c r="C1795" s="880"/>
      <c r="D1795" s="881"/>
      <c r="E1795" s="881"/>
      <c r="F1795" s="881"/>
      <c r="G1795" s="882"/>
      <c r="H1795" s="882"/>
      <c r="I1795" s="941"/>
      <c r="J1795" s="883"/>
      <c r="K1795" s="884"/>
    </row>
    <row r="1796" spans="1:11" ht="14.1" customHeight="1" x14ac:dyDescent="0.25">
      <c r="A1796" s="7"/>
      <c r="B1796" s="7"/>
      <c r="C1796" s="885"/>
      <c r="D1796" s="220"/>
      <c r="E1796" s="220"/>
      <c r="F1796" s="220"/>
      <c r="G1796" s="415"/>
      <c r="H1796" s="415"/>
      <c r="I1796" s="942"/>
      <c r="J1796" s="886"/>
      <c r="K1796" s="887"/>
    </row>
    <row r="1797" spans="1:11" ht="14.1" customHeight="1" x14ac:dyDescent="0.25">
      <c r="A1797" s="7"/>
      <c r="B1797" s="7"/>
      <c r="C1797" s="885"/>
      <c r="D1797" s="220"/>
      <c r="E1797" s="220"/>
      <c r="F1797" s="220"/>
      <c r="G1797" s="415"/>
      <c r="H1797" s="415"/>
      <c r="I1797" s="942"/>
      <c r="J1797" s="886"/>
      <c r="K1797" s="887"/>
    </row>
    <row r="1798" spans="1:11" ht="14.1" customHeight="1" x14ac:dyDescent="0.25">
      <c r="A1798" s="7"/>
      <c r="B1798" s="7"/>
      <c r="C1798" s="885"/>
      <c r="D1798" s="220"/>
      <c r="E1798" s="220"/>
      <c r="F1798" s="220"/>
      <c r="G1798" s="415"/>
      <c r="H1798" s="415"/>
      <c r="I1798" s="942"/>
      <c r="J1798" s="886"/>
      <c r="K1798" s="887">
        <v>6</v>
      </c>
    </row>
    <row r="1799" spans="1:11" ht="14.1" customHeight="1" x14ac:dyDescent="0.25">
      <c r="A1799" s="717" t="s">
        <v>435</v>
      </c>
      <c r="B1799" s="689">
        <v>2</v>
      </c>
      <c r="C1799" s="690" t="s">
        <v>436</v>
      </c>
      <c r="D1799" s="690" t="s">
        <v>437</v>
      </c>
      <c r="E1799" s="690" t="s">
        <v>438</v>
      </c>
      <c r="F1799" s="691" t="s">
        <v>439</v>
      </c>
      <c r="G1799" s="801">
        <v>7</v>
      </c>
      <c r="H1799" s="581">
        <v>8</v>
      </c>
      <c r="I1799" s="924">
        <v>9</v>
      </c>
      <c r="J1799" s="582">
        <v>10</v>
      </c>
      <c r="K1799" s="718">
        <v>11</v>
      </c>
    </row>
    <row r="1800" spans="1:11" ht="14.1" customHeight="1" thickBot="1" x14ac:dyDescent="0.3">
      <c r="A1800" s="371" t="s">
        <v>31</v>
      </c>
      <c r="B1800" s="47" t="s">
        <v>32</v>
      </c>
      <c r="C1800" s="616">
        <f>C1801</f>
        <v>15000000</v>
      </c>
      <c r="D1800" s="616">
        <f t="shared" ref="D1800:J1802" si="801">D1801</f>
        <v>0</v>
      </c>
      <c r="E1800" s="616">
        <f t="shared" si="801"/>
        <v>0</v>
      </c>
      <c r="F1800" s="622">
        <f t="shared" si="801"/>
        <v>0</v>
      </c>
      <c r="G1800" s="838">
        <f t="shared" si="801"/>
        <v>1748648</v>
      </c>
      <c r="H1800" s="641">
        <f t="shared" si="801"/>
        <v>826000</v>
      </c>
      <c r="I1800" s="962">
        <f t="shared" si="801"/>
        <v>2574648</v>
      </c>
      <c r="J1800" s="632">
        <f t="shared" si="801"/>
        <v>12425352</v>
      </c>
      <c r="K1800" s="739">
        <f t="shared" ref="K1800:K1837" si="802">I1800/C1800*100</f>
        <v>17.16432</v>
      </c>
    </row>
    <row r="1801" spans="1:11" ht="14.1" customHeight="1" thickBot="1" x14ac:dyDescent="0.3">
      <c r="A1801" s="372" t="s">
        <v>248</v>
      </c>
      <c r="B1801" s="3" t="s">
        <v>136</v>
      </c>
      <c r="C1801" s="617">
        <f>C1802</f>
        <v>15000000</v>
      </c>
      <c r="D1801" s="617">
        <f t="shared" si="801"/>
        <v>0</v>
      </c>
      <c r="E1801" s="617">
        <f t="shared" si="801"/>
        <v>0</v>
      </c>
      <c r="F1801" s="624">
        <f t="shared" si="801"/>
        <v>0</v>
      </c>
      <c r="G1801" s="820">
        <f t="shared" si="801"/>
        <v>1748648</v>
      </c>
      <c r="H1801" s="617">
        <f t="shared" si="801"/>
        <v>826000</v>
      </c>
      <c r="I1801" s="934">
        <f t="shared" si="801"/>
        <v>2574648</v>
      </c>
      <c r="J1801" s="625">
        <f t="shared" si="801"/>
        <v>12425352</v>
      </c>
      <c r="K1801" s="741">
        <f t="shared" si="802"/>
        <v>17.16432</v>
      </c>
    </row>
    <row r="1802" spans="1:11" ht="14.1" customHeight="1" x14ac:dyDescent="0.25">
      <c r="A1802" s="747" t="s">
        <v>249</v>
      </c>
      <c r="B1802" s="41" t="s">
        <v>245</v>
      </c>
      <c r="C1802" s="618">
        <f>C1803</f>
        <v>15000000</v>
      </c>
      <c r="D1802" s="618">
        <f t="shared" si="801"/>
        <v>0</v>
      </c>
      <c r="E1802" s="618">
        <f t="shared" si="801"/>
        <v>0</v>
      </c>
      <c r="F1802" s="626">
        <f t="shared" si="801"/>
        <v>0</v>
      </c>
      <c r="G1802" s="821">
        <f t="shared" si="801"/>
        <v>1748648</v>
      </c>
      <c r="H1802" s="618">
        <f t="shared" si="801"/>
        <v>826000</v>
      </c>
      <c r="I1802" s="935">
        <f t="shared" si="801"/>
        <v>2574648</v>
      </c>
      <c r="J1802" s="628">
        <f t="shared" si="801"/>
        <v>12425352</v>
      </c>
      <c r="K1802" s="743">
        <f t="shared" si="802"/>
        <v>17.16432</v>
      </c>
    </row>
    <row r="1803" spans="1:11" ht="14.1" customHeight="1" x14ac:dyDescent="0.25">
      <c r="A1803" s="732" t="s">
        <v>250</v>
      </c>
      <c r="B1803" s="4" t="s">
        <v>246</v>
      </c>
      <c r="C1803" s="12">
        <v>15000000</v>
      </c>
      <c r="D1803" s="587"/>
      <c r="E1803" s="587"/>
      <c r="F1803" s="699"/>
      <c r="G1803" s="822">
        <v>1748648</v>
      </c>
      <c r="H1803" s="605">
        <v>826000</v>
      </c>
      <c r="I1803" s="823">
        <f>H1803+G1803</f>
        <v>2574648</v>
      </c>
      <c r="J1803" s="604">
        <f>C1803-I1803</f>
        <v>12425352</v>
      </c>
      <c r="K1803" s="733">
        <f t="shared" si="802"/>
        <v>17.16432</v>
      </c>
    </row>
    <row r="1804" spans="1:11" ht="14.1" customHeight="1" thickBot="1" x14ac:dyDescent="0.3">
      <c r="A1804" s="371" t="s">
        <v>33</v>
      </c>
      <c r="B1804" s="47" t="s">
        <v>34</v>
      </c>
      <c r="C1804" s="616">
        <f>C1805</f>
        <v>30000000</v>
      </c>
      <c r="D1804" s="616">
        <f t="shared" ref="D1804:J1806" si="803">D1805</f>
        <v>0</v>
      </c>
      <c r="E1804" s="616">
        <f t="shared" si="803"/>
        <v>0</v>
      </c>
      <c r="F1804" s="622">
        <f t="shared" si="803"/>
        <v>0</v>
      </c>
      <c r="G1804" s="838">
        <f t="shared" si="803"/>
        <v>6250000</v>
      </c>
      <c r="H1804" s="641">
        <f t="shared" si="803"/>
        <v>3695000</v>
      </c>
      <c r="I1804" s="962">
        <f t="shared" si="803"/>
        <v>9945000</v>
      </c>
      <c r="J1804" s="632">
        <f t="shared" si="803"/>
        <v>20055000</v>
      </c>
      <c r="K1804" s="739">
        <f t="shared" si="802"/>
        <v>33.15</v>
      </c>
    </row>
    <row r="1805" spans="1:11" ht="14.1" customHeight="1" thickBot="1" x14ac:dyDescent="0.3">
      <c r="A1805" s="372" t="s">
        <v>251</v>
      </c>
      <c r="B1805" s="3" t="s">
        <v>136</v>
      </c>
      <c r="C1805" s="617">
        <f>C1806</f>
        <v>30000000</v>
      </c>
      <c r="D1805" s="617">
        <f t="shared" si="803"/>
        <v>0</v>
      </c>
      <c r="E1805" s="617">
        <f t="shared" si="803"/>
        <v>0</v>
      </c>
      <c r="F1805" s="624">
        <f t="shared" si="803"/>
        <v>0</v>
      </c>
      <c r="G1805" s="820">
        <f t="shared" si="803"/>
        <v>6250000</v>
      </c>
      <c r="H1805" s="617">
        <f t="shared" si="803"/>
        <v>3695000</v>
      </c>
      <c r="I1805" s="934">
        <f t="shared" si="803"/>
        <v>9945000</v>
      </c>
      <c r="J1805" s="625">
        <f t="shared" si="803"/>
        <v>20055000</v>
      </c>
      <c r="K1805" s="741">
        <f t="shared" si="802"/>
        <v>33.15</v>
      </c>
    </row>
    <row r="1806" spans="1:11" ht="14.1" customHeight="1" x14ac:dyDescent="0.25">
      <c r="A1806" s="747" t="s">
        <v>252</v>
      </c>
      <c r="B1806" s="41" t="s">
        <v>245</v>
      </c>
      <c r="C1806" s="618">
        <f>C1807</f>
        <v>30000000</v>
      </c>
      <c r="D1806" s="618">
        <f t="shared" si="803"/>
        <v>0</v>
      </c>
      <c r="E1806" s="618">
        <f t="shared" si="803"/>
        <v>0</v>
      </c>
      <c r="F1806" s="626">
        <f t="shared" si="803"/>
        <v>0</v>
      </c>
      <c r="G1806" s="821">
        <f t="shared" si="803"/>
        <v>6250000</v>
      </c>
      <c r="H1806" s="618">
        <f t="shared" si="803"/>
        <v>3695000</v>
      </c>
      <c r="I1806" s="935">
        <f t="shared" si="803"/>
        <v>9945000</v>
      </c>
      <c r="J1806" s="628">
        <f t="shared" si="803"/>
        <v>20055000</v>
      </c>
      <c r="K1806" s="743">
        <f t="shared" si="802"/>
        <v>33.15</v>
      </c>
    </row>
    <row r="1807" spans="1:11" ht="14.1" customHeight="1" x14ac:dyDescent="0.25">
      <c r="A1807" s="732" t="s">
        <v>253</v>
      </c>
      <c r="B1807" s="4" t="s">
        <v>247</v>
      </c>
      <c r="C1807" s="12">
        <v>30000000</v>
      </c>
      <c r="D1807" s="587"/>
      <c r="E1807" s="587"/>
      <c r="F1807" s="699"/>
      <c r="G1807" s="822">
        <v>6250000</v>
      </c>
      <c r="H1807" s="605">
        <v>3695000</v>
      </c>
      <c r="I1807" s="831">
        <f>H1807+G1807</f>
        <v>9945000</v>
      </c>
      <c r="J1807" s="604">
        <f>C1807-I1807</f>
        <v>20055000</v>
      </c>
      <c r="K1807" s="733">
        <f t="shared" si="802"/>
        <v>33.15</v>
      </c>
    </row>
    <row r="1808" spans="1:11" ht="14.1" customHeight="1" thickBot="1" x14ac:dyDescent="0.3">
      <c r="A1808" s="371" t="s">
        <v>35</v>
      </c>
      <c r="B1808" s="47" t="s">
        <v>36</v>
      </c>
      <c r="C1808" s="616">
        <f>C1809</f>
        <v>3480000</v>
      </c>
      <c r="D1808" s="616">
        <f t="shared" ref="D1808:J1810" si="804">D1809</f>
        <v>0</v>
      </c>
      <c r="E1808" s="616">
        <f t="shared" si="804"/>
        <v>0</v>
      </c>
      <c r="F1808" s="622">
        <f t="shared" si="804"/>
        <v>0</v>
      </c>
      <c r="G1808" s="838">
        <f t="shared" si="804"/>
        <v>2023000</v>
      </c>
      <c r="H1808" s="641">
        <f t="shared" si="804"/>
        <v>0</v>
      </c>
      <c r="I1808" s="962">
        <f t="shared" si="804"/>
        <v>2023000</v>
      </c>
      <c r="J1808" s="632">
        <f t="shared" si="804"/>
        <v>1457000</v>
      </c>
      <c r="K1808" s="739">
        <f t="shared" si="802"/>
        <v>58.132183908045974</v>
      </c>
    </row>
    <row r="1809" spans="1:11" ht="14.1" customHeight="1" thickBot="1" x14ac:dyDescent="0.3">
      <c r="A1809" s="372" t="s">
        <v>255</v>
      </c>
      <c r="B1809" s="3" t="s">
        <v>80</v>
      </c>
      <c r="C1809" s="617">
        <f>C1810</f>
        <v>3480000</v>
      </c>
      <c r="D1809" s="617">
        <f t="shared" si="804"/>
        <v>0</v>
      </c>
      <c r="E1809" s="617">
        <f t="shared" si="804"/>
        <v>0</v>
      </c>
      <c r="F1809" s="624">
        <f t="shared" si="804"/>
        <v>0</v>
      </c>
      <c r="G1809" s="820">
        <f t="shared" si="804"/>
        <v>2023000</v>
      </c>
      <c r="H1809" s="617">
        <f t="shared" si="804"/>
        <v>0</v>
      </c>
      <c r="I1809" s="934">
        <f t="shared" si="804"/>
        <v>2023000</v>
      </c>
      <c r="J1809" s="625">
        <f t="shared" si="804"/>
        <v>1457000</v>
      </c>
      <c r="K1809" s="741">
        <f t="shared" si="802"/>
        <v>58.132183908045974</v>
      </c>
    </row>
    <row r="1810" spans="1:11" ht="14.1" customHeight="1" x14ac:dyDescent="0.25">
      <c r="A1810" s="747" t="s">
        <v>851</v>
      </c>
      <c r="B1810" s="41" t="s">
        <v>1001</v>
      </c>
      <c r="C1810" s="618">
        <f>C1811</f>
        <v>3480000</v>
      </c>
      <c r="D1810" s="618">
        <f t="shared" si="804"/>
        <v>0</v>
      </c>
      <c r="E1810" s="618">
        <f t="shared" si="804"/>
        <v>0</v>
      </c>
      <c r="F1810" s="626">
        <f t="shared" si="804"/>
        <v>0</v>
      </c>
      <c r="G1810" s="821">
        <f t="shared" si="804"/>
        <v>2023000</v>
      </c>
      <c r="H1810" s="618">
        <f t="shared" si="804"/>
        <v>0</v>
      </c>
      <c r="I1810" s="935">
        <f t="shared" si="804"/>
        <v>2023000</v>
      </c>
      <c r="J1810" s="628">
        <f t="shared" si="804"/>
        <v>1457000</v>
      </c>
      <c r="K1810" s="743">
        <f t="shared" si="802"/>
        <v>58.132183908045974</v>
      </c>
    </row>
    <row r="1811" spans="1:11" ht="14.1" customHeight="1" x14ac:dyDescent="0.25">
      <c r="A1811" s="732" t="s">
        <v>852</v>
      </c>
      <c r="B1811" s="4" t="s">
        <v>1000</v>
      </c>
      <c r="C1811" s="12">
        <v>3480000</v>
      </c>
      <c r="D1811" s="218"/>
      <c r="E1811" s="218"/>
      <c r="F1811" s="697"/>
      <c r="G1811" s="822">
        <v>2023000</v>
      </c>
      <c r="H1811" s="605"/>
      <c r="I1811" s="823">
        <f>H1811+G1811</f>
        <v>2023000</v>
      </c>
      <c r="J1811" s="604">
        <f>C1811-I1811</f>
        <v>1457000</v>
      </c>
      <c r="K1811" s="733">
        <f t="shared" si="802"/>
        <v>58.132183908045974</v>
      </c>
    </row>
    <row r="1812" spans="1:11" ht="14.1" customHeight="1" x14ac:dyDescent="0.25">
      <c r="A1812" s="745" t="s">
        <v>105</v>
      </c>
      <c r="B1812" s="38" t="s">
        <v>92</v>
      </c>
      <c r="C1812" s="620">
        <f>C1813+C1820+C1824+C1831+C1841+C1848+C1852+C1856</f>
        <v>167720000</v>
      </c>
      <c r="D1812" s="620">
        <f t="shared" ref="D1812:J1812" si="805">D1813+D1820+D1824+D1831+D1841+D1848+D1852+D1856</f>
        <v>0</v>
      </c>
      <c r="E1812" s="620">
        <f t="shared" si="805"/>
        <v>0</v>
      </c>
      <c r="F1812" s="453">
        <f t="shared" si="805"/>
        <v>0</v>
      </c>
      <c r="G1812" s="832">
        <f t="shared" si="805"/>
        <v>23410206</v>
      </c>
      <c r="H1812" s="620">
        <f t="shared" si="805"/>
        <v>5316950</v>
      </c>
      <c r="I1812" s="810">
        <f t="shared" si="805"/>
        <v>28727156</v>
      </c>
      <c r="J1812" s="866">
        <f t="shared" si="805"/>
        <v>138992844</v>
      </c>
      <c r="K1812" s="746">
        <f t="shared" si="802"/>
        <v>17.128044359647028</v>
      </c>
    </row>
    <row r="1813" spans="1:11" ht="14.1" customHeight="1" thickBot="1" x14ac:dyDescent="0.3">
      <c r="A1813" s="371" t="s">
        <v>37</v>
      </c>
      <c r="B1813" s="47" t="s">
        <v>38</v>
      </c>
      <c r="C1813" s="616">
        <f>C1814</f>
        <v>15000000</v>
      </c>
      <c r="D1813" s="616">
        <f t="shared" ref="D1813:J1813" si="806">D1814</f>
        <v>0</v>
      </c>
      <c r="E1813" s="616">
        <f t="shared" si="806"/>
        <v>0</v>
      </c>
      <c r="F1813" s="622">
        <f t="shared" si="806"/>
        <v>0</v>
      </c>
      <c r="G1813" s="838">
        <f t="shared" si="806"/>
        <v>12000000</v>
      </c>
      <c r="H1813" s="641">
        <f t="shared" si="806"/>
        <v>0</v>
      </c>
      <c r="I1813" s="962">
        <f t="shared" si="806"/>
        <v>12000000</v>
      </c>
      <c r="J1813" s="632">
        <f t="shared" si="806"/>
        <v>3000000</v>
      </c>
      <c r="K1813" s="739">
        <f t="shared" si="802"/>
        <v>80</v>
      </c>
    </row>
    <row r="1814" spans="1:11" ht="14.1" customHeight="1" thickBot="1" x14ac:dyDescent="0.3">
      <c r="A1814" s="372" t="s">
        <v>264</v>
      </c>
      <c r="B1814" s="3" t="s">
        <v>258</v>
      </c>
      <c r="C1814" s="617">
        <f>C1815+C1817</f>
        <v>15000000</v>
      </c>
      <c r="D1814" s="617">
        <f t="shared" ref="D1814:J1814" si="807">D1815+D1817</f>
        <v>0</v>
      </c>
      <c r="E1814" s="617">
        <f t="shared" si="807"/>
        <v>0</v>
      </c>
      <c r="F1814" s="624">
        <f t="shared" si="807"/>
        <v>0</v>
      </c>
      <c r="G1814" s="820">
        <f t="shared" si="807"/>
        <v>12000000</v>
      </c>
      <c r="H1814" s="617">
        <f t="shared" si="807"/>
        <v>0</v>
      </c>
      <c r="I1814" s="934">
        <f t="shared" si="807"/>
        <v>12000000</v>
      </c>
      <c r="J1814" s="625">
        <f t="shared" si="807"/>
        <v>3000000</v>
      </c>
      <c r="K1814" s="741">
        <f t="shared" si="802"/>
        <v>80</v>
      </c>
    </row>
    <row r="1815" spans="1:11" ht="14.1" customHeight="1" x14ac:dyDescent="0.25">
      <c r="A1815" s="747" t="s">
        <v>269</v>
      </c>
      <c r="B1815" s="41" t="s">
        <v>259</v>
      </c>
      <c r="C1815" s="618">
        <f>C1816</f>
        <v>3000000</v>
      </c>
      <c r="D1815" s="618">
        <f t="shared" ref="D1815:J1815" si="808">D1816</f>
        <v>0</v>
      </c>
      <c r="E1815" s="618">
        <f t="shared" si="808"/>
        <v>0</v>
      </c>
      <c r="F1815" s="626">
        <f t="shared" si="808"/>
        <v>0</v>
      </c>
      <c r="G1815" s="821">
        <f t="shared" si="808"/>
        <v>0</v>
      </c>
      <c r="H1815" s="618">
        <f t="shared" si="808"/>
        <v>0</v>
      </c>
      <c r="I1815" s="935">
        <f t="shared" si="808"/>
        <v>0</v>
      </c>
      <c r="J1815" s="628">
        <f t="shared" si="808"/>
        <v>3000000</v>
      </c>
      <c r="K1815" s="743">
        <f t="shared" si="802"/>
        <v>0</v>
      </c>
    </row>
    <row r="1816" spans="1:11" ht="14.1" customHeight="1" x14ac:dyDescent="0.25">
      <c r="A1816" s="732" t="s">
        <v>854</v>
      </c>
      <c r="B1816" s="5" t="s">
        <v>853</v>
      </c>
      <c r="C1816" s="12">
        <v>3000000</v>
      </c>
      <c r="D1816" s="702"/>
      <c r="E1816" s="702"/>
      <c r="F1816" s="703"/>
      <c r="G1816" s="844"/>
      <c r="H1816" s="652"/>
      <c r="I1816" s="943">
        <f>H1816+G1816</f>
        <v>0</v>
      </c>
      <c r="J1816" s="653">
        <f>C1816-I1816</f>
        <v>3000000</v>
      </c>
      <c r="K1816" s="733">
        <f t="shared" si="802"/>
        <v>0</v>
      </c>
    </row>
    <row r="1817" spans="1:11" ht="14.1" customHeight="1" x14ac:dyDescent="0.25">
      <c r="A1817" s="732" t="s">
        <v>270</v>
      </c>
      <c r="B1817" s="4" t="s">
        <v>260</v>
      </c>
      <c r="C1817" s="12">
        <f>C1818+C1819</f>
        <v>12000000</v>
      </c>
      <c r="D1817" s="12">
        <f t="shared" ref="D1817:J1817" si="809">D1818+D1819</f>
        <v>0</v>
      </c>
      <c r="E1817" s="12">
        <f t="shared" si="809"/>
        <v>0</v>
      </c>
      <c r="F1817" s="633">
        <f t="shared" si="809"/>
        <v>0</v>
      </c>
      <c r="G1817" s="824">
        <f t="shared" si="809"/>
        <v>12000000</v>
      </c>
      <c r="H1817" s="12">
        <f t="shared" si="809"/>
        <v>0</v>
      </c>
      <c r="I1817" s="834">
        <f t="shared" si="809"/>
        <v>12000000</v>
      </c>
      <c r="J1817" s="634">
        <f t="shared" si="809"/>
        <v>0</v>
      </c>
      <c r="K1817" s="733">
        <f t="shared" si="802"/>
        <v>100</v>
      </c>
    </row>
    <row r="1818" spans="1:11" ht="14.1" customHeight="1" x14ac:dyDescent="0.25">
      <c r="A1818" s="732" t="s">
        <v>855</v>
      </c>
      <c r="B1818" s="4" t="s">
        <v>857</v>
      </c>
      <c r="C1818" s="12">
        <v>4000000</v>
      </c>
      <c r="D1818" s="702"/>
      <c r="E1818" s="702"/>
      <c r="F1818" s="703"/>
      <c r="G1818" s="844">
        <v>4000000</v>
      </c>
      <c r="H1818" s="652"/>
      <c r="I1818" s="943">
        <f>H1818+G1818</f>
        <v>4000000</v>
      </c>
      <c r="J1818" s="653">
        <f>C1818-I1818</f>
        <v>0</v>
      </c>
      <c r="K1818" s="733">
        <f t="shared" si="802"/>
        <v>100</v>
      </c>
    </row>
    <row r="1819" spans="1:11" ht="14.1" customHeight="1" x14ac:dyDescent="0.25">
      <c r="A1819" s="732" t="s">
        <v>856</v>
      </c>
      <c r="B1819" s="32" t="s">
        <v>858</v>
      </c>
      <c r="C1819" s="611">
        <v>8000000</v>
      </c>
      <c r="D1819" s="704"/>
      <c r="E1819" s="704"/>
      <c r="F1819" s="705"/>
      <c r="G1819" s="844">
        <v>8000000</v>
      </c>
      <c r="H1819" s="654"/>
      <c r="I1819" s="943">
        <f>H1819+G1819</f>
        <v>8000000</v>
      </c>
      <c r="J1819" s="653">
        <f>C1819-I1819</f>
        <v>0</v>
      </c>
      <c r="K1819" s="733">
        <f t="shared" si="802"/>
        <v>100</v>
      </c>
    </row>
    <row r="1820" spans="1:11" ht="14.1" customHeight="1" thickBot="1" x14ac:dyDescent="0.3">
      <c r="A1820" s="371" t="s">
        <v>39</v>
      </c>
      <c r="B1820" s="47" t="s">
        <v>40</v>
      </c>
      <c r="C1820" s="616">
        <f>C1821</f>
        <v>8000000</v>
      </c>
      <c r="D1820" s="616">
        <f t="shared" ref="D1820:J1822" si="810">D1821</f>
        <v>0</v>
      </c>
      <c r="E1820" s="616">
        <f t="shared" si="810"/>
        <v>0</v>
      </c>
      <c r="F1820" s="622">
        <f t="shared" si="810"/>
        <v>0</v>
      </c>
      <c r="G1820" s="819">
        <f t="shared" si="810"/>
        <v>8000000</v>
      </c>
      <c r="H1820" s="616">
        <f t="shared" si="810"/>
        <v>0</v>
      </c>
      <c r="I1820" s="961">
        <f t="shared" si="810"/>
        <v>8000000</v>
      </c>
      <c r="J1820" s="865">
        <f t="shared" si="810"/>
        <v>0</v>
      </c>
      <c r="K1820" s="739">
        <f t="shared" si="802"/>
        <v>100</v>
      </c>
    </row>
    <row r="1821" spans="1:11" ht="14.1" customHeight="1" thickBot="1" x14ac:dyDescent="0.3">
      <c r="A1821" s="372" t="s">
        <v>265</v>
      </c>
      <c r="B1821" s="3" t="s">
        <v>258</v>
      </c>
      <c r="C1821" s="617">
        <f>C1822</f>
        <v>8000000</v>
      </c>
      <c r="D1821" s="617">
        <f t="shared" si="810"/>
        <v>0</v>
      </c>
      <c r="E1821" s="617">
        <f t="shared" si="810"/>
        <v>0</v>
      </c>
      <c r="F1821" s="624">
        <f t="shared" si="810"/>
        <v>0</v>
      </c>
      <c r="G1821" s="820">
        <f t="shared" si="810"/>
        <v>8000000</v>
      </c>
      <c r="H1821" s="617">
        <f t="shared" si="810"/>
        <v>0</v>
      </c>
      <c r="I1821" s="934">
        <f t="shared" si="810"/>
        <v>8000000</v>
      </c>
      <c r="J1821" s="625">
        <f t="shared" si="810"/>
        <v>0</v>
      </c>
      <c r="K1821" s="741">
        <f t="shared" si="802"/>
        <v>100</v>
      </c>
    </row>
    <row r="1822" spans="1:11" ht="14.1" customHeight="1" x14ac:dyDescent="0.25">
      <c r="A1822" s="747" t="s">
        <v>266</v>
      </c>
      <c r="B1822" s="41" t="s">
        <v>261</v>
      </c>
      <c r="C1822" s="618">
        <f>C1823</f>
        <v>8000000</v>
      </c>
      <c r="D1822" s="618">
        <f t="shared" si="810"/>
        <v>0</v>
      </c>
      <c r="E1822" s="618">
        <f t="shared" si="810"/>
        <v>0</v>
      </c>
      <c r="F1822" s="626">
        <f t="shared" si="810"/>
        <v>0</v>
      </c>
      <c r="G1822" s="821">
        <f t="shared" si="810"/>
        <v>8000000</v>
      </c>
      <c r="H1822" s="618">
        <f t="shared" si="810"/>
        <v>0</v>
      </c>
      <c r="I1822" s="935">
        <f t="shared" si="810"/>
        <v>8000000</v>
      </c>
      <c r="J1822" s="628">
        <f t="shared" si="810"/>
        <v>0</v>
      </c>
      <c r="K1822" s="743">
        <f t="shared" si="802"/>
        <v>100</v>
      </c>
    </row>
    <row r="1823" spans="1:11" ht="14.1" customHeight="1" x14ac:dyDescent="0.25">
      <c r="A1823" s="732" t="s">
        <v>267</v>
      </c>
      <c r="B1823" s="4" t="s">
        <v>262</v>
      </c>
      <c r="C1823" s="12">
        <v>8000000</v>
      </c>
      <c r="D1823" s="702"/>
      <c r="E1823" s="702"/>
      <c r="F1823" s="703"/>
      <c r="G1823" s="844">
        <v>8000000</v>
      </c>
      <c r="H1823" s="652"/>
      <c r="I1823" s="943">
        <f>H1823+G1823</f>
        <v>8000000</v>
      </c>
      <c r="J1823" s="655">
        <f>C1823-I1823</f>
        <v>0</v>
      </c>
      <c r="K1823" s="733">
        <f t="shared" si="802"/>
        <v>100</v>
      </c>
    </row>
    <row r="1824" spans="1:11" ht="14.1" customHeight="1" thickBot="1" x14ac:dyDescent="0.3">
      <c r="A1824" s="371" t="s">
        <v>41</v>
      </c>
      <c r="B1824" s="47" t="s">
        <v>42</v>
      </c>
      <c r="C1824" s="616">
        <f>C1825+C1828</f>
        <v>5000000</v>
      </c>
      <c r="D1824" s="616">
        <f t="shared" ref="D1824:J1824" si="811">D1825+D1828</f>
        <v>0</v>
      </c>
      <c r="E1824" s="616">
        <f t="shared" si="811"/>
        <v>0</v>
      </c>
      <c r="F1824" s="622">
        <f t="shared" si="811"/>
        <v>0</v>
      </c>
      <c r="G1824" s="838">
        <f t="shared" si="811"/>
        <v>0</v>
      </c>
      <c r="H1824" s="641">
        <f t="shared" si="811"/>
        <v>0</v>
      </c>
      <c r="I1824" s="962">
        <f t="shared" si="811"/>
        <v>0</v>
      </c>
      <c r="J1824" s="632">
        <f t="shared" si="811"/>
        <v>5000000</v>
      </c>
      <c r="K1824" s="739">
        <f t="shared" si="802"/>
        <v>0</v>
      </c>
    </row>
    <row r="1825" spans="1:11" ht="14.1" customHeight="1" thickBot="1" x14ac:dyDescent="0.3">
      <c r="A1825" s="372" t="s">
        <v>273</v>
      </c>
      <c r="B1825" s="3" t="s">
        <v>80</v>
      </c>
      <c r="C1825" s="617">
        <f>C1826</f>
        <v>2000000</v>
      </c>
      <c r="D1825" s="617">
        <f t="shared" ref="D1825:J1826" si="812">D1826</f>
        <v>0</v>
      </c>
      <c r="E1825" s="617">
        <f t="shared" si="812"/>
        <v>0</v>
      </c>
      <c r="F1825" s="624">
        <f t="shared" si="812"/>
        <v>0</v>
      </c>
      <c r="G1825" s="820">
        <f t="shared" si="812"/>
        <v>0</v>
      </c>
      <c r="H1825" s="617">
        <f t="shared" si="812"/>
        <v>0</v>
      </c>
      <c r="I1825" s="934">
        <f t="shared" si="812"/>
        <v>0</v>
      </c>
      <c r="J1825" s="625">
        <f t="shared" si="812"/>
        <v>2000000</v>
      </c>
      <c r="K1825" s="741">
        <f t="shared" si="802"/>
        <v>0</v>
      </c>
    </row>
    <row r="1826" spans="1:11" ht="14.1" customHeight="1" x14ac:dyDescent="0.25">
      <c r="A1826" s="747" t="s">
        <v>274</v>
      </c>
      <c r="B1826" s="41" t="s">
        <v>180</v>
      </c>
      <c r="C1826" s="618">
        <f>C1827</f>
        <v>2000000</v>
      </c>
      <c r="D1826" s="618">
        <f t="shared" si="812"/>
        <v>0</v>
      </c>
      <c r="E1826" s="618">
        <f t="shared" si="812"/>
        <v>0</v>
      </c>
      <c r="F1826" s="626">
        <f t="shared" si="812"/>
        <v>0</v>
      </c>
      <c r="G1826" s="821">
        <f t="shared" si="812"/>
        <v>0</v>
      </c>
      <c r="H1826" s="618">
        <f t="shared" si="812"/>
        <v>0</v>
      </c>
      <c r="I1826" s="935">
        <f t="shared" si="812"/>
        <v>0</v>
      </c>
      <c r="J1826" s="628">
        <f t="shared" si="812"/>
        <v>2000000</v>
      </c>
      <c r="K1826" s="743">
        <f t="shared" si="802"/>
        <v>0</v>
      </c>
    </row>
    <row r="1827" spans="1:11" ht="14.1" customHeight="1" thickBot="1" x14ac:dyDescent="0.3">
      <c r="A1827" s="736" t="s">
        <v>275</v>
      </c>
      <c r="B1827" s="32" t="s">
        <v>254</v>
      </c>
      <c r="C1827" s="611">
        <v>2000000</v>
      </c>
      <c r="D1827" s="704"/>
      <c r="E1827" s="704"/>
      <c r="F1827" s="705"/>
      <c r="G1827" s="845"/>
      <c r="H1827" s="654"/>
      <c r="I1827" s="944">
        <f>H1827+G1827</f>
        <v>0</v>
      </c>
      <c r="J1827" s="656">
        <f>C1827-I1827</f>
        <v>2000000</v>
      </c>
      <c r="K1827" s="737">
        <f t="shared" si="802"/>
        <v>0</v>
      </c>
    </row>
    <row r="1828" spans="1:11" ht="14.1" customHeight="1" thickBot="1" x14ac:dyDescent="0.3">
      <c r="A1828" s="372" t="s">
        <v>276</v>
      </c>
      <c r="B1828" s="3" t="s">
        <v>136</v>
      </c>
      <c r="C1828" s="617">
        <f>C1829</f>
        <v>3000000</v>
      </c>
      <c r="D1828" s="617">
        <f t="shared" ref="D1828:J1829" si="813">D1829</f>
        <v>0</v>
      </c>
      <c r="E1828" s="617">
        <f t="shared" si="813"/>
        <v>0</v>
      </c>
      <c r="F1828" s="624">
        <f t="shared" si="813"/>
        <v>0</v>
      </c>
      <c r="G1828" s="820">
        <f t="shared" si="813"/>
        <v>0</v>
      </c>
      <c r="H1828" s="617">
        <f t="shared" si="813"/>
        <v>0</v>
      </c>
      <c r="I1828" s="934">
        <f t="shared" si="813"/>
        <v>0</v>
      </c>
      <c r="J1828" s="625">
        <f t="shared" si="813"/>
        <v>3000000</v>
      </c>
      <c r="K1828" s="741">
        <f t="shared" si="802"/>
        <v>0</v>
      </c>
    </row>
    <row r="1829" spans="1:11" ht="14.1" customHeight="1" x14ac:dyDescent="0.25">
      <c r="A1829" s="747" t="s">
        <v>277</v>
      </c>
      <c r="B1829" s="41" t="s">
        <v>271</v>
      </c>
      <c r="C1829" s="618">
        <f>C1830</f>
        <v>3000000</v>
      </c>
      <c r="D1829" s="618">
        <f t="shared" si="813"/>
        <v>0</v>
      </c>
      <c r="E1829" s="618">
        <f t="shared" si="813"/>
        <v>0</v>
      </c>
      <c r="F1829" s="626">
        <f t="shared" si="813"/>
        <v>0</v>
      </c>
      <c r="G1829" s="821">
        <f t="shared" si="813"/>
        <v>0</v>
      </c>
      <c r="H1829" s="618">
        <f t="shared" si="813"/>
        <v>0</v>
      </c>
      <c r="I1829" s="935">
        <f t="shared" si="813"/>
        <v>0</v>
      </c>
      <c r="J1829" s="628">
        <f t="shared" si="813"/>
        <v>3000000</v>
      </c>
      <c r="K1829" s="743">
        <f t="shared" si="802"/>
        <v>0</v>
      </c>
    </row>
    <row r="1830" spans="1:11" ht="14.1" customHeight="1" x14ac:dyDescent="0.25">
      <c r="A1830" s="732" t="s">
        <v>278</v>
      </c>
      <c r="B1830" s="4" t="s">
        <v>272</v>
      </c>
      <c r="C1830" s="12">
        <v>3000000</v>
      </c>
      <c r="D1830" s="702"/>
      <c r="E1830" s="702"/>
      <c r="F1830" s="703"/>
      <c r="G1830" s="844"/>
      <c r="H1830" s="652"/>
      <c r="I1830" s="943">
        <f>H1830+G1830</f>
        <v>0</v>
      </c>
      <c r="J1830" s="657">
        <f>C1830-I1830</f>
        <v>3000000</v>
      </c>
      <c r="K1830" s="733">
        <f t="shared" si="802"/>
        <v>0</v>
      </c>
    </row>
    <row r="1831" spans="1:11" ht="14.1" customHeight="1" thickBot="1" x14ac:dyDescent="0.3">
      <c r="A1831" s="371" t="s">
        <v>43</v>
      </c>
      <c r="B1831" s="47" t="s">
        <v>44</v>
      </c>
      <c r="C1831" s="616">
        <f>C1832+C1835</f>
        <v>19770000</v>
      </c>
      <c r="D1831" s="616">
        <f t="shared" ref="D1831:J1831" si="814">D1832+D1835</f>
        <v>0</v>
      </c>
      <c r="E1831" s="616">
        <f t="shared" si="814"/>
        <v>0</v>
      </c>
      <c r="F1831" s="622">
        <f t="shared" si="814"/>
        <v>0</v>
      </c>
      <c r="G1831" s="838">
        <f t="shared" si="814"/>
        <v>0</v>
      </c>
      <c r="H1831" s="641">
        <f t="shared" si="814"/>
        <v>0</v>
      </c>
      <c r="I1831" s="962">
        <f t="shared" si="814"/>
        <v>0</v>
      </c>
      <c r="J1831" s="632">
        <f t="shared" si="814"/>
        <v>19770000</v>
      </c>
      <c r="K1831" s="739">
        <f t="shared" si="802"/>
        <v>0</v>
      </c>
    </row>
    <row r="1832" spans="1:11" ht="14.1" customHeight="1" thickBot="1" x14ac:dyDescent="0.3">
      <c r="A1832" s="372" t="s">
        <v>290</v>
      </c>
      <c r="B1832" s="3" t="s">
        <v>80</v>
      </c>
      <c r="C1832" s="617">
        <f>C1833</f>
        <v>5400000</v>
      </c>
      <c r="D1832" s="617">
        <f t="shared" ref="D1832:J1833" si="815">D1833</f>
        <v>0</v>
      </c>
      <c r="E1832" s="617">
        <f t="shared" si="815"/>
        <v>0</v>
      </c>
      <c r="F1832" s="624">
        <f t="shared" si="815"/>
        <v>0</v>
      </c>
      <c r="G1832" s="820">
        <f t="shared" si="815"/>
        <v>0</v>
      </c>
      <c r="H1832" s="617">
        <f t="shared" si="815"/>
        <v>0</v>
      </c>
      <c r="I1832" s="934">
        <f t="shared" si="815"/>
        <v>0</v>
      </c>
      <c r="J1832" s="625">
        <f t="shared" si="815"/>
        <v>5400000</v>
      </c>
      <c r="K1832" s="741">
        <f t="shared" si="802"/>
        <v>0</v>
      </c>
    </row>
    <row r="1833" spans="1:11" ht="14.1" customHeight="1" x14ac:dyDescent="0.25">
      <c r="A1833" s="747" t="s">
        <v>291</v>
      </c>
      <c r="B1833" s="41" t="s">
        <v>180</v>
      </c>
      <c r="C1833" s="618">
        <f>C1834</f>
        <v>5400000</v>
      </c>
      <c r="D1833" s="618">
        <f t="shared" si="815"/>
        <v>0</v>
      </c>
      <c r="E1833" s="618">
        <f t="shared" si="815"/>
        <v>0</v>
      </c>
      <c r="F1833" s="626">
        <f t="shared" si="815"/>
        <v>0</v>
      </c>
      <c r="G1833" s="821">
        <f t="shared" si="815"/>
        <v>0</v>
      </c>
      <c r="H1833" s="618">
        <f t="shared" si="815"/>
        <v>0</v>
      </c>
      <c r="I1833" s="935">
        <f t="shared" si="815"/>
        <v>0</v>
      </c>
      <c r="J1833" s="628">
        <f t="shared" si="815"/>
        <v>5400000</v>
      </c>
      <c r="K1833" s="743">
        <f t="shared" si="802"/>
        <v>0</v>
      </c>
    </row>
    <row r="1834" spans="1:11" ht="14.1" customHeight="1" thickBot="1" x14ac:dyDescent="0.3">
      <c r="A1834" s="736" t="s">
        <v>292</v>
      </c>
      <c r="B1834" s="32" t="s">
        <v>254</v>
      </c>
      <c r="C1834" s="611">
        <v>5400000</v>
      </c>
      <c r="D1834" s="706"/>
      <c r="E1834" s="706"/>
      <c r="F1834" s="707"/>
      <c r="G1834" s="847"/>
      <c r="H1834" s="654"/>
      <c r="I1834" s="944">
        <f>H1834+G1834</f>
        <v>0</v>
      </c>
      <c r="J1834" s="658">
        <f>C1834-I1834</f>
        <v>5400000</v>
      </c>
      <c r="K1834" s="737">
        <f t="shared" si="802"/>
        <v>0</v>
      </c>
    </row>
    <row r="1835" spans="1:11" ht="14.1" customHeight="1" thickBot="1" x14ac:dyDescent="0.3">
      <c r="A1835" s="372" t="s">
        <v>293</v>
      </c>
      <c r="B1835" s="3" t="s">
        <v>136</v>
      </c>
      <c r="C1835" s="617">
        <f>C1836</f>
        <v>14370000</v>
      </c>
      <c r="D1835" s="617">
        <f t="shared" ref="D1835:J1836" si="816">D1836</f>
        <v>0</v>
      </c>
      <c r="E1835" s="617">
        <f t="shared" si="816"/>
        <v>0</v>
      </c>
      <c r="F1835" s="624">
        <f t="shared" si="816"/>
        <v>0</v>
      </c>
      <c r="G1835" s="820">
        <f t="shared" si="816"/>
        <v>0</v>
      </c>
      <c r="H1835" s="617">
        <f t="shared" si="816"/>
        <v>0</v>
      </c>
      <c r="I1835" s="934">
        <f t="shared" si="816"/>
        <v>0</v>
      </c>
      <c r="J1835" s="625">
        <f t="shared" si="816"/>
        <v>14370000</v>
      </c>
      <c r="K1835" s="741">
        <f t="shared" si="802"/>
        <v>0</v>
      </c>
    </row>
    <row r="1836" spans="1:11" ht="14.1" customHeight="1" x14ac:dyDescent="0.25">
      <c r="A1836" s="747" t="s">
        <v>294</v>
      </c>
      <c r="B1836" s="41" t="s">
        <v>271</v>
      </c>
      <c r="C1836" s="618">
        <f>C1837</f>
        <v>14370000</v>
      </c>
      <c r="D1836" s="618">
        <f t="shared" si="816"/>
        <v>0</v>
      </c>
      <c r="E1836" s="618">
        <f t="shared" si="816"/>
        <v>0</v>
      </c>
      <c r="F1836" s="626">
        <f t="shared" si="816"/>
        <v>0</v>
      </c>
      <c r="G1836" s="821">
        <f t="shared" si="816"/>
        <v>0</v>
      </c>
      <c r="H1836" s="618">
        <f t="shared" si="816"/>
        <v>0</v>
      </c>
      <c r="I1836" s="935">
        <f t="shared" si="816"/>
        <v>0</v>
      </c>
      <c r="J1836" s="628">
        <f t="shared" si="816"/>
        <v>14370000</v>
      </c>
      <c r="K1836" s="743">
        <f t="shared" si="802"/>
        <v>0</v>
      </c>
    </row>
    <row r="1837" spans="1:11" ht="14.1" customHeight="1" x14ac:dyDescent="0.25">
      <c r="A1837" s="732" t="s">
        <v>295</v>
      </c>
      <c r="B1837" s="4" t="s">
        <v>272</v>
      </c>
      <c r="C1837" s="12">
        <v>14370000</v>
      </c>
      <c r="D1837" s="708"/>
      <c r="E1837" s="708"/>
      <c r="F1837" s="709"/>
      <c r="G1837" s="846"/>
      <c r="H1837" s="652"/>
      <c r="I1837" s="943">
        <f>H1837+G1837</f>
        <v>0</v>
      </c>
      <c r="J1837" s="657">
        <f>C1837-I1837</f>
        <v>14370000</v>
      </c>
      <c r="K1837" s="733">
        <f t="shared" si="802"/>
        <v>0</v>
      </c>
    </row>
    <row r="1838" spans="1:11" ht="14.1" customHeight="1" x14ac:dyDescent="0.25">
      <c r="A1838" s="879"/>
      <c r="B1838" s="879"/>
      <c r="C1838" s="880"/>
      <c r="D1838" s="904"/>
      <c r="E1838" s="904"/>
      <c r="F1838" s="904"/>
      <c r="G1838" s="905"/>
      <c r="H1838" s="906"/>
      <c r="I1838" s="906"/>
      <c r="J1838" s="907"/>
      <c r="K1838" s="884"/>
    </row>
    <row r="1839" spans="1:11" ht="14.1" customHeight="1" x14ac:dyDescent="0.25">
      <c r="A1839" s="7"/>
      <c r="B1839" s="7"/>
      <c r="C1839" s="885"/>
      <c r="D1839" s="908"/>
      <c r="E1839" s="908"/>
      <c r="F1839" s="908"/>
      <c r="G1839" s="909"/>
      <c r="H1839" s="910"/>
      <c r="I1839" s="910"/>
      <c r="J1839" s="911"/>
      <c r="K1839" s="887">
        <v>7</v>
      </c>
    </row>
    <row r="1840" spans="1:11" ht="14.1" customHeight="1" x14ac:dyDescent="0.25">
      <c r="A1840" s="717" t="s">
        <v>435</v>
      </c>
      <c r="B1840" s="689">
        <v>2</v>
      </c>
      <c r="C1840" s="690" t="s">
        <v>436</v>
      </c>
      <c r="D1840" s="690" t="s">
        <v>437</v>
      </c>
      <c r="E1840" s="690" t="s">
        <v>438</v>
      </c>
      <c r="F1840" s="691" t="s">
        <v>439</v>
      </c>
      <c r="G1840" s="801">
        <v>7</v>
      </c>
      <c r="H1840" s="581">
        <v>8</v>
      </c>
      <c r="I1840" s="924">
        <v>9</v>
      </c>
      <c r="J1840" s="582">
        <v>10</v>
      </c>
      <c r="K1840" s="718">
        <v>11</v>
      </c>
    </row>
    <row r="1841" spans="1:11" ht="14.1" customHeight="1" thickBot="1" x14ac:dyDescent="0.3">
      <c r="A1841" s="371" t="s">
        <v>45</v>
      </c>
      <c r="B1841" s="47" t="s">
        <v>46</v>
      </c>
      <c r="C1841" s="616">
        <f>C1842</f>
        <v>25000000</v>
      </c>
      <c r="D1841" s="616">
        <f t="shared" ref="D1841:J1842" si="817">D1842</f>
        <v>0</v>
      </c>
      <c r="E1841" s="616">
        <f t="shared" si="817"/>
        <v>0</v>
      </c>
      <c r="F1841" s="622">
        <f t="shared" si="817"/>
        <v>0</v>
      </c>
      <c r="G1841" s="838">
        <f t="shared" si="817"/>
        <v>3410206</v>
      </c>
      <c r="H1841" s="641">
        <f t="shared" si="817"/>
        <v>2816950</v>
      </c>
      <c r="I1841" s="962">
        <f t="shared" si="817"/>
        <v>6227156</v>
      </c>
      <c r="J1841" s="632">
        <f t="shared" si="817"/>
        <v>18772844</v>
      </c>
      <c r="K1841" s="739">
        <f t="shared" ref="K1841:K1874" si="818">I1841/C1841*100</f>
        <v>24.908624</v>
      </c>
    </row>
    <row r="1842" spans="1:11" ht="14.1" customHeight="1" thickBot="1" x14ac:dyDescent="0.3">
      <c r="A1842" s="748" t="s">
        <v>284</v>
      </c>
      <c r="B1842" s="335" t="s">
        <v>136</v>
      </c>
      <c r="C1842" s="53">
        <f>C1843</f>
        <v>25000000</v>
      </c>
      <c r="D1842" s="53">
        <f t="shared" si="817"/>
        <v>0</v>
      </c>
      <c r="E1842" s="53">
        <f t="shared" si="817"/>
        <v>0</v>
      </c>
      <c r="F1842" s="69">
        <f t="shared" si="817"/>
        <v>0</v>
      </c>
      <c r="G1842" s="848">
        <f t="shared" si="817"/>
        <v>3410206</v>
      </c>
      <c r="H1842" s="53">
        <f t="shared" si="817"/>
        <v>2816950</v>
      </c>
      <c r="I1842" s="945">
        <f t="shared" si="817"/>
        <v>6227156</v>
      </c>
      <c r="J1842" s="659">
        <f t="shared" si="817"/>
        <v>18772844</v>
      </c>
      <c r="K1842" s="749">
        <f t="shared" si="818"/>
        <v>24.908624</v>
      </c>
    </row>
    <row r="1843" spans="1:11" ht="14.1" customHeight="1" x14ac:dyDescent="0.25">
      <c r="A1843" s="768" t="s">
        <v>285</v>
      </c>
      <c r="B1843" s="338" t="s">
        <v>279</v>
      </c>
      <c r="C1843" s="52">
        <f>C1844+C1845+C1846+C1847</f>
        <v>25000000</v>
      </c>
      <c r="D1843" s="52">
        <f t="shared" ref="D1843:J1843" si="819">D1844+D1845+D1846+D1847</f>
        <v>0</v>
      </c>
      <c r="E1843" s="52">
        <f t="shared" si="819"/>
        <v>0</v>
      </c>
      <c r="F1843" s="70">
        <f t="shared" si="819"/>
        <v>0</v>
      </c>
      <c r="G1843" s="849">
        <f t="shared" si="819"/>
        <v>3410206</v>
      </c>
      <c r="H1843" s="52">
        <f t="shared" si="819"/>
        <v>2816950</v>
      </c>
      <c r="I1843" s="946">
        <f t="shared" si="819"/>
        <v>6227156</v>
      </c>
      <c r="J1843" s="660">
        <f t="shared" si="819"/>
        <v>18772844</v>
      </c>
      <c r="K1843" s="759">
        <f t="shared" si="818"/>
        <v>24.908624</v>
      </c>
    </row>
    <row r="1844" spans="1:11" ht="14.1" customHeight="1" x14ac:dyDescent="0.25">
      <c r="A1844" s="378" t="s">
        <v>286</v>
      </c>
      <c r="B1844" s="5" t="s">
        <v>280</v>
      </c>
      <c r="C1844" s="6">
        <v>2200000</v>
      </c>
      <c r="D1844" s="702"/>
      <c r="E1844" s="702"/>
      <c r="F1844" s="703"/>
      <c r="G1844" s="1621">
        <f>I1317</f>
        <v>0</v>
      </c>
      <c r="H1844" s="1622">
        <v>0</v>
      </c>
      <c r="I1844" s="1623">
        <f>H1844+G1844</f>
        <v>0</v>
      </c>
      <c r="J1844" s="653">
        <f>C1844-I1844</f>
        <v>2200000</v>
      </c>
      <c r="K1844" s="752">
        <f t="shared" si="818"/>
        <v>0</v>
      </c>
    </row>
    <row r="1845" spans="1:11" ht="14.1" customHeight="1" x14ac:dyDescent="0.25">
      <c r="A1845" s="378" t="s">
        <v>287</v>
      </c>
      <c r="B1845" s="5" t="s">
        <v>281</v>
      </c>
      <c r="C1845" s="6">
        <v>3866000</v>
      </c>
      <c r="D1845" s="702"/>
      <c r="E1845" s="702"/>
      <c r="F1845" s="703"/>
      <c r="G1845" s="1621"/>
      <c r="H1845" s="1622">
        <f>585000+190000</f>
        <v>775000</v>
      </c>
      <c r="I1845" s="1623">
        <f>H1845+G1845</f>
        <v>775000</v>
      </c>
      <c r="J1845" s="653">
        <f>C1845-I1845</f>
        <v>3091000</v>
      </c>
      <c r="K1845" s="752">
        <f t="shared" si="818"/>
        <v>20.046559751681325</v>
      </c>
    </row>
    <row r="1846" spans="1:11" ht="14.1" customHeight="1" x14ac:dyDescent="0.25">
      <c r="A1846" s="378" t="s">
        <v>288</v>
      </c>
      <c r="B1846" s="5" t="s">
        <v>282</v>
      </c>
      <c r="C1846" s="6">
        <v>17184000</v>
      </c>
      <c r="D1846" s="702"/>
      <c r="E1846" s="702"/>
      <c r="F1846" s="703"/>
      <c r="G1846" s="1621">
        <f>I1319</f>
        <v>3410206</v>
      </c>
      <c r="H1846" s="1622">
        <f>1143950+80000</f>
        <v>1223950</v>
      </c>
      <c r="I1846" s="1623">
        <f>H1846+G1846</f>
        <v>4634156</v>
      </c>
      <c r="J1846" s="653">
        <f>C1846-I1846</f>
        <v>12549844</v>
      </c>
      <c r="K1846" s="752">
        <f t="shared" si="818"/>
        <v>26.967853817504654</v>
      </c>
    </row>
    <row r="1847" spans="1:11" ht="14.1" customHeight="1" x14ac:dyDescent="0.25">
      <c r="A1847" s="378" t="s">
        <v>289</v>
      </c>
      <c r="B1847" s="5" t="s">
        <v>283</v>
      </c>
      <c r="C1847" s="6">
        <v>1750000</v>
      </c>
      <c r="D1847" s="702"/>
      <c r="E1847" s="702"/>
      <c r="F1847" s="703"/>
      <c r="G1847" s="844"/>
      <c r="H1847" s="652">
        <v>818000</v>
      </c>
      <c r="I1847" s="943">
        <f>H1847+G1847</f>
        <v>818000</v>
      </c>
      <c r="J1847" s="653">
        <f>C1847-I1847</f>
        <v>932000</v>
      </c>
      <c r="K1847" s="752">
        <f t="shared" si="818"/>
        <v>46.74285714285714</v>
      </c>
    </row>
    <row r="1848" spans="1:11" ht="14.1" customHeight="1" thickBot="1" x14ac:dyDescent="0.3">
      <c r="A1848" s="371" t="s">
        <v>47</v>
      </c>
      <c r="B1848" s="47" t="s">
        <v>48</v>
      </c>
      <c r="C1848" s="616">
        <f>C1849</f>
        <v>2500000</v>
      </c>
      <c r="D1848" s="616">
        <f t="shared" ref="D1848:J1850" si="820">D1849</f>
        <v>0</v>
      </c>
      <c r="E1848" s="616">
        <f t="shared" si="820"/>
        <v>0</v>
      </c>
      <c r="F1848" s="622">
        <f t="shared" si="820"/>
        <v>0</v>
      </c>
      <c r="G1848" s="838">
        <f t="shared" si="820"/>
        <v>0</v>
      </c>
      <c r="H1848" s="641">
        <f t="shared" si="820"/>
        <v>2500000</v>
      </c>
      <c r="I1848" s="962">
        <f t="shared" si="820"/>
        <v>2500000</v>
      </c>
      <c r="J1848" s="632">
        <f t="shared" si="820"/>
        <v>0</v>
      </c>
      <c r="K1848" s="739">
        <f t="shared" si="818"/>
        <v>100</v>
      </c>
    </row>
    <row r="1849" spans="1:11" ht="14.1" customHeight="1" thickBot="1" x14ac:dyDescent="0.3">
      <c r="A1849" s="372" t="s">
        <v>296</v>
      </c>
      <c r="B1849" s="3" t="s">
        <v>136</v>
      </c>
      <c r="C1849" s="53">
        <f>C1850</f>
        <v>2500000</v>
      </c>
      <c r="D1849" s="53">
        <f t="shared" si="820"/>
        <v>0</v>
      </c>
      <c r="E1849" s="53">
        <f t="shared" si="820"/>
        <v>0</v>
      </c>
      <c r="F1849" s="69">
        <f t="shared" si="820"/>
        <v>0</v>
      </c>
      <c r="G1849" s="848">
        <f t="shared" si="820"/>
        <v>0</v>
      </c>
      <c r="H1849" s="53">
        <f t="shared" si="820"/>
        <v>2500000</v>
      </c>
      <c r="I1849" s="945">
        <f t="shared" si="820"/>
        <v>2500000</v>
      </c>
      <c r="J1849" s="659">
        <f t="shared" si="820"/>
        <v>0</v>
      </c>
      <c r="K1849" s="741">
        <f t="shared" si="818"/>
        <v>100</v>
      </c>
    </row>
    <row r="1850" spans="1:11" ht="14.1" customHeight="1" x14ac:dyDescent="0.25">
      <c r="A1850" s="747" t="s">
        <v>297</v>
      </c>
      <c r="B1850" s="51" t="s">
        <v>206</v>
      </c>
      <c r="C1850" s="52">
        <f>C1851</f>
        <v>2500000</v>
      </c>
      <c r="D1850" s="52">
        <f t="shared" si="820"/>
        <v>0</v>
      </c>
      <c r="E1850" s="52">
        <f t="shared" si="820"/>
        <v>0</v>
      </c>
      <c r="F1850" s="70">
        <f t="shared" si="820"/>
        <v>0</v>
      </c>
      <c r="G1850" s="849">
        <f t="shared" si="820"/>
        <v>0</v>
      </c>
      <c r="H1850" s="52">
        <f t="shared" si="820"/>
        <v>2500000</v>
      </c>
      <c r="I1850" s="946">
        <f t="shared" si="820"/>
        <v>2500000</v>
      </c>
      <c r="J1850" s="660">
        <f t="shared" si="820"/>
        <v>0</v>
      </c>
      <c r="K1850" s="743">
        <f t="shared" si="818"/>
        <v>100</v>
      </c>
    </row>
    <row r="1851" spans="1:11" ht="14.1" customHeight="1" x14ac:dyDescent="0.25">
      <c r="A1851" s="732" t="s">
        <v>298</v>
      </c>
      <c r="B1851" s="4" t="s">
        <v>725</v>
      </c>
      <c r="C1851" s="6">
        <v>2500000</v>
      </c>
      <c r="D1851" s="702"/>
      <c r="E1851" s="702"/>
      <c r="F1851" s="703"/>
      <c r="G1851" s="844"/>
      <c r="H1851" s="652">
        <v>2500000</v>
      </c>
      <c r="I1851" s="947">
        <f>H1851+G1851</f>
        <v>2500000</v>
      </c>
      <c r="J1851" s="657">
        <f>C1851-I1851</f>
        <v>0</v>
      </c>
      <c r="K1851" s="733">
        <f t="shared" si="818"/>
        <v>100</v>
      </c>
    </row>
    <row r="1852" spans="1:11" ht="14.1" customHeight="1" thickBot="1" x14ac:dyDescent="0.3">
      <c r="A1852" s="371" t="s">
        <v>49</v>
      </c>
      <c r="B1852" s="47" t="s">
        <v>50</v>
      </c>
      <c r="C1852" s="616">
        <f>C1853</f>
        <v>1250000</v>
      </c>
      <c r="D1852" s="616">
        <f t="shared" ref="D1852:J1854" si="821">D1853</f>
        <v>0</v>
      </c>
      <c r="E1852" s="616">
        <f t="shared" si="821"/>
        <v>0</v>
      </c>
      <c r="F1852" s="622">
        <f t="shared" si="821"/>
        <v>0</v>
      </c>
      <c r="G1852" s="838">
        <f t="shared" si="821"/>
        <v>0</v>
      </c>
      <c r="H1852" s="641">
        <f t="shared" si="821"/>
        <v>0</v>
      </c>
      <c r="I1852" s="962">
        <f t="shared" si="821"/>
        <v>0</v>
      </c>
      <c r="J1852" s="632">
        <f t="shared" si="821"/>
        <v>1250000</v>
      </c>
      <c r="K1852" s="739">
        <f t="shared" si="818"/>
        <v>0</v>
      </c>
    </row>
    <row r="1853" spans="1:11" ht="14.1" customHeight="1" thickBot="1" x14ac:dyDescent="0.3">
      <c r="A1853" s="372" t="s">
        <v>299</v>
      </c>
      <c r="B1853" s="3" t="s">
        <v>136</v>
      </c>
      <c r="C1853" s="53">
        <f>C1854</f>
        <v>1250000</v>
      </c>
      <c r="D1853" s="53">
        <f t="shared" si="821"/>
        <v>0</v>
      </c>
      <c r="E1853" s="53">
        <f t="shared" si="821"/>
        <v>0</v>
      </c>
      <c r="F1853" s="69">
        <f t="shared" si="821"/>
        <v>0</v>
      </c>
      <c r="G1853" s="848">
        <f t="shared" si="821"/>
        <v>0</v>
      </c>
      <c r="H1853" s="53">
        <f t="shared" si="821"/>
        <v>0</v>
      </c>
      <c r="I1853" s="945">
        <f t="shared" si="821"/>
        <v>0</v>
      </c>
      <c r="J1853" s="659">
        <f t="shared" si="821"/>
        <v>1250000</v>
      </c>
      <c r="K1853" s="741">
        <f t="shared" si="818"/>
        <v>0</v>
      </c>
    </row>
    <row r="1854" spans="1:11" ht="14.1" customHeight="1" x14ac:dyDescent="0.25">
      <c r="A1854" s="747" t="s">
        <v>300</v>
      </c>
      <c r="B1854" s="51" t="s">
        <v>206</v>
      </c>
      <c r="C1854" s="52">
        <f>C1855</f>
        <v>1250000</v>
      </c>
      <c r="D1854" s="52">
        <f t="shared" si="821"/>
        <v>0</v>
      </c>
      <c r="E1854" s="52">
        <f t="shared" si="821"/>
        <v>0</v>
      </c>
      <c r="F1854" s="70">
        <f t="shared" si="821"/>
        <v>0</v>
      </c>
      <c r="G1854" s="849">
        <f t="shared" si="821"/>
        <v>0</v>
      </c>
      <c r="H1854" s="52">
        <f t="shared" si="821"/>
        <v>0</v>
      </c>
      <c r="I1854" s="946">
        <f t="shared" si="821"/>
        <v>0</v>
      </c>
      <c r="J1854" s="660">
        <f t="shared" si="821"/>
        <v>1250000</v>
      </c>
      <c r="K1854" s="743">
        <f t="shared" si="818"/>
        <v>0</v>
      </c>
    </row>
    <row r="1855" spans="1:11" ht="14.1" customHeight="1" x14ac:dyDescent="0.25">
      <c r="A1855" s="732" t="s">
        <v>301</v>
      </c>
      <c r="B1855" s="4" t="s">
        <v>724</v>
      </c>
      <c r="C1855" s="6">
        <v>1250000</v>
      </c>
      <c r="D1855" s="708"/>
      <c r="E1855" s="708"/>
      <c r="F1855" s="709"/>
      <c r="G1855" s="844"/>
      <c r="H1855" s="652"/>
      <c r="I1855" s="947">
        <f>H1855+G1855</f>
        <v>0</v>
      </c>
      <c r="J1855" s="657">
        <f>C1855-I1855</f>
        <v>1250000</v>
      </c>
      <c r="K1855" s="733">
        <f t="shared" si="818"/>
        <v>0</v>
      </c>
    </row>
    <row r="1856" spans="1:11" ht="14.1" customHeight="1" thickBot="1" x14ac:dyDescent="0.3">
      <c r="A1856" s="769" t="s">
        <v>859</v>
      </c>
      <c r="B1856" s="450" t="s">
        <v>879</v>
      </c>
      <c r="C1856" s="451">
        <f>C1857+C1862+C1867</f>
        <v>91200000</v>
      </c>
      <c r="D1856" s="451">
        <f t="shared" ref="D1856:J1856" si="822">D1857+D1862+D1867</f>
        <v>0</v>
      </c>
      <c r="E1856" s="451">
        <f t="shared" si="822"/>
        <v>0</v>
      </c>
      <c r="F1856" s="790">
        <f t="shared" si="822"/>
        <v>0</v>
      </c>
      <c r="G1856" s="850">
        <f t="shared" si="822"/>
        <v>0</v>
      </c>
      <c r="H1856" s="451">
        <f t="shared" si="822"/>
        <v>0</v>
      </c>
      <c r="I1856" s="966">
        <f t="shared" si="822"/>
        <v>0</v>
      </c>
      <c r="J1856" s="871">
        <f t="shared" si="822"/>
        <v>91200000</v>
      </c>
      <c r="K1856" s="770">
        <f t="shared" si="818"/>
        <v>0</v>
      </c>
    </row>
    <row r="1857" spans="1:11" ht="14.1" customHeight="1" x14ac:dyDescent="0.25">
      <c r="A1857" s="742" t="s">
        <v>860</v>
      </c>
      <c r="B1857" s="41" t="s">
        <v>80</v>
      </c>
      <c r="C1857" s="421">
        <f>C1858</f>
        <v>1270000</v>
      </c>
      <c r="D1857" s="421">
        <f t="shared" ref="D1857:J1857" si="823">D1858</f>
        <v>0</v>
      </c>
      <c r="E1857" s="421">
        <f t="shared" si="823"/>
        <v>0</v>
      </c>
      <c r="F1857" s="791">
        <f t="shared" si="823"/>
        <v>0</v>
      </c>
      <c r="G1857" s="851">
        <f t="shared" si="823"/>
        <v>0</v>
      </c>
      <c r="H1857" s="421">
        <f t="shared" si="823"/>
        <v>0</v>
      </c>
      <c r="I1857" s="948">
        <f t="shared" si="823"/>
        <v>0</v>
      </c>
      <c r="J1857" s="872">
        <f t="shared" si="823"/>
        <v>1270000</v>
      </c>
      <c r="K1857" s="743">
        <f t="shared" si="818"/>
        <v>0</v>
      </c>
    </row>
    <row r="1858" spans="1:11" ht="14.1" customHeight="1" x14ac:dyDescent="0.25">
      <c r="A1858" s="744" t="s">
        <v>861</v>
      </c>
      <c r="B1858" s="4" t="s">
        <v>137</v>
      </c>
      <c r="C1858" s="6">
        <f>C1859+C1860+C1861</f>
        <v>1270000</v>
      </c>
      <c r="D1858" s="6">
        <f t="shared" ref="D1858:J1858" si="824">D1859+D1860+D1861</f>
        <v>0</v>
      </c>
      <c r="E1858" s="6">
        <f t="shared" si="824"/>
        <v>0</v>
      </c>
      <c r="F1858" s="792">
        <f t="shared" si="824"/>
        <v>0</v>
      </c>
      <c r="G1858" s="852">
        <f t="shared" si="824"/>
        <v>0</v>
      </c>
      <c r="H1858" s="6">
        <f t="shared" si="824"/>
        <v>0</v>
      </c>
      <c r="I1858" s="949">
        <f t="shared" si="824"/>
        <v>0</v>
      </c>
      <c r="J1858" s="873">
        <f t="shared" si="824"/>
        <v>1270000</v>
      </c>
      <c r="K1858" s="733">
        <f t="shared" si="818"/>
        <v>0</v>
      </c>
    </row>
    <row r="1859" spans="1:11" ht="14.1" customHeight="1" x14ac:dyDescent="0.25">
      <c r="A1859" s="744" t="s">
        <v>862</v>
      </c>
      <c r="B1859" s="4" t="s">
        <v>179</v>
      </c>
      <c r="C1859" s="6">
        <v>670000</v>
      </c>
      <c r="D1859" s="708"/>
      <c r="E1859" s="708"/>
      <c r="F1859" s="709"/>
      <c r="G1859" s="844"/>
      <c r="H1859" s="652"/>
      <c r="I1859" s="947"/>
      <c r="J1859" s="657">
        <f>C1859-I1859</f>
        <v>670000</v>
      </c>
      <c r="K1859" s="733">
        <f t="shared" si="818"/>
        <v>0</v>
      </c>
    </row>
    <row r="1860" spans="1:11" ht="14.1" customHeight="1" x14ac:dyDescent="0.25">
      <c r="A1860" s="744" t="s">
        <v>863</v>
      </c>
      <c r="B1860" s="4" t="s">
        <v>877</v>
      </c>
      <c r="C1860" s="6">
        <v>300000</v>
      </c>
      <c r="D1860" s="708"/>
      <c r="E1860" s="708"/>
      <c r="F1860" s="709"/>
      <c r="G1860" s="844"/>
      <c r="H1860" s="652"/>
      <c r="I1860" s="947"/>
      <c r="J1860" s="657">
        <f>C1860-I1860</f>
        <v>300000</v>
      </c>
      <c r="K1860" s="733">
        <f t="shared" si="818"/>
        <v>0</v>
      </c>
    </row>
    <row r="1861" spans="1:11" ht="14.1" customHeight="1" thickBot="1" x14ac:dyDescent="0.3">
      <c r="A1861" s="744" t="s">
        <v>864</v>
      </c>
      <c r="B1861" s="32" t="s">
        <v>878</v>
      </c>
      <c r="C1861" s="452">
        <v>300000</v>
      </c>
      <c r="D1861" s="706"/>
      <c r="E1861" s="706"/>
      <c r="F1861" s="707"/>
      <c r="G1861" s="845"/>
      <c r="H1861" s="654"/>
      <c r="I1861" s="950"/>
      <c r="J1861" s="656">
        <f>C1861-I1861</f>
        <v>300000</v>
      </c>
      <c r="K1861" s="737">
        <f t="shared" si="818"/>
        <v>0</v>
      </c>
    </row>
    <row r="1862" spans="1:11" ht="14.1" customHeight="1" thickBot="1" x14ac:dyDescent="0.3">
      <c r="A1862" s="740" t="s">
        <v>865</v>
      </c>
      <c r="B1862" s="3" t="s">
        <v>136</v>
      </c>
      <c r="C1862" s="53">
        <f>C1863+C1865</f>
        <v>1476000</v>
      </c>
      <c r="D1862" s="53">
        <f t="shared" ref="D1862:J1862" si="825">D1863+D1865</f>
        <v>0</v>
      </c>
      <c r="E1862" s="53">
        <f t="shared" si="825"/>
        <v>0</v>
      </c>
      <c r="F1862" s="69">
        <f t="shared" si="825"/>
        <v>0</v>
      </c>
      <c r="G1862" s="848">
        <f t="shared" si="825"/>
        <v>0</v>
      </c>
      <c r="H1862" s="53">
        <f t="shared" si="825"/>
        <v>0</v>
      </c>
      <c r="I1862" s="945">
        <f t="shared" si="825"/>
        <v>0</v>
      </c>
      <c r="J1862" s="659">
        <f t="shared" si="825"/>
        <v>1476000</v>
      </c>
      <c r="K1862" s="741">
        <f t="shared" si="818"/>
        <v>0</v>
      </c>
    </row>
    <row r="1863" spans="1:11" ht="14.1" customHeight="1" x14ac:dyDescent="0.25">
      <c r="A1863" s="742" t="s">
        <v>866</v>
      </c>
      <c r="B1863" s="41" t="s">
        <v>139</v>
      </c>
      <c r="C1863" s="421">
        <f>C1864</f>
        <v>576000</v>
      </c>
      <c r="D1863" s="421">
        <f t="shared" ref="D1863:J1863" si="826">D1864</f>
        <v>0</v>
      </c>
      <c r="E1863" s="421">
        <f t="shared" si="826"/>
        <v>0</v>
      </c>
      <c r="F1863" s="791">
        <f t="shared" si="826"/>
        <v>0</v>
      </c>
      <c r="G1863" s="851">
        <f t="shared" si="826"/>
        <v>0</v>
      </c>
      <c r="H1863" s="421">
        <f t="shared" si="826"/>
        <v>0</v>
      </c>
      <c r="I1863" s="948">
        <f t="shared" si="826"/>
        <v>0</v>
      </c>
      <c r="J1863" s="872">
        <f t="shared" si="826"/>
        <v>576000</v>
      </c>
      <c r="K1863" s="743">
        <f t="shared" si="818"/>
        <v>0</v>
      </c>
    </row>
    <row r="1864" spans="1:11" ht="14.1" customHeight="1" x14ac:dyDescent="0.25">
      <c r="A1864" s="744" t="s">
        <v>867</v>
      </c>
      <c r="B1864" s="4" t="s">
        <v>213</v>
      </c>
      <c r="C1864" s="6">
        <v>576000</v>
      </c>
      <c r="D1864" s="708"/>
      <c r="E1864" s="708"/>
      <c r="F1864" s="709"/>
      <c r="G1864" s="844"/>
      <c r="H1864" s="652"/>
      <c r="I1864" s="947"/>
      <c r="J1864" s="657">
        <f>C1864-I1864</f>
        <v>576000</v>
      </c>
      <c r="K1864" s="733">
        <f t="shared" si="818"/>
        <v>0</v>
      </c>
    </row>
    <row r="1865" spans="1:11" ht="14.1" customHeight="1" x14ac:dyDescent="0.25">
      <c r="A1865" s="744" t="s">
        <v>868</v>
      </c>
      <c r="B1865" s="4" t="s">
        <v>876</v>
      </c>
      <c r="C1865" s="6">
        <f>C1866</f>
        <v>900000</v>
      </c>
      <c r="D1865" s="6">
        <f t="shared" ref="D1865:J1865" si="827">D1866</f>
        <v>0</v>
      </c>
      <c r="E1865" s="6">
        <f t="shared" si="827"/>
        <v>0</v>
      </c>
      <c r="F1865" s="792">
        <f t="shared" si="827"/>
        <v>0</v>
      </c>
      <c r="G1865" s="852">
        <f t="shared" si="827"/>
        <v>0</v>
      </c>
      <c r="H1865" s="6">
        <f t="shared" si="827"/>
        <v>0</v>
      </c>
      <c r="I1865" s="949">
        <f t="shared" si="827"/>
        <v>0</v>
      </c>
      <c r="J1865" s="873">
        <f t="shared" si="827"/>
        <v>900000</v>
      </c>
      <c r="K1865" s="733">
        <f t="shared" si="818"/>
        <v>0</v>
      </c>
    </row>
    <row r="1866" spans="1:11" ht="14.1" customHeight="1" x14ac:dyDescent="0.25">
      <c r="A1866" s="744" t="s">
        <v>874</v>
      </c>
      <c r="B1866" s="4" t="s">
        <v>875</v>
      </c>
      <c r="C1866" s="6">
        <v>900000</v>
      </c>
      <c r="D1866" s="708"/>
      <c r="E1866" s="708"/>
      <c r="F1866" s="709"/>
      <c r="G1866" s="844"/>
      <c r="H1866" s="652"/>
      <c r="I1866" s="947"/>
      <c r="J1866" s="657">
        <f>C1866-I1866</f>
        <v>900000</v>
      </c>
      <c r="K1866" s="733">
        <f t="shared" si="818"/>
        <v>0</v>
      </c>
    </row>
    <row r="1867" spans="1:11" ht="14.1" customHeight="1" x14ac:dyDescent="0.25">
      <c r="A1867" s="744" t="s">
        <v>869</v>
      </c>
      <c r="B1867" s="4" t="s">
        <v>258</v>
      </c>
      <c r="C1867" s="6">
        <f>C1868</f>
        <v>88454000</v>
      </c>
      <c r="D1867" s="6">
        <f t="shared" ref="D1867:J1868" si="828">D1868</f>
        <v>0</v>
      </c>
      <c r="E1867" s="6">
        <f t="shared" si="828"/>
        <v>0</v>
      </c>
      <c r="F1867" s="792">
        <f t="shared" si="828"/>
        <v>0</v>
      </c>
      <c r="G1867" s="852">
        <f t="shared" si="828"/>
        <v>0</v>
      </c>
      <c r="H1867" s="6">
        <f t="shared" si="828"/>
        <v>0</v>
      </c>
      <c r="I1867" s="949">
        <f t="shared" si="828"/>
        <v>0</v>
      </c>
      <c r="J1867" s="873">
        <f t="shared" si="828"/>
        <v>88454000</v>
      </c>
      <c r="K1867" s="733">
        <f t="shared" si="818"/>
        <v>0</v>
      </c>
    </row>
    <row r="1868" spans="1:11" ht="14.1" customHeight="1" x14ac:dyDescent="0.25">
      <c r="A1868" s="744" t="s">
        <v>870</v>
      </c>
      <c r="B1868" s="4" t="s">
        <v>872</v>
      </c>
      <c r="C1868" s="6">
        <f>C1869</f>
        <v>88454000</v>
      </c>
      <c r="D1868" s="6">
        <f t="shared" si="828"/>
        <v>0</v>
      </c>
      <c r="E1868" s="6">
        <f t="shared" si="828"/>
        <v>0</v>
      </c>
      <c r="F1868" s="792">
        <f t="shared" si="828"/>
        <v>0</v>
      </c>
      <c r="G1868" s="852">
        <f t="shared" si="828"/>
        <v>0</v>
      </c>
      <c r="H1868" s="6">
        <f t="shared" si="828"/>
        <v>0</v>
      </c>
      <c r="I1868" s="949">
        <f t="shared" si="828"/>
        <v>0</v>
      </c>
      <c r="J1868" s="873">
        <f t="shared" si="828"/>
        <v>88454000</v>
      </c>
      <c r="K1868" s="733">
        <f t="shared" si="818"/>
        <v>0</v>
      </c>
    </row>
    <row r="1869" spans="1:11" ht="14.1" customHeight="1" x14ac:dyDescent="0.25">
      <c r="A1869" s="744" t="s">
        <v>871</v>
      </c>
      <c r="B1869" s="4" t="s">
        <v>873</v>
      </c>
      <c r="C1869" s="6">
        <v>88454000</v>
      </c>
      <c r="D1869" s="708"/>
      <c r="E1869" s="708"/>
      <c r="F1869" s="709"/>
      <c r="G1869" s="844"/>
      <c r="H1869" s="652"/>
      <c r="I1869" s="947"/>
      <c r="J1869" s="657">
        <f>C1869-I1869</f>
        <v>88454000</v>
      </c>
      <c r="K1869" s="733">
        <f t="shared" si="818"/>
        <v>0</v>
      </c>
    </row>
    <row r="1870" spans="1:11" ht="14.1" customHeight="1" x14ac:dyDescent="0.25">
      <c r="A1870" s="745" t="s">
        <v>880</v>
      </c>
      <c r="B1870" s="38" t="s">
        <v>885</v>
      </c>
      <c r="C1870" s="445">
        <f>C1871</f>
        <v>3750000</v>
      </c>
      <c r="D1870" s="445">
        <f t="shared" ref="D1870:J1873" si="829">D1871</f>
        <v>0</v>
      </c>
      <c r="E1870" s="445">
        <f t="shared" si="829"/>
        <v>0</v>
      </c>
      <c r="F1870" s="793">
        <f t="shared" si="829"/>
        <v>0</v>
      </c>
      <c r="G1870" s="853">
        <f t="shared" si="829"/>
        <v>0</v>
      </c>
      <c r="H1870" s="445">
        <f t="shared" si="829"/>
        <v>0</v>
      </c>
      <c r="I1870" s="854">
        <f t="shared" si="829"/>
        <v>0</v>
      </c>
      <c r="J1870" s="874">
        <f t="shared" si="829"/>
        <v>3750000</v>
      </c>
      <c r="K1870" s="746">
        <f t="shared" si="818"/>
        <v>0</v>
      </c>
    </row>
    <row r="1871" spans="1:11" ht="14.1" customHeight="1" thickBot="1" x14ac:dyDescent="0.3">
      <c r="A1871" s="766" t="s">
        <v>881</v>
      </c>
      <c r="B1871" s="385" t="s">
        <v>886</v>
      </c>
      <c r="C1871" s="423">
        <f>C1872</f>
        <v>3750000</v>
      </c>
      <c r="D1871" s="423">
        <f t="shared" si="829"/>
        <v>0</v>
      </c>
      <c r="E1871" s="423">
        <f t="shared" si="829"/>
        <v>0</v>
      </c>
      <c r="F1871" s="794">
        <f t="shared" si="829"/>
        <v>0</v>
      </c>
      <c r="G1871" s="855">
        <f t="shared" si="829"/>
        <v>0</v>
      </c>
      <c r="H1871" s="423">
        <f t="shared" si="829"/>
        <v>0</v>
      </c>
      <c r="I1871" s="967">
        <f t="shared" si="829"/>
        <v>0</v>
      </c>
      <c r="J1871" s="875">
        <f t="shared" si="829"/>
        <v>3750000</v>
      </c>
      <c r="K1871" s="767">
        <f t="shared" si="818"/>
        <v>0</v>
      </c>
    </row>
    <row r="1872" spans="1:11" ht="14.1" customHeight="1" thickBot="1" x14ac:dyDescent="0.3">
      <c r="A1872" s="771" t="s">
        <v>882</v>
      </c>
      <c r="B1872" s="3" t="s">
        <v>136</v>
      </c>
      <c r="C1872" s="53">
        <f>C1873</f>
        <v>3750000</v>
      </c>
      <c r="D1872" s="53">
        <f t="shared" si="829"/>
        <v>0</v>
      </c>
      <c r="E1872" s="53">
        <f t="shared" si="829"/>
        <v>0</v>
      </c>
      <c r="F1872" s="69">
        <f t="shared" si="829"/>
        <v>0</v>
      </c>
      <c r="G1872" s="848">
        <f t="shared" si="829"/>
        <v>0</v>
      </c>
      <c r="H1872" s="53">
        <f t="shared" si="829"/>
        <v>0</v>
      </c>
      <c r="I1872" s="945">
        <f t="shared" si="829"/>
        <v>0</v>
      </c>
      <c r="J1872" s="659">
        <f t="shared" si="829"/>
        <v>3750000</v>
      </c>
      <c r="K1872" s="741">
        <f t="shared" si="818"/>
        <v>0</v>
      </c>
    </row>
    <row r="1873" spans="1:11" ht="14.1" customHeight="1" x14ac:dyDescent="0.25">
      <c r="A1873" s="768" t="s">
        <v>883</v>
      </c>
      <c r="B1873" s="41" t="s">
        <v>887</v>
      </c>
      <c r="C1873" s="421">
        <f>C1874</f>
        <v>3750000</v>
      </c>
      <c r="D1873" s="421">
        <f t="shared" si="829"/>
        <v>0</v>
      </c>
      <c r="E1873" s="421">
        <f t="shared" si="829"/>
        <v>0</v>
      </c>
      <c r="F1873" s="791">
        <f t="shared" si="829"/>
        <v>0</v>
      </c>
      <c r="G1873" s="851">
        <f t="shared" si="829"/>
        <v>0</v>
      </c>
      <c r="H1873" s="421">
        <f t="shared" si="829"/>
        <v>0</v>
      </c>
      <c r="I1873" s="948">
        <f t="shared" si="829"/>
        <v>0</v>
      </c>
      <c r="J1873" s="872">
        <f t="shared" si="829"/>
        <v>3750000</v>
      </c>
      <c r="K1873" s="743">
        <f t="shared" si="818"/>
        <v>0</v>
      </c>
    </row>
    <row r="1874" spans="1:11" ht="14.1" customHeight="1" x14ac:dyDescent="0.25">
      <c r="A1874" s="378" t="s">
        <v>884</v>
      </c>
      <c r="B1874" s="4" t="s">
        <v>888</v>
      </c>
      <c r="C1874" s="6">
        <v>3750000</v>
      </c>
      <c r="D1874" s="708"/>
      <c r="E1874" s="708"/>
      <c r="F1874" s="709"/>
      <c r="G1874" s="844"/>
      <c r="H1874" s="652"/>
      <c r="I1874" s="947"/>
      <c r="J1874" s="657">
        <f>C1874-I1874</f>
        <v>3750000</v>
      </c>
      <c r="K1874" s="733">
        <f t="shared" si="818"/>
        <v>0</v>
      </c>
    </row>
    <row r="1875" spans="1:11" ht="14.1" customHeight="1" x14ac:dyDescent="0.25">
      <c r="A1875" s="378"/>
      <c r="B1875" s="4"/>
      <c r="C1875" s="6"/>
      <c r="D1875" s="708"/>
      <c r="E1875" s="708"/>
      <c r="F1875" s="709"/>
      <c r="G1875" s="844"/>
      <c r="H1875" s="652"/>
      <c r="I1875" s="947"/>
      <c r="J1875" s="657"/>
      <c r="K1875" s="733"/>
    </row>
    <row r="1876" spans="1:11" ht="14.1" customHeight="1" x14ac:dyDescent="0.25">
      <c r="A1876" s="912"/>
      <c r="B1876" s="879"/>
      <c r="C1876" s="913"/>
      <c r="D1876" s="904"/>
      <c r="E1876" s="904"/>
      <c r="F1876" s="904"/>
      <c r="G1876" s="906"/>
      <c r="H1876" s="906"/>
      <c r="I1876" s="951"/>
      <c r="J1876" s="907"/>
      <c r="K1876" s="884"/>
    </row>
    <row r="1877" spans="1:11" ht="14.1" customHeight="1" x14ac:dyDescent="0.25">
      <c r="A1877" s="914"/>
      <c r="B1877" s="7"/>
      <c r="C1877" s="915"/>
      <c r="D1877" s="908"/>
      <c r="E1877" s="908"/>
      <c r="F1877" s="908"/>
      <c r="G1877" s="910"/>
      <c r="H1877" s="910"/>
      <c r="I1877" s="952"/>
      <c r="J1877" s="911"/>
      <c r="K1877" s="887"/>
    </row>
    <row r="1878" spans="1:11" ht="14.1" customHeight="1" x14ac:dyDescent="0.25">
      <c r="A1878" s="914"/>
      <c r="B1878" s="7"/>
      <c r="C1878" s="915"/>
      <c r="D1878" s="908"/>
      <c r="E1878" s="908"/>
      <c r="F1878" s="908"/>
      <c r="G1878" s="910"/>
      <c r="H1878" s="910"/>
      <c r="I1878" s="952"/>
      <c r="J1878" s="911"/>
      <c r="K1878" s="887"/>
    </row>
    <row r="1879" spans="1:11" ht="14.1" customHeight="1" x14ac:dyDescent="0.25">
      <c r="A1879" s="914"/>
      <c r="B1879" s="7"/>
      <c r="C1879" s="915"/>
      <c r="D1879" s="908"/>
      <c r="E1879" s="908"/>
      <c r="F1879" s="908"/>
      <c r="G1879" s="910"/>
      <c r="H1879" s="910"/>
      <c r="I1879" s="952"/>
      <c r="J1879" s="911"/>
      <c r="K1879" s="887"/>
    </row>
    <row r="1880" spans="1:11" ht="14.1" customHeight="1" x14ac:dyDescent="0.25">
      <c r="A1880" s="914"/>
      <c r="B1880" s="7"/>
      <c r="C1880" s="915"/>
      <c r="D1880" s="908"/>
      <c r="E1880" s="908"/>
      <c r="F1880" s="908"/>
      <c r="G1880" s="910"/>
      <c r="H1880" s="910"/>
      <c r="I1880" s="952"/>
      <c r="J1880" s="911"/>
      <c r="K1880" s="887">
        <v>8</v>
      </c>
    </row>
    <row r="1881" spans="1:11" ht="14.1" customHeight="1" x14ac:dyDescent="0.25">
      <c r="A1881" s="717" t="s">
        <v>435</v>
      </c>
      <c r="B1881" s="689">
        <v>2</v>
      </c>
      <c r="C1881" s="690" t="s">
        <v>436</v>
      </c>
      <c r="D1881" s="690" t="s">
        <v>437</v>
      </c>
      <c r="E1881" s="690" t="s">
        <v>438</v>
      </c>
      <c r="F1881" s="691" t="s">
        <v>439</v>
      </c>
      <c r="G1881" s="801">
        <v>7</v>
      </c>
      <c r="H1881" s="581">
        <v>8</v>
      </c>
      <c r="I1881" s="924">
        <v>9</v>
      </c>
      <c r="J1881" s="582">
        <v>10</v>
      </c>
      <c r="K1881" s="718">
        <v>11</v>
      </c>
    </row>
    <row r="1882" spans="1:11" ht="14.1" customHeight="1" x14ac:dyDescent="0.25">
      <c r="A1882" s="745" t="s">
        <v>104</v>
      </c>
      <c r="B1882" s="38" t="s">
        <v>449</v>
      </c>
      <c r="C1882" s="620">
        <f>C1883+C1889</f>
        <v>52000000</v>
      </c>
      <c r="D1882" s="620">
        <f t="shared" ref="D1882:J1882" si="830">D1883+D1889</f>
        <v>0</v>
      </c>
      <c r="E1882" s="620">
        <f t="shared" si="830"/>
        <v>0</v>
      </c>
      <c r="F1882" s="453">
        <f t="shared" si="830"/>
        <v>0</v>
      </c>
      <c r="G1882" s="832">
        <f t="shared" si="830"/>
        <v>0</v>
      </c>
      <c r="H1882" s="620">
        <f t="shared" si="830"/>
        <v>0</v>
      </c>
      <c r="I1882" s="810">
        <f t="shared" si="830"/>
        <v>0</v>
      </c>
      <c r="J1882" s="866">
        <f t="shared" si="830"/>
        <v>52000000</v>
      </c>
      <c r="K1882" s="746">
        <f t="shared" ref="K1882:K1913" si="831">I1882/C1882*100</f>
        <v>0</v>
      </c>
    </row>
    <row r="1883" spans="1:11" ht="14.1" customHeight="1" thickBot="1" x14ac:dyDescent="0.3">
      <c r="A1883" s="772" t="s">
        <v>889</v>
      </c>
      <c r="B1883" s="49" t="s">
        <v>988</v>
      </c>
      <c r="C1883" s="661">
        <f>C1884</f>
        <v>51870000</v>
      </c>
      <c r="D1883" s="661">
        <f t="shared" ref="D1883:J1883" si="832">D1884</f>
        <v>0</v>
      </c>
      <c r="E1883" s="661">
        <f t="shared" si="832"/>
        <v>0</v>
      </c>
      <c r="F1883" s="795">
        <f t="shared" si="832"/>
        <v>0</v>
      </c>
      <c r="G1883" s="856">
        <f t="shared" si="832"/>
        <v>0</v>
      </c>
      <c r="H1883" s="661">
        <f t="shared" si="832"/>
        <v>0</v>
      </c>
      <c r="I1883" s="968">
        <f t="shared" si="832"/>
        <v>0</v>
      </c>
      <c r="J1883" s="876">
        <f t="shared" si="832"/>
        <v>51870000</v>
      </c>
      <c r="K1883" s="739">
        <f t="shared" si="831"/>
        <v>0</v>
      </c>
    </row>
    <row r="1884" spans="1:11" ht="14.1" customHeight="1" thickBot="1" x14ac:dyDescent="0.3">
      <c r="A1884" s="748" t="s">
        <v>890</v>
      </c>
      <c r="B1884" s="3" t="s">
        <v>80</v>
      </c>
      <c r="C1884" s="617">
        <f>C1885+C1887</f>
        <v>51870000</v>
      </c>
      <c r="D1884" s="617">
        <f t="shared" ref="D1884:J1884" si="833">D1885+D1887</f>
        <v>0</v>
      </c>
      <c r="E1884" s="617">
        <f t="shared" si="833"/>
        <v>0</v>
      </c>
      <c r="F1884" s="624">
        <f t="shared" si="833"/>
        <v>0</v>
      </c>
      <c r="G1884" s="820">
        <f t="shared" si="833"/>
        <v>0</v>
      </c>
      <c r="H1884" s="617">
        <f t="shared" si="833"/>
        <v>0</v>
      </c>
      <c r="I1884" s="934">
        <f t="shared" si="833"/>
        <v>0</v>
      </c>
      <c r="J1884" s="625">
        <f t="shared" si="833"/>
        <v>51870000</v>
      </c>
      <c r="K1884" s="741">
        <f t="shared" si="831"/>
        <v>0</v>
      </c>
    </row>
    <row r="1885" spans="1:11" ht="14.1" customHeight="1" x14ac:dyDescent="0.25">
      <c r="A1885" s="773" t="s">
        <v>891</v>
      </c>
      <c r="B1885" s="41" t="s">
        <v>302</v>
      </c>
      <c r="C1885" s="618">
        <f>C1886</f>
        <v>8300000</v>
      </c>
      <c r="D1885" s="618">
        <f t="shared" ref="D1885:J1885" si="834">D1886</f>
        <v>0</v>
      </c>
      <c r="E1885" s="618">
        <f t="shared" si="834"/>
        <v>0</v>
      </c>
      <c r="F1885" s="626">
        <f t="shared" si="834"/>
        <v>0</v>
      </c>
      <c r="G1885" s="821">
        <f t="shared" si="834"/>
        <v>0</v>
      </c>
      <c r="H1885" s="618">
        <f t="shared" si="834"/>
        <v>0</v>
      </c>
      <c r="I1885" s="935">
        <f t="shared" si="834"/>
        <v>0</v>
      </c>
      <c r="J1885" s="628">
        <f t="shared" si="834"/>
        <v>8300000</v>
      </c>
      <c r="K1885" s="743">
        <f t="shared" si="831"/>
        <v>0</v>
      </c>
    </row>
    <row r="1886" spans="1:11" ht="14.1" customHeight="1" x14ac:dyDescent="0.25">
      <c r="A1886" s="732" t="s">
        <v>892</v>
      </c>
      <c r="B1886" s="4" t="s">
        <v>179</v>
      </c>
      <c r="C1886" s="12">
        <v>8300000</v>
      </c>
      <c r="D1886" s="218"/>
      <c r="E1886" s="218"/>
      <c r="F1886" s="697"/>
      <c r="G1886" s="822"/>
      <c r="H1886" s="605"/>
      <c r="I1886" s="823">
        <f>H1886+G1886</f>
        <v>0</v>
      </c>
      <c r="J1886" s="604">
        <f>C1886-I1886</f>
        <v>8300000</v>
      </c>
      <c r="K1886" s="733">
        <f t="shared" si="831"/>
        <v>0</v>
      </c>
    </row>
    <row r="1887" spans="1:11" ht="14.1" customHeight="1" x14ac:dyDescent="0.25">
      <c r="A1887" s="732" t="s">
        <v>893</v>
      </c>
      <c r="B1887" s="4" t="s">
        <v>768</v>
      </c>
      <c r="C1887" s="12">
        <f>C1888</f>
        <v>43570000</v>
      </c>
      <c r="D1887" s="12">
        <f t="shared" ref="D1887:J1887" si="835">D1888</f>
        <v>0</v>
      </c>
      <c r="E1887" s="12">
        <f t="shared" si="835"/>
        <v>0</v>
      </c>
      <c r="F1887" s="633">
        <f t="shared" si="835"/>
        <v>0</v>
      </c>
      <c r="G1887" s="824">
        <f t="shared" si="835"/>
        <v>0</v>
      </c>
      <c r="H1887" s="12">
        <f t="shared" si="835"/>
        <v>0</v>
      </c>
      <c r="I1887" s="834">
        <f t="shared" si="835"/>
        <v>0</v>
      </c>
      <c r="J1887" s="634">
        <f t="shared" si="835"/>
        <v>43570000</v>
      </c>
      <c r="K1887" s="733">
        <f t="shared" si="831"/>
        <v>0</v>
      </c>
    </row>
    <row r="1888" spans="1:11" ht="14.1" customHeight="1" thickBot="1" x14ac:dyDescent="0.3">
      <c r="A1888" s="736" t="s">
        <v>894</v>
      </c>
      <c r="B1888" s="32" t="s">
        <v>303</v>
      </c>
      <c r="C1888" s="611">
        <v>43570000</v>
      </c>
      <c r="D1888" s="211"/>
      <c r="E1888" s="211"/>
      <c r="F1888" s="693"/>
      <c r="G1888" s="828"/>
      <c r="H1888" s="662"/>
      <c r="I1888" s="829">
        <f>H1888+G1888</f>
        <v>0</v>
      </c>
      <c r="J1888" s="630">
        <f>C1888-I1888</f>
        <v>43570000</v>
      </c>
      <c r="K1888" s="737">
        <f t="shared" si="831"/>
        <v>0</v>
      </c>
    </row>
    <row r="1889" spans="1:11" ht="14.1" customHeight="1" thickBot="1" x14ac:dyDescent="0.3">
      <c r="A1889" s="748" t="s">
        <v>895</v>
      </c>
      <c r="B1889" s="3" t="s">
        <v>136</v>
      </c>
      <c r="C1889" s="617">
        <f>C1890+C1892</f>
        <v>130000</v>
      </c>
      <c r="D1889" s="617">
        <f t="shared" ref="D1889:J1889" si="836">D1890+D1892</f>
        <v>0</v>
      </c>
      <c r="E1889" s="617">
        <f t="shared" si="836"/>
        <v>0</v>
      </c>
      <c r="F1889" s="624">
        <f t="shared" si="836"/>
        <v>0</v>
      </c>
      <c r="G1889" s="820">
        <f t="shared" si="836"/>
        <v>0</v>
      </c>
      <c r="H1889" s="617">
        <f t="shared" si="836"/>
        <v>0</v>
      </c>
      <c r="I1889" s="934">
        <f t="shared" si="836"/>
        <v>0</v>
      </c>
      <c r="J1889" s="625">
        <f t="shared" si="836"/>
        <v>130000</v>
      </c>
      <c r="K1889" s="741">
        <f t="shared" si="831"/>
        <v>0</v>
      </c>
    </row>
    <row r="1890" spans="1:11" ht="14.1" customHeight="1" x14ac:dyDescent="0.25">
      <c r="A1890" s="768" t="s">
        <v>896</v>
      </c>
      <c r="B1890" s="41" t="s">
        <v>139</v>
      </c>
      <c r="C1890" s="618">
        <f>C1891</f>
        <v>60000</v>
      </c>
      <c r="D1890" s="618">
        <f t="shared" ref="D1890:J1890" si="837">D1891</f>
        <v>0</v>
      </c>
      <c r="E1890" s="618">
        <f t="shared" si="837"/>
        <v>0</v>
      </c>
      <c r="F1890" s="626">
        <f t="shared" si="837"/>
        <v>0</v>
      </c>
      <c r="G1890" s="821">
        <f t="shared" si="837"/>
        <v>0</v>
      </c>
      <c r="H1890" s="618">
        <f t="shared" si="837"/>
        <v>0</v>
      </c>
      <c r="I1890" s="935">
        <f t="shared" si="837"/>
        <v>0</v>
      </c>
      <c r="J1890" s="628">
        <f t="shared" si="837"/>
        <v>60000</v>
      </c>
      <c r="K1890" s="743">
        <f t="shared" si="831"/>
        <v>0</v>
      </c>
    </row>
    <row r="1891" spans="1:11" ht="14.1" customHeight="1" x14ac:dyDescent="0.25">
      <c r="A1891" s="378" t="s">
        <v>897</v>
      </c>
      <c r="B1891" s="4" t="s">
        <v>213</v>
      </c>
      <c r="C1891" s="12">
        <v>60000</v>
      </c>
      <c r="D1891" s="218"/>
      <c r="E1891" s="218"/>
      <c r="F1891" s="697"/>
      <c r="G1891" s="804"/>
      <c r="H1891" s="587"/>
      <c r="I1891" s="927"/>
      <c r="J1891" s="604">
        <f>C1891-I1891</f>
        <v>60000</v>
      </c>
      <c r="K1891" s="733">
        <f t="shared" si="831"/>
        <v>0</v>
      </c>
    </row>
    <row r="1892" spans="1:11" ht="14.1" customHeight="1" x14ac:dyDescent="0.25">
      <c r="A1892" s="378" t="s">
        <v>898</v>
      </c>
      <c r="B1892" s="4" t="s">
        <v>141</v>
      </c>
      <c r="C1892" s="12">
        <f>C1893</f>
        <v>70000</v>
      </c>
      <c r="D1892" s="12">
        <f t="shared" ref="D1892:J1892" si="838">D1893</f>
        <v>0</v>
      </c>
      <c r="E1892" s="12">
        <f t="shared" si="838"/>
        <v>0</v>
      </c>
      <c r="F1892" s="633">
        <f t="shared" si="838"/>
        <v>0</v>
      </c>
      <c r="G1892" s="824">
        <f t="shared" si="838"/>
        <v>0</v>
      </c>
      <c r="H1892" s="12">
        <f t="shared" si="838"/>
        <v>0</v>
      </c>
      <c r="I1892" s="834">
        <f t="shared" si="838"/>
        <v>0</v>
      </c>
      <c r="J1892" s="634">
        <f t="shared" si="838"/>
        <v>70000</v>
      </c>
      <c r="K1892" s="733">
        <f t="shared" si="831"/>
        <v>0</v>
      </c>
    </row>
    <row r="1893" spans="1:11" ht="14.1" customHeight="1" x14ac:dyDescent="0.25">
      <c r="A1893" s="378" t="s">
        <v>899</v>
      </c>
      <c r="B1893" s="4" t="s">
        <v>142</v>
      </c>
      <c r="C1893" s="12">
        <v>70000</v>
      </c>
      <c r="D1893" s="218"/>
      <c r="E1893" s="218"/>
      <c r="F1893" s="697"/>
      <c r="G1893" s="804"/>
      <c r="H1893" s="587"/>
      <c r="I1893" s="927"/>
      <c r="J1893" s="604">
        <f>C1893-I1893</f>
        <v>70000</v>
      </c>
      <c r="K1893" s="733">
        <f t="shared" si="831"/>
        <v>0</v>
      </c>
    </row>
    <row r="1894" spans="1:11" ht="14.1" customHeight="1" x14ac:dyDescent="0.25">
      <c r="A1894" s="745" t="s">
        <v>103</v>
      </c>
      <c r="B1894" s="38" t="s">
        <v>93</v>
      </c>
      <c r="C1894" s="620">
        <f>C1895+C1903</f>
        <v>6750000</v>
      </c>
      <c r="D1894" s="620">
        <f t="shared" ref="D1894:J1894" si="839">D1895+D1903</f>
        <v>0</v>
      </c>
      <c r="E1894" s="620">
        <f t="shared" si="839"/>
        <v>0</v>
      </c>
      <c r="F1894" s="453">
        <f t="shared" si="839"/>
        <v>0</v>
      </c>
      <c r="G1894" s="832">
        <f t="shared" si="839"/>
        <v>23000</v>
      </c>
      <c r="H1894" s="620">
        <f t="shared" si="839"/>
        <v>1530000</v>
      </c>
      <c r="I1894" s="810">
        <f t="shared" si="839"/>
        <v>1553000</v>
      </c>
      <c r="J1894" s="866">
        <f t="shared" si="839"/>
        <v>5197000</v>
      </c>
      <c r="K1894" s="746">
        <f t="shared" si="831"/>
        <v>23.007407407407406</v>
      </c>
    </row>
    <row r="1895" spans="1:11" ht="14.1" customHeight="1" thickBot="1" x14ac:dyDescent="0.3">
      <c r="A1895" s="766" t="s">
        <v>51</v>
      </c>
      <c r="B1895" s="385" t="s">
        <v>52</v>
      </c>
      <c r="C1895" s="495">
        <f>C1896</f>
        <v>2000000</v>
      </c>
      <c r="D1895" s="495">
        <f t="shared" ref="D1895:J1895" si="840">D1896</f>
        <v>0</v>
      </c>
      <c r="E1895" s="495">
        <f t="shared" si="840"/>
        <v>0</v>
      </c>
      <c r="F1895" s="649">
        <f t="shared" si="840"/>
        <v>0</v>
      </c>
      <c r="G1895" s="842">
        <f t="shared" si="840"/>
        <v>23000</v>
      </c>
      <c r="H1895" s="495">
        <f t="shared" si="840"/>
        <v>1530000</v>
      </c>
      <c r="I1895" s="965">
        <f t="shared" si="840"/>
        <v>1553000</v>
      </c>
      <c r="J1895" s="651">
        <f t="shared" si="840"/>
        <v>447000</v>
      </c>
      <c r="K1895" s="767">
        <f t="shared" si="831"/>
        <v>77.649999999999991</v>
      </c>
    </row>
    <row r="1896" spans="1:11" ht="14.1" customHeight="1" thickBot="1" x14ac:dyDescent="0.3">
      <c r="A1896" s="372" t="s">
        <v>304</v>
      </c>
      <c r="B1896" s="3" t="s">
        <v>136</v>
      </c>
      <c r="C1896" s="617">
        <f>C1897+C1899+C1901</f>
        <v>2000000</v>
      </c>
      <c r="D1896" s="617">
        <f t="shared" ref="D1896:J1896" si="841">D1897+D1899+D1901</f>
        <v>0</v>
      </c>
      <c r="E1896" s="617">
        <f t="shared" si="841"/>
        <v>0</v>
      </c>
      <c r="F1896" s="624">
        <f t="shared" si="841"/>
        <v>0</v>
      </c>
      <c r="G1896" s="820">
        <f t="shared" si="841"/>
        <v>23000</v>
      </c>
      <c r="H1896" s="617">
        <f t="shared" si="841"/>
        <v>1530000</v>
      </c>
      <c r="I1896" s="934">
        <f t="shared" si="841"/>
        <v>1553000</v>
      </c>
      <c r="J1896" s="625">
        <f t="shared" si="841"/>
        <v>447000</v>
      </c>
      <c r="K1896" s="741">
        <f t="shared" si="831"/>
        <v>77.649999999999991</v>
      </c>
    </row>
    <row r="1897" spans="1:11" ht="14.1" customHeight="1" x14ac:dyDescent="0.25">
      <c r="A1897" s="747" t="s">
        <v>305</v>
      </c>
      <c r="B1897" s="41" t="s">
        <v>139</v>
      </c>
      <c r="C1897" s="618">
        <f>C1898</f>
        <v>350000</v>
      </c>
      <c r="D1897" s="618">
        <f t="shared" ref="D1897:J1897" si="842">D1898</f>
        <v>0</v>
      </c>
      <c r="E1897" s="618">
        <f t="shared" si="842"/>
        <v>0</v>
      </c>
      <c r="F1897" s="626">
        <f t="shared" si="842"/>
        <v>0</v>
      </c>
      <c r="G1897" s="821">
        <f t="shared" si="842"/>
        <v>0</v>
      </c>
      <c r="H1897" s="618">
        <f t="shared" si="842"/>
        <v>0</v>
      </c>
      <c r="I1897" s="935">
        <f t="shared" si="842"/>
        <v>0</v>
      </c>
      <c r="J1897" s="628">
        <f t="shared" si="842"/>
        <v>350000</v>
      </c>
      <c r="K1897" s="743">
        <f t="shared" si="831"/>
        <v>0</v>
      </c>
    </row>
    <row r="1898" spans="1:11" ht="14.1" customHeight="1" x14ac:dyDescent="0.25">
      <c r="A1898" s="732" t="s">
        <v>306</v>
      </c>
      <c r="B1898" s="4" t="s">
        <v>140</v>
      </c>
      <c r="C1898" s="12">
        <v>350000</v>
      </c>
      <c r="D1898" s="218"/>
      <c r="E1898" s="218"/>
      <c r="F1898" s="697"/>
      <c r="G1898" s="822"/>
      <c r="H1898" s="605"/>
      <c r="I1898" s="823">
        <f>H1898+G1898</f>
        <v>0</v>
      </c>
      <c r="J1898" s="604">
        <f>C1898-I1898</f>
        <v>350000</v>
      </c>
      <c r="K1898" s="733">
        <f t="shared" si="831"/>
        <v>0</v>
      </c>
    </row>
    <row r="1899" spans="1:11" ht="14.1" customHeight="1" x14ac:dyDescent="0.25">
      <c r="A1899" s="732" t="s">
        <v>307</v>
      </c>
      <c r="B1899" s="4" t="s">
        <v>141</v>
      </c>
      <c r="C1899" s="12">
        <f>C1900</f>
        <v>120000</v>
      </c>
      <c r="D1899" s="12">
        <f t="shared" ref="D1899:J1899" si="843">D1900</f>
        <v>0</v>
      </c>
      <c r="E1899" s="12">
        <f t="shared" si="843"/>
        <v>0</v>
      </c>
      <c r="F1899" s="633">
        <f t="shared" si="843"/>
        <v>0</v>
      </c>
      <c r="G1899" s="824">
        <f t="shared" si="843"/>
        <v>23000</v>
      </c>
      <c r="H1899" s="12">
        <f t="shared" si="843"/>
        <v>0</v>
      </c>
      <c r="I1899" s="834">
        <f t="shared" si="843"/>
        <v>23000</v>
      </c>
      <c r="J1899" s="634">
        <f t="shared" si="843"/>
        <v>97000</v>
      </c>
      <c r="K1899" s="733">
        <f t="shared" si="831"/>
        <v>19.166666666666668</v>
      </c>
    </row>
    <row r="1900" spans="1:11" ht="14.1" customHeight="1" x14ac:dyDescent="0.25">
      <c r="A1900" s="732" t="s">
        <v>308</v>
      </c>
      <c r="B1900" s="4" t="s">
        <v>142</v>
      </c>
      <c r="C1900" s="12">
        <v>120000</v>
      </c>
      <c r="D1900" s="218"/>
      <c r="E1900" s="218"/>
      <c r="F1900" s="697"/>
      <c r="G1900" s="822">
        <v>23000</v>
      </c>
      <c r="H1900" s="605"/>
      <c r="I1900" s="823">
        <f>H1900+G1900</f>
        <v>23000</v>
      </c>
      <c r="J1900" s="604">
        <f>C1900-I1900</f>
        <v>97000</v>
      </c>
      <c r="K1900" s="733">
        <f t="shared" si="831"/>
        <v>19.166666666666668</v>
      </c>
    </row>
    <row r="1901" spans="1:11" ht="14.1" customHeight="1" x14ac:dyDescent="0.25">
      <c r="A1901" s="732" t="s">
        <v>309</v>
      </c>
      <c r="B1901" s="4" t="s">
        <v>143</v>
      </c>
      <c r="C1901" s="12">
        <f>C1902</f>
        <v>1530000</v>
      </c>
      <c r="D1901" s="12">
        <f t="shared" ref="D1901:J1901" si="844">D1902</f>
        <v>0</v>
      </c>
      <c r="E1901" s="12">
        <f t="shared" si="844"/>
        <v>0</v>
      </c>
      <c r="F1901" s="633">
        <f t="shared" si="844"/>
        <v>0</v>
      </c>
      <c r="G1901" s="824">
        <f t="shared" si="844"/>
        <v>0</v>
      </c>
      <c r="H1901" s="12">
        <f t="shared" si="844"/>
        <v>1530000</v>
      </c>
      <c r="I1901" s="834">
        <f t="shared" si="844"/>
        <v>1530000</v>
      </c>
      <c r="J1901" s="634">
        <f t="shared" si="844"/>
        <v>0</v>
      </c>
      <c r="K1901" s="733">
        <f t="shared" si="831"/>
        <v>100</v>
      </c>
    </row>
    <row r="1902" spans="1:11" ht="14.1" customHeight="1" x14ac:dyDescent="0.25">
      <c r="A1902" s="732" t="s">
        <v>310</v>
      </c>
      <c r="B1902" s="4" t="s">
        <v>144</v>
      </c>
      <c r="C1902" s="12">
        <v>1530000</v>
      </c>
      <c r="D1902" s="218"/>
      <c r="E1902" s="218"/>
      <c r="F1902" s="697"/>
      <c r="G1902" s="822"/>
      <c r="H1902" s="605">
        <f>765000+765000</f>
        <v>1530000</v>
      </c>
      <c r="I1902" s="823">
        <f>H1902+G1902</f>
        <v>1530000</v>
      </c>
      <c r="J1902" s="604">
        <f>C1902-I1902</f>
        <v>0</v>
      </c>
      <c r="K1902" s="733">
        <f t="shared" si="831"/>
        <v>100</v>
      </c>
    </row>
    <row r="1903" spans="1:11" ht="14.1" customHeight="1" thickBot="1" x14ac:dyDescent="0.3">
      <c r="A1903" s="371" t="s">
        <v>900</v>
      </c>
      <c r="B1903" s="47" t="s">
        <v>901</v>
      </c>
      <c r="C1903" s="616">
        <f>C1904+C1907</f>
        <v>4750000</v>
      </c>
      <c r="D1903" s="616">
        <f t="shared" ref="D1903:J1903" si="845">D1904+D1907</f>
        <v>0</v>
      </c>
      <c r="E1903" s="616">
        <f t="shared" si="845"/>
        <v>0</v>
      </c>
      <c r="F1903" s="622">
        <f t="shared" si="845"/>
        <v>0</v>
      </c>
      <c r="G1903" s="838">
        <f t="shared" si="845"/>
        <v>0</v>
      </c>
      <c r="H1903" s="641">
        <f t="shared" si="845"/>
        <v>0</v>
      </c>
      <c r="I1903" s="962">
        <f t="shared" si="845"/>
        <v>0</v>
      </c>
      <c r="J1903" s="632">
        <f t="shared" si="845"/>
        <v>4750000</v>
      </c>
      <c r="K1903" s="739">
        <f t="shared" si="831"/>
        <v>0</v>
      </c>
    </row>
    <row r="1904" spans="1:11" ht="14.1" customHeight="1" thickBot="1" x14ac:dyDescent="0.3">
      <c r="A1904" s="372" t="s">
        <v>902</v>
      </c>
      <c r="B1904" s="3" t="s">
        <v>80</v>
      </c>
      <c r="C1904" s="617">
        <f>C1905</f>
        <v>1350000</v>
      </c>
      <c r="D1904" s="617">
        <f t="shared" ref="D1904:J1905" si="846">D1905</f>
        <v>0</v>
      </c>
      <c r="E1904" s="617">
        <f t="shared" si="846"/>
        <v>0</v>
      </c>
      <c r="F1904" s="624">
        <f t="shared" si="846"/>
        <v>0</v>
      </c>
      <c r="G1904" s="820">
        <f t="shared" si="846"/>
        <v>0</v>
      </c>
      <c r="H1904" s="617">
        <f t="shared" si="846"/>
        <v>0</v>
      </c>
      <c r="I1904" s="934">
        <f t="shared" si="846"/>
        <v>0</v>
      </c>
      <c r="J1904" s="625">
        <f t="shared" si="846"/>
        <v>1350000</v>
      </c>
      <c r="K1904" s="741">
        <f t="shared" si="831"/>
        <v>0</v>
      </c>
    </row>
    <row r="1905" spans="1:11" ht="14.1" customHeight="1" x14ac:dyDescent="0.25">
      <c r="A1905" s="747" t="s">
        <v>903</v>
      </c>
      <c r="B1905" s="41" t="s">
        <v>302</v>
      </c>
      <c r="C1905" s="618">
        <f>C1906</f>
        <v>1350000</v>
      </c>
      <c r="D1905" s="618">
        <f t="shared" si="846"/>
        <v>0</v>
      </c>
      <c r="E1905" s="618">
        <f t="shared" si="846"/>
        <v>0</v>
      </c>
      <c r="F1905" s="626">
        <f t="shared" si="846"/>
        <v>0</v>
      </c>
      <c r="G1905" s="821">
        <f t="shared" si="846"/>
        <v>0</v>
      </c>
      <c r="H1905" s="618">
        <f t="shared" si="846"/>
        <v>0</v>
      </c>
      <c r="I1905" s="935">
        <f t="shared" si="846"/>
        <v>0</v>
      </c>
      <c r="J1905" s="628">
        <f t="shared" si="846"/>
        <v>1350000</v>
      </c>
      <c r="K1905" s="743">
        <f t="shared" si="831"/>
        <v>0</v>
      </c>
    </row>
    <row r="1906" spans="1:11" ht="14.1" customHeight="1" thickBot="1" x14ac:dyDescent="0.3">
      <c r="A1906" s="736" t="s">
        <v>904</v>
      </c>
      <c r="B1906" s="32" t="s">
        <v>179</v>
      </c>
      <c r="C1906" s="611">
        <v>1350000</v>
      </c>
      <c r="D1906" s="590"/>
      <c r="E1906" s="590"/>
      <c r="F1906" s="698"/>
      <c r="G1906" s="828"/>
      <c r="H1906" s="629"/>
      <c r="I1906" s="829">
        <f>H1906+G1906</f>
        <v>0</v>
      </c>
      <c r="J1906" s="630">
        <f>C1906-I1906</f>
        <v>1350000</v>
      </c>
      <c r="K1906" s="737">
        <f t="shared" si="831"/>
        <v>0</v>
      </c>
    </row>
    <row r="1907" spans="1:11" ht="14.1" customHeight="1" thickBot="1" x14ac:dyDescent="0.3">
      <c r="A1907" s="372" t="s">
        <v>905</v>
      </c>
      <c r="B1907" s="3" t="s">
        <v>136</v>
      </c>
      <c r="C1907" s="617">
        <f>C1908+C1910+C1912</f>
        <v>3400000</v>
      </c>
      <c r="D1907" s="617">
        <f t="shared" ref="D1907:J1907" si="847">D1908+D1910+D1912</f>
        <v>0</v>
      </c>
      <c r="E1907" s="617">
        <f t="shared" si="847"/>
        <v>0</v>
      </c>
      <c r="F1907" s="624">
        <f t="shared" si="847"/>
        <v>0</v>
      </c>
      <c r="G1907" s="820">
        <f t="shared" si="847"/>
        <v>0</v>
      </c>
      <c r="H1907" s="617">
        <f t="shared" si="847"/>
        <v>0</v>
      </c>
      <c r="I1907" s="934">
        <f t="shared" si="847"/>
        <v>0</v>
      </c>
      <c r="J1907" s="625">
        <f t="shared" si="847"/>
        <v>3400000</v>
      </c>
      <c r="K1907" s="741">
        <f t="shared" si="831"/>
        <v>0</v>
      </c>
    </row>
    <row r="1908" spans="1:11" ht="14.1" customHeight="1" x14ac:dyDescent="0.25">
      <c r="A1908" s="747" t="s">
        <v>906</v>
      </c>
      <c r="B1908" s="41" t="s">
        <v>139</v>
      </c>
      <c r="C1908" s="618">
        <f>C1909</f>
        <v>310000</v>
      </c>
      <c r="D1908" s="618">
        <f t="shared" ref="D1908:J1908" si="848">D1909</f>
        <v>0</v>
      </c>
      <c r="E1908" s="618">
        <f t="shared" si="848"/>
        <v>0</v>
      </c>
      <c r="F1908" s="626">
        <f t="shared" si="848"/>
        <v>0</v>
      </c>
      <c r="G1908" s="821">
        <f t="shared" si="848"/>
        <v>0</v>
      </c>
      <c r="H1908" s="618">
        <f t="shared" si="848"/>
        <v>0</v>
      </c>
      <c r="I1908" s="935">
        <f t="shared" si="848"/>
        <v>0</v>
      </c>
      <c r="J1908" s="628">
        <f t="shared" si="848"/>
        <v>310000</v>
      </c>
      <c r="K1908" s="743">
        <f t="shared" si="831"/>
        <v>0</v>
      </c>
    </row>
    <row r="1909" spans="1:11" ht="14.1" customHeight="1" x14ac:dyDescent="0.25">
      <c r="A1909" s="732" t="s">
        <v>907</v>
      </c>
      <c r="B1909" s="4" t="s">
        <v>213</v>
      </c>
      <c r="C1909" s="12">
        <v>310000</v>
      </c>
      <c r="D1909" s="218"/>
      <c r="E1909" s="218"/>
      <c r="F1909" s="697"/>
      <c r="G1909" s="822"/>
      <c r="H1909" s="605"/>
      <c r="I1909" s="823">
        <f>H1909+G1909</f>
        <v>0</v>
      </c>
      <c r="J1909" s="604">
        <f>C1909-I1909</f>
        <v>310000</v>
      </c>
      <c r="K1909" s="733">
        <f t="shared" si="831"/>
        <v>0</v>
      </c>
    </row>
    <row r="1910" spans="1:11" ht="14.1" customHeight="1" x14ac:dyDescent="0.25">
      <c r="A1910" s="747" t="s">
        <v>908</v>
      </c>
      <c r="B1910" s="4" t="s">
        <v>141</v>
      </c>
      <c r="C1910" s="611">
        <f>C1911</f>
        <v>210000</v>
      </c>
      <c r="D1910" s="611">
        <f t="shared" ref="D1910:J1910" si="849">D1911</f>
        <v>0</v>
      </c>
      <c r="E1910" s="611">
        <f t="shared" si="849"/>
        <v>0</v>
      </c>
      <c r="F1910" s="663">
        <f t="shared" si="849"/>
        <v>0</v>
      </c>
      <c r="G1910" s="857">
        <f t="shared" si="849"/>
        <v>0</v>
      </c>
      <c r="H1910" s="611">
        <f t="shared" si="849"/>
        <v>0</v>
      </c>
      <c r="I1910" s="953">
        <f t="shared" si="849"/>
        <v>0</v>
      </c>
      <c r="J1910" s="664">
        <f t="shared" si="849"/>
        <v>210000</v>
      </c>
      <c r="K1910" s="733">
        <f t="shared" si="831"/>
        <v>0</v>
      </c>
    </row>
    <row r="1911" spans="1:11" ht="14.1" customHeight="1" x14ac:dyDescent="0.25">
      <c r="A1911" s="747" t="s">
        <v>909</v>
      </c>
      <c r="B1911" s="4" t="s">
        <v>142</v>
      </c>
      <c r="C1911" s="611">
        <v>210000</v>
      </c>
      <c r="D1911" s="211"/>
      <c r="E1911" s="211"/>
      <c r="F1911" s="693"/>
      <c r="G1911" s="805"/>
      <c r="H1911" s="629"/>
      <c r="I1911" s="829">
        <f>H1911+G1911</f>
        <v>0</v>
      </c>
      <c r="J1911" s="630">
        <f>C1911-I1911</f>
        <v>210000</v>
      </c>
      <c r="K1911" s="733">
        <f t="shared" si="831"/>
        <v>0</v>
      </c>
    </row>
    <row r="1912" spans="1:11" ht="14.1" customHeight="1" x14ac:dyDescent="0.25">
      <c r="A1912" s="768" t="s">
        <v>910</v>
      </c>
      <c r="B1912" s="5" t="s">
        <v>143</v>
      </c>
      <c r="C1912" s="611">
        <f>C1913</f>
        <v>2880000</v>
      </c>
      <c r="D1912" s="611">
        <f t="shared" ref="D1912:J1912" si="850">D1913</f>
        <v>0</v>
      </c>
      <c r="E1912" s="611">
        <f t="shared" si="850"/>
        <v>0</v>
      </c>
      <c r="F1912" s="663">
        <f t="shared" si="850"/>
        <v>0</v>
      </c>
      <c r="G1912" s="824">
        <f t="shared" si="850"/>
        <v>0</v>
      </c>
      <c r="H1912" s="12">
        <f t="shared" si="850"/>
        <v>0</v>
      </c>
      <c r="I1912" s="834">
        <f t="shared" si="850"/>
        <v>0</v>
      </c>
      <c r="J1912" s="634">
        <f t="shared" si="850"/>
        <v>2880000</v>
      </c>
      <c r="K1912" s="733">
        <f t="shared" si="831"/>
        <v>0</v>
      </c>
    </row>
    <row r="1913" spans="1:11" ht="14.1" customHeight="1" x14ac:dyDescent="0.25">
      <c r="A1913" s="768" t="s">
        <v>911</v>
      </c>
      <c r="B1913" s="5" t="s">
        <v>144</v>
      </c>
      <c r="C1913" s="611">
        <v>2880000</v>
      </c>
      <c r="D1913" s="590"/>
      <c r="E1913" s="590"/>
      <c r="F1913" s="698"/>
      <c r="G1913" s="805"/>
      <c r="H1913" s="629"/>
      <c r="I1913" s="829">
        <f>H1913+G1913</f>
        <v>0</v>
      </c>
      <c r="J1913" s="630">
        <f>C1913-I1913</f>
        <v>2880000</v>
      </c>
      <c r="K1913" s="733">
        <f t="shared" si="831"/>
        <v>0</v>
      </c>
    </row>
    <row r="1914" spans="1:11" ht="14.1" customHeight="1" x14ac:dyDescent="0.25">
      <c r="A1914" s="773"/>
      <c r="B1914" s="430"/>
      <c r="C1914" s="611"/>
      <c r="D1914" s="590"/>
      <c r="E1914" s="590"/>
      <c r="F1914" s="698"/>
      <c r="G1914" s="805"/>
      <c r="H1914" s="629"/>
      <c r="I1914" s="829"/>
      <c r="J1914" s="630"/>
      <c r="K1914" s="737"/>
    </row>
    <row r="1915" spans="1:11" ht="14.1" customHeight="1" x14ac:dyDescent="0.25">
      <c r="A1915" s="912"/>
      <c r="B1915" s="912"/>
      <c r="C1915" s="880"/>
      <c r="D1915" s="916"/>
      <c r="E1915" s="916"/>
      <c r="F1915" s="916"/>
      <c r="G1915" s="916"/>
      <c r="H1915" s="882"/>
      <c r="I1915" s="882"/>
      <c r="J1915" s="883"/>
      <c r="K1915" s="884"/>
    </row>
    <row r="1916" spans="1:11" ht="14.1" customHeight="1" x14ac:dyDescent="0.25">
      <c r="A1916" s="914"/>
      <c r="B1916" s="914"/>
      <c r="C1916" s="885"/>
      <c r="D1916" s="917"/>
      <c r="E1916" s="917"/>
      <c r="F1916" s="917"/>
      <c r="G1916" s="917"/>
      <c r="H1916" s="415"/>
      <c r="I1916" s="415"/>
      <c r="J1916" s="886"/>
      <c r="K1916" s="887"/>
    </row>
    <row r="1917" spans="1:11" ht="14.1" customHeight="1" x14ac:dyDescent="0.25">
      <c r="A1917" s="914"/>
      <c r="B1917" s="914"/>
      <c r="C1917" s="885"/>
      <c r="D1917" s="917"/>
      <c r="E1917" s="917"/>
      <c r="F1917" s="917"/>
      <c r="G1917" s="917"/>
      <c r="H1917" s="415"/>
      <c r="I1917" s="415"/>
      <c r="J1917" s="886"/>
      <c r="K1917" s="887"/>
    </row>
    <row r="1918" spans="1:11" ht="14.1" customHeight="1" x14ac:dyDescent="0.25">
      <c r="A1918" s="914"/>
      <c r="B1918" s="914"/>
      <c r="C1918" s="885"/>
      <c r="D1918" s="917"/>
      <c r="E1918" s="917"/>
      <c r="F1918" s="917"/>
      <c r="G1918" s="917"/>
      <c r="H1918" s="415"/>
      <c r="I1918" s="415"/>
      <c r="J1918" s="886"/>
      <c r="K1918" s="887"/>
    </row>
    <row r="1919" spans="1:11" ht="14.1" customHeight="1" x14ac:dyDescent="0.25">
      <c r="A1919" s="914"/>
      <c r="B1919" s="914"/>
      <c r="C1919" s="885"/>
      <c r="D1919" s="917"/>
      <c r="E1919" s="917"/>
      <c r="F1919" s="917"/>
      <c r="G1919" s="917"/>
      <c r="H1919" s="415"/>
      <c r="I1919" s="415"/>
      <c r="J1919" s="886"/>
      <c r="K1919" s="887"/>
    </row>
    <row r="1920" spans="1:11" ht="14.1" customHeight="1" x14ac:dyDescent="0.25">
      <c r="A1920" s="914"/>
      <c r="B1920" s="914"/>
      <c r="C1920" s="885"/>
      <c r="D1920" s="917"/>
      <c r="E1920" s="917"/>
      <c r="F1920" s="917"/>
      <c r="G1920" s="917"/>
      <c r="H1920" s="415"/>
      <c r="I1920" s="415"/>
      <c r="J1920" s="886"/>
      <c r="K1920" s="887"/>
    </row>
    <row r="1921" spans="1:11" ht="14.1" customHeight="1" x14ac:dyDescent="0.25">
      <c r="A1921" s="914"/>
      <c r="B1921" s="914"/>
      <c r="C1921" s="885"/>
      <c r="D1921" s="917"/>
      <c r="E1921" s="917"/>
      <c r="F1921" s="917"/>
      <c r="G1921" s="917"/>
      <c r="H1921" s="415"/>
      <c r="I1921" s="415"/>
      <c r="J1921" s="886"/>
      <c r="K1921" s="887"/>
    </row>
    <row r="1922" spans="1:11" ht="14.1" customHeight="1" x14ac:dyDescent="0.25">
      <c r="A1922" s="914"/>
      <c r="B1922" s="914"/>
      <c r="C1922" s="885"/>
      <c r="D1922" s="917"/>
      <c r="E1922" s="917"/>
      <c r="F1922" s="917"/>
      <c r="G1922" s="917"/>
      <c r="H1922" s="415"/>
      <c r="I1922" s="415"/>
      <c r="J1922" s="886"/>
      <c r="K1922" s="887">
        <v>9</v>
      </c>
    </row>
    <row r="1923" spans="1:11" ht="14.1" customHeight="1" x14ac:dyDescent="0.25">
      <c r="A1923" s="717" t="s">
        <v>435</v>
      </c>
      <c r="B1923" s="689">
        <v>2</v>
      </c>
      <c r="C1923" s="690" t="s">
        <v>436</v>
      </c>
      <c r="D1923" s="690" t="s">
        <v>437</v>
      </c>
      <c r="E1923" s="690" t="s">
        <v>438</v>
      </c>
      <c r="F1923" s="691" t="s">
        <v>439</v>
      </c>
      <c r="G1923" s="801">
        <v>7</v>
      </c>
      <c r="H1923" s="581">
        <v>8</v>
      </c>
      <c r="I1923" s="924">
        <v>9</v>
      </c>
      <c r="J1923" s="582">
        <v>10</v>
      </c>
      <c r="K1923" s="718">
        <v>11</v>
      </c>
    </row>
    <row r="1924" spans="1:11" ht="14.1" customHeight="1" x14ac:dyDescent="0.25">
      <c r="A1924" s="774" t="s">
        <v>773</v>
      </c>
      <c r="B1924" s="426" t="s">
        <v>774</v>
      </c>
      <c r="C1924" s="666">
        <f t="shared" ref="C1924:J1924" si="851">C1925+C1938</f>
        <v>11500000</v>
      </c>
      <c r="D1924" s="666">
        <f t="shared" si="851"/>
        <v>0</v>
      </c>
      <c r="E1924" s="666">
        <f t="shared" si="851"/>
        <v>0</v>
      </c>
      <c r="F1924" s="650">
        <f t="shared" si="851"/>
        <v>0</v>
      </c>
      <c r="G1924" s="858">
        <f t="shared" si="851"/>
        <v>0</v>
      </c>
      <c r="H1924" s="666">
        <f t="shared" si="851"/>
        <v>0</v>
      </c>
      <c r="I1924" s="843">
        <f t="shared" si="851"/>
        <v>0</v>
      </c>
      <c r="J1924" s="877">
        <f t="shared" si="851"/>
        <v>11500000</v>
      </c>
      <c r="K1924" s="775">
        <f>I1924/C1924*100</f>
        <v>0</v>
      </c>
    </row>
    <row r="1925" spans="1:11" ht="14.1" customHeight="1" thickBot="1" x14ac:dyDescent="0.3">
      <c r="A1925" s="371" t="s">
        <v>53</v>
      </c>
      <c r="B1925" s="54" t="s">
        <v>54</v>
      </c>
      <c r="C1925" s="616">
        <f>C1926</f>
        <v>10000000</v>
      </c>
      <c r="D1925" s="616">
        <f t="shared" ref="D1925:J1925" si="852">D1926</f>
        <v>0</v>
      </c>
      <c r="E1925" s="616">
        <f t="shared" si="852"/>
        <v>0</v>
      </c>
      <c r="F1925" s="622">
        <f t="shared" si="852"/>
        <v>0</v>
      </c>
      <c r="G1925" s="819">
        <f t="shared" si="852"/>
        <v>0</v>
      </c>
      <c r="H1925" s="616">
        <f t="shared" si="852"/>
        <v>0</v>
      </c>
      <c r="I1925" s="961">
        <f t="shared" si="852"/>
        <v>0</v>
      </c>
      <c r="J1925" s="865">
        <f t="shared" si="852"/>
        <v>10000000</v>
      </c>
      <c r="K1925" s="739">
        <f t="shared" ref="K1925:K1930" si="853">I1925/C1925*100</f>
        <v>0</v>
      </c>
    </row>
    <row r="1926" spans="1:11" ht="14.1" customHeight="1" thickBot="1" x14ac:dyDescent="0.3">
      <c r="A1926" s="776" t="s">
        <v>311</v>
      </c>
      <c r="B1926" s="3" t="s">
        <v>136</v>
      </c>
      <c r="C1926" s="617">
        <f>C1927+C1929+C1932+C1935</f>
        <v>10000000</v>
      </c>
      <c r="D1926" s="617">
        <f t="shared" ref="D1926:J1926" si="854">D1927+D1929+D1932+D1935</f>
        <v>0</v>
      </c>
      <c r="E1926" s="617">
        <f t="shared" si="854"/>
        <v>0</v>
      </c>
      <c r="F1926" s="624">
        <f t="shared" si="854"/>
        <v>0</v>
      </c>
      <c r="G1926" s="820">
        <f t="shared" si="854"/>
        <v>0</v>
      </c>
      <c r="H1926" s="617">
        <f t="shared" si="854"/>
        <v>0</v>
      </c>
      <c r="I1926" s="934">
        <f t="shared" si="854"/>
        <v>0</v>
      </c>
      <c r="J1926" s="625">
        <f t="shared" si="854"/>
        <v>10000000</v>
      </c>
      <c r="K1926" s="741">
        <f t="shared" si="853"/>
        <v>0</v>
      </c>
    </row>
    <row r="1927" spans="1:11" ht="14.1" customHeight="1" x14ac:dyDescent="0.25">
      <c r="A1927" s="777" t="s">
        <v>312</v>
      </c>
      <c r="B1927" s="41" t="s">
        <v>139</v>
      </c>
      <c r="C1927" s="618">
        <f>C1928</f>
        <v>2150000</v>
      </c>
      <c r="D1927" s="618">
        <f t="shared" ref="D1927:J1927" si="855">D1928</f>
        <v>0</v>
      </c>
      <c r="E1927" s="618">
        <f t="shared" si="855"/>
        <v>0</v>
      </c>
      <c r="F1927" s="626">
        <f t="shared" si="855"/>
        <v>0</v>
      </c>
      <c r="G1927" s="821">
        <f t="shared" si="855"/>
        <v>0</v>
      </c>
      <c r="H1927" s="618">
        <f t="shared" si="855"/>
        <v>0</v>
      </c>
      <c r="I1927" s="935">
        <f t="shared" si="855"/>
        <v>0</v>
      </c>
      <c r="J1927" s="628">
        <f t="shared" si="855"/>
        <v>2150000</v>
      </c>
      <c r="K1927" s="743">
        <f t="shared" si="853"/>
        <v>0</v>
      </c>
    </row>
    <row r="1928" spans="1:11" ht="14.1" customHeight="1" x14ac:dyDescent="0.25">
      <c r="A1928" s="778" t="s">
        <v>313</v>
      </c>
      <c r="B1928" s="4" t="s">
        <v>140</v>
      </c>
      <c r="C1928" s="12">
        <v>2150000</v>
      </c>
      <c r="D1928" s="218"/>
      <c r="E1928" s="218"/>
      <c r="F1928" s="697"/>
      <c r="G1928" s="822"/>
      <c r="H1928" s="605"/>
      <c r="I1928" s="831">
        <f>H1928+G1928</f>
        <v>0</v>
      </c>
      <c r="J1928" s="604">
        <f>C1928-I1928</f>
        <v>2150000</v>
      </c>
      <c r="K1928" s="733">
        <f t="shared" si="853"/>
        <v>0</v>
      </c>
    </row>
    <row r="1929" spans="1:11" ht="14.1" customHeight="1" x14ac:dyDescent="0.25">
      <c r="A1929" s="778" t="s">
        <v>314</v>
      </c>
      <c r="B1929" s="4" t="s">
        <v>141</v>
      </c>
      <c r="C1929" s="12">
        <f>C1930+C1931</f>
        <v>750000</v>
      </c>
      <c r="D1929" s="12">
        <f t="shared" ref="D1929:J1929" si="856">D1930+D1931</f>
        <v>0</v>
      </c>
      <c r="E1929" s="12">
        <f t="shared" si="856"/>
        <v>0</v>
      </c>
      <c r="F1929" s="633">
        <f t="shared" si="856"/>
        <v>0</v>
      </c>
      <c r="G1929" s="824">
        <f t="shared" si="856"/>
        <v>0</v>
      </c>
      <c r="H1929" s="12">
        <f t="shared" si="856"/>
        <v>0</v>
      </c>
      <c r="I1929" s="834">
        <f t="shared" si="856"/>
        <v>0</v>
      </c>
      <c r="J1929" s="634">
        <f t="shared" si="856"/>
        <v>750000</v>
      </c>
      <c r="K1929" s="733">
        <f t="shared" si="853"/>
        <v>0</v>
      </c>
    </row>
    <row r="1930" spans="1:11" ht="14.1" customHeight="1" x14ac:dyDescent="0.25">
      <c r="A1930" s="778" t="s">
        <v>315</v>
      </c>
      <c r="B1930" s="4" t="s">
        <v>142</v>
      </c>
      <c r="C1930" s="12">
        <v>450000</v>
      </c>
      <c r="D1930" s="218"/>
      <c r="E1930" s="218"/>
      <c r="F1930" s="697"/>
      <c r="G1930" s="822"/>
      <c r="H1930" s="605"/>
      <c r="I1930" s="831">
        <f>H1930+G1930</f>
        <v>0</v>
      </c>
      <c r="J1930" s="604">
        <f>C1930-I1930</f>
        <v>450000</v>
      </c>
      <c r="K1930" s="733">
        <f t="shared" si="853"/>
        <v>0</v>
      </c>
    </row>
    <row r="1931" spans="1:11" ht="14.1" customHeight="1" x14ac:dyDescent="0.25">
      <c r="A1931" s="778" t="s">
        <v>912</v>
      </c>
      <c r="B1931" s="4" t="s">
        <v>387</v>
      </c>
      <c r="C1931" s="12">
        <v>300000</v>
      </c>
      <c r="D1931" s="218"/>
      <c r="E1931" s="218"/>
      <c r="F1931" s="697"/>
      <c r="G1931" s="822"/>
      <c r="H1931" s="605"/>
      <c r="I1931" s="831"/>
      <c r="J1931" s="604">
        <f>C1931-I1931</f>
        <v>300000</v>
      </c>
      <c r="K1931" s="733"/>
    </row>
    <row r="1932" spans="1:11" ht="14.1" customHeight="1" x14ac:dyDescent="0.25">
      <c r="A1932" s="778" t="s">
        <v>316</v>
      </c>
      <c r="B1932" s="4" t="s">
        <v>143</v>
      </c>
      <c r="C1932" s="12">
        <f>C1933+C1934</f>
        <v>5000000</v>
      </c>
      <c r="D1932" s="12">
        <f t="shared" ref="D1932:J1932" si="857">D1933+D1934</f>
        <v>0</v>
      </c>
      <c r="E1932" s="12">
        <f t="shared" si="857"/>
        <v>0</v>
      </c>
      <c r="F1932" s="633">
        <f t="shared" si="857"/>
        <v>0</v>
      </c>
      <c r="G1932" s="824">
        <f t="shared" si="857"/>
        <v>0</v>
      </c>
      <c r="H1932" s="12">
        <f t="shared" si="857"/>
        <v>0</v>
      </c>
      <c r="I1932" s="834">
        <f t="shared" si="857"/>
        <v>0</v>
      </c>
      <c r="J1932" s="634">
        <f t="shared" si="857"/>
        <v>5000000</v>
      </c>
      <c r="K1932" s="733">
        <f t="shared" ref="K1932:K1952" si="858">I1932/C1932*100</f>
        <v>0</v>
      </c>
    </row>
    <row r="1933" spans="1:11" ht="14.1" customHeight="1" x14ac:dyDescent="0.25">
      <c r="A1933" s="778" t="s">
        <v>317</v>
      </c>
      <c r="B1933" s="4" t="s">
        <v>144</v>
      </c>
      <c r="C1933" s="12">
        <v>2250000</v>
      </c>
      <c r="D1933" s="218"/>
      <c r="E1933" s="218"/>
      <c r="F1933" s="697"/>
      <c r="G1933" s="804"/>
      <c r="H1933" s="605"/>
      <c r="I1933" s="823">
        <f>H1933+G1933</f>
        <v>0</v>
      </c>
      <c r="J1933" s="604">
        <f>C1933-I1933</f>
        <v>2250000</v>
      </c>
      <c r="K1933" s="733">
        <f t="shared" si="858"/>
        <v>0</v>
      </c>
    </row>
    <row r="1934" spans="1:11" ht="14.1" customHeight="1" x14ac:dyDescent="0.25">
      <c r="A1934" s="778" t="s">
        <v>913</v>
      </c>
      <c r="B1934" s="4" t="s">
        <v>914</v>
      </c>
      <c r="C1934" s="611">
        <v>2750000</v>
      </c>
      <c r="D1934" s="211"/>
      <c r="E1934" s="211"/>
      <c r="F1934" s="693"/>
      <c r="G1934" s="805"/>
      <c r="H1934" s="629"/>
      <c r="I1934" s="829"/>
      <c r="J1934" s="604">
        <f>C1934-I1934</f>
        <v>2750000</v>
      </c>
      <c r="K1934" s="733">
        <f t="shared" si="858"/>
        <v>0</v>
      </c>
    </row>
    <row r="1935" spans="1:11" ht="14.1" customHeight="1" x14ac:dyDescent="0.25">
      <c r="A1935" s="778" t="s">
        <v>915</v>
      </c>
      <c r="B1935" s="32" t="s">
        <v>918</v>
      </c>
      <c r="C1935" s="611">
        <f>C1936+C1937</f>
        <v>2100000</v>
      </c>
      <c r="D1935" s="611">
        <f t="shared" ref="D1935:J1935" si="859">D1936+D1937</f>
        <v>0</v>
      </c>
      <c r="E1935" s="611">
        <f t="shared" si="859"/>
        <v>0</v>
      </c>
      <c r="F1935" s="663">
        <f t="shared" si="859"/>
        <v>0</v>
      </c>
      <c r="G1935" s="857">
        <f t="shared" si="859"/>
        <v>0</v>
      </c>
      <c r="H1935" s="611">
        <f t="shared" si="859"/>
        <v>0</v>
      </c>
      <c r="I1935" s="953">
        <f t="shared" si="859"/>
        <v>0</v>
      </c>
      <c r="J1935" s="664">
        <f t="shared" si="859"/>
        <v>2100000</v>
      </c>
      <c r="K1935" s="733">
        <f t="shared" si="858"/>
        <v>0</v>
      </c>
    </row>
    <row r="1936" spans="1:11" ht="14.1" customHeight="1" x14ac:dyDescent="0.25">
      <c r="A1936" s="778" t="s">
        <v>916</v>
      </c>
      <c r="B1936" s="32" t="s">
        <v>919</v>
      </c>
      <c r="C1936" s="611">
        <v>1500000</v>
      </c>
      <c r="D1936" s="211"/>
      <c r="E1936" s="211"/>
      <c r="F1936" s="693"/>
      <c r="G1936" s="805"/>
      <c r="H1936" s="629"/>
      <c r="I1936" s="829"/>
      <c r="J1936" s="630">
        <f>C1936-I1936</f>
        <v>1500000</v>
      </c>
      <c r="K1936" s="733">
        <f t="shared" si="858"/>
        <v>0</v>
      </c>
    </row>
    <row r="1937" spans="1:11" ht="14.1" customHeight="1" x14ac:dyDescent="0.25">
      <c r="A1937" s="778" t="s">
        <v>917</v>
      </c>
      <c r="B1937" s="32" t="s">
        <v>920</v>
      </c>
      <c r="C1937" s="611">
        <v>600000</v>
      </c>
      <c r="D1937" s="211"/>
      <c r="E1937" s="211"/>
      <c r="F1937" s="693"/>
      <c r="G1937" s="805"/>
      <c r="H1937" s="629"/>
      <c r="I1937" s="829"/>
      <c r="J1937" s="630">
        <f>C1937-I1937</f>
        <v>600000</v>
      </c>
      <c r="K1937" s="733">
        <f t="shared" si="858"/>
        <v>0</v>
      </c>
    </row>
    <row r="1938" spans="1:11" ht="14.1" customHeight="1" thickBot="1" x14ac:dyDescent="0.3">
      <c r="A1938" s="371" t="s">
        <v>921</v>
      </c>
      <c r="B1938" s="54" t="s">
        <v>991</v>
      </c>
      <c r="C1938" s="616">
        <f>C1939</f>
        <v>1500000</v>
      </c>
      <c r="D1938" s="616">
        <f t="shared" ref="D1938:J1938" si="860">D1939</f>
        <v>0</v>
      </c>
      <c r="E1938" s="616">
        <f t="shared" si="860"/>
        <v>0</v>
      </c>
      <c r="F1938" s="622">
        <f t="shared" si="860"/>
        <v>0</v>
      </c>
      <c r="G1938" s="838">
        <f t="shared" si="860"/>
        <v>0</v>
      </c>
      <c r="H1938" s="641">
        <f t="shared" si="860"/>
        <v>0</v>
      </c>
      <c r="I1938" s="962">
        <f t="shared" si="860"/>
        <v>0</v>
      </c>
      <c r="J1938" s="632">
        <f t="shared" si="860"/>
        <v>1500000</v>
      </c>
      <c r="K1938" s="739">
        <f t="shared" si="858"/>
        <v>0</v>
      </c>
    </row>
    <row r="1939" spans="1:11" ht="14.1" customHeight="1" thickBot="1" x14ac:dyDescent="0.3">
      <c r="A1939" s="776" t="s">
        <v>922</v>
      </c>
      <c r="B1939" s="3" t="s">
        <v>136</v>
      </c>
      <c r="C1939" s="617">
        <f>C1940+C1942+C1944</f>
        <v>1500000</v>
      </c>
      <c r="D1939" s="617">
        <f t="shared" ref="D1939:J1939" si="861">D1940+D1942+D1944</f>
        <v>0</v>
      </c>
      <c r="E1939" s="617">
        <f t="shared" si="861"/>
        <v>0</v>
      </c>
      <c r="F1939" s="624">
        <f t="shared" si="861"/>
        <v>0</v>
      </c>
      <c r="G1939" s="820">
        <f t="shared" si="861"/>
        <v>0</v>
      </c>
      <c r="H1939" s="617">
        <f t="shared" si="861"/>
        <v>0</v>
      </c>
      <c r="I1939" s="934">
        <f t="shared" si="861"/>
        <v>0</v>
      </c>
      <c r="J1939" s="625">
        <f t="shared" si="861"/>
        <v>1500000</v>
      </c>
      <c r="K1939" s="741">
        <f t="shared" si="858"/>
        <v>0</v>
      </c>
    </row>
    <row r="1940" spans="1:11" ht="14.1" customHeight="1" x14ac:dyDescent="0.25">
      <c r="A1940" s="777" t="s">
        <v>923</v>
      </c>
      <c r="B1940" s="41" t="s">
        <v>139</v>
      </c>
      <c r="C1940" s="618">
        <f>C1941</f>
        <v>40000</v>
      </c>
      <c r="D1940" s="618">
        <f t="shared" ref="D1940:J1940" si="862">D1941</f>
        <v>0</v>
      </c>
      <c r="E1940" s="618">
        <f t="shared" si="862"/>
        <v>0</v>
      </c>
      <c r="F1940" s="626">
        <f t="shared" si="862"/>
        <v>0</v>
      </c>
      <c r="G1940" s="821">
        <f t="shared" si="862"/>
        <v>0</v>
      </c>
      <c r="H1940" s="618">
        <f t="shared" si="862"/>
        <v>0</v>
      </c>
      <c r="I1940" s="935">
        <f t="shared" si="862"/>
        <v>0</v>
      </c>
      <c r="J1940" s="628">
        <f t="shared" si="862"/>
        <v>40000</v>
      </c>
      <c r="K1940" s="743">
        <f t="shared" si="858"/>
        <v>0</v>
      </c>
    </row>
    <row r="1941" spans="1:11" ht="14.1" customHeight="1" x14ac:dyDescent="0.25">
      <c r="A1941" s="778" t="s">
        <v>924</v>
      </c>
      <c r="B1941" s="4" t="s">
        <v>140</v>
      </c>
      <c r="C1941" s="12">
        <v>40000</v>
      </c>
      <c r="D1941" s="218"/>
      <c r="E1941" s="218"/>
      <c r="F1941" s="697"/>
      <c r="G1941" s="804"/>
      <c r="H1941" s="605"/>
      <c r="I1941" s="823">
        <f>H1941+G1941</f>
        <v>0</v>
      </c>
      <c r="J1941" s="604">
        <f>C1941-I1941</f>
        <v>40000</v>
      </c>
      <c r="K1941" s="733">
        <f t="shared" si="858"/>
        <v>0</v>
      </c>
    </row>
    <row r="1942" spans="1:11" ht="14.1" customHeight="1" x14ac:dyDescent="0.25">
      <c r="A1942" s="778" t="s">
        <v>925</v>
      </c>
      <c r="B1942" s="4" t="s">
        <v>141</v>
      </c>
      <c r="C1942" s="12">
        <f>C1943</f>
        <v>50000</v>
      </c>
      <c r="D1942" s="12">
        <f t="shared" ref="D1942:J1942" si="863">D1943</f>
        <v>0</v>
      </c>
      <c r="E1942" s="12">
        <f t="shared" si="863"/>
        <v>0</v>
      </c>
      <c r="F1942" s="633">
        <f t="shared" si="863"/>
        <v>0</v>
      </c>
      <c r="G1942" s="824">
        <f t="shared" si="863"/>
        <v>0</v>
      </c>
      <c r="H1942" s="12">
        <f t="shared" si="863"/>
        <v>0</v>
      </c>
      <c r="I1942" s="834">
        <f t="shared" si="863"/>
        <v>0</v>
      </c>
      <c r="J1942" s="634">
        <f t="shared" si="863"/>
        <v>50000</v>
      </c>
      <c r="K1942" s="733">
        <f t="shared" si="858"/>
        <v>0</v>
      </c>
    </row>
    <row r="1943" spans="1:11" ht="14.1" customHeight="1" x14ac:dyDescent="0.25">
      <c r="A1943" s="778" t="s">
        <v>926</v>
      </c>
      <c r="B1943" s="4" t="s">
        <v>142</v>
      </c>
      <c r="C1943" s="12">
        <v>50000</v>
      </c>
      <c r="D1943" s="218"/>
      <c r="E1943" s="218"/>
      <c r="F1943" s="697"/>
      <c r="G1943" s="822"/>
      <c r="H1943" s="605"/>
      <c r="I1943" s="823">
        <f>H1943+G1943</f>
        <v>0</v>
      </c>
      <c r="J1943" s="604">
        <f>C1943-I1943</f>
        <v>50000</v>
      </c>
      <c r="K1943" s="733">
        <f t="shared" si="858"/>
        <v>0</v>
      </c>
    </row>
    <row r="1944" spans="1:11" ht="14.1" customHeight="1" x14ac:dyDescent="0.25">
      <c r="A1944" s="778" t="s">
        <v>927</v>
      </c>
      <c r="B1944" s="4" t="s">
        <v>143</v>
      </c>
      <c r="C1944" s="12">
        <f>C1945</f>
        <v>1410000</v>
      </c>
      <c r="D1944" s="12">
        <f t="shared" ref="D1944:J1944" si="864">D1945</f>
        <v>0</v>
      </c>
      <c r="E1944" s="12">
        <f t="shared" si="864"/>
        <v>0</v>
      </c>
      <c r="F1944" s="633">
        <f t="shared" si="864"/>
        <v>0</v>
      </c>
      <c r="G1944" s="824">
        <f t="shared" si="864"/>
        <v>0</v>
      </c>
      <c r="H1944" s="12">
        <f t="shared" si="864"/>
        <v>0</v>
      </c>
      <c r="I1944" s="834">
        <f t="shared" si="864"/>
        <v>0</v>
      </c>
      <c r="J1944" s="634">
        <f t="shared" si="864"/>
        <v>1410000</v>
      </c>
      <c r="K1944" s="733">
        <f t="shared" si="858"/>
        <v>0</v>
      </c>
    </row>
    <row r="1945" spans="1:11" ht="14.1" customHeight="1" x14ac:dyDescent="0.25">
      <c r="A1945" s="778" t="s">
        <v>928</v>
      </c>
      <c r="B1945" s="4" t="s">
        <v>144</v>
      </c>
      <c r="C1945" s="12">
        <v>1410000</v>
      </c>
      <c r="D1945" s="218"/>
      <c r="E1945" s="218"/>
      <c r="F1945" s="697"/>
      <c r="G1945" s="822"/>
      <c r="H1945" s="605"/>
      <c r="I1945" s="823">
        <f>H1945+G1945</f>
        <v>0</v>
      </c>
      <c r="J1945" s="604">
        <f>C1945-I1945</f>
        <v>1410000</v>
      </c>
      <c r="K1945" s="733">
        <f t="shared" si="858"/>
        <v>0</v>
      </c>
    </row>
    <row r="1946" spans="1:11" ht="14.1" customHeight="1" thickBot="1" x14ac:dyDescent="0.3">
      <c r="A1946" s="745" t="s">
        <v>102</v>
      </c>
      <c r="B1946" s="40" t="s">
        <v>94</v>
      </c>
      <c r="C1946" s="620">
        <f t="shared" ref="C1946:J1946" si="865">C1947+C1956+C1968+C1979</f>
        <v>15300000</v>
      </c>
      <c r="D1946" s="620">
        <f t="shared" si="865"/>
        <v>0</v>
      </c>
      <c r="E1946" s="620">
        <f t="shared" si="865"/>
        <v>0</v>
      </c>
      <c r="F1946" s="453">
        <f t="shared" si="865"/>
        <v>0</v>
      </c>
      <c r="G1946" s="825">
        <f t="shared" si="865"/>
        <v>560000</v>
      </c>
      <c r="H1946" s="619">
        <f t="shared" si="865"/>
        <v>760000</v>
      </c>
      <c r="I1946" s="665">
        <f t="shared" si="865"/>
        <v>1320000</v>
      </c>
      <c r="J1946" s="621">
        <f t="shared" si="865"/>
        <v>13980000</v>
      </c>
      <c r="K1946" s="775">
        <f t="shared" si="858"/>
        <v>8.6274509803921564</v>
      </c>
    </row>
    <row r="1947" spans="1:11" ht="14.1" customHeight="1" thickBot="1" x14ac:dyDescent="0.3">
      <c r="A1947" s="371" t="s">
        <v>56</v>
      </c>
      <c r="B1947" s="54" t="s">
        <v>57</v>
      </c>
      <c r="C1947" s="616">
        <f>C1948</f>
        <v>4900000</v>
      </c>
      <c r="D1947" s="616">
        <f t="shared" ref="D1947:J1947" si="866">D1948</f>
        <v>0</v>
      </c>
      <c r="E1947" s="616">
        <f t="shared" si="866"/>
        <v>0</v>
      </c>
      <c r="F1947" s="622">
        <f t="shared" si="866"/>
        <v>0</v>
      </c>
      <c r="G1947" s="838">
        <f t="shared" si="866"/>
        <v>0</v>
      </c>
      <c r="H1947" s="641">
        <f t="shared" si="866"/>
        <v>0</v>
      </c>
      <c r="I1947" s="962">
        <f t="shared" si="866"/>
        <v>0</v>
      </c>
      <c r="J1947" s="632">
        <f t="shared" si="866"/>
        <v>4900000</v>
      </c>
      <c r="K1947" s="757">
        <f t="shared" si="858"/>
        <v>0</v>
      </c>
    </row>
    <row r="1948" spans="1:11" ht="14.1" customHeight="1" thickBot="1" x14ac:dyDescent="0.3">
      <c r="A1948" s="776" t="s">
        <v>318</v>
      </c>
      <c r="B1948" s="3" t="s">
        <v>136</v>
      </c>
      <c r="C1948" s="617">
        <f>C1949+C1951+C1954</f>
        <v>4900000</v>
      </c>
      <c r="D1948" s="617">
        <f t="shared" ref="D1948:J1948" si="867">D1949+D1951+D1954</f>
        <v>0</v>
      </c>
      <c r="E1948" s="617">
        <f t="shared" si="867"/>
        <v>0</v>
      </c>
      <c r="F1948" s="624">
        <f t="shared" si="867"/>
        <v>0</v>
      </c>
      <c r="G1948" s="820">
        <f t="shared" si="867"/>
        <v>0</v>
      </c>
      <c r="H1948" s="617">
        <f t="shared" si="867"/>
        <v>0</v>
      </c>
      <c r="I1948" s="934">
        <f t="shared" si="867"/>
        <v>0</v>
      </c>
      <c r="J1948" s="625">
        <f t="shared" si="867"/>
        <v>4900000</v>
      </c>
      <c r="K1948" s="743">
        <f t="shared" si="858"/>
        <v>0</v>
      </c>
    </row>
    <row r="1949" spans="1:11" ht="14.1" customHeight="1" x14ac:dyDescent="0.25">
      <c r="A1949" s="777" t="s">
        <v>319</v>
      </c>
      <c r="B1949" s="41" t="s">
        <v>139</v>
      </c>
      <c r="C1949" s="618">
        <f>C1950</f>
        <v>785000</v>
      </c>
      <c r="D1949" s="618">
        <f t="shared" ref="D1949:J1949" si="868">D1950</f>
        <v>0</v>
      </c>
      <c r="E1949" s="618">
        <f t="shared" si="868"/>
        <v>0</v>
      </c>
      <c r="F1949" s="626">
        <f t="shared" si="868"/>
        <v>0</v>
      </c>
      <c r="G1949" s="821">
        <f t="shared" si="868"/>
        <v>0</v>
      </c>
      <c r="H1949" s="618">
        <f t="shared" si="868"/>
        <v>0</v>
      </c>
      <c r="I1949" s="935">
        <f t="shared" si="868"/>
        <v>0</v>
      </c>
      <c r="J1949" s="628">
        <f t="shared" si="868"/>
        <v>785000</v>
      </c>
      <c r="K1949" s="733">
        <f t="shared" si="858"/>
        <v>0</v>
      </c>
    </row>
    <row r="1950" spans="1:11" ht="14.1" customHeight="1" x14ac:dyDescent="0.25">
      <c r="A1950" s="778" t="s">
        <v>320</v>
      </c>
      <c r="B1950" s="4" t="s">
        <v>140</v>
      </c>
      <c r="C1950" s="12">
        <v>785000</v>
      </c>
      <c r="D1950" s="218"/>
      <c r="E1950" s="218"/>
      <c r="F1950" s="697"/>
      <c r="G1950" s="804"/>
      <c r="H1950" s="587"/>
      <c r="I1950" s="823">
        <f>H1950+G1950</f>
        <v>0</v>
      </c>
      <c r="J1950" s="604">
        <f>C1950-I1950</f>
        <v>785000</v>
      </c>
      <c r="K1950" s="733">
        <f t="shared" si="858"/>
        <v>0</v>
      </c>
    </row>
    <row r="1951" spans="1:11" ht="14.1" customHeight="1" x14ac:dyDescent="0.25">
      <c r="A1951" s="778" t="s">
        <v>321</v>
      </c>
      <c r="B1951" s="4" t="s">
        <v>141</v>
      </c>
      <c r="C1951" s="12">
        <f>C1952+C1953</f>
        <v>290000</v>
      </c>
      <c r="D1951" s="12">
        <f t="shared" ref="D1951:J1951" si="869">D1952+D1953</f>
        <v>0</v>
      </c>
      <c r="E1951" s="12">
        <f t="shared" si="869"/>
        <v>0</v>
      </c>
      <c r="F1951" s="633">
        <f t="shared" si="869"/>
        <v>0</v>
      </c>
      <c r="G1951" s="824">
        <f t="shared" si="869"/>
        <v>0</v>
      </c>
      <c r="H1951" s="12">
        <f t="shared" si="869"/>
        <v>0</v>
      </c>
      <c r="I1951" s="834">
        <f t="shared" si="869"/>
        <v>0</v>
      </c>
      <c r="J1951" s="634">
        <f t="shared" si="869"/>
        <v>290000</v>
      </c>
      <c r="K1951" s="733">
        <f t="shared" si="858"/>
        <v>0</v>
      </c>
    </row>
    <row r="1952" spans="1:11" ht="14.1" customHeight="1" x14ac:dyDescent="0.25">
      <c r="A1952" s="778" t="s">
        <v>322</v>
      </c>
      <c r="B1952" s="4" t="s">
        <v>142</v>
      </c>
      <c r="C1952" s="12">
        <v>90000</v>
      </c>
      <c r="D1952" s="218"/>
      <c r="E1952" s="218"/>
      <c r="F1952" s="697"/>
      <c r="G1952" s="804"/>
      <c r="H1952" s="587"/>
      <c r="I1952" s="823">
        <f>H1952+G1952</f>
        <v>0</v>
      </c>
      <c r="J1952" s="604">
        <f>C1952-I1952</f>
        <v>90000</v>
      </c>
      <c r="K1952" s="733">
        <f t="shared" si="858"/>
        <v>0</v>
      </c>
    </row>
    <row r="1953" spans="1:11" ht="14.1" customHeight="1" x14ac:dyDescent="0.25">
      <c r="A1953" s="778" t="s">
        <v>929</v>
      </c>
      <c r="B1953" s="4" t="s">
        <v>809</v>
      </c>
      <c r="C1953" s="12">
        <v>200000</v>
      </c>
      <c r="D1953" s="218"/>
      <c r="E1953" s="218"/>
      <c r="F1953" s="697"/>
      <c r="G1953" s="804"/>
      <c r="H1953" s="587"/>
      <c r="I1953" s="823"/>
      <c r="J1953" s="604">
        <f>C1953-I1953</f>
        <v>200000</v>
      </c>
      <c r="K1953" s="733"/>
    </row>
    <row r="1954" spans="1:11" ht="14.1" customHeight="1" x14ac:dyDescent="0.25">
      <c r="A1954" s="778" t="s">
        <v>323</v>
      </c>
      <c r="B1954" s="4" t="s">
        <v>143</v>
      </c>
      <c r="C1954" s="12">
        <f>C1955</f>
        <v>3825000</v>
      </c>
      <c r="D1954" s="12">
        <f t="shared" ref="D1954:J1954" si="870">D1955</f>
        <v>0</v>
      </c>
      <c r="E1954" s="12">
        <f t="shared" si="870"/>
        <v>0</v>
      </c>
      <c r="F1954" s="633">
        <f t="shared" si="870"/>
        <v>0</v>
      </c>
      <c r="G1954" s="824">
        <f t="shared" si="870"/>
        <v>0</v>
      </c>
      <c r="H1954" s="12">
        <f t="shared" si="870"/>
        <v>0</v>
      </c>
      <c r="I1954" s="954">
        <f t="shared" si="870"/>
        <v>0</v>
      </c>
      <c r="J1954" s="634">
        <f t="shared" si="870"/>
        <v>3825000</v>
      </c>
      <c r="K1954" s="733">
        <f t="shared" ref="K1954:K1964" si="871">I1954/C1954*100</f>
        <v>0</v>
      </c>
    </row>
    <row r="1955" spans="1:11" ht="14.1" customHeight="1" x14ac:dyDescent="0.25">
      <c r="A1955" s="779" t="s">
        <v>324</v>
      </c>
      <c r="B1955" s="32" t="s">
        <v>144</v>
      </c>
      <c r="C1955" s="611">
        <v>3825000</v>
      </c>
      <c r="D1955" s="211"/>
      <c r="E1955" s="211"/>
      <c r="F1955" s="693"/>
      <c r="G1955" s="805"/>
      <c r="H1955" s="590"/>
      <c r="I1955" s="829">
        <f>H1955+G1955</f>
        <v>0</v>
      </c>
      <c r="J1955" s="630">
        <f>C1955-I1955</f>
        <v>3825000</v>
      </c>
      <c r="K1955" s="737">
        <f t="shared" si="871"/>
        <v>0</v>
      </c>
    </row>
    <row r="1956" spans="1:11" ht="14.1" customHeight="1" thickBot="1" x14ac:dyDescent="0.3">
      <c r="A1956" s="769" t="s">
        <v>58</v>
      </c>
      <c r="B1956" s="125" t="s">
        <v>59</v>
      </c>
      <c r="C1956" s="667">
        <f>C1957</f>
        <v>4000000</v>
      </c>
      <c r="D1956" s="667">
        <f t="shared" ref="D1956:J1956" si="872">D1957</f>
        <v>0</v>
      </c>
      <c r="E1956" s="667">
        <f t="shared" si="872"/>
        <v>0</v>
      </c>
      <c r="F1956" s="668">
        <f t="shared" si="872"/>
        <v>0</v>
      </c>
      <c r="G1956" s="859">
        <f t="shared" si="872"/>
        <v>560000</v>
      </c>
      <c r="H1956" s="669">
        <f t="shared" si="872"/>
        <v>760000</v>
      </c>
      <c r="I1956" s="969">
        <f t="shared" si="872"/>
        <v>1320000</v>
      </c>
      <c r="J1956" s="670">
        <f t="shared" si="872"/>
        <v>2680000</v>
      </c>
      <c r="K1956" s="780">
        <f t="shared" si="871"/>
        <v>33</v>
      </c>
    </row>
    <row r="1957" spans="1:11" ht="14.1" customHeight="1" thickBot="1" x14ac:dyDescent="0.3">
      <c r="A1957" s="776" t="s">
        <v>325</v>
      </c>
      <c r="B1957" s="3" t="s">
        <v>136</v>
      </c>
      <c r="C1957" s="617">
        <f>C1958+C1960+C1963</f>
        <v>4000000</v>
      </c>
      <c r="D1957" s="617">
        <f t="shared" ref="D1957:J1957" si="873">D1958+D1960+D1963</f>
        <v>0</v>
      </c>
      <c r="E1957" s="617">
        <f t="shared" si="873"/>
        <v>0</v>
      </c>
      <c r="F1957" s="624">
        <f t="shared" si="873"/>
        <v>0</v>
      </c>
      <c r="G1957" s="820">
        <f t="shared" si="873"/>
        <v>560000</v>
      </c>
      <c r="H1957" s="617">
        <f t="shared" si="873"/>
        <v>760000</v>
      </c>
      <c r="I1957" s="934">
        <f t="shared" si="873"/>
        <v>1320000</v>
      </c>
      <c r="J1957" s="625">
        <f t="shared" si="873"/>
        <v>2680000</v>
      </c>
      <c r="K1957" s="743">
        <f t="shared" si="871"/>
        <v>33</v>
      </c>
    </row>
    <row r="1958" spans="1:11" ht="14.1" customHeight="1" x14ac:dyDescent="0.25">
      <c r="A1958" s="777" t="s">
        <v>326</v>
      </c>
      <c r="B1958" s="41" t="s">
        <v>139</v>
      </c>
      <c r="C1958" s="618">
        <f>C1959</f>
        <v>350000</v>
      </c>
      <c r="D1958" s="618">
        <f t="shared" ref="D1958:J1958" si="874">D1959</f>
        <v>0</v>
      </c>
      <c r="E1958" s="618">
        <f t="shared" si="874"/>
        <v>0</v>
      </c>
      <c r="F1958" s="626">
        <f t="shared" si="874"/>
        <v>0</v>
      </c>
      <c r="G1958" s="821">
        <f t="shared" si="874"/>
        <v>0</v>
      </c>
      <c r="H1958" s="618">
        <f t="shared" si="874"/>
        <v>0</v>
      </c>
      <c r="I1958" s="935">
        <f t="shared" si="874"/>
        <v>0</v>
      </c>
      <c r="J1958" s="628">
        <f t="shared" si="874"/>
        <v>350000</v>
      </c>
      <c r="K1958" s="733">
        <f t="shared" si="871"/>
        <v>0</v>
      </c>
    </row>
    <row r="1959" spans="1:11" ht="14.1" customHeight="1" x14ac:dyDescent="0.25">
      <c r="A1959" s="778" t="s">
        <v>327</v>
      </c>
      <c r="B1959" s="4" t="s">
        <v>140</v>
      </c>
      <c r="C1959" s="12">
        <v>350000</v>
      </c>
      <c r="D1959" s="218"/>
      <c r="E1959" s="218"/>
      <c r="F1959" s="697"/>
      <c r="G1959" s="822"/>
      <c r="H1959" s="605">
        <v>0</v>
      </c>
      <c r="I1959" s="831">
        <f>H1959+G1959</f>
        <v>0</v>
      </c>
      <c r="J1959" s="604">
        <f>C1959-I1959</f>
        <v>350000</v>
      </c>
      <c r="K1959" s="733">
        <f t="shared" si="871"/>
        <v>0</v>
      </c>
    </row>
    <row r="1960" spans="1:11" ht="14.1" customHeight="1" x14ac:dyDescent="0.25">
      <c r="A1960" s="778" t="s">
        <v>328</v>
      </c>
      <c r="B1960" s="4" t="s">
        <v>141</v>
      </c>
      <c r="C1960" s="12">
        <f>C1961+C1962</f>
        <v>130000</v>
      </c>
      <c r="D1960" s="12">
        <f t="shared" ref="D1960:J1960" si="875">D1961+D1962</f>
        <v>0</v>
      </c>
      <c r="E1960" s="12">
        <f t="shared" si="875"/>
        <v>0</v>
      </c>
      <c r="F1960" s="633">
        <f t="shared" si="875"/>
        <v>0</v>
      </c>
      <c r="G1960" s="824">
        <f t="shared" si="875"/>
        <v>0</v>
      </c>
      <c r="H1960" s="12">
        <f t="shared" si="875"/>
        <v>0</v>
      </c>
      <c r="I1960" s="834">
        <f t="shared" si="875"/>
        <v>0</v>
      </c>
      <c r="J1960" s="634">
        <f t="shared" si="875"/>
        <v>130000</v>
      </c>
      <c r="K1960" s="733">
        <f t="shared" si="871"/>
        <v>0</v>
      </c>
    </row>
    <row r="1961" spans="1:11" ht="14.1" customHeight="1" x14ac:dyDescent="0.25">
      <c r="A1961" s="778" t="s">
        <v>329</v>
      </c>
      <c r="B1961" s="4" t="s">
        <v>142</v>
      </c>
      <c r="C1961" s="12">
        <v>30000</v>
      </c>
      <c r="D1961" s="218"/>
      <c r="E1961" s="218"/>
      <c r="F1961" s="697"/>
      <c r="G1961" s="822"/>
      <c r="H1961" s="605"/>
      <c r="I1961" s="823">
        <f>H1961+G1961</f>
        <v>0</v>
      </c>
      <c r="J1961" s="604">
        <f>C1961-I1961</f>
        <v>30000</v>
      </c>
      <c r="K1961" s="733">
        <f t="shared" si="871"/>
        <v>0</v>
      </c>
    </row>
    <row r="1962" spans="1:11" ht="14.1" customHeight="1" x14ac:dyDescent="0.25">
      <c r="A1962" s="778" t="s">
        <v>930</v>
      </c>
      <c r="B1962" s="4" t="s">
        <v>809</v>
      </c>
      <c r="C1962" s="12">
        <v>100000</v>
      </c>
      <c r="D1962" s="218"/>
      <c r="E1962" s="218"/>
      <c r="F1962" s="697"/>
      <c r="G1962" s="822"/>
      <c r="H1962" s="605"/>
      <c r="I1962" s="823"/>
      <c r="J1962" s="604">
        <f>C1962-I1962</f>
        <v>100000</v>
      </c>
      <c r="K1962" s="733">
        <f t="shared" si="871"/>
        <v>0</v>
      </c>
    </row>
    <row r="1963" spans="1:11" ht="14.1" customHeight="1" x14ac:dyDescent="0.25">
      <c r="A1963" s="778" t="s">
        <v>330</v>
      </c>
      <c r="B1963" s="4" t="s">
        <v>143</v>
      </c>
      <c r="C1963" s="12">
        <f>C1964</f>
        <v>3520000</v>
      </c>
      <c r="D1963" s="12">
        <f t="shared" ref="D1963:J1963" si="876">D1964</f>
        <v>0</v>
      </c>
      <c r="E1963" s="12">
        <f t="shared" si="876"/>
        <v>0</v>
      </c>
      <c r="F1963" s="633">
        <f t="shared" si="876"/>
        <v>0</v>
      </c>
      <c r="G1963" s="824">
        <f t="shared" si="876"/>
        <v>560000</v>
      </c>
      <c r="H1963" s="12">
        <f t="shared" si="876"/>
        <v>760000</v>
      </c>
      <c r="I1963" s="834">
        <f t="shared" si="876"/>
        <v>1320000</v>
      </c>
      <c r="J1963" s="634">
        <f t="shared" si="876"/>
        <v>2200000</v>
      </c>
      <c r="K1963" s="733">
        <f t="shared" si="871"/>
        <v>37.5</v>
      </c>
    </row>
    <row r="1964" spans="1:11" ht="14.1" customHeight="1" x14ac:dyDescent="0.25">
      <c r="A1964" s="778" t="s">
        <v>331</v>
      </c>
      <c r="B1964" s="4" t="s">
        <v>144</v>
      </c>
      <c r="C1964" s="12">
        <v>3520000</v>
      </c>
      <c r="D1964" s="218"/>
      <c r="E1964" s="218"/>
      <c r="F1964" s="697"/>
      <c r="G1964" s="822">
        <v>560000</v>
      </c>
      <c r="H1964" s="605">
        <v>760000</v>
      </c>
      <c r="I1964" s="831">
        <f>H1964+G1964</f>
        <v>1320000</v>
      </c>
      <c r="J1964" s="604">
        <f>C1964-I1964</f>
        <v>2200000</v>
      </c>
      <c r="K1964" s="733">
        <f t="shared" si="871"/>
        <v>37.5</v>
      </c>
    </row>
    <row r="1965" spans="1:11" ht="14.1" customHeight="1" x14ac:dyDescent="0.25">
      <c r="A1965" s="918"/>
      <c r="B1965" s="879"/>
      <c r="C1965" s="880"/>
      <c r="D1965" s="881"/>
      <c r="E1965" s="881"/>
      <c r="F1965" s="881"/>
      <c r="G1965" s="882"/>
      <c r="H1965" s="882"/>
      <c r="I1965" s="941"/>
      <c r="J1965" s="883"/>
      <c r="K1965" s="884"/>
    </row>
    <row r="1966" spans="1:11" ht="14.1" customHeight="1" x14ac:dyDescent="0.25">
      <c r="A1966" s="919"/>
      <c r="B1966" s="7"/>
      <c r="C1966" s="885"/>
      <c r="D1966" s="220"/>
      <c r="E1966" s="220"/>
      <c r="F1966" s="220"/>
      <c r="G1966" s="415"/>
      <c r="H1966" s="415"/>
      <c r="I1966" s="942"/>
      <c r="J1966" s="886"/>
      <c r="K1966" s="887">
        <v>10</v>
      </c>
    </row>
    <row r="1967" spans="1:11" ht="14.1" customHeight="1" x14ac:dyDescent="0.25">
      <c r="A1967" s="717" t="s">
        <v>435</v>
      </c>
      <c r="B1967" s="689">
        <v>2</v>
      </c>
      <c r="C1967" s="690" t="s">
        <v>436</v>
      </c>
      <c r="D1967" s="690" t="s">
        <v>437</v>
      </c>
      <c r="E1967" s="690" t="s">
        <v>438</v>
      </c>
      <c r="F1967" s="691" t="s">
        <v>439</v>
      </c>
      <c r="G1967" s="801">
        <v>7</v>
      </c>
      <c r="H1967" s="581">
        <v>8</v>
      </c>
      <c r="I1967" s="924">
        <v>9</v>
      </c>
      <c r="J1967" s="582">
        <v>10</v>
      </c>
      <c r="K1967" s="718">
        <v>11</v>
      </c>
    </row>
    <row r="1968" spans="1:11" ht="14.1" customHeight="1" thickBot="1" x14ac:dyDescent="0.3">
      <c r="A1968" s="371" t="s">
        <v>60</v>
      </c>
      <c r="B1968" s="47" t="s">
        <v>61</v>
      </c>
      <c r="C1968" s="616">
        <f>C1969</f>
        <v>4000000</v>
      </c>
      <c r="D1968" s="616">
        <f t="shared" ref="D1968:J1968" si="877">D1969</f>
        <v>0</v>
      </c>
      <c r="E1968" s="616">
        <f t="shared" si="877"/>
        <v>0</v>
      </c>
      <c r="F1968" s="622">
        <f t="shared" si="877"/>
        <v>0</v>
      </c>
      <c r="G1968" s="819">
        <f t="shared" si="877"/>
        <v>0</v>
      </c>
      <c r="H1968" s="616">
        <f t="shared" si="877"/>
        <v>0</v>
      </c>
      <c r="I1968" s="961">
        <f t="shared" si="877"/>
        <v>0</v>
      </c>
      <c r="J1968" s="865">
        <f t="shared" si="877"/>
        <v>4000000</v>
      </c>
      <c r="K1968" s="739">
        <f t="shared" ref="K1968:K1984" si="878">I1968/C1968*100</f>
        <v>0</v>
      </c>
    </row>
    <row r="1969" spans="1:11" ht="14.1" customHeight="1" thickBot="1" x14ac:dyDescent="0.3">
      <c r="A1969" s="776" t="s">
        <v>332</v>
      </c>
      <c r="B1969" s="3" t="s">
        <v>136</v>
      </c>
      <c r="C1969" s="617">
        <f>C1970+C1972+C1975+C1977</f>
        <v>4000000</v>
      </c>
      <c r="D1969" s="617">
        <f t="shared" ref="D1969:J1969" si="879">D1970+D1972+D1975+D1977</f>
        <v>0</v>
      </c>
      <c r="E1969" s="617">
        <f t="shared" si="879"/>
        <v>0</v>
      </c>
      <c r="F1969" s="624">
        <f t="shared" si="879"/>
        <v>0</v>
      </c>
      <c r="G1969" s="820">
        <f t="shared" si="879"/>
        <v>0</v>
      </c>
      <c r="H1969" s="617">
        <f t="shared" si="879"/>
        <v>0</v>
      </c>
      <c r="I1969" s="934">
        <f t="shared" si="879"/>
        <v>0</v>
      </c>
      <c r="J1969" s="625">
        <f t="shared" si="879"/>
        <v>4000000</v>
      </c>
      <c r="K1969" s="741">
        <f t="shared" si="878"/>
        <v>0</v>
      </c>
    </row>
    <row r="1970" spans="1:11" ht="14.1" customHeight="1" x14ac:dyDescent="0.25">
      <c r="A1970" s="777" t="s">
        <v>333</v>
      </c>
      <c r="B1970" s="41" t="s">
        <v>139</v>
      </c>
      <c r="C1970" s="618">
        <f>C1971</f>
        <v>92000</v>
      </c>
      <c r="D1970" s="618">
        <f t="shared" ref="D1970:J1970" si="880">D1971</f>
        <v>0</v>
      </c>
      <c r="E1970" s="618">
        <f t="shared" si="880"/>
        <v>0</v>
      </c>
      <c r="F1970" s="626">
        <f t="shared" si="880"/>
        <v>0</v>
      </c>
      <c r="G1970" s="827">
        <f t="shared" si="880"/>
        <v>0</v>
      </c>
      <c r="H1970" s="627">
        <f t="shared" si="880"/>
        <v>0</v>
      </c>
      <c r="I1970" s="936">
        <f t="shared" si="880"/>
        <v>0</v>
      </c>
      <c r="J1970" s="628">
        <f t="shared" si="880"/>
        <v>92000</v>
      </c>
      <c r="K1970" s="743">
        <f t="shared" si="878"/>
        <v>0</v>
      </c>
    </row>
    <row r="1971" spans="1:11" ht="14.1" customHeight="1" x14ac:dyDescent="0.25">
      <c r="A1971" s="778" t="s">
        <v>334</v>
      </c>
      <c r="B1971" s="4" t="s">
        <v>140</v>
      </c>
      <c r="C1971" s="12">
        <v>92000</v>
      </c>
      <c r="D1971" s="218"/>
      <c r="E1971" s="218"/>
      <c r="F1971" s="697"/>
      <c r="G1971" s="822"/>
      <c r="H1971" s="605"/>
      <c r="I1971" s="823">
        <f>H1971+G1971</f>
        <v>0</v>
      </c>
      <c r="J1971" s="604">
        <f>C1971-I1971</f>
        <v>92000</v>
      </c>
      <c r="K1971" s="733">
        <f t="shared" si="878"/>
        <v>0</v>
      </c>
    </row>
    <row r="1972" spans="1:11" ht="14.1" customHeight="1" x14ac:dyDescent="0.25">
      <c r="A1972" s="778" t="s">
        <v>335</v>
      </c>
      <c r="B1972" s="4" t="s">
        <v>141</v>
      </c>
      <c r="C1972" s="12">
        <f>C1973+C1974</f>
        <v>108000</v>
      </c>
      <c r="D1972" s="12">
        <f t="shared" ref="D1972:J1972" si="881">D1973+D1974</f>
        <v>0</v>
      </c>
      <c r="E1972" s="12">
        <f t="shared" si="881"/>
        <v>0</v>
      </c>
      <c r="F1972" s="633">
        <f t="shared" si="881"/>
        <v>0</v>
      </c>
      <c r="G1972" s="824">
        <f t="shared" si="881"/>
        <v>0</v>
      </c>
      <c r="H1972" s="12">
        <f t="shared" si="881"/>
        <v>0</v>
      </c>
      <c r="I1972" s="834">
        <f t="shared" si="881"/>
        <v>0</v>
      </c>
      <c r="J1972" s="634">
        <f t="shared" si="881"/>
        <v>108000</v>
      </c>
      <c r="K1972" s="733">
        <f t="shared" si="878"/>
        <v>0</v>
      </c>
    </row>
    <row r="1973" spans="1:11" ht="14.1" customHeight="1" x14ac:dyDescent="0.25">
      <c r="A1973" s="778" t="s">
        <v>336</v>
      </c>
      <c r="B1973" s="4" t="s">
        <v>142</v>
      </c>
      <c r="C1973" s="12">
        <v>8000</v>
      </c>
      <c r="D1973" s="218"/>
      <c r="E1973" s="218"/>
      <c r="F1973" s="697"/>
      <c r="G1973" s="822"/>
      <c r="H1973" s="605"/>
      <c r="I1973" s="823">
        <f>H1973+G1973</f>
        <v>0</v>
      </c>
      <c r="J1973" s="604">
        <f>C1973-I1973</f>
        <v>8000</v>
      </c>
      <c r="K1973" s="733">
        <f t="shared" si="878"/>
        <v>0</v>
      </c>
    </row>
    <row r="1974" spans="1:11" ht="14.1" customHeight="1" x14ac:dyDescent="0.25">
      <c r="A1974" s="778" t="s">
        <v>931</v>
      </c>
      <c r="B1974" s="4" t="s">
        <v>809</v>
      </c>
      <c r="C1974" s="12">
        <v>100000</v>
      </c>
      <c r="D1974" s="218"/>
      <c r="E1974" s="218"/>
      <c r="F1974" s="697"/>
      <c r="G1974" s="822"/>
      <c r="H1974" s="605"/>
      <c r="I1974" s="823"/>
      <c r="J1974" s="604">
        <f>C1974-I1974</f>
        <v>100000</v>
      </c>
      <c r="K1974" s="733">
        <f t="shared" si="878"/>
        <v>0</v>
      </c>
    </row>
    <row r="1975" spans="1:11" ht="14.1" customHeight="1" x14ac:dyDescent="0.25">
      <c r="A1975" s="778" t="s">
        <v>337</v>
      </c>
      <c r="B1975" s="4" t="s">
        <v>143</v>
      </c>
      <c r="C1975" s="12">
        <f>C1976</f>
        <v>1400000</v>
      </c>
      <c r="D1975" s="12">
        <f t="shared" ref="D1975:J1975" si="882">D1976</f>
        <v>0</v>
      </c>
      <c r="E1975" s="12">
        <f t="shared" si="882"/>
        <v>0</v>
      </c>
      <c r="F1975" s="633">
        <f t="shared" si="882"/>
        <v>0</v>
      </c>
      <c r="G1975" s="860">
        <f t="shared" si="882"/>
        <v>0</v>
      </c>
      <c r="H1975" s="416">
        <f t="shared" si="882"/>
        <v>0</v>
      </c>
      <c r="I1975" s="954">
        <f t="shared" si="882"/>
        <v>0</v>
      </c>
      <c r="J1975" s="634">
        <f t="shared" si="882"/>
        <v>1400000</v>
      </c>
      <c r="K1975" s="733">
        <f t="shared" si="878"/>
        <v>0</v>
      </c>
    </row>
    <row r="1976" spans="1:11" ht="14.1" customHeight="1" x14ac:dyDescent="0.25">
      <c r="A1976" s="778" t="s">
        <v>338</v>
      </c>
      <c r="B1976" s="4" t="s">
        <v>144</v>
      </c>
      <c r="C1976" s="12">
        <v>1400000</v>
      </c>
      <c r="D1976" s="218"/>
      <c r="E1976" s="218"/>
      <c r="F1976" s="697"/>
      <c r="G1976" s="822"/>
      <c r="H1976" s="605"/>
      <c r="I1976" s="823">
        <f>H1976+G1976</f>
        <v>0</v>
      </c>
      <c r="J1976" s="604">
        <f>C1976-I1976</f>
        <v>1400000</v>
      </c>
      <c r="K1976" s="733">
        <f t="shared" si="878"/>
        <v>0</v>
      </c>
    </row>
    <row r="1977" spans="1:11" ht="14.1" customHeight="1" x14ac:dyDescent="0.25">
      <c r="A1977" s="778" t="s">
        <v>932</v>
      </c>
      <c r="B1977" s="32" t="s">
        <v>918</v>
      </c>
      <c r="C1977" s="611">
        <f>C1978</f>
        <v>2400000</v>
      </c>
      <c r="D1977" s="611">
        <f t="shared" ref="D1977:J1977" si="883">D1978</f>
        <v>0</v>
      </c>
      <c r="E1977" s="611">
        <f t="shared" si="883"/>
        <v>0</v>
      </c>
      <c r="F1977" s="663">
        <f t="shared" si="883"/>
        <v>0</v>
      </c>
      <c r="G1977" s="857">
        <f t="shared" si="883"/>
        <v>0</v>
      </c>
      <c r="H1977" s="611">
        <f t="shared" si="883"/>
        <v>0</v>
      </c>
      <c r="I1977" s="953">
        <f t="shared" si="883"/>
        <v>0</v>
      </c>
      <c r="J1977" s="664">
        <f t="shared" si="883"/>
        <v>2400000</v>
      </c>
      <c r="K1977" s="733">
        <f t="shared" si="878"/>
        <v>0</v>
      </c>
    </row>
    <row r="1978" spans="1:11" ht="14.1" customHeight="1" x14ac:dyDescent="0.25">
      <c r="A1978" s="778" t="s">
        <v>933</v>
      </c>
      <c r="B1978" s="32" t="s">
        <v>919</v>
      </c>
      <c r="C1978" s="611">
        <v>2400000</v>
      </c>
      <c r="D1978" s="211"/>
      <c r="E1978" s="211"/>
      <c r="F1978" s="693"/>
      <c r="G1978" s="828"/>
      <c r="H1978" s="629"/>
      <c r="I1978" s="829"/>
      <c r="J1978" s="630">
        <f>C1978-I1978</f>
        <v>2400000</v>
      </c>
      <c r="K1978" s="733">
        <f t="shared" si="878"/>
        <v>0</v>
      </c>
    </row>
    <row r="1979" spans="1:11" ht="14.1" customHeight="1" thickBot="1" x14ac:dyDescent="0.3">
      <c r="A1979" s="371" t="s">
        <v>62</v>
      </c>
      <c r="B1979" s="47" t="s">
        <v>63</v>
      </c>
      <c r="C1979" s="616">
        <f>C1980</f>
        <v>2400000</v>
      </c>
      <c r="D1979" s="616">
        <f t="shared" ref="D1979:J1979" si="884">D1980</f>
        <v>0</v>
      </c>
      <c r="E1979" s="616">
        <f t="shared" si="884"/>
        <v>0</v>
      </c>
      <c r="F1979" s="622">
        <f t="shared" si="884"/>
        <v>0</v>
      </c>
      <c r="G1979" s="838">
        <f t="shared" si="884"/>
        <v>0</v>
      </c>
      <c r="H1979" s="641">
        <f t="shared" si="884"/>
        <v>0</v>
      </c>
      <c r="I1979" s="962">
        <f t="shared" si="884"/>
        <v>0</v>
      </c>
      <c r="J1979" s="632">
        <f t="shared" si="884"/>
        <v>2400000</v>
      </c>
      <c r="K1979" s="739">
        <f t="shared" si="878"/>
        <v>0</v>
      </c>
    </row>
    <row r="1980" spans="1:11" ht="14.1" customHeight="1" thickBot="1" x14ac:dyDescent="0.3">
      <c r="A1980" s="776" t="s">
        <v>339</v>
      </c>
      <c r="B1980" s="3" t="s">
        <v>136</v>
      </c>
      <c r="C1980" s="617">
        <f>C1981+C1983+C1986</f>
        <v>2400000</v>
      </c>
      <c r="D1980" s="617">
        <f t="shared" ref="D1980:J1980" si="885">D1981+D1983+D1986</f>
        <v>0</v>
      </c>
      <c r="E1980" s="617">
        <f t="shared" si="885"/>
        <v>0</v>
      </c>
      <c r="F1980" s="624">
        <f t="shared" si="885"/>
        <v>0</v>
      </c>
      <c r="G1980" s="820">
        <f t="shared" si="885"/>
        <v>0</v>
      </c>
      <c r="H1980" s="617">
        <f t="shared" si="885"/>
        <v>0</v>
      </c>
      <c r="I1980" s="934">
        <f t="shared" si="885"/>
        <v>0</v>
      </c>
      <c r="J1980" s="625">
        <f t="shared" si="885"/>
        <v>2400000</v>
      </c>
      <c r="K1980" s="741">
        <f t="shared" si="878"/>
        <v>0</v>
      </c>
    </row>
    <row r="1981" spans="1:11" ht="14.1" customHeight="1" x14ac:dyDescent="0.25">
      <c r="A1981" s="777" t="s">
        <v>340</v>
      </c>
      <c r="B1981" s="41" t="s">
        <v>139</v>
      </c>
      <c r="C1981" s="618">
        <f>C1982</f>
        <v>244000</v>
      </c>
      <c r="D1981" s="618">
        <f t="shared" ref="D1981:J1981" si="886">D1982</f>
        <v>0</v>
      </c>
      <c r="E1981" s="618">
        <f t="shared" si="886"/>
        <v>0</v>
      </c>
      <c r="F1981" s="626">
        <f t="shared" si="886"/>
        <v>0</v>
      </c>
      <c r="G1981" s="821">
        <f t="shared" si="886"/>
        <v>0</v>
      </c>
      <c r="H1981" s="618">
        <f t="shared" si="886"/>
        <v>0</v>
      </c>
      <c r="I1981" s="935">
        <f t="shared" si="886"/>
        <v>0</v>
      </c>
      <c r="J1981" s="628">
        <f t="shared" si="886"/>
        <v>244000</v>
      </c>
      <c r="K1981" s="743">
        <f t="shared" si="878"/>
        <v>0</v>
      </c>
    </row>
    <row r="1982" spans="1:11" ht="14.1" customHeight="1" x14ac:dyDescent="0.25">
      <c r="A1982" s="778" t="s">
        <v>341</v>
      </c>
      <c r="B1982" s="4" t="s">
        <v>140</v>
      </c>
      <c r="C1982" s="12">
        <v>244000</v>
      </c>
      <c r="D1982" s="587"/>
      <c r="E1982" s="587"/>
      <c r="F1982" s="699"/>
      <c r="G1982" s="804"/>
      <c r="H1982" s="587"/>
      <c r="I1982" s="823">
        <f>H1982+G1982</f>
        <v>0</v>
      </c>
      <c r="J1982" s="604">
        <f>C1982-I1982</f>
        <v>244000</v>
      </c>
      <c r="K1982" s="733">
        <f t="shared" si="878"/>
        <v>0</v>
      </c>
    </row>
    <row r="1983" spans="1:11" ht="14.1" customHeight="1" x14ac:dyDescent="0.25">
      <c r="A1983" s="778" t="s">
        <v>342</v>
      </c>
      <c r="B1983" s="4" t="s">
        <v>141</v>
      </c>
      <c r="C1983" s="12">
        <f>C1984+C1985</f>
        <v>116000</v>
      </c>
      <c r="D1983" s="12">
        <f t="shared" ref="D1983:J1983" si="887">D1984+D1985</f>
        <v>0</v>
      </c>
      <c r="E1983" s="12">
        <f t="shared" si="887"/>
        <v>0</v>
      </c>
      <c r="F1983" s="633">
        <f t="shared" si="887"/>
        <v>0</v>
      </c>
      <c r="G1983" s="824">
        <f t="shared" si="887"/>
        <v>0</v>
      </c>
      <c r="H1983" s="12">
        <f t="shared" si="887"/>
        <v>0</v>
      </c>
      <c r="I1983" s="834">
        <f t="shared" si="887"/>
        <v>0</v>
      </c>
      <c r="J1983" s="634">
        <f t="shared" si="887"/>
        <v>116000</v>
      </c>
      <c r="K1983" s="733">
        <f t="shared" si="878"/>
        <v>0</v>
      </c>
    </row>
    <row r="1984" spans="1:11" ht="14.1" customHeight="1" x14ac:dyDescent="0.25">
      <c r="A1984" s="778" t="s">
        <v>343</v>
      </c>
      <c r="B1984" s="4" t="s">
        <v>142</v>
      </c>
      <c r="C1984" s="12">
        <v>16000</v>
      </c>
      <c r="D1984" s="218"/>
      <c r="E1984" s="218"/>
      <c r="F1984" s="697"/>
      <c r="G1984" s="804"/>
      <c r="H1984" s="587"/>
      <c r="I1984" s="823">
        <f>H1984+G1984</f>
        <v>0</v>
      </c>
      <c r="J1984" s="604">
        <f>C1984-I1984</f>
        <v>16000</v>
      </c>
      <c r="K1984" s="733">
        <f t="shared" si="878"/>
        <v>0</v>
      </c>
    </row>
    <row r="1985" spans="1:11" ht="14.1" customHeight="1" x14ac:dyDescent="0.25">
      <c r="A1985" s="778" t="s">
        <v>944</v>
      </c>
      <c r="B1985" s="4" t="s">
        <v>809</v>
      </c>
      <c r="C1985" s="12">
        <v>100000</v>
      </c>
      <c r="D1985" s="218"/>
      <c r="E1985" s="218"/>
      <c r="F1985" s="697"/>
      <c r="G1985" s="804"/>
      <c r="H1985" s="587"/>
      <c r="I1985" s="823"/>
      <c r="J1985" s="604">
        <f>C1985-I1985</f>
        <v>100000</v>
      </c>
      <c r="K1985" s="733"/>
    </row>
    <row r="1986" spans="1:11" ht="14.1" customHeight="1" x14ac:dyDescent="0.25">
      <c r="A1986" s="778" t="s">
        <v>344</v>
      </c>
      <c r="B1986" s="4" t="s">
        <v>143</v>
      </c>
      <c r="C1986" s="12">
        <f>C1987</f>
        <v>2040000</v>
      </c>
      <c r="D1986" s="12">
        <f t="shared" ref="D1986:J1986" si="888">D1987</f>
        <v>0</v>
      </c>
      <c r="E1986" s="12">
        <f t="shared" si="888"/>
        <v>0</v>
      </c>
      <c r="F1986" s="633">
        <f t="shared" si="888"/>
        <v>0</v>
      </c>
      <c r="G1986" s="824">
        <f t="shared" si="888"/>
        <v>0</v>
      </c>
      <c r="H1986" s="12">
        <f t="shared" si="888"/>
        <v>0</v>
      </c>
      <c r="I1986" s="954">
        <f t="shared" si="888"/>
        <v>0</v>
      </c>
      <c r="J1986" s="634">
        <f t="shared" si="888"/>
        <v>2040000</v>
      </c>
      <c r="K1986" s="733">
        <f t="shared" ref="K1986:K2005" si="889">I1986/C1986*100</f>
        <v>0</v>
      </c>
    </row>
    <row r="1987" spans="1:11" ht="14.1" customHeight="1" x14ac:dyDescent="0.25">
      <c r="A1987" s="778" t="s">
        <v>345</v>
      </c>
      <c r="B1987" s="4" t="s">
        <v>144</v>
      </c>
      <c r="C1987" s="12">
        <v>2040000</v>
      </c>
      <c r="D1987" s="218"/>
      <c r="E1987" s="218"/>
      <c r="F1987" s="697"/>
      <c r="G1987" s="804"/>
      <c r="H1987" s="587"/>
      <c r="I1987" s="823">
        <f>H1987+G1987</f>
        <v>0</v>
      </c>
      <c r="J1987" s="604">
        <f>C1987-I1987</f>
        <v>2040000</v>
      </c>
      <c r="K1987" s="733">
        <f t="shared" si="889"/>
        <v>0</v>
      </c>
    </row>
    <row r="1988" spans="1:11" ht="14.1" customHeight="1" x14ac:dyDescent="0.25">
      <c r="A1988" s="745" t="s">
        <v>101</v>
      </c>
      <c r="B1988" s="38" t="s">
        <v>95</v>
      </c>
      <c r="C1988" s="620">
        <f>C1989</f>
        <v>2000000</v>
      </c>
      <c r="D1988" s="620">
        <f t="shared" ref="D1988:J1989" si="890">D1989</f>
        <v>0</v>
      </c>
      <c r="E1988" s="620">
        <f t="shared" si="890"/>
        <v>0</v>
      </c>
      <c r="F1988" s="453">
        <f t="shared" si="890"/>
        <v>0</v>
      </c>
      <c r="G1988" s="825">
        <f t="shared" si="890"/>
        <v>450000</v>
      </c>
      <c r="H1988" s="619">
        <f t="shared" si="890"/>
        <v>0</v>
      </c>
      <c r="I1988" s="665">
        <f t="shared" si="890"/>
        <v>450000</v>
      </c>
      <c r="J1988" s="621">
        <f t="shared" si="890"/>
        <v>1550000</v>
      </c>
      <c r="K1988" s="746">
        <f t="shared" si="889"/>
        <v>22.5</v>
      </c>
    </row>
    <row r="1989" spans="1:11" ht="14.1" customHeight="1" thickBot="1" x14ac:dyDescent="0.3">
      <c r="A1989" s="371" t="s">
        <v>346</v>
      </c>
      <c r="B1989" s="47" t="s">
        <v>64</v>
      </c>
      <c r="C1989" s="616">
        <f>C1990</f>
        <v>2000000</v>
      </c>
      <c r="D1989" s="616">
        <f t="shared" si="890"/>
        <v>0</v>
      </c>
      <c r="E1989" s="616">
        <f t="shared" si="890"/>
        <v>0</v>
      </c>
      <c r="F1989" s="622">
        <f t="shared" si="890"/>
        <v>0</v>
      </c>
      <c r="G1989" s="838">
        <f t="shared" si="890"/>
        <v>450000</v>
      </c>
      <c r="H1989" s="641">
        <f t="shared" si="890"/>
        <v>0</v>
      </c>
      <c r="I1989" s="962">
        <f t="shared" si="890"/>
        <v>450000</v>
      </c>
      <c r="J1989" s="632">
        <f t="shared" si="890"/>
        <v>1550000</v>
      </c>
      <c r="K1989" s="739">
        <f t="shared" si="889"/>
        <v>22.5</v>
      </c>
    </row>
    <row r="1990" spans="1:11" ht="14.1" customHeight="1" thickBot="1" x14ac:dyDescent="0.3">
      <c r="A1990" s="776" t="s">
        <v>347</v>
      </c>
      <c r="B1990" s="3" t="s">
        <v>136</v>
      </c>
      <c r="C1990" s="617">
        <f>C1991+C1993+C1995</f>
        <v>2000000</v>
      </c>
      <c r="D1990" s="617">
        <f t="shared" ref="D1990:J1990" si="891">D1991+D1993+D1995</f>
        <v>0</v>
      </c>
      <c r="E1990" s="617">
        <f t="shared" si="891"/>
        <v>0</v>
      </c>
      <c r="F1990" s="624">
        <f t="shared" si="891"/>
        <v>0</v>
      </c>
      <c r="G1990" s="820">
        <f t="shared" si="891"/>
        <v>450000</v>
      </c>
      <c r="H1990" s="617">
        <f t="shared" si="891"/>
        <v>0</v>
      </c>
      <c r="I1990" s="934">
        <f t="shared" si="891"/>
        <v>450000</v>
      </c>
      <c r="J1990" s="625">
        <f t="shared" si="891"/>
        <v>1550000</v>
      </c>
      <c r="K1990" s="741">
        <f t="shared" si="889"/>
        <v>22.5</v>
      </c>
    </row>
    <row r="1991" spans="1:11" ht="14.1" customHeight="1" x14ac:dyDescent="0.25">
      <c r="A1991" s="778" t="s">
        <v>934</v>
      </c>
      <c r="B1991" s="41" t="s">
        <v>935</v>
      </c>
      <c r="C1991" s="618">
        <f>C1992</f>
        <v>100000</v>
      </c>
      <c r="D1991" s="618">
        <f t="shared" ref="D1991:J1991" si="892">D1992</f>
        <v>0</v>
      </c>
      <c r="E1991" s="618">
        <f t="shared" si="892"/>
        <v>0</v>
      </c>
      <c r="F1991" s="626">
        <f t="shared" si="892"/>
        <v>0</v>
      </c>
      <c r="G1991" s="833">
        <f t="shared" si="892"/>
        <v>0</v>
      </c>
      <c r="H1991" s="635">
        <f t="shared" si="892"/>
        <v>0</v>
      </c>
      <c r="I1991" s="937">
        <f t="shared" si="892"/>
        <v>0</v>
      </c>
      <c r="J1991" s="628">
        <f t="shared" si="892"/>
        <v>100000</v>
      </c>
      <c r="K1991" s="743">
        <f t="shared" si="889"/>
        <v>0</v>
      </c>
    </row>
    <row r="1992" spans="1:11" ht="14.1" customHeight="1" x14ac:dyDescent="0.25">
      <c r="A1992" s="778" t="s">
        <v>936</v>
      </c>
      <c r="B1992" s="4" t="s">
        <v>791</v>
      </c>
      <c r="C1992" s="12">
        <v>100000</v>
      </c>
      <c r="D1992" s="218"/>
      <c r="E1992" s="218"/>
      <c r="F1992" s="697"/>
      <c r="G1992" s="822"/>
      <c r="H1992" s="605"/>
      <c r="I1992" s="823">
        <f>H1992+G1992</f>
        <v>0</v>
      </c>
      <c r="J1992" s="878">
        <f>C1992-I1992</f>
        <v>100000</v>
      </c>
      <c r="K1992" s="733">
        <f t="shared" si="889"/>
        <v>0</v>
      </c>
    </row>
    <row r="1993" spans="1:11" ht="14.1" customHeight="1" x14ac:dyDescent="0.25">
      <c r="A1993" s="778" t="s">
        <v>348</v>
      </c>
      <c r="B1993" s="4" t="s">
        <v>141</v>
      </c>
      <c r="C1993" s="12">
        <f>C1994</f>
        <v>100000</v>
      </c>
      <c r="D1993" s="12">
        <f t="shared" ref="D1993:J1993" si="893">D1994</f>
        <v>0</v>
      </c>
      <c r="E1993" s="12">
        <f t="shared" si="893"/>
        <v>0</v>
      </c>
      <c r="F1993" s="633">
        <f t="shared" si="893"/>
        <v>0</v>
      </c>
      <c r="G1993" s="824">
        <f t="shared" si="893"/>
        <v>0</v>
      </c>
      <c r="H1993" s="12">
        <f t="shared" si="893"/>
        <v>0</v>
      </c>
      <c r="I1993" s="834">
        <f t="shared" si="893"/>
        <v>0</v>
      </c>
      <c r="J1993" s="634">
        <f t="shared" si="893"/>
        <v>100000</v>
      </c>
      <c r="K1993" s="733">
        <f t="shared" si="889"/>
        <v>0</v>
      </c>
    </row>
    <row r="1994" spans="1:11" ht="14.1" customHeight="1" x14ac:dyDescent="0.25">
      <c r="A1994" s="778" t="s">
        <v>937</v>
      </c>
      <c r="B1994" s="4" t="s">
        <v>387</v>
      </c>
      <c r="C1994" s="12">
        <v>100000</v>
      </c>
      <c r="D1994" s="218"/>
      <c r="E1994" s="218"/>
      <c r="F1994" s="697"/>
      <c r="G1994" s="822"/>
      <c r="H1994" s="605"/>
      <c r="I1994" s="823">
        <f>H1994+G1994</f>
        <v>0</v>
      </c>
      <c r="J1994" s="604">
        <f>C1994-I1994</f>
        <v>100000</v>
      </c>
      <c r="K1994" s="733">
        <f t="shared" si="889"/>
        <v>0</v>
      </c>
    </row>
    <row r="1995" spans="1:11" ht="14.1" customHeight="1" x14ac:dyDescent="0.25">
      <c r="A1995" s="778" t="s">
        <v>349</v>
      </c>
      <c r="B1995" s="4" t="s">
        <v>143</v>
      </c>
      <c r="C1995" s="12">
        <f>C1996</f>
        <v>1800000</v>
      </c>
      <c r="D1995" s="12">
        <f t="shared" ref="D1995:J1995" si="894">D1996</f>
        <v>0</v>
      </c>
      <c r="E1995" s="12">
        <f t="shared" si="894"/>
        <v>0</v>
      </c>
      <c r="F1995" s="633">
        <f t="shared" si="894"/>
        <v>0</v>
      </c>
      <c r="G1995" s="824">
        <f t="shared" si="894"/>
        <v>450000</v>
      </c>
      <c r="H1995" s="824">
        <f t="shared" si="894"/>
        <v>0</v>
      </c>
      <c r="I1995" s="834">
        <f t="shared" si="894"/>
        <v>450000</v>
      </c>
      <c r="J1995" s="634">
        <f t="shared" si="894"/>
        <v>1350000</v>
      </c>
      <c r="K1995" s="733">
        <f t="shared" si="889"/>
        <v>25</v>
      </c>
    </row>
    <row r="1996" spans="1:11" ht="14.1" customHeight="1" x14ac:dyDescent="0.25">
      <c r="A1996" s="778" t="s">
        <v>350</v>
      </c>
      <c r="B1996" s="4" t="s">
        <v>144</v>
      </c>
      <c r="C1996" s="12">
        <v>1800000</v>
      </c>
      <c r="D1996" s="218"/>
      <c r="E1996" s="218"/>
      <c r="F1996" s="697"/>
      <c r="G1996" s="822">
        <v>450000</v>
      </c>
      <c r="H1996" s="605"/>
      <c r="I1996" s="823">
        <f>H1996+G1996</f>
        <v>450000</v>
      </c>
      <c r="J1996" s="604">
        <f>C1996-I1996</f>
        <v>1350000</v>
      </c>
      <c r="K1996" s="733">
        <f t="shared" si="889"/>
        <v>25</v>
      </c>
    </row>
    <row r="1997" spans="1:11" ht="14.1" customHeight="1" x14ac:dyDescent="0.25">
      <c r="A1997" s="745" t="s">
        <v>100</v>
      </c>
      <c r="B1997" s="38" t="s">
        <v>96</v>
      </c>
      <c r="C1997" s="620">
        <f t="shared" ref="C1997:J1997" si="895">C1998+C2010+C2022</f>
        <v>10190000</v>
      </c>
      <c r="D1997" s="620">
        <f t="shared" si="895"/>
        <v>0</v>
      </c>
      <c r="E1997" s="620">
        <f t="shared" si="895"/>
        <v>0</v>
      </c>
      <c r="F1997" s="453">
        <f t="shared" si="895"/>
        <v>0</v>
      </c>
      <c r="G1997" s="832">
        <f t="shared" si="895"/>
        <v>0</v>
      </c>
      <c r="H1997" s="620">
        <f t="shared" si="895"/>
        <v>0</v>
      </c>
      <c r="I1997" s="810">
        <f t="shared" si="895"/>
        <v>0</v>
      </c>
      <c r="J1997" s="866">
        <f t="shared" si="895"/>
        <v>10190000</v>
      </c>
      <c r="K1997" s="746">
        <f t="shared" si="889"/>
        <v>0</v>
      </c>
    </row>
    <row r="1998" spans="1:11" ht="14.1" customHeight="1" thickBot="1" x14ac:dyDescent="0.3">
      <c r="A1998" s="371" t="s">
        <v>65</v>
      </c>
      <c r="B1998" s="47" t="s">
        <v>66</v>
      </c>
      <c r="C1998" s="616">
        <f>C1999</f>
        <v>2000000</v>
      </c>
      <c r="D1998" s="616">
        <f t="shared" ref="D1998:J1998" si="896">D1999</f>
        <v>0</v>
      </c>
      <c r="E1998" s="616">
        <f t="shared" si="896"/>
        <v>0</v>
      </c>
      <c r="F1998" s="622">
        <f t="shared" si="896"/>
        <v>0</v>
      </c>
      <c r="G1998" s="838">
        <f t="shared" si="896"/>
        <v>0</v>
      </c>
      <c r="H1998" s="641">
        <f t="shared" si="896"/>
        <v>0</v>
      </c>
      <c r="I1998" s="962">
        <f t="shared" si="896"/>
        <v>0</v>
      </c>
      <c r="J1998" s="632">
        <f t="shared" si="896"/>
        <v>2000000</v>
      </c>
      <c r="K1998" s="739">
        <f t="shared" si="889"/>
        <v>0</v>
      </c>
    </row>
    <row r="1999" spans="1:11" ht="14.1" customHeight="1" thickBot="1" x14ac:dyDescent="0.3">
      <c r="A1999" s="776" t="s">
        <v>351</v>
      </c>
      <c r="B1999" s="3" t="s">
        <v>136</v>
      </c>
      <c r="C1999" s="617">
        <f>C2000+C2002+C2004</f>
        <v>2000000</v>
      </c>
      <c r="D1999" s="617">
        <f t="shared" ref="D1999:J1999" si="897">D2000+D2002+D2004</f>
        <v>0</v>
      </c>
      <c r="E1999" s="617">
        <f t="shared" si="897"/>
        <v>0</v>
      </c>
      <c r="F1999" s="624">
        <f t="shared" si="897"/>
        <v>0</v>
      </c>
      <c r="G1999" s="820">
        <f t="shared" si="897"/>
        <v>0</v>
      </c>
      <c r="H1999" s="617">
        <f t="shared" si="897"/>
        <v>0</v>
      </c>
      <c r="I1999" s="934">
        <f t="shared" si="897"/>
        <v>0</v>
      </c>
      <c r="J1999" s="625">
        <f t="shared" si="897"/>
        <v>2000000</v>
      </c>
      <c r="K1999" s="741">
        <f t="shared" si="889"/>
        <v>0</v>
      </c>
    </row>
    <row r="2000" spans="1:11" ht="14.1" customHeight="1" x14ac:dyDescent="0.25">
      <c r="A2000" s="777" t="s">
        <v>352</v>
      </c>
      <c r="B2000" s="41" t="s">
        <v>139</v>
      </c>
      <c r="C2000" s="618">
        <f>C2001</f>
        <v>270000</v>
      </c>
      <c r="D2000" s="618">
        <f t="shared" ref="D2000:J2000" si="898">D2001</f>
        <v>0</v>
      </c>
      <c r="E2000" s="618">
        <f t="shared" si="898"/>
        <v>0</v>
      </c>
      <c r="F2000" s="626">
        <f t="shared" si="898"/>
        <v>0</v>
      </c>
      <c r="G2000" s="821">
        <f t="shared" si="898"/>
        <v>0</v>
      </c>
      <c r="H2000" s="618">
        <f t="shared" si="898"/>
        <v>0</v>
      </c>
      <c r="I2000" s="935">
        <f t="shared" si="898"/>
        <v>0</v>
      </c>
      <c r="J2000" s="628">
        <f t="shared" si="898"/>
        <v>270000</v>
      </c>
      <c r="K2000" s="743">
        <f t="shared" si="889"/>
        <v>0</v>
      </c>
    </row>
    <row r="2001" spans="1:11" ht="14.1" customHeight="1" x14ac:dyDescent="0.25">
      <c r="A2001" s="778" t="s">
        <v>353</v>
      </c>
      <c r="B2001" s="4" t="s">
        <v>140</v>
      </c>
      <c r="C2001" s="12">
        <v>270000</v>
      </c>
      <c r="D2001" s="218"/>
      <c r="E2001" s="218"/>
      <c r="F2001" s="697"/>
      <c r="G2001" s="822"/>
      <c r="H2001" s="605"/>
      <c r="I2001" s="823">
        <f>H2001+G2001</f>
        <v>0</v>
      </c>
      <c r="J2001" s="604">
        <f>C2001-I2001</f>
        <v>270000</v>
      </c>
      <c r="K2001" s="733">
        <f t="shared" si="889"/>
        <v>0</v>
      </c>
    </row>
    <row r="2002" spans="1:11" ht="14.1" customHeight="1" x14ac:dyDescent="0.25">
      <c r="A2002" s="778" t="s">
        <v>354</v>
      </c>
      <c r="B2002" s="4" t="s">
        <v>141</v>
      </c>
      <c r="C2002" s="12">
        <f>C2003</f>
        <v>200000</v>
      </c>
      <c r="D2002" s="12">
        <f t="shared" ref="D2002:J2002" si="899">D2003</f>
        <v>0</v>
      </c>
      <c r="E2002" s="12">
        <f t="shared" si="899"/>
        <v>0</v>
      </c>
      <c r="F2002" s="633">
        <f t="shared" si="899"/>
        <v>0</v>
      </c>
      <c r="G2002" s="824">
        <f t="shared" si="899"/>
        <v>0</v>
      </c>
      <c r="H2002" s="12">
        <f t="shared" si="899"/>
        <v>0</v>
      </c>
      <c r="I2002" s="834">
        <f t="shared" si="899"/>
        <v>0</v>
      </c>
      <c r="J2002" s="634">
        <f t="shared" si="899"/>
        <v>200000</v>
      </c>
      <c r="K2002" s="733">
        <f t="shared" si="889"/>
        <v>0</v>
      </c>
    </row>
    <row r="2003" spans="1:11" ht="14.1" customHeight="1" x14ac:dyDescent="0.25">
      <c r="A2003" s="778" t="s">
        <v>355</v>
      </c>
      <c r="B2003" s="4" t="s">
        <v>142</v>
      </c>
      <c r="C2003" s="12">
        <v>200000</v>
      </c>
      <c r="D2003" s="218"/>
      <c r="E2003" s="218"/>
      <c r="F2003" s="697"/>
      <c r="G2003" s="822"/>
      <c r="H2003" s="605"/>
      <c r="I2003" s="823">
        <f>H2003+G2003</f>
        <v>0</v>
      </c>
      <c r="J2003" s="604">
        <f>C2003-I2003</f>
        <v>200000</v>
      </c>
      <c r="K2003" s="733">
        <f t="shared" si="889"/>
        <v>0</v>
      </c>
    </row>
    <row r="2004" spans="1:11" ht="14.1" customHeight="1" x14ac:dyDescent="0.25">
      <c r="A2004" s="778" t="s">
        <v>356</v>
      </c>
      <c r="B2004" s="4" t="s">
        <v>143</v>
      </c>
      <c r="C2004" s="12">
        <f>C2005</f>
        <v>1530000</v>
      </c>
      <c r="D2004" s="12">
        <f t="shared" ref="D2004:J2004" si="900">D2005</f>
        <v>0</v>
      </c>
      <c r="E2004" s="12">
        <f t="shared" si="900"/>
        <v>0</v>
      </c>
      <c r="F2004" s="633">
        <f t="shared" si="900"/>
        <v>0</v>
      </c>
      <c r="G2004" s="824">
        <f t="shared" si="900"/>
        <v>0</v>
      </c>
      <c r="H2004" s="12">
        <f t="shared" si="900"/>
        <v>0</v>
      </c>
      <c r="I2004" s="834">
        <f t="shared" si="900"/>
        <v>0</v>
      </c>
      <c r="J2004" s="634">
        <f t="shared" si="900"/>
        <v>1530000</v>
      </c>
      <c r="K2004" s="733">
        <f t="shared" si="889"/>
        <v>0</v>
      </c>
    </row>
    <row r="2005" spans="1:11" ht="14.1" customHeight="1" x14ac:dyDescent="0.25">
      <c r="A2005" s="778" t="s">
        <v>357</v>
      </c>
      <c r="B2005" s="4" t="s">
        <v>144</v>
      </c>
      <c r="C2005" s="12">
        <v>1530000</v>
      </c>
      <c r="D2005" s="218"/>
      <c r="E2005" s="218"/>
      <c r="F2005" s="697"/>
      <c r="G2005" s="822"/>
      <c r="H2005" s="605"/>
      <c r="I2005" s="823">
        <f>H2005+G2005</f>
        <v>0</v>
      </c>
      <c r="J2005" s="604">
        <f>C2005-I2005</f>
        <v>1530000</v>
      </c>
      <c r="K2005" s="733">
        <f t="shared" si="889"/>
        <v>0</v>
      </c>
    </row>
    <row r="2006" spans="1:11" ht="14.1" customHeight="1" x14ac:dyDescent="0.25">
      <c r="A2006" s="918"/>
      <c r="B2006" s="879"/>
      <c r="C2006" s="880"/>
      <c r="D2006" s="881"/>
      <c r="E2006" s="881"/>
      <c r="F2006" s="881"/>
      <c r="G2006" s="882"/>
      <c r="H2006" s="882"/>
      <c r="I2006" s="882"/>
      <c r="J2006" s="883"/>
      <c r="K2006" s="884"/>
    </row>
    <row r="2007" spans="1:11" ht="14.1" customHeight="1" x14ac:dyDescent="0.25">
      <c r="A2007" s="919"/>
      <c r="B2007" s="7"/>
      <c r="C2007" s="885"/>
      <c r="D2007" s="220"/>
      <c r="E2007" s="220"/>
      <c r="F2007" s="220"/>
      <c r="G2007" s="415"/>
      <c r="H2007" s="415"/>
      <c r="I2007" s="415"/>
      <c r="J2007" s="886"/>
      <c r="K2007" s="887"/>
    </row>
    <row r="2008" spans="1:11" ht="14.1" customHeight="1" x14ac:dyDescent="0.25">
      <c r="A2008" s="919"/>
      <c r="B2008" s="7"/>
      <c r="C2008" s="885"/>
      <c r="D2008" s="220"/>
      <c r="E2008" s="220"/>
      <c r="F2008" s="220"/>
      <c r="G2008" s="415"/>
      <c r="H2008" s="415"/>
      <c r="I2008" s="415"/>
      <c r="J2008" s="886"/>
      <c r="K2008" s="887">
        <v>11</v>
      </c>
    </row>
    <row r="2009" spans="1:11" ht="14.1" customHeight="1" x14ac:dyDescent="0.25">
      <c r="A2009" s="717" t="s">
        <v>435</v>
      </c>
      <c r="B2009" s="689">
        <v>2</v>
      </c>
      <c r="C2009" s="690" t="s">
        <v>436</v>
      </c>
      <c r="D2009" s="690" t="s">
        <v>437</v>
      </c>
      <c r="E2009" s="690" t="s">
        <v>438</v>
      </c>
      <c r="F2009" s="691" t="s">
        <v>439</v>
      </c>
      <c r="G2009" s="801">
        <v>7</v>
      </c>
      <c r="H2009" s="581">
        <v>8</v>
      </c>
      <c r="I2009" s="924">
        <v>9</v>
      </c>
      <c r="J2009" s="582">
        <v>10</v>
      </c>
      <c r="K2009" s="718">
        <v>11</v>
      </c>
    </row>
    <row r="2010" spans="1:11" ht="14.1" customHeight="1" thickBot="1" x14ac:dyDescent="0.3">
      <c r="A2010" s="371" t="s">
        <v>67</v>
      </c>
      <c r="B2010" s="47" t="s">
        <v>68</v>
      </c>
      <c r="C2010" s="616">
        <f>C2011+C2014</f>
        <v>3770000</v>
      </c>
      <c r="D2010" s="616">
        <f t="shared" ref="D2010:J2010" si="901">D2011+D2014</f>
        <v>0</v>
      </c>
      <c r="E2010" s="616">
        <f t="shared" si="901"/>
        <v>0</v>
      </c>
      <c r="F2010" s="622">
        <f t="shared" si="901"/>
        <v>0</v>
      </c>
      <c r="G2010" s="838">
        <f t="shared" si="901"/>
        <v>0</v>
      </c>
      <c r="H2010" s="641">
        <f t="shared" si="901"/>
        <v>0</v>
      </c>
      <c r="I2010" s="962">
        <f t="shared" si="901"/>
        <v>0</v>
      </c>
      <c r="J2010" s="632">
        <f t="shared" si="901"/>
        <v>3770000</v>
      </c>
      <c r="K2010" s="739">
        <f t="shared" ref="K2010:K2030" si="902">I2010/C2010*100</f>
        <v>0</v>
      </c>
    </row>
    <row r="2011" spans="1:11" ht="14.1" customHeight="1" thickBot="1" x14ac:dyDescent="0.3">
      <c r="A2011" s="372" t="s">
        <v>365</v>
      </c>
      <c r="B2011" s="3" t="s">
        <v>80</v>
      </c>
      <c r="C2011" s="617">
        <f>C2012</f>
        <v>1695000</v>
      </c>
      <c r="D2011" s="617">
        <f t="shared" ref="D2011:J2012" si="903">D2012</f>
        <v>0</v>
      </c>
      <c r="E2011" s="617">
        <f t="shared" si="903"/>
        <v>0</v>
      </c>
      <c r="F2011" s="624">
        <f t="shared" si="903"/>
        <v>0</v>
      </c>
      <c r="G2011" s="820">
        <f t="shared" si="903"/>
        <v>0</v>
      </c>
      <c r="H2011" s="617">
        <f t="shared" si="903"/>
        <v>0</v>
      </c>
      <c r="I2011" s="934">
        <f t="shared" si="903"/>
        <v>0</v>
      </c>
      <c r="J2011" s="625">
        <f t="shared" si="903"/>
        <v>1695000</v>
      </c>
      <c r="K2011" s="741">
        <f t="shared" si="902"/>
        <v>0</v>
      </c>
    </row>
    <row r="2012" spans="1:11" ht="14.1" customHeight="1" x14ac:dyDescent="0.25">
      <c r="A2012" s="747" t="s">
        <v>366</v>
      </c>
      <c r="B2012" s="41" t="s">
        <v>137</v>
      </c>
      <c r="C2012" s="618">
        <f>C2013</f>
        <v>1695000</v>
      </c>
      <c r="D2012" s="618">
        <f t="shared" si="903"/>
        <v>0</v>
      </c>
      <c r="E2012" s="618">
        <f t="shared" si="903"/>
        <v>0</v>
      </c>
      <c r="F2012" s="626">
        <f t="shared" si="903"/>
        <v>0</v>
      </c>
      <c r="G2012" s="821">
        <f t="shared" si="903"/>
        <v>0</v>
      </c>
      <c r="H2012" s="618">
        <f t="shared" si="903"/>
        <v>0</v>
      </c>
      <c r="I2012" s="935">
        <f t="shared" si="903"/>
        <v>0</v>
      </c>
      <c r="J2012" s="628">
        <f t="shared" si="903"/>
        <v>1695000</v>
      </c>
      <c r="K2012" s="743">
        <f t="shared" si="902"/>
        <v>0</v>
      </c>
    </row>
    <row r="2013" spans="1:11" ht="14.1" customHeight="1" thickBot="1" x14ac:dyDescent="0.3">
      <c r="A2013" s="736" t="s">
        <v>367</v>
      </c>
      <c r="B2013" s="32" t="s">
        <v>138</v>
      </c>
      <c r="C2013" s="611">
        <v>1695000</v>
      </c>
      <c r="D2013" s="590"/>
      <c r="E2013" s="590"/>
      <c r="F2013" s="698"/>
      <c r="G2013" s="828"/>
      <c r="H2013" s="629"/>
      <c r="I2013" s="829">
        <f>H2013+G2013</f>
        <v>0</v>
      </c>
      <c r="J2013" s="630">
        <f>C2013-I2013</f>
        <v>1695000</v>
      </c>
      <c r="K2013" s="737">
        <f t="shared" si="902"/>
        <v>0</v>
      </c>
    </row>
    <row r="2014" spans="1:11" ht="14.1" customHeight="1" thickBot="1" x14ac:dyDescent="0.3">
      <c r="A2014" s="776" t="s">
        <v>358</v>
      </c>
      <c r="B2014" s="3" t="s">
        <v>136</v>
      </c>
      <c r="C2014" s="617">
        <f>C2015+C2017+C2020</f>
        <v>2075000</v>
      </c>
      <c r="D2014" s="617">
        <f t="shared" ref="D2014:J2014" si="904">D2015+D2017+D2020</f>
        <v>0</v>
      </c>
      <c r="E2014" s="617">
        <f t="shared" si="904"/>
        <v>0</v>
      </c>
      <c r="F2014" s="624">
        <f t="shared" si="904"/>
        <v>0</v>
      </c>
      <c r="G2014" s="820">
        <f t="shared" si="904"/>
        <v>0</v>
      </c>
      <c r="H2014" s="617">
        <f t="shared" si="904"/>
        <v>0</v>
      </c>
      <c r="I2014" s="934">
        <f t="shared" si="904"/>
        <v>0</v>
      </c>
      <c r="J2014" s="625">
        <f t="shared" si="904"/>
        <v>2075000</v>
      </c>
      <c r="K2014" s="741">
        <f t="shared" si="902"/>
        <v>0</v>
      </c>
    </row>
    <row r="2015" spans="1:11" ht="14.1" customHeight="1" x14ac:dyDescent="0.25">
      <c r="A2015" s="777" t="s">
        <v>359</v>
      </c>
      <c r="B2015" s="41" t="s">
        <v>139</v>
      </c>
      <c r="C2015" s="618">
        <f>C2016</f>
        <v>550000</v>
      </c>
      <c r="D2015" s="618">
        <f t="shared" ref="D2015:J2015" si="905">D2016</f>
        <v>0</v>
      </c>
      <c r="E2015" s="618">
        <f t="shared" si="905"/>
        <v>0</v>
      </c>
      <c r="F2015" s="626">
        <f t="shared" si="905"/>
        <v>0</v>
      </c>
      <c r="G2015" s="821">
        <f t="shared" si="905"/>
        <v>0</v>
      </c>
      <c r="H2015" s="618">
        <f t="shared" si="905"/>
        <v>0</v>
      </c>
      <c r="I2015" s="935">
        <f t="shared" si="905"/>
        <v>0</v>
      </c>
      <c r="J2015" s="628">
        <f t="shared" si="905"/>
        <v>550000</v>
      </c>
      <c r="K2015" s="743">
        <f t="shared" si="902"/>
        <v>0</v>
      </c>
    </row>
    <row r="2016" spans="1:11" ht="14.1" customHeight="1" x14ac:dyDescent="0.25">
      <c r="A2016" s="778" t="s">
        <v>360</v>
      </c>
      <c r="B2016" s="4" t="s">
        <v>140</v>
      </c>
      <c r="C2016" s="12">
        <v>550000</v>
      </c>
      <c r="D2016" s="218"/>
      <c r="E2016" s="218"/>
      <c r="F2016" s="697"/>
      <c r="G2016" s="822"/>
      <c r="H2016" s="605"/>
      <c r="I2016" s="823">
        <f>H2016+G2016</f>
        <v>0</v>
      </c>
      <c r="J2016" s="604">
        <f>C2016-I2016</f>
        <v>550000</v>
      </c>
      <c r="K2016" s="733">
        <f t="shared" si="902"/>
        <v>0</v>
      </c>
    </row>
    <row r="2017" spans="1:11" ht="14.1" customHeight="1" x14ac:dyDescent="0.25">
      <c r="A2017" s="778" t="s">
        <v>361</v>
      </c>
      <c r="B2017" s="4" t="s">
        <v>141</v>
      </c>
      <c r="C2017" s="12">
        <f>C2018+C2019</f>
        <v>400000</v>
      </c>
      <c r="D2017" s="12">
        <f t="shared" ref="D2017:J2017" si="906">D2018+D2019</f>
        <v>0</v>
      </c>
      <c r="E2017" s="12">
        <f t="shared" si="906"/>
        <v>0</v>
      </c>
      <c r="F2017" s="633">
        <f t="shared" si="906"/>
        <v>0</v>
      </c>
      <c r="G2017" s="824">
        <f t="shared" si="906"/>
        <v>0</v>
      </c>
      <c r="H2017" s="12">
        <f t="shared" si="906"/>
        <v>0</v>
      </c>
      <c r="I2017" s="834">
        <f t="shared" si="906"/>
        <v>0</v>
      </c>
      <c r="J2017" s="634">
        <f t="shared" si="906"/>
        <v>400000</v>
      </c>
      <c r="K2017" s="733">
        <f t="shared" si="902"/>
        <v>0</v>
      </c>
    </row>
    <row r="2018" spans="1:11" ht="14.1" customHeight="1" x14ac:dyDescent="0.25">
      <c r="A2018" s="778" t="s">
        <v>362</v>
      </c>
      <c r="B2018" s="4" t="s">
        <v>142</v>
      </c>
      <c r="C2018" s="12">
        <v>200000</v>
      </c>
      <c r="D2018" s="218"/>
      <c r="E2018" s="218"/>
      <c r="F2018" s="697"/>
      <c r="G2018" s="822"/>
      <c r="H2018" s="605"/>
      <c r="I2018" s="823">
        <f>H2018+G2018</f>
        <v>0</v>
      </c>
      <c r="J2018" s="604">
        <f>C2018-I2018</f>
        <v>200000</v>
      </c>
      <c r="K2018" s="733">
        <f t="shared" si="902"/>
        <v>0</v>
      </c>
    </row>
    <row r="2019" spans="1:11" ht="14.1" customHeight="1" x14ac:dyDescent="0.25">
      <c r="A2019" s="778" t="s">
        <v>938</v>
      </c>
      <c r="B2019" s="4" t="s">
        <v>387</v>
      </c>
      <c r="C2019" s="12">
        <v>200000</v>
      </c>
      <c r="D2019" s="218"/>
      <c r="E2019" s="218"/>
      <c r="F2019" s="697"/>
      <c r="G2019" s="822"/>
      <c r="H2019" s="605"/>
      <c r="I2019" s="823"/>
      <c r="J2019" s="604">
        <f>C2019-I2019</f>
        <v>200000</v>
      </c>
      <c r="K2019" s="733">
        <f t="shared" si="902"/>
        <v>0</v>
      </c>
    </row>
    <row r="2020" spans="1:11" ht="14.1" customHeight="1" x14ac:dyDescent="0.25">
      <c r="A2020" s="778" t="s">
        <v>363</v>
      </c>
      <c r="B2020" s="4" t="s">
        <v>143</v>
      </c>
      <c r="C2020" s="12">
        <f>C2021</f>
        <v>1125000</v>
      </c>
      <c r="D2020" s="12">
        <f t="shared" ref="D2020:J2020" si="907">D2021</f>
        <v>0</v>
      </c>
      <c r="E2020" s="12">
        <f t="shared" si="907"/>
        <v>0</v>
      </c>
      <c r="F2020" s="633">
        <f t="shared" si="907"/>
        <v>0</v>
      </c>
      <c r="G2020" s="824">
        <f t="shared" si="907"/>
        <v>0</v>
      </c>
      <c r="H2020" s="12">
        <f t="shared" si="907"/>
        <v>0</v>
      </c>
      <c r="I2020" s="834">
        <f t="shared" si="907"/>
        <v>0</v>
      </c>
      <c r="J2020" s="634">
        <f t="shared" si="907"/>
        <v>1125000</v>
      </c>
      <c r="K2020" s="733">
        <f t="shared" si="902"/>
        <v>0</v>
      </c>
    </row>
    <row r="2021" spans="1:11" ht="14.1" customHeight="1" x14ac:dyDescent="0.25">
      <c r="A2021" s="778" t="s">
        <v>364</v>
      </c>
      <c r="B2021" s="4" t="s">
        <v>939</v>
      </c>
      <c r="C2021" s="12">
        <v>1125000</v>
      </c>
      <c r="D2021" s="218"/>
      <c r="E2021" s="218"/>
      <c r="F2021" s="697"/>
      <c r="G2021" s="822"/>
      <c r="H2021" s="605"/>
      <c r="I2021" s="823">
        <f>H2021+G2021</f>
        <v>0</v>
      </c>
      <c r="J2021" s="604">
        <f>C2021-I2021</f>
        <v>1125000</v>
      </c>
      <c r="K2021" s="733">
        <f t="shared" si="902"/>
        <v>0</v>
      </c>
    </row>
    <row r="2022" spans="1:11" ht="14.1" customHeight="1" thickBot="1" x14ac:dyDescent="0.3">
      <c r="A2022" s="371" t="s">
        <v>69</v>
      </c>
      <c r="B2022" s="47" t="s">
        <v>70</v>
      </c>
      <c r="C2022" s="616">
        <f>C2023+C2026</f>
        <v>4420000</v>
      </c>
      <c r="D2022" s="616">
        <f t="shared" ref="D2022:J2022" si="908">D2023+D2026</f>
        <v>0</v>
      </c>
      <c r="E2022" s="616">
        <f t="shared" si="908"/>
        <v>0</v>
      </c>
      <c r="F2022" s="622">
        <f t="shared" si="908"/>
        <v>0</v>
      </c>
      <c r="G2022" s="838">
        <f t="shared" si="908"/>
        <v>0</v>
      </c>
      <c r="H2022" s="641">
        <f t="shared" si="908"/>
        <v>0</v>
      </c>
      <c r="I2022" s="962">
        <f t="shared" si="908"/>
        <v>0</v>
      </c>
      <c r="J2022" s="632">
        <f t="shared" si="908"/>
        <v>4420000</v>
      </c>
      <c r="K2022" s="739">
        <f t="shared" si="902"/>
        <v>0</v>
      </c>
    </row>
    <row r="2023" spans="1:11" ht="14.1" customHeight="1" thickBot="1" x14ac:dyDescent="0.3">
      <c r="A2023" s="372" t="s">
        <v>375</v>
      </c>
      <c r="B2023" s="3" t="s">
        <v>80</v>
      </c>
      <c r="C2023" s="617">
        <f>C2024</f>
        <v>1140000</v>
      </c>
      <c r="D2023" s="617">
        <f t="shared" ref="D2023:J2024" si="909">D2024</f>
        <v>0</v>
      </c>
      <c r="E2023" s="617">
        <f t="shared" si="909"/>
        <v>0</v>
      </c>
      <c r="F2023" s="624">
        <f t="shared" si="909"/>
        <v>0</v>
      </c>
      <c r="G2023" s="820">
        <f t="shared" si="909"/>
        <v>0</v>
      </c>
      <c r="H2023" s="617">
        <f t="shared" si="909"/>
        <v>0</v>
      </c>
      <c r="I2023" s="934">
        <f t="shared" si="909"/>
        <v>0</v>
      </c>
      <c r="J2023" s="625">
        <f t="shared" si="909"/>
        <v>1140000</v>
      </c>
      <c r="K2023" s="741">
        <f t="shared" si="902"/>
        <v>0</v>
      </c>
    </row>
    <row r="2024" spans="1:11" ht="14.1" customHeight="1" x14ac:dyDescent="0.25">
      <c r="A2024" s="747" t="s">
        <v>376</v>
      </c>
      <c r="B2024" s="41" t="s">
        <v>137</v>
      </c>
      <c r="C2024" s="618">
        <f>C2025</f>
        <v>1140000</v>
      </c>
      <c r="D2024" s="618">
        <f t="shared" si="909"/>
        <v>0</v>
      </c>
      <c r="E2024" s="618">
        <f t="shared" si="909"/>
        <v>0</v>
      </c>
      <c r="F2024" s="626">
        <f t="shared" si="909"/>
        <v>0</v>
      </c>
      <c r="G2024" s="821">
        <f t="shared" si="909"/>
        <v>0</v>
      </c>
      <c r="H2024" s="618">
        <f t="shared" si="909"/>
        <v>0</v>
      </c>
      <c r="I2024" s="935">
        <f t="shared" si="909"/>
        <v>0</v>
      </c>
      <c r="J2024" s="628">
        <f t="shared" si="909"/>
        <v>1140000</v>
      </c>
      <c r="K2024" s="743">
        <f t="shared" si="902"/>
        <v>0</v>
      </c>
    </row>
    <row r="2025" spans="1:11" ht="14.1" customHeight="1" thickBot="1" x14ac:dyDescent="0.3">
      <c r="A2025" s="736" t="s">
        <v>377</v>
      </c>
      <c r="B2025" s="32" t="s">
        <v>138</v>
      </c>
      <c r="C2025" s="611">
        <v>1140000</v>
      </c>
      <c r="D2025" s="590"/>
      <c r="E2025" s="590"/>
      <c r="F2025" s="698"/>
      <c r="G2025" s="828"/>
      <c r="H2025" s="629"/>
      <c r="I2025" s="829">
        <f>H2025+G2025</f>
        <v>0</v>
      </c>
      <c r="J2025" s="630">
        <f>C2025-I2025</f>
        <v>1140000</v>
      </c>
      <c r="K2025" s="737">
        <f t="shared" si="902"/>
        <v>0</v>
      </c>
    </row>
    <row r="2026" spans="1:11" ht="14.1" customHeight="1" thickBot="1" x14ac:dyDescent="0.3">
      <c r="A2026" s="776" t="s">
        <v>368</v>
      </c>
      <c r="B2026" s="3" t="s">
        <v>136</v>
      </c>
      <c r="C2026" s="617">
        <f>C2027+C2029+C2032</f>
        <v>3280000</v>
      </c>
      <c r="D2026" s="617">
        <f t="shared" ref="D2026:J2026" si="910">D2027+D2029+D2032</f>
        <v>0</v>
      </c>
      <c r="E2026" s="617">
        <f t="shared" si="910"/>
        <v>0</v>
      </c>
      <c r="F2026" s="624">
        <f t="shared" si="910"/>
        <v>0</v>
      </c>
      <c r="G2026" s="820">
        <f t="shared" si="910"/>
        <v>0</v>
      </c>
      <c r="H2026" s="617">
        <f t="shared" si="910"/>
        <v>0</v>
      </c>
      <c r="I2026" s="934">
        <f t="shared" si="910"/>
        <v>0</v>
      </c>
      <c r="J2026" s="625">
        <f t="shared" si="910"/>
        <v>3280000</v>
      </c>
      <c r="K2026" s="741">
        <f t="shared" si="902"/>
        <v>0</v>
      </c>
    </row>
    <row r="2027" spans="1:11" ht="14.1" customHeight="1" x14ac:dyDescent="0.25">
      <c r="A2027" s="777" t="s">
        <v>369</v>
      </c>
      <c r="B2027" s="41" t="s">
        <v>139</v>
      </c>
      <c r="C2027" s="618">
        <f>C2028</f>
        <v>430000</v>
      </c>
      <c r="D2027" s="618">
        <f t="shared" ref="D2027:J2027" si="911">D2028</f>
        <v>0</v>
      </c>
      <c r="E2027" s="618">
        <f t="shared" si="911"/>
        <v>0</v>
      </c>
      <c r="F2027" s="626">
        <f t="shared" si="911"/>
        <v>0</v>
      </c>
      <c r="G2027" s="821">
        <f t="shared" si="911"/>
        <v>0</v>
      </c>
      <c r="H2027" s="618">
        <f t="shared" si="911"/>
        <v>0</v>
      </c>
      <c r="I2027" s="935">
        <f t="shared" si="911"/>
        <v>0</v>
      </c>
      <c r="J2027" s="628">
        <f t="shared" si="911"/>
        <v>430000</v>
      </c>
      <c r="K2027" s="743">
        <f t="shared" si="902"/>
        <v>0</v>
      </c>
    </row>
    <row r="2028" spans="1:11" ht="14.1" customHeight="1" x14ac:dyDescent="0.25">
      <c r="A2028" s="778" t="s">
        <v>370</v>
      </c>
      <c r="B2028" s="4" t="s">
        <v>140</v>
      </c>
      <c r="C2028" s="12">
        <v>430000</v>
      </c>
      <c r="D2028" s="218"/>
      <c r="E2028" s="218"/>
      <c r="F2028" s="697"/>
      <c r="G2028" s="822"/>
      <c r="H2028" s="605"/>
      <c r="I2028" s="823">
        <f>H2028+G2028</f>
        <v>0</v>
      </c>
      <c r="J2028" s="604">
        <f>C2028-I2028</f>
        <v>430000</v>
      </c>
      <c r="K2028" s="733">
        <f t="shared" si="902"/>
        <v>0</v>
      </c>
    </row>
    <row r="2029" spans="1:11" ht="14.1" customHeight="1" x14ac:dyDescent="0.25">
      <c r="A2029" s="778" t="s">
        <v>371</v>
      </c>
      <c r="B2029" s="4" t="s">
        <v>141</v>
      </c>
      <c r="C2029" s="12">
        <f>C2030+C2031</f>
        <v>400000</v>
      </c>
      <c r="D2029" s="12">
        <f t="shared" ref="D2029:J2029" si="912">D2030+D2031</f>
        <v>0</v>
      </c>
      <c r="E2029" s="12">
        <f t="shared" si="912"/>
        <v>0</v>
      </c>
      <c r="F2029" s="633">
        <f t="shared" si="912"/>
        <v>0</v>
      </c>
      <c r="G2029" s="824">
        <f t="shared" si="912"/>
        <v>0</v>
      </c>
      <c r="H2029" s="12">
        <f t="shared" si="912"/>
        <v>0</v>
      </c>
      <c r="I2029" s="834">
        <f t="shared" si="912"/>
        <v>0</v>
      </c>
      <c r="J2029" s="634">
        <f t="shared" si="912"/>
        <v>400000</v>
      </c>
      <c r="K2029" s="733">
        <f t="shared" si="902"/>
        <v>0</v>
      </c>
    </row>
    <row r="2030" spans="1:11" ht="14.1" customHeight="1" x14ac:dyDescent="0.25">
      <c r="A2030" s="778" t="s">
        <v>372</v>
      </c>
      <c r="B2030" s="4" t="s">
        <v>142</v>
      </c>
      <c r="C2030" s="12">
        <v>200000</v>
      </c>
      <c r="D2030" s="218"/>
      <c r="E2030" s="218"/>
      <c r="F2030" s="697"/>
      <c r="G2030" s="822"/>
      <c r="H2030" s="605"/>
      <c r="I2030" s="823">
        <f>H2030+G2030</f>
        <v>0</v>
      </c>
      <c r="J2030" s="604">
        <f>C2030-I2030</f>
        <v>200000</v>
      </c>
      <c r="K2030" s="733">
        <f t="shared" si="902"/>
        <v>0</v>
      </c>
    </row>
    <row r="2031" spans="1:11" ht="14.1" customHeight="1" x14ac:dyDescent="0.25">
      <c r="A2031" s="778" t="s">
        <v>940</v>
      </c>
      <c r="B2031" s="4" t="s">
        <v>387</v>
      </c>
      <c r="C2031" s="12">
        <v>200000</v>
      </c>
      <c r="D2031" s="218"/>
      <c r="E2031" s="218"/>
      <c r="F2031" s="697"/>
      <c r="G2031" s="822"/>
      <c r="H2031" s="605"/>
      <c r="I2031" s="823"/>
      <c r="J2031" s="604">
        <f>C2031-I2031</f>
        <v>200000</v>
      </c>
      <c r="K2031" s="733"/>
    </row>
    <row r="2032" spans="1:11" ht="14.1" customHeight="1" x14ac:dyDescent="0.25">
      <c r="A2032" s="778" t="s">
        <v>373</v>
      </c>
      <c r="B2032" s="4" t="s">
        <v>143</v>
      </c>
      <c r="C2032" s="12">
        <f>C2033</f>
        <v>2450000</v>
      </c>
      <c r="D2032" s="12">
        <f t="shared" ref="D2032:J2032" si="913">D2033</f>
        <v>0</v>
      </c>
      <c r="E2032" s="12">
        <f t="shared" si="913"/>
        <v>0</v>
      </c>
      <c r="F2032" s="633">
        <f t="shared" si="913"/>
        <v>0</v>
      </c>
      <c r="G2032" s="824">
        <f t="shared" si="913"/>
        <v>0</v>
      </c>
      <c r="H2032" s="12">
        <f t="shared" si="913"/>
        <v>0</v>
      </c>
      <c r="I2032" s="834">
        <f t="shared" si="913"/>
        <v>0</v>
      </c>
      <c r="J2032" s="634">
        <f t="shared" si="913"/>
        <v>2450000</v>
      </c>
      <c r="K2032" s="733">
        <f t="shared" ref="K2032:K2042" si="914">I2032/C2032*100</f>
        <v>0</v>
      </c>
    </row>
    <row r="2033" spans="1:11" ht="14.1" customHeight="1" x14ac:dyDescent="0.25">
      <c r="A2033" s="778" t="s">
        <v>374</v>
      </c>
      <c r="B2033" s="4" t="s">
        <v>160</v>
      </c>
      <c r="C2033" s="12">
        <v>2450000</v>
      </c>
      <c r="D2033" s="218"/>
      <c r="E2033" s="218"/>
      <c r="F2033" s="697"/>
      <c r="G2033" s="822"/>
      <c r="H2033" s="605"/>
      <c r="I2033" s="823">
        <f>H2033+G2033</f>
        <v>0</v>
      </c>
      <c r="J2033" s="604">
        <f>C2033-I2033</f>
        <v>2450000</v>
      </c>
      <c r="K2033" s="733">
        <f t="shared" si="914"/>
        <v>0</v>
      </c>
    </row>
    <row r="2034" spans="1:11" ht="14.1" customHeight="1" x14ac:dyDescent="0.25">
      <c r="A2034" s="745" t="s">
        <v>99</v>
      </c>
      <c r="B2034" s="38" t="s">
        <v>447</v>
      </c>
      <c r="C2034" s="620">
        <f t="shared" ref="C2034:J2034" si="915">C2035+C2049</f>
        <v>6800000</v>
      </c>
      <c r="D2034" s="620">
        <f t="shared" si="915"/>
        <v>0</v>
      </c>
      <c r="E2034" s="620">
        <f t="shared" si="915"/>
        <v>0</v>
      </c>
      <c r="F2034" s="453">
        <f t="shared" si="915"/>
        <v>0</v>
      </c>
      <c r="G2034" s="825">
        <f t="shared" si="915"/>
        <v>5437500</v>
      </c>
      <c r="H2034" s="619">
        <f t="shared" si="915"/>
        <v>1362500</v>
      </c>
      <c r="I2034" s="665">
        <f t="shared" si="915"/>
        <v>6800000</v>
      </c>
      <c r="J2034" s="621">
        <f t="shared" si="915"/>
        <v>0</v>
      </c>
      <c r="K2034" s="746">
        <f t="shared" si="914"/>
        <v>100</v>
      </c>
    </row>
    <row r="2035" spans="1:11" ht="14.1" customHeight="1" thickBot="1" x14ac:dyDescent="0.3">
      <c r="A2035" s="371" t="s">
        <v>71</v>
      </c>
      <c r="B2035" s="47" t="s">
        <v>72</v>
      </c>
      <c r="C2035" s="616">
        <f>C2036</f>
        <v>2000000</v>
      </c>
      <c r="D2035" s="616">
        <f t="shared" ref="D2035:J2035" si="916">D2036</f>
        <v>0</v>
      </c>
      <c r="E2035" s="616">
        <f t="shared" si="916"/>
        <v>0</v>
      </c>
      <c r="F2035" s="622">
        <f t="shared" si="916"/>
        <v>0</v>
      </c>
      <c r="G2035" s="838">
        <f t="shared" si="916"/>
        <v>637500</v>
      </c>
      <c r="H2035" s="641">
        <f t="shared" si="916"/>
        <v>1362500</v>
      </c>
      <c r="I2035" s="962">
        <f t="shared" si="916"/>
        <v>2000000</v>
      </c>
      <c r="J2035" s="632">
        <f t="shared" si="916"/>
        <v>0</v>
      </c>
      <c r="K2035" s="739">
        <f t="shared" si="914"/>
        <v>100</v>
      </c>
    </row>
    <row r="2036" spans="1:11" ht="14.1" customHeight="1" thickBot="1" x14ac:dyDescent="0.3">
      <c r="A2036" s="776" t="s">
        <v>378</v>
      </c>
      <c r="B2036" s="3" t="s">
        <v>136</v>
      </c>
      <c r="C2036" s="617">
        <f>C2037+C2039+C2041</f>
        <v>2000000</v>
      </c>
      <c r="D2036" s="617">
        <f t="shared" ref="D2036:J2036" si="917">D2037+D2039+D2041</f>
        <v>0</v>
      </c>
      <c r="E2036" s="617">
        <f t="shared" si="917"/>
        <v>0</v>
      </c>
      <c r="F2036" s="624">
        <f t="shared" si="917"/>
        <v>0</v>
      </c>
      <c r="G2036" s="820">
        <f t="shared" si="917"/>
        <v>637500</v>
      </c>
      <c r="H2036" s="617">
        <f t="shared" si="917"/>
        <v>1362500</v>
      </c>
      <c r="I2036" s="934">
        <f t="shared" si="917"/>
        <v>2000000</v>
      </c>
      <c r="J2036" s="625">
        <f t="shared" si="917"/>
        <v>0</v>
      </c>
      <c r="K2036" s="741">
        <f t="shared" si="914"/>
        <v>100</v>
      </c>
    </row>
    <row r="2037" spans="1:11" ht="14.1" customHeight="1" x14ac:dyDescent="0.25">
      <c r="A2037" s="777" t="s">
        <v>379</v>
      </c>
      <c r="B2037" s="41" t="s">
        <v>139</v>
      </c>
      <c r="C2037" s="618">
        <f>C2038</f>
        <v>525000</v>
      </c>
      <c r="D2037" s="618">
        <f t="shared" ref="D2037:J2037" si="918">D2038</f>
        <v>0</v>
      </c>
      <c r="E2037" s="618">
        <f t="shared" si="918"/>
        <v>0</v>
      </c>
      <c r="F2037" s="626">
        <f t="shared" si="918"/>
        <v>0</v>
      </c>
      <c r="G2037" s="821">
        <f t="shared" si="918"/>
        <v>0</v>
      </c>
      <c r="H2037" s="618">
        <f t="shared" si="918"/>
        <v>525000</v>
      </c>
      <c r="I2037" s="935">
        <f t="shared" si="918"/>
        <v>525000</v>
      </c>
      <c r="J2037" s="628">
        <f t="shared" si="918"/>
        <v>0</v>
      </c>
      <c r="K2037" s="743">
        <f t="shared" si="914"/>
        <v>100</v>
      </c>
    </row>
    <row r="2038" spans="1:11" ht="14.1" customHeight="1" x14ac:dyDescent="0.25">
      <c r="A2038" s="778" t="s">
        <v>380</v>
      </c>
      <c r="B2038" s="4" t="s">
        <v>140</v>
      </c>
      <c r="C2038" s="12">
        <v>525000</v>
      </c>
      <c r="D2038" s="587"/>
      <c r="E2038" s="587"/>
      <c r="F2038" s="699"/>
      <c r="G2038" s="822"/>
      <c r="H2038" s="605">
        <v>525000</v>
      </c>
      <c r="I2038" s="823">
        <f>H2038+G2038</f>
        <v>525000</v>
      </c>
      <c r="J2038" s="604">
        <f>C2038-I2038</f>
        <v>0</v>
      </c>
      <c r="K2038" s="733">
        <f t="shared" si="914"/>
        <v>100</v>
      </c>
    </row>
    <row r="2039" spans="1:11" ht="14.1" customHeight="1" x14ac:dyDescent="0.25">
      <c r="A2039" s="778" t="s">
        <v>381</v>
      </c>
      <c r="B2039" s="4" t="s">
        <v>141</v>
      </c>
      <c r="C2039" s="12">
        <f>C2040</f>
        <v>200000</v>
      </c>
      <c r="D2039" s="12">
        <f t="shared" ref="D2039:J2039" si="919">D2040</f>
        <v>0</v>
      </c>
      <c r="E2039" s="12">
        <f t="shared" si="919"/>
        <v>0</v>
      </c>
      <c r="F2039" s="633">
        <f t="shared" si="919"/>
        <v>0</v>
      </c>
      <c r="G2039" s="824">
        <f t="shared" si="919"/>
        <v>0</v>
      </c>
      <c r="H2039" s="12">
        <f t="shared" si="919"/>
        <v>200000</v>
      </c>
      <c r="I2039" s="834">
        <f t="shared" si="919"/>
        <v>200000</v>
      </c>
      <c r="J2039" s="634">
        <f t="shared" si="919"/>
        <v>0</v>
      </c>
      <c r="K2039" s="733">
        <f t="shared" si="914"/>
        <v>100</v>
      </c>
    </row>
    <row r="2040" spans="1:11" ht="14.1" customHeight="1" x14ac:dyDescent="0.25">
      <c r="A2040" s="778" t="s">
        <v>382</v>
      </c>
      <c r="B2040" s="4" t="s">
        <v>142</v>
      </c>
      <c r="C2040" s="12">
        <v>200000</v>
      </c>
      <c r="D2040" s="218"/>
      <c r="E2040" s="218"/>
      <c r="F2040" s="697"/>
      <c r="G2040" s="822"/>
      <c r="H2040" s="605">
        <v>200000</v>
      </c>
      <c r="I2040" s="823">
        <f>H2040+G2040</f>
        <v>200000</v>
      </c>
      <c r="J2040" s="604">
        <f>C2040-I2040</f>
        <v>0</v>
      </c>
      <c r="K2040" s="733">
        <f t="shared" si="914"/>
        <v>100</v>
      </c>
    </row>
    <row r="2041" spans="1:11" ht="14.1" customHeight="1" x14ac:dyDescent="0.25">
      <c r="A2041" s="778" t="s">
        <v>383</v>
      </c>
      <c r="B2041" s="4" t="s">
        <v>143</v>
      </c>
      <c r="C2041" s="12">
        <f>C2042</f>
        <v>1275000</v>
      </c>
      <c r="D2041" s="12">
        <f t="shared" ref="D2041:J2041" si="920">D2042</f>
        <v>0</v>
      </c>
      <c r="E2041" s="12">
        <f t="shared" si="920"/>
        <v>0</v>
      </c>
      <c r="F2041" s="633">
        <f t="shared" si="920"/>
        <v>0</v>
      </c>
      <c r="G2041" s="824">
        <f t="shared" si="920"/>
        <v>637500</v>
      </c>
      <c r="H2041" s="12">
        <f t="shared" si="920"/>
        <v>637500</v>
      </c>
      <c r="I2041" s="834">
        <f t="shared" si="920"/>
        <v>1275000</v>
      </c>
      <c r="J2041" s="634">
        <f t="shared" si="920"/>
        <v>0</v>
      </c>
      <c r="K2041" s="733">
        <f t="shared" si="914"/>
        <v>100</v>
      </c>
    </row>
    <row r="2042" spans="1:11" ht="14.1" customHeight="1" x14ac:dyDescent="0.25">
      <c r="A2042" s="778" t="s">
        <v>384</v>
      </c>
      <c r="B2042" s="4" t="s">
        <v>160</v>
      </c>
      <c r="C2042" s="12">
        <v>1275000</v>
      </c>
      <c r="D2042" s="218"/>
      <c r="E2042" s="218"/>
      <c r="F2042" s="697"/>
      <c r="G2042" s="822">
        <v>637500</v>
      </c>
      <c r="H2042" s="605">
        <v>637500</v>
      </c>
      <c r="I2042" s="823">
        <f>H2042+G2042</f>
        <v>1275000</v>
      </c>
      <c r="J2042" s="604">
        <f>C2042-I2042</f>
        <v>0</v>
      </c>
      <c r="K2042" s="733">
        <f t="shared" si="914"/>
        <v>100</v>
      </c>
    </row>
    <row r="2043" spans="1:11" ht="14.1" customHeight="1" x14ac:dyDescent="0.25">
      <c r="A2043" s="779"/>
      <c r="B2043" s="32"/>
      <c r="C2043" s="611"/>
      <c r="D2043" s="211"/>
      <c r="E2043" s="211"/>
      <c r="F2043" s="693"/>
      <c r="G2043" s="828"/>
      <c r="H2043" s="629"/>
      <c r="I2043" s="829"/>
      <c r="J2043" s="630"/>
      <c r="K2043" s="737"/>
    </row>
    <row r="2044" spans="1:11" ht="14.1" customHeight="1" x14ac:dyDescent="0.25">
      <c r="A2044" s="918"/>
      <c r="B2044" s="879"/>
      <c r="C2044" s="880"/>
      <c r="D2044" s="881"/>
      <c r="E2044" s="881"/>
      <c r="F2044" s="881"/>
      <c r="G2044" s="882"/>
      <c r="H2044" s="882"/>
      <c r="I2044" s="882"/>
      <c r="J2044" s="883"/>
      <c r="K2044" s="884"/>
    </row>
    <row r="2045" spans="1:11" ht="14.1" customHeight="1" x14ac:dyDescent="0.25">
      <c r="A2045" s="919"/>
      <c r="B2045" s="7"/>
      <c r="C2045" s="885"/>
      <c r="D2045" s="220"/>
      <c r="E2045" s="220"/>
      <c r="F2045" s="220"/>
      <c r="G2045" s="415"/>
      <c r="H2045" s="415"/>
      <c r="I2045" s="415"/>
      <c r="J2045" s="886"/>
      <c r="K2045" s="887"/>
    </row>
    <row r="2046" spans="1:11" ht="14.1" customHeight="1" x14ac:dyDescent="0.25">
      <c r="A2046" s="919"/>
      <c r="B2046" s="7"/>
      <c r="C2046" s="885"/>
      <c r="D2046" s="220"/>
      <c r="E2046" s="220"/>
      <c r="F2046" s="220"/>
      <c r="G2046" s="415"/>
      <c r="H2046" s="415"/>
      <c r="I2046" s="415"/>
      <c r="J2046" s="886"/>
      <c r="K2046" s="887"/>
    </row>
    <row r="2047" spans="1:11" ht="14.1" customHeight="1" x14ac:dyDescent="0.25">
      <c r="A2047" s="919"/>
      <c r="B2047" s="7"/>
      <c r="C2047" s="885"/>
      <c r="D2047" s="220"/>
      <c r="E2047" s="220"/>
      <c r="F2047" s="220"/>
      <c r="G2047" s="415"/>
      <c r="H2047" s="415"/>
      <c r="I2047" s="415"/>
      <c r="J2047" s="886"/>
      <c r="K2047" s="887">
        <v>12</v>
      </c>
    </row>
    <row r="2048" spans="1:11" ht="14.1" customHeight="1" x14ac:dyDescent="0.25">
      <c r="A2048" s="717" t="s">
        <v>435</v>
      </c>
      <c r="B2048" s="689">
        <v>2</v>
      </c>
      <c r="C2048" s="690" t="s">
        <v>436</v>
      </c>
      <c r="D2048" s="690" t="s">
        <v>437</v>
      </c>
      <c r="E2048" s="690" t="s">
        <v>438</v>
      </c>
      <c r="F2048" s="691" t="s">
        <v>439</v>
      </c>
      <c r="G2048" s="801">
        <v>7</v>
      </c>
      <c r="H2048" s="581">
        <v>8</v>
      </c>
      <c r="I2048" s="924">
        <v>9</v>
      </c>
      <c r="J2048" s="582">
        <v>10</v>
      </c>
      <c r="K2048" s="718">
        <v>11</v>
      </c>
    </row>
    <row r="2049" spans="1:11" ht="14.1" customHeight="1" thickBot="1" x14ac:dyDescent="0.3">
      <c r="A2049" s="371" t="s">
        <v>73</v>
      </c>
      <c r="B2049" s="47" t="s">
        <v>448</v>
      </c>
      <c r="C2049" s="616">
        <f>C2050+C2053</f>
        <v>4800000</v>
      </c>
      <c r="D2049" s="616">
        <f t="shared" ref="D2049:J2049" si="921">D2050+D2053</f>
        <v>0</v>
      </c>
      <c r="E2049" s="616">
        <f t="shared" si="921"/>
        <v>0</v>
      </c>
      <c r="F2049" s="622">
        <f t="shared" si="921"/>
        <v>0</v>
      </c>
      <c r="G2049" s="819">
        <f t="shared" si="921"/>
        <v>4800000</v>
      </c>
      <c r="H2049" s="616">
        <f t="shared" si="921"/>
        <v>0</v>
      </c>
      <c r="I2049" s="961">
        <f t="shared" si="921"/>
        <v>4800000</v>
      </c>
      <c r="J2049" s="865">
        <f t="shared" si="921"/>
        <v>0</v>
      </c>
      <c r="K2049" s="737">
        <f t="shared" ref="K2049:K2083" si="922">I2049/C2049*100</f>
        <v>100</v>
      </c>
    </row>
    <row r="2050" spans="1:11" ht="14.1" customHeight="1" thickBot="1" x14ac:dyDescent="0.3">
      <c r="A2050" s="372" t="s">
        <v>391</v>
      </c>
      <c r="B2050" s="3" t="s">
        <v>80</v>
      </c>
      <c r="C2050" s="617">
        <f>C2051</f>
        <v>625000</v>
      </c>
      <c r="D2050" s="617">
        <f t="shared" ref="D2050:J2051" si="923">D2051</f>
        <v>0</v>
      </c>
      <c r="E2050" s="617">
        <f t="shared" si="923"/>
        <v>0</v>
      </c>
      <c r="F2050" s="624">
        <f t="shared" si="923"/>
        <v>0</v>
      </c>
      <c r="G2050" s="820">
        <f t="shared" si="923"/>
        <v>625000</v>
      </c>
      <c r="H2050" s="617">
        <f t="shared" si="923"/>
        <v>0</v>
      </c>
      <c r="I2050" s="934">
        <f t="shared" si="923"/>
        <v>625000</v>
      </c>
      <c r="J2050" s="625">
        <f t="shared" si="923"/>
        <v>0</v>
      </c>
      <c r="K2050" s="741">
        <f t="shared" si="922"/>
        <v>100</v>
      </c>
    </row>
    <row r="2051" spans="1:11" ht="14.1" customHeight="1" x14ac:dyDescent="0.25">
      <c r="A2051" s="747" t="s">
        <v>392</v>
      </c>
      <c r="B2051" s="41" t="s">
        <v>137</v>
      </c>
      <c r="C2051" s="618">
        <f>C2052</f>
        <v>625000</v>
      </c>
      <c r="D2051" s="618">
        <f t="shared" si="923"/>
        <v>0</v>
      </c>
      <c r="E2051" s="618">
        <f t="shared" si="923"/>
        <v>0</v>
      </c>
      <c r="F2051" s="626">
        <f t="shared" si="923"/>
        <v>0</v>
      </c>
      <c r="G2051" s="821">
        <f t="shared" si="923"/>
        <v>625000</v>
      </c>
      <c r="H2051" s="618">
        <f t="shared" si="923"/>
        <v>0</v>
      </c>
      <c r="I2051" s="935">
        <f t="shared" si="923"/>
        <v>625000</v>
      </c>
      <c r="J2051" s="628">
        <f t="shared" si="923"/>
        <v>0</v>
      </c>
      <c r="K2051" s="743">
        <f t="shared" si="922"/>
        <v>100</v>
      </c>
    </row>
    <row r="2052" spans="1:11" ht="14.1" customHeight="1" thickBot="1" x14ac:dyDescent="0.3">
      <c r="A2052" s="736" t="s">
        <v>393</v>
      </c>
      <c r="B2052" s="32" t="s">
        <v>138</v>
      </c>
      <c r="C2052" s="611">
        <v>625000</v>
      </c>
      <c r="D2052" s="590"/>
      <c r="E2052" s="590"/>
      <c r="F2052" s="698"/>
      <c r="G2052" s="828">
        <v>625000</v>
      </c>
      <c r="H2052" s="629"/>
      <c r="I2052" s="829">
        <f>H2052+G2052</f>
        <v>625000</v>
      </c>
      <c r="J2052" s="630">
        <f>C2052-I2052</f>
        <v>0</v>
      </c>
      <c r="K2052" s="737">
        <f t="shared" si="922"/>
        <v>100</v>
      </c>
    </row>
    <row r="2053" spans="1:11" ht="14.1" customHeight="1" thickBot="1" x14ac:dyDescent="0.3">
      <c r="A2053" s="372" t="s">
        <v>394</v>
      </c>
      <c r="B2053" s="3" t="s">
        <v>136</v>
      </c>
      <c r="C2053" s="617">
        <f>C2054+C2056+C2058+C2061+C2064</f>
        <v>4175000</v>
      </c>
      <c r="D2053" s="617">
        <f t="shared" ref="D2053:J2053" si="924">D2054+D2056+D2058+D2061+D2064</f>
        <v>0</v>
      </c>
      <c r="E2053" s="617">
        <f t="shared" si="924"/>
        <v>0</v>
      </c>
      <c r="F2053" s="624">
        <f t="shared" si="924"/>
        <v>0</v>
      </c>
      <c r="G2053" s="820">
        <f t="shared" si="924"/>
        <v>4175000</v>
      </c>
      <c r="H2053" s="617">
        <f t="shared" si="924"/>
        <v>0</v>
      </c>
      <c r="I2053" s="934">
        <f t="shared" si="924"/>
        <v>4175000</v>
      </c>
      <c r="J2053" s="625">
        <f t="shared" si="924"/>
        <v>0</v>
      </c>
      <c r="K2053" s="741">
        <f t="shared" si="922"/>
        <v>100</v>
      </c>
    </row>
    <row r="2054" spans="1:11" ht="14.1" customHeight="1" x14ac:dyDescent="0.25">
      <c r="A2054" s="747" t="s">
        <v>395</v>
      </c>
      <c r="B2054" s="41" t="s">
        <v>139</v>
      </c>
      <c r="C2054" s="618">
        <f>C2055</f>
        <v>480000</v>
      </c>
      <c r="D2054" s="618">
        <f t="shared" ref="D2054:J2054" si="925">D2055</f>
        <v>0</v>
      </c>
      <c r="E2054" s="618">
        <f t="shared" si="925"/>
        <v>0</v>
      </c>
      <c r="F2054" s="626">
        <f t="shared" si="925"/>
        <v>0</v>
      </c>
      <c r="G2054" s="821">
        <f t="shared" si="925"/>
        <v>480000</v>
      </c>
      <c r="H2054" s="618">
        <f t="shared" si="925"/>
        <v>0</v>
      </c>
      <c r="I2054" s="935">
        <f t="shared" si="925"/>
        <v>480000</v>
      </c>
      <c r="J2054" s="628">
        <f t="shared" si="925"/>
        <v>0</v>
      </c>
      <c r="K2054" s="743">
        <f t="shared" si="922"/>
        <v>100</v>
      </c>
    </row>
    <row r="2055" spans="1:11" ht="14.1" customHeight="1" x14ac:dyDescent="0.25">
      <c r="A2055" s="732" t="s">
        <v>396</v>
      </c>
      <c r="B2055" s="4" t="s">
        <v>140</v>
      </c>
      <c r="C2055" s="12">
        <v>480000</v>
      </c>
      <c r="D2055" s="587"/>
      <c r="E2055" s="587"/>
      <c r="F2055" s="699"/>
      <c r="G2055" s="822">
        <v>480000</v>
      </c>
      <c r="H2055" s="605"/>
      <c r="I2055" s="831">
        <f>H2055+G2055</f>
        <v>480000</v>
      </c>
      <c r="J2055" s="636">
        <f>C2055-I2055</f>
        <v>0</v>
      </c>
      <c r="K2055" s="733">
        <f t="shared" si="922"/>
        <v>100</v>
      </c>
    </row>
    <row r="2056" spans="1:11" ht="14.1" customHeight="1" x14ac:dyDescent="0.25">
      <c r="A2056" s="732" t="s">
        <v>397</v>
      </c>
      <c r="B2056" s="4" t="s">
        <v>385</v>
      </c>
      <c r="C2056" s="12">
        <f>C2057</f>
        <v>200000</v>
      </c>
      <c r="D2056" s="12">
        <f t="shared" ref="D2056:J2056" si="926">D2057</f>
        <v>0</v>
      </c>
      <c r="E2056" s="12">
        <f t="shared" si="926"/>
        <v>0</v>
      </c>
      <c r="F2056" s="633">
        <f t="shared" si="926"/>
        <v>0</v>
      </c>
      <c r="G2056" s="824">
        <f t="shared" si="926"/>
        <v>200000</v>
      </c>
      <c r="H2056" s="12">
        <f t="shared" si="926"/>
        <v>0</v>
      </c>
      <c r="I2056" s="834">
        <f t="shared" si="926"/>
        <v>200000</v>
      </c>
      <c r="J2056" s="634">
        <f t="shared" si="926"/>
        <v>0</v>
      </c>
      <c r="K2056" s="733">
        <f t="shared" si="922"/>
        <v>100</v>
      </c>
    </row>
    <row r="2057" spans="1:11" ht="14.1" customHeight="1" x14ac:dyDescent="0.25">
      <c r="A2057" s="732" t="s">
        <v>398</v>
      </c>
      <c r="B2057" s="4" t="s">
        <v>386</v>
      </c>
      <c r="C2057" s="12">
        <v>200000</v>
      </c>
      <c r="D2057" s="587"/>
      <c r="E2057" s="587"/>
      <c r="F2057" s="699"/>
      <c r="G2057" s="822">
        <v>200000</v>
      </c>
      <c r="H2057" s="605"/>
      <c r="I2057" s="831">
        <f>H2057+G2057</f>
        <v>200000</v>
      </c>
      <c r="J2057" s="636">
        <f>C2057-I2057</f>
        <v>0</v>
      </c>
      <c r="K2057" s="733">
        <f t="shared" si="922"/>
        <v>100</v>
      </c>
    </row>
    <row r="2058" spans="1:11" ht="14.1" customHeight="1" x14ac:dyDescent="0.25">
      <c r="A2058" s="732" t="s">
        <v>399</v>
      </c>
      <c r="B2058" s="4" t="s">
        <v>141</v>
      </c>
      <c r="C2058" s="12">
        <f>C2059+C2060</f>
        <v>400000</v>
      </c>
      <c r="D2058" s="12">
        <f t="shared" ref="D2058:J2058" si="927">D2059+D2060</f>
        <v>0</v>
      </c>
      <c r="E2058" s="12">
        <f t="shared" si="927"/>
        <v>0</v>
      </c>
      <c r="F2058" s="633">
        <f t="shared" si="927"/>
        <v>0</v>
      </c>
      <c r="G2058" s="824">
        <f t="shared" si="927"/>
        <v>400000</v>
      </c>
      <c r="H2058" s="12">
        <f t="shared" si="927"/>
        <v>0</v>
      </c>
      <c r="I2058" s="834">
        <f t="shared" si="927"/>
        <v>400000</v>
      </c>
      <c r="J2058" s="634">
        <f t="shared" si="927"/>
        <v>0</v>
      </c>
      <c r="K2058" s="733">
        <f t="shared" si="922"/>
        <v>100</v>
      </c>
    </row>
    <row r="2059" spans="1:11" ht="14.1" customHeight="1" x14ac:dyDescent="0.25">
      <c r="A2059" s="732" t="s">
        <v>401</v>
      </c>
      <c r="B2059" s="4" t="s">
        <v>142</v>
      </c>
      <c r="C2059" s="12">
        <v>300000</v>
      </c>
      <c r="D2059" s="587"/>
      <c r="E2059" s="587"/>
      <c r="F2059" s="699"/>
      <c r="G2059" s="822">
        <v>300000</v>
      </c>
      <c r="H2059" s="605"/>
      <c r="I2059" s="831">
        <f>H2059+G2059</f>
        <v>300000</v>
      </c>
      <c r="J2059" s="636">
        <f>C2059-I2059</f>
        <v>0</v>
      </c>
      <c r="K2059" s="733">
        <f t="shared" si="922"/>
        <v>100</v>
      </c>
    </row>
    <row r="2060" spans="1:11" ht="14.1" customHeight="1" x14ac:dyDescent="0.25">
      <c r="A2060" s="732" t="s">
        <v>400</v>
      </c>
      <c r="B2060" s="4" t="s">
        <v>387</v>
      </c>
      <c r="C2060" s="12">
        <v>100000</v>
      </c>
      <c r="D2060" s="587"/>
      <c r="E2060" s="587"/>
      <c r="F2060" s="699"/>
      <c r="G2060" s="822">
        <v>100000</v>
      </c>
      <c r="H2060" s="605"/>
      <c r="I2060" s="831">
        <f>H2060+G2060</f>
        <v>100000</v>
      </c>
      <c r="J2060" s="636">
        <f>C2060-I2060</f>
        <v>0</v>
      </c>
      <c r="K2060" s="733">
        <f t="shared" si="922"/>
        <v>100</v>
      </c>
    </row>
    <row r="2061" spans="1:11" ht="14.1" customHeight="1" x14ac:dyDescent="0.25">
      <c r="A2061" s="732" t="s">
        <v>402</v>
      </c>
      <c r="B2061" s="4" t="s">
        <v>388</v>
      </c>
      <c r="C2061" s="12">
        <f>C2062+C2063</f>
        <v>800000</v>
      </c>
      <c r="D2061" s="12">
        <f t="shared" ref="D2061:J2061" si="928">D2062+D2063</f>
        <v>0</v>
      </c>
      <c r="E2061" s="12">
        <f t="shared" si="928"/>
        <v>0</v>
      </c>
      <c r="F2061" s="633">
        <f t="shared" si="928"/>
        <v>0</v>
      </c>
      <c r="G2061" s="824">
        <f t="shared" si="928"/>
        <v>800000</v>
      </c>
      <c r="H2061" s="12">
        <f t="shared" si="928"/>
        <v>0</v>
      </c>
      <c r="I2061" s="834">
        <f t="shared" si="928"/>
        <v>800000</v>
      </c>
      <c r="J2061" s="634">
        <f t="shared" si="928"/>
        <v>0</v>
      </c>
      <c r="K2061" s="733">
        <f t="shared" si="922"/>
        <v>100</v>
      </c>
    </row>
    <row r="2062" spans="1:11" ht="14.1" customHeight="1" x14ac:dyDescent="0.25">
      <c r="A2062" s="732" t="s">
        <v>404</v>
      </c>
      <c r="B2062" s="4" t="s">
        <v>389</v>
      </c>
      <c r="C2062" s="12">
        <v>500000</v>
      </c>
      <c r="D2062" s="587"/>
      <c r="E2062" s="587"/>
      <c r="F2062" s="699"/>
      <c r="G2062" s="822">
        <v>500000</v>
      </c>
      <c r="H2062" s="605"/>
      <c r="I2062" s="831">
        <f>H2062+G2062</f>
        <v>500000</v>
      </c>
      <c r="J2062" s="636">
        <f>C2062-I2062</f>
        <v>0</v>
      </c>
      <c r="K2062" s="733">
        <f t="shared" si="922"/>
        <v>100</v>
      </c>
    </row>
    <row r="2063" spans="1:11" ht="14.1" customHeight="1" x14ac:dyDescent="0.25">
      <c r="A2063" s="732" t="s">
        <v>403</v>
      </c>
      <c r="B2063" s="4" t="s">
        <v>390</v>
      </c>
      <c r="C2063" s="12">
        <v>300000</v>
      </c>
      <c r="D2063" s="587"/>
      <c r="E2063" s="587"/>
      <c r="F2063" s="699"/>
      <c r="G2063" s="822">
        <v>300000</v>
      </c>
      <c r="H2063" s="605"/>
      <c r="I2063" s="831">
        <f>H2063+G2063</f>
        <v>300000</v>
      </c>
      <c r="J2063" s="636">
        <f>C2063-I2063</f>
        <v>0</v>
      </c>
      <c r="K2063" s="733">
        <f t="shared" si="922"/>
        <v>100</v>
      </c>
    </row>
    <row r="2064" spans="1:11" ht="14.1" customHeight="1" x14ac:dyDescent="0.25">
      <c r="A2064" s="732" t="s">
        <v>405</v>
      </c>
      <c r="B2064" s="4" t="s">
        <v>143</v>
      </c>
      <c r="C2064" s="12">
        <f>C2065</f>
        <v>2295000</v>
      </c>
      <c r="D2064" s="12">
        <f t="shared" ref="D2064:J2064" si="929">D2065</f>
        <v>0</v>
      </c>
      <c r="E2064" s="12">
        <f t="shared" si="929"/>
        <v>0</v>
      </c>
      <c r="F2064" s="633">
        <f t="shared" si="929"/>
        <v>0</v>
      </c>
      <c r="G2064" s="824">
        <f t="shared" si="929"/>
        <v>2295000</v>
      </c>
      <c r="H2064" s="12">
        <f t="shared" si="929"/>
        <v>0</v>
      </c>
      <c r="I2064" s="834">
        <f t="shared" si="929"/>
        <v>2295000</v>
      </c>
      <c r="J2064" s="634">
        <f t="shared" si="929"/>
        <v>0</v>
      </c>
      <c r="K2064" s="733">
        <f t="shared" si="922"/>
        <v>100</v>
      </c>
    </row>
    <row r="2065" spans="1:11" ht="14.1" customHeight="1" x14ac:dyDescent="0.25">
      <c r="A2065" s="732" t="s">
        <v>406</v>
      </c>
      <c r="B2065" s="4" t="s">
        <v>160</v>
      </c>
      <c r="C2065" s="12">
        <v>2295000</v>
      </c>
      <c r="D2065" s="218"/>
      <c r="E2065" s="218"/>
      <c r="F2065" s="697"/>
      <c r="G2065" s="822">
        <v>2295000</v>
      </c>
      <c r="H2065" s="605"/>
      <c r="I2065" s="831">
        <f>H2065+G2065</f>
        <v>2295000</v>
      </c>
      <c r="J2065" s="604">
        <f>C2065-I2065</f>
        <v>0</v>
      </c>
      <c r="K2065" s="733">
        <f t="shared" si="922"/>
        <v>100</v>
      </c>
    </row>
    <row r="2066" spans="1:11" ht="14.1" customHeight="1" x14ac:dyDescent="0.25">
      <c r="A2066" s="745" t="s">
        <v>98</v>
      </c>
      <c r="B2066" s="38" t="s">
        <v>97</v>
      </c>
      <c r="C2066" s="620">
        <f t="shared" ref="C2066:J2066" si="930">C2067+C2076</f>
        <v>5000000</v>
      </c>
      <c r="D2066" s="620">
        <f t="shared" si="930"/>
        <v>0</v>
      </c>
      <c r="E2066" s="620">
        <f t="shared" si="930"/>
        <v>0</v>
      </c>
      <c r="F2066" s="453">
        <f t="shared" si="930"/>
        <v>0</v>
      </c>
      <c r="G2066" s="825">
        <f t="shared" si="930"/>
        <v>0</v>
      </c>
      <c r="H2066" s="619">
        <f t="shared" si="930"/>
        <v>0</v>
      </c>
      <c r="I2066" s="665">
        <f t="shared" si="930"/>
        <v>0</v>
      </c>
      <c r="J2066" s="621">
        <f t="shared" si="930"/>
        <v>5000000</v>
      </c>
      <c r="K2066" s="746">
        <f t="shared" si="922"/>
        <v>0</v>
      </c>
    </row>
    <row r="2067" spans="1:11" ht="14.1" customHeight="1" thickBot="1" x14ac:dyDescent="0.3">
      <c r="A2067" s="371" t="s">
        <v>74</v>
      </c>
      <c r="B2067" s="47" t="s">
        <v>75</v>
      </c>
      <c r="C2067" s="616">
        <f>C2068</f>
        <v>2000000</v>
      </c>
      <c r="D2067" s="616">
        <f t="shared" ref="D2067:J2067" si="931">D2068</f>
        <v>0</v>
      </c>
      <c r="E2067" s="616">
        <f t="shared" si="931"/>
        <v>0</v>
      </c>
      <c r="F2067" s="622">
        <f t="shared" si="931"/>
        <v>0</v>
      </c>
      <c r="G2067" s="838">
        <f t="shared" si="931"/>
        <v>0</v>
      </c>
      <c r="H2067" s="641">
        <f t="shared" si="931"/>
        <v>0</v>
      </c>
      <c r="I2067" s="962">
        <f t="shared" si="931"/>
        <v>0</v>
      </c>
      <c r="J2067" s="632">
        <f t="shared" si="931"/>
        <v>2000000</v>
      </c>
      <c r="K2067" s="739">
        <f t="shared" si="922"/>
        <v>0</v>
      </c>
    </row>
    <row r="2068" spans="1:11" ht="14.1" customHeight="1" thickBot="1" x14ac:dyDescent="0.3">
      <c r="A2068" s="776" t="s">
        <v>407</v>
      </c>
      <c r="B2068" s="3" t="s">
        <v>136</v>
      </c>
      <c r="C2068" s="617">
        <f>C2069+C2071+C2074</f>
        <v>2000000</v>
      </c>
      <c r="D2068" s="617">
        <f t="shared" ref="D2068:J2068" si="932">D2069+D2071+D2074</f>
        <v>0</v>
      </c>
      <c r="E2068" s="617">
        <f t="shared" si="932"/>
        <v>0</v>
      </c>
      <c r="F2068" s="624">
        <f t="shared" si="932"/>
        <v>0</v>
      </c>
      <c r="G2068" s="820">
        <f t="shared" si="932"/>
        <v>0</v>
      </c>
      <c r="H2068" s="617">
        <f t="shared" si="932"/>
        <v>0</v>
      </c>
      <c r="I2068" s="934">
        <f t="shared" si="932"/>
        <v>0</v>
      </c>
      <c r="J2068" s="625">
        <f t="shared" si="932"/>
        <v>2000000</v>
      </c>
      <c r="K2068" s="741">
        <f t="shared" si="922"/>
        <v>0</v>
      </c>
    </row>
    <row r="2069" spans="1:11" ht="14.1" customHeight="1" x14ac:dyDescent="0.25">
      <c r="A2069" s="777" t="s">
        <v>408</v>
      </c>
      <c r="B2069" s="41" t="s">
        <v>139</v>
      </c>
      <c r="C2069" s="618">
        <f>C2070</f>
        <v>500000</v>
      </c>
      <c r="D2069" s="618">
        <f t="shared" ref="D2069:J2069" si="933">D2070</f>
        <v>0</v>
      </c>
      <c r="E2069" s="618">
        <f t="shared" si="933"/>
        <v>0</v>
      </c>
      <c r="F2069" s="626">
        <f t="shared" si="933"/>
        <v>0</v>
      </c>
      <c r="G2069" s="821">
        <f t="shared" si="933"/>
        <v>0</v>
      </c>
      <c r="H2069" s="618">
        <f t="shared" si="933"/>
        <v>0</v>
      </c>
      <c r="I2069" s="935">
        <f t="shared" si="933"/>
        <v>0</v>
      </c>
      <c r="J2069" s="628">
        <f t="shared" si="933"/>
        <v>500000</v>
      </c>
      <c r="K2069" s="743">
        <f t="shared" si="922"/>
        <v>0</v>
      </c>
    </row>
    <row r="2070" spans="1:11" ht="14.1" customHeight="1" x14ac:dyDescent="0.25">
      <c r="A2070" s="778" t="s">
        <v>409</v>
      </c>
      <c r="B2070" s="4" t="s">
        <v>140</v>
      </c>
      <c r="C2070" s="12">
        <v>500000</v>
      </c>
      <c r="D2070" s="587"/>
      <c r="E2070" s="587"/>
      <c r="F2070" s="699"/>
      <c r="G2070" s="822"/>
      <c r="H2070" s="605"/>
      <c r="I2070" s="823">
        <f>H2070+G2070</f>
        <v>0</v>
      </c>
      <c r="J2070" s="604">
        <f>C2070-I2070</f>
        <v>500000</v>
      </c>
      <c r="K2070" s="733">
        <f t="shared" si="922"/>
        <v>0</v>
      </c>
    </row>
    <row r="2071" spans="1:11" ht="14.1" customHeight="1" x14ac:dyDescent="0.25">
      <c r="A2071" s="778" t="s">
        <v>410</v>
      </c>
      <c r="B2071" s="4" t="s">
        <v>141</v>
      </c>
      <c r="C2071" s="12">
        <f>C2072+C2073</f>
        <v>500000</v>
      </c>
      <c r="D2071" s="12">
        <f t="shared" ref="D2071:J2071" si="934">D2072+D2073</f>
        <v>0</v>
      </c>
      <c r="E2071" s="12">
        <f t="shared" si="934"/>
        <v>0</v>
      </c>
      <c r="F2071" s="633">
        <f t="shared" si="934"/>
        <v>0</v>
      </c>
      <c r="G2071" s="824">
        <f t="shared" si="934"/>
        <v>0</v>
      </c>
      <c r="H2071" s="12">
        <f t="shared" si="934"/>
        <v>0</v>
      </c>
      <c r="I2071" s="834">
        <f t="shared" si="934"/>
        <v>0</v>
      </c>
      <c r="J2071" s="634">
        <f t="shared" si="934"/>
        <v>500000</v>
      </c>
      <c r="K2071" s="733">
        <f t="shared" si="922"/>
        <v>0</v>
      </c>
    </row>
    <row r="2072" spans="1:11" ht="14.1" customHeight="1" x14ac:dyDescent="0.25">
      <c r="A2072" s="778" t="s">
        <v>411</v>
      </c>
      <c r="B2072" s="4" t="s">
        <v>142</v>
      </c>
      <c r="C2072" s="12">
        <v>300000</v>
      </c>
      <c r="D2072" s="587"/>
      <c r="E2072" s="587"/>
      <c r="F2072" s="699"/>
      <c r="G2072" s="822"/>
      <c r="H2072" s="605"/>
      <c r="I2072" s="823">
        <f>H2072+G2072</f>
        <v>0</v>
      </c>
      <c r="J2072" s="604">
        <f>C2072-I2072</f>
        <v>300000</v>
      </c>
      <c r="K2072" s="733">
        <f t="shared" si="922"/>
        <v>0</v>
      </c>
    </row>
    <row r="2073" spans="1:11" ht="14.1" customHeight="1" x14ac:dyDescent="0.25">
      <c r="A2073" s="778" t="s">
        <v>941</v>
      </c>
      <c r="B2073" s="4" t="s">
        <v>387</v>
      </c>
      <c r="C2073" s="12">
        <v>200000</v>
      </c>
      <c r="D2073" s="587"/>
      <c r="E2073" s="587"/>
      <c r="F2073" s="699"/>
      <c r="G2073" s="822"/>
      <c r="H2073" s="605"/>
      <c r="I2073" s="823"/>
      <c r="J2073" s="604">
        <f>C2073-I2073</f>
        <v>200000</v>
      </c>
      <c r="K2073" s="733">
        <f t="shared" si="922"/>
        <v>0</v>
      </c>
    </row>
    <row r="2074" spans="1:11" ht="14.1" customHeight="1" x14ac:dyDescent="0.25">
      <c r="A2074" s="778" t="s">
        <v>412</v>
      </c>
      <c r="B2074" s="4" t="s">
        <v>143</v>
      </c>
      <c r="C2074" s="12">
        <f>C2075</f>
        <v>1000000</v>
      </c>
      <c r="D2074" s="12">
        <f t="shared" ref="D2074:J2074" si="935">D2075</f>
        <v>0</v>
      </c>
      <c r="E2074" s="12">
        <f t="shared" si="935"/>
        <v>0</v>
      </c>
      <c r="F2074" s="633">
        <f t="shared" si="935"/>
        <v>0</v>
      </c>
      <c r="G2074" s="824">
        <f t="shared" si="935"/>
        <v>0</v>
      </c>
      <c r="H2074" s="12">
        <f t="shared" si="935"/>
        <v>0</v>
      </c>
      <c r="I2074" s="834">
        <f t="shared" si="935"/>
        <v>0</v>
      </c>
      <c r="J2074" s="634">
        <f t="shared" si="935"/>
        <v>1000000</v>
      </c>
      <c r="K2074" s="733">
        <f t="shared" si="922"/>
        <v>0</v>
      </c>
    </row>
    <row r="2075" spans="1:11" ht="14.1" customHeight="1" x14ac:dyDescent="0.25">
      <c r="A2075" s="778" t="s">
        <v>413</v>
      </c>
      <c r="B2075" s="4" t="s">
        <v>160</v>
      </c>
      <c r="C2075" s="12">
        <v>1000000</v>
      </c>
      <c r="D2075" s="218"/>
      <c r="E2075" s="218"/>
      <c r="F2075" s="697"/>
      <c r="G2075" s="804"/>
      <c r="H2075" s="605"/>
      <c r="I2075" s="823">
        <f>H2075+G2075</f>
        <v>0</v>
      </c>
      <c r="J2075" s="604">
        <f>C2075-I2075</f>
        <v>1000000</v>
      </c>
      <c r="K2075" s="733">
        <f t="shared" si="922"/>
        <v>0</v>
      </c>
    </row>
    <row r="2076" spans="1:11" ht="14.1" customHeight="1" thickBot="1" x14ac:dyDescent="0.3">
      <c r="A2076" s="371" t="s">
        <v>76</v>
      </c>
      <c r="B2076" s="47" t="s">
        <v>77</v>
      </c>
      <c r="C2076" s="616">
        <f>C2077</f>
        <v>3000000</v>
      </c>
      <c r="D2076" s="616">
        <f t="shared" ref="D2076:J2076" si="936">D2077</f>
        <v>0</v>
      </c>
      <c r="E2076" s="616">
        <f t="shared" si="936"/>
        <v>0</v>
      </c>
      <c r="F2076" s="622">
        <f t="shared" si="936"/>
        <v>0</v>
      </c>
      <c r="G2076" s="838">
        <f t="shared" si="936"/>
        <v>0</v>
      </c>
      <c r="H2076" s="641">
        <f t="shared" si="936"/>
        <v>0</v>
      </c>
      <c r="I2076" s="962">
        <f t="shared" si="936"/>
        <v>0</v>
      </c>
      <c r="J2076" s="632">
        <f t="shared" si="936"/>
        <v>3000000</v>
      </c>
      <c r="K2076" s="739">
        <f t="shared" si="922"/>
        <v>0</v>
      </c>
    </row>
    <row r="2077" spans="1:11" ht="14.1" customHeight="1" thickBot="1" x14ac:dyDescent="0.3">
      <c r="A2077" s="776" t="s">
        <v>414</v>
      </c>
      <c r="B2077" s="3" t="s">
        <v>136</v>
      </c>
      <c r="C2077" s="617">
        <f>C2078+C2080+C2082</f>
        <v>3000000</v>
      </c>
      <c r="D2077" s="617">
        <f t="shared" ref="D2077:J2077" si="937">D2078+D2080+D2082</f>
        <v>0</v>
      </c>
      <c r="E2077" s="617">
        <f t="shared" si="937"/>
        <v>0</v>
      </c>
      <c r="F2077" s="624">
        <f t="shared" si="937"/>
        <v>0</v>
      </c>
      <c r="G2077" s="820">
        <f t="shared" si="937"/>
        <v>0</v>
      </c>
      <c r="H2077" s="617">
        <f t="shared" si="937"/>
        <v>0</v>
      </c>
      <c r="I2077" s="934">
        <f t="shared" si="937"/>
        <v>0</v>
      </c>
      <c r="J2077" s="625">
        <f t="shared" si="937"/>
        <v>3000000</v>
      </c>
      <c r="K2077" s="749">
        <f t="shared" si="922"/>
        <v>0</v>
      </c>
    </row>
    <row r="2078" spans="1:11" ht="14.1" customHeight="1" x14ac:dyDescent="0.25">
      <c r="A2078" s="777" t="s">
        <v>415</v>
      </c>
      <c r="B2078" s="41" t="s">
        <v>139</v>
      </c>
      <c r="C2078" s="618">
        <f>C2079</f>
        <v>940000</v>
      </c>
      <c r="D2078" s="618">
        <f t="shared" ref="D2078:J2078" si="938">D2079</f>
        <v>0</v>
      </c>
      <c r="E2078" s="618">
        <f t="shared" si="938"/>
        <v>0</v>
      </c>
      <c r="F2078" s="626">
        <f t="shared" si="938"/>
        <v>0</v>
      </c>
      <c r="G2078" s="821">
        <f t="shared" si="938"/>
        <v>0</v>
      </c>
      <c r="H2078" s="618">
        <f t="shared" si="938"/>
        <v>0</v>
      </c>
      <c r="I2078" s="935">
        <f t="shared" si="938"/>
        <v>0</v>
      </c>
      <c r="J2078" s="628">
        <f t="shared" si="938"/>
        <v>940000</v>
      </c>
      <c r="K2078" s="759">
        <f t="shared" si="922"/>
        <v>0</v>
      </c>
    </row>
    <row r="2079" spans="1:11" ht="14.1" customHeight="1" x14ac:dyDescent="0.25">
      <c r="A2079" s="778" t="s">
        <v>416</v>
      </c>
      <c r="B2079" s="4" t="s">
        <v>140</v>
      </c>
      <c r="C2079" s="12">
        <v>940000</v>
      </c>
      <c r="D2079" s="587"/>
      <c r="E2079" s="587"/>
      <c r="F2079" s="699"/>
      <c r="G2079" s="822"/>
      <c r="H2079" s="605"/>
      <c r="I2079" s="823">
        <f>H2079+G2079</f>
        <v>0</v>
      </c>
      <c r="J2079" s="636">
        <f>C2079-I2079</f>
        <v>940000</v>
      </c>
      <c r="K2079" s="752">
        <f t="shared" si="922"/>
        <v>0</v>
      </c>
    </row>
    <row r="2080" spans="1:11" ht="14.1" customHeight="1" x14ac:dyDescent="0.25">
      <c r="A2080" s="778" t="s">
        <v>417</v>
      </c>
      <c r="B2080" s="4" t="s">
        <v>141</v>
      </c>
      <c r="C2080" s="12">
        <f>C2081</f>
        <v>100000</v>
      </c>
      <c r="D2080" s="12">
        <f t="shared" ref="D2080:J2080" si="939">D2081</f>
        <v>0</v>
      </c>
      <c r="E2080" s="12">
        <f t="shared" si="939"/>
        <v>0</v>
      </c>
      <c r="F2080" s="633">
        <f t="shared" si="939"/>
        <v>0</v>
      </c>
      <c r="G2080" s="824">
        <f t="shared" si="939"/>
        <v>0</v>
      </c>
      <c r="H2080" s="12">
        <f t="shared" si="939"/>
        <v>0</v>
      </c>
      <c r="I2080" s="834">
        <f t="shared" si="939"/>
        <v>0</v>
      </c>
      <c r="J2080" s="634">
        <f t="shared" si="939"/>
        <v>100000</v>
      </c>
      <c r="K2080" s="752">
        <f t="shared" si="922"/>
        <v>0</v>
      </c>
    </row>
    <row r="2081" spans="1:11" ht="14.1" customHeight="1" x14ac:dyDescent="0.25">
      <c r="A2081" s="778" t="s">
        <v>418</v>
      </c>
      <c r="B2081" s="4" t="s">
        <v>142</v>
      </c>
      <c r="C2081" s="12">
        <v>100000</v>
      </c>
      <c r="D2081" s="218"/>
      <c r="E2081" s="218"/>
      <c r="F2081" s="699"/>
      <c r="G2081" s="822"/>
      <c r="H2081" s="605"/>
      <c r="I2081" s="831">
        <f>H2081+G2081</f>
        <v>0</v>
      </c>
      <c r="J2081" s="636">
        <f>C2081-I2081</f>
        <v>100000</v>
      </c>
      <c r="K2081" s="752">
        <f t="shared" si="922"/>
        <v>0</v>
      </c>
    </row>
    <row r="2082" spans="1:11" ht="14.1" customHeight="1" x14ac:dyDescent="0.25">
      <c r="A2082" s="778" t="s">
        <v>419</v>
      </c>
      <c r="B2082" s="4" t="s">
        <v>143</v>
      </c>
      <c r="C2082" s="12">
        <f>C2083</f>
        <v>1960000</v>
      </c>
      <c r="D2082" s="12">
        <f t="shared" ref="D2082:J2082" si="940">D2083</f>
        <v>0</v>
      </c>
      <c r="E2082" s="12">
        <f t="shared" si="940"/>
        <v>0</v>
      </c>
      <c r="F2082" s="633">
        <f t="shared" si="940"/>
        <v>0</v>
      </c>
      <c r="G2082" s="824">
        <f t="shared" si="940"/>
        <v>0</v>
      </c>
      <c r="H2082" s="12">
        <f t="shared" si="940"/>
        <v>0</v>
      </c>
      <c r="I2082" s="834">
        <f t="shared" si="940"/>
        <v>0</v>
      </c>
      <c r="J2082" s="634">
        <f t="shared" si="940"/>
        <v>1960000</v>
      </c>
      <c r="K2082" s="752">
        <f t="shared" si="922"/>
        <v>0</v>
      </c>
    </row>
    <row r="2083" spans="1:11" ht="14.1" customHeight="1" thickBot="1" x14ac:dyDescent="0.3">
      <c r="A2083" s="778" t="s">
        <v>420</v>
      </c>
      <c r="B2083" s="4" t="s">
        <v>160</v>
      </c>
      <c r="C2083" s="12">
        <v>1960000</v>
      </c>
      <c r="D2083" s="218"/>
      <c r="E2083" s="218"/>
      <c r="F2083" s="699"/>
      <c r="G2083" s="804"/>
      <c r="H2083" s="605"/>
      <c r="I2083" s="823">
        <f>H2083+G2083</f>
        <v>0</v>
      </c>
      <c r="J2083" s="636">
        <f>C2083-I2083</f>
        <v>1960000</v>
      </c>
      <c r="K2083" s="781">
        <f t="shared" si="922"/>
        <v>0</v>
      </c>
    </row>
    <row r="2084" spans="1:11" ht="14.1" customHeight="1" thickBot="1" x14ac:dyDescent="0.3">
      <c r="A2084" s="1647" t="s">
        <v>112</v>
      </c>
      <c r="B2084" s="1648"/>
      <c r="C2084" s="671">
        <f>C1606</f>
        <v>2014979600</v>
      </c>
      <c r="D2084" s="671">
        <f>D1602</f>
        <v>396604159</v>
      </c>
      <c r="E2084" s="671">
        <f>E1602</f>
        <v>114949649</v>
      </c>
      <c r="F2084" s="796">
        <f>F1602</f>
        <v>511553808</v>
      </c>
      <c r="G2084" s="861">
        <f>G1606</f>
        <v>373203128</v>
      </c>
      <c r="H2084" s="671">
        <f>H1606</f>
        <v>138348379</v>
      </c>
      <c r="I2084" s="955">
        <f>I1606</f>
        <v>511551507</v>
      </c>
      <c r="J2084" s="672">
        <f>J1606</f>
        <v>1503428093</v>
      </c>
      <c r="K2084" s="782">
        <f>K1606</f>
        <v>25.387428587366344</v>
      </c>
    </row>
    <row r="2085" spans="1:11" ht="14.1" customHeight="1" thickTop="1" thickBot="1" x14ac:dyDescent="0.3">
      <c r="A2085" s="1649" t="s">
        <v>693</v>
      </c>
      <c r="B2085" s="1650"/>
      <c r="C2085" s="710"/>
      <c r="D2085" s="710"/>
      <c r="E2085" s="710"/>
      <c r="F2085" s="711"/>
      <c r="G2085" s="862"/>
      <c r="H2085" s="673"/>
      <c r="I2085" s="956"/>
      <c r="J2085" s="674">
        <f>F2084-I2084</f>
        <v>2301</v>
      </c>
      <c r="K2085" s="783"/>
    </row>
    <row r="2086" spans="1:11" ht="14.1" customHeight="1" x14ac:dyDescent="0.25">
      <c r="A2086" s="216"/>
      <c r="B2086" s="216"/>
      <c r="C2086" s="1651" t="s">
        <v>455</v>
      </c>
      <c r="D2086" s="1651"/>
      <c r="E2086" s="387">
        <f>J2085</f>
        <v>2301</v>
      </c>
      <c r="F2086" s="237"/>
      <c r="G2086" s="1652" t="s">
        <v>987</v>
      </c>
      <c r="H2086" s="1652"/>
      <c r="I2086" s="1652"/>
      <c r="J2086" s="1652"/>
      <c r="K2086" s="1652"/>
    </row>
    <row r="2087" spans="1:11" ht="14.1" customHeight="1" x14ac:dyDescent="0.25">
      <c r="A2087" s="216"/>
      <c r="B2087" s="216"/>
      <c r="C2087" s="1653" t="s">
        <v>787</v>
      </c>
      <c r="D2087" s="1653"/>
      <c r="E2087" s="388">
        <v>0</v>
      </c>
      <c r="F2087" s="237"/>
      <c r="G2087" s="1654" t="s">
        <v>720</v>
      </c>
      <c r="H2087" s="1654"/>
      <c r="I2087" s="1654"/>
      <c r="J2087" s="1654"/>
      <c r="K2087" s="1654"/>
    </row>
    <row r="2088" spans="1:11" ht="14.1" customHeight="1" x14ac:dyDescent="0.25">
      <c r="A2088" s="216"/>
      <c r="B2088" s="216"/>
      <c r="C2088" s="1655" t="s">
        <v>572</v>
      </c>
      <c r="D2088" s="1655"/>
      <c r="E2088" s="675">
        <f>E2086-E2087</f>
        <v>2301</v>
      </c>
      <c r="F2088" s="237"/>
      <c r="G2088" s="237"/>
      <c r="H2088" s="237"/>
      <c r="I2088" s="237"/>
      <c r="J2088" s="237"/>
      <c r="K2088" s="237"/>
    </row>
    <row r="2089" spans="1:11" ht="14.1" customHeight="1" x14ac:dyDescent="0.25">
      <c r="A2089" s="216"/>
      <c r="B2089" s="216"/>
      <c r="C2089" s="216"/>
      <c r="D2089" s="216"/>
      <c r="E2089" s="676">
        <f>E2088+E2087</f>
        <v>2301</v>
      </c>
      <c r="F2089" s="237"/>
      <c r="G2089" s="237"/>
      <c r="H2089" s="237"/>
      <c r="I2089" s="677"/>
      <c r="J2089" s="237"/>
      <c r="K2089" s="237"/>
    </row>
    <row r="2090" spans="1:11" ht="14.1" customHeight="1" x14ac:dyDescent="0.25">
      <c r="A2090" s="216"/>
      <c r="B2090" s="712"/>
      <c r="C2090" s="387"/>
      <c r="D2090" s="216"/>
      <c r="E2090" s="216"/>
      <c r="F2090" s="237"/>
      <c r="G2090" s="677"/>
      <c r="H2090" s="677"/>
      <c r="I2090" s="957" t="s">
        <v>744</v>
      </c>
      <c r="J2090" s="677"/>
      <c r="K2090" s="677"/>
    </row>
    <row r="2091" spans="1:11" ht="14.1" customHeight="1" x14ac:dyDescent="0.25">
      <c r="A2091" s="216"/>
      <c r="B2091" s="712"/>
      <c r="C2091" s="713"/>
      <c r="D2091" s="387"/>
      <c r="E2091" s="713"/>
      <c r="F2091" s="237"/>
      <c r="G2091" s="677"/>
      <c r="H2091" s="677"/>
      <c r="I2091" s="958" t="s">
        <v>745</v>
      </c>
      <c r="J2091" s="677"/>
      <c r="K2091" s="677"/>
    </row>
    <row r="2092" spans="1:11" ht="14.1" customHeight="1" x14ac:dyDescent="0.25">
      <c r="A2092" s="216"/>
      <c r="B2092" s="712"/>
      <c r="C2092" s="713"/>
      <c r="D2092" s="216"/>
      <c r="E2092" s="713"/>
      <c r="F2092" s="237"/>
      <c r="G2092" s="237"/>
      <c r="H2092" s="237"/>
      <c r="I2092" s="677"/>
      <c r="J2092" s="237"/>
      <c r="K2092" s="237"/>
    </row>
    <row r="2093" spans="1:11" ht="14.1" customHeight="1" x14ac:dyDescent="0.25">
      <c r="A2093" s="216"/>
      <c r="B2093" s="216"/>
      <c r="C2093" s="216"/>
      <c r="D2093" s="216"/>
      <c r="E2093" s="216"/>
      <c r="F2093" s="237"/>
      <c r="G2093" s="237"/>
      <c r="H2093" s="237"/>
      <c r="I2093" s="677"/>
      <c r="J2093" s="237"/>
      <c r="K2093" s="237"/>
    </row>
    <row r="2094" spans="1:11" ht="14.1" customHeight="1" x14ac:dyDescent="0.25">
      <c r="A2094" s="216"/>
      <c r="B2094" s="1678" t="s">
        <v>441</v>
      </c>
      <c r="C2094" s="1678" t="s">
        <v>705</v>
      </c>
      <c r="D2094" s="678" t="s">
        <v>442</v>
      </c>
      <c r="E2094" s="679" t="s">
        <v>454</v>
      </c>
      <c r="F2094" s="1679"/>
      <c r="G2094" s="1679"/>
      <c r="H2094" s="682">
        <f>E2101+E2098</f>
        <v>511551507</v>
      </c>
      <c r="I2094" s="677"/>
      <c r="J2094" s="237"/>
      <c r="K2094" s="237"/>
    </row>
    <row r="2095" spans="1:11" ht="14.1" customHeight="1" x14ac:dyDescent="0.25">
      <c r="A2095" s="216"/>
      <c r="B2095" s="1678"/>
      <c r="C2095" s="1678"/>
      <c r="D2095" s="678" t="s">
        <v>442</v>
      </c>
      <c r="E2095" s="679" t="s">
        <v>454</v>
      </c>
      <c r="F2095" s="1241" t="s">
        <v>455</v>
      </c>
      <c r="G2095" s="1241"/>
      <c r="H2095" s="237"/>
      <c r="I2095" s="237"/>
      <c r="J2095" s="237"/>
      <c r="K2095" s="237"/>
    </row>
    <row r="2096" spans="1:11" ht="14.1" customHeight="1" x14ac:dyDescent="0.25">
      <c r="A2096" s="216"/>
      <c r="B2096" s="57" t="s">
        <v>78</v>
      </c>
      <c r="C2096" s="59">
        <f>C2098+C2101</f>
        <v>2014979600</v>
      </c>
      <c r="D2096" s="59">
        <f>D2098+D2101</f>
        <v>511553808</v>
      </c>
      <c r="E2096" s="59">
        <f>E2098+E2101</f>
        <v>511551507</v>
      </c>
      <c r="F2096" s="59">
        <f>F2098+F2101</f>
        <v>0</v>
      </c>
      <c r="G2096" s="59">
        <f>G2098+G2101</f>
        <v>49998969</v>
      </c>
      <c r="H2096" s="237"/>
      <c r="I2096" s="682">
        <f>I1621-E2101</f>
        <v>0</v>
      </c>
      <c r="J2096" s="681"/>
      <c r="K2096" s="237"/>
    </row>
    <row r="2097" spans="1:11" ht="14.1" customHeight="1" x14ac:dyDescent="0.25">
      <c r="A2097" s="216"/>
      <c r="B2097" s="58"/>
      <c r="C2097" s="58"/>
      <c r="D2097" s="12"/>
      <c r="E2097" s="12"/>
      <c r="F2097" s="12"/>
      <c r="G2097" s="12"/>
      <c r="H2097" s="237"/>
      <c r="I2097" s="237"/>
      <c r="J2097" s="237"/>
      <c r="K2097" s="237"/>
    </row>
    <row r="2098" spans="1:11" ht="14.1" customHeight="1" x14ac:dyDescent="0.25">
      <c r="A2098" s="216"/>
      <c r="B2098" s="57" t="s">
        <v>443</v>
      </c>
      <c r="C2098" s="59">
        <f>C2099+C2100</f>
        <v>1559485600</v>
      </c>
      <c r="D2098" s="59">
        <f>F1603</f>
        <v>438153808</v>
      </c>
      <c r="E2098" s="59">
        <f>E2099+E2100</f>
        <v>438153808</v>
      </c>
      <c r="F2098" s="59">
        <f>D2098-E2098</f>
        <v>0</v>
      </c>
      <c r="G2098" s="12"/>
      <c r="H2098" s="237"/>
      <c r="I2098" s="682">
        <f>C1621-C2101</f>
        <v>0</v>
      </c>
      <c r="J2098" s="237"/>
      <c r="K2098" s="237"/>
    </row>
    <row r="2099" spans="1:11" ht="14.1" customHeight="1" x14ac:dyDescent="0.25">
      <c r="A2099" s="216"/>
      <c r="B2099" s="60" t="s">
        <v>706</v>
      </c>
      <c r="C2099" s="61">
        <f>C1610</f>
        <v>1293085600</v>
      </c>
      <c r="D2099" s="61">
        <f>D1610</f>
        <v>0</v>
      </c>
      <c r="E2099" s="61">
        <f>I1610</f>
        <v>378478808</v>
      </c>
      <c r="F2099" s="61">
        <f>F1610</f>
        <v>0</v>
      </c>
      <c r="G2099" s="61">
        <f>G1610</f>
        <v>283828159</v>
      </c>
      <c r="H2099" s="237"/>
      <c r="I2099" s="682">
        <f>D2098-D2100</f>
        <v>378478808</v>
      </c>
      <c r="J2099" s="237"/>
      <c r="K2099" s="237"/>
    </row>
    <row r="2100" spans="1:11" ht="14.1" customHeight="1" x14ac:dyDescent="0.25">
      <c r="A2100" s="216"/>
      <c r="B2100" s="60" t="s">
        <v>707</v>
      </c>
      <c r="C2100" s="61">
        <f>C1620</f>
        <v>266400000</v>
      </c>
      <c r="D2100" s="61">
        <f>I1619</f>
        <v>59675000</v>
      </c>
      <c r="E2100" s="61">
        <f>I1619</f>
        <v>59675000</v>
      </c>
      <c r="F2100" s="61">
        <f>F1620</f>
        <v>0</v>
      </c>
      <c r="G2100" s="61">
        <f>G1620</f>
        <v>39376000</v>
      </c>
      <c r="H2100" s="237"/>
      <c r="I2100" s="237"/>
      <c r="J2100" s="237"/>
      <c r="K2100" s="237"/>
    </row>
    <row r="2101" spans="1:11" ht="14.1" customHeight="1" x14ac:dyDescent="0.25">
      <c r="A2101" s="216"/>
      <c r="B2101" s="57" t="s">
        <v>82</v>
      </c>
      <c r="C2101" s="59">
        <f>C2102+C2103+C2104</f>
        <v>455494000</v>
      </c>
      <c r="D2101" s="59">
        <f>F1604</f>
        <v>73400000</v>
      </c>
      <c r="E2101" s="59">
        <f>E2102+E2103+E2104</f>
        <v>73397699</v>
      </c>
      <c r="F2101" s="59">
        <f>F2102+F2103+F2104</f>
        <v>0</v>
      </c>
      <c r="G2101" s="59">
        <f>G2102+G2103+G2104</f>
        <v>49998969</v>
      </c>
      <c r="H2101" s="682">
        <f>455494000-C2101</f>
        <v>0</v>
      </c>
      <c r="I2101" s="682">
        <f>D2101-E2101</f>
        <v>2301</v>
      </c>
      <c r="J2101" s="237"/>
      <c r="K2101" s="237"/>
    </row>
    <row r="2102" spans="1:11" ht="14.1" customHeight="1" x14ac:dyDescent="0.25">
      <c r="A2102" s="216"/>
      <c r="B2102" s="60" t="s">
        <v>444</v>
      </c>
      <c r="C2102" s="61">
        <f>C2050+C2023+C2011+C1904+C1884+C1857+C1832+C1825+C1809+C1766+C1742+C1729+C1708+C1638</f>
        <v>103440000</v>
      </c>
      <c r="D2102" s="61">
        <f>D2050+D2023+D2011+D1904+D1884+D1857+D1832+D1825+D1809+D1766+D1742+D1729+D1708+D1638</f>
        <v>0</v>
      </c>
      <c r="E2102" s="61">
        <f>I2050+I2023+I2011+I1904+I1884+I1857+I1832+I1825+I1809+I1766+I1742+I1729+I1708+I1638</f>
        <v>4598000</v>
      </c>
      <c r="F2102" s="61">
        <f>F2050+F2023+F2011+F1904+F1884+F1857+F1832+F1825+F1809+F1766+F1742+F1729+F1708+F1638</f>
        <v>0</v>
      </c>
      <c r="G2102" s="61">
        <f>G2050+G2023+G2011+G1904+G1884+G1857+G1832+G1825+G1809+G1766+G1742+G1729+G1708+G1638</f>
        <v>3948000</v>
      </c>
      <c r="H2102" s="237"/>
      <c r="I2102" s="682">
        <f>I1621-E2101</f>
        <v>0</v>
      </c>
      <c r="J2102" s="237"/>
      <c r="K2102" s="237"/>
    </row>
    <row r="2103" spans="1:11" ht="14.1" customHeight="1" x14ac:dyDescent="0.25">
      <c r="A2103" s="216"/>
      <c r="B2103" s="60" t="s">
        <v>445</v>
      </c>
      <c r="C2103" s="61">
        <f>C1624+C1641+C1653+C1660+C1667+C1679+C1691+C1698+C1718+C1734+C1745+C1761+C1769+C1773+C1778+C1783+C1787+C1791+C1801+C1805+C1828+C1835+C1842+C1849+C1853+C1862+C1872+C1889+C1896+C1907+C1926+C1939+C1948+C1957+C1969+C1980+C1990+C1999+C2014+C2026+C2036+C2053+C2068+C2077</f>
        <v>240600000</v>
      </c>
      <c r="D2103" s="61">
        <f>D1624+D1641+D1653+D1660+D1667+D1679+D1691+D1698+D1718+D1734+D1745+D1761+D1769+D1773+D1778+D1783+D1787+D1791+D1801+D1805+D1828+D1835+D1842+D1849+D1853+D1862+D1872+D1889+D1896+D1907+D1926+D1939+D1948+D1957+D1969+D1980+D1990+D1999+D2014+D2026+D2036+D2053+D2068+D2077</f>
        <v>0</v>
      </c>
      <c r="E2103" s="61">
        <f>I2077+I2068+I2053+I2036+I2026+I2014+I1999+I1990+I1980+I1969+I1957+I1948+I1939+I1926+I1907+I1889+I1872+I1862+I1853+I1849+I1842+I1835+I1828+I1805+I1801+I1791+I1787+I1783+I1778+I1773+I1769+I1761+I1745+I1734+I1718+I1698+I1691+I1679+I1667+I1660+I1653+I1641+I1624+I1896</f>
        <v>48799699</v>
      </c>
      <c r="F2103" s="61">
        <f>F1624+F1641+F1653+F1660+F1667+F1679+F1691+F1698+F1718+F1734+F1745+F1761+F1769+F1773+F1778+F1783+F1787+F1791+F1801+F1805+F1828+F1835+F1842+F1849+F1853+F1862+F1872+F1889+F1896+F1907+F1926+F1939+F1948+F1957+F1969+F1980+F1990+F1999+F2014+F2026+F2036+F2053+F2068+F2077</f>
        <v>0</v>
      </c>
      <c r="G2103" s="61">
        <f>G1624+G1641+G1653+G1660+G1667+G1679+G1691+G1698+G1718+G1734+G1745+G1761+G1769+G1773+G1778+G1783+G1787+G1791+G1801+G1805+G1828+G1835+G1842+G1849+G1853+G1862+G1872+G1889+G1896+G1907+G1926+G1939+G1948+G1957+G1969+G1980+G1990+G1999+G2014+G2026+G2036+G2053+G2068+G2077</f>
        <v>26050969</v>
      </c>
      <c r="H2103" s="237"/>
      <c r="I2103" s="237"/>
      <c r="J2103" s="237"/>
      <c r="K2103" s="237"/>
    </row>
    <row r="2104" spans="1:11" ht="14.1" customHeight="1" x14ac:dyDescent="0.25">
      <c r="A2104" s="216"/>
      <c r="B2104" s="60" t="s">
        <v>446</v>
      </c>
      <c r="C2104" s="61">
        <f>C1814+C1821+C1867</f>
        <v>111454000</v>
      </c>
      <c r="D2104" s="61">
        <f>D1814+D1821+D1867</f>
        <v>0</v>
      </c>
      <c r="E2104" s="61">
        <f>I1867+I1821+I1814</f>
        <v>20000000</v>
      </c>
      <c r="F2104" s="61">
        <f>F1814+F1821+F1867</f>
        <v>0</v>
      </c>
      <c r="G2104" s="61">
        <f>G1814+G1821+G1867</f>
        <v>20000000</v>
      </c>
      <c r="H2104" s="237"/>
      <c r="I2104" s="237"/>
      <c r="J2104" s="237"/>
      <c r="K2104" s="237"/>
    </row>
    <row r="2105" spans="1:11" ht="14.1" customHeight="1" x14ac:dyDescent="0.25">
      <c r="A2105" s="216"/>
      <c r="B2105" s="58"/>
      <c r="C2105" s="63"/>
      <c r="D2105" s="12"/>
      <c r="E2105" s="12"/>
      <c r="F2105" s="62"/>
      <c r="G2105" s="62"/>
      <c r="H2105" s="237"/>
      <c r="I2105" s="237"/>
      <c r="J2105" s="237"/>
      <c r="K2105" s="237"/>
    </row>
    <row r="2106" spans="1:11" ht="14.1" customHeight="1" x14ac:dyDescent="0.25">
      <c r="A2106" s="216"/>
      <c r="B2106" s="10"/>
      <c r="C2106" s="10"/>
      <c r="D2106" s="10"/>
      <c r="E2106" s="10"/>
      <c r="F2106" s="58"/>
      <c r="G2106" s="58"/>
      <c r="H2106" s="237"/>
      <c r="I2106" s="237"/>
      <c r="J2106" s="237"/>
      <c r="K2106" s="237"/>
    </row>
    <row r="2107" spans="1:11" ht="14.1" customHeight="1" x14ac:dyDescent="0.25">
      <c r="A2107" s="216"/>
      <c r="B2107" s="216"/>
      <c r="C2107" s="216"/>
      <c r="D2107" s="216"/>
      <c r="E2107" s="216"/>
      <c r="F2107" s="237"/>
      <c r="G2107" s="237"/>
      <c r="H2107" s="237"/>
      <c r="I2107" s="237"/>
      <c r="J2107" s="237"/>
      <c r="K2107" s="237"/>
    </row>
    <row r="2108" spans="1:11" ht="14.1" customHeight="1" x14ac:dyDescent="0.25">
      <c r="A2108" s="1656" t="s">
        <v>421</v>
      </c>
      <c r="B2108" s="1656"/>
      <c r="C2108" s="1656"/>
      <c r="D2108" s="1656"/>
      <c r="E2108" s="1656"/>
      <c r="F2108" s="1656"/>
      <c r="G2108" s="1656"/>
      <c r="H2108" s="1656"/>
      <c r="I2108" s="1656"/>
      <c r="J2108" s="1656"/>
      <c r="K2108" s="1656"/>
    </row>
    <row r="2109" spans="1:11" ht="14.1" customHeight="1" x14ac:dyDescent="0.25">
      <c r="A2109" s="1657" t="s">
        <v>422</v>
      </c>
      <c r="B2109" s="1657"/>
      <c r="C2109" s="1657"/>
      <c r="D2109" s="1657"/>
      <c r="E2109" s="1657"/>
      <c r="F2109" s="1657"/>
      <c r="G2109" s="1657"/>
      <c r="H2109" s="1657"/>
      <c r="I2109" s="1657"/>
      <c r="J2109" s="1657"/>
      <c r="K2109" s="1657"/>
    </row>
    <row r="2110" spans="1:11" ht="14.1" customHeight="1" x14ac:dyDescent="0.25">
      <c r="A2110" s="1656" t="s">
        <v>943</v>
      </c>
      <c r="B2110" s="1656"/>
      <c r="C2110" s="1656"/>
      <c r="D2110" s="1656"/>
      <c r="E2110" s="1656"/>
      <c r="F2110" s="1656"/>
      <c r="G2110" s="1656"/>
      <c r="H2110" s="1656"/>
      <c r="I2110" s="1656"/>
      <c r="J2110" s="1656"/>
      <c r="K2110" s="1656"/>
    </row>
    <row r="2111" spans="1:11" ht="14.1" customHeight="1" thickBot="1" x14ac:dyDescent="0.3">
      <c r="A2111" s="714" t="s">
        <v>1005</v>
      </c>
      <c r="B2111" s="715"/>
      <c r="C2111" s="8"/>
      <c r="D2111" s="9"/>
      <c r="E2111" s="1658"/>
      <c r="F2111" s="1658"/>
      <c r="G2111" s="1659"/>
      <c r="H2111" s="1659"/>
      <c r="I2111" s="920"/>
      <c r="J2111" s="288"/>
      <c r="K2111" s="289">
        <v>1</v>
      </c>
    </row>
    <row r="2112" spans="1:11" ht="14.1" customHeight="1" x14ac:dyDescent="0.25">
      <c r="A2112" s="1660" t="s">
        <v>423</v>
      </c>
      <c r="B2112" s="1663" t="s">
        <v>424</v>
      </c>
      <c r="C2112" s="1666" t="s">
        <v>946</v>
      </c>
      <c r="D2112" s="1669" t="s">
        <v>425</v>
      </c>
      <c r="E2112" s="1669"/>
      <c r="F2112" s="1670"/>
      <c r="G2112" s="1671" t="s">
        <v>426</v>
      </c>
      <c r="H2112" s="1672"/>
      <c r="I2112" s="1673"/>
      <c r="J2112" s="716"/>
      <c r="K2112" s="1674" t="s">
        <v>427</v>
      </c>
    </row>
    <row r="2113" spans="1:13" ht="14.1" customHeight="1" x14ac:dyDescent="0.25">
      <c r="A2113" s="1661"/>
      <c r="B2113" s="1664"/>
      <c r="C2113" s="1667"/>
      <c r="D2113" s="683" t="s">
        <v>428</v>
      </c>
      <c r="E2113" s="683" t="s">
        <v>428</v>
      </c>
      <c r="F2113" s="684" t="s">
        <v>428</v>
      </c>
      <c r="G2113" s="798" t="s">
        <v>428</v>
      </c>
      <c r="H2113" s="577" t="s">
        <v>428</v>
      </c>
      <c r="I2113" s="921" t="s">
        <v>428</v>
      </c>
      <c r="J2113" s="1676" t="s">
        <v>429</v>
      </c>
      <c r="K2113" s="1675"/>
    </row>
    <row r="2114" spans="1:13" ht="14.1" customHeight="1" x14ac:dyDescent="0.25">
      <c r="A2114" s="1661"/>
      <c r="B2114" s="1664"/>
      <c r="C2114" s="1667"/>
      <c r="D2114" s="1250" t="s">
        <v>430</v>
      </c>
      <c r="E2114" s="1250" t="s">
        <v>430</v>
      </c>
      <c r="F2114" s="686" t="s">
        <v>431</v>
      </c>
      <c r="G2114" s="799" t="s">
        <v>430</v>
      </c>
      <c r="H2114" s="1252" t="s">
        <v>430</v>
      </c>
      <c r="I2114" s="922" t="s">
        <v>431</v>
      </c>
      <c r="J2114" s="1677"/>
      <c r="K2114" s="1675"/>
    </row>
    <row r="2115" spans="1:13" ht="14.1" customHeight="1" x14ac:dyDescent="0.25">
      <c r="A2115" s="1662"/>
      <c r="B2115" s="1665"/>
      <c r="C2115" s="1668"/>
      <c r="D2115" s="1251" t="s">
        <v>432</v>
      </c>
      <c r="E2115" s="1251" t="s">
        <v>433</v>
      </c>
      <c r="F2115" s="688" t="s">
        <v>433</v>
      </c>
      <c r="G2115" s="800" t="s">
        <v>432</v>
      </c>
      <c r="H2115" s="1253" t="s">
        <v>433</v>
      </c>
      <c r="I2115" s="923" t="s">
        <v>433</v>
      </c>
      <c r="J2115" s="580" t="s">
        <v>434</v>
      </c>
      <c r="K2115" s="1675"/>
    </row>
    <row r="2116" spans="1:13" ht="14.1" customHeight="1" thickBot="1" x14ac:dyDescent="0.3">
      <c r="A2116" s="717" t="s">
        <v>435</v>
      </c>
      <c r="B2116" s="689">
        <v>2</v>
      </c>
      <c r="C2116" s="690" t="s">
        <v>436</v>
      </c>
      <c r="D2116" s="690" t="s">
        <v>437</v>
      </c>
      <c r="E2116" s="690" t="s">
        <v>438</v>
      </c>
      <c r="F2116" s="691" t="s">
        <v>439</v>
      </c>
      <c r="G2116" s="801">
        <v>7</v>
      </c>
      <c r="H2116" s="581">
        <v>8</v>
      </c>
      <c r="I2116" s="924">
        <v>9</v>
      </c>
      <c r="J2116" s="582">
        <v>10</v>
      </c>
      <c r="K2116" s="718">
        <v>11</v>
      </c>
    </row>
    <row r="2117" spans="1:13" ht="14.1" customHeight="1" thickBot="1" x14ac:dyDescent="0.3">
      <c r="A2117" s="719"/>
      <c r="B2117" s="24" t="s">
        <v>440</v>
      </c>
      <c r="C2117" s="692"/>
      <c r="D2117" s="25">
        <f>D2118+D2119</f>
        <v>511553808</v>
      </c>
      <c r="E2117" s="25">
        <f>E2118+E2119</f>
        <v>188523181</v>
      </c>
      <c r="F2117" s="64">
        <f>E2117+D2117</f>
        <v>700076989</v>
      </c>
      <c r="G2117" s="802"/>
      <c r="H2117" s="583"/>
      <c r="I2117" s="925"/>
      <c r="J2117" s="584"/>
      <c r="K2117" s="720"/>
    </row>
    <row r="2118" spans="1:13" ht="14.1" customHeight="1" x14ac:dyDescent="0.25">
      <c r="A2118" s="721"/>
      <c r="B2118" s="21" t="s">
        <v>453</v>
      </c>
      <c r="C2118" s="22"/>
      <c r="D2118" s="23">
        <v>438153808</v>
      </c>
      <c r="E2118" s="23">
        <v>115125482</v>
      </c>
      <c r="F2118" s="65">
        <f>E2118+D2118</f>
        <v>553279290</v>
      </c>
      <c r="G2118" s="803"/>
      <c r="H2118" s="585"/>
      <c r="I2118" s="926"/>
      <c r="J2118" s="586"/>
      <c r="K2118" s="720"/>
    </row>
    <row r="2119" spans="1:13" ht="14.1" customHeight="1" x14ac:dyDescent="0.25">
      <c r="A2119" s="722"/>
      <c r="B2119" s="10" t="s">
        <v>452</v>
      </c>
      <c r="C2119" s="11"/>
      <c r="D2119" s="416">
        <v>73400000</v>
      </c>
      <c r="E2119" s="15">
        <v>73397699</v>
      </c>
      <c r="F2119" s="13">
        <f>E2119+D2119</f>
        <v>146797699</v>
      </c>
      <c r="G2119" s="804"/>
      <c r="H2119" s="587"/>
      <c r="I2119" s="927"/>
      <c r="J2119" s="588"/>
      <c r="K2119" s="720"/>
    </row>
    <row r="2120" spans="1:13" ht="14.1" customHeight="1" thickBot="1" x14ac:dyDescent="0.3">
      <c r="A2120" s="723"/>
      <c r="B2120" s="589"/>
      <c r="C2120" s="589"/>
      <c r="D2120" s="211"/>
      <c r="E2120" s="211"/>
      <c r="F2120" s="693"/>
      <c r="G2120" s="805"/>
      <c r="H2120" s="590"/>
      <c r="I2120" s="928"/>
      <c r="J2120" s="591"/>
      <c r="K2120" s="724"/>
    </row>
    <row r="2121" spans="1:13" ht="14.1" customHeight="1" thickTop="1" thickBot="1" x14ac:dyDescent="0.3">
      <c r="A2121" s="725" t="s">
        <v>81</v>
      </c>
      <c r="B2121" s="592" t="s">
        <v>78</v>
      </c>
      <c r="C2121" s="593">
        <f>C2123+C2136</f>
        <v>2014979600</v>
      </c>
      <c r="D2121" s="593">
        <f t="shared" ref="D2121:J2121" si="941">D2123+D2136</f>
        <v>0</v>
      </c>
      <c r="E2121" s="593">
        <f t="shared" si="941"/>
        <v>0</v>
      </c>
      <c r="F2121" s="594">
        <f t="shared" si="941"/>
        <v>0</v>
      </c>
      <c r="G2121" s="806">
        <f t="shared" si="941"/>
        <v>511551507</v>
      </c>
      <c r="H2121" s="595">
        <f t="shared" si="941"/>
        <v>153744603</v>
      </c>
      <c r="I2121" s="929">
        <f t="shared" si="941"/>
        <v>665296110</v>
      </c>
      <c r="J2121" s="596">
        <f t="shared" si="941"/>
        <v>1349683490</v>
      </c>
      <c r="K2121" s="726">
        <f>I2121/C2121*100</f>
        <v>33.017510946512807</v>
      </c>
    </row>
    <row r="2122" spans="1:13" ht="14.1" customHeight="1" thickTop="1" thickBot="1" x14ac:dyDescent="0.3">
      <c r="A2122" s="727"/>
      <c r="B2122" s="597"/>
      <c r="C2122" s="598"/>
      <c r="D2122" s="598"/>
      <c r="E2122" s="598"/>
      <c r="F2122" s="599"/>
      <c r="G2122" s="807"/>
      <c r="H2122" s="600"/>
      <c r="I2122" s="930"/>
      <c r="J2122" s="601"/>
      <c r="K2122" s="726"/>
    </row>
    <row r="2123" spans="1:13" ht="14.1" customHeight="1" thickTop="1" thickBot="1" x14ac:dyDescent="0.3">
      <c r="A2123" s="725" t="s">
        <v>116</v>
      </c>
      <c r="B2123" s="592" t="s">
        <v>79</v>
      </c>
      <c r="C2123" s="593">
        <f>C2124</f>
        <v>1559485600</v>
      </c>
      <c r="D2123" s="593">
        <f t="shared" ref="D2123:J2123" si="942">D2124</f>
        <v>0</v>
      </c>
      <c r="E2123" s="593">
        <f t="shared" si="942"/>
        <v>0</v>
      </c>
      <c r="F2123" s="594">
        <f t="shared" si="942"/>
        <v>0</v>
      </c>
      <c r="G2123" s="806">
        <f t="shared" si="942"/>
        <v>438153808</v>
      </c>
      <c r="H2123" s="595">
        <f t="shared" si="942"/>
        <v>115125482</v>
      </c>
      <c r="I2123" s="929">
        <f t="shared" si="942"/>
        <v>553279290</v>
      </c>
      <c r="J2123" s="596">
        <f t="shared" si="942"/>
        <v>1006206310</v>
      </c>
      <c r="K2123" s="726">
        <f t="shared" ref="K2123:K2147" si="943">I2123/C2123*100</f>
        <v>35.478319902408842</v>
      </c>
    </row>
    <row r="2124" spans="1:13" ht="14.1" customHeight="1" thickTop="1" x14ac:dyDescent="0.25">
      <c r="A2124" s="728" t="s">
        <v>115</v>
      </c>
      <c r="B2124" s="602" t="s">
        <v>80</v>
      </c>
      <c r="C2124" s="308">
        <f>C2125+C2134</f>
        <v>1559485600</v>
      </c>
      <c r="D2124" s="308">
        <f t="shared" ref="D2124:J2124" si="944">D2125+D2134</f>
        <v>0</v>
      </c>
      <c r="E2124" s="308">
        <f t="shared" si="944"/>
        <v>0</v>
      </c>
      <c r="F2124" s="310">
        <f t="shared" si="944"/>
        <v>0</v>
      </c>
      <c r="G2124" s="808">
        <f t="shared" si="944"/>
        <v>438153808</v>
      </c>
      <c r="H2124" s="312">
        <f t="shared" si="944"/>
        <v>115125482</v>
      </c>
      <c r="I2124" s="809">
        <f t="shared" si="944"/>
        <v>553279290</v>
      </c>
      <c r="J2124" s="313">
        <f t="shared" si="944"/>
        <v>1006206310</v>
      </c>
      <c r="K2124" s="729">
        <f t="shared" si="943"/>
        <v>35.478319902408842</v>
      </c>
      <c r="M2124" s="340">
        <f>F2118-I2124</f>
        <v>0</v>
      </c>
    </row>
    <row r="2125" spans="1:13" ht="14.1" customHeight="1" x14ac:dyDescent="0.25">
      <c r="A2125" s="730" t="s">
        <v>113</v>
      </c>
      <c r="B2125" s="291" t="s">
        <v>0</v>
      </c>
      <c r="C2125" s="309">
        <f>SUM(C2126:C2133)</f>
        <v>1293085600</v>
      </c>
      <c r="D2125" s="309">
        <f t="shared" ref="D2125:J2125" si="945">SUM(D2126:D2133)</f>
        <v>0</v>
      </c>
      <c r="E2125" s="309">
        <f t="shared" si="945"/>
        <v>0</v>
      </c>
      <c r="F2125" s="311">
        <f t="shared" si="945"/>
        <v>0</v>
      </c>
      <c r="G2125" s="959">
        <f t="shared" si="945"/>
        <v>378478808</v>
      </c>
      <c r="H2125" s="309">
        <f t="shared" si="945"/>
        <v>94707482</v>
      </c>
      <c r="I2125" s="960">
        <f t="shared" si="945"/>
        <v>473186290</v>
      </c>
      <c r="J2125" s="314">
        <f t="shared" si="945"/>
        <v>819899310</v>
      </c>
      <c r="K2125" s="731">
        <f t="shared" si="943"/>
        <v>36.593578182295126</v>
      </c>
    </row>
    <row r="2126" spans="1:13" ht="14.1" customHeight="1" x14ac:dyDescent="0.25">
      <c r="A2126" s="732" t="s">
        <v>114</v>
      </c>
      <c r="B2126" s="4" t="s">
        <v>126</v>
      </c>
      <c r="C2126" s="12">
        <v>960964000</v>
      </c>
      <c r="D2126" s="229"/>
      <c r="E2126" s="229"/>
      <c r="F2126" s="694"/>
      <c r="G2126" s="828">
        <v>278187000</v>
      </c>
      <c r="H2126" s="603">
        <v>70184900</v>
      </c>
      <c r="I2126" s="823">
        <f>H2126+G2126</f>
        <v>348371900</v>
      </c>
      <c r="J2126" s="604">
        <f>C2126-I2126</f>
        <v>612592100</v>
      </c>
      <c r="K2126" s="733">
        <f t="shared" si="943"/>
        <v>36.252336195736781</v>
      </c>
    </row>
    <row r="2127" spans="1:13" ht="14.1" customHeight="1" x14ac:dyDescent="0.25">
      <c r="A2127" s="732" t="s">
        <v>117</v>
      </c>
      <c r="B2127" s="4" t="s">
        <v>127</v>
      </c>
      <c r="C2127" s="12">
        <v>107483200</v>
      </c>
      <c r="D2127" s="229"/>
      <c r="E2127" s="229"/>
      <c r="F2127" s="694"/>
      <c r="G2127" s="822">
        <v>34716188</v>
      </c>
      <c r="H2127" s="605">
        <f>6631290+1804966</f>
        <v>8436256</v>
      </c>
      <c r="I2127" s="823">
        <f t="shared" ref="I2127:I2133" si="946">H2127+G2127</f>
        <v>43152444</v>
      </c>
      <c r="J2127" s="604">
        <f t="shared" ref="J2127:J2133" si="947">C2127-I2127</f>
        <v>64330756</v>
      </c>
      <c r="K2127" s="733">
        <f t="shared" si="943"/>
        <v>40.14808267710675</v>
      </c>
    </row>
    <row r="2128" spans="1:13" ht="14.1" customHeight="1" x14ac:dyDescent="0.25">
      <c r="A2128" s="732" t="s">
        <v>118</v>
      </c>
      <c r="B2128" s="4" t="s">
        <v>128</v>
      </c>
      <c r="C2128" s="12">
        <v>76310000</v>
      </c>
      <c r="D2128" s="229"/>
      <c r="E2128" s="229"/>
      <c r="F2128" s="694"/>
      <c r="G2128" s="822">
        <v>23480000</v>
      </c>
      <c r="H2128" s="605">
        <v>5870000</v>
      </c>
      <c r="I2128" s="823">
        <f t="shared" si="946"/>
        <v>29350000</v>
      </c>
      <c r="J2128" s="604">
        <f t="shared" si="947"/>
        <v>46960000</v>
      </c>
      <c r="K2128" s="733">
        <f t="shared" si="943"/>
        <v>38.461538461538467</v>
      </c>
    </row>
    <row r="2129" spans="1:14" ht="14.1" customHeight="1" x14ac:dyDescent="0.25">
      <c r="A2129" s="732" t="s">
        <v>119</v>
      </c>
      <c r="B2129" s="4" t="s">
        <v>129</v>
      </c>
      <c r="C2129" s="12">
        <v>28210000</v>
      </c>
      <c r="D2129" s="229"/>
      <c r="E2129" s="229"/>
      <c r="F2129" s="694"/>
      <c r="G2129" s="822">
        <v>8680000</v>
      </c>
      <c r="H2129" s="605">
        <v>2175000</v>
      </c>
      <c r="I2129" s="823">
        <f t="shared" si="946"/>
        <v>10855000</v>
      </c>
      <c r="J2129" s="604">
        <f t="shared" si="947"/>
        <v>17355000</v>
      </c>
      <c r="K2129" s="733">
        <f t="shared" si="943"/>
        <v>38.47926267281106</v>
      </c>
      <c r="M2129" t="s">
        <v>1140</v>
      </c>
    </row>
    <row r="2130" spans="1:14" ht="14.1" customHeight="1" x14ac:dyDescent="0.25">
      <c r="A2130" s="732" t="s">
        <v>120</v>
      </c>
      <c r="B2130" s="4" t="s">
        <v>130</v>
      </c>
      <c r="C2130" s="12">
        <v>68801900</v>
      </c>
      <c r="D2130" s="229"/>
      <c r="E2130" s="229"/>
      <c r="F2130" s="694"/>
      <c r="G2130" s="822">
        <v>21291480</v>
      </c>
      <c r="H2130" s="605">
        <v>4996980</v>
      </c>
      <c r="I2130" s="823">
        <f t="shared" si="946"/>
        <v>26288460</v>
      </c>
      <c r="J2130" s="604">
        <f t="shared" si="947"/>
        <v>42513440</v>
      </c>
      <c r="K2130" s="733">
        <f t="shared" si="943"/>
        <v>38.20891574215247</v>
      </c>
    </row>
    <row r="2131" spans="1:14" ht="14.1" customHeight="1" x14ac:dyDescent="0.25">
      <c r="A2131" s="732" t="s">
        <v>121</v>
      </c>
      <c r="B2131" s="4" t="s">
        <v>131</v>
      </c>
      <c r="C2131" s="12">
        <v>21305700</v>
      </c>
      <c r="D2131" s="229"/>
      <c r="E2131" s="229"/>
      <c r="F2131" s="694"/>
      <c r="G2131" s="822">
        <v>2731852</v>
      </c>
      <c r="H2131" s="605">
        <v>684447</v>
      </c>
      <c r="I2131" s="823">
        <f t="shared" si="946"/>
        <v>3416299</v>
      </c>
      <c r="J2131" s="604">
        <f t="shared" si="947"/>
        <v>17889401</v>
      </c>
      <c r="K2131" s="733">
        <f t="shared" si="943"/>
        <v>16.034671472892231</v>
      </c>
    </row>
    <row r="2132" spans="1:14" ht="14.1" customHeight="1" x14ac:dyDescent="0.25">
      <c r="A2132" s="732" t="s">
        <v>122</v>
      </c>
      <c r="B2132" s="4" t="s">
        <v>132</v>
      </c>
      <c r="C2132" s="12">
        <v>16700</v>
      </c>
      <c r="D2132" s="229"/>
      <c r="E2132" s="229"/>
      <c r="F2132" s="694"/>
      <c r="G2132" s="822">
        <v>5232</v>
      </c>
      <c r="H2132" s="605">
        <v>1274</v>
      </c>
      <c r="I2132" s="823">
        <f t="shared" si="946"/>
        <v>6506</v>
      </c>
      <c r="J2132" s="604">
        <f t="shared" si="947"/>
        <v>10194</v>
      </c>
      <c r="K2132" s="733">
        <f t="shared" si="943"/>
        <v>38.958083832335326</v>
      </c>
    </row>
    <row r="2133" spans="1:14" ht="14.1" customHeight="1" x14ac:dyDescent="0.25">
      <c r="A2133" s="732" t="s">
        <v>123</v>
      </c>
      <c r="B2133" s="4" t="s">
        <v>133</v>
      </c>
      <c r="C2133" s="12">
        <v>29994100</v>
      </c>
      <c r="D2133" s="229"/>
      <c r="E2133" s="229"/>
      <c r="F2133" s="694"/>
      <c r="G2133" s="1190">
        <v>9387056</v>
      </c>
      <c r="H2133" s="606">
        <v>2358625</v>
      </c>
      <c r="I2133" s="823">
        <f t="shared" si="946"/>
        <v>11745681</v>
      </c>
      <c r="J2133" s="604">
        <f t="shared" si="947"/>
        <v>18248419</v>
      </c>
      <c r="K2133" s="733">
        <f t="shared" si="943"/>
        <v>39.159971461054006</v>
      </c>
    </row>
    <row r="2134" spans="1:14" ht="14.1" customHeight="1" x14ac:dyDescent="0.25">
      <c r="A2134" s="734" t="s">
        <v>124</v>
      </c>
      <c r="B2134" s="17" t="s">
        <v>134</v>
      </c>
      <c r="C2134" s="607">
        <f>C2135</f>
        <v>266400000</v>
      </c>
      <c r="D2134" s="607">
        <f t="shared" ref="D2134:J2134" si="948">D2135</f>
        <v>0</v>
      </c>
      <c r="E2134" s="607">
        <f t="shared" si="948"/>
        <v>0</v>
      </c>
      <c r="F2134" s="608">
        <f t="shared" si="948"/>
        <v>0</v>
      </c>
      <c r="G2134" s="814">
        <f t="shared" si="948"/>
        <v>59675000</v>
      </c>
      <c r="H2134" s="609">
        <f>H2135</f>
        <v>20418000</v>
      </c>
      <c r="I2134" s="931">
        <f t="shared" si="948"/>
        <v>80093000</v>
      </c>
      <c r="J2134" s="610">
        <f t="shared" si="948"/>
        <v>186307000</v>
      </c>
      <c r="K2134" s="735">
        <f t="shared" si="943"/>
        <v>30.06493993993994</v>
      </c>
    </row>
    <row r="2135" spans="1:14" ht="14.1" customHeight="1" thickBot="1" x14ac:dyDescent="0.3">
      <c r="A2135" s="736" t="s">
        <v>125</v>
      </c>
      <c r="B2135" s="32" t="s">
        <v>135</v>
      </c>
      <c r="C2135" s="611">
        <v>266400000</v>
      </c>
      <c r="D2135" s="695"/>
      <c r="E2135" s="695"/>
      <c r="F2135" s="696"/>
      <c r="G2135" s="815">
        <v>59675000</v>
      </c>
      <c r="H2135" s="612">
        <v>20418000</v>
      </c>
      <c r="I2135" s="932">
        <f>H2135+G2135</f>
        <v>80093000</v>
      </c>
      <c r="J2135" s="613">
        <f>C2135-I2135</f>
        <v>186307000</v>
      </c>
      <c r="K2135" s="737">
        <f t="shared" si="943"/>
        <v>30.06493993993994</v>
      </c>
    </row>
    <row r="2136" spans="1:14" ht="14.1" customHeight="1" thickTop="1" thickBot="1" x14ac:dyDescent="0.3">
      <c r="A2136" s="725" t="s">
        <v>83</v>
      </c>
      <c r="B2136" s="26" t="s">
        <v>82</v>
      </c>
      <c r="C2136" s="614">
        <f t="shared" ref="C2136:J2136" si="949">C2137+C2151+C2166+C2173+C2180+C2192+C2204+C2211+C2242+C2274+C2327+C2385+C2397+C2409+C2439+C2461+C2503+C2512+C2549+C2581</f>
        <v>455494000</v>
      </c>
      <c r="D2136" s="614">
        <f t="shared" si="949"/>
        <v>0</v>
      </c>
      <c r="E2136" s="614">
        <f t="shared" si="949"/>
        <v>0</v>
      </c>
      <c r="F2136" s="784">
        <f t="shared" si="949"/>
        <v>0</v>
      </c>
      <c r="G2136" s="816">
        <f t="shared" si="949"/>
        <v>73397699</v>
      </c>
      <c r="H2136" s="614">
        <f t="shared" si="949"/>
        <v>38619121</v>
      </c>
      <c r="I2136" s="933">
        <f t="shared" si="949"/>
        <v>112016820</v>
      </c>
      <c r="J2136" s="863">
        <f t="shared" si="949"/>
        <v>343477180</v>
      </c>
      <c r="K2136" s="738">
        <f t="shared" si="943"/>
        <v>24.592381019288947</v>
      </c>
      <c r="M2136" s="82">
        <f>F2119-I2136</f>
        <v>34780879</v>
      </c>
      <c r="N2136" s="82">
        <v>112069320</v>
      </c>
    </row>
    <row r="2137" spans="1:14" ht="14.1" customHeight="1" thickTop="1" x14ac:dyDescent="0.25">
      <c r="A2137" s="728" t="s">
        <v>85</v>
      </c>
      <c r="B2137" s="36" t="s">
        <v>788</v>
      </c>
      <c r="C2137" s="615">
        <f>C2138</f>
        <v>3000000</v>
      </c>
      <c r="D2137" s="615">
        <f t="shared" ref="D2137:J2138" si="950">D2138</f>
        <v>0</v>
      </c>
      <c r="E2137" s="615">
        <f t="shared" si="950"/>
        <v>0</v>
      </c>
      <c r="F2137" s="785">
        <f t="shared" si="950"/>
        <v>0</v>
      </c>
      <c r="G2137" s="817">
        <f t="shared" si="950"/>
        <v>1535000</v>
      </c>
      <c r="H2137" s="1259">
        <f t="shared" si="950"/>
        <v>0</v>
      </c>
      <c r="I2137" s="818">
        <f t="shared" si="950"/>
        <v>1535000</v>
      </c>
      <c r="J2137" s="864">
        <f t="shared" si="950"/>
        <v>1465000</v>
      </c>
      <c r="K2137" s="729">
        <f t="shared" si="943"/>
        <v>51.166666666666671</v>
      </c>
      <c r="N2137" s="82">
        <f>N2136-I2136</f>
        <v>52500</v>
      </c>
    </row>
    <row r="2138" spans="1:14" ht="14.1" customHeight="1" thickBot="1" x14ac:dyDescent="0.3">
      <c r="A2138" s="371" t="s">
        <v>792</v>
      </c>
      <c r="B2138" s="47" t="s">
        <v>789</v>
      </c>
      <c r="C2138" s="616">
        <f>C2139</f>
        <v>3000000</v>
      </c>
      <c r="D2138" s="616">
        <f t="shared" si="950"/>
        <v>0</v>
      </c>
      <c r="E2138" s="616">
        <f t="shared" si="950"/>
        <v>0</v>
      </c>
      <c r="F2138" s="622">
        <f t="shared" si="950"/>
        <v>0</v>
      </c>
      <c r="G2138" s="819">
        <f t="shared" si="950"/>
        <v>1535000</v>
      </c>
      <c r="H2138" s="616">
        <f t="shared" si="950"/>
        <v>0</v>
      </c>
      <c r="I2138" s="961">
        <f t="shared" si="950"/>
        <v>1535000</v>
      </c>
      <c r="J2138" s="865">
        <f t="shared" si="950"/>
        <v>1465000</v>
      </c>
      <c r="K2138" s="739">
        <f t="shared" si="943"/>
        <v>51.166666666666671</v>
      </c>
    </row>
    <row r="2139" spans="1:14" ht="14.1" customHeight="1" thickBot="1" x14ac:dyDescent="0.3">
      <c r="A2139" s="740" t="s">
        <v>793</v>
      </c>
      <c r="B2139" s="3" t="s">
        <v>136</v>
      </c>
      <c r="C2139" s="617">
        <f>C2140+C2142+C2144+C2146</f>
        <v>3000000</v>
      </c>
      <c r="D2139" s="617">
        <f t="shared" ref="D2139:J2139" si="951">D2140+D2142+D2144+D2146</f>
        <v>0</v>
      </c>
      <c r="E2139" s="617">
        <f t="shared" si="951"/>
        <v>0</v>
      </c>
      <c r="F2139" s="624">
        <f t="shared" si="951"/>
        <v>0</v>
      </c>
      <c r="G2139" s="820">
        <f t="shared" si="951"/>
        <v>1535000</v>
      </c>
      <c r="H2139" s="617">
        <f t="shared" si="951"/>
        <v>0</v>
      </c>
      <c r="I2139" s="934">
        <f t="shared" si="951"/>
        <v>1535000</v>
      </c>
      <c r="J2139" s="625">
        <f t="shared" si="951"/>
        <v>1465000</v>
      </c>
      <c r="K2139" s="741">
        <f t="shared" si="943"/>
        <v>51.166666666666671</v>
      </c>
    </row>
    <row r="2140" spans="1:14" ht="14.1" customHeight="1" x14ac:dyDescent="0.25">
      <c r="A2140" s="742" t="s">
        <v>794</v>
      </c>
      <c r="B2140" s="41" t="s">
        <v>139</v>
      </c>
      <c r="C2140" s="618">
        <f>C2141</f>
        <v>105000</v>
      </c>
      <c r="D2140" s="618">
        <f t="shared" ref="D2140:J2140" si="952">D2141</f>
        <v>0</v>
      </c>
      <c r="E2140" s="618">
        <f t="shared" si="952"/>
        <v>0</v>
      </c>
      <c r="F2140" s="626">
        <f t="shared" si="952"/>
        <v>0</v>
      </c>
      <c r="G2140" s="821">
        <f t="shared" si="952"/>
        <v>0</v>
      </c>
      <c r="H2140" s="618">
        <f t="shared" si="952"/>
        <v>0</v>
      </c>
      <c r="I2140" s="935">
        <f t="shared" si="952"/>
        <v>0</v>
      </c>
      <c r="J2140" s="628">
        <f t="shared" si="952"/>
        <v>105000</v>
      </c>
      <c r="K2140" s="743">
        <f t="shared" si="943"/>
        <v>0</v>
      </c>
    </row>
    <row r="2141" spans="1:14" ht="14.1" customHeight="1" x14ac:dyDescent="0.25">
      <c r="A2141" s="744" t="s">
        <v>795</v>
      </c>
      <c r="B2141" s="4" t="s">
        <v>140</v>
      </c>
      <c r="C2141" s="12">
        <v>105000</v>
      </c>
      <c r="D2141" s="218"/>
      <c r="E2141" s="218"/>
      <c r="F2141" s="697"/>
      <c r="G2141" s="822"/>
      <c r="H2141" s="605"/>
      <c r="I2141" s="823">
        <f>H2141+G2141</f>
        <v>0</v>
      </c>
      <c r="J2141" s="604">
        <f>C2141-I2141</f>
        <v>105000</v>
      </c>
      <c r="K2141" s="733">
        <f t="shared" si="943"/>
        <v>0</v>
      </c>
    </row>
    <row r="2142" spans="1:14" ht="14.1" customHeight="1" x14ac:dyDescent="0.25">
      <c r="A2142" s="744" t="s">
        <v>796</v>
      </c>
      <c r="B2142" s="4" t="s">
        <v>790</v>
      </c>
      <c r="C2142" s="12">
        <f>C2143</f>
        <v>100000</v>
      </c>
      <c r="D2142" s="12">
        <f t="shared" ref="D2142:J2142" si="953">D2143</f>
        <v>0</v>
      </c>
      <c r="E2142" s="12">
        <f t="shared" si="953"/>
        <v>0</v>
      </c>
      <c r="F2142" s="633">
        <f t="shared" si="953"/>
        <v>0</v>
      </c>
      <c r="G2142" s="824">
        <f t="shared" si="953"/>
        <v>0</v>
      </c>
      <c r="H2142" s="12">
        <f t="shared" si="953"/>
        <v>0</v>
      </c>
      <c r="I2142" s="834">
        <f t="shared" si="953"/>
        <v>0</v>
      </c>
      <c r="J2142" s="634">
        <f t="shared" si="953"/>
        <v>100000</v>
      </c>
      <c r="K2142" s="733">
        <f t="shared" si="943"/>
        <v>0</v>
      </c>
    </row>
    <row r="2143" spans="1:14" ht="14.1" customHeight="1" x14ac:dyDescent="0.25">
      <c r="A2143" s="744" t="s">
        <v>797</v>
      </c>
      <c r="B2143" s="4" t="s">
        <v>791</v>
      </c>
      <c r="C2143" s="12">
        <v>100000</v>
      </c>
      <c r="D2143" s="218"/>
      <c r="E2143" s="218"/>
      <c r="F2143" s="697"/>
      <c r="G2143" s="822"/>
      <c r="H2143" s="605"/>
      <c r="I2143" s="823"/>
      <c r="J2143" s="604">
        <f>C2143-I2143</f>
        <v>100000</v>
      </c>
      <c r="K2143" s="733">
        <f t="shared" si="943"/>
        <v>0</v>
      </c>
    </row>
    <row r="2144" spans="1:14" ht="14.1" customHeight="1" x14ac:dyDescent="0.25">
      <c r="A2144" s="732" t="s">
        <v>798</v>
      </c>
      <c r="B2144" s="4" t="s">
        <v>141</v>
      </c>
      <c r="C2144" s="12">
        <f>C2145</f>
        <v>100000</v>
      </c>
      <c r="D2144" s="12">
        <f t="shared" ref="D2144:J2144" si="954">D2145</f>
        <v>0</v>
      </c>
      <c r="E2144" s="12">
        <f t="shared" si="954"/>
        <v>0</v>
      </c>
      <c r="F2144" s="633">
        <f t="shared" si="954"/>
        <v>0</v>
      </c>
      <c r="G2144" s="824">
        <f t="shared" si="954"/>
        <v>0</v>
      </c>
      <c r="H2144" s="12">
        <f t="shared" si="954"/>
        <v>0</v>
      </c>
      <c r="I2144" s="834">
        <f t="shared" si="954"/>
        <v>0</v>
      </c>
      <c r="J2144" s="634">
        <f t="shared" si="954"/>
        <v>100000</v>
      </c>
      <c r="K2144" s="733">
        <f t="shared" si="943"/>
        <v>0</v>
      </c>
    </row>
    <row r="2145" spans="1:11" ht="14.1" customHeight="1" x14ac:dyDescent="0.25">
      <c r="A2145" s="732" t="s">
        <v>799</v>
      </c>
      <c r="B2145" s="4" t="s">
        <v>805</v>
      </c>
      <c r="C2145" s="12">
        <v>100000</v>
      </c>
      <c r="D2145" s="218"/>
      <c r="E2145" s="218"/>
      <c r="F2145" s="697"/>
      <c r="G2145" s="822"/>
      <c r="H2145" s="605"/>
      <c r="I2145" s="823">
        <f>H2145+G2145</f>
        <v>0</v>
      </c>
      <c r="J2145" s="604">
        <f>C2145-I2145</f>
        <v>100000</v>
      </c>
      <c r="K2145" s="733">
        <f t="shared" si="943"/>
        <v>0</v>
      </c>
    </row>
    <row r="2146" spans="1:11" ht="14.1" customHeight="1" x14ac:dyDescent="0.25">
      <c r="A2146" s="732" t="s">
        <v>800</v>
      </c>
      <c r="B2146" s="4" t="s">
        <v>143</v>
      </c>
      <c r="C2146" s="12">
        <f>C2147</f>
        <v>2695000</v>
      </c>
      <c r="D2146" s="12">
        <f t="shared" ref="D2146:J2146" si="955">D2147</f>
        <v>0</v>
      </c>
      <c r="E2146" s="12">
        <f t="shared" si="955"/>
        <v>0</v>
      </c>
      <c r="F2146" s="633">
        <f t="shared" si="955"/>
        <v>0</v>
      </c>
      <c r="G2146" s="824">
        <f t="shared" si="955"/>
        <v>1535000</v>
      </c>
      <c r="H2146" s="12">
        <f t="shared" si="955"/>
        <v>0</v>
      </c>
      <c r="I2146" s="834">
        <f t="shared" si="955"/>
        <v>1535000</v>
      </c>
      <c r="J2146" s="634">
        <f t="shared" si="955"/>
        <v>1160000</v>
      </c>
      <c r="K2146" s="733">
        <f t="shared" si="943"/>
        <v>56.957328385899821</v>
      </c>
    </row>
    <row r="2147" spans="1:11" ht="14.1" customHeight="1" x14ac:dyDescent="0.25">
      <c r="A2147" s="732" t="s">
        <v>801</v>
      </c>
      <c r="B2147" s="4" t="s">
        <v>144</v>
      </c>
      <c r="C2147" s="12">
        <v>2695000</v>
      </c>
      <c r="D2147" s="218"/>
      <c r="E2147" s="218"/>
      <c r="F2147" s="697"/>
      <c r="G2147" s="822">
        <v>1535000</v>
      </c>
      <c r="H2147" s="605"/>
      <c r="I2147" s="823">
        <f>H2147+G2147</f>
        <v>1535000</v>
      </c>
      <c r="J2147" s="604">
        <f>C2147-I2147</f>
        <v>1160000</v>
      </c>
      <c r="K2147" s="733">
        <f t="shared" si="943"/>
        <v>56.957328385899821</v>
      </c>
    </row>
    <row r="2148" spans="1:11" ht="14.1" customHeight="1" x14ac:dyDescent="0.25">
      <c r="A2148" s="879"/>
      <c r="B2148" s="879"/>
      <c r="C2148" s="880"/>
      <c r="D2148" s="881"/>
      <c r="E2148" s="881"/>
      <c r="F2148" s="881"/>
      <c r="G2148" s="882"/>
      <c r="H2148" s="882"/>
      <c r="I2148" s="882"/>
      <c r="J2148" s="883"/>
      <c r="K2148" s="884"/>
    </row>
    <row r="2149" spans="1:11" ht="14.1" customHeight="1" x14ac:dyDescent="0.25">
      <c r="A2149" s="7"/>
      <c r="B2149" s="7"/>
      <c r="C2149" s="885"/>
      <c r="D2149" s="220"/>
      <c r="E2149" s="220"/>
      <c r="F2149" s="220"/>
      <c r="G2149" s="415"/>
      <c r="H2149" s="415"/>
      <c r="I2149" s="415"/>
      <c r="J2149" s="886"/>
      <c r="K2149" s="887">
        <v>2</v>
      </c>
    </row>
    <row r="2150" spans="1:11" ht="14.1" customHeight="1" x14ac:dyDescent="0.25">
      <c r="A2150" s="717" t="s">
        <v>435</v>
      </c>
      <c r="B2150" s="689">
        <v>2</v>
      </c>
      <c r="C2150" s="690" t="s">
        <v>436</v>
      </c>
      <c r="D2150" s="690" t="s">
        <v>437</v>
      </c>
      <c r="E2150" s="690" t="s">
        <v>438</v>
      </c>
      <c r="F2150" s="691" t="s">
        <v>439</v>
      </c>
      <c r="G2150" s="801">
        <v>7</v>
      </c>
      <c r="H2150" s="581">
        <v>8</v>
      </c>
      <c r="I2150" s="924">
        <v>9</v>
      </c>
      <c r="J2150" s="582">
        <v>10</v>
      </c>
      <c r="K2150" s="718">
        <v>11</v>
      </c>
    </row>
    <row r="2151" spans="1:11" ht="14.1" customHeight="1" x14ac:dyDescent="0.25">
      <c r="A2151" s="745" t="s">
        <v>85</v>
      </c>
      <c r="B2151" s="38" t="s">
        <v>84</v>
      </c>
      <c r="C2151" s="620">
        <f>C2152</f>
        <v>3930000</v>
      </c>
      <c r="D2151" s="620">
        <f t="shared" ref="D2151:J2151" si="956">D2152</f>
        <v>0</v>
      </c>
      <c r="E2151" s="620">
        <f t="shared" si="956"/>
        <v>0</v>
      </c>
      <c r="F2151" s="453">
        <f t="shared" si="956"/>
        <v>0</v>
      </c>
      <c r="G2151" s="825">
        <f t="shared" si="956"/>
        <v>0</v>
      </c>
      <c r="H2151" s="1260">
        <f t="shared" si="956"/>
        <v>0</v>
      </c>
      <c r="I2151" s="665">
        <f t="shared" si="956"/>
        <v>0</v>
      </c>
      <c r="J2151" s="621">
        <f t="shared" si="956"/>
        <v>3930000</v>
      </c>
      <c r="K2151" s="746">
        <f t="shared" ref="K2151:K2158" si="957">I2151/C2151*100</f>
        <v>0</v>
      </c>
    </row>
    <row r="2152" spans="1:11" ht="14.1" customHeight="1" thickBot="1" x14ac:dyDescent="0.3">
      <c r="A2152" s="371" t="s">
        <v>1</v>
      </c>
      <c r="B2152" s="47" t="s">
        <v>2</v>
      </c>
      <c r="C2152" s="616">
        <f>C2153+C2156</f>
        <v>3930000</v>
      </c>
      <c r="D2152" s="616">
        <f t="shared" ref="D2152:J2152" si="958">D2153+D2156</f>
        <v>0</v>
      </c>
      <c r="E2152" s="616">
        <f t="shared" si="958"/>
        <v>0</v>
      </c>
      <c r="F2152" s="622">
        <f t="shared" si="958"/>
        <v>0</v>
      </c>
      <c r="G2152" s="826">
        <f t="shared" si="958"/>
        <v>0</v>
      </c>
      <c r="H2152" s="616">
        <f t="shared" si="958"/>
        <v>0</v>
      </c>
      <c r="I2152" s="961">
        <f t="shared" si="958"/>
        <v>0</v>
      </c>
      <c r="J2152" s="623">
        <f t="shared" si="958"/>
        <v>3930000</v>
      </c>
      <c r="K2152" s="739">
        <f t="shared" si="957"/>
        <v>0</v>
      </c>
    </row>
    <row r="2153" spans="1:11" ht="14.1" customHeight="1" thickBot="1" x14ac:dyDescent="0.3">
      <c r="A2153" s="372" t="s">
        <v>145</v>
      </c>
      <c r="B2153" s="3" t="s">
        <v>80</v>
      </c>
      <c r="C2153" s="617">
        <f>C2154</f>
        <v>1150000</v>
      </c>
      <c r="D2153" s="617">
        <f t="shared" ref="D2153:J2154" si="959">D2154</f>
        <v>0</v>
      </c>
      <c r="E2153" s="617">
        <f t="shared" si="959"/>
        <v>0</v>
      </c>
      <c r="F2153" s="624">
        <f t="shared" si="959"/>
        <v>0</v>
      </c>
      <c r="G2153" s="820">
        <f t="shared" si="959"/>
        <v>0</v>
      </c>
      <c r="H2153" s="617">
        <f t="shared" si="959"/>
        <v>0</v>
      </c>
      <c r="I2153" s="934">
        <f t="shared" si="959"/>
        <v>0</v>
      </c>
      <c r="J2153" s="625">
        <f t="shared" si="959"/>
        <v>1150000</v>
      </c>
      <c r="K2153" s="741">
        <f t="shared" si="957"/>
        <v>0</v>
      </c>
    </row>
    <row r="2154" spans="1:11" ht="14.1" customHeight="1" x14ac:dyDescent="0.25">
      <c r="A2154" s="747" t="s">
        <v>146</v>
      </c>
      <c r="B2154" s="41" t="s">
        <v>137</v>
      </c>
      <c r="C2154" s="618">
        <f>C2155</f>
        <v>1150000</v>
      </c>
      <c r="D2154" s="618">
        <f t="shared" si="959"/>
        <v>0</v>
      </c>
      <c r="E2154" s="618">
        <f t="shared" si="959"/>
        <v>0</v>
      </c>
      <c r="F2154" s="626">
        <f t="shared" si="959"/>
        <v>0</v>
      </c>
      <c r="G2154" s="827">
        <f t="shared" si="959"/>
        <v>0</v>
      </c>
      <c r="H2154" s="627">
        <f t="shared" si="959"/>
        <v>0</v>
      </c>
      <c r="I2154" s="936">
        <f t="shared" si="959"/>
        <v>0</v>
      </c>
      <c r="J2154" s="628">
        <f t="shared" si="959"/>
        <v>1150000</v>
      </c>
      <c r="K2154" s="743">
        <f t="shared" si="957"/>
        <v>0</v>
      </c>
    </row>
    <row r="2155" spans="1:11" ht="14.1" customHeight="1" thickBot="1" x14ac:dyDescent="0.3">
      <c r="A2155" s="736" t="s">
        <v>150</v>
      </c>
      <c r="B2155" s="32" t="s">
        <v>138</v>
      </c>
      <c r="C2155" s="611">
        <v>1150000</v>
      </c>
      <c r="D2155" s="590"/>
      <c r="E2155" s="590"/>
      <c r="F2155" s="698"/>
      <c r="G2155" s="828"/>
      <c r="H2155" s="629"/>
      <c r="I2155" s="829">
        <f>H2155+G2155</f>
        <v>0</v>
      </c>
      <c r="J2155" s="630">
        <f>C2155-I2155</f>
        <v>1150000</v>
      </c>
      <c r="K2155" s="737">
        <f t="shared" si="957"/>
        <v>0</v>
      </c>
    </row>
    <row r="2156" spans="1:11" ht="14.1" customHeight="1" thickBot="1" x14ac:dyDescent="0.3">
      <c r="A2156" s="372" t="s">
        <v>147</v>
      </c>
      <c r="B2156" s="3" t="s">
        <v>136</v>
      </c>
      <c r="C2156" s="617">
        <f>C2157+C2159+C2161+C2164</f>
        <v>2780000</v>
      </c>
      <c r="D2156" s="617">
        <f t="shared" ref="D2156:J2156" si="960">D2157+D2159+D2161+D2164</f>
        <v>0</v>
      </c>
      <c r="E2156" s="617">
        <f t="shared" si="960"/>
        <v>0</v>
      </c>
      <c r="F2156" s="624">
        <f t="shared" si="960"/>
        <v>0</v>
      </c>
      <c r="G2156" s="820">
        <f t="shared" si="960"/>
        <v>0</v>
      </c>
      <c r="H2156" s="617">
        <f t="shared" si="960"/>
        <v>0</v>
      </c>
      <c r="I2156" s="934">
        <f t="shared" si="960"/>
        <v>0</v>
      </c>
      <c r="J2156" s="625">
        <f t="shared" si="960"/>
        <v>2780000</v>
      </c>
      <c r="K2156" s="741">
        <f t="shared" si="957"/>
        <v>0</v>
      </c>
    </row>
    <row r="2157" spans="1:11" ht="14.1" customHeight="1" x14ac:dyDescent="0.25">
      <c r="A2157" s="747" t="s">
        <v>149</v>
      </c>
      <c r="B2157" s="41" t="s">
        <v>139</v>
      </c>
      <c r="C2157" s="618">
        <f>C2158</f>
        <v>170000</v>
      </c>
      <c r="D2157" s="618">
        <f t="shared" ref="D2157:J2157" si="961">D2158</f>
        <v>0</v>
      </c>
      <c r="E2157" s="618">
        <f t="shared" si="961"/>
        <v>0</v>
      </c>
      <c r="F2157" s="626">
        <f t="shared" si="961"/>
        <v>0</v>
      </c>
      <c r="G2157" s="821">
        <f t="shared" si="961"/>
        <v>0</v>
      </c>
      <c r="H2157" s="618">
        <f t="shared" si="961"/>
        <v>0</v>
      </c>
      <c r="I2157" s="935">
        <f t="shared" si="961"/>
        <v>0</v>
      </c>
      <c r="J2157" s="628">
        <f t="shared" si="961"/>
        <v>170000</v>
      </c>
      <c r="K2157" s="743">
        <f t="shared" si="957"/>
        <v>0</v>
      </c>
    </row>
    <row r="2158" spans="1:11" ht="14.1" customHeight="1" x14ac:dyDescent="0.25">
      <c r="A2158" s="732" t="s">
        <v>148</v>
      </c>
      <c r="B2158" s="4" t="s">
        <v>140</v>
      </c>
      <c r="C2158" s="12">
        <v>170000</v>
      </c>
      <c r="D2158" s="218"/>
      <c r="E2158" s="218"/>
      <c r="F2158" s="697"/>
      <c r="G2158" s="822"/>
      <c r="H2158" s="605"/>
      <c r="I2158" s="823">
        <f>H2158+G2158</f>
        <v>0</v>
      </c>
      <c r="J2158" s="604">
        <f>C2158-I2158</f>
        <v>170000</v>
      </c>
      <c r="K2158" s="733">
        <f t="shared" si="957"/>
        <v>0</v>
      </c>
    </row>
    <row r="2159" spans="1:11" ht="14.1" customHeight="1" x14ac:dyDescent="0.25">
      <c r="A2159" s="747" t="s">
        <v>802</v>
      </c>
      <c r="B2159" s="4" t="s">
        <v>818</v>
      </c>
      <c r="C2159" s="12">
        <f>C2160</f>
        <v>247500</v>
      </c>
      <c r="D2159" s="12">
        <f t="shared" ref="D2159:J2159" si="962">D2160</f>
        <v>0</v>
      </c>
      <c r="E2159" s="12">
        <f t="shared" si="962"/>
        <v>0</v>
      </c>
      <c r="F2159" s="633">
        <f t="shared" si="962"/>
        <v>0</v>
      </c>
      <c r="G2159" s="824">
        <f t="shared" si="962"/>
        <v>0</v>
      </c>
      <c r="H2159" s="12">
        <f t="shared" si="962"/>
        <v>0</v>
      </c>
      <c r="I2159" s="834">
        <f t="shared" si="962"/>
        <v>0</v>
      </c>
      <c r="J2159" s="634">
        <f t="shared" si="962"/>
        <v>247500</v>
      </c>
      <c r="K2159" s="733"/>
    </row>
    <row r="2160" spans="1:11" ht="14.1" customHeight="1" x14ac:dyDescent="0.25">
      <c r="A2160" s="747" t="s">
        <v>803</v>
      </c>
      <c r="B2160" s="4" t="s">
        <v>791</v>
      </c>
      <c r="C2160" s="12">
        <v>247500</v>
      </c>
      <c r="D2160" s="218"/>
      <c r="E2160" s="218"/>
      <c r="F2160" s="697"/>
      <c r="G2160" s="822"/>
      <c r="H2160" s="605"/>
      <c r="I2160" s="823"/>
      <c r="J2160" s="604">
        <f>C2160-I2160</f>
        <v>247500</v>
      </c>
      <c r="K2160" s="733"/>
    </row>
    <row r="2161" spans="1:11" ht="14.1" customHeight="1" x14ac:dyDescent="0.25">
      <c r="A2161" s="732" t="s">
        <v>151</v>
      </c>
      <c r="B2161" s="4" t="s">
        <v>141</v>
      </c>
      <c r="C2161" s="12">
        <f>C2162+C2163</f>
        <v>415500</v>
      </c>
      <c r="D2161" s="12">
        <f t="shared" ref="D2161:J2161" si="963">D2162+D2163</f>
        <v>0</v>
      </c>
      <c r="E2161" s="12">
        <f t="shared" si="963"/>
        <v>0</v>
      </c>
      <c r="F2161" s="633">
        <f t="shared" si="963"/>
        <v>0</v>
      </c>
      <c r="G2161" s="824">
        <f t="shared" si="963"/>
        <v>0</v>
      </c>
      <c r="H2161" s="12">
        <f t="shared" si="963"/>
        <v>0</v>
      </c>
      <c r="I2161" s="834">
        <f t="shared" si="963"/>
        <v>0</v>
      </c>
      <c r="J2161" s="634">
        <f t="shared" si="963"/>
        <v>415500</v>
      </c>
      <c r="K2161" s="733">
        <f>I2161/C2161*100</f>
        <v>0</v>
      </c>
    </row>
    <row r="2162" spans="1:11" ht="14.1" customHeight="1" x14ac:dyDescent="0.25">
      <c r="A2162" s="732" t="s">
        <v>152</v>
      </c>
      <c r="B2162" s="4" t="s">
        <v>142</v>
      </c>
      <c r="C2162" s="12">
        <v>168000</v>
      </c>
      <c r="D2162" s="218"/>
      <c r="E2162" s="218"/>
      <c r="F2162" s="697"/>
      <c r="G2162" s="822"/>
      <c r="H2162" s="605"/>
      <c r="I2162" s="823">
        <f>H2162+G2162</f>
        <v>0</v>
      </c>
      <c r="J2162" s="604">
        <f>C2162-I2162</f>
        <v>168000</v>
      </c>
      <c r="K2162" s="733">
        <f>I2162/C2162*100</f>
        <v>0</v>
      </c>
    </row>
    <row r="2163" spans="1:11" ht="14.1" customHeight="1" x14ac:dyDescent="0.25">
      <c r="A2163" s="732" t="s">
        <v>804</v>
      </c>
      <c r="B2163" s="4" t="s">
        <v>805</v>
      </c>
      <c r="C2163" s="12">
        <v>247500</v>
      </c>
      <c r="D2163" s="218"/>
      <c r="E2163" s="218"/>
      <c r="F2163" s="697"/>
      <c r="G2163" s="822"/>
      <c r="H2163" s="605"/>
      <c r="I2163" s="823">
        <f>H2163+G2163</f>
        <v>0</v>
      </c>
      <c r="J2163" s="604">
        <f>C2163-I2163</f>
        <v>247500</v>
      </c>
      <c r="K2163" s="733"/>
    </row>
    <row r="2164" spans="1:11" ht="14.1" customHeight="1" x14ac:dyDescent="0.25">
      <c r="A2164" s="732" t="s">
        <v>153</v>
      </c>
      <c r="B2164" s="4" t="s">
        <v>143</v>
      </c>
      <c r="C2164" s="12">
        <f>C2165</f>
        <v>1947000</v>
      </c>
      <c r="D2164" s="12">
        <f t="shared" ref="D2164:J2164" si="964">D2165</f>
        <v>0</v>
      </c>
      <c r="E2164" s="12">
        <f t="shared" si="964"/>
        <v>0</v>
      </c>
      <c r="F2164" s="633">
        <f t="shared" si="964"/>
        <v>0</v>
      </c>
      <c r="G2164" s="824">
        <f t="shared" si="964"/>
        <v>0</v>
      </c>
      <c r="H2164" s="12">
        <f t="shared" si="964"/>
        <v>0</v>
      </c>
      <c r="I2164" s="834">
        <f t="shared" si="964"/>
        <v>0</v>
      </c>
      <c r="J2164" s="634">
        <f t="shared" si="964"/>
        <v>1947000</v>
      </c>
      <c r="K2164" s="733">
        <f t="shared" ref="K2164:K2175" si="965">I2164/C2164*100</f>
        <v>0</v>
      </c>
    </row>
    <row r="2165" spans="1:11" ht="14.1" customHeight="1" x14ac:dyDescent="0.25">
      <c r="A2165" s="732" t="s">
        <v>154</v>
      </c>
      <c r="B2165" s="4" t="s">
        <v>144</v>
      </c>
      <c r="C2165" s="12">
        <v>1947000</v>
      </c>
      <c r="D2165" s="218"/>
      <c r="E2165" s="218"/>
      <c r="F2165" s="697"/>
      <c r="G2165" s="822"/>
      <c r="H2165" s="605"/>
      <c r="I2165" s="823">
        <f>H2165+G2165</f>
        <v>0</v>
      </c>
      <c r="J2165" s="604">
        <f>C2165-I2165</f>
        <v>1947000</v>
      </c>
      <c r="K2165" s="733">
        <f t="shared" si="965"/>
        <v>0</v>
      </c>
    </row>
    <row r="2166" spans="1:11" ht="14.1" customHeight="1" x14ac:dyDescent="0.25">
      <c r="A2166" s="745" t="s">
        <v>87</v>
      </c>
      <c r="B2166" s="38" t="s">
        <v>86</v>
      </c>
      <c r="C2166" s="620">
        <f>C2167</f>
        <v>1500000</v>
      </c>
      <c r="D2166" s="620">
        <f t="shared" ref="D2166:J2167" si="966">D2167</f>
        <v>0</v>
      </c>
      <c r="E2166" s="620">
        <f t="shared" si="966"/>
        <v>0</v>
      </c>
      <c r="F2166" s="453">
        <f t="shared" si="966"/>
        <v>0</v>
      </c>
      <c r="G2166" s="825">
        <f t="shared" si="966"/>
        <v>1075000</v>
      </c>
      <c r="H2166" s="1260">
        <f t="shared" si="966"/>
        <v>0</v>
      </c>
      <c r="I2166" s="665">
        <f t="shared" si="966"/>
        <v>1075000</v>
      </c>
      <c r="J2166" s="621">
        <f t="shared" si="966"/>
        <v>425000</v>
      </c>
      <c r="K2166" s="746">
        <f t="shared" si="965"/>
        <v>71.666666666666671</v>
      </c>
    </row>
    <row r="2167" spans="1:11" ht="14.1" customHeight="1" thickBot="1" x14ac:dyDescent="0.3">
      <c r="A2167" s="371" t="s">
        <v>3</v>
      </c>
      <c r="B2167" s="47" t="s">
        <v>4</v>
      </c>
      <c r="C2167" s="616">
        <f>C2168</f>
        <v>1500000</v>
      </c>
      <c r="D2167" s="616">
        <f t="shared" si="966"/>
        <v>0</v>
      </c>
      <c r="E2167" s="616">
        <f t="shared" si="966"/>
        <v>0</v>
      </c>
      <c r="F2167" s="622">
        <f t="shared" si="966"/>
        <v>0</v>
      </c>
      <c r="G2167" s="838">
        <f t="shared" si="966"/>
        <v>1075000</v>
      </c>
      <c r="H2167" s="641">
        <f t="shared" si="966"/>
        <v>0</v>
      </c>
      <c r="I2167" s="962">
        <f t="shared" si="966"/>
        <v>1075000</v>
      </c>
      <c r="J2167" s="632">
        <f t="shared" si="966"/>
        <v>425000</v>
      </c>
      <c r="K2167" s="739">
        <f t="shared" si="965"/>
        <v>71.666666666666671</v>
      </c>
    </row>
    <row r="2168" spans="1:11" ht="14.1" customHeight="1" thickBot="1" x14ac:dyDescent="0.3">
      <c r="A2168" s="372" t="s">
        <v>155</v>
      </c>
      <c r="B2168" s="3" t="s">
        <v>136</v>
      </c>
      <c r="C2168" s="617">
        <f>C2169+C2171</f>
        <v>1500000</v>
      </c>
      <c r="D2168" s="617">
        <f t="shared" ref="D2168:J2168" si="967">D2169+D2171</f>
        <v>0</v>
      </c>
      <c r="E2168" s="617">
        <f t="shared" si="967"/>
        <v>0</v>
      </c>
      <c r="F2168" s="624">
        <f t="shared" si="967"/>
        <v>0</v>
      </c>
      <c r="G2168" s="820">
        <f t="shared" si="967"/>
        <v>1075000</v>
      </c>
      <c r="H2168" s="617">
        <f t="shared" si="967"/>
        <v>0</v>
      </c>
      <c r="I2168" s="934">
        <f t="shared" si="967"/>
        <v>1075000</v>
      </c>
      <c r="J2168" s="625">
        <f t="shared" si="967"/>
        <v>425000</v>
      </c>
      <c r="K2168" s="741">
        <f t="shared" si="965"/>
        <v>71.666666666666671</v>
      </c>
    </row>
    <row r="2169" spans="1:11" ht="14.1" customHeight="1" x14ac:dyDescent="0.25">
      <c r="A2169" s="747" t="s">
        <v>156</v>
      </c>
      <c r="B2169" s="41" t="s">
        <v>139</v>
      </c>
      <c r="C2169" s="618">
        <f>C2170</f>
        <v>640000</v>
      </c>
      <c r="D2169" s="618">
        <f t="shared" ref="D2169:J2169" si="968">D2170</f>
        <v>0</v>
      </c>
      <c r="E2169" s="618">
        <f t="shared" si="968"/>
        <v>0</v>
      </c>
      <c r="F2169" s="626">
        <f t="shared" si="968"/>
        <v>0</v>
      </c>
      <c r="G2169" s="821">
        <f t="shared" si="968"/>
        <v>515000</v>
      </c>
      <c r="H2169" s="618">
        <f t="shared" si="968"/>
        <v>0</v>
      </c>
      <c r="I2169" s="935">
        <f t="shared" si="968"/>
        <v>515000</v>
      </c>
      <c r="J2169" s="628">
        <f t="shared" si="968"/>
        <v>125000</v>
      </c>
      <c r="K2169" s="743">
        <f t="shared" si="965"/>
        <v>80.46875</v>
      </c>
    </row>
    <row r="2170" spans="1:11" ht="14.1" customHeight="1" x14ac:dyDescent="0.25">
      <c r="A2170" s="732" t="s">
        <v>157</v>
      </c>
      <c r="B2170" s="4" t="s">
        <v>140</v>
      </c>
      <c r="C2170" s="12">
        <v>640000</v>
      </c>
      <c r="D2170" s="218"/>
      <c r="E2170" s="218"/>
      <c r="F2170" s="697"/>
      <c r="G2170" s="822">
        <v>515000</v>
      </c>
      <c r="H2170" s="605"/>
      <c r="I2170" s="831">
        <f>H2170+G2170</f>
        <v>515000</v>
      </c>
      <c r="J2170" s="604">
        <f>C2170-I2170</f>
        <v>125000</v>
      </c>
      <c r="K2170" s="733">
        <f t="shared" si="965"/>
        <v>80.46875</v>
      </c>
    </row>
    <row r="2171" spans="1:11" ht="14.1" customHeight="1" x14ac:dyDescent="0.25">
      <c r="A2171" s="732" t="s">
        <v>158</v>
      </c>
      <c r="B2171" s="4" t="s">
        <v>141</v>
      </c>
      <c r="C2171" s="12">
        <f>C2172</f>
        <v>860000</v>
      </c>
      <c r="D2171" s="12">
        <f t="shared" ref="D2171:J2171" si="969">D2172</f>
        <v>0</v>
      </c>
      <c r="E2171" s="12">
        <f t="shared" si="969"/>
        <v>0</v>
      </c>
      <c r="F2171" s="633">
        <f t="shared" si="969"/>
        <v>0</v>
      </c>
      <c r="G2171" s="824">
        <f t="shared" si="969"/>
        <v>560000</v>
      </c>
      <c r="H2171" s="12">
        <f t="shared" si="969"/>
        <v>0</v>
      </c>
      <c r="I2171" s="834">
        <f t="shared" si="969"/>
        <v>560000</v>
      </c>
      <c r="J2171" s="634">
        <f t="shared" si="969"/>
        <v>300000</v>
      </c>
      <c r="K2171" s="733">
        <f t="shared" si="965"/>
        <v>65.116279069767444</v>
      </c>
    </row>
    <row r="2172" spans="1:11" ht="14.1" customHeight="1" x14ac:dyDescent="0.25">
      <c r="A2172" s="732" t="s">
        <v>159</v>
      </c>
      <c r="B2172" s="4" t="s">
        <v>142</v>
      </c>
      <c r="C2172" s="12">
        <v>860000</v>
      </c>
      <c r="D2172" s="218"/>
      <c r="E2172" s="218"/>
      <c r="F2172" s="697"/>
      <c r="G2172" s="822">
        <v>560000</v>
      </c>
      <c r="H2172" s="605"/>
      <c r="I2172" s="831">
        <f>H2172+G2172</f>
        <v>560000</v>
      </c>
      <c r="J2172" s="604">
        <f>C2172-I2172</f>
        <v>300000</v>
      </c>
      <c r="K2172" s="733">
        <f t="shared" si="965"/>
        <v>65.116279069767444</v>
      </c>
    </row>
    <row r="2173" spans="1:11" ht="14.1" customHeight="1" x14ac:dyDescent="0.25">
      <c r="A2173" s="745" t="s">
        <v>111</v>
      </c>
      <c r="B2173" s="38" t="s">
        <v>451</v>
      </c>
      <c r="C2173" s="620">
        <f>C2174</f>
        <v>2500000</v>
      </c>
      <c r="D2173" s="620">
        <f t="shared" ref="D2173:J2174" si="970">D2174</f>
        <v>0</v>
      </c>
      <c r="E2173" s="620">
        <f t="shared" si="970"/>
        <v>0</v>
      </c>
      <c r="F2173" s="453">
        <f t="shared" si="970"/>
        <v>0</v>
      </c>
      <c r="G2173" s="832">
        <f t="shared" si="970"/>
        <v>800000</v>
      </c>
      <c r="H2173" s="309">
        <f t="shared" si="970"/>
        <v>0</v>
      </c>
      <c r="I2173" s="810">
        <f t="shared" si="970"/>
        <v>800000</v>
      </c>
      <c r="J2173" s="866">
        <f t="shared" si="970"/>
        <v>1700000</v>
      </c>
      <c r="K2173" s="746">
        <f t="shared" si="965"/>
        <v>32</v>
      </c>
    </row>
    <row r="2174" spans="1:11" ht="14.1" customHeight="1" thickBot="1" x14ac:dyDescent="0.3">
      <c r="A2174" s="371" t="s">
        <v>5</v>
      </c>
      <c r="B2174" s="47" t="s">
        <v>6</v>
      </c>
      <c r="C2174" s="616">
        <f>C2175</f>
        <v>2500000</v>
      </c>
      <c r="D2174" s="616">
        <f t="shared" si="970"/>
        <v>0</v>
      </c>
      <c r="E2174" s="616">
        <f t="shared" si="970"/>
        <v>0</v>
      </c>
      <c r="F2174" s="622">
        <f t="shared" si="970"/>
        <v>0</v>
      </c>
      <c r="G2174" s="819">
        <f t="shared" si="970"/>
        <v>800000</v>
      </c>
      <c r="H2174" s="616">
        <f t="shared" si="970"/>
        <v>0</v>
      </c>
      <c r="I2174" s="961">
        <f t="shared" si="970"/>
        <v>800000</v>
      </c>
      <c r="J2174" s="865">
        <f t="shared" si="970"/>
        <v>1700000</v>
      </c>
      <c r="K2174" s="739">
        <f t="shared" si="965"/>
        <v>32</v>
      </c>
    </row>
    <row r="2175" spans="1:11" ht="14.1" customHeight="1" thickBot="1" x14ac:dyDescent="0.3">
      <c r="A2175" s="748" t="s">
        <v>165</v>
      </c>
      <c r="B2175" s="335" t="s">
        <v>136</v>
      </c>
      <c r="C2175" s="617">
        <f>C2176+C2178</f>
        <v>2500000</v>
      </c>
      <c r="D2175" s="617">
        <f t="shared" ref="D2175:J2175" si="971">D2176+D2178</f>
        <v>0</v>
      </c>
      <c r="E2175" s="617">
        <f t="shared" si="971"/>
        <v>0</v>
      </c>
      <c r="F2175" s="624">
        <f t="shared" si="971"/>
        <v>0</v>
      </c>
      <c r="G2175" s="820">
        <f t="shared" si="971"/>
        <v>800000</v>
      </c>
      <c r="H2175" s="617">
        <f t="shared" si="971"/>
        <v>0</v>
      </c>
      <c r="I2175" s="934">
        <f t="shared" si="971"/>
        <v>800000</v>
      </c>
      <c r="J2175" s="625">
        <f t="shared" si="971"/>
        <v>1700000</v>
      </c>
      <c r="K2175" s="749">
        <f t="shared" si="965"/>
        <v>32</v>
      </c>
    </row>
    <row r="2176" spans="1:11" ht="14.1" customHeight="1" x14ac:dyDescent="0.25">
      <c r="A2176" s="750" t="s">
        <v>806</v>
      </c>
      <c r="B2176" s="439" t="s">
        <v>141</v>
      </c>
      <c r="C2176" s="635">
        <f>C2177</f>
        <v>100000</v>
      </c>
      <c r="D2176" s="635">
        <f t="shared" ref="D2176:J2176" si="972">D2177</f>
        <v>0</v>
      </c>
      <c r="E2176" s="635">
        <f t="shared" si="972"/>
        <v>0</v>
      </c>
      <c r="F2176" s="786">
        <f t="shared" si="972"/>
        <v>0</v>
      </c>
      <c r="G2176" s="833">
        <f t="shared" si="972"/>
        <v>0</v>
      </c>
      <c r="H2176" s="635">
        <f t="shared" si="972"/>
        <v>0</v>
      </c>
      <c r="I2176" s="937">
        <f t="shared" si="972"/>
        <v>0</v>
      </c>
      <c r="J2176" s="867">
        <f t="shared" si="972"/>
        <v>100000</v>
      </c>
      <c r="K2176" s="751"/>
    </row>
    <row r="2177" spans="1:11" ht="14.1" customHeight="1" x14ac:dyDescent="0.25">
      <c r="A2177" s="378" t="s">
        <v>807</v>
      </c>
      <c r="B2177" s="5" t="s">
        <v>808</v>
      </c>
      <c r="C2177" s="12">
        <v>100000</v>
      </c>
      <c r="D2177" s="12"/>
      <c r="E2177" s="12"/>
      <c r="F2177" s="633"/>
      <c r="G2177" s="824"/>
      <c r="H2177" s="12"/>
      <c r="I2177" s="834"/>
      <c r="J2177" s="634">
        <f>C2177-I2177</f>
        <v>100000</v>
      </c>
      <c r="K2177" s="752"/>
    </row>
    <row r="2178" spans="1:11" ht="14.1" customHeight="1" x14ac:dyDescent="0.25">
      <c r="A2178" s="732" t="s">
        <v>166</v>
      </c>
      <c r="B2178" s="4" t="s">
        <v>143</v>
      </c>
      <c r="C2178" s="12">
        <f>C2179</f>
        <v>2400000</v>
      </c>
      <c r="D2178" s="12">
        <f t="shared" ref="D2178:J2178" si="973">D2179</f>
        <v>0</v>
      </c>
      <c r="E2178" s="12">
        <f t="shared" si="973"/>
        <v>0</v>
      </c>
      <c r="F2178" s="633">
        <f t="shared" si="973"/>
        <v>0</v>
      </c>
      <c r="G2178" s="824">
        <f t="shared" si="973"/>
        <v>800000</v>
      </c>
      <c r="H2178" s="12">
        <f t="shared" si="973"/>
        <v>0</v>
      </c>
      <c r="I2178" s="834">
        <f t="shared" si="973"/>
        <v>800000</v>
      </c>
      <c r="J2178" s="634">
        <f t="shared" si="973"/>
        <v>1600000</v>
      </c>
      <c r="K2178" s="733">
        <f t="shared" ref="K2178:K2186" si="974">I2178/C2178*100</f>
        <v>33.333333333333329</v>
      </c>
    </row>
    <row r="2179" spans="1:11" ht="14.1" customHeight="1" x14ac:dyDescent="0.25">
      <c r="A2179" s="732" t="s">
        <v>167</v>
      </c>
      <c r="B2179" s="4" t="s">
        <v>160</v>
      </c>
      <c r="C2179" s="12">
        <v>2400000</v>
      </c>
      <c r="D2179" s="218"/>
      <c r="E2179" s="218"/>
      <c r="F2179" s="697"/>
      <c r="G2179" s="822">
        <v>800000</v>
      </c>
      <c r="H2179" s="605"/>
      <c r="I2179" s="823">
        <f>H2179+G2179</f>
        <v>800000</v>
      </c>
      <c r="J2179" s="604">
        <f>C2179-I2179</f>
        <v>1600000</v>
      </c>
      <c r="K2179" s="733">
        <f t="shared" si="974"/>
        <v>33.333333333333329</v>
      </c>
    </row>
    <row r="2180" spans="1:11" ht="14.1" customHeight="1" x14ac:dyDescent="0.25">
      <c r="A2180" s="745" t="s">
        <v>110</v>
      </c>
      <c r="B2180" s="38" t="s">
        <v>88</v>
      </c>
      <c r="C2180" s="620">
        <f>C2181</f>
        <v>4500000</v>
      </c>
      <c r="D2180" s="620">
        <f t="shared" ref="D2180:J2181" si="975">D2181</f>
        <v>0</v>
      </c>
      <c r="E2180" s="620">
        <f t="shared" si="975"/>
        <v>0</v>
      </c>
      <c r="F2180" s="453">
        <f t="shared" si="975"/>
        <v>0</v>
      </c>
      <c r="G2180" s="832">
        <f t="shared" si="975"/>
        <v>0</v>
      </c>
      <c r="H2180" s="309">
        <f t="shared" si="975"/>
        <v>0</v>
      </c>
      <c r="I2180" s="810">
        <f t="shared" si="975"/>
        <v>0</v>
      </c>
      <c r="J2180" s="866">
        <f t="shared" si="975"/>
        <v>4500000</v>
      </c>
      <c r="K2180" s="746">
        <f t="shared" si="974"/>
        <v>0</v>
      </c>
    </row>
    <row r="2181" spans="1:11" ht="14.1" customHeight="1" thickBot="1" x14ac:dyDescent="0.3">
      <c r="A2181" s="371" t="s">
        <v>7</v>
      </c>
      <c r="B2181" s="47" t="s">
        <v>8</v>
      </c>
      <c r="C2181" s="616">
        <f>C2182</f>
        <v>4500000</v>
      </c>
      <c r="D2181" s="616">
        <f t="shared" si="975"/>
        <v>0</v>
      </c>
      <c r="E2181" s="616">
        <f t="shared" si="975"/>
        <v>0</v>
      </c>
      <c r="F2181" s="622">
        <f t="shared" si="975"/>
        <v>0</v>
      </c>
      <c r="G2181" s="819">
        <f t="shared" si="975"/>
        <v>0</v>
      </c>
      <c r="H2181" s="616">
        <f t="shared" si="975"/>
        <v>0</v>
      </c>
      <c r="I2181" s="961">
        <f t="shared" si="975"/>
        <v>0</v>
      </c>
      <c r="J2181" s="865">
        <f t="shared" si="975"/>
        <v>4500000</v>
      </c>
      <c r="K2181" s="739">
        <f t="shared" si="974"/>
        <v>0</v>
      </c>
    </row>
    <row r="2182" spans="1:11" ht="14.1" customHeight="1" thickBot="1" x14ac:dyDescent="0.3">
      <c r="A2182" s="748" t="s">
        <v>161</v>
      </c>
      <c r="B2182" s="335" t="s">
        <v>136</v>
      </c>
      <c r="C2182" s="617">
        <f>C2183+C2185+C2187</f>
        <v>4500000</v>
      </c>
      <c r="D2182" s="617">
        <f t="shared" ref="D2182:J2182" si="976">D2183+D2185+D2187</f>
        <v>0</v>
      </c>
      <c r="E2182" s="617">
        <f t="shared" si="976"/>
        <v>0</v>
      </c>
      <c r="F2182" s="624">
        <f t="shared" si="976"/>
        <v>0</v>
      </c>
      <c r="G2182" s="820">
        <f t="shared" si="976"/>
        <v>0</v>
      </c>
      <c r="H2182" s="617">
        <f t="shared" si="976"/>
        <v>0</v>
      </c>
      <c r="I2182" s="934">
        <f t="shared" si="976"/>
        <v>0</v>
      </c>
      <c r="J2182" s="625">
        <f t="shared" si="976"/>
        <v>4500000</v>
      </c>
      <c r="K2182" s="749">
        <f t="shared" si="974"/>
        <v>0</v>
      </c>
    </row>
    <row r="2183" spans="1:11" ht="14.1" customHeight="1" x14ac:dyDescent="0.25">
      <c r="A2183" s="747" t="s">
        <v>162</v>
      </c>
      <c r="B2183" s="41" t="s">
        <v>139</v>
      </c>
      <c r="C2183" s="618">
        <f>C2184</f>
        <v>230000</v>
      </c>
      <c r="D2183" s="618">
        <f t="shared" ref="D2183:J2183" si="977">D2184</f>
        <v>0</v>
      </c>
      <c r="E2183" s="618">
        <f t="shared" si="977"/>
        <v>0</v>
      </c>
      <c r="F2183" s="626">
        <f t="shared" si="977"/>
        <v>0</v>
      </c>
      <c r="G2183" s="821">
        <f t="shared" si="977"/>
        <v>0</v>
      </c>
      <c r="H2183" s="618">
        <f t="shared" si="977"/>
        <v>0</v>
      </c>
      <c r="I2183" s="935">
        <f t="shared" si="977"/>
        <v>0</v>
      </c>
      <c r="J2183" s="628">
        <f t="shared" si="977"/>
        <v>230000</v>
      </c>
      <c r="K2183" s="743">
        <f t="shared" si="974"/>
        <v>0</v>
      </c>
    </row>
    <row r="2184" spans="1:11" ht="14.1" customHeight="1" x14ac:dyDescent="0.25">
      <c r="A2184" s="732" t="s">
        <v>163</v>
      </c>
      <c r="B2184" s="4" t="s">
        <v>140</v>
      </c>
      <c r="C2184" s="12">
        <v>230000</v>
      </c>
      <c r="D2184" s="587"/>
      <c r="E2184" s="587"/>
      <c r="F2184" s="699"/>
      <c r="G2184" s="822"/>
      <c r="H2184" s="605"/>
      <c r="I2184" s="823">
        <f>H2184+G2184</f>
        <v>0</v>
      </c>
      <c r="J2184" s="604">
        <f>C2184-I2184</f>
        <v>230000</v>
      </c>
      <c r="K2184" s="733">
        <f t="shared" si="974"/>
        <v>0</v>
      </c>
    </row>
    <row r="2185" spans="1:11" ht="14.1" customHeight="1" x14ac:dyDescent="0.25">
      <c r="A2185" s="732" t="s">
        <v>164</v>
      </c>
      <c r="B2185" s="4" t="s">
        <v>141</v>
      </c>
      <c r="C2185" s="12">
        <f>C2186</f>
        <v>700000</v>
      </c>
      <c r="D2185" s="12">
        <f t="shared" ref="D2185:J2185" si="978">D2186</f>
        <v>0</v>
      </c>
      <c r="E2185" s="12">
        <f t="shared" si="978"/>
        <v>0</v>
      </c>
      <c r="F2185" s="633">
        <f t="shared" si="978"/>
        <v>0</v>
      </c>
      <c r="G2185" s="824">
        <f t="shared" si="978"/>
        <v>0</v>
      </c>
      <c r="H2185" s="12">
        <f t="shared" si="978"/>
        <v>0</v>
      </c>
      <c r="I2185" s="834">
        <f t="shared" si="978"/>
        <v>0</v>
      </c>
      <c r="J2185" s="634">
        <f t="shared" si="978"/>
        <v>700000</v>
      </c>
      <c r="K2185" s="733">
        <f t="shared" si="974"/>
        <v>0</v>
      </c>
    </row>
    <row r="2186" spans="1:11" ht="14.1" customHeight="1" x14ac:dyDescent="0.25">
      <c r="A2186" s="732" t="s">
        <v>810</v>
      </c>
      <c r="B2186" s="4" t="s">
        <v>809</v>
      </c>
      <c r="C2186" s="12">
        <v>700000</v>
      </c>
      <c r="D2186" s="218"/>
      <c r="E2186" s="218"/>
      <c r="F2186" s="697"/>
      <c r="G2186" s="822"/>
      <c r="H2186" s="605"/>
      <c r="I2186" s="823">
        <f>H2186+G2186</f>
        <v>0</v>
      </c>
      <c r="J2186" s="604">
        <f>C2186-I2186</f>
        <v>700000</v>
      </c>
      <c r="K2186" s="733">
        <f t="shared" si="974"/>
        <v>0</v>
      </c>
    </row>
    <row r="2187" spans="1:11" ht="14.1" customHeight="1" x14ac:dyDescent="0.25">
      <c r="A2187" s="732" t="s">
        <v>811</v>
      </c>
      <c r="B2187" s="4" t="s">
        <v>143</v>
      </c>
      <c r="C2187" s="12">
        <f>C2188</f>
        <v>3570000</v>
      </c>
      <c r="D2187" s="12">
        <f t="shared" ref="D2187:J2187" si="979">D2188</f>
        <v>0</v>
      </c>
      <c r="E2187" s="12">
        <f t="shared" si="979"/>
        <v>0</v>
      </c>
      <c r="F2187" s="633">
        <f t="shared" si="979"/>
        <v>0</v>
      </c>
      <c r="G2187" s="824">
        <f t="shared" si="979"/>
        <v>0</v>
      </c>
      <c r="H2187" s="12">
        <f t="shared" si="979"/>
        <v>0</v>
      </c>
      <c r="I2187" s="834">
        <f t="shared" si="979"/>
        <v>0</v>
      </c>
      <c r="J2187" s="634">
        <f t="shared" si="979"/>
        <v>3570000</v>
      </c>
      <c r="K2187" s="733"/>
    </row>
    <row r="2188" spans="1:11" ht="14.1" customHeight="1" x14ac:dyDescent="0.25">
      <c r="A2188" s="732" t="s">
        <v>812</v>
      </c>
      <c r="B2188" s="4" t="s">
        <v>160</v>
      </c>
      <c r="C2188" s="12">
        <v>3570000</v>
      </c>
      <c r="D2188" s="218"/>
      <c r="E2188" s="218"/>
      <c r="F2188" s="697"/>
      <c r="G2188" s="822"/>
      <c r="H2188" s="605"/>
      <c r="I2188" s="823"/>
      <c r="J2188" s="604">
        <f>C2188-I2188</f>
        <v>3570000</v>
      </c>
      <c r="K2188" s="733"/>
    </row>
    <row r="2189" spans="1:11" ht="14.1" customHeight="1" x14ac:dyDescent="0.25">
      <c r="A2189" s="879"/>
      <c r="B2189" s="879"/>
      <c r="C2189" s="880"/>
      <c r="D2189" s="881"/>
      <c r="E2189" s="881"/>
      <c r="F2189" s="881"/>
      <c r="G2189" s="882"/>
      <c r="H2189" s="882"/>
      <c r="I2189" s="882"/>
      <c r="J2189" s="883"/>
      <c r="K2189" s="884"/>
    </row>
    <row r="2190" spans="1:11" ht="14.1" customHeight="1" x14ac:dyDescent="0.25">
      <c r="A2190" s="7"/>
      <c r="B2190" s="7"/>
      <c r="C2190" s="885"/>
      <c r="D2190" s="220"/>
      <c r="E2190" s="220"/>
      <c r="F2190" s="220"/>
      <c r="G2190" s="415"/>
      <c r="H2190" s="415"/>
      <c r="I2190" s="415"/>
      <c r="J2190" s="886"/>
      <c r="K2190" s="887">
        <v>3</v>
      </c>
    </row>
    <row r="2191" spans="1:11" ht="14.1" customHeight="1" x14ac:dyDescent="0.25">
      <c r="A2191" s="717" t="s">
        <v>435</v>
      </c>
      <c r="B2191" s="689">
        <v>2</v>
      </c>
      <c r="C2191" s="690" t="s">
        <v>436</v>
      </c>
      <c r="D2191" s="690" t="s">
        <v>437</v>
      </c>
      <c r="E2191" s="690" t="s">
        <v>438</v>
      </c>
      <c r="F2191" s="691" t="s">
        <v>439</v>
      </c>
      <c r="G2191" s="801">
        <v>7</v>
      </c>
      <c r="H2191" s="581">
        <v>8</v>
      </c>
      <c r="I2191" s="924">
        <v>9</v>
      </c>
      <c r="J2191" s="582">
        <v>10</v>
      </c>
      <c r="K2191" s="718">
        <v>11</v>
      </c>
    </row>
    <row r="2192" spans="1:11" ht="14.1" customHeight="1" x14ac:dyDescent="0.25">
      <c r="A2192" s="745" t="s">
        <v>813</v>
      </c>
      <c r="B2192" s="38" t="s">
        <v>982</v>
      </c>
      <c r="C2192" s="620">
        <f>C2193</f>
        <v>4950000</v>
      </c>
      <c r="D2192" s="620">
        <f t="shared" ref="D2192:J2193" si="980">D2193</f>
        <v>0</v>
      </c>
      <c r="E2192" s="620">
        <f t="shared" si="980"/>
        <v>0</v>
      </c>
      <c r="F2192" s="453">
        <f t="shared" si="980"/>
        <v>0</v>
      </c>
      <c r="G2192" s="832">
        <f t="shared" si="980"/>
        <v>1512500</v>
      </c>
      <c r="H2192" s="309">
        <f t="shared" si="980"/>
        <v>462500</v>
      </c>
      <c r="I2192" s="810">
        <f t="shared" si="980"/>
        <v>1975000</v>
      </c>
      <c r="J2192" s="866">
        <f t="shared" si="980"/>
        <v>2975000</v>
      </c>
      <c r="K2192" s="746">
        <f>I2192/C2192*100</f>
        <v>39.898989898989903</v>
      </c>
    </row>
    <row r="2193" spans="1:11" ht="14.1" customHeight="1" thickBot="1" x14ac:dyDescent="0.3">
      <c r="A2193" s="769" t="s">
        <v>814</v>
      </c>
      <c r="B2193" s="47" t="s">
        <v>983</v>
      </c>
      <c r="C2193" s="616">
        <f>C2194</f>
        <v>4950000</v>
      </c>
      <c r="D2193" s="616">
        <f t="shared" si="980"/>
        <v>0</v>
      </c>
      <c r="E2193" s="616">
        <f t="shared" si="980"/>
        <v>0</v>
      </c>
      <c r="F2193" s="622">
        <f t="shared" si="980"/>
        <v>0</v>
      </c>
      <c r="G2193" s="819">
        <f t="shared" si="980"/>
        <v>1512500</v>
      </c>
      <c r="H2193" s="616">
        <f t="shared" si="980"/>
        <v>462500</v>
      </c>
      <c r="I2193" s="961">
        <f t="shared" si="980"/>
        <v>1975000</v>
      </c>
      <c r="J2193" s="865">
        <f t="shared" si="980"/>
        <v>2975000</v>
      </c>
      <c r="K2193" s="739">
        <f>I2193/C2193*100</f>
        <v>39.898989898989903</v>
      </c>
    </row>
    <row r="2194" spans="1:11" ht="14.1" customHeight="1" thickBot="1" x14ac:dyDescent="0.3">
      <c r="A2194" s="1191" t="s">
        <v>815</v>
      </c>
      <c r="B2194" s="3" t="s">
        <v>136</v>
      </c>
      <c r="C2194" s="617">
        <f>C2195+C2197+C2199+C2202</f>
        <v>4950000</v>
      </c>
      <c r="D2194" s="617">
        <f t="shared" ref="D2194:J2194" si="981">D2195+D2197+D2199+D2202</f>
        <v>0</v>
      </c>
      <c r="E2194" s="617">
        <f t="shared" si="981"/>
        <v>0</v>
      </c>
      <c r="F2194" s="624">
        <f t="shared" si="981"/>
        <v>0</v>
      </c>
      <c r="G2194" s="820">
        <f t="shared" si="981"/>
        <v>1512500</v>
      </c>
      <c r="H2194" s="617">
        <f t="shared" si="981"/>
        <v>462500</v>
      </c>
      <c r="I2194" s="934">
        <f t="shared" si="981"/>
        <v>1975000</v>
      </c>
      <c r="J2194" s="625">
        <f t="shared" si="981"/>
        <v>2975000</v>
      </c>
      <c r="K2194" s="741">
        <f>I2194/C2194*100</f>
        <v>39.898989898989903</v>
      </c>
    </row>
    <row r="2195" spans="1:11" ht="14.1" customHeight="1" x14ac:dyDescent="0.25">
      <c r="A2195" s="742" t="s">
        <v>816</v>
      </c>
      <c r="B2195" s="41" t="s">
        <v>139</v>
      </c>
      <c r="C2195" s="618">
        <f>C2196</f>
        <v>175000</v>
      </c>
      <c r="D2195" s="618">
        <f t="shared" ref="D2195:J2195" si="982">D2196</f>
        <v>0</v>
      </c>
      <c r="E2195" s="618">
        <f t="shared" si="982"/>
        <v>0</v>
      </c>
      <c r="F2195" s="626">
        <f t="shared" si="982"/>
        <v>0</v>
      </c>
      <c r="G2195" s="821">
        <f t="shared" si="982"/>
        <v>175000</v>
      </c>
      <c r="H2195" s="618">
        <f t="shared" si="982"/>
        <v>0</v>
      </c>
      <c r="I2195" s="935">
        <f t="shared" si="982"/>
        <v>175000</v>
      </c>
      <c r="J2195" s="628">
        <f t="shared" si="982"/>
        <v>0</v>
      </c>
      <c r="K2195" s="743">
        <f>I2195/C2195*100</f>
        <v>100</v>
      </c>
    </row>
    <row r="2196" spans="1:11" ht="14.1" customHeight="1" x14ac:dyDescent="0.25">
      <c r="A2196" s="744" t="s">
        <v>817</v>
      </c>
      <c r="B2196" s="4" t="s">
        <v>140</v>
      </c>
      <c r="C2196" s="12">
        <v>175000</v>
      </c>
      <c r="D2196" s="218"/>
      <c r="E2196" s="218"/>
      <c r="F2196" s="697"/>
      <c r="G2196" s="822">
        <v>175000</v>
      </c>
      <c r="H2196" s="605"/>
      <c r="I2196" s="823">
        <f>H2196+G2196</f>
        <v>175000</v>
      </c>
      <c r="J2196" s="604">
        <f>C2196-I2196</f>
        <v>0</v>
      </c>
      <c r="K2196" s="733">
        <f>I2196/C2196*100</f>
        <v>100</v>
      </c>
    </row>
    <row r="2197" spans="1:11" ht="14.1" customHeight="1" x14ac:dyDescent="0.25">
      <c r="A2197" s="744" t="s">
        <v>819</v>
      </c>
      <c r="B2197" s="4" t="s">
        <v>818</v>
      </c>
      <c r="C2197" s="12">
        <f>C2198</f>
        <v>150000</v>
      </c>
      <c r="D2197" s="12">
        <f t="shared" ref="D2197:J2197" si="983">D2198</f>
        <v>0</v>
      </c>
      <c r="E2197" s="12">
        <f t="shared" si="983"/>
        <v>0</v>
      </c>
      <c r="F2197" s="633">
        <f t="shared" si="983"/>
        <v>0</v>
      </c>
      <c r="G2197" s="824">
        <f t="shared" si="983"/>
        <v>0</v>
      </c>
      <c r="H2197" s="12">
        <f t="shared" si="983"/>
        <v>0</v>
      </c>
      <c r="I2197" s="834">
        <f t="shared" si="983"/>
        <v>0</v>
      </c>
      <c r="J2197" s="634">
        <f t="shared" si="983"/>
        <v>150000</v>
      </c>
      <c r="K2197" s="733"/>
    </row>
    <row r="2198" spans="1:11" ht="14.1" customHeight="1" x14ac:dyDescent="0.25">
      <c r="A2198" s="744" t="s">
        <v>820</v>
      </c>
      <c r="B2198" s="4" t="s">
        <v>791</v>
      </c>
      <c r="C2198" s="12">
        <v>150000</v>
      </c>
      <c r="D2198" s="218"/>
      <c r="E2198" s="218"/>
      <c r="F2198" s="697"/>
      <c r="G2198" s="822"/>
      <c r="H2198" s="605"/>
      <c r="I2198" s="823"/>
      <c r="J2198" s="604">
        <f>C2198-I2198</f>
        <v>150000</v>
      </c>
      <c r="K2198" s="733"/>
    </row>
    <row r="2199" spans="1:11" ht="14.1" customHeight="1" x14ac:dyDescent="0.25">
      <c r="A2199" s="732" t="s">
        <v>821</v>
      </c>
      <c r="B2199" s="4" t="s">
        <v>141</v>
      </c>
      <c r="C2199" s="12">
        <f>C2200+C2201</f>
        <v>250000</v>
      </c>
      <c r="D2199" s="12">
        <f t="shared" ref="D2199:J2199" si="984">D2200+D2201</f>
        <v>0</v>
      </c>
      <c r="E2199" s="12">
        <f t="shared" si="984"/>
        <v>0</v>
      </c>
      <c r="F2199" s="633">
        <f t="shared" si="984"/>
        <v>0</v>
      </c>
      <c r="G2199" s="824">
        <f t="shared" si="984"/>
        <v>25000</v>
      </c>
      <c r="H2199" s="12">
        <f t="shared" si="984"/>
        <v>25000</v>
      </c>
      <c r="I2199" s="834">
        <f t="shared" si="984"/>
        <v>50000</v>
      </c>
      <c r="J2199" s="634">
        <f t="shared" si="984"/>
        <v>200000</v>
      </c>
      <c r="K2199" s="733">
        <f>I2199/C2199*100</f>
        <v>20</v>
      </c>
    </row>
    <row r="2200" spans="1:11" ht="14.1" customHeight="1" x14ac:dyDescent="0.25">
      <c r="A2200" s="732" t="s">
        <v>822</v>
      </c>
      <c r="B2200" s="4" t="s">
        <v>142</v>
      </c>
      <c r="C2200" s="12">
        <v>150000</v>
      </c>
      <c r="D2200" s="218"/>
      <c r="E2200" s="218"/>
      <c r="F2200" s="697"/>
      <c r="G2200" s="822">
        <v>25000</v>
      </c>
      <c r="H2200" s="605">
        <v>25000</v>
      </c>
      <c r="I2200" s="823">
        <f>H2200+G2200</f>
        <v>50000</v>
      </c>
      <c r="J2200" s="604">
        <f>C2200-I2200</f>
        <v>100000</v>
      </c>
      <c r="K2200" s="733">
        <f>I2200/C2200*100</f>
        <v>33.333333333333329</v>
      </c>
    </row>
    <row r="2201" spans="1:11" ht="14.1" customHeight="1" x14ac:dyDescent="0.25">
      <c r="A2201" s="732" t="s">
        <v>823</v>
      </c>
      <c r="B2201" s="4" t="s">
        <v>805</v>
      </c>
      <c r="C2201" s="12">
        <v>100000</v>
      </c>
      <c r="D2201" s="218"/>
      <c r="E2201" s="218"/>
      <c r="F2201" s="697"/>
      <c r="G2201" s="822"/>
      <c r="H2201" s="605"/>
      <c r="I2201" s="823"/>
      <c r="J2201" s="604">
        <f>C2201-I2201</f>
        <v>100000</v>
      </c>
      <c r="K2201" s="733"/>
    </row>
    <row r="2202" spans="1:11" ht="14.1" customHeight="1" x14ac:dyDescent="0.25">
      <c r="A2202" s="732" t="s">
        <v>824</v>
      </c>
      <c r="B2202" s="4" t="s">
        <v>143</v>
      </c>
      <c r="C2202" s="12">
        <f>C2203</f>
        <v>4375000</v>
      </c>
      <c r="D2202" s="12">
        <f t="shared" ref="D2202:J2202" si="985">D2203</f>
        <v>0</v>
      </c>
      <c r="E2202" s="12">
        <f t="shared" si="985"/>
        <v>0</v>
      </c>
      <c r="F2202" s="633">
        <f t="shared" si="985"/>
        <v>0</v>
      </c>
      <c r="G2202" s="824">
        <f t="shared" si="985"/>
        <v>1312500</v>
      </c>
      <c r="H2202" s="12">
        <f t="shared" si="985"/>
        <v>437500</v>
      </c>
      <c r="I2202" s="834">
        <f t="shared" si="985"/>
        <v>1750000</v>
      </c>
      <c r="J2202" s="634">
        <f t="shared" si="985"/>
        <v>2625000</v>
      </c>
      <c r="K2202" s="733">
        <f t="shared" ref="K2202:K2215" si="986">I2202/C2202*100</f>
        <v>40</v>
      </c>
    </row>
    <row r="2203" spans="1:11" ht="14.1" customHeight="1" x14ac:dyDescent="0.25">
      <c r="A2203" s="732" t="s">
        <v>825</v>
      </c>
      <c r="B2203" s="4" t="s">
        <v>144</v>
      </c>
      <c r="C2203" s="12">
        <v>4375000</v>
      </c>
      <c r="D2203" s="218"/>
      <c r="E2203" s="218"/>
      <c r="F2203" s="697"/>
      <c r="G2203" s="822">
        <v>1312500</v>
      </c>
      <c r="H2203" s="605">
        <v>437500</v>
      </c>
      <c r="I2203" s="823">
        <f>H2203+G2203</f>
        <v>1750000</v>
      </c>
      <c r="J2203" s="636">
        <f>C2203-I2203</f>
        <v>2625000</v>
      </c>
      <c r="K2203" s="755">
        <f t="shared" si="986"/>
        <v>40</v>
      </c>
    </row>
    <row r="2204" spans="1:11" ht="14.1" customHeight="1" x14ac:dyDescent="0.25">
      <c r="A2204" s="745" t="s">
        <v>109</v>
      </c>
      <c r="B2204" s="38" t="s">
        <v>89</v>
      </c>
      <c r="C2204" s="620">
        <f>C2205</f>
        <v>2500000</v>
      </c>
      <c r="D2204" s="620">
        <f t="shared" ref="D2204:J2205" si="987">D2205</f>
        <v>0</v>
      </c>
      <c r="E2204" s="620">
        <f t="shared" si="987"/>
        <v>0</v>
      </c>
      <c r="F2204" s="453">
        <f t="shared" si="987"/>
        <v>0</v>
      </c>
      <c r="G2204" s="832">
        <f t="shared" si="987"/>
        <v>0</v>
      </c>
      <c r="H2204" s="309">
        <f t="shared" si="987"/>
        <v>690000</v>
      </c>
      <c r="I2204" s="810">
        <f t="shared" si="987"/>
        <v>690000</v>
      </c>
      <c r="J2204" s="866">
        <f t="shared" si="987"/>
        <v>1810000</v>
      </c>
      <c r="K2204" s="746">
        <f t="shared" si="986"/>
        <v>27.6</v>
      </c>
    </row>
    <row r="2205" spans="1:11" ht="14.1" customHeight="1" thickBot="1" x14ac:dyDescent="0.3">
      <c r="A2205" s="371" t="s">
        <v>827</v>
      </c>
      <c r="B2205" s="47" t="s">
        <v>826</v>
      </c>
      <c r="C2205" s="616">
        <f>C2206</f>
        <v>2500000</v>
      </c>
      <c r="D2205" s="616">
        <f t="shared" si="987"/>
        <v>0</v>
      </c>
      <c r="E2205" s="616">
        <f t="shared" si="987"/>
        <v>0</v>
      </c>
      <c r="F2205" s="622">
        <f t="shared" si="987"/>
        <v>0</v>
      </c>
      <c r="G2205" s="819">
        <f t="shared" si="987"/>
        <v>0</v>
      </c>
      <c r="H2205" s="616">
        <f t="shared" si="987"/>
        <v>690000</v>
      </c>
      <c r="I2205" s="961">
        <f t="shared" si="987"/>
        <v>690000</v>
      </c>
      <c r="J2205" s="865">
        <f t="shared" si="987"/>
        <v>1810000</v>
      </c>
      <c r="K2205" s="739">
        <f t="shared" si="986"/>
        <v>27.6</v>
      </c>
    </row>
    <row r="2206" spans="1:11" ht="14.1" customHeight="1" thickBot="1" x14ac:dyDescent="0.3">
      <c r="A2206" s="372" t="s">
        <v>828</v>
      </c>
      <c r="B2206" s="3" t="s">
        <v>136</v>
      </c>
      <c r="C2206" s="617">
        <f>C2207+C2209</f>
        <v>2500000</v>
      </c>
      <c r="D2206" s="617">
        <f t="shared" ref="D2206:J2206" si="988">D2207+D2209</f>
        <v>0</v>
      </c>
      <c r="E2206" s="617">
        <f t="shared" si="988"/>
        <v>0</v>
      </c>
      <c r="F2206" s="624">
        <f t="shared" si="988"/>
        <v>0</v>
      </c>
      <c r="G2206" s="820">
        <f t="shared" si="988"/>
        <v>0</v>
      </c>
      <c r="H2206" s="617">
        <f t="shared" si="988"/>
        <v>690000</v>
      </c>
      <c r="I2206" s="934">
        <f t="shared" si="988"/>
        <v>690000</v>
      </c>
      <c r="J2206" s="625">
        <f t="shared" si="988"/>
        <v>1810000</v>
      </c>
      <c r="K2206" s="741">
        <f t="shared" si="986"/>
        <v>27.6</v>
      </c>
    </row>
    <row r="2207" spans="1:11" ht="14.1" customHeight="1" x14ac:dyDescent="0.25">
      <c r="A2207" s="747" t="s">
        <v>829</v>
      </c>
      <c r="B2207" s="41" t="s">
        <v>139</v>
      </c>
      <c r="C2207" s="618">
        <f>C2208</f>
        <v>200000</v>
      </c>
      <c r="D2207" s="618">
        <f t="shared" ref="D2207:J2207" si="989">D2208</f>
        <v>0</v>
      </c>
      <c r="E2207" s="618">
        <f t="shared" si="989"/>
        <v>0</v>
      </c>
      <c r="F2207" s="626">
        <f t="shared" si="989"/>
        <v>0</v>
      </c>
      <c r="G2207" s="821">
        <f t="shared" si="989"/>
        <v>0</v>
      </c>
      <c r="H2207" s="618">
        <f t="shared" si="989"/>
        <v>0</v>
      </c>
      <c r="I2207" s="935">
        <f t="shared" si="989"/>
        <v>0</v>
      </c>
      <c r="J2207" s="628">
        <f t="shared" si="989"/>
        <v>200000</v>
      </c>
      <c r="K2207" s="743">
        <f t="shared" si="986"/>
        <v>0</v>
      </c>
    </row>
    <row r="2208" spans="1:11" ht="14.1" customHeight="1" x14ac:dyDescent="0.25">
      <c r="A2208" s="732" t="s">
        <v>830</v>
      </c>
      <c r="B2208" s="4" t="s">
        <v>140</v>
      </c>
      <c r="C2208" s="12">
        <v>200000</v>
      </c>
      <c r="D2208" s="218"/>
      <c r="E2208" s="218"/>
      <c r="F2208" s="697"/>
      <c r="G2208" s="822"/>
      <c r="H2208" s="605"/>
      <c r="I2208" s="831">
        <f>H2208+G2208</f>
        <v>0</v>
      </c>
      <c r="J2208" s="604">
        <f>C2208-I2208</f>
        <v>200000</v>
      </c>
      <c r="K2208" s="733">
        <f t="shared" si="986"/>
        <v>0</v>
      </c>
    </row>
    <row r="2209" spans="1:11" ht="14.1" customHeight="1" x14ac:dyDescent="0.25">
      <c r="A2209" s="732" t="s">
        <v>832</v>
      </c>
      <c r="B2209" s="4" t="s">
        <v>143</v>
      </c>
      <c r="C2209" s="12">
        <f>C2210</f>
        <v>2300000</v>
      </c>
      <c r="D2209" s="12">
        <f t="shared" ref="D2209:J2209" si="990">D2210</f>
        <v>0</v>
      </c>
      <c r="E2209" s="12">
        <f t="shared" si="990"/>
        <v>0</v>
      </c>
      <c r="F2209" s="633">
        <f t="shared" si="990"/>
        <v>0</v>
      </c>
      <c r="G2209" s="824">
        <f t="shared" si="990"/>
        <v>0</v>
      </c>
      <c r="H2209" s="12">
        <f t="shared" si="990"/>
        <v>690000</v>
      </c>
      <c r="I2209" s="834">
        <f t="shared" si="990"/>
        <v>690000</v>
      </c>
      <c r="J2209" s="634">
        <f t="shared" si="990"/>
        <v>1610000</v>
      </c>
      <c r="K2209" s="733">
        <f t="shared" si="986"/>
        <v>30</v>
      </c>
    </row>
    <row r="2210" spans="1:11" ht="14.1" customHeight="1" x14ac:dyDescent="0.25">
      <c r="A2210" s="732" t="s">
        <v>831</v>
      </c>
      <c r="B2210" s="4" t="s">
        <v>144</v>
      </c>
      <c r="C2210" s="12">
        <v>2300000</v>
      </c>
      <c r="D2210" s="218"/>
      <c r="E2210" s="218"/>
      <c r="F2210" s="697"/>
      <c r="G2210" s="822"/>
      <c r="H2210" s="605">
        <v>690000</v>
      </c>
      <c r="I2210" s="831">
        <f>H2210+G2210</f>
        <v>690000</v>
      </c>
      <c r="J2210" s="604">
        <f>C2210-I2210</f>
        <v>1610000</v>
      </c>
      <c r="K2210" s="733">
        <f t="shared" si="986"/>
        <v>30</v>
      </c>
    </row>
    <row r="2211" spans="1:11" ht="14.1" customHeight="1" x14ac:dyDescent="0.25">
      <c r="A2211" s="745" t="s">
        <v>108</v>
      </c>
      <c r="B2211" s="38" t="s">
        <v>90</v>
      </c>
      <c r="C2211" s="620">
        <f t="shared" ref="C2211:J2211" si="991">C2212+C2222</f>
        <v>4000000</v>
      </c>
      <c r="D2211" s="620">
        <f t="shared" si="991"/>
        <v>0</v>
      </c>
      <c r="E2211" s="620">
        <f t="shared" si="991"/>
        <v>0</v>
      </c>
      <c r="F2211" s="453">
        <f t="shared" si="991"/>
        <v>0</v>
      </c>
      <c r="G2211" s="832">
        <f t="shared" si="991"/>
        <v>0</v>
      </c>
      <c r="H2211" s="309">
        <f t="shared" si="991"/>
        <v>375000</v>
      </c>
      <c r="I2211" s="810">
        <f t="shared" si="991"/>
        <v>375000</v>
      </c>
      <c r="J2211" s="866">
        <f t="shared" si="991"/>
        <v>3625000</v>
      </c>
      <c r="K2211" s="746">
        <f t="shared" si="986"/>
        <v>9.375</v>
      </c>
    </row>
    <row r="2212" spans="1:11" ht="14.1" customHeight="1" thickBot="1" x14ac:dyDescent="0.3">
      <c r="A2212" s="371" t="s">
        <v>9</v>
      </c>
      <c r="B2212" s="47" t="s">
        <v>10</v>
      </c>
      <c r="C2212" s="616">
        <f>C2213</f>
        <v>2000000</v>
      </c>
      <c r="D2212" s="616">
        <f t="shared" ref="D2212:J2212" si="992">D2213</f>
        <v>0</v>
      </c>
      <c r="E2212" s="616">
        <f t="shared" si="992"/>
        <v>0</v>
      </c>
      <c r="F2212" s="622">
        <f t="shared" si="992"/>
        <v>0</v>
      </c>
      <c r="G2212" s="819">
        <f t="shared" si="992"/>
        <v>0</v>
      </c>
      <c r="H2212" s="616">
        <f t="shared" si="992"/>
        <v>375000</v>
      </c>
      <c r="I2212" s="961">
        <f t="shared" si="992"/>
        <v>375000</v>
      </c>
      <c r="J2212" s="865">
        <f t="shared" si="992"/>
        <v>1625000</v>
      </c>
      <c r="K2212" s="739">
        <f t="shared" si="986"/>
        <v>18.75</v>
      </c>
    </row>
    <row r="2213" spans="1:11" ht="14.1" customHeight="1" thickBot="1" x14ac:dyDescent="0.3">
      <c r="A2213" s="372" t="s">
        <v>168</v>
      </c>
      <c r="B2213" s="3" t="s">
        <v>136</v>
      </c>
      <c r="C2213" s="617">
        <f>C2214+C2216+C2218+C2220</f>
        <v>2000000</v>
      </c>
      <c r="D2213" s="617">
        <f t="shared" ref="D2213:J2213" si="993">D2214+D2216+D2218+D2220</f>
        <v>0</v>
      </c>
      <c r="E2213" s="617">
        <f t="shared" si="993"/>
        <v>0</v>
      </c>
      <c r="F2213" s="624">
        <f t="shared" si="993"/>
        <v>0</v>
      </c>
      <c r="G2213" s="820">
        <f t="shared" si="993"/>
        <v>0</v>
      </c>
      <c r="H2213" s="617">
        <f t="shared" si="993"/>
        <v>375000</v>
      </c>
      <c r="I2213" s="934">
        <f t="shared" si="993"/>
        <v>375000</v>
      </c>
      <c r="J2213" s="625">
        <f t="shared" si="993"/>
        <v>1625000</v>
      </c>
      <c r="K2213" s="741">
        <f t="shared" si="986"/>
        <v>18.75</v>
      </c>
    </row>
    <row r="2214" spans="1:11" ht="14.1" customHeight="1" x14ac:dyDescent="0.25">
      <c r="A2214" s="747" t="s">
        <v>169</v>
      </c>
      <c r="B2214" s="41" t="s">
        <v>139</v>
      </c>
      <c r="C2214" s="618">
        <f>C2215</f>
        <v>150000</v>
      </c>
      <c r="D2214" s="618">
        <f t="shared" ref="D2214:J2214" si="994">D2215</f>
        <v>0</v>
      </c>
      <c r="E2214" s="618">
        <f t="shared" si="994"/>
        <v>0</v>
      </c>
      <c r="F2214" s="626">
        <f t="shared" si="994"/>
        <v>0</v>
      </c>
      <c r="G2214" s="821">
        <f t="shared" si="994"/>
        <v>0</v>
      </c>
      <c r="H2214" s="618">
        <f t="shared" si="994"/>
        <v>0</v>
      </c>
      <c r="I2214" s="935">
        <f t="shared" si="994"/>
        <v>0</v>
      </c>
      <c r="J2214" s="628">
        <f t="shared" si="994"/>
        <v>150000</v>
      </c>
      <c r="K2214" s="743">
        <f t="shared" si="986"/>
        <v>0</v>
      </c>
    </row>
    <row r="2215" spans="1:11" ht="14.1" customHeight="1" x14ac:dyDescent="0.25">
      <c r="A2215" s="736" t="s">
        <v>170</v>
      </c>
      <c r="B2215" s="4" t="s">
        <v>140</v>
      </c>
      <c r="C2215" s="12">
        <v>150000</v>
      </c>
      <c r="D2215" s="587"/>
      <c r="E2215" s="587"/>
      <c r="F2215" s="699"/>
      <c r="G2215" s="822"/>
      <c r="H2215" s="605"/>
      <c r="I2215" s="823">
        <f>H2215+G2215</f>
        <v>0</v>
      </c>
      <c r="J2215" s="604">
        <f>C2215-I2215</f>
        <v>150000</v>
      </c>
      <c r="K2215" s="733">
        <f t="shared" si="986"/>
        <v>0</v>
      </c>
    </row>
    <row r="2216" spans="1:11" ht="14.1" customHeight="1" x14ac:dyDescent="0.25">
      <c r="A2216" s="732" t="s">
        <v>833</v>
      </c>
      <c r="B2216" s="4" t="s">
        <v>818</v>
      </c>
      <c r="C2216" s="12">
        <f>C2217</f>
        <v>100000</v>
      </c>
      <c r="D2216" s="12">
        <f t="shared" ref="D2216:J2216" si="995">D2217</f>
        <v>0</v>
      </c>
      <c r="E2216" s="12">
        <f t="shared" si="995"/>
        <v>0</v>
      </c>
      <c r="F2216" s="633">
        <f t="shared" si="995"/>
        <v>0</v>
      </c>
      <c r="G2216" s="824">
        <f t="shared" si="995"/>
        <v>0</v>
      </c>
      <c r="H2216" s="12">
        <f t="shared" si="995"/>
        <v>0</v>
      </c>
      <c r="I2216" s="834">
        <f t="shared" si="995"/>
        <v>0</v>
      </c>
      <c r="J2216" s="634">
        <f t="shared" si="995"/>
        <v>100000</v>
      </c>
      <c r="K2216" s="733"/>
    </row>
    <row r="2217" spans="1:11" ht="14.1" customHeight="1" x14ac:dyDescent="0.25">
      <c r="A2217" s="732" t="s">
        <v>834</v>
      </c>
      <c r="B2217" s="4" t="s">
        <v>791</v>
      </c>
      <c r="C2217" s="12">
        <v>100000</v>
      </c>
      <c r="D2217" s="587"/>
      <c r="E2217" s="587"/>
      <c r="F2217" s="699"/>
      <c r="G2217" s="822"/>
      <c r="H2217" s="605"/>
      <c r="I2217" s="823"/>
      <c r="J2217" s="604">
        <f>C2217-I2217</f>
        <v>100000</v>
      </c>
      <c r="K2217" s="733"/>
    </row>
    <row r="2218" spans="1:11" ht="14.1" customHeight="1" x14ac:dyDescent="0.25">
      <c r="A2218" s="747" t="s">
        <v>171</v>
      </c>
      <c r="B2218" s="4" t="s">
        <v>141</v>
      </c>
      <c r="C2218" s="12">
        <f>C2219</f>
        <v>100000</v>
      </c>
      <c r="D2218" s="12">
        <f t="shared" ref="D2218:J2218" si="996">D2219</f>
        <v>0</v>
      </c>
      <c r="E2218" s="12">
        <f t="shared" si="996"/>
        <v>0</v>
      </c>
      <c r="F2218" s="633">
        <f t="shared" si="996"/>
        <v>0</v>
      </c>
      <c r="G2218" s="824">
        <f t="shared" si="996"/>
        <v>0</v>
      </c>
      <c r="H2218" s="12">
        <f t="shared" si="996"/>
        <v>0</v>
      </c>
      <c r="I2218" s="834">
        <f t="shared" si="996"/>
        <v>0</v>
      </c>
      <c r="J2218" s="634">
        <f t="shared" si="996"/>
        <v>100000</v>
      </c>
      <c r="K2218" s="733">
        <f>I2218/C2218*100</f>
        <v>0</v>
      </c>
    </row>
    <row r="2219" spans="1:11" ht="14.1" customHeight="1" x14ac:dyDescent="0.25">
      <c r="A2219" s="732" t="s">
        <v>835</v>
      </c>
      <c r="B2219" s="4" t="s">
        <v>809</v>
      </c>
      <c r="C2219" s="12">
        <v>100000</v>
      </c>
      <c r="D2219" s="587"/>
      <c r="E2219" s="587"/>
      <c r="F2219" s="699"/>
      <c r="G2219" s="822"/>
      <c r="H2219" s="605"/>
      <c r="I2219" s="823">
        <f>H2219+G2219</f>
        <v>0</v>
      </c>
      <c r="J2219" s="604">
        <f>C2219-I2219</f>
        <v>100000</v>
      </c>
      <c r="K2219" s="733">
        <f>I2219/C2219*100</f>
        <v>0</v>
      </c>
    </row>
    <row r="2220" spans="1:11" ht="14.1" customHeight="1" x14ac:dyDescent="0.25">
      <c r="A2220" s="732" t="s">
        <v>172</v>
      </c>
      <c r="B2220" s="4" t="s">
        <v>143</v>
      </c>
      <c r="C2220" s="12">
        <f>C2221</f>
        <v>1650000</v>
      </c>
      <c r="D2220" s="12">
        <f t="shared" ref="D2220:J2220" si="997">D2221</f>
        <v>0</v>
      </c>
      <c r="E2220" s="12">
        <f t="shared" si="997"/>
        <v>0</v>
      </c>
      <c r="F2220" s="633">
        <f t="shared" si="997"/>
        <v>0</v>
      </c>
      <c r="G2220" s="824">
        <f t="shared" si="997"/>
        <v>0</v>
      </c>
      <c r="H2220" s="12">
        <f t="shared" si="997"/>
        <v>375000</v>
      </c>
      <c r="I2220" s="834">
        <f t="shared" si="997"/>
        <v>375000</v>
      </c>
      <c r="J2220" s="634">
        <f t="shared" si="997"/>
        <v>1275000</v>
      </c>
      <c r="K2220" s="733">
        <f>I2220/C2220*100</f>
        <v>22.727272727272727</v>
      </c>
    </row>
    <row r="2221" spans="1:11" ht="14.1" customHeight="1" thickBot="1" x14ac:dyDescent="0.3">
      <c r="A2221" s="736" t="s">
        <v>173</v>
      </c>
      <c r="B2221" s="32" t="s">
        <v>836</v>
      </c>
      <c r="C2221" s="611">
        <v>1650000</v>
      </c>
      <c r="D2221" s="590"/>
      <c r="E2221" s="590"/>
      <c r="F2221" s="698"/>
      <c r="G2221" s="828"/>
      <c r="H2221" s="629">
        <v>375000</v>
      </c>
      <c r="I2221" s="829">
        <f>H2221+G2221</f>
        <v>375000</v>
      </c>
      <c r="J2221" s="630">
        <f>C2221-I2221</f>
        <v>1275000</v>
      </c>
      <c r="K2221" s="737">
        <f>I2221/C2221*100</f>
        <v>22.727272727272727</v>
      </c>
    </row>
    <row r="2222" spans="1:11" ht="14.1" customHeight="1" thickBot="1" x14ac:dyDescent="0.3">
      <c r="A2222" s="756" t="s">
        <v>11</v>
      </c>
      <c r="B2222" s="440" t="s">
        <v>12</v>
      </c>
      <c r="C2222" s="637">
        <f>C2223+C2233</f>
        <v>2000000</v>
      </c>
      <c r="D2222" s="637">
        <f t="shared" ref="D2222:J2222" si="998">D2223+D2233</f>
        <v>0</v>
      </c>
      <c r="E2222" s="637">
        <f t="shared" si="998"/>
        <v>0</v>
      </c>
      <c r="F2222" s="787">
        <f t="shared" si="998"/>
        <v>0</v>
      </c>
      <c r="G2222" s="835">
        <f t="shared" si="998"/>
        <v>0</v>
      </c>
      <c r="H2222" s="637">
        <f t="shared" si="998"/>
        <v>0</v>
      </c>
      <c r="I2222" s="963">
        <f t="shared" si="998"/>
        <v>0</v>
      </c>
      <c r="J2222" s="868">
        <f t="shared" si="998"/>
        <v>2000000</v>
      </c>
      <c r="K2222" s="757">
        <f>I2222/C2222*100</f>
        <v>0</v>
      </c>
    </row>
    <row r="2223" spans="1:11" ht="14.1" customHeight="1" thickBot="1" x14ac:dyDescent="0.3">
      <c r="A2223" s="740" t="s">
        <v>837</v>
      </c>
      <c r="B2223" s="335" t="s">
        <v>80</v>
      </c>
      <c r="C2223" s="638">
        <f>C2224</f>
        <v>510000</v>
      </c>
      <c r="D2223" s="638">
        <f t="shared" ref="D2223:J2224" si="999">D2224</f>
        <v>0</v>
      </c>
      <c r="E2223" s="638">
        <f t="shared" si="999"/>
        <v>0</v>
      </c>
      <c r="F2223" s="788">
        <f t="shared" si="999"/>
        <v>0</v>
      </c>
      <c r="G2223" s="836">
        <f t="shared" si="999"/>
        <v>0</v>
      </c>
      <c r="H2223" s="638">
        <f t="shared" si="999"/>
        <v>0</v>
      </c>
      <c r="I2223" s="938">
        <f t="shared" si="999"/>
        <v>0</v>
      </c>
      <c r="J2223" s="869">
        <f t="shared" si="999"/>
        <v>510000</v>
      </c>
      <c r="K2223" s="749"/>
    </row>
    <row r="2224" spans="1:11" ht="14.1" customHeight="1" x14ac:dyDescent="0.25">
      <c r="A2224" s="758" t="s">
        <v>838</v>
      </c>
      <c r="B2224" s="338" t="s">
        <v>137</v>
      </c>
      <c r="C2224" s="639">
        <f>C2225</f>
        <v>510000</v>
      </c>
      <c r="D2224" s="639">
        <f t="shared" si="999"/>
        <v>0</v>
      </c>
      <c r="E2224" s="639">
        <f t="shared" si="999"/>
        <v>0</v>
      </c>
      <c r="F2224" s="789">
        <f t="shared" si="999"/>
        <v>0</v>
      </c>
      <c r="G2224" s="837">
        <f t="shared" si="999"/>
        <v>0</v>
      </c>
      <c r="H2224" s="639">
        <f t="shared" si="999"/>
        <v>0</v>
      </c>
      <c r="I2224" s="939">
        <f t="shared" si="999"/>
        <v>0</v>
      </c>
      <c r="J2224" s="870">
        <f t="shared" si="999"/>
        <v>510000</v>
      </c>
      <c r="K2224" s="759"/>
    </row>
    <row r="2225" spans="1:11" ht="14.1" customHeight="1" x14ac:dyDescent="0.25">
      <c r="A2225" s="744" t="s">
        <v>839</v>
      </c>
      <c r="B2225" s="437" t="s">
        <v>840</v>
      </c>
      <c r="C2225" s="631">
        <v>510000</v>
      </c>
      <c r="D2225" s="631"/>
      <c r="E2225" s="631"/>
      <c r="F2225" s="888"/>
      <c r="G2225" s="830"/>
      <c r="H2225" s="631"/>
      <c r="I2225" s="889"/>
      <c r="J2225" s="890">
        <f>C2225-I2225</f>
        <v>510000</v>
      </c>
      <c r="K2225" s="781"/>
    </row>
    <row r="2226" spans="1:11" ht="14.1" customHeight="1" x14ac:dyDescent="0.25">
      <c r="A2226" s="898"/>
      <c r="B2226" s="898"/>
      <c r="C2226" s="899"/>
      <c r="D2226" s="899"/>
      <c r="E2226" s="899"/>
      <c r="F2226" s="899"/>
      <c r="G2226" s="899"/>
      <c r="H2226" s="899"/>
      <c r="I2226" s="899"/>
      <c r="J2226" s="899"/>
      <c r="K2226" s="900"/>
    </row>
    <row r="2227" spans="1:11" ht="14.1" customHeight="1" x14ac:dyDescent="0.25">
      <c r="A2227" s="901"/>
      <c r="B2227" s="901"/>
      <c r="C2227" s="902"/>
      <c r="D2227" s="902"/>
      <c r="E2227" s="902"/>
      <c r="F2227" s="902"/>
      <c r="G2227" s="902"/>
      <c r="H2227" s="902"/>
      <c r="I2227" s="902"/>
      <c r="J2227" s="902"/>
      <c r="K2227" s="903"/>
    </row>
    <row r="2228" spans="1:11" ht="14.1" customHeight="1" x14ac:dyDescent="0.25">
      <c r="A2228" s="901"/>
      <c r="B2228" s="901"/>
      <c r="C2228" s="902"/>
      <c r="D2228" s="902"/>
      <c r="E2228" s="902"/>
      <c r="F2228" s="902"/>
      <c r="G2228" s="902"/>
      <c r="H2228" s="902"/>
      <c r="I2228" s="902"/>
      <c r="J2228" s="902"/>
      <c r="K2228" s="903"/>
    </row>
    <row r="2229" spans="1:11" ht="14.1" customHeight="1" x14ac:dyDescent="0.25">
      <c r="A2229" s="901"/>
      <c r="B2229" s="901"/>
      <c r="C2229" s="902"/>
      <c r="D2229" s="902"/>
      <c r="E2229" s="902"/>
      <c r="F2229" s="902"/>
      <c r="G2229" s="902"/>
      <c r="H2229" s="902"/>
      <c r="I2229" s="902"/>
      <c r="J2229" s="902"/>
      <c r="K2229" s="903"/>
    </row>
    <row r="2230" spans="1:11" ht="14.1" customHeight="1" x14ac:dyDescent="0.25">
      <c r="A2230" s="901"/>
      <c r="B2230" s="901"/>
      <c r="C2230" s="902"/>
      <c r="D2230" s="902"/>
      <c r="E2230" s="902"/>
      <c r="F2230" s="902"/>
      <c r="G2230" s="902"/>
      <c r="H2230" s="902"/>
      <c r="I2230" s="902"/>
      <c r="J2230" s="902"/>
      <c r="K2230" s="903"/>
    </row>
    <row r="2231" spans="1:11" ht="14.1" customHeight="1" x14ac:dyDescent="0.25">
      <c r="A2231" s="901"/>
      <c r="B2231" s="901"/>
      <c r="C2231" s="902"/>
      <c r="D2231" s="902"/>
      <c r="E2231" s="902"/>
      <c r="F2231" s="902"/>
      <c r="G2231" s="902"/>
      <c r="H2231" s="902"/>
      <c r="I2231" s="902"/>
      <c r="J2231" s="902"/>
      <c r="K2231" s="903">
        <v>4</v>
      </c>
    </row>
    <row r="2232" spans="1:11" ht="14.1" customHeight="1" x14ac:dyDescent="0.25">
      <c r="A2232" s="717" t="s">
        <v>435</v>
      </c>
      <c r="B2232" s="689">
        <v>2</v>
      </c>
      <c r="C2232" s="690" t="s">
        <v>436</v>
      </c>
      <c r="D2232" s="690" t="s">
        <v>437</v>
      </c>
      <c r="E2232" s="690" t="s">
        <v>438</v>
      </c>
      <c r="F2232" s="691" t="s">
        <v>439</v>
      </c>
      <c r="G2232" s="801">
        <v>7</v>
      </c>
      <c r="H2232" s="581">
        <v>8</v>
      </c>
      <c r="I2232" s="924">
        <v>9</v>
      </c>
      <c r="J2232" s="582">
        <v>10</v>
      </c>
      <c r="K2232" s="718">
        <v>11</v>
      </c>
    </row>
    <row r="2233" spans="1:11" ht="14.1" customHeight="1" thickBot="1" x14ac:dyDescent="0.3">
      <c r="A2233" s="891" t="s">
        <v>174</v>
      </c>
      <c r="B2233" s="892" t="s">
        <v>136</v>
      </c>
      <c r="C2233" s="893">
        <f>C2234+C2236+C2238+C2240</f>
        <v>1490000</v>
      </c>
      <c r="D2233" s="893">
        <f t="shared" ref="D2233:J2233" si="1000">D2234+D2236+D2238+D2240</f>
        <v>0</v>
      </c>
      <c r="E2233" s="893">
        <f t="shared" si="1000"/>
        <v>0</v>
      </c>
      <c r="F2233" s="894">
        <f t="shared" si="1000"/>
        <v>0</v>
      </c>
      <c r="G2233" s="895">
        <f t="shared" si="1000"/>
        <v>0</v>
      </c>
      <c r="H2233" s="893">
        <f t="shared" si="1000"/>
        <v>0</v>
      </c>
      <c r="I2233" s="940">
        <f t="shared" si="1000"/>
        <v>0</v>
      </c>
      <c r="J2233" s="896">
        <f t="shared" si="1000"/>
        <v>1490000</v>
      </c>
      <c r="K2233" s="897">
        <f>I2233/C2233*100</f>
        <v>0</v>
      </c>
    </row>
    <row r="2234" spans="1:11" ht="14.1" customHeight="1" x14ac:dyDescent="0.25">
      <c r="A2234" s="747" t="s">
        <v>175</v>
      </c>
      <c r="B2234" s="41" t="s">
        <v>139</v>
      </c>
      <c r="C2234" s="618">
        <f>C2235</f>
        <v>140000</v>
      </c>
      <c r="D2234" s="618">
        <f t="shared" ref="D2234:J2234" si="1001">D2235</f>
        <v>0</v>
      </c>
      <c r="E2234" s="618">
        <f t="shared" si="1001"/>
        <v>0</v>
      </c>
      <c r="F2234" s="626">
        <f t="shared" si="1001"/>
        <v>0</v>
      </c>
      <c r="G2234" s="821">
        <f t="shared" si="1001"/>
        <v>0</v>
      </c>
      <c r="H2234" s="618">
        <f t="shared" si="1001"/>
        <v>0</v>
      </c>
      <c r="I2234" s="935">
        <f t="shared" si="1001"/>
        <v>0</v>
      </c>
      <c r="J2234" s="628">
        <f t="shared" si="1001"/>
        <v>140000</v>
      </c>
      <c r="K2234" s="743">
        <f>I2234/C2234*100</f>
        <v>0</v>
      </c>
    </row>
    <row r="2235" spans="1:11" ht="14.1" customHeight="1" x14ac:dyDescent="0.25">
      <c r="A2235" s="732" t="s">
        <v>176</v>
      </c>
      <c r="B2235" s="4" t="s">
        <v>140</v>
      </c>
      <c r="C2235" s="12">
        <v>140000</v>
      </c>
      <c r="D2235" s="218"/>
      <c r="E2235" s="218"/>
      <c r="F2235" s="697"/>
      <c r="G2235" s="822"/>
      <c r="H2235" s="605"/>
      <c r="I2235" s="823">
        <f>H2235+G2235</f>
        <v>0</v>
      </c>
      <c r="J2235" s="604">
        <f>C2235-I2235</f>
        <v>140000</v>
      </c>
      <c r="K2235" s="733">
        <f>I2235/C2235*100</f>
        <v>0</v>
      </c>
    </row>
    <row r="2236" spans="1:11" ht="14.1" customHeight="1" x14ac:dyDescent="0.25">
      <c r="A2236" s="732" t="s">
        <v>841</v>
      </c>
      <c r="B2236" s="4" t="s">
        <v>818</v>
      </c>
      <c r="C2236" s="12">
        <f>C2237</f>
        <v>100000</v>
      </c>
      <c r="D2236" s="12">
        <f t="shared" ref="D2236:J2236" si="1002">D2237</f>
        <v>0</v>
      </c>
      <c r="E2236" s="12">
        <f t="shared" si="1002"/>
        <v>0</v>
      </c>
      <c r="F2236" s="633">
        <f t="shared" si="1002"/>
        <v>0</v>
      </c>
      <c r="G2236" s="824">
        <f t="shared" si="1002"/>
        <v>0</v>
      </c>
      <c r="H2236" s="12">
        <f t="shared" si="1002"/>
        <v>0</v>
      </c>
      <c r="I2236" s="834">
        <f t="shared" si="1002"/>
        <v>0</v>
      </c>
      <c r="J2236" s="634">
        <f t="shared" si="1002"/>
        <v>100000</v>
      </c>
      <c r="K2236" s="733"/>
    </row>
    <row r="2237" spans="1:11" ht="14.1" customHeight="1" x14ac:dyDescent="0.25">
      <c r="A2237" s="732" t="s">
        <v>842</v>
      </c>
      <c r="B2237" s="4" t="s">
        <v>791</v>
      </c>
      <c r="C2237" s="12">
        <v>100000</v>
      </c>
      <c r="D2237" s="218"/>
      <c r="E2237" s="218"/>
      <c r="F2237" s="697"/>
      <c r="G2237" s="822"/>
      <c r="H2237" s="605"/>
      <c r="I2237" s="823"/>
      <c r="J2237" s="604">
        <f>C2237-I2237</f>
        <v>100000</v>
      </c>
      <c r="K2237" s="733"/>
    </row>
    <row r="2238" spans="1:11" ht="14.1" customHeight="1" x14ac:dyDescent="0.25">
      <c r="A2238" s="732" t="s">
        <v>177</v>
      </c>
      <c r="B2238" s="4" t="s">
        <v>141</v>
      </c>
      <c r="C2238" s="12">
        <f>C2239</f>
        <v>100000</v>
      </c>
      <c r="D2238" s="12">
        <f t="shared" ref="D2238:J2238" si="1003">D2239</f>
        <v>0</v>
      </c>
      <c r="E2238" s="12">
        <f t="shared" si="1003"/>
        <v>0</v>
      </c>
      <c r="F2238" s="633">
        <f t="shared" si="1003"/>
        <v>0</v>
      </c>
      <c r="G2238" s="824">
        <f t="shared" si="1003"/>
        <v>0</v>
      </c>
      <c r="H2238" s="12">
        <f t="shared" si="1003"/>
        <v>0</v>
      </c>
      <c r="I2238" s="834">
        <f t="shared" si="1003"/>
        <v>0</v>
      </c>
      <c r="J2238" s="634">
        <f t="shared" si="1003"/>
        <v>100000</v>
      </c>
      <c r="K2238" s="733">
        <f t="shared" ref="K2238:K2249" si="1004">I2238/C2238*100</f>
        <v>0</v>
      </c>
    </row>
    <row r="2239" spans="1:11" ht="14.1" customHeight="1" x14ac:dyDescent="0.25">
      <c r="A2239" s="732" t="s">
        <v>843</v>
      </c>
      <c r="B2239" s="4" t="s">
        <v>809</v>
      </c>
      <c r="C2239" s="12">
        <v>100000</v>
      </c>
      <c r="D2239" s="218"/>
      <c r="E2239" s="605">
        <v>0</v>
      </c>
      <c r="F2239" s="699"/>
      <c r="G2239" s="822"/>
      <c r="H2239" s="605"/>
      <c r="I2239" s="823">
        <f>H2239+G2239</f>
        <v>0</v>
      </c>
      <c r="J2239" s="604">
        <f>C2239-I2239</f>
        <v>100000</v>
      </c>
      <c r="K2239" s="733">
        <f t="shared" si="1004"/>
        <v>0</v>
      </c>
    </row>
    <row r="2240" spans="1:11" ht="14.1" customHeight="1" x14ac:dyDescent="0.25">
      <c r="A2240" s="732" t="s">
        <v>178</v>
      </c>
      <c r="B2240" s="4" t="s">
        <v>143</v>
      </c>
      <c r="C2240" s="12">
        <f>C2241</f>
        <v>1150000</v>
      </c>
      <c r="D2240" s="12">
        <f t="shared" ref="D2240:J2240" si="1005">D2241</f>
        <v>0</v>
      </c>
      <c r="E2240" s="12">
        <f t="shared" si="1005"/>
        <v>0</v>
      </c>
      <c r="F2240" s="633">
        <f t="shared" si="1005"/>
        <v>0</v>
      </c>
      <c r="G2240" s="824">
        <f t="shared" si="1005"/>
        <v>0</v>
      </c>
      <c r="H2240" s="12">
        <f t="shared" si="1005"/>
        <v>0</v>
      </c>
      <c r="I2240" s="834">
        <f t="shared" si="1005"/>
        <v>0</v>
      </c>
      <c r="J2240" s="634">
        <f t="shared" si="1005"/>
        <v>1150000</v>
      </c>
      <c r="K2240" s="733">
        <f t="shared" si="1004"/>
        <v>0</v>
      </c>
    </row>
    <row r="2241" spans="1:11" ht="14.1" customHeight="1" x14ac:dyDescent="0.25">
      <c r="A2241" s="732" t="s">
        <v>844</v>
      </c>
      <c r="B2241" s="4" t="s">
        <v>144</v>
      </c>
      <c r="C2241" s="12">
        <v>1150000</v>
      </c>
      <c r="D2241" s="218"/>
      <c r="E2241" s="218"/>
      <c r="F2241" s="697"/>
      <c r="G2241" s="822"/>
      <c r="H2241" s="605"/>
      <c r="I2241" s="823">
        <f>H2241+G2241</f>
        <v>0</v>
      </c>
      <c r="J2241" s="604">
        <f>C2241-I2241</f>
        <v>1150000</v>
      </c>
      <c r="K2241" s="733">
        <f t="shared" si="1004"/>
        <v>0</v>
      </c>
    </row>
    <row r="2242" spans="1:11" ht="14.1" customHeight="1" x14ac:dyDescent="0.25">
      <c r="A2242" s="745" t="s">
        <v>107</v>
      </c>
      <c r="B2242" s="38" t="s">
        <v>450</v>
      </c>
      <c r="C2242" s="620">
        <f t="shared" ref="C2242:J2242" si="1006">C2243+C2256</f>
        <v>43000000</v>
      </c>
      <c r="D2242" s="620">
        <f t="shared" si="1006"/>
        <v>0</v>
      </c>
      <c r="E2242" s="620">
        <f t="shared" si="1006"/>
        <v>0</v>
      </c>
      <c r="F2242" s="453">
        <f t="shared" si="1006"/>
        <v>0</v>
      </c>
      <c r="G2242" s="825">
        <f t="shared" si="1006"/>
        <v>0</v>
      </c>
      <c r="H2242" s="1260">
        <f t="shared" si="1006"/>
        <v>0</v>
      </c>
      <c r="I2242" s="665">
        <f t="shared" si="1006"/>
        <v>0</v>
      </c>
      <c r="J2242" s="621">
        <f t="shared" si="1006"/>
        <v>43000000</v>
      </c>
      <c r="K2242" s="746">
        <f t="shared" si="1004"/>
        <v>0</v>
      </c>
    </row>
    <row r="2243" spans="1:11" ht="14.1" customHeight="1" thickBot="1" x14ac:dyDescent="0.3">
      <c r="A2243" s="371" t="s">
        <v>13</v>
      </c>
      <c r="B2243" s="47" t="s">
        <v>14</v>
      </c>
      <c r="C2243" s="616">
        <f>C2244+C2249</f>
        <v>38000000</v>
      </c>
      <c r="D2243" s="616">
        <f t="shared" ref="D2243:J2243" si="1007">D2244+D2249</f>
        <v>0</v>
      </c>
      <c r="E2243" s="616">
        <f t="shared" si="1007"/>
        <v>0</v>
      </c>
      <c r="F2243" s="622">
        <f t="shared" si="1007"/>
        <v>0</v>
      </c>
      <c r="G2243" s="838">
        <f t="shared" si="1007"/>
        <v>0</v>
      </c>
      <c r="H2243" s="641">
        <f t="shared" si="1007"/>
        <v>0</v>
      </c>
      <c r="I2243" s="962">
        <f t="shared" si="1007"/>
        <v>0</v>
      </c>
      <c r="J2243" s="632">
        <f t="shared" si="1007"/>
        <v>38000000</v>
      </c>
      <c r="K2243" s="739">
        <f t="shared" si="1004"/>
        <v>0</v>
      </c>
    </row>
    <row r="2244" spans="1:11" ht="14.1" customHeight="1" thickBot="1" x14ac:dyDescent="0.3">
      <c r="A2244" s="372" t="s">
        <v>182</v>
      </c>
      <c r="B2244" s="3" t="s">
        <v>80</v>
      </c>
      <c r="C2244" s="617">
        <f>C2245+C2247</f>
        <v>24480000</v>
      </c>
      <c r="D2244" s="617">
        <f t="shared" ref="D2244:J2244" si="1008">D2245+D2247</f>
        <v>0</v>
      </c>
      <c r="E2244" s="617">
        <f t="shared" si="1008"/>
        <v>0</v>
      </c>
      <c r="F2244" s="624">
        <f t="shared" si="1008"/>
        <v>0</v>
      </c>
      <c r="G2244" s="820">
        <f t="shared" si="1008"/>
        <v>0</v>
      </c>
      <c r="H2244" s="617">
        <f t="shared" si="1008"/>
        <v>0</v>
      </c>
      <c r="I2244" s="934">
        <f t="shared" si="1008"/>
        <v>0</v>
      </c>
      <c r="J2244" s="625">
        <f t="shared" si="1008"/>
        <v>24480000</v>
      </c>
      <c r="K2244" s="741">
        <f t="shared" si="1004"/>
        <v>0</v>
      </c>
    </row>
    <row r="2245" spans="1:11" ht="14.1" customHeight="1" x14ac:dyDescent="0.25">
      <c r="A2245" s="747" t="s">
        <v>183</v>
      </c>
      <c r="B2245" s="41" t="s">
        <v>137</v>
      </c>
      <c r="C2245" s="618">
        <f>C2246</f>
        <v>14880000</v>
      </c>
      <c r="D2245" s="618">
        <f t="shared" ref="D2245:J2245" si="1009">D2246</f>
        <v>0</v>
      </c>
      <c r="E2245" s="618">
        <f t="shared" si="1009"/>
        <v>0</v>
      </c>
      <c r="F2245" s="626">
        <f t="shared" si="1009"/>
        <v>0</v>
      </c>
      <c r="G2245" s="821">
        <f t="shared" si="1009"/>
        <v>0</v>
      </c>
      <c r="H2245" s="618">
        <f t="shared" si="1009"/>
        <v>0</v>
      </c>
      <c r="I2245" s="935">
        <f t="shared" si="1009"/>
        <v>0</v>
      </c>
      <c r="J2245" s="628">
        <f t="shared" si="1009"/>
        <v>14880000</v>
      </c>
      <c r="K2245" s="743">
        <f t="shared" si="1004"/>
        <v>0</v>
      </c>
    </row>
    <row r="2246" spans="1:11" ht="14.1" customHeight="1" x14ac:dyDescent="0.25">
      <c r="A2246" s="732" t="s">
        <v>184</v>
      </c>
      <c r="B2246" s="4" t="s">
        <v>179</v>
      </c>
      <c r="C2246" s="12">
        <v>14880000</v>
      </c>
      <c r="D2246" s="587"/>
      <c r="E2246" s="587"/>
      <c r="F2246" s="699"/>
      <c r="G2246" s="822"/>
      <c r="H2246" s="605"/>
      <c r="I2246" s="823">
        <f>H2246+G2246</f>
        <v>0</v>
      </c>
      <c r="J2246" s="604">
        <f>C2246-I2246</f>
        <v>14880000</v>
      </c>
      <c r="K2246" s="733">
        <f t="shared" si="1004"/>
        <v>0</v>
      </c>
    </row>
    <row r="2247" spans="1:11" ht="14.1" customHeight="1" x14ac:dyDescent="0.25">
      <c r="A2247" s="732" t="s">
        <v>185</v>
      </c>
      <c r="B2247" s="4" t="s">
        <v>180</v>
      </c>
      <c r="C2247" s="12">
        <f>C2248</f>
        <v>9600000</v>
      </c>
      <c r="D2247" s="12">
        <f t="shared" ref="D2247:J2247" si="1010">D2248</f>
        <v>0</v>
      </c>
      <c r="E2247" s="12">
        <f t="shared" si="1010"/>
        <v>0</v>
      </c>
      <c r="F2247" s="633">
        <f t="shared" si="1010"/>
        <v>0</v>
      </c>
      <c r="G2247" s="824">
        <f t="shared" si="1010"/>
        <v>0</v>
      </c>
      <c r="H2247" s="12">
        <f t="shared" si="1010"/>
        <v>0</v>
      </c>
      <c r="I2247" s="834">
        <f t="shared" si="1010"/>
        <v>0</v>
      </c>
      <c r="J2247" s="634">
        <f t="shared" si="1010"/>
        <v>9600000</v>
      </c>
      <c r="K2247" s="733">
        <f t="shared" si="1004"/>
        <v>0</v>
      </c>
    </row>
    <row r="2248" spans="1:11" ht="14.1" customHeight="1" thickBot="1" x14ac:dyDescent="0.3">
      <c r="A2248" s="736" t="s">
        <v>186</v>
      </c>
      <c r="B2248" s="32" t="s">
        <v>181</v>
      </c>
      <c r="C2248" s="611">
        <v>9600000</v>
      </c>
      <c r="D2248" s="590"/>
      <c r="E2248" s="590"/>
      <c r="F2248" s="698"/>
      <c r="G2248" s="828"/>
      <c r="H2248" s="629"/>
      <c r="I2248" s="829">
        <f>H2248+G2248</f>
        <v>0</v>
      </c>
      <c r="J2248" s="630">
        <f>C2248-I2248</f>
        <v>9600000</v>
      </c>
      <c r="K2248" s="737">
        <f t="shared" si="1004"/>
        <v>0</v>
      </c>
    </row>
    <row r="2249" spans="1:11" ht="14.1" customHeight="1" thickBot="1" x14ac:dyDescent="0.3">
      <c r="A2249" s="372" t="s">
        <v>187</v>
      </c>
      <c r="B2249" s="3" t="s">
        <v>136</v>
      </c>
      <c r="C2249" s="617">
        <f>C2250+C2252+C2254</f>
        <v>13520000</v>
      </c>
      <c r="D2249" s="617">
        <f t="shared" ref="D2249:J2249" si="1011">D2250+D2252+D2254</f>
        <v>0</v>
      </c>
      <c r="E2249" s="617">
        <f t="shared" si="1011"/>
        <v>0</v>
      </c>
      <c r="F2249" s="624">
        <f t="shared" si="1011"/>
        <v>0</v>
      </c>
      <c r="G2249" s="820">
        <f t="shared" si="1011"/>
        <v>0</v>
      </c>
      <c r="H2249" s="617">
        <f t="shared" si="1011"/>
        <v>0</v>
      </c>
      <c r="I2249" s="934">
        <f t="shared" si="1011"/>
        <v>0</v>
      </c>
      <c r="J2249" s="625">
        <f t="shared" si="1011"/>
        <v>13520000</v>
      </c>
      <c r="K2249" s="741">
        <f t="shared" si="1004"/>
        <v>0</v>
      </c>
    </row>
    <row r="2250" spans="1:11" ht="14.1" customHeight="1" x14ac:dyDescent="0.25">
      <c r="A2250" s="760" t="s">
        <v>847</v>
      </c>
      <c r="B2250" s="442" t="s">
        <v>139</v>
      </c>
      <c r="C2250" s="635">
        <f>C2251</f>
        <v>96000</v>
      </c>
      <c r="D2250" s="635">
        <f t="shared" ref="D2250:J2250" si="1012">D2251</f>
        <v>0</v>
      </c>
      <c r="E2250" s="635">
        <f t="shared" si="1012"/>
        <v>0</v>
      </c>
      <c r="F2250" s="786">
        <f t="shared" si="1012"/>
        <v>0</v>
      </c>
      <c r="G2250" s="833">
        <f t="shared" si="1012"/>
        <v>0</v>
      </c>
      <c r="H2250" s="635">
        <f t="shared" si="1012"/>
        <v>0</v>
      </c>
      <c r="I2250" s="937">
        <f t="shared" si="1012"/>
        <v>0</v>
      </c>
      <c r="J2250" s="867">
        <f t="shared" si="1012"/>
        <v>96000</v>
      </c>
      <c r="K2250" s="761"/>
    </row>
    <row r="2251" spans="1:11" ht="14.1" customHeight="1" x14ac:dyDescent="0.25">
      <c r="A2251" s="732" t="s">
        <v>848</v>
      </c>
      <c r="B2251" s="4" t="s">
        <v>140</v>
      </c>
      <c r="C2251" s="12">
        <v>96000</v>
      </c>
      <c r="D2251" s="12"/>
      <c r="E2251" s="12"/>
      <c r="F2251" s="633"/>
      <c r="G2251" s="824"/>
      <c r="H2251" s="12"/>
      <c r="I2251" s="834"/>
      <c r="J2251" s="634">
        <f>C2251-I2251</f>
        <v>96000</v>
      </c>
      <c r="K2251" s="733"/>
    </row>
    <row r="2252" spans="1:11" ht="14.1" customHeight="1" x14ac:dyDescent="0.25">
      <c r="A2252" s="732" t="s">
        <v>188</v>
      </c>
      <c r="B2252" s="4" t="s">
        <v>143</v>
      </c>
      <c r="C2252" s="12">
        <f>C2253</f>
        <v>4424000</v>
      </c>
      <c r="D2252" s="12">
        <f t="shared" ref="D2252:J2252" si="1013">D2253</f>
        <v>0</v>
      </c>
      <c r="E2252" s="12">
        <f t="shared" si="1013"/>
        <v>0</v>
      </c>
      <c r="F2252" s="633">
        <f t="shared" si="1013"/>
        <v>0</v>
      </c>
      <c r="G2252" s="824">
        <f t="shared" si="1013"/>
        <v>0</v>
      </c>
      <c r="H2252" s="12">
        <f t="shared" si="1013"/>
        <v>0</v>
      </c>
      <c r="I2252" s="834">
        <f t="shared" si="1013"/>
        <v>0</v>
      </c>
      <c r="J2252" s="634">
        <f t="shared" si="1013"/>
        <v>4424000</v>
      </c>
      <c r="K2252" s="733">
        <f>I2252/C2252*100</f>
        <v>0</v>
      </c>
    </row>
    <row r="2253" spans="1:11" ht="14.1" customHeight="1" x14ac:dyDescent="0.25">
      <c r="A2253" s="732" t="s">
        <v>189</v>
      </c>
      <c r="B2253" s="4" t="s">
        <v>160</v>
      </c>
      <c r="C2253" s="12">
        <v>4424000</v>
      </c>
      <c r="D2253" s="587"/>
      <c r="E2253" s="587"/>
      <c r="F2253" s="699"/>
      <c r="G2253" s="822"/>
      <c r="H2253" s="605"/>
      <c r="I2253" s="823">
        <f>H2253+G2253</f>
        <v>0</v>
      </c>
      <c r="J2253" s="636">
        <f>C2253-I2253</f>
        <v>4424000</v>
      </c>
      <c r="K2253" s="733">
        <f>I2253/C2253*100</f>
        <v>0</v>
      </c>
    </row>
    <row r="2254" spans="1:11" ht="14.1" customHeight="1" x14ac:dyDescent="0.25">
      <c r="A2254" s="732" t="s">
        <v>849</v>
      </c>
      <c r="B2254" s="4" t="s">
        <v>845</v>
      </c>
      <c r="C2254" s="12">
        <f>C2255</f>
        <v>9000000</v>
      </c>
      <c r="D2254" s="12">
        <f t="shared" ref="D2254:J2254" si="1014">D2255</f>
        <v>0</v>
      </c>
      <c r="E2254" s="12">
        <f t="shared" si="1014"/>
        <v>0</v>
      </c>
      <c r="F2254" s="633">
        <f t="shared" si="1014"/>
        <v>0</v>
      </c>
      <c r="G2254" s="824">
        <f t="shared" si="1014"/>
        <v>0</v>
      </c>
      <c r="H2254" s="12">
        <f t="shared" si="1014"/>
        <v>0</v>
      </c>
      <c r="I2254" s="834">
        <f t="shared" si="1014"/>
        <v>0</v>
      </c>
      <c r="J2254" s="634">
        <f t="shared" si="1014"/>
        <v>9000000</v>
      </c>
      <c r="K2254" s="733"/>
    </row>
    <row r="2255" spans="1:11" ht="14.1" customHeight="1" thickBot="1" x14ac:dyDescent="0.3">
      <c r="A2255" s="762" t="s">
        <v>850</v>
      </c>
      <c r="B2255" s="443" t="s">
        <v>846</v>
      </c>
      <c r="C2255" s="642">
        <v>9000000</v>
      </c>
      <c r="D2255" s="700"/>
      <c r="E2255" s="700"/>
      <c r="F2255" s="701"/>
      <c r="G2255" s="839"/>
      <c r="H2255" s="643"/>
      <c r="I2255" s="840"/>
      <c r="J2255" s="644">
        <f>C2255-I2255</f>
        <v>9000000</v>
      </c>
      <c r="K2255" s="763"/>
    </row>
    <row r="2256" spans="1:11" ht="14.1" customHeight="1" thickBot="1" x14ac:dyDescent="0.3">
      <c r="A2256" s="764" t="s">
        <v>15</v>
      </c>
      <c r="B2256" s="78" t="s">
        <v>16</v>
      </c>
      <c r="C2256" s="645">
        <f>C2257+C2260</f>
        <v>5000000</v>
      </c>
      <c r="D2256" s="645">
        <f t="shared" ref="D2256:J2256" si="1015">D2257+D2260</f>
        <v>0</v>
      </c>
      <c r="E2256" s="645">
        <f t="shared" si="1015"/>
        <v>0</v>
      </c>
      <c r="F2256" s="646">
        <f t="shared" si="1015"/>
        <v>0</v>
      </c>
      <c r="G2256" s="841">
        <f t="shared" si="1015"/>
        <v>0</v>
      </c>
      <c r="H2256" s="647">
        <f t="shared" si="1015"/>
        <v>0</v>
      </c>
      <c r="I2256" s="964">
        <f t="shared" si="1015"/>
        <v>0</v>
      </c>
      <c r="J2256" s="648">
        <f t="shared" si="1015"/>
        <v>5000000</v>
      </c>
      <c r="K2256" s="765">
        <f t="shared" ref="K2256:K2269" si="1016">I2256/C2256*100</f>
        <v>0</v>
      </c>
    </row>
    <row r="2257" spans="1:11" ht="14.1" customHeight="1" thickBot="1" x14ac:dyDescent="0.3">
      <c r="A2257" s="372" t="s">
        <v>193</v>
      </c>
      <c r="B2257" s="3" t="s">
        <v>80</v>
      </c>
      <c r="C2257" s="617">
        <f>C2258</f>
        <v>670000</v>
      </c>
      <c r="D2257" s="617">
        <f t="shared" ref="D2257:J2258" si="1017">D2258</f>
        <v>0</v>
      </c>
      <c r="E2257" s="617">
        <f t="shared" si="1017"/>
        <v>0</v>
      </c>
      <c r="F2257" s="624">
        <f t="shared" si="1017"/>
        <v>0</v>
      </c>
      <c r="G2257" s="820">
        <f t="shared" si="1017"/>
        <v>0</v>
      </c>
      <c r="H2257" s="617">
        <f t="shared" si="1017"/>
        <v>0</v>
      </c>
      <c r="I2257" s="934">
        <f t="shared" si="1017"/>
        <v>0</v>
      </c>
      <c r="J2257" s="625">
        <f t="shared" si="1017"/>
        <v>670000</v>
      </c>
      <c r="K2257" s="741">
        <f t="shared" si="1016"/>
        <v>0</v>
      </c>
    </row>
    <row r="2258" spans="1:11" ht="14.1" customHeight="1" x14ac:dyDescent="0.25">
      <c r="A2258" s="747" t="s">
        <v>194</v>
      </c>
      <c r="B2258" s="41" t="s">
        <v>137</v>
      </c>
      <c r="C2258" s="618">
        <f>C2259</f>
        <v>670000</v>
      </c>
      <c r="D2258" s="618">
        <f t="shared" si="1017"/>
        <v>0</v>
      </c>
      <c r="E2258" s="618">
        <f t="shared" si="1017"/>
        <v>0</v>
      </c>
      <c r="F2258" s="626">
        <f t="shared" si="1017"/>
        <v>0</v>
      </c>
      <c r="G2258" s="821">
        <f t="shared" si="1017"/>
        <v>0</v>
      </c>
      <c r="H2258" s="618">
        <f t="shared" si="1017"/>
        <v>0</v>
      </c>
      <c r="I2258" s="935">
        <f t="shared" si="1017"/>
        <v>0</v>
      </c>
      <c r="J2258" s="628">
        <f t="shared" si="1017"/>
        <v>670000</v>
      </c>
      <c r="K2258" s="743">
        <f t="shared" si="1016"/>
        <v>0</v>
      </c>
    </row>
    <row r="2259" spans="1:11" ht="14.1" customHeight="1" thickBot="1" x14ac:dyDescent="0.3">
      <c r="A2259" s="736" t="s">
        <v>195</v>
      </c>
      <c r="B2259" s="32" t="s">
        <v>138</v>
      </c>
      <c r="C2259" s="611">
        <v>670000</v>
      </c>
      <c r="D2259" s="590"/>
      <c r="E2259" s="590"/>
      <c r="F2259" s="698"/>
      <c r="G2259" s="828"/>
      <c r="H2259" s="629"/>
      <c r="I2259" s="829">
        <f>H2259+G2259</f>
        <v>0</v>
      </c>
      <c r="J2259" s="630">
        <f>C2259-I2259</f>
        <v>670000</v>
      </c>
      <c r="K2259" s="737">
        <f t="shared" si="1016"/>
        <v>0</v>
      </c>
    </row>
    <row r="2260" spans="1:11" ht="14.1" customHeight="1" thickBot="1" x14ac:dyDescent="0.3">
      <c r="A2260" s="372" t="s">
        <v>196</v>
      </c>
      <c r="B2260" s="3" t="s">
        <v>136</v>
      </c>
      <c r="C2260" s="617">
        <f>C2261+C2263+C2265+C2267</f>
        <v>4330000</v>
      </c>
      <c r="D2260" s="617">
        <f t="shared" ref="D2260:J2260" si="1018">D2261+D2263+D2265+D2267</f>
        <v>0</v>
      </c>
      <c r="E2260" s="617">
        <f t="shared" si="1018"/>
        <v>0</v>
      </c>
      <c r="F2260" s="624">
        <f t="shared" si="1018"/>
        <v>0</v>
      </c>
      <c r="G2260" s="820">
        <f t="shared" si="1018"/>
        <v>0</v>
      </c>
      <c r="H2260" s="617">
        <f t="shared" si="1018"/>
        <v>0</v>
      </c>
      <c r="I2260" s="934">
        <f t="shared" si="1018"/>
        <v>0</v>
      </c>
      <c r="J2260" s="625">
        <f t="shared" si="1018"/>
        <v>4330000</v>
      </c>
      <c r="K2260" s="741">
        <f t="shared" si="1016"/>
        <v>0</v>
      </c>
    </row>
    <row r="2261" spans="1:11" ht="14.1" customHeight="1" x14ac:dyDescent="0.25">
      <c r="A2261" s="747" t="s">
        <v>197</v>
      </c>
      <c r="B2261" s="41" t="s">
        <v>139</v>
      </c>
      <c r="C2261" s="618">
        <f>C2262</f>
        <v>755000</v>
      </c>
      <c r="D2261" s="618">
        <f t="shared" ref="D2261:J2261" si="1019">D2262</f>
        <v>0</v>
      </c>
      <c r="E2261" s="618">
        <f t="shared" si="1019"/>
        <v>0</v>
      </c>
      <c r="F2261" s="626">
        <f t="shared" si="1019"/>
        <v>0</v>
      </c>
      <c r="G2261" s="821">
        <f t="shared" si="1019"/>
        <v>0</v>
      </c>
      <c r="H2261" s="618">
        <f t="shared" si="1019"/>
        <v>0</v>
      </c>
      <c r="I2261" s="935">
        <f t="shared" si="1019"/>
        <v>0</v>
      </c>
      <c r="J2261" s="628">
        <f t="shared" si="1019"/>
        <v>755000</v>
      </c>
      <c r="K2261" s="743">
        <f t="shared" si="1016"/>
        <v>0</v>
      </c>
    </row>
    <row r="2262" spans="1:11" ht="14.1" customHeight="1" x14ac:dyDescent="0.25">
      <c r="A2262" s="732" t="s">
        <v>198</v>
      </c>
      <c r="B2262" s="4" t="s">
        <v>140</v>
      </c>
      <c r="C2262" s="12">
        <v>755000</v>
      </c>
      <c r="D2262" s="218"/>
      <c r="E2262" s="218"/>
      <c r="F2262" s="697"/>
      <c r="G2262" s="804"/>
      <c r="H2262" s="605"/>
      <c r="I2262" s="823">
        <f>H2262+G2262</f>
        <v>0</v>
      </c>
      <c r="J2262" s="604">
        <f>C2262-I2262</f>
        <v>755000</v>
      </c>
      <c r="K2262" s="733">
        <f t="shared" si="1016"/>
        <v>0</v>
      </c>
    </row>
    <row r="2263" spans="1:11" ht="14.1" customHeight="1" x14ac:dyDescent="0.25">
      <c r="A2263" s="732" t="s">
        <v>199</v>
      </c>
      <c r="B2263" s="4" t="s">
        <v>141</v>
      </c>
      <c r="C2263" s="12">
        <f>C2264</f>
        <v>200000</v>
      </c>
      <c r="D2263" s="12">
        <f t="shared" ref="D2263:J2263" si="1020">D2264</f>
        <v>0</v>
      </c>
      <c r="E2263" s="12">
        <f t="shared" si="1020"/>
        <v>0</v>
      </c>
      <c r="F2263" s="633">
        <f t="shared" si="1020"/>
        <v>0</v>
      </c>
      <c r="G2263" s="824">
        <f t="shared" si="1020"/>
        <v>0</v>
      </c>
      <c r="H2263" s="12">
        <f t="shared" si="1020"/>
        <v>0</v>
      </c>
      <c r="I2263" s="834">
        <f t="shared" si="1020"/>
        <v>0</v>
      </c>
      <c r="J2263" s="634">
        <f t="shared" si="1020"/>
        <v>200000</v>
      </c>
      <c r="K2263" s="733">
        <f t="shared" si="1016"/>
        <v>0</v>
      </c>
    </row>
    <row r="2264" spans="1:11" ht="14.1" customHeight="1" x14ac:dyDescent="0.25">
      <c r="A2264" s="732" t="s">
        <v>200</v>
      </c>
      <c r="B2264" s="4" t="s">
        <v>142</v>
      </c>
      <c r="C2264" s="12">
        <v>200000</v>
      </c>
      <c r="D2264" s="218"/>
      <c r="E2264" s="218"/>
      <c r="F2264" s="697"/>
      <c r="G2264" s="822"/>
      <c r="H2264" s="605"/>
      <c r="I2264" s="823">
        <f>H2264+G2264</f>
        <v>0</v>
      </c>
      <c r="J2264" s="604">
        <f>C2264-I2264</f>
        <v>200000</v>
      </c>
      <c r="K2264" s="733">
        <f t="shared" si="1016"/>
        <v>0</v>
      </c>
    </row>
    <row r="2265" spans="1:11" ht="14.1" customHeight="1" x14ac:dyDescent="0.25">
      <c r="A2265" s="732" t="s">
        <v>201</v>
      </c>
      <c r="B2265" s="4" t="s">
        <v>143</v>
      </c>
      <c r="C2265" s="12">
        <f>C2266</f>
        <v>1275000</v>
      </c>
      <c r="D2265" s="12">
        <f t="shared" ref="D2265:J2265" si="1021">D2266</f>
        <v>0</v>
      </c>
      <c r="E2265" s="12">
        <f t="shared" si="1021"/>
        <v>0</v>
      </c>
      <c r="F2265" s="633">
        <f t="shared" si="1021"/>
        <v>0</v>
      </c>
      <c r="G2265" s="824">
        <f t="shared" si="1021"/>
        <v>0</v>
      </c>
      <c r="H2265" s="12">
        <f t="shared" si="1021"/>
        <v>0</v>
      </c>
      <c r="I2265" s="834">
        <f t="shared" si="1021"/>
        <v>0</v>
      </c>
      <c r="J2265" s="634">
        <f t="shared" si="1021"/>
        <v>1275000</v>
      </c>
      <c r="K2265" s="733">
        <f t="shared" si="1016"/>
        <v>0</v>
      </c>
    </row>
    <row r="2266" spans="1:11" ht="14.1" customHeight="1" x14ac:dyDescent="0.25">
      <c r="A2266" s="732" t="s">
        <v>202</v>
      </c>
      <c r="B2266" s="4" t="s">
        <v>160</v>
      </c>
      <c r="C2266" s="12">
        <v>1275000</v>
      </c>
      <c r="D2266" s="218"/>
      <c r="E2266" s="218"/>
      <c r="F2266" s="697"/>
      <c r="G2266" s="822"/>
      <c r="H2266" s="605"/>
      <c r="I2266" s="823">
        <f>H2266+G2266</f>
        <v>0</v>
      </c>
      <c r="J2266" s="604">
        <f>C2266-I2266</f>
        <v>1275000</v>
      </c>
      <c r="K2266" s="733">
        <f t="shared" si="1016"/>
        <v>0</v>
      </c>
    </row>
    <row r="2267" spans="1:11" ht="14.1" customHeight="1" x14ac:dyDescent="0.25">
      <c r="A2267" s="732" t="s">
        <v>203</v>
      </c>
      <c r="B2267" s="4" t="s">
        <v>190</v>
      </c>
      <c r="C2267" s="12">
        <f>C2268+C2269</f>
        <v>2100000</v>
      </c>
      <c r="D2267" s="12">
        <f t="shared" ref="D2267:J2267" si="1022">D2268+D2269</f>
        <v>0</v>
      </c>
      <c r="E2267" s="12">
        <f t="shared" si="1022"/>
        <v>0</v>
      </c>
      <c r="F2267" s="633">
        <f t="shared" si="1022"/>
        <v>0</v>
      </c>
      <c r="G2267" s="824">
        <f t="shared" si="1022"/>
        <v>0</v>
      </c>
      <c r="H2267" s="12">
        <f t="shared" si="1022"/>
        <v>0</v>
      </c>
      <c r="I2267" s="834">
        <f t="shared" si="1022"/>
        <v>0</v>
      </c>
      <c r="J2267" s="634">
        <f t="shared" si="1022"/>
        <v>2100000</v>
      </c>
      <c r="K2267" s="733">
        <f t="shared" si="1016"/>
        <v>0</v>
      </c>
    </row>
    <row r="2268" spans="1:11" ht="14.1" customHeight="1" x14ac:dyDescent="0.25">
      <c r="A2268" s="732" t="s">
        <v>204</v>
      </c>
      <c r="B2268" s="4" t="s">
        <v>191</v>
      </c>
      <c r="C2268" s="12">
        <v>1500000</v>
      </c>
      <c r="D2268" s="218"/>
      <c r="E2268" s="218"/>
      <c r="F2268" s="697"/>
      <c r="G2268" s="822"/>
      <c r="H2268" s="605"/>
      <c r="I2268" s="823">
        <f>H2268+G2268</f>
        <v>0</v>
      </c>
      <c r="J2268" s="604">
        <f>C2268-I2268</f>
        <v>1500000</v>
      </c>
      <c r="K2268" s="733">
        <f t="shared" si="1016"/>
        <v>0</v>
      </c>
    </row>
    <row r="2269" spans="1:11" ht="14.1" customHeight="1" x14ac:dyDescent="0.25">
      <c r="A2269" s="732" t="s">
        <v>205</v>
      </c>
      <c r="B2269" s="4" t="s">
        <v>192</v>
      </c>
      <c r="C2269" s="12">
        <v>600000</v>
      </c>
      <c r="D2269" s="218"/>
      <c r="E2269" s="218"/>
      <c r="F2269" s="697"/>
      <c r="G2269" s="822"/>
      <c r="H2269" s="605"/>
      <c r="I2269" s="823">
        <f>H2269+G2269</f>
        <v>0</v>
      </c>
      <c r="J2269" s="604">
        <f>C2269-I2269</f>
        <v>600000</v>
      </c>
      <c r="K2269" s="733">
        <f t="shared" si="1016"/>
        <v>0</v>
      </c>
    </row>
    <row r="2270" spans="1:11" ht="14.1" customHeight="1" x14ac:dyDescent="0.25">
      <c r="A2270" s="879"/>
      <c r="B2270" s="879"/>
      <c r="C2270" s="880"/>
      <c r="D2270" s="881"/>
      <c r="E2270" s="881"/>
      <c r="F2270" s="881"/>
      <c r="G2270" s="882"/>
      <c r="H2270" s="882"/>
      <c r="I2270" s="882"/>
      <c r="J2270" s="883"/>
      <c r="K2270" s="884"/>
    </row>
    <row r="2271" spans="1:11" ht="14.1" customHeight="1" x14ac:dyDescent="0.25">
      <c r="A2271" s="7"/>
      <c r="B2271" s="7"/>
      <c r="C2271" s="885"/>
      <c r="D2271" s="220"/>
      <c r="E2271" s="220"/>
      <c r="F2271" s="220"/>
      <c r="G2271" s="415"/>
      <c r="H2271" s="415"/>
      <c r="I2271" s="415"/>
      <c r="J2271" s="886"/>
      <c r="K2271" s="887"/>
    </row>
    <row r="2272" spans="1:11" ht="14.1" customHeight="1" x14ac:dyDescent="0.25">
      <c r="A2272" s="7"/>
      <c r="B2272" s="7"/>
      <c r="C2272" s="885"/>
      <c r="D2272" s="220"/>
      <c r="E2272" s="220"/>
      <c r="F2272" s="220"/>
      <c r="G2272" s="415"/>
      <c r="H2272" s="415"/>
      <c r="I2272" s="415"/>
      <c r="J2272" s="886"/>
      <c r="K2272" s="887">
        <v>5</v>
      </c>
    </row>
    <row r="2273" spans="1:11" ht="14.1" customHeight="1" x14ac:dyDescent="0.25">
      <c r="A2273" s="717" t="s">
        <v>435</v>
      </c>
      <c r="B2273" s="689">
        <v>2</v>
      </c>
      <c r="C2273" s="690" t="s">
        <v>436</v>
      </c>
      <c r="D2273" s="690" t="s">
        <v>437</v>
      </c>
      <c r="E2273" s="690" t="s">
        <v>438</v>
      </c>
      <c r="F2273" s="691" t="s">
        <v>439</v>
      </c>
      <c r="G2273" s="801">
        <v>7</v>
      </c>
      <c r="H2273" s="581">
        <v>8</v>
      </c>
      <c r="I2273" s="924">
        <v>9</v>
      </c>
      <c r="J2273" s="582">
        <v>10</v>
      </c>
      <c r="K2273" s="718">
        <v>11</v>
      </c>
    </row>
    <row r="2274" spans="1:11" ht="14.1" customHeight="1" x14ac:dyDescent="0.25">
      <c r="A2274" s="745" t="s">
        <v>106</v>
      </c>
      <c r="B2274" s="38" t="s">
        <v>91</v>
      </c>
      <c r="C2274" s="620">
        <f t="shared" ref="C2274:J2274" si="1023">C2275+C2280+C2287+C2292+C2297+C2301+C2305+C2315+C2319+C2323</f>
        <v>104604000</v>
      </c>
      <c r="D2274" s="620">
        <f t="shared" si="1023"/>
        <v>0</v>
      </c>
      <c r="E2274" s="620">
        <f t="shared" si="1023"/>
        <v>0</v>
      </c>
      <c r="F2274" s="453">
        <f t="shared" si="1023"/>
        <v>0</v>
      </c>
      <c r="G2274" s="825">
        <f t="shared" si="1023"/>
        <v>29625043</v>
      </c>
      <c r="H2274" s="619">
        <f t="shared" si="1023"/>
        <v>9124720</v>
      </c>
      <c r="I2274" s="665">
        <f t="shared" si="1023"/>
        <v>38749763</v>
      </c>
      <c r="J2274" s="621">
        <f t="shared" si="1023"/>
        <v>65854237</v>
      </c>
      <c r="K2274" s="746">
        <f t="shared" ref="K2274:K2309" si="1024">I2274/C2274*100</f>
        <v>37.044245917938127</v>
      </c>
    </row>
    <row r="2275" spans="1:11" ht="14.1" customHeight="1" thickBot="1" x14ac:dyDescent="0.3">
      <c r="A2275" s="766" t="s">
        <v>17</v>
      </c>
      <c r="B2275" s="385" t="s">
        <v>18</v>
      </c>
      <c r="C2275" s="495">
        <f>C2276</f>
        <v>12960000</v>
      </c>
      <c r="D2275" s="495">
        <f t="shared" ref="D2275:J2276" si="1025">D2276</f>
        <v>0</v>
      </c>
      <c r="E2275" s="495">
        <f t="shared" si="1025"/>
        <v>0</v>
      </c>
      <c r="F2275" s="649">
        <f t="shared" si="1025"/>
        <v>0</v>
      </c>
      <c r="G2275" s="842">
        <f t="shared" si="1025"/>
        <v>3718895</v>
      </c>
      <c r="H2275" s="539">
        <f t="shared" si="1025"/>
        <v>776900</v>
      </c>
      <c r="I2275" s="965">
        <f t="shared" si="1025"/>
        <v>4495795</v>
      </c>
      <c r="J2275" s="651">
        <f t="shared" si="1025"/>
        <v>8464205</v>
      </c>
      <c r="K2275" s="767">
        <f t="shared" si="1024"/>
        <v>34.689776234567901</v>
      </c>
    </row>
    <row r="2276" spans="1:11" ht="14.1" customHeight="1" thickBot="1" x14ac:dyDescent="0.3">
      <c r="A2276" s="372" t="s">
        <v>209</v>
      </c>
      <c r="B2276" s="3" t="s">
        <v>136</v>
      </c>
      <c r="C2276" s="617">
        <f>C2277</f>
        <v>12960000</v>
      </c>
      <c r="D2276" s="617">
        <f t="shared" si="1025"/>
        <v>0</v>
      </c>
      <c r="E2276" s="617">
        <f t="shared" si="1025"/>
        <v>0</v>
      </c>
      <c r="F2276" s="624">
        <f t="shared" si="1025"/>
        <v>0</v>
      </c>
      <c r="G2276" s="820">
        <f t="shared" si="1025"/>
        <v>3718895</v>
      </c>
      <c r="H2276" s="617">
        <f t="shared" si="1025"/>
        <v>776900</v>
      </c>
      <c r="I2276" s="934">
        <f t="shared" si="1025"/>
        <v>4495795</v>
      </c>
      <c r="J2276" s="625">
        <f t="shared" si="1025"/>
        <v>8464205</v>
      </c>
      <c r="K2276" s="741">
        <f t="shared" si="1024"/>
        <v>34.689776234567901</v>
      </c>
    </row>
    <row r="2277" spans="1:11" ht="14.1" customHeight="1" x14ac:dyDescent="0.25">
      <c r="A2277" s="747" t="s">
        <v>210</v>
      </c>
      <c r="B2277" s="41" t="s">
        <v>206</v>
      </c>
      <c r="C2277" s="618">
        <f>C2278+C2279</f>
        <v>12960000</v>
      </c>
      <c r="D2277" s="618">
        <f t="shared" ref="D2277:J2277" si="1026">D2278+D2279</f>
        <v>0</v>
      </c>
      <c r="E2277" s="618">
        <f t="shared" si="1026"/>
        <v>0</v>
      </c>
      <c r="F2277" s="626">
        <f t="shared" si="1026"/>
        <v>0</v>
      </c>
      <c r="G2277" s="821">
        <f t="shared" si="1026"/>
        <v>3718895</v>
      </c>
      <c r="H2277" s="618">
        <f t="shared" si="1026"/>
        <v>776900</v>
      </c>
      <c r="I2277" s="935">
        <f t="shared" si="1026"/>
        <v>4495795</v>
      </c>
      <c r="J2277" s="628">
        <f t="shared" si="1026"/>
        <v>8464205</v>
      </c>
      <c r="K2277" s="743">
        <f t="shared" si="1024"/>
        <v>34.689776234567901</v>
      </c>
    </row>
    <row r="2278" spans="1:11" ht="14.1" customHeight="1" x14ac:dyDescent="0.25">
      <c r="A2278" s="732" t="s">
        <v>223</v>
      </c>
      <c r="B2278" s="4" t="s">
        <v>207</v>
      </c>
      <c r="C2278" s="12">
        <v>4560000</v>
      </c>
      <c r="D2278" s="218"/>
      <c r="E2278" s="218"/>
      <c r="F2278" s="697"/>
      <c r="G2278" s="822">
        <v>806405</v>
      </c>
      <c r="H2278" s="605">
        <v>205655</v>
      </c>
      <c r="I2278" s="831">
        <f>H2278+G2278</f>
        <v>1012060</v>
      </c>
      <c r="J2278" s="604">
        <f>C2278-I2278</f>
        <v>3547940</v>
      </c>
      <c r="K2278" s="733">
        <f t="shared" si="1024"/>
        <v>22.194298245614036</v>
      </c>
    </row>
    <row r="2279" spans="1:11" ht="14.1" customHeight="1" x14ac:dyDescent="0.25">
      <c r="A2279" s="732" t="s">
        <v>211</v>
      </c>
      <c r="B2279" s="4" t="s">
        <v>208</v>
      </c>
      <c r="C2279" s="12">
        <v>8400000</v>
      </c>
      <c r="D2279" s="218"/>
      <c r="E2279" s="218"/>
      <c r="F2279" s="697"/>
      <c r="G2279" s="822">
        <v>2912490</v>
      </c>
      <c r="H2279" s="605">
        <v>571245</v>
      </c>
      <c r="I2279" s="831">
        <f>H2279+G2279</f>
        <v>3483735</v>
      </c>
      <c r="J2279" s="604">
        <f>C2279-I2279</f>
        <v>4916265</v>
      </c>
      <c r="K2279" s="733">
        <f t="shared" si="1024"/>
        <v>41.473035714285714</v>
      </c>
    </row>
    <row r="2280" spans="1:11" ht="14.1" customHeight="1" thickBot="1" x14ac:dyDescent="0.3">
      <c r="A2280" s="371" t="s">
        <v>19</v>
      </c>
      <c r="B2280" s="47" t="s">
        <v>20</v>
      </c>
      <c r="C2280" s="616">
        <f>C2281+C2284</f>
        <v>10000000</v>
      </c>
      <c r="D2280" s="616">
        <f t="shared" ref="D2280:J2280" si="1027">D2281+D2284</f>
        <v>0</v>
      </c>
      <c r="E2280" s="616">
        <f t="shared" si="1027"/>
        <v>0</v>
      </c>
      <c r="F2280" s="622">
        <f t="shared" si="1027"/>
        <v>0</v>
      </c>
      <c r="G2280" s="838">
        <f t="shared" si="1027"/>
        <v>2642000</v>
      </c>
      <c r="H2280" s="631">
        <f t="shared" si="1027"/>
        <v>650000</v>
      </c>
      <c r="I2280" s="962">
        <f t="shared" si="1027"/>
        <v>3292000</v>
      </c>
      <c r="J2280" s="632">
        <f t="shared" si="1027"/>
        <v>6708000</v>
      </c>
      <c r="K2280" s="739">
        <f t="shared" si="1024"/>
        <v>32.92</v>
      </c>
    </row>
    <row r="2281" spans="1:11" ht="14.1" customHeight="1" thickBot="1" x14ac:dyDescent="0.3">
      <c r="A2281" s="372" t="s">
        <v>225</v>
      </c>
      <c r="B2281" s="3" t="s">
        <v>80</v>
      </c>
      <c r="C2281" s="617">
        <f>C2282</f>
        <v>7800000</v>
      </c>
      <c r="D2281" s="617">
        <f t="shared" ref="D2281:J2282" si="1028">D2282</f>
        <v>0</v>
      </c>
      <c r="E2281" s="617">
        <f t="shared" si="1028"/>
        <v>0</v>
      </c>
      <c r="F2281" s="624">
        <f t="shared" si="1028"/>
        <v>0</v>
      </c>
      <c r="G2281" s="820">
        <f t="shared" si="1028"/>
        <v>1950000</v>
      </c>
      <c r="H2281" s="617">
        <f t="shared" si="1028"/>
        <v>650000</v>
      </c>
      <c r="I2281" s="934">
        <f t="shared" si="1028"/>
        <v>2600000</v>
      </c>
      <c r="J2281" s="625">
        <f t="shared" si="1028"/>
        <v>5200000</v>
      </c>
      <c r="K2281" s="741">
        <f t="shared" si="1024"/>
        <v>33.333333333333329</v>
      </c>
    </row>
    <row r="2282" spans="1:11" ht="14.1" customHeight="1" x14ac:dyDescent="0.25">
      <c r="A2282" s="747" t="s">
        <v>226</v>
      </c>
      <c r="B2282" s="41" t="s">
        <v>180</v>
      </c>
      <c r="C2282" s="618">
        <f>C2283</f>
        <v>7800000</v>
      </c>
      <c r="D2282" s="618">
        <f t="shared" si="1028"/>
        <v>0</v>
      </c>
      <c r="E2282" s="618">
        <f t="shared" si="1028"/>
        <v>0</v>
      </c>
      <c r="F2282" s="626">
        <f t="shared" si="1028"/>
        <v>0</v>
      </c>
      <c r="G2282" s="821">
        <f t="shared" si="1028"/>
        <v>1950000</v>
      </c>
      <c r="H2282" s="618">
        <f t="shared" si="1028"/>
        <v>650000</v>
      </c>
      <c r="I2282" s="935">
        <f t="shared" si="1028"/>
        <v>2600000</v>
      </c>
      <c r="J2282" s="628">
        <f t="shared" si="1028"/>
        <v>5200000</v>
      </c>
      <c r="K2282" s="743">
        <f t="shared" si="1024"/>
        <v>33.333333333333329</v>
      </c>
    </row>
    <row r="2283" spans="1:11" ht="14.1" customHeight="1" x14ac:dyDescent="0.25">
      <c r="A2283" s="732" t="s">
        <v>227</v>
      </c>
      <c r="B2283" s="4" t="s">
        <v>254</v>
      </c>
      <c r="C2283" s="12">
        <v>7800000</v>
      </c>
      <c r="D2283" s="587"/>
      <c r="E2283" s="587"/>
      <c r="F2283" s="699"/>
      <c r="G2283" s="822">
        <v>1950000</v>
      </c>
      <c r="H2283" s="605">
        <v>650000</v>
      </c>
      <c r="I2283" s="831">
        <f>H2283+G2283</f>
        <v>2600000</v>
      </c>
      <c r="J2283" s="604">
        <f>C2283-I2283</f>
        <v>5200000</v>
      </c>
      <c r="K2283" s="733">
        <f t="shared" si="1024"/>
        <v>33.333333333333329</v>
      </c>
    </row>
    <row r="2284" spans="1:11" ht="14.1" customHeight="1" x14ac:dyDescent="0.25">
      <c r="A2284" s="732" t="s">
        <v>224</v>
      </c>
      <c r="B2284" s="4" t="s">
        <v>136</v>
      </c>
      <c r="C2284" s="12">
        <f>C2285</f>
        <v>2200000</v>
      </c>
      <c r="D2284" s="12">
        <f t="shared" ref="D2284:J2285" si="1029">D2285</f>
        <v>0</v>
      </c>
      <c r="E2284" s="12">
        <f t="shared" si="1029"/>
        <v>0</v>
      </c>
      <c r="F2284" s="633">
        <f t="shared" si="1029"/>
        <v>0</v>
      </c>
      <c r="G2284" s="824">
        <f t="shared" si="1029"/>
        <v>692000</v>
      </c>
      <c r="H2284" s="12">
        <f t="shared" si="1029"/>
        <v>0</v>
      </c>
      <c r="I2284" s="834">
        <f t="shared" si="1029"/>
        <v>692000</v>
      </c>
      <c r="J2284" s="634">
        <f t="shared" si="1029"/>
        <v>1508000</v>
      </c>
      <c r="K2284" s="733">
        <f t="shared" si="1024"/>
        <v>31.454545454545457</v>
      </c>
    </row>
    <row r="2285" spans="1:11" ht="14.1" customHeight="1" x14ac:dyDescent="0.25">
      <c r="A2285" s="732" t="s">
        <v>228</v>
      </c>
      <c r="B2285" s="4" t="s">
        <v>139</v>
      </c>
      <c r="C2285" s="12">
        <f>C2286</f>
        <v>2200000</v>
      </c>
      <c r="D2285" s="12">
        <f t="shared" si="1029"/>
        <v>0</v>
      </c>
      <c r="E2285" s="12">
        <f t="shared" si="1029"/>
        <v>0</v>
      </c>
      <c r="F2285" s="633">
        <f t="shared" si="1029"/>
        <v>0</v>
      </c>
      <c r="G2285" s="824">
        <f t="shared" si="1029"/>
        <v>692000</v>
      </c>
      <c r="H2285" s="12">
        <f t="shared" si="1029"/>
        <v>0</v>
      </c>
      <c r="I2285" s="834">
        <f t="shared" si="1029"/>
        <v>692000</v>
      </c>
      <c r="J2285" s="634">
        <f t="shared" si="1029"/>
        <v>1508000</v>
      </c>
      <c r="K2285" s="733">
        <f t="shared" si="1024"/>
        <v>31.454545454545457</v>
      </c>
    </row>
    <row r="2286" spans="1:11" ht="14.1" customHeight="1" x14ac:dyDescent="0.25">
      <c r="A2286" s="732" t="s">
        <v>229</v>
      </c>
      <c r="B2286" s="4" t="s">
        <v>212</v>
      </c>
      <c r="C2286" s="12">
        <v>2200000</v>
      </c>
      <c r="D2286" s="587"/>
      <c r="E2286" s="587"/>
      <c r="F2286" s="699"/>
      <c r="G2286" s="822">
        <v>692000</v>
      </c>
      <c r="H2286" s="605"/>
      <c r="I2286" s="831">
        <f>H2286+G2286</f>
        <v>692000</v>
      </c>
      <c r="J2286" s="604">
        <f>C2286-I2286</f>
        <v>1508000</v>
      </c>
      <c r="K2286" s="733">
        <f t="shared" si="1024"/>
        <v>31.454545454545457</v>
      </c>
    </row>
    <row r="2287" spans="1:11" ht="14.1" customHeight="1" thickBot="1" x14ac:dyDescent="0.3">
      <c r="A2287" s="371" t="s">
        <v>21</v>
      </c>
      <c r="B2287" s="47" t="s">
        <v>22</v>
      </c>
      <c r="C2287" s="616">
        <f>C2288</f>
        <v>7150000</v>
      </c>
      <c r="D2287" s="616">
        <f t="shared" ref="D2287:J2288" si="1030">D2288</f>
        <v>0</v>
      </c>
      <c r="E2287" s="616">
        <f t="shared" si="1030"/>
        <v>0</v>
      </c>
      <c r="F2287" s="622">
        <f t="shared" si="1030"/>
        <v>0</v>
      </c>
      <c r="G2287" s="819">
        <f t="shared" si="1030"/>
        <v>1892000</v>
      </c>
      <c r="H2287" s="1257">
        <f t="shared" si="1030"/>
        <v>505000</v>
      </c>
      <c r="I2287" s="961">
        <f t="shared" si="1030"/>
        <v>2397000</v>
      </c>
      <c r="J2287" s="865">
        <f t="shared" si="1030"/>
        <v>4753000</v>
      </c>
      <c r="K2287" s="739">
        <f t="shared" si="1024"/>
        <v>33.52447552447552</v>
      </c>
    </row>
    <row r="2288" spans="1:11" ht="14.1" customHeight="1" thickBot="1" x14ac:dyDescent="0.3">
      <c r="A2288" s="372" t="s">
        <v>219</v>
      </c>
      <c r="B2288" s="3" t="s">
        <v>136</v>
      </c>
      <c r="C2288" s="617">
        <f>C2289</f>
        <v>7150000</v>
      </c>
      <c r="D2288" s="617">
        <f t="shared" si="1030"/>
        <v>0</v>
      </c>
      <c r="E2288" s="617">
        <f t="shared" si="1030"/>
        <v>0</v>
      </c>
      <c r="F2288" s="624">
        <f t="shared" si="1030"/>
        <v>0</v>
      </c>
      <c r="G2288" s="820">
        <f t="shared" si="1030"/>
        <v>1892000</v>
      </c>
      <c r="H2288" s="617">
        <f t="shared" si="1030"/>
        <v>505000</v>
      </c>
      <c r="I2288" s="934">
        <f t="shared" si="1030"/>
        <v>2397000</v>
      </c>
      <c r="J2288" s="625">
        <f t="shared" si="1030"/>
        <v>4753000</v>
      </c>
      <c r="K2288" s="741">
        <f t="shared" si="1024"/>
        <v>33.52447552447552</v>
      </c>
    </row>
    <row r="2289" spans="1:11" ht="14.1" customHeight="1" x14ac:dyDescent="0.25">
      <c r="A2289" s="747" t="s">
        <v>220</v>
      </c>
      <c r="B2289" s="41" t="s">
        <v>139</v>
      </c>
      <c r="C2289" s="618">
        <f>C2290+C2291</f>
        <v>7150000</v>
      </c>
      <c r="D2289" s="618">
        <f t="shared" ref="D2289:J2289" si="1031">D2290+D2291</f>
        <v>0</v>
      </c>
      <c r="E2289" s="618">
        <f t="shared" si="1031"/>
        <v>0</v>
      </c>
      <c r="F2289" s="626">
        <f t="shared" si="1031"/>
        <v>0</v>
      </c>
      <c r="G2289" s="821">
        <f t="shared" si="1031"/>
        <v>1892000</v>
      </c>
      <c r="H2289" s="618">
        <f t="shared" si="1031"/>
        <v>505000</v>
      </c>
      <c r="I2289" s="935">
        <f t="shared" si="1031"/>
        <v>2397000</v>
      </c>
      <c r="J2289" s="628">
        <f t="shared" si="1031"/>
        <v>4753000</v>
      </c>
      <c r="K2289" s="743">
        <f t="shared" si="1024"/>
        <v>33.52447552447552</v>
      </c>
    </row>
    <row r="2290" spans="1:11" ht="14.1" customHeight="1" x14ac:dyDescent="0.25">
      <c r="A2290" s="732" t="s">
        <v>221</v>
      </c>
      <c r="B2290" s="4" t="s">
        <v>213</v>
      </c>
      <c r="C2290" s="12">
        <v>6650000</v>
      </c>
      <c r="D2290" s="587"/>
      <c r="E2290" s="587"/>
      <c r="F2290" s="699"/>
      <c r="G2290" s="822">
        <v>1805000</v>
      </c>
      <c r="H2290" s="605">
        <v>375000</v>
      </c>
      <c r="I2290" s="831">
        <f>H2290+G2290</f>
        <v>2180000</v>
      </c>
      <c r="J2290" s="604">
        <f>C2290-I2290</f>
        <v>4470000</v>
      </c>
      <c r="K2290" s="733">
        <f t="shared" si="1024"/>
        <v>32.781954887218049</v>
      </c>
    </row>
    <row r="2291" spans="1:11" ht="14.1" customHeight="1" x14ac:dyDescent="0.25">
      <c r="A2291" s="732" t="s">
        <v>222</v>
      </c>
      <c r="B2291" s="4" t="s">
        <v>214</v>
      </c>
      <c r="C2291" s="12">
        <v>500000</v>
      </c>
      <c r="D2291" s="587"/>
      <c r="E2291" s="587"/>
      <c r="F2291" s="699"/>
      <c r="G2291" s="822">
        <v>87000</v>
      </c>
      <c r="H2291" s="605">
        <v>130000</v>
      </c>
      <c r="I2291" s="831">
        <f>H2291+G2291</f>
        <v>217000</v>
      </c>
      <c r="J2291" s="604">
        <f>C2291-I2291</f>
        <v>283000</v>
      </c>
      <c r="K2291" s="733">
        <f t="shared" si="1024"/>
        <v>43.4</v>
      </c>
    </row>
    <row r="2292" spans="1:11" ht="14.1" customHeight="1" thickBot="1" x14ac:dyDescent="0.3">
      <c r="A2292" s="371" t="s">
        <v>23</v>
      </c>
      <c r="B2292" s="47" t="s">
        <v>24</v>
      </c>
      <c r="C2292" s="616">
        <f>C2293</f>
        <v>3000000</v>
      </c>
      <c r="D2292" s="616">
        <f t="shared" ref="D2292:J2293" si="1032">D2293</f>
        <v>0</v>
      </c>
      <c r="E2292" s="616">
        <f t="shared" si="1032"/>
        <v>0</v>
      </c>
      <c r="F2292" s="622">
        <f t="shared" si="1032"/>
        <v>0</v>
      </c>
      <c r="G2292" s="838">
        <f t="shared" si="1032"/>
        <v>585500</v>
      </c>
      <c r="H2292" s="631">
        <f t="shared" si="1032"/>
        <v>164500</v>
      </c>
      <c r="I2292" s="962">
        <f t="shared" si="1032"/>
        <v>750000</v>
      </c>
      <c r="J2292" s="632">
        <f t="shared" si="1032"/>
        <v>2250000</v>
      </c>
      <c r="K2292" s="739">
        <f t="shared" si="1024"/>
        <v>25</v>
      </c>
    </row>
    <row r="2293" spans="1:11" ht="14.1" customHeight="1" thickBot="1" x14ac:dyDescent="0.3">
      <c r="A2293" s="372" t="s">
        <v>215</v>
      </c>
      <c r="B2293" s="3" t="s">
        <v>136</v>
      </c>
      <c r="C2293" s="617">
        <f>C2294</f>
        <v>3000000</v>
      </c>
      <c r="D2293" s="617">
        <f t="shared" si="1032"/>
        <v>0</v>
      </c>
      <c r="E2293" s="617">
        <f t="shared" si="1032"/>
        <v>0</v>
      </c>
      <c r="F2293" s="624">
        <f t="shared" si="1032"/>
        <v>0</v>
      </c>
      <c r="G2293" s="820">
        <f t="shared" si="1032"/>
        <v>585500</v>
      </c>
      <c r="H2293" s="617">
        <f t="shared" si="1032"/>
        <v>164500</v>
      </c>
      <c r="I2293" s="934">
        <f t="shared" si="1032"/>
        <v>750000</v>
      </c>
      <c r="J2293" s="625">
        <f t="shared" si="1032"/>
        <v>2250000</v>
      </c>
      <c r="K2293" s="741">
        <f t="shared" si="1024"/>
        <v>25</v>
      </c>
    </row>
    <row r="2294" spans="1:11" ht="14.1" customHeight="1" x14ac:dyDescent="0.25">
      <c r="A2294" s="747" t="s">
        <v>216</v>
      </c>
      <c r="B2294" s="41" t="s">
        <v>141</v>
      </c>
      <c r="C2294" s="618">
        <f>C2295+C2296</f>
        <v>3000000</v>
      </c>
      <c r="D2294" s="618">
        <f t="shared" ref="D2294:J2294" si="1033">D2295+D2296</f>
        <v>0</v>
      </c>
      <c r="E2294" s="618">
        <f t="shared" si="1033"/>
        <v>0</v>
      </c>
      <c r="F2294" s="626">
        <f t="shared" si="1033"/>
        <v>0</v>
      </c>
      <c r="G2294" s="821">
        <f t="shared" si="1033"/>
        <v>585500</v>
      </c>
      <c r="H2294" s="618">
        <f t="shared" si="1033"/>
        <v>164500</v>
      </c>
      <c r="I2294" s="935">
        <f t="shared" si="1033"/>
        <v>750000</v>
      </c>
      <c r="J2294" s="628">
        <f t="shared" si="1033"/>
        <v>2250000</v>
      </c>
      <c r="K2294" s="743">
        <f t="shared" si="1024"/>
        <v>25</v>
      </c>
    </row>
    <row r="2295" spans="1:11" ht="14.1" customHeight="1" x14ac:dyDescent="0.25">
      <c r="A2295" s="732" t="s">
        <v>218</v>
      </c>
      <c r="B2295" s="4" t="s">
        <v>723</v>
      </c>
      <c r="C2295" s="12">
        <v>2250000</v>
      </c>
      <c r="D2295" s="587"/>
      <c r="E2295" s="587"/>
      <c r="F2295" s="699"/>
      <c r="G2295" s="822"/>
      <c r="H2295" s="605"/>
      <c r="I2295" s="831">
        <f>H2295+G2295</f>
        <v>0</v>
      </c>
      <c r="J2295" s="604">
        <f>C2295-I2295</f>
        <v>2250000</v>
      </c>
      <c r="K2295" s="733">
        <f t="shared" si="1024"/>
        <v>0</v>
      </c>
    </row>
    <row r="2296" spans="1:11" ht="14.1" customHeight="1" x14ac:dyDescent="0.25">
      <c r="A2296" s="732" t="s">
        <v>217</v>
      </c>
      <c r="B2296" s="4" t="s">
        <v>142</v>
      </c>
      <c r="C2296" s="12">
        <v>750000</v>
      </c>
      <c r="D2296" s="587"/>
      <c r="E2296" s="587"/>
      <c r="F2296" s="699"/>
      <c r="G2296" s="822">
        <v>585500</v>
      </c>
      <c r="H2296" s="605">
        <v>164500</v>
      </c>
      <c r="I2296" s="831">
        <f>H2296+G2296</f>
        <v>750000</v>
      </c>
      <c r="J2296" s="604">
        <f>C2296-I2296</f>
        <v>0</v>
      </c>
      <c r="K2296" s="733">
        <f t="shared" si="1024"/>
        <v>100</v>
      </c>
    </row>
    <row r="2297" spans="1:11" ht="14.1" customHeight="1" thickBot="1" x14ac:dyDescent="0.3">
      <c r="A2297" s="371" t="s">
        <v>25</v>
      </c>
      <c r="B2297" s="47" t="s">
        <v>26</v>
      </c>
      <c r="C2297" s="616">
        <f>C2298</f>
        <v>4000000</v>
      </c>
      <c r="D2297" s="616">
        <f t="shared" ref="D2297:J2299" si="1034">D2298</f>
        <v>0</v>
      </c>
      <c r="E2297" s="616">
        <f t="shared" si="1034"/>
        <v>0</v>
      </c>
      <c r="F2297" s="622">
        <f t="shared" si="1034"/>
        <v>0</v>
      </c>
      <c r="G2297" s="838">
        <f t="shared" si="1034"/>
        <v>1740000</v>
      </c>
      <c r="H2297" s="631">
        <f t="shared" si="1034"/>
        <v>0</v>
      </c>
      <c r="I2297" s="962">
        <f t="shared" si="1034"/>
        <v>1740000</v>
      </c>
      <c r="J2297" s="632">
        <f t="shared" si="1034"/>
        <v>2260000</v>
      </c>
      <c r="K2297" s="739">
        <f t="shared" si="1024"/>
        <v>43.5</v>
      </c>
    </row>
    <row r="2298" spans="1:11" ht="14.1" customHeight="1" thickBot="1" x14ac:dyDescent="0.3">
      <c r="A2298" s="372" t="s">
        <v>231</v>
      </c>
      <c r="B2298" s="3" t="s">
        <v>136</v>
      </c>
      <c r="C2298" s="617">
        <f>C2299</f>
        <v>4000000</v>
      </c>
      <c r="D2298" s="617">
        <f t="shared" si="1034"/>
        <v>0</v>
      </c>
      <c r="E2298" s="617">
        <f t="shared" si="1034"/>
        <v>0</v>
      </c>
      <c r="F2298" s="624">
        <f t="shared" si="1034"/>
        <v>0</v>
      </c>
      <c r="G2298" s="820">
        <f t="shared" si="1034"/>
        <v>1740000</v>
      </c>
      <c r="H2298" s="617">
        <f t="shared" si="1034"/>
        <v>0</v>
      </c>
      <c r="I2298" s="934">
        <f t="shared" si="1034"/>
        <v>1740000</v>
      </c>
      <c r="J2298" s="625">
        <f t="shared" si="1034"/>
        <v>2260000</v>
      </c>
      <c r="K2298" s="741">
        <f t="shared" si="1024"/>
        <v>43.5</v>
      </c>
    </row>
    <row r="2299" spans="1:11" ht="14.1" customHeight="1" x14ac:dyDescent="0.25">
      <c r="A2299" s="747" t="s">
        <v>232</v>
      </c>
      <c r="B2299" s="41" t="s">
        <v>139</v>
      </c>
      <c r="C2299" s="618">
        <f>C2300</f>
        <v>4000000</v>
      </c>
      <c r="D2299" s="618">
        <f t="shared" si="1034"/>
        <v>0</v>
      </c>
      <c r="E2299" s="618">
        <f t="shared" si="1034"/>
        <v>0</v>
      </c>
      <c r="F2299" s="626">
        <f t="shared" si="1034"/>
        <v>0</v>
      </c>
      <c r="G2299" s="821">
        <f t="shared" si="1034"/>
        <v>1740000</v>
      </c>
      <c r="H2299" s="618">
        <f t="shared" si="1034"/>
        <v>0</v>
      </c>
      <c r="I2299" s="935">
        <f t="shared" si="1034"/>
        <v>1740000</v>
      </c>
      <c r="J2299" s="628">
        <f t="shared" si="1034"/>
        <v>2260000</v>
      </c>
      <c r="K2299" s="743">
        <f t="shared" si="1024"/>
        <v>43.5</v>
      </c>
    </row>
    <row r="2300" spans="1:11" ht="14.1" customHeight="1" x14ac:dyDescent="0.25">
      <c r="A2300" s="732" t="s">
        <v>233</v>
      </c>
      <c r="B2300" s="4" t="s">
        <v>230</v>
      </c>
      <c r="C2300" s="12">
        <v>4000000</v>
      </c>
      <c r="D2300" s="587"/>
      <c r="E2300" s="587"/>
      <c r="F2300" s="699"/>
      <c r="G2300" s="822">
        <v>1740000</v>
      </c>
      <c r="H2300" s="605"/>
      <c r="I2300" s="823">
        <f>H2300+G2300</f>
        <v>1740000</v>
      </c>
      <c r="J2300" s="604">
        <f>C2300-I2300</f>
        <v>2260000</v>
      </c>
      <c r="K2300" s="733">
        <f t="shared" si="1024"/>
        <v>43.5</v>
      </c>
    </row>
    <row r="2301" spans="1:11" ht="14.1" customHeight="1" thickBot="1" x14ac:dyDescent="0.3">
      <c r="A2301" s="371" t="s">
        <v>27</v>
      </c>
      <c r="B2301" s="47" t="s">
        <v>28</v>
      </c>
      <c r="C2301" s="616">
        <f>C2302</f>
        <v>1200000</v>
      </c>
      <c r="D2301" s="616">
        <f t="shared" ref="D2301:J2303" si="1035">D2302</f>
        <v>0</v>
      </c>
      <c r="E2301" s="616">
        <f t="shared" si="1035"/>
        <v>0</v>
      </c>
      <c r="F2301" s="622">
        <f t="shared" si="1035"/>
        <v>0</v>
      </c>
      <c r="G2301" s="838">
        <f t="shared" si="1035"/>
        <v>310000</v>
      </c>
      <c r="H2301" s="631">
        <f t="shared" si="1035"/>
        <v>110000</v>
      </c>
      <c r="I2301" s="962">
        <f t="shared" si="1035"/>
        <v>420000</v>
      </c>
      <c r="J2301" s="632">
        <f t="shared" si="1035"/>
        <v>780000</v>
      </c>
      <c r="K2301" s="739">
        <f t="shared" si="1024"/>
        <v>35</v>
      </c>
    </row>
    <row r="2302" spans="1:11" ht="14.1" customHeight="1" thickBot="1" x14ac:dyDescent="0.3">
      <c r="A2302" s="372" t="s">
        <v>235</v>
      </c>
      <c r="B2302" s="3" t="s">
        <v>136</v>
      </c>
      <c r="C2302" s="617">
        <f>C2303</f>
        <v>1200000</v>
      </c>
      <c r="D2302" s="617">
        <f t="shared" si="1035"/>
        <v>0</v>
      </c>
      <c r="E2302" s="617">
        <f t="shared" si="1035"/>
        <v>0</v>
      </c>
      <c r="F2302" s="624">
        <f t="shared" si="1035"/>
        <v>0</v>
      </c>
      <c r="G2302" s="820">
        <f t="shared" si="1035"/>
        <v>310000</v>
      </c>
      <c r="H2302" s="617">
        <f t="shared" si="1035"/>
        <v>110000</v>
      </c>
      <c r="I2302" s="934">
        <f t="shared" si="1035"/>
        <v>420000</v>
      </c>
      <c r="J2302" s="625">
        <f t="shared" si="1035"/>
        <v>780000</v>
      </c>
      <c r="K2302" s="741">
        <f t="shared" si="1024"/>
        <v>35</v>
      </c>
    </row>
    <row r="2303" spans="1:11" ht="14.1" customHeight="1" x14ac:dyDescent="0.25">
      <c r="A2303" s="747" t="s">
        <v>236</v>
      </c>
      <c r="B2303" s="41" t="s">
        <v>206</v>
      </c>
      <c r="C2303" s="618">
        <f>C2304</f>
        <v>1200000</v>
      </c>
      <c r="D2303" s="618">
        <f t="shared" si="1035"/>
        <v>0</v>
      </c>
      <c r="E2303" s="618">
        <f t="shared" si="1035"/>
        <v>0</v>
      </c>
      <c r="F2303" s="626">
        <f t="shared" si="1035"/>
        <v>0</v>
      </c>
      <c r="G2303" s="821">
        <f t="shared" si="1035"/>
        <v>310000</v>
      </c>
      <c r="H2303" s="618">
        <f t="shared" si="1035"/>
        <v>110000</v>
      </c>
      <c r="I2303" s="935">
        <f t="shared" si="1035"/>
        <v>420000</v>
      </c>
      <c r="J2303" s="628">
        <f t="shared" si="1035"/>
        <v>780000</v>
      </c>
      <c r="K2303" s="743">
        <f t="shared" si="1024"/>
        <v>35</v>
      </c>
    </row>
    <row r="2304" spans="1:11" ht="14.1" customHeight="1" x14ac:dyDescent="0.25">
      <c r="A2304" s="732" t="s">
        <v>237</v>
      </c>
      <c r="B2304" s="4" t="s">
        <v>234</v>
      </c>
      <c r="C2304" s="12">
        <v>1200000</v>
      </c>
      <c r="D2304" s="587"/>
      <c r="E2304" s="587"/>
      <c r="F2304" s="699"/>
      <c r="G2304" s="822">
        <v>310000</v>
      </c>
      <c r="H2304" s="605">
        <v>110000</v>
      </c>
      <c r="I2304" s="831">
        <f>H2304+G2304</f>
        <v>420000</v>
      </c>
      <c r="J2304" s="604">
        <f>C2304-I2304</f>
        <v>780000</v>
      </c>
      <c r="K2304" s="733">
        <f t="shared" si="1024"/>
        <v>35</v>
      </c>
    </row>
    <row r="2305" spans="1:11" ht="14.1" customHeight="1" thickBot="1" x14ac:dyDescent="0.3">
      <c r="A2305" s="371" t="s">
        <v>29</v>
      </c>
      <c r="B2305" s="47" t="s">
        <v>30</v>
      </c>
      <c r="C2305" s="616">
        <f>C2306</f>
        <v>17814000</v>
      </c>
      <c r="D2305" s="616">
        <f t="shared" ref="D2305:J2306" si="1036">D2306</f>
        <v>0</v>
      </c>
      <c r="E2305" s="616">
        <f t="shared" si="1036"/>
        <v>0</v>
      </c>
      <c r="F2305" s="622">
        <f t="shared" si="1036"/>
        <v>0</v>
      </c>
      <c r="G2305" s="838">
        <f t="shared" si="1036"/>
        <v>4194000</v>
      </c>
      <c r="H2305" s="1258">
        <f t="shared" si="1036"/>
        <v>1404000</v>
      </c>
      <c r="I2305" s="962">
        <f t="shared" si="1036"/>
        <v>5598000</v>
      </c>
      <c r="J2305" s="632">
        <f t="shared" si="1036"/>
        <v>12216000</v>
      </c>
      <c r="K2305" s="739">
        <f t="shared" si="1024"/>
        <v>31.42472212866285</v>
      </c>
    </row>
    <row r="2306" spans="1:11" ht="14.1" customHeight="1" thickBot="1" x14ac:dyDescent="0.3">
      <c r="A2306" s="372" t="s">
        <v>241</v>
      </c>
      <c r="B2306" s="3" t="s">
        <v>136</v>
      </c>
      <c r="C2306" s="617">
        <f>C2307</f>
        <v>17814000</v>
      </c>
      <c r="D2306" s="617">
        <f t="shared" si="1036"/>
        <v>0</v>
      </c>
      <c r="E2306" s="617">
        <f t="shared" si="1036"/>
        <v>0</v>
      </c>
      <c r="F2306" s="624">
        <f t="shared" si="1036"/>
        <v>0</v>
      </c>
      <c r="G2306" s="820">
        <f t="shared" si="1036"/>
        <v>4194000</v>
      </c>
      <c r="H2306" s="617">
        <f t="shared" si="1036"/>
        <v>1404000</v>
      </c>
      <c r="I2306" s="934">
        <f t="shared" si="1036"/>
        <v>5598000</v>
      </c>
      <c r="J2306" s="625">
        <f t="shared" si="1036"/>
        <v>12216000</v>
      </c>
      <c r="K2306" s="741">
        <f t="shared" si="1024"/>
        <v>31.42472212866285</v>
      </c>
    </row>
    <row r="2307" spans="1:11" ht="14.1" customHeight="1" x14ac:dyDescent="0.25">
      <c r="A2307" s="747" t="s">
        <v>242</v>
      </c>
      <c r="B2307" s="41" t="s">
        <v>238</v>
      </c>
      <c r="C2307" s="618">
        <f>C2308+C2309</f>
        <v>17814000</v>
      </c>
      <c r="D2307" s="618">
        <f t="shared" ref="D2307:J2307" si="1037">D2308+D2309</f>
        <v>0</v>
      </c>
      <c r="E2307" s="618">
        <f t="shared" si="1037"/>
        <v>0</v>
      </c>
      <c r="F2307" s="626">
        <f t="shared" si="1037"/>
        <v>0</v>
      </c>
      <c r="G2307" s="821">
        <f t="shared" si="1037"/>
        <v>4194000</v>
      </c>
      <c r="H2307" s="618">
        <f t="shared" si="1037"/>
        <v>1404000</v>
      </c>
      <c r="I2307" s="935">
        <f t="shared" si="1037"/>
        <v>5598000</v>
      </c>
      <c r="J2307" s="628">
        <f t="shared" si="1037"/>
        <v>12216000</v>
      </c>
      <c r="K2307" s="743">
        <f t="shared" si="1024"/>
        <v>31.42472212866285</v>
      </c>
    </row>
    <row r="2308" spans="1:11" ht="14.1" customHeight="1" x14ac:dyDescent="0.25">
      <c r="A2308" s="732" t="s">
        <v>244</v>
      </c>
      <c r="B2308" s="4" t="s">
        <v>239</v>
      </c>
      <c r="C2308" s="12">
        <v>6864000</v>
      </c>
      <c r="D2308" s="218"/>
      <c r="E2308" s="218"/>
      <c r="F2308" s="697"/>
      <c r="G2308" s="822">
        <v>1464000</v>
      </c>
      <c r="H2308" s="605">
        <v>504000</v>
      </c>
      <c r="I2308" s="831">
        <f>H2308+G2308</f>
        <v>1968000</v>
      </c>
      <c r="J2308" s="604">
        <f>C2308-I2308</f>
        <v>4896000</v>
      </c>
      <c r="K2308" s="733">
        <f t="shared" si="1024"/>
        <v>28.671328671328673</v>
      </c>
    </row>
    <row r="2309" spans="1:11" ht="14.1" customHeight="1" x14ac:dyDescent="0.25">
      <c r="A2309" s="732" t="s">
        <v>243</v>
      </c>
      <c r="B2309" s="4" t="s">
        <v>240</v>
      </c>
      <c r="C2309" s="12">
        <v>10950000</v>
      </c>
      <c r="D2309" s="218"/>
      <c r="E2309" s="218"/>
      <c r="F2309" s="697"/>
      <c r="G2309" s="822">
        <v>2730000</v>
      </c>
      <c r="H2309" s="605">
        <v>900000</v>
      </c>
      <c r="I2309" s="831">
        <f>H2309+G2309</f>
        <v>3630000</v>
      </c>
      <c r="J2309" s="604">
        <f>C2309-I2309</f>
        <v>7320000</v>
      </c>
      <c r="K2309" s="733">
        <f t="shared" si="1024"/>
        <v>33.150684931506852</v>
      </c>
    </row>
    <row r="2310" spans="1:11" ht="14.1" customHeight="1" x14ac:dyDescent="0.25">
      <c r="A2310" s="879"/>
      <c r="B2310" s="879"/>
      <c r="C2310" s="880"/>
      <c r="D2310" s="881"/>
      <c r="E2310" s="881"/>
      <c r="F2310" s="881"/>
      <c r="G2310" s="882"/>
      <c r="H2310" s="882"/>
      <c r="I2310" s="941"/>
      <c r="J2310" s="883"/>
      <c r="K2310" s="884"/>
    </row>
    <row r="2311" spans="1:11" ht="14.1" customHeight="1" x14ac:dyDescent="0.25">
      <c r="A2311" s="7"/>
      <c r="B2311" s="7"/>
      <c r="C2311" s="885"/>
      <c r="D2311" s="220"/>
      <c r="E2311" s="220"/>
      <c r="F2311" s="220"/>
      <c r="G2311" s="415"/>
      <c r="H2311" s="415"/>
      <c r="I2311" s="942"/>
      <c r="J2311" s="886"/>
      <c r="K2311" s="887"/>
    </row>
    <row r="2312" spans="1:11" ht="14.1" customHeight="1" x14ac:dyDescent="0.25">
      <c r="A2312" s="7"/>
      <c r="B2312" s="7"/>
      <c r="C2312" s="885"/>
      <c r="D2312" s="220"/>
      <c r="E2312" s="220"/>
      <c r="F2312" s="220"/>
      <c r="G2312" s="415"/>
      <c r="H2312" s="415"/>
      <c r="I2312" s="942"/>
      <c r="J2312" s="886"/>
      <c r="K2312" s="887"/>
    </row>
    <row r="2313" spans="1:11" ht="14.1" customHeight="1" x14ac:dyDescent="0.25">
      <c r="A2313" s="7"/>
      <c r="B2313" s="7"/>
      <c r="C2313" s="885"/>
      <c r="D2313" s="220"/>
      <c r="E2313" s="220"/>
      <c r="F2313" s="220"/>
      <c r="G2313" s="415"/>
      <c r="H2313" s="415"/>
      <c r="I2313" s="942"/>
      <c r="J2313" s="886"/>
      <c r="K2313" s="887">
        <v>6</v>
      </c>
    </row>
    <row r="2314" spans="1:11" ht="14.1" customHeight="1" x14ac:dyDescent="0.25">
      <c r="A2314" s="717" t="s">
        <v>435</v>
      </c>
      <c r="B2314" s="689">
        <v>2</v>
      </c>
      <c r="C2314" s="690" t="s">
        <v>436</v>
      </c>
      <c r="D2314" s="690" t="s">
        <v>437</v>
      </c>
      <c r="E2314" s="690" t="s">
        <v>438</v>
      </c>
      <c r="F2314" s="691" t="s">
        <v>439</v>
      </c>
      <c r="G2314" s="801">
        <v>7</v>
      </c>
      <c r="H2314" s="581">
        <v>8</v>
      </c>
      <c r="I2314" s="924">
        <v>9</v>
      </c>
      <c r="J2314" s="582">
        <v>10</v>
      </c>
      <c r="K2314" s="718">
        <v>11</v>
      </c>
    </row>
    <row r="2315" spans="1:11" ht="14.1" customHeight="1" thickBot="1" x14ac:dyDescent="0.3">
      <c r="A2315" s="371" t="s">
        <v>31</v>
      </c>
      <c r="B2315" s="47" t="s">
        <v>32</v>
      </c>
      <c r="C2315" s="616">
        <f>C2316</f>
        <v>15000000</v>
      </c>
      <c r="D2315" s="616">
        <f t="shared" ref="D2315:J2317" si="1038">D2316</f>
        <v>0</v>
      </c>
      <c r="E2315" s="616">
        <f t="shared" si="1038"/>
        <v>0</v>
      </c>
      <c r="F2315" s="622">
        <f t="shared" si="1038"/>
        <v>0</v>
      </c>
      <c r="G2315" s="838">
        <f t="shared" si="1038"/>
        <v>2574648</v>
      </c>
      <c r="H2315" s="631">
        <f t="shared" si="1038"/>
        <v>440320</v>
      </c>
      <c r="I2315" s="962">
        <f t="shared" si="1038"/>
        <v>3014968</v>
      </c>
      <c r="J2315" s="632">
        <f t="shared" si="1038"/>
        <v>11985032</v>
      </c>
      <c r="K2315" s="739">
        <f t="shared" ref="K2315:K2352" si="1039">I2315/C2315*100</f>
        <v>20.099786666666667</v>
      </c>
    </row>
    <row r="2316" spans="1:11" ht="14.1" customHeight="1" thickBot="1" x14ac:dyDescent="0.3">
      <c r="A2316" s="372" t="s">
        <v>248</v>
      </c>
      <c r="B2316" s="3" t="s">
        <v>136</v>
      </c>
      <c r="C2316" s="617">
        <f>C2317</f>
        <v>15000000</v>
      </c>
      <c r="D2316" s="617">
        <f t="shared" si="1038"/>
        <v>0</v>
      </c>
      <c r="E2316" s="617">
        <f t="shared" si="1038"/>
        <v>0</v>
      </c>
      <c r="F2316" s="624">
        <f t="shared" si="1038"/>
        <v>0</v>
      </c>
      <c r="G2316" s="820">
        <f t="shared" si="1038"/>
        <v>2574648</v>
      </c>
      <c r="H2316" s="617">
        <f t="shared" si="1038"/>
        <v>440320</v>
      </c>
      <c r="I2316" s="934">
        <f t="shared" si="1038"/>
        <v>3014968</v>
      </c>
      <c r="J2316" s="625">
        <f t="shared" si="1038"/>
        <v>11985032</v>
      </c>
      <c r="K2316" s="741">
        <f t="shared" si="1039"/>
        <v>20.099786666666667</v>
      </c>
    </row>
    <row r="2317" spans="1:11" ht="14.1" customHeight="1" x14ac:dyDescent="0.25">
      <c r="A2317" s="747" t="s">
        <v>249</v>
      </c>
      <c r="B2317" s="41" t="s">
        <v>245</v>
      </c>
      <c r="C2317" s="618">
        <f>C2318</f>
        <v>15000000</v>
      </c>
      <c r="D2317" s="618">
        <f t="shared" si="1038"/>
        <v>0</v>
      </c>
      <c r="E2317" s="618">
        <f t="shared" si="1038"/>
        <v>0</v>
      </c>
      <c r="F2317" s="626">
        <f t="shared" si="1038"/>
        <v>0</v>
      </c>
      <c r="G2317" s="821">
        <f t="shared" si="1038"/>
        <v>2574648</v>
      </c>
      <c r="H2317" s="618">
        <f t="shared" si="1038"/>
        <v>440320</v>
      </c>
      <c r="I2317" s="935">
        <f t="shared" si="1038"/>
        <v>3014968</v>
      </c>
      <c r="J2317" s="628">
        <f t="shared" si="1038"/>
        <v>11985032</v>
      </c>
      <c r="K2317" s="743">
        <f t="shared" si="1039"/>
        <v>20.099786666666667</v>
      </c>
    </row>
    <row r="2318" spans="1:11" ht="14.1" customHeight="1" x14ac:dyDescent="0.25">
      <c r="A2318" s="732" t="s">
        <v>250</v>
      </c>
      <c r="B2318" s="4" t="s">
        <v>246</v>
      </c>
      <c r="C2318" s="12">
        <v>15000000</v>
      </c>
      <c r="D2318" s="587"/>
      <c r="E2318" s="587"/>
      <c r="F2318" s="699"/>
      <c r="G2318" s="822">
        <v>2574648</v>
      </c>
      <c r="H2318" s="605">
        <v>440320</v>
      </c>
      <c r="I2318" s="823">
        <f>H2318+G2318</f>
        <v>3014968</v>
      </c>
      <c r="J2318" s="604">
        <f>C2318-I2318</f>
        <v>11985032</v>
      </c>
      <c r="K2318" s="733">
        <f t="shared" si="1039"/>
        <v>20.099786666666667</v>
      </c>
    </row>
    <row r="2319" spans="1:11" ht="14.1" customHeight="1" thickBot="1" x14ac:dyDescent="0.3">
      <c r="A2319" s="371" t="s">
        <v>33</v>
      </c>
      <c r="B2319" s="47" t="s">
        <v>34</v>
      </c>
      <c r="C2319" s="616">
        <f>C2320</f>
        <v>30000000</v>
      </c>
      <c r="D2319" s="616">
        <f t="shared" ref="D2319:J2321" si="1040">D2320</f>
        <v>0</v>
      </c>
      <c r="E2319" s="616">
        <f t="shared" si="1040"/>
        <v>0</v>
      </c>
      <c r="F2319" s="622">
        <f t="shared" si="1040"/>
        <v>0</v>
      </c>
      <c r="G2319" s="838">
        <f t="shared" si="1040"/>
        <v>9945000</v>
      </c>
      <c r="H2319" s="631">
        <f t="shared" si="1040"/>
        <v>3625000</v>
      </c>
      <c r="I2319" s="962">
        <f t="shared" si="1040"/>
        <v>13570000</v>
      </c>
      <c r="J2319" s="632">
        <f t="shared" si="1040"/>
        <v>16430000</v>
      </c>
      <c r="K2319" s="739">
        <f t="shared" si="1039"/>
        <v>45.233333333333334</v>
      </c>
    </row>
    <row r="2320" spans="1:11" ht="14.1" customHeight="1" thickBot="1" x14ac:dyDescent="0.3">
      <c r="A2320" s="372" t="s">
        <v>251</v>
      </c>
      <c r="B2320" s="3" t="s">
        <v>136</v>
      </c>
      <c r="C2320" s="617">
        <f>C2321</f>
        <v>30000000</v>
      </c>
      <c r="D2320" s="617">
        <f t="shared" si="1040"/>
        <v>0</v>
      </c>
      <c r="E2320" s="617">
        <f t="shared" si="1040"/>
        <v>0</v>
      </c>
      <c r="F2320" s="624">
        <f t="shared" si="1040"/>
        <v>0</v>
      </c>
      <c r="G2320" s="820">
        <f t="shared" si="1040"/>
        <v>9945000</v>
      </c>
      <c r="H2320" s="617">
        <f t="shared" si="1040"/>
        <v>3625000</v>
      </c>
      <c r="I2320" s="934">
        <f t="shared" si="1040"/>
        <v>13570000</v>
      </c>
      <c r="J2320" s="625">
        <f t="shared" si="1040"/>
        <v>16430000</v>
      </c>
      <c r="K2320" s="741">
        <f t="shared" si="1039"/>
        <v>45.233333333333334</v>
      </c>
    </row>
    <row r="2321" spans="1:11" ht="14.1" customHeight="1" x14ac:dyDescent="0.25">
      <c r="A2321" s="747" t="s">
        <v>252</v>
      </c>
      <c r="B2321" s="41" t="s">
        <v>245</v>
      </c>
      <c r="C2321" s="618">
        <f>C2322</f>
        <v>30000000</v>
      </c>
      <c r="D2321" s="618">
        <f t="shared" si="1040"/>
        <v>0</v>
      </c>
      <c r="E2321" s="618">
        <f t="shared" si="1040"/>
        <v>0</v>
      </c>
      <c r="F2321" s="626">
        <f t="shared" si="1040"/>
        <v>0</v>
      </c>
      <c r="G2321" s="821">
        <f t="shared" si="1040"/>
        <v>9945000</v>
      </c>
      <c r="H2321" s="618">
        <f t="shared" si="1040"/>
        <v>3625000</v>
      </c>
      <c r="I2321" s="935">
        <f t="shared" si="1040"/>
        <v>13570000</v>
      </c>
      <c r="J2321" s="628">
        <f t="shared" si="1040"/>
        <v>16430000</v>
      </c>
      <c r="K2321" s="743">
        <f t="shared" si="1039"/>
        <v>45.233333333333334</v>
      </c>
    </row>
    <row r="2322" spans="1:11" ht="14.1" customHeight="1" x14ac:dyDescent="0.25">
      <c r="A2322" s="732" t="s">
        <v>253</v>
      </c>
      <c r="B2322" s="4" t="s">
        <v>247</v>
      </c>
      <c r="C2322" s="12">
        <v>30000000</v>
      </c>
      <c r="D2322" s="587"/>
      <c r="E2322" s="587"/>
      <c r="F2322" s="699"/>
      <c r="G2322" s="822">
        <v>9945000</v>
      </c>
      <c r="H2322" s="605">
        <v>3625000</v>
      </c>
      <c r="I2322" s="831">
        <f>H2322+G2322</f>
        <v>13570000</v>
      </c>
      <c r="J2322" s="604">
        <f>C2322-I2322</f>
        <v>16430000</v>
      </c>
      <c r="K2322" s="733">
        <f t="shared" si="1039"/>
        <v>45.233333333333334</v>
      </c>
    </row>
    <row r="2323" spans="1:11" ht="14.1" customHeight="1" thickBot="1" x14ac:dyDescent="0.3">
      <c r="A2323" s="371" t="s">
        <v>35</v>
      </c>
      <c r="B2323" s="47" t="s">
        <v>36</v>
      </c>
      <c r="C2323" s="616">
        <f>C2324</f>
        <v>3480000</v>
      </c>
      <c r="D2323" s="616">
        <f t="shared" ref="D2323:J2325" si="1041">D2324</f>
        <v>0</v>
      </c>
      <c r="E2323" s="616">
        <f t="shared" si="1041"/>
        <v>0</v>
      </c>
      <c r="F2323" s="622">
        <f t="shared" si="1041"/>
        <v>0</v>
      </c>
      <c r="G2323" s="838">
        <f t="shared" si="1041"/>
        <v>2023000</v>
      </c>
      <c r="H2323" s="631">
        <f t="shared" si="1041"/>
        <v>1449000</v>
      </c>
      <c r="I2323" s="962">
        <f t="shared" si="1041"/>
        <v>3472000</v>
      </c>
      <c r="J2323" s="632">
        <f t="shared" si="1041"/>
        <v>8000</v>
      </c>
      <c r="K2323" s="739">
        <f t="shared" si="1039"/>
        <v>99.770114942528735</v>
      </c>
    </row>
    <row r="2324" spans="1:11" ht="14.1" customHeight="1" thickBot="1" x14ac:dyDescent="0.3">
      <c r="A2324" s="372" t="s">
        <v>255</v>
      </c>
      <c r="B2324" s="3" t="s">
        <v>80</v>
      </c>
      <c r="C2324" s="617">
        <f>C2325</f>
        <v>3480000</v>
      </c>
      <c r="D2324" s="617">
        <f t="shared" si="1041"/>
        <v>0</v>
      </c>
      <c r="E2324" s="617">
        <f t="shared" si="1041"/>
        <v>0</v>
      </c>
      <c r="F2324" s="624">
        <f t="shared" si="1041"/>
        <v>0</v>
      </c>
      <c r="G2324" s="820">
        <f t="shared" si="1041"/>
        <v>2023000</v>
      </c>
      <c r="H2324" s="617">
        <f t="shared" si="1041"/>
        <v>1449000</v>
      </c>
      <c r="I2324" s="934">
        <f t="shared" si="1041"/>
        <v>3472000</v>
      </c>
      <c r="J2324" s="625">
        <f t="shared" si="1041"/>
        <v>8000</v>
      </c>
      <c r="K2324" s="741">
        <f t="shared" si="1039"/>
        <v>99.770114942528735</v>
      </c>
    </row>
    <row r="2325" spans="1:11" ht="14.1" customHeight="1" x14ac:dyDescent="0.25">
      <c r="A2325" s="747" t="s">
        <v>851</v>
      </c>
      <c r="B2325" s="41" t="s">
        <v>1001</v>
      </c>
      <c r="C2325" s="618">
        <f>C2326</f>
        <v>3480000</v>
      </c>
      <c r="D2325" s="618">
        <f t="shared" si="1041"/>
        <v>0</v>
      </c>
      <c r="E2325" s="618">
        <f t="shared" si="1041"/>
        <v>0</v>
      </c>
      <c r="F2325" s="626">
        <f t="shared" si="1041"/>
        <v>0</v>
      </c>
      <c r="G2325" s="821">
        <f t="shared" si="1041"/>
        <v>2023000</v>
      </c>
      <c r="H2325" s="618">
        <f t="shared" si="1041"/>
        <v>1449000</v>
      </c>
      <c r="I2325" s="935">
        <f t="shared" si="1041"/>
        <v>3472000</v>
      </c>
      <c r="J2325" s="628">
        <f t="shared" si="1041"/>
        <v>8000</v>
      </c>
      <c r="K2325" s="743">
        <f t="shared" si="1039"/>
        <v>99.770114942528735</v>
      </c>
    </row>
    <row r="2326" spans="1:11" ht="14.1" customHeight="1" x14ac:dyDescent="0.25">
      <c r="A2326" s="732" t="s">
        <v>852</v>
      </c>
      <c r="B2326" s="4" t="s">
        <v>1000</v>
      </c>
      <c r="C2326" s="12">
        <v>3480000</v>
      </c>
      <c r="D2326" s="218"/>
      <c r="E2326" s="218"/>
      <c r="F2326" s="697"/>
      <c r="G2326" s="822">
        <v>2023000</v>
      </c>
      <c r="H2326" s="605">
        <v>1449000</v>
      </c>
      <c r="I2326" s="823">
        <f>H2326+G2326</f>
        <v>3472000</v>
      </c>
      <c r="J2326" s="604">
        <f>C2326-I2326</f>
        <v>8000</v>
      </c>
      <c r="K2326" s="733">
        <f t="shared" si="1039"/>
        <v>99.770114942528735</v>
      </c>
    </row>
    <row r="2327" spans="1:11" ht="14.1" customHeight="1" x14ac:dyDescent="0.25">
      <c r="A2327" s="745" t="s">
        <v>105</v>
      </c>
      <c r="B2327" s="38" t="s">
        <v>92</v>
      </c>
      <c r="C2327" s="620">
        <f>C2328+C2335+C2339+C2346+C2356+C2363+C2367+C2371</f>
        <v>167720000</v>
      </c>
      <c r="D2327" s="620">
        <f t="shared" ref="D2327:J2327" si="1042">D2328+D2335+D2339+D2346+D2356+D2363+D2367+D2371</f>
        <v>0</v>
      </c>
      <c r="E2327" s="620">
        <f t="shared" si="1042"/>
        <v>0</v>
      </c>
      <c r="F2327" s="453">
        <f t="shared" si="1042"/>
        <v>0</v>
      </c>
      <c r="G2327" s="832">
        <f t="shared" si="1042"/>
        <v>28727156</v>
      </c>
      <c r="H2327" s="620">
        <f t="shared" si="1042"/>
        <v>27303151</v>
      </c>
      <c r="I2327" s="810">
        <f t="shared" si="1042"/>
        <v>56030307</v>
      </c>
      <c r="J2327" s="866">
        <f t="shared" si="1042"/>
        <v>111689693</v>
      </c>
      <c r="K2327" s="746">
        <f t="shared" si="1039"/>
        <v>33.407051633675174</v>
      </c>
    </row>
    <row r="2328" spans="1:11" ht="14.1" customHeight="1" thickBot="1" x14ac:dyDescent="0.3">
      <c r="A2328" s="371" t="s">
        <v>37</v>
      </c>
      <c r="B2328" s="47" t="s">
        <v>38</v>
      </c>
      <c r="C2328" s="616">
        <f>C2329</f>
        <v>15000000</v>
      </c>
      <c r="D2328" s="616">
        <f t="shared" ref="D2328:J2328" si="1043">D2329</f>
        <v>0</v>
      </c>
      <c r="E2328" s="616">
        <f t="shared" si="1043"/>
        <v>0</v>
      </c>
      <c r="F2328" s="622">
        <f t="shared" si="1043"/>
        <v>0</v>
      </c>
      <c r="G2328" s="838">
        <f t="shared" si="1043"/>
        <v>12000000</v>
      </c>
      <c r="H2328" s="641">
        <f t="shared" si="1043"/>
        <v>0</v>
      </c>
      <c r="I2328" s="962">
        <f t="shared" si="1043"/>
        <v>12000000</v>
      </c>
      <c r="J2328" s="632">
        <f t="shared" si="1043"/>
        <v>3000000</v>
      </c>
      <c r="K2328" s="739">
        <f t="shared" si="1039"/>
        <v>80</v>
      </c>
    </row>
    <row r="2329" spans="1:11" ht="14.1" customHeight="1" thickBot="1" x14ac:dyDescent="0.3">
      <c r="A2329" s="372" t="s">
        <v>264</v>
      </c>
      <c r="B2329" s="3" t="s">
        <v>258</v>
      </c>
      <c r="C2329" s="617">
        <f>C2330+C2332</f>
        <v>15000000</v>
      </c>
      <c r="D2329" s="617">
        <f t="shared" ref="D2329:J2329" si="1044">D2330+D2332</f>
        <v>0</v>
      </c>
      <c r="E2329" s="617">
        <f t="shared" si="1044"/>
        <v>0</v>
      </c>
      <c r="F2329" s="624">
        <f t="shared" si="1044"/>
        <v>0</v>
      </c>
      <c r="G2329" s="820">
        <f t="shared" si="1044"/>
        <v>12000000</v>
      </c>
      <c r="H2329" s="617">
        <f t="shared" si="1044"/>
        <v>0</v>
      </c>
      <c r="I2329" s="934">
        <f t="shared" si="1044"/>
        <v>12000000</v>
      </c>
      <c r="J2329" s="625">
        <f t="shared" si="1044"/>
        <v>3000000</v>
      </c>
      <c r="K2329" s="741">
        <f t="shared" si="1039"/>
        <v>80</v>
      </c>
    </row>
    <row r="2330" spans="1:11" ht="14.1" customHeight="1" x14ac:dyDescent="0.25">
      <c r="A2330" s="747" t="s">
        <v>269</v>
      </c>
      <c r="B2330" s="41" t="s">
        <v>259</v>
      </c>
      <c r="C2330" s="618">
        <f>C2331</f>
        <v>3000000</v>
      </c>
      <c r="D2330" s="618">
        <f t="shared" ref="D2330:J2330" si="1045">D2331</f>
        <v>0</v>
      </c>
      <c r="E2330" s="618">
        <f t="shared" si="1045"/>
        <v>0</v>
      </c>
      <c r="F2330" s="626">
        <f t="shared" si="1045"/>
        <v>0</v>
      </c>
      <c r="G2330" s="821">
        <f t="shared" si="1045"/>
        <v>0</v>
      </c>
      <c r="H2330" s="618">
        <f t="shared" si="1045"/>
        <v>0</v>
      </c>
      <c r="I2330" s="935">
        <f t="shared" si="1045"/>
        <v>0</v>
      </c>
      <c r="J2330" s="628">
        <f t="shared" si="1045"/>
        <v>3000000</v>
      </c>
      <c r="K2330" s="743">
        <f t="shared" si="1039"/>
        <v>0</v>
      </c>
    </row>
    <row r="2331" spans="1:11" ht="14.1" customHeight="1" x14ac:dyDescent="0.25">
      <c r="A2331" s="732" t="s">
        <v>854</v>
      </c>
      <c r="B2331" s="5" t="s">
        <v>853</v>
      </c>
      <c r="C2331" s="12">
        <v>3000000</v>
      </c>
      <c r="D2331" s="702"/>
      <c r="E2331" s="702"/>
      <c r="F2331" s="703"/>
      <c r="G2331" s="844"/>
      <c r="H2331" s="652"/>
      <c r="I2331" s="943">
        <f>H2331+G2331</f>
        <v>0</v>
      </c>
      <c r="J2331" s="653">
        <f>C2331-I2331</f>
        <v>3000000</v>
      </c>
      <c r="K2331" s="733">
        <f t="shared" si="1039"/>
        <v>0</v>
      </c>
    </row>
    <row r="2332" spans="1:11" ht="14.1" customHeight="1" x14ac:dyDescent="0.25">
      <c r="A2332" s="732" t="s">
        <v>270</v>
      </c>
      <c r="B2332" s="4" t="s">
        <v>260</v>
      </c>
      <c r="C2332" s="12">
        <f>C2333+C2334</f>
        <v>12000000</v>
      </c>
      <c r="D2332" s="12">
        <f t="shared" ref="D2332:J2332" si="1046">D2333+D2334</f>
        <v>0</v>
      </c>
      <c r="E2332" s="12">
        <f t="shared" si="1046"/>
        <v>0</v>
      </c>
      <c r="F2332" s="633">
        <f t="shared" si="1046"/>
        <v>0</v>
      </c>
      <c r="G2332" s="824">
        <f t="shared" si="1046"/>
        <v>12000000</v>
      </c>
      <c r="H2332" s="12">
        <f t="shared" si="1046"/>
        <v>0</v>
      </c>
      <c r="I2332" s="834">
        <f t="shared" si="1046"/>
        <v>12000000</v>
      </c>
      <c r="J2332" s="634">
        <f t="shared" si="1046"/>
        <v>0</v>
      </c>
      <c r="K2332" s="733">
        <f t="shared" si="1039"/>
        <v>100</v>
      </c>
    </row>
    <row r="2333" spans="1:11" ht="14.1" customHeight="1" x14ac:dyDescent="0.25">
      <c r="A2333" s="732" t="s">
        <v>855</v>
      </c>
      <c r="B2333" s="4" t="s">
        <v>857</v>
      </c>
      <c r="C2333" s="12">
        <v>4000000</v>
      </c>
      <c r="D2333" s="702"/>
      <c r="E2333" s="702"/>
      <c r="F2333" s="703"/>
      <c r="G2333" s="844">
        <v>4000000</v>
      </c>
      <c r="H2333" s="652"/>
      <c r="I2333" s="943">
        <f>H2333+G2333</f>
        <v>4000000</v>
      </c>
      <c r="J2333" s="653">
        <f>C2333-I2333</f>
        <v>0</v>
      </c>
      <c r="K2333" s="733">
        <f t="shared" si="1039"/>
        <v>100</v>
      </c>
    </row>
    <row r="2334" spans="1:11" ht="14.1" customHeight="1" x14ac:dyDescent="0.25">
      <c r="A2334" s="732" t="s">
        <v>856</v>
      </c>
      <c r="B2334" s="32" t="s">
        <v>858</v>
      </c>
      <c r="C2334" s="611">
        <v>8000000</v>
      </c>
      <c r="D2334" s="704"/>
      <c r="E2334" s="704"/>
      <c r="F2334" s="705"/>
      <c r="G2334" s="844">
        <v>8000000</v>
      </c>
      <c r="H2334" s="654"/>
      <c r="I2334" s="943">
        <f>H2334+G2334</f>
        <v>8000000</v>
      </c>
      <c r="J2334" s="653">
        <f>C2334-I2334</f>
        <v>0</v>
      </c>
      <c r="K2334" s="733">
        <f t="shared" si="1039"/>
        <v>100</v>
      </c>
    </row>
    <row r="2335" spans="1:11" ht="14.1" customHeight="1" thickBot="1" x14ac:dyDescent="0.3">
      <c r="A2335" s="371" t="s">
        <v>39</v>
      </c>
      <c r="B2335" s="47" t="s">
        <v>40</v>
      </c>
      <c r="C2335" s="616">
        <f>C2336</f>
        <v>8000000</v>
      </c>
      <c r="D2335" s="616">
        <f t="shared" ref="D2335:J2337" si="1047">D2336</f>
        <v>0</v>
      </c>
      <c r="E2335" s="616">
        <f t="shared" si="1047"/>
        <v>0</v>
      </c>
      <c r="F2335" s="622">
        <f t="shared" si="1047"/>
        <v>0</v>
      </c>
      <c r="G2335" s="819">
        <f t="shared" si="1047"/>
        <v>8000000</v>
      </c>
      <c r="H2335" s="616">
        <f t="shared" si="1047"/>
        <v>0</v>
      </c>
      <c r="I2335" s="961">
        <f t="shared" si="1047"/>
        <v>8000000</v>
      </c>
      <c r="J2335" s="865">
        <f t="shared" si="1047"/>
        <v>0</v>
      </c>
      <c r="K2335" s="739">
        <f t="shared" si="1039"/>
        <v>100</v>
      </c>
    </row>
    <row r="2336" spans="1:11" ht="14.1" customHeight="1" thickBot="1" x14ac:dyDescent="0.3">
      <c r="A2336" s="372" t="s">
        <v>265</v>
      </c>
      <c r="B2336" s="3" t="s">
        <v>258</v>
      </c>
      <c r="C2336" s="617">
        <f>C2337</f>
        <v>8000000</v>
      </c>
      <c r="D2336" s="617">
        <f t="shared" si="1047"/>
        <v>0</v>
      </c>
      <c r="E2336" s="617">
        <f t="shared" si="1047"/>
        <v>0</v>
      </c>
      <c r="F2336" s="624">
        <f t="shared" si="1047"/>
        <v>0</v>
      </c>
      <c r="G2336" s="820">
        <f t="shared" si="1047"/>
        <v>8000000</v>
      </c>
      <c r="H2336" s="617">
        <f t="shared" si="1047"/>
        <v>0</v>
      </c>
      <c r="I2336" s="934">
        <f t="shared" si="1047"/>
        <v>8000000</v>
      </c>
      <c r="J2336" s="625">
        <f t="shared" si="1047"/>
        <v>0</v>
      </c>
      <c r="K2336" s="741">
        <f t="shared" si="1039"/>
        <v>100</v>
      </c>
    </row>
    <row r="2337" spans="1:11" ht="14.1" customHeight="1" x14ac:dyDescent="0.25">
      <c r="A2337" s="747" t="s">
        <v>266</v>
      </c>
      <c r="B2337" s="41" t="s">
        <v>261</v>
      </c>
      <c r="C2337" s="618">
        <f>C2338</f>
        <v>8000000</v>
      </c>
      <c r="D2337" s="618">
        <f t="shared" si="1047"/>
        <v>0</v>
      </c>
      <c r="E2337" s="618">
        <f t="shared" si="1047"/>
        <v>0</v>
      </c>
      <c r="F2337" s="626">
        <f t="shared" si="1047"/>
        <v>0</v>
      </c>
      <c r="G2337" s="821">
        <f t="shared" si="1047"/>
        <v>8000000</v>
      </c>
      <c r="H2337" s="618">
        <f t="shared" si="1047"/>
        <v>0</v>
      </c>
      <c r="I2337" s="935">
        <f t="shared" si="1047"/>
        <v>8000000</v>
      </c>
      <c r="J2337" s="628">
        <f t="shared" si="1047"/>
        <v>0</v>
      </c>
      <c r="K2337" s="743">
        <f t="shared" si="1039"/>
        <v>100</v>
      </c>
    </row>
    <row r="2338" spans="1:11" ht="14.1" customHeight="1" x14ac:dyDescent="0.25">
      <c r="A2338" s="732" t="s">
        <v>267</v>
      </c>
      <c r="B2338" s="4" t="s">
        <v>262</v>
      </c>
      <c r="C2338" s="12">
        <v>8000000</v>
      </c>
      <c r="D2338" s="702"/>
      <c r="E2338" s="702"/>
      <c r="F2338" s="703"/>
      <c r="G2338" s="844">
        <v>8000000</v>
      </c>
      <c r="H2338" s="652"/>
      <c r="I2338" s="943">
        <f>H2338+G2338</f>
        <v>8000000</v>
      </c>
      <c r="J2338" s="655">
        <f>C2338-I2338</f>
        <v>0</v>
      </c>
      <c r="K2338" s="733">
        <f t="shared" si="1039"/>
        <v>100</v>
      </c>
    </row>
    <row r="2339" spans="1:11" ht="14.1" customHeight="1" thickBot="1" x14ac:dyDescent="0.3">
      <c r="A2339" s="371" t="s">
        <v>41</v>
      </c>
      <c r="B2339" s="47" t="s">
        <v>42</v>
      </c>
      <c r="C2339" s="616">
        <f>C2340+C2343</f>
        <v>5000000</v>
      </c>
      <c r="D2339" s="616">
        <f t="shared" ref="D2339:J2339" si="1048">D2340+D2343</f>
        <v>0</v>
      </c>
      <c r="E2339" s="616">
        <f t="shared" si="1048"/>
        <v>0</v>
      </c>
      <c r="F2339" s="622">
        <f t="shared" si="1048"/>
        <v>0</v>
      </c>
      <c r="G2339" s="838">
        <f t="shared" si="1048"/>
        <v>0</v>
      </c>
      <c r="H2339" s="641">
        <f t="shared" si="1048"/>
        <v>5000000</v>
      </c>
      <c r="I2339" s="962">
        <f t="shared" si="1048"/>
        <v>5000000</v>
      </c>
      <c r="J2339" s="632">
        <f t="shared" si="1048"/>
        <v>0</v>
      </c>
      <c r="K2339" s="739">
        <f t="shared" si="1039"/>
        <v>100</v>
      </c>
    </row>
    <row r="2340" spans="1:11" ht="14.1" customHeight="1" thickBot="1" x14ac:dyDescent="0.3">
      <c r="A2340" s="372" t="s">
        <v>273</v>
      </c>
      <c r="B2340" s="3" t="s">
        <v>80</v>
      </c>
      <c r="C2340" s="617">
        <f>C2341</f>
        <v>2000000</v>
      </c>
      <c r="D2340" s="617">
        <f t="shared" ref="D2340:J2341" si="1049">D2341</f>
        <v>0</v>
      </c>
      <c r="E2340" s="617">
        <f t="shared" si="1049"/>
        <v>0</v>
      </c>
      <c r="F2340" s="624">
        <f t="shared" si="1049"/>
        <v>0</v>
      </c>
      <c r="G2340" s="820">
        <f t="shared" si="1049"/>
        <v>0</v>
      </c>
      <c r="H2340" s="617">
        <f t="shared" si="1049"/>
        <v>2000000</v>
      </c>
      <c r="I2340" s="934">
        <f t="shared" si="1049"/>
        <v>2000000</v>
      </c>
      <c r="J2340" s="625">
        <f t="shared" si="1049"/>
        <v>0</v>
      </c>
      <c r="K2340" s="741">
        <f t="shared" si="1039"/>
        <v>100</v>
      </c>
    </row>
    <row r="2341" spans="1:11" ht="14.1" customHeight="1" x14ac:dyDescent="0.25">
      <c r="A2341" s="747" t="s">
        <v>274</v>
      </c>
      <c r="B2341" s="41" t="s">
        <v>180</v>
      </c>
      <c r="C2341" s="618">
        <f>C2342</f>
        <v>2000000</v>
      </c>
      <c r="D2341" s="618">
        <f t="shared" si="1049"/>
        <v>0</v>
      </c>
      <c r="E2341" s="618">
        <f t="shared" si="1049"/>
        <v>0</v>
      </c>
      <c r="F2341" s="626">
        <f t="shared" si="1049"/>
        <v>0</v>
      </c>
      <c r="G2341" s="821">
        <f t="shared" si="1049"/>
        <v>0</v>
      </c>
      <c r="H2341" s="618">
        <f t="shared" si="1049"/>
        <v>2000000</v>
      </c>
      <c r="I2341" s="935">
        <f t="shared" si="1049"/>
        <v>2000000</v>
      </c>
      <c r="J2341" s="628">
        <f t="shared" si="1049"/>
        <v>0</v>
      </c>
      <c r="K2341" s="743">
        <f t="shared" si="1039"/>
        <v>100</v>
      </c>
    </row>
    <row r="2342" spans="1:11" ht="14.1" customHeight="1" thickBot="1" x14ac:dyDescent="0.3">
      <c r="A2342" s="736" t="s">
        <v>275</v>
      </c>
      <c r="B2342" s="32" t="s">
        <v>254</v>
      </c>
      <c r="C2342" s="611">
        <v>2000000</v>
      </c>
      <c r="D2342" s="704"/>
      <c r="E2342" s="704"/>
      <c r="F2342" s="705"/>
      <c r="G2342" s="845"/>
      <c r="H2342" s="654">
        <v>2000000</v>
      </c>
      <c r="I2342" s="944">
        <f>H2342+G2342</f>
        <v>2000000</v>
      </c>
      <c r="J2342" s="656">
        <f>C2342-I2342</f>
        <v>0</v>
      </c>
      <c r="K2342" s="737">
        <f t="shared" si="1039"/>
        <v>100</v>
      </c>
    </row>
    <row r="2343" spans="1:11" ht="14.1" customHeight="1" thickBot="1" x14ac:dyDescent="0.3">
      <c r="A2343" s="372" t="s">
        <v>276</v>
      </c>
      <c r="B2343" s="3" t="s">
        <v>136</v>
      </c>
      <c r="C2343" s="617">
        <f>C2344</f>
        <v>3000000</v>
      </c>
      <c r="D2343" s="617">
        <f t="shared" ref="D2343:J2344" si="1050">D2344</f>
        <v>0</v>
      </c>
      <c r="E2343" s="617">
        <f t="shared" si="1050"/>
        <v>0</v>
      </c>
      <c r="F2343" s="624">
        <f t="shared" si="1050"/>
        <v>0</v>
      </c>
      <c r="G2343" s="820">
        <f t="shared" si="1050"/>
        <v>0</v>
      </c>
      <c r="H2343" s="617">
        <f t="shared" si="1050"/>
        <v>3000000</v>
      </c>
      <c r="I2343" s="934">
        <f t="shared" si="1050"/>
        <v>3000000</v>
      </c>
      <c r="J2343" s="625">
        <f t="shared" si="1050"/>
        <v>0</v>
      </c>
      <c r="K2343" s="741">
        <f t="shared" si="1039"/>
        <v>100</v>
      </c>
    </row>
    <row r="2344" spans="1:11" ht="14.1" customHeight="1" x14ac:dyDescent="0.25">
      <c r="A2344" s="747" t="s">
        <v>277</v>
      </c>
      <c r="B2344" s="41" t="s">
        <v>271</v>
      </c>
      <c r="C2344" s="618">
        <f>C2345</f>
        <v>3000000</v>
      </c>
      <c r="D2344" s="618">
        <f t="shared" si="1050"/>
        <v>0</v>
      </c>
      <c r="E2344" s="618">
        <f t="shared" si="1050"/>
        <v>0</v>
      </c>
      <c r="F2344" s="626">
        <f t="shared" si="1050"/>
        <v>0</v>
      </c>
      <c r="G2344" s="821">
        <f t="shared" si="1050"/>
        <v>0</v>
      </c>
      <c r="H2344" s="618">
        <f t="shared" si="1050"/>
        <v>3000000</v>
      </c>
      <c r="I2344" s="935">
        <f t="shared" si="1050"/>
        <v>3000000</v>
      </c>
      <c r="J2344" s="628">
        <f t="shared" si="1050"/>
        <v>0</v>
      </c>
      <c r="K2344" s="743">
        <f t="shared" si="1039"/>
        <v>100</v>
      </c>
    </row>
    <row r="2345" spans="1:11" ht="14.1" customHeight="1" x14ac:dyDescent="0.25">
      <c r="A2345" s="732" t="s">
        <v>278</v>
      </c>
      <c r="B2345" s="4" t="s">
        <v>272</v>
      </c>
      <c r="C2345" s="12">
        <v>3000000</v>
      </c>
      <c r="D2345" s="702"/>
      <c r="E2345" s="702"/>
      <c r="F2345" s="703"/>
      <c r="G2345" s="844"/>
      <c r="H2345" s="652">
        <v>3000000</v>
      </c>
      <c r="I2345" s="943">
        <f>H2345+G2345</f>
        <v>3000000</v>
      </c>
      <c r="J2345" s="657">
        <f>C2345-I2345</f>
        <v>0</v>
      </c>
      <c r="K2345" s="733">
        <f t="shared" si="1039"/>
        <v>100</v>
      </c>
    </row>
    <row r="2346" spans="1:11" ht="14.1" customHeight="1" thickBot="1" x14ac:dyDescent="0.3">
      <c r="A2346" s="371" t="s">
        <v>43</v>
      </c>
      <c r="B2346" s="47" t="s">
        <v>44</v>
      </c>
      <c r="C2346" s="616">
        <f>C2347+C2350</f>
        <v>19770000</v>
      </c>
      <c r="D2346" s="616">
        <f t="shared" ref="D2346:J2346" si="1051">D2347+D2350</f>
        <v>0</v>
      </c>
      <c r="E2346" s="616">
        <f t="shared" si="1051"/>
        <v>0</v>
      </c>
      <c r="F2346" s="622">
        <f t="shared" si="1051"/>
        <v>0</v>
      </c>
      <c r="G2346" s="838">
        <f t="shared" si="1051"/>
        <v>0</v>
      </c>
      <c r="H2346" s="641">
        <f t="shared" si="1051"/>
        <v>19770000</v>
      </c>
      <c r="I2346" s="962">
        <f t="shared" si="1051"/>
        <v>19770000</v>
      </c>
      <c r="J2346" s="632">
        <f t="shared" si="1051"/>
        <v>0</v>
      </c>
      <c r="K2346" s="739">
        <f t="shared" si="1039"/>
        <v>100</v>
      </c>
    </row>
    <row r="2347" spans="1:11" ht="14.1" customHeight="1" thickBot="1" x14ac:dyDescent="0.3">
      <c r="A2347" s="372" t="s">
        <v>290</v>
      </c>
      <c r="B2347" s="3" t="s">
        <v>80</v>
      </c>
      <c r="C2347" s="617">
        <f>C2348</f>
        <v>5400000</v>
      </c>
      <c r="D2347" s="617">
        <f t="shared" ref="D2347:J2348" si="1052">D2348</f>
        <v>0</v>
      </c>
      <c r="E2347" s="617">
        <f t="shared" si="1052"/>
        <v>0</v>
      </c>
      <c r="F2347" s="624">
        <f t="shared" si="1052"/>
        <v>0</v>
      </c>
      <c r="G2347" s="820">
        <f t="shared" si="1052"/>
        <v>0</v>
      </c>
      <c r="H2347" s="617">
        <f t="shared" si="1052"/>
        <v>5400000</v>
      </c>
      <c r="I2347" s="934">
        <f t="shared" si="1052"/>
        <v>5400000</v>
      </c>
      <c r="J2347" s="625">
        <f t="shared" si="1052"/>
        <v>0</v>
      </c>
      <c r="K2347" s="741">
        <f t="shared" si="1039"/>
        <v>100</v>
      </c>
    </row>
    <row r="2348" spans="1:11" ht="14.1" customHeight="1" x14ac:dyDescent="0.25">
      <c r="A2348" s="747" t="s">
        <v>291</v>
      </c>
      <c r="B2348" s="41" t="s">
        <v>180</v>
      </c>
      <c r="C2348" s="618">
        <f>C2349</f>
        <v>5400000</v>
      </c>
      <c r="D2348" s="618">
        <f t="shared" si="1052"/>
        <v>0</v>
      </c>
      <c r="E2348" s="618">
        <f t="shared" si="1052"/>
        <v>0</v>
      </c>
      <c r="F2348" s="626">
        <f t="shared" si="1052"/>
        <v>0</v>
      </c>
      <c r="G2348" s="821">
        <f t="shared" si="1052"/>
        <v>0</v>
      </c>
      <c r="H2348" s="618">
        <f t="shared" si="1052"/>
        <v>5400000</v>
      </c>
      <c r="I2348" s="935">
        <f t="shared" si="1052"/>
        <v>5400000</v>
      </c>
      <c r="J2348" s="628">
        <f t="shared" si="1052"/>
        <v>0</v>
      </c>
      <c r="K2348" s="743">
        <f t="shared" si="1039"/>
        <v>100</v>
      </c>
    </row>
    <row r="2349" spans="1:11" ht="14.1" customHeight="1" thickBot="1" x14ac:dyDescent="0.3">
      <c r="A2349" s="736" t="s">
        <v>292</v>
      </c>
      <c r="B2349" s="32" t="s">
        <v>254</v>
      </c>
      <c r="C2349" s="611">
        <v>5400000</v>
      </c>
      <c r="D2349" s="706"/>
      <c r="E2349" s="706"/>
      <c r="F2349" s="707"/>
      <c r="G2349" s="847"/>
      <c r="H2349" s="654">
        <v>5400000</v>
      </c>
      <c r="I2349" s="944">
        <f>H2349+G2349</f>
        <v>5400000</v>
      </c>
      <c r="J2349" s="658">
        <f>C2349-I2349</f>
        <v>0</v>
      </c>
      <c r="K2349" s="737">
        <f t="shared" si="1039"/>
        <v>100</v>
      </c>
    </row>
    <row r="2350" spans="1:11" ht="14.1" customHeight="1" thickBot="1" x14ac:dyDescent="0.3">
      <c r="A2350" s="372" t="s">
        <v>293</v>
      </c>
      <c r="B2350" s="3" t="s">
        <v>136</v>
      </c>
      <c r="C2350" s="617">
        <f>C2351</f>
        <v>14370000</v>
      </c>
      <c r="D2350" s="617">
        <f t="shared" ref="D2350:J2351" si="1053">D2351</f>
        <v>0</v>
      </c>
      <c r="E2350" s="617">
        <f t="shared" si="1053"/>
        <v>0</v>
      </c>
      <c r="F2350" s="624">
        <f t="shared" si="1053"/>
        <v>0</v>
      </c>
      <c r="G2350" s="820">
        <f t="shared" si="1053"/>
        <v>0</v>
      </c>
      <c r="H2350" s="617">
        <f t="shared" si="1053"/>
        <v>14370000</v>
      </c>
      <c r="I2350" s="934">
        <f t="shared" si="1053"/>
        <v>14370000</v>
      </c>
      <c r="J2350" s="625">
        <f t="shared" si="1053"/>
        <v>0</v>
      </c>
      <c r="K2350" s="741">
        <f t="shared" si="1039"/>
        <v>100</v>
      </c>
    </row>
    <row r="2351" spans="1:11" ht="14.1" customHeight="1" x14ac:dyDescent="0.25">
      <c r="A2351" s="747" t="s">
        <v>294</v>
      </c>
      <c r="B2351" s="41" t="s">
        <v>271</v>
      </c>
      <c r="C2351" s="618">
        <f>C2352</f>
        <v>14370000</v>
      </c>
      <c r="D2351" s="618">
        <f t="shared" si="1053"/>
        <v>0</v>
      </c>
      <c r="E2351" s="618">
        <f t="shared" si="1053"/>
        <v>0</v>
      </c>
      <c r="F2351" s="626">
        <f t="shared" si="1053"/>
        <v>0</v>
      </c>
      <c r="G2351" s="821">
        <f t="shared" si="1053"/>
        <v>0</v>
      </c>
      <c r="H2351" s="618">
        <f t="shared" si="1053"/>
        <v>14370000</v>
      </c>
      <c r="I2351" s="935">
        <f t="shared" si="1053"/>
        <v>14370000</v>
      </c>
      <c r="J2351" s="628">
        <f t="shared" si="1053"/>
        <v>0</v>
      </c>
      <c r="K2351" s="743">
        <f t="shared" si="1039"/>
        <v>100</v>
      </c>
    </row>
    <row r="2352" spans="1:11" ht="14.1" customHeight="1" x14ac:dyDescent="0.25">
      <c r="A2352" s="732" t="s">
        <v>295</v>
      </c>
      <c r="B2352" s="4" t="s">
        <v>272</v>
      </c>
      <c r="C2352" s="12">
        <v>14370000</v>
      </c>
      <c r="D2352" s="708"/>
      <c r="E2352" s="708"/>
      <c r="F2352" s="709"/>
      <c r="G2352" s="846"/>
      <c r="H2352" s="652">
        <v>14370000</v>
      </c>
      <c r="I2352" s="943">
        <f>H2352+G2352</f>
        <v>14370000</v>
      </c>
      <c r="J2352" s="657">
        <f>C2352-I2352</f>
        <v>0</v>
      </c>
      <c r="K2352" s="733">
        <f t="shared" si="1039"/>
        <v>100</v>
      </c>
    </row>
    <row r="2353" spans="1:13" ht="14.1" customHeight="1" x14ac:dyDescent="0.25">
      <c r="A2353" s="879"/>
      <c r="B2353" s="879"/>
      <c r="C2353" s="880"/>
      <c r="D2353" s="904"/>
      <c r="E2353" s="904"/>
      <c r="F2353" s="904"/>
      <c r="G2353" s="905"/>
      <c r="H2353" s="906"/>
      <c r="I2353" s="906"/>
      <c r="J2353" s="907"/>
      <c r="K2353" s="884"/>
    </row>
    <row r="2354" spans="1:13" ht="14.1" customHeight="1" x14ac:dyDescent="0.25">
      <c r="A2354" s="7"/>
      <c r="B2354" s="7"/>
      <c r="C2354" s="885"/>
      <c r="D2354" s="908"/>
      <c r="E2354" s="908"/>
      <c r="F2354" s="908"/>
      <c r="G2354" s="909"/>
      <c r="H2354" s="910"/>
      <c r="I2354" s="910"/>
      <c r="J2354" s="911"/>
      <c r="K2354" s="887">
        <v>7</v>
      </c>
    </row>
    <row r="2355" spans="1:13" ht="14.1" customHeight="1" x14ac:dyDescent="0.25">
      <c r="A2355" s="717" t="s">
        <v>435</v>
      </c>
      <c r="B2355" s="689">
        <v>2</v>
      </c>
      <c r="C2355" s="690" t="s">
        <v>436</v>
      </c>
      <c r="D2355" s="690" t="s">
        <v>437</v>
      </c>
      <c r="E2355" s="690" t="s">
        <v>438</v>
      </c>
      <c r="F2355" s="691" t="s">
        <v>439</v>
      </c>
      <c r="G2355" s="801">
        <v>7</v>
      </c>
      <c r="H2355" s="581">
        <v>8</v>
      </c>
      <c r="I2355" s="924">
        <v>9</v>
      </c>
      <c r="J2355" s="582">
        <v>10</v>
      </c>
      <c r="K2355" s="718">
        <v>11</v>
      </c>
    </row>
    <row r="2356" spans="1:13" ht="14.1" customHeight="1" thickBot="1" x14ac:dyDescent="0.3">
      <c r="A2356" s="371" t="s">
        <v>45</v>
      </c>
      <c r="B2356" s="47" t="s">
        <v>46</v>
      </c>
      <c r="C2356" s="616">
        <f>C2357</f>
        <v>25000000</v>
      </c>
      <c r="D2356" s="616">
        <f t="shared" ref="D2356:J2357" si="1054">D2357</f>
        <v>0</v>
      </c>
      <c r="E2356" s="616">
        <f t="shared" si="1054"/>
        <v>0</v>
      </c>
      <c r="F2356" s="622">
        <f t="shared" si="1054"/>
        <v>0</v>
      </c>
      <c r="G2356" s="838">
        <f t="shared" si="1054"/>
        <v>6227156</v>
      </c>
      <c r="H2356" s="641">
        <f t="shared" si="1054"/>
        <v>1953151</v>
      </c>
      <c r="I2356" s="962">
        <f t="shared" si="1054"/>
        <v>8180307</v>
      </c>
      <c r="J2356" s="632">
        <f t="shared" si="1054"/>
        <v>16819693</v>
      </c>
      <c r="K2356" s="739">
        <f t="shared" ref="K2356:K2389" si="1055">I2356/C2356*100</f>
        <v>32.721228000000004</v>
      </c>
    </row>
    <row r="2357" spans="1:13" ht="14.1" customHeight="1" thickBot="1" x14ac:dyDescent="0.3">
      <c r="A2357" s="748" t="s">
        <v>284</v>
      </c>
      <c r="B2357" s="335" t="s">
        <v>136</v>
      </c>
      <c r="C2357" s="53">
        <f>C2358</f>
        <v>25000000</v>
      </c>
      <c r="D2357" s="53">
        <f t="shared" si="1054"/>
        <v>0</v>
      </c>
      <c r="E2357" s="53">
        <f t="shared" si="1054"/>
        <v>0</v>
      </c>
      <c r="F2357" s="69">
        <f t="shared" si="1054"/>
        <v>0</v>
      </c>
      <c r="G2357" s="848">
        <f t="shared" si="1054"/>
        <v>6227156</v>
      </c>
      <c r="H2357" s="53">
        <f t="shared" si="1054"/>
        <v>1953151</v>
      </c>
      <c r="I2357" s="945">
        <f t="shared" si="1054"/>
        <v>8180307</v>
      </c>
      <c r="J2357" s="659">
        <f t="shared" si="1054"/>
        <v>16819693</v>
      </c>
      <c r="K2357" s="749">
        <f t="shared" si="1055"/>
        <v>32.721228000000004</v>
      </c>
    </row>
    <row r="2358" spans="1:13" ht="14.1" customHeight="1" x14ac:dyDescent="0.25">
      <c r="A2358" s="768" t="s">
        <v>285</v>
      </c>
      <c r="B2358" s="338" t="s">
        <v>279</v>
      </c>
      <c r="C2358" s="52">
        <f>C2359+C2360+C2361+C2362</f>
        <v>25000000</v>
      </c>
      <c r="D2358" s="52">
        <f t="shared" ref="D2358:J2358" si="1056">D2359+D2360+D2361+D2362</f>
        <v>0</v>
      </c>
      <c r="E2358" s="52">
        <f t="shared" si="1056"/>
        <v>0</v>
      </c>
      <c r="F2358" s="70">
        <f t="shared" si="1056"/>
        <v>0</v>
      </c>
      <c r="G2358" s="849">
        <f t="shared" si="1056"/>
        <v>6227156</v>
      </c>
      <c r="H2358" s="52">
        <f t="shared" si="1056"/>
        <v>1953151</v>
      </c>
      <c r="I2358" s="946">
        <f t="shared" si="1056"/>
        <v>8180307</v>
      </c>
      <c r="J2358" s="660">
        <f t="shared" si="1056"/>
        <v>16819693</v>
      </c>
      <c r="K2358" s="759">
        <f t="shared" si="1055"/>
        <v>32.721228000000004</v>
      </c>
    </row>
    <row r="2359" spans="1:13" ht="14.1" customHeight="1" x14ac:dyDescent="0.25">
      <c r="A2359" s="378" t="s">
        <v>286</v>
      </c>
      <c r="B2359" s="5" t="s">
        <v>280</v>
      </c>
      <c r="C2359" s="6">
        <v>2200000</v>
      </c>
      <c r="D2359" s="702"/>
      <c r="E2359" s="702"/>
      <c r="F2359" s="703"/>
      <c r="G2359" s="1624">
        <f>I1844</f>
        <v>0</v>
      </c>
      <c r="H2359" s="1625">
        <v>150000</v>
      </c>
      <c r="I2359" s="1626">
        <f>H2359+G2359</f>
        <v>150000</v>
      </c>
      <c r="J2359" s="653">
        <f>C2359-I2359</f>
        <v>2050000</v>
      </c>
      <c r="K2359" s="752">
        <f t="shared" si="1055"/>
        <v>6.8181818181818175</v>
      </c>
    </row>
    <row r="2360" spans="1:13" ht="14.1" customHeight="1" x14ac:dyDescent="0.25">
      <c r="A2360" s="378" t="s">
        <v>287</v>
      </c>
      <c r="B2360" s="5" t="s">
        <v>281</v>
      </c>
      <c r="C2360" s="6">
        <v>3866000</v>
      </c>
      <c r="D2360" s="702"/>
      <c r="E2360" s="702"/>
      <c r="F2360" s="703"/>
      <c r="G2360" s="1624">
        <v>775000</v>
      </c>
      <c r="H2360" s="1625">
        <v>229500</v>
      </c>
      <c r="I2360" s="1626">
        <f>H2360+G2360</f>
        <v>1004500</v>
      </c>
      <c r="J2360" s="653">
        <f>C2360-I2360</f>
        <v>2861500</v>
      </c>
      <c r="K2360" s="752">
        <f t="shared" si="1055"/>
        <v>25.982928091050184</v>
      </c>
    </row>
    <row r="2361" spans="1:13" ht="14.1" customHeight="1" x14ac:dyDescent="0.25">
      <c r="A2361" s="378" t="s">
        <v>288</v>
      </c>
      <c r="B2361" s="5" t="s">
        <v>282</v>
      </c>
      <c r="C2361" s="6">
        <v>17184000</v>
      </c>
      <c r="D2361" s="702"/>
      <c r="E2361" s="702"/>
      <c r="F2361" s="703"/>
      <c r="G2361" s="1624">
        <f>I1846</f>
        <v>4634156</v>
      </c>
      <c r="H2361" s="1625">
        <v>1573651</v>
      </c>
      <c r="I2361" s="1626">
        <f>H2361+G2361</f>
        <v>6207807</v>
      </c>
      <c r="J2361" s="653">
        <f>C2361-I2361</f>
        <v>10976193</v>
      </c>
      <c r="K2361" s="752">
        <f t="shared" si="1055"/>
        <v>36.125506284916206</v>
      </c>
      <c r="M2361" t="s">
        <v>542</v>
      </c>
    </row>
    <row r="2362" spans="1:13" ht="14.1" customHeight="1" x14ac:dyDescent="0.25">
      <c r="A2362" s="378" t="s">
        <v>289</v>
      </c>
      <c r="B2362" s="5" t="s">
        <v>283</v>
      </c>
      <c r="C2362" s="6">
        <v>1750000</v>
      </c>
      <c r="D2362" s="702"/>
      <c r="E2362" s="702"/>
      <c r="F2362" s="703"/>
      <c r="G2362" s="844">
        <v>818000</v>
      </c>
      <c r="H2362" s="652"/>
      <c r="I2362" s="943">
        <f>H2362+G2362</f>
        <v>818000</v>
      </c>
      <c r="J2362" s="653">
        <f>C2362-I2362</f>
        <v>932000</v>
      </c>
      <c r="K2362" s="752">
        <f t="shared" si="1055"/>
        <v>46.74285714285714</v>
      </c>
    </row>
    <row r="2363" spans="1:13" ht="14.1" customHeight="1" thickBot="1" x14ac:dyDescent="0.3">
      <c r="A2363" s="371" t="s">
        <v>47</v>
      </c>
      <c r="B2363" s="47" t="s">
        <v>48</v>
      </c>
      <c r="C2363" s="616">
        <f>C2364</f>
        <v>2500000</v>
      </c>
      <c r="D2363" s="616">
        <f t="shared" ref="D2363:J2365" si="1057">D2364</f>
        <v>0</v>
      </c>
      <c r="E2363" s="616">
        <f t="shared" si="1057"/>
        <v>0</v>
      </c>
      <c r="F2363" s="622">
        <f t="shared" si="1057"/>
        <v>0</v>
      </c>
      <c r="G2363" s="838">
        <f t="shared" si="1057"/>
        <v>2500000</v>
      </c>
      <c r="H2363" s="641">
        <f t="shared" si="1057"/>
        <v>0</v>
      </c>
      <c r="I2363" s="962">
        <f t="shared" si="1057"/>
        <v>2500000</v>
      </c>
      <c r="J2363" s="632">
        <f t="shared" si="1057"/>
        <v>0</v>
      </c>
      <c r="K2363" s="739">
        <f t="shared" si="1055"/>
        <v>100</v>
      </c>
    </row>
    <row r="2364" spans="1:13" ht="14.1" customHeight="1" thickBot="1" x14ac:dyDescent="0.3">
      <c r="A2364" s="372" t="s">
        <v>296</v>
      </c>
      <c r="B2364" s="3" t="s">
        <v>136</v>
      </c>
      <c r="C2364" s="53">
        <f>C2365</f>
        <v>2500000</v>
      </c>
      <c r="D2364" s="53">
        <f t="shared" si="1057"/>
        <v>0</v>
      </c>
      <c r="E2364" s="53">
        <f t="shared" si="1057"/>
        <v>0</v>
      </c>
      <c r="F2364" s="69">
        <f t="shared" si="1057"/>
        <v>0</v>
      </c>
      <c r="G2364" s="848">
        <f t="shared" si="1057"/>
        <v>2500000</v>
      </c>
      <c r="H2364" s="53">
        <f t="shared" si="1057"/>
        <v>0</v>
      </c>
      <c r="I2364" s="945">
        <f t="shared" si="1057"/>
        <v>2500000</v>
      </c>
      <c r="J2364" s="659">
        <f t="shared" si="1057"/>
        <v>0</v>
      </c>
      <c r="K2364" s="741">
        <f t="shared" si="1055"/>
        <v>100</v>
      </c>
    </row>
    <row r="2365" spans="1:13" ht="14.1" customHeight="1" x14ac:dyDescent="0.25">
      <c r="A2365" s="747" t="s">
        <v>297</v>
      </c>
      <c r="B2365" s="51" t="s">
        <v>206</v>
      </c>
      <c r="C2365" s="52">
        <f>C2366</f>
        <v>2500000</v>
      </c>
      <c r="D2365" s="52">
        <f t="shared" si="1057"/>
        <v>0</v>
      </c>
      <c r="E2365" s="52">
        <f t="shared" si="1057"/>
        <v>0</v>
      </c>
      <c r="F2365" s="70">
        <f t="shared" si="1057"/>
        <v>0</v>
      </c>
      <c r="G2365" s="849">
        <f t="shared" si="1057"/>
        <v>2500000</v>
      </c>
      <c r="H2365" s="52">
        <f t="shared" si="1057"/>
        <v>0</v>
      </c>
      <c r="I2365" s="946">
        <f t="shared" si="1057"/>
        <v>2500000</v>
      </c>
      <c r="J2365" s="660">
        <f t="shared" si="1057"/>
        <v>0</v>
      </c>
      <c r="K2365" s="743">
        <f t="shared" si="1055"/>
        <v>100</v>
      </c>
    </row>
    <row r="2366" spans="1:13" ht="14.1" customHeight="1" x14ac:dyDescent="0.25">
      <c r="A2366" s="732" t="s">
        <v>298</v>
      </c>
      <c r="B2366" s="4" t="s">
        <v>725</v>
      </c>
      <c r="C2366" s="6">
        <v>2500000</v>
      </c>
      <c r="D2366" s="702"/>
      <c r="E2366" s="702"/>
      <c r="F2366" s="703"/>
      <c r="G2366" s="844">
        <v>2500000</v>
      </c>
      <c r="H2366" s="652"/>
      <c r="I2366" s="947">
        <f>H2366+G2366</f>
        <v>2500000</v>
      </c>
      <c r="J2366" s="657">
        <f>C2366-I2366</f>
        <v>0</v>
      </c>
      <c r="K2366" s="733">
        <f t="shared" si="1055"/>
        <v>100</v>
      </c>
    </row>
    <row r="2367" spans="1:13" ht="14.1" customHeight="1" thickBot="1" x14ac:dyDescent="0.3">
      <c r="A2367" s="371" t="s">
        <v>49</v>
      </c>
      <c r="B2367" s="47" t="s">
        <v>50</v>
      </c>
      <c r="C2367" s="616">
        <f>C2368</f>
        <v>1250000</v>
      </c>
      <c r="D2367" s="616">
        <f t="shared" ref="D2367:J2369" si="1058">D2368</f>
        <v>0</v>
      </c>
      <c r="E2367" s="616">
        <f t="shared" si="1058"/>
        <v>0</v>
      </c>
      <c r="F2367" s="622">
        <f t="shared" si="1058"/>
        <v>0</v>
      </c>
      <c r="G2367" s="838">
        <f t="shared" si="1058"/>
        <v>0</v>
      </c>
      <c r="H2367" s="641">
        <f t="shared" si="1058"/>
        <v>580000</v>
      </c>
      <c r="I2367" s="962">
        <f t="shared" si="1058"/>
        <v>580000</v>
      </c>
      <c r="J2367" s="632">
        <f t="shared" si="1058"/>
        <v>670000</v>
      </c>
      <c r="K2367" s="739">
        <f t="shared" si="1055"/>
        <v>46.400000000000006</v>
      </c>
    </row>
    <row r="2368" spans="1:13" ht="14.1" customHeight="1" thickBot="1" x14ac:dyDescent="0.3">
      <c r="A2368" s="372" t="s">
        <v>299</v>
      </c>
      <c r="B2368" s="3" t="s">
        <v>136</v>
      </c>
      <c r="C2368" s="53">
        <f>C2369</f>
        <v>1250000</v>
      </c>
      <c r="D2368" s="53">
        <f t="shared" si="1058"/>
        <v>0</v>
      </c>
      <c r="E2368" s="53">
        <f t="shared" si="1058"/>
        <v>0</v>
      </c>
      <c r="F2368" s="69">
        <f t="shared" si="1058"/>
        <v>0</v>
      </c>
      <c r="G2368" s="848">
        <f t="shared" si="1058"/>
        <v>0</v>
      </c>
      <c r="H2368" s="53">
        <f t="shared" si="1058"/>
        <v>580000</v>
      </c>
      <c r="I2368" s="945">
        <f t="shared" si="1058"/>
        <v>580000</v>
      </c>
      <c r="J2368" s="659">
        <f t="shared" si="1058"/>
        <v>670000</v>
      </c>
      <c r="K2368" s="741">
        <f t="shared" si="1055"/>
        <v>46.400000000000006</v>
      </c>
    </row>
    <row r="2369" spans="1:11" ht="14.1" customHeight="1" x14ac:dyDescent="0.25">
      <c r="A2369" s="747" t="s">
        <v>300</v>
      </c>
      <c r="B2369" s="51" t="s">
        <v>206</v>
      </c>
      <c r="C2369" s="52">
        <f>C2370</f>
        <v>1250000</v>
      </c>
      <c r="D2369" s="52">
        <f t="shared" si="1058"/>
        <v>0</v>
      </c>
      <c r="E2369" s="52">
        <f t="shared" si="1058"/>
        <v>0</v>
      </c>
      <c r="F2369" s="70">
        <f t="shared" si="1058"/>
        <v>0</v>
      </c>
      <c r="G2369" s="849">
        <f t="shared" si="1058"/>
        <v>0</v>
      </c>
      <c r="H2369" s="52">
        <f t="shared" si="1058"/>
        <v>580000</v>
      </c>
      <c r="I2369" s="946">
        <f t="shared" si="1058"/>
        <v>580000</v>
      </c>
      <c r="J2369" s="660">
        <f t="shared" si="1058"/>
        <v>670000</v>
      </c>
      <c r="K2369" s="743">
        <f t="shared" si="1055"/>
        <v>46.400000000000006</v>
      </c>
    </row>
    <row r="2370" spans="1:11" ht="14.1" customHeight="1" x14ac:dyDescent="0.25">
      <c r="A2370" s="732" t="s">
        <v>301</v>
      </c>
      <c r="B2370" s="4" t="s">
        <v>724</v>
      </c>
      <c r="C2370" s="6">
        <v>1250000</v>
      </c>
      <c r="D2370" s="708"/>
      <c r="E2370" s="708"/>
      <c r="F2370" s="709"/>
      <c r="G2370" s="844"/>
      <c r="H2370" s="652">
        <v>580000</v>
      </c>
      <c r="I2370" s="947">
        <f>H2370+G2370</f>
        <v>580000</v>
      </c>
      <c r="J2370" s="657">
        <f>C2370-I2370</f>
        <v>670000</v>
      </c>
      <c r="K2370" s="733">
        <f t="shared" si="1055"/>
        <v>46.400000000000006</v>
      </c>
    </row>
    <row r="2371" spans="1:11" ht="14.1" customHeight="1" thickBot="1" x14ac:dyDescent="0.3">
      <c r="A2371" s="769" t="s">
        <v>859</v>
      </c>
      <c r="B2371" s="450" t="s">
        <v>879</v>
      </c>
      <c r="C2371" s="451">
        <f>C2372+C2377+C2382</f>
        <v>91200000</v>
      </c>
      <c r="D2371" s="451">
        <f t="shared" ref="D2371:J2371" si="1059">D2372+D2377+D2382</f>
        <v>0</v>
      </c>
      <c r="E2371" s="451">
        <f t="shared" si="1059"/>
        <v>0</v>
      </c>
      <c r="F2371" s="790">
        <f t="shared" si="1059"/>
        <v>0</v>
      </c>
      <c r="G2371" s="850">
        <f t="shared" si="1059"/>
        <v>0</v>
      </c>
      <c r="H2371" s="451">
        <f t="shared" si="1059"/>
        <v>0</v>
      </c>
      <c r="I2371" s="966">
        <f t="shared" si="1059"/>
        <v>0</v>
      </c>
      <c r="J2371" s="871">
        <f t="shared" si="1059"/>
        <v>91200000</v>
      </c>
      <c r="K2371" s="770">
        <f t="shared" si="1055"/>
        <v>0</v>
      </c>
    </row>
    <row r="2372" spans="1:11" ht="14.1" customHeight="1" x14ac:dyDescent="0.25">
      <c r="A2372" s="742" t="s">
        <v>860</v>
      </c>
      <c r="B2372" s="41" t="s">
        <v>80</v>
      </c>
      <c r="C2372" s="421">
        <f>C2373</f>
        <v>1270000</v>
      </c>
      <c r="D2372" s="421">
        <f t="shared" ref="D2372:J2372" si="1060">D2373</f>
        <v>0</v>
      </c>
      <c r="E2372" s="421">
        <f t="shared" si="1060"/>
        <v>0</v>
      </c>
      <c r="F2372" s="791">
        <f t="shared" si="1060"/>
        <v>0</v>
      </c>
      <c r="G2372" s="851">
        <f t="shared" si="1060"/>
        <v>0</v>
      </c>
      <c r="H2372" s="421">
        <f t="shared" si="1060"/>
        <v>0</v>
      </c>
      <c r="I2372" s="948">
        <f t="shared" si="1060"/>
        <v>0</v>
      </c>
      <c r="J2372" s="872">
        <f t="shared" si="1060"/>
        <v>1270000</v>
      </c>
      <c r="K2372" s="743">
        <f t="shared" si="1055"/>
        <v>0</v>
      </c>
    </row>
    <row r="2373" spans="1:11" ht="14.1" customHeight="1" x14ac:dyDescent="0.25">
      <c r="A2373" s="744" t="s">
        <v>861</v>
      </c>
      <c r="B2373" s="4" t="s">
        <v>137</v>
      </c>
      <c r="C2373" s="6">
        <f>C2374+C2375+C2376</f>
        <v>1270000</v>
      </c>
      <c r="D2373" s="6">
        <f t="shared" ref="D2373:J2373" si="1061">D2374+D2375+D2376</f>
        <v>0</v>
      </c>
      <c r="E2373" s="6">
        <f t="shared" si="1061"/>
        <v>0</v>
      </c>
      <c r="F2373" s="792">
        <f t="shared" si="1061"/>
        <v>0</v>
      </c>
      <c r="G2373" s="852">
        <f t="shared" si="1061"/>
        <v>0</v>
      </c>
      <c r="H2373" s="6">
        <f t="shared" si="1061"/>
        <v>0</v>
      </c>
      <c r="I2373" s="949">
        <f t="shared" si="1061"/>
        <v>0</v>
      </c>
      <c r="J2373" s="873">
        <f t="shared" si="1061"/>
        <v>1270000</v>
      </c>
      <c r="K2373" s="733">
        <f t="shared" si="1055"/>
        <v>0</v>
      </c>
    </row>
    <row r="2374" spans="1:11" ht="14.1" customHeight="1" x14ac:dyDescent="0.25">
      <c r="A2374" s="744" t="s">
        <v>862</v>
      </c>
      <c r="B2374" s="4" t="s">
        <v>179</v>
      </c>
      <c r="C2374" s="6">
        <v>670000</v>
      </c>
      <c r="D2374" s="708"/>
      <c r="E2374" s="708"/>
      <c r="F2374" s="709"/>
      <c r="G2374" s="844"/>
      <c r="H2374" s="652"/>
      <c r="I2374" s="947"/>
      <c r="J2374" s="657">
        <f>C2374-I2374</f>
        <v>670000</v>
      </c>
      <c r="K2374" s="733">
        <f t="shared" si="1055"/>
        <v>0</v>
      </c>
    </row>
    <row r="2375" spans="1:11" ht="14.1" customHeight="1" x14ac:dyDescent="0.25">
      <c r="A2375" s="744" t="s">
        <v>863</v>
      </c>
      <c r="B2375" s="4" t="s">
        <v>877</v>
      </c>
      <c r="C2375" s="6">
        <v>300000</v>
      </c>
      <c r="D2375" s="708"/>
      <c r="E2375" s="708"/>
      <c r="F2375" s="709"/>
      <c r="G2375" s="844"/>
      <c r="H2375" s="652"/>
      <c r="I2375" s="947"/>
      <c r="J2375" s="657">
        <f>C2375-I2375</f>
        <v>300000</v>
      </c>
      <c r="K2375" s="733">
        <f t="shared" si="1055"/>
        <v>0</v>
      </c>
    </row>
    <row r="2376" spans="1:11" ht="14.1" customHeight="1" thickBot="1" x14ac:dyDescent="0.3">
      <c r="A2376" s="744" t="s">
        <v>864</v>
      </c>
      <c r="B2376" s="32" t="s">
        <v>878</v>
      </c>
      <c r="C2376" s="452">
        <v>300000</v>
      </c>
      <c r="D2376" s="706"/>
      <c r="E2376" s="706"/>
      <c r="F2376" s="707"/>
      <c r="G2376" s="845"/>
      <c r="H2376" s="654"/>
      <c r="I2376" s="950"/>
      <c r="J2376" s="656">
        <f>C2376-I2376</f>
        <v>300000</v>
      </c>
      <c r="K2376" s="737">
        <f t="shared" si="1055"/>
        <v>0</v>
      </c>
    </row>
    <row r="2377" spans="1:11" ht="14.1" customHeight="1" thickBot="1" x14ac:dyDescent="0.3">
      <c r="A2377" s="740" t="s">
        <v>865</v>
      </c>
      <c r="B2377" s="3" t="s">
        <v>136</v>
      </c>
      <c r="C2377" s="53">
        <f>C2378+C2380</f>
        <v>1476000</v>
      </c>
      <c r="D2377" s="53">
        <f t="shared" ref="D2377:J2377" si="1062">D2378+D2380</f>
        <v>0</v>
      </c>
      <c r="E2377" s="53">
        <f t="shared" si="1062"/>
        <v>0</v>
      </c>
      <c r="F2377" s="69">
        <f t="shared" si="1062"/>
        <v>0</v>
      </c>
      <c r="G2377" s="848">
        <f t="shared" si="1062"/>
        <v>0</v>
      </c>
      <c r="H2377" s="53">
        <f t="shared" si="1062"/>
        <v>0</v>
      </c>
      <c r="I2377" s="945">
        <f t="shared" si="1062"/>
        <v>0</v>
      </c>
      <c r="J2377" s="659">
        <f t="shared" si="1062"/>
        <v>1476000</v>
      </c>
      <c r="K2377" s="741">
        <f t="shared" si="1055"/>
        <v>0</v>
      </c>
    </row>
    <row r="2378" spans="1:11" ht="14.1" customHeight="1" x14ac:dyDescent="0.25">
      <c r="A2378" s="742" t="s">
        <v>866</v>
      </c>
      <c r="B2378" s="41" t="s">
        <v>139</v>
      </c>
      <c r="C2378" s="421">
        <f>C2379</f>
        <v>576000</v>
      </c>
      <c r="D2378" s="421">
        <f t="shared" ref="D2378:J2378" si="1063">D2379</f>
        <v>0</v>
      </c>
      <c r="E2378" s="421">
        <f t="shared" si="1063"/>
        <v>0</v>
      </c>
      <c r="F2378" s="791">
        <f t="shared" si="1063"/>
        <v>0</v>
      </c>
      <c r="G2378" s="851">
        <f t="shared" si="1063"/>
        <v>0</v>
      </c>
      <c r="H2378" s="421">
        <f t="shared" si="1063"/>
        <v>0</v>
      </c>
      <c r="I2378" s="948">
        <f t="shared" si="1063"/>
        <v>0</v>
      </c>
      <c r="J2378" s="872">
        <f t="shared" si="1063"/>
        <v>576000</v>
      </c>
      <c r="K2378" s="743">
        <f t="shared" si="1055"/>
        <v>0</v>
      </c>
    </row>
    <row r="2379" spans="1:11" ht="14.1" customHeight="1" x14ac:dyDescent="0.25">
      <c r="A2379" s="744" t="s">
        <v>867</v>
      </c>
      <c r="B2379" s="4" t="s">
        <v>213</v>
      </c>
      <c r="C2379" s="6">
        <v>576000</v>
      </c>
      <c r="D2379" s="708"/>
      <c r="E2379" s="708"/>
      <c r="F2379" s="709"/>
      <c r="G2379" s="844"/>
      <c r="H2379" s="652"/>
      <c r="I2379" s="947"/>
      <c r="J2379" s="657">
        <f>C2379-I2379</f>
        <v>576000</v>
      </c>
      <c r="K2379" s="733">
        <f t="shared" si="1055"/>
        <v>0</v>
      </c>
    </row>
    <row r="2380" spans="1:11" ht="14.1" customHeight="1" x14ac:dyDescent="0.25">
      <c r="A2380" s="744" t="s">
        <v>868</v>
      </c>
      <c r="B2380" s="4" t="s">
        <v>876</v>
      </c>
      <c r="C2380" s="6">
        <f>C2381</f>
        <v>900000</v>
      </c>
      <c r="D2380" s="6">
        <f t="shared" ref="D2380:J2380" si="1064">D2381</f>
        <v>0</v>
      </c>
      <c r="E2380" s="6">
        <f t="shared" si="1064"/>
        <v>0</v>
      </c>
      <c r="F2380" s="792">
        <f t="shared" si="1064"/>
        <v>0</v>
      </c>
      <c r="G2380" s="852">
        <f t="shared" si="1064"/>
        <v>0</v>
      </c>
      <c r="H2380" s="6">
        <f t="shared" si="1064"/>
        <v>0</v>
      </c>
      <c r="I2380" s="949">
        <f t="shared" si="1064"/>
        <v>0</v>
      </c>
      <c r="J2380" s="873">
        <f t="shared" si="1064"/>
        <v>900000</v>
      </c>
      <c r="K2380" s="733">
        <f t="shared" si="1055"/>
        <v>0</v>
      </c>
    </row>
    <row r="2381" spans="1:11" ht="14.1" customHeight="1" x14ac:dyDescent="0.25">
      <c r="A2381" s="744" t="s">
        <v>874</v>
      </c>
      <c r="B2381" s="4" t="s">
        <v>875</v>
      </c>
      <c r="C2381" s="6">
        <v>900000</v>
      </c>
      <c r="D2381" s="708"/>
      <c r="E2381" s="708"/>
      <c r="F2381" s="709"/>
      <c r="G2381" s="844"/>
      <c r="H2381" s="652"/>
      <c r="I2381" s="947"/>
      <c r="J2381" s="657">
        <f>C2381-I2381</f>
        <v>900000</v>
      </c>
      <c r="K2381" s="733">
        <f t="shared" si="1055"/>
        <v>0</v>
      </c>
    </row>
    <row r="2382" spans="1:11" ht="14.1" customHeight="1" x14ac:dyDescent="0.25">
      <c r="A2382" s="744" t="s">
        <v>869</v>
      </c>
      <c r="B2382" s="4" t="s">
        <v>258</v>
      </c>
      <c r="C2382" s="6">
        <f>C2383</f>
        <v>88454000</v>
      </c>
      <c r="D2382" s="6">
        <f t="shared" ref="D2382:J2383" si="1065">D2383</f>
        <v>0</v>
      </c>
      <c r="E2382" s="6">
        <f t="shared" si="1065"/>
        <v>0</v>
      </c>
      <c r="F2382" s="792">
        <f t="shared" si="1065"/>
        <v>0</v>
      </c>
      <c r="G2382" s="852">
        <f t="shared" si="1065"/>
        <v>0</v>
      </c>
      <c r="H2382" s="6">
        <f t="shared" si="1065"/>
        <v>0</v>
      </c>
      <c r="I2382" s="949">
        <f t="shared" si="1065"/>
        <v>0</v>
      </c>
      <c r="J2382" s="873">
        <f t="shared" si="1065"/>
        <v>88454000</v>
      </c>
      <c r="K2382" s="733">
        <f t="shared" si="1055"/>
        <v>0</v>
      </c>
    </row>
    <row r="2383" spans="1:11" ht="14.1" customHeight="1" x14ac:dyDescent="0.25">
      <c r="A2383" s="744" t="s">
        <v>870</v>
      </c>
      <c r="B2383" s="4" t="s">
        <v>872</v>
      </c>
      <c r="C2383" s="6">
        <f>C2384</f>
        <v>88454000</v>
      </c>
      <c r="D2383" s="6">
        <f t="shared" si="1065"/>
        <v>0</v>
      </c>
      <c r="E2383" s="6">
        <f t="shared" si="1065"/>
        <v>0</v>
      </c>
      <c r="F2383" s="792">
        <f t="shared" si="1065"/>
        <v>0</v>
      </c>
      <c r="G2383" s="852">
        <f t="shared" si="1065"/>
        <v>0</v>
      </c>
      <c r="H2383" s="6">
        <f t="shared" si="1065"/>
        <v>0</v>
      </c>
      <c r="I2383" s="949">
        <f t="shared" si="1065"/>
        <v>0</v>
      </c>
      <c r="J2383" s="873">
        <f t="shared" si="1065"/>
        <v>88454000</v>
      </c>
      <c r="K2383" s="733">
        <f t="shared" si="1055"/>
        <v>0</v>
      </c>
    </row>
    <row r="2384" spans="1:11" ht="14.1" customHeight="1" x14ac:dyDescent="0.25">
      <c r="A2384" s="744" t="s">
        <v>871</v>
      </c>
      <c r="B2384" s="4" t="s">
        <v>873</v>
      </c>
      <c r="C2384" s="6">
        <v>88454000</v>
      </c>
      <c r="D2384" s="708"/>
      <c r="E2384" s="708"/>
      <c r="F2384" s="709"/>
      <c r="G2384" s="844"/>
      <c r="H2384" s="652"/>
      <c r="I2384" s="947"/>
      <c r="J2384" s="657">
        <f>C2384-I2384</f>
        <v>88454000</v>
      </c>
      <c r="K2384" s="733">
        <f t="shared" si="1055"/>
        <v>0</v>
      </c>
    </row>
    <row r="2385" spans="1:11" ht="14.1" customHeight="1" x14ac:dyDescent="0.25">
      <c r="A2385" s="745" t="s">
        <v>880</v>
      </c>
      <c r="B2385" s="38" t="s">
        <v>885</v>
      </c>
      <c r="C2385" s="445">
        <f>C2386</f>
        <v>3750000</v>
      </c>
      <c r="D2385" s="445">
        <f t="shared" ref="D2385:J2388" si="1066">D2386</f>
        <v>0</v>
      </c>
      <c r="E2385" s="445">
        <f t="shared" si="1066"/>
        <v>0</v>
      </c>
      <c r="F2385" s="793">
        <f t="shared" si="1066"/>
        <v>0</v>
      </c>
      <c r="G2385" s="853">
        <f t="shared" si="1066"/>
        <v>0</v>
      </c>
      <c r="H2385" s="445">
        <f t="shared" si="1066"/>
        <v>0</v>
      </c>
      <c r="I2385" s="854">
        <f t="shared" si="1066"/>
        <v>0</v>
      </c>
      <c r="J2385" s="874">
        <f t="shared" si="1066"/>
        <v>3750000</v>
      </c>
      <c r="K2385" s="746">
        <f t="shared" si="1055"/>
        <v>0</v>
      </c>
    </row>
    <row r="2386" spans="1:11" ht="14.1" customHeight="1" thickBot="1" x14ac:dyDescent="0.3">
      <c r="A2386" s="766" t="s">
        <v>881</v>
      </c>
      <c r="B2386" s="385" t="s">
        <v>886</v>
      </c>
      <c r="C2386" s="423">
        <f>C2387</f>
        <v>3750000</v>
      </c>
      <c r="D2386" s="423">
        <f t="shared" si="1066"/>
        <v>0</v>
      </c>
      <c r="E2386" s="423">
        <f t="shared" si="1066"/>
        <v>0</v>
      </c>
      <c r="F2386" s="794">
        <f t="shared" si="1066"/>
        <v>0</v>
      </c>
      <c r="G2386" s="855">
        <f t="shared" si="1066"/>
        <v>0</v>
      </c>
      <c r="H2386" s="423">
        <f t="shared" si="1066"/>
        <v>0</v>
      </c>
      <c r="I2386" s="967">
        <f t="shared" si="1066"/>
        <v>0</v>
      </c>
      <c r="J2386" s="875">
        <f t="shared" si="1066"/>
        <v>3750000</v>
      </c>
      <c r="K2386" s="767">
        <f t="shared" si="1055"/>
        <v>0</v>
      </c>
    </row>
    <row r="2387" spans="1:11" ht="14.1" customHeight="1" thickBot="1" x14ac:dyDescent="0.3">
      <c r="A2387" s="771" t="s">
        <v>882</v>
      </c>
      <c r="B2387" s="3" t="s">
        <v>136</v>
      </c>
      <c r="C2387" s="53">
        <f>C2388</f>
        <v>3750000</v>
      </c>
      <c r="D2387" s="53">
        <f t="shared" si="1066"/>
        <v>0</v>
      </c>
      <c r="E2387" s="53">
        <f t="shared" si="1066"/>
        <v>0</v>
      </c>
      <c r="F2387" s="69">
        <f t="shared" si="1066"/>
        <v>0</v>
      </c>
      <c r="G2387" s="848">
        <f t="shared" si="1066"/>
        <v>0</v>
      </c>
      <c r="H2387" s="53">
        <f t="shared" si="1066"/>
        <v>0</v>
      </c>
      <c r="I2387" s="945">
        <f t="shared" si="1066"/>
        <v>0</v>
      </c>
      <c r="J2387" s="659">
        <f t="shared" si="1066"/>
        <v>3750000</v>
      </c>
      <c r="K2387" s="741">
        <f t="shared" si="1055"/>
        <v>0</v>
      </c>
    </row>
    <row r="2388" spans="1:11" ht="14.1" customHeight="1" x14ac:dyDescent="0.25">
      <c r="A2388" s="768" t="s">
        <v>883</v>
      </c>
      <c r="B2388" s="41" t="s">
        <v>887</v>
      </c>
      <c r="C2388" s="421">
        <f>C2389</f>
        <v>3750000</v>
      </c>
      <c r="D2388" s="421">
        <f t="shared" si="1066"/>
        <v>0</v>
      </c>
      <c r="E2388" s="421">
        <f t="shared" si="1066"/>
        <v>0</v>
      </c>
      <c r="F2388" s="791">
        <f t="shared" si="1066"/>
        <v>0</v>
      </c>
      <c r="G2388" s="851">
        <f t="shared" si="1066"/>
        <v>0</v>
      </c>
      <c r="H2388" s="421">
        <f t="shared" si="1066"/>
        <v>0</v>
      </c>
      <c r="I2388" s="948">
        <f t="shared" si="1066"/>
        <v>0</v>
      </c>
      <c r="J2388" s="872">
        <f t="shared" si="1066"/>
        <v>3750000</v>
      </c>
      <c r="K2388" s="743">
        <f t="shared" si="1055"/>
        <v>0</v>
      </c>
    </row>
    <row r="2389" spans="1:11" ht="14.1" customHeight="1" x14ac:dyDescent="0.25">
      <c r="A2389" s="378" t="s">
        <v>884</v>
      </c>
      <c r="B2389" s="4" t="s">
        <v>888</v>
      </c>
      <c r="C2389" s="6">
        <v>3750000</v>
      </c>
      <c r="D2389" s="708"/>
      <c r="E2389" s="708"/>
      <c r="F2389" s="709"/>
      <c r="G2389" s="844"/>
      <c r="H2389" s="652"/>
      <c r="I2389" s="947"/>
      <c r="J2389" s="657">
        <f>C2389-I2389</f>
        <v>3750000</v>
      </c>
      <c r="K2389" s="733">
        <f t="shared" si="1055"/>
        <v>0</v>
      </c>
    </row>
    <row r="2390" spans="1:11" ht="14.1" customHeight="1" x14ac:dyDescent="0.25">
      <c r="A2390" s="378"/>
      <c r="B2390" s="4"/>
      <c r="C2390" s="6"/>
      <c r="D2390" s="708"/>
      <c r="E2390" s="708"/>
      <c r="F2390" s="709"/>
      <c r="G2390" s="844"/>
      <c r="H2390" s="652"/>
      <c r="I2390" s="947"/>
      <c r="J2390" s="657"/>
      <c r="K2390" s="733"/>
    </row>
    <row r="2391" spans="1:11" ht="14.1" customHeight="1" x14ac:dyDescent="0.25">
      <c r="A2391" s="912"/>
      <c r="B2391" s="879"/>
      <c r="C2391" s="913"/>
      <c r="D2391" s="904"/>
      <c r="E2391" s="904"/>
      <c r="F2391" s="904"/>
      <c r="G2391" s="906"/>
      <c r="H2391" s="906"/>
      <c r="I2391" s="951"/>
      <c r="J2391" s="907"/>
      <c r="K2391" s="884"/>
    </row>
    <row r="2392" spans="1:11" ht="14.1" customHeight="1" x14ac:dyDescent="0.25">
      <c r="A2392" s="914"/>
      <c r="B2392" s="7"/>
      <c r="C2392" s="915"/>
      <c r="D2392" s="908"/>
      <c r="E2392" s="908"/>
      <c r="F2392" s="908"/>
      <c r="G2392" s="910"/>
      <c r="H2392" s="910"/>
      <c r="I2392" s="952"/>
      <c r="J2392" s="911"/>
      <c r="K2392" s="887"/>
    </row>
    <row r="2393" spans="1:11" ht="14.1" customHeight="1" x14ac:dyDescent="0.25">
      <c r="A2393" s="914"/>
      <c r="B2393" s="7"/>
      <c r="C2393" s="915"/>
      <c r="D2393" s="908"/>
      <c r="E2393" s="908"/>
      <c r="F2393" s="908"/>
      <c r="G2393" s="910"/>
      <c r="H2393" s="910"/>
      <c r="I2393" s="952"/>
      <c r="J2393" s="911"/>
      <c r="K2393" s="887"/>
    </row>
    <row r="2394" spans="1:11" ht="14.1" customHeight="1" x14ac:dyDescent="0.25">
      <c r="A2394" s="914"/>
      <c r="B2394" s="7"/>
      <c r="C2394" s="915"/>
      <c r="D2394" s="908"/>
      <c r="E2394" s="908"/>
      <c r="F2394" s="908"/>
      <c r="G2394" s="910"/>
      <c r="H2394" s="910"/>
      <c r="I2394" s="952"/>
      <c r="J2394" s="911"/>
      <c r="K2394" s="887"/>
    </row>
    <row r="2395" spans="1:11" ht="14.1" customHeight="1" x14ac:dyDescent="0.25">
      <c r="A2395" s="914"/>
      <c r="B2395" s="7"/>
      <c r="C2395" s="915"/>
      <c r="D2395" s="908"/>
      <c r="E2395" s="908"/>
      <c r="F2395" s="908"/>
      <c r="G2395" s="910"/>
      <c r="H2395" s="910"/>
      <c r="I2395" s="952"/>
      <c r="J2395" s="911"/>
      <c r="K2395" s="887">
        <v>8</v>
      </c>
    </row>
    <row r="2396" spans="1:11" ht="14.1" customHeight="1" x14ac:dyDescent="0.25">
      <c r="A2396" s="717" t="s">
        <v>435</v>
      </c>
      <c r="B2396" s="689">
        <v>2</v>
      </c>
      <c r="C2396" s="690" t="s">
        <v>436</v>
      </c>
      <c r="D2396" s="690" t="s">
        <v>437</v>
      </c>
      <c r="E2396" s="690" t="s">
        <v>438</v>
      </c>
      <c r="F2396" s="691" t="s">
        <v>439</v>
      </c>
      <c r="G2396" s="801">
        <v>7</v>
      </c>
      <c r="H2396" s="581">
        <v>8</v>
      </c>
      <c r="I2396" s="924">
        <v>9</v>
      </c>
      <c r="J2396" s="582">
        <v>10</v>
      </c>
      <c r="K2396" s="718">
        <v>11</v>
      </c>
    </row>
    <row r="2397" spans="1:11" ht="14.1" customHeight="1" x14ac:dyDescent="0.25">
      <c r="A2397" s="745" t="s">
        <v>104</v>
      </c>
      <c r="B2397" s="38" t="s">
        <v>449</v>
      </c>
      <c r="C2397" s="620">
        <f>C2398+C2404</f>
        <v>52000000</v>
      </c>
      <c r="D2397" s="620">
        <f t="shared" ref="D2397:J2397" si="1067">D2398+D2404</f>
        <v>0</v>
      </c>
      <c r="E2397" s="620">
        <f t="shared" si="1067"/>
        <v>0</v>
      </c>
      <c r="F2397" s="453">
        <f t="shared" si="1067"/>
        <v>0</v>
      </c>
      <c r="G2397" s="832">
        <f t="shared" si="1067"/>
        <v>0</v>
      </c>
      <c r="H2397" s="620">
        <f t="shared" si="1067"/>
        <v>0</v>
      </c>
      <c r="I2397" s="810">
        <f t="shared" si="1067"/>
        <v>0</v>
      </c>
      <c r="J2397" s="866">
        <f t="shared" si="1067"/>
        <v>52000000</v>
      </c>
      <c r="K2397" s="746">
        <f t="shared" ref="K2397:K2428" si="1068">I2397/C2397*100</f>
        <v>0</v>
      </c>
    </row>
    <row r="2398" spans="1:11" ht="14.1" customHeight="1" thickBot="1" x14ac:dyDescent="0.3">
      <c r="A2398" s="772" t="s">
        <v>889</v>
      </c>
      <c r="B2398" s="49" t="s">
        <v>988</v>
      </c>
      <c r="C2398" s="661">
        <f>C2399</f>
        <v>51870000</v>
      </c>
      <c r="D2398" s="661">
        <f t="shared" ref="D2398:J2398" si="1069">D2399</f>
        <v>0</v>
      </c>
      <c r="E2398" s="661">
        <f t="shared" si="1069"/>
        <v>0</v>
      </c>
      <c r="F2398" s="795">
        <f t="shared" si="1069"/>
        <v>0</v>
      </c>
      <c r="G2398" s="856">
        <f t="shared" si="1069"/>
        <v>0</v>
      </c>
      <c r="H2398" s="661">
        <f t="shared" si="1069"/>
        <v>0</v>
      </c>
      <c r="I2398" s="968">
        <f t="shared" si="1069"/>
        <v>0</v>
      </c>
      <c r="J2398" s="876">
        <f t="shared" si="1069"/>
        <v>51870000</v>
      </c>
      <c r="K2398" s="739">
        <f t="shared" si="1068"/>
        <v>0</v>
      </c>
    </row>
    <row r="2399" spans="1:11" ht="14.1" customHeight="1" thickBot="1" x14ac:dyDescent="0.3">
      <c r="A2399" s="748" t="s">
        <v>890</v>
      </c>
      <c r="B2399" s="3" t="s">
        <v>80</v>
      </c>
      <c r="C2399" s="617">
        <f>C2400+C2402</f>
        <v>51870000</v>
      </c>
      <c r="D2399" s="617">
        <f t="shared" ref="D2399:J2399" si="1070">D2400+D2402</f>
        <v>0</v>
      </c>
      <c r="E2399" s="617">
        <f t="shared" si="1070"/>
        <v>0</v>
      </c>
      <c r="F2399" s="624">
        <f t="shared" si="1070"/>
        <v>0</v>
      </c>
      <c r="G2399" s="820">
        <f t="shared" si="1070"/>
        <v>0</v>
      </c>
      <c r="H2399" s="617">
        <f t="shared" si="1070"/>
        <v>0</v>
      </c>
      <c r="I2399" s="934">
        <f t="shared" si="1070"/>
        <v>0</v>
      </c>
      <c r="J2399" s="625">
        <f t="shared" si="1070"/>
        <v>51870000</v>
      </c>
      <c r="K2399" s="741">
        <f t="shared" si="1068"/>
        <v>0</v>
      </c>
    </row>
    <row r="2400" spans="1:11" ht="14.1" customHeight="1" x14ac:dyDescent="0.25">
      <c r="A2400" s="773" t="s">
        <v>891</v>
      </c>
      <c r="B2400" s="41" t="s">
        <v>302</v>
      </c>
      <c r="C2400" s="618">
        <f>C2401</f>
        <v>8300000</v>
      </c>
      <c r="D2400" s="618">
        <f t="shared" ref="D2400:J2400" si="1071">D2401</f>
        <v>0</v>
      </c>
      <c r="E2400" s="618">
        <f t="shared" si="1071"/>
        <v>0</v>
      </c>
      <c r="F2400" s="626">
        <f t="shared" si="1071"/>
        <v>0</v>
      </c>
      <c r="G2400" s="821">
        <f t="shared" si="1071"/>
        <v>0</v>
      </c>
      <c r="H2400" s="618">
        <f t="shared" si="1071"/>
        <v>0</v>
      </c>
      <c r="I2400" s="935">
        <f t="shared" si="1071"/>
        <v>0</v>
      </c>
      <c r="J2400" s="628">
        <f t="shared" si="1071"/>
        <v>8300000</v>
      </c>
      <c r="K2400" s="743">
        <f t="shared" si="1068"/>
        <v>0</v>
      </c>
    </row>
    <row r="2401" spans="1:11" ht="14.1" customHeight="1" x14ac:dyDescent="0.25">
      <c r="A2401" s="732" t="s">
        <v>892</v>
      </c>
      <c r="B2401" s="4" t="s">
        <v>179</v>
      </c>
      <c r="C2401" s="12">
        <v>8300000</v>
      </c>
      <c r="D2401" s="218"/>
      <c r="E2401" s="218"/>
      <c r="F2401" s="697"/>
      <c r="G2401" s="822"/>
      <c r="H2401" s="605"/>
      <c r="I2401" s="823">
        <f>H2401+G2401</f>
        <v>0</v>
      </c>
      <c r="J2401" s="604">
        <f>C2401-I2401</f>
        <v>8300000</v>
      </c>
      <c r="K2401" s="733">
        <f t="shared" si="1068"/>
        <v>0</v>
      </c>
    </row>
    <row r="2402" spans="1:11" ht="14.1" customHeight="1" x14ac:dyDescent="0.25">
      <c r="A2402" s="732" t="s">
        <v>893</v>
      </c>
      <c r="B2402" s="4" t="s">
        <v>768</v>
      </c>
      <c r="C2402" s="12">
        <f>C2403</f>
        <v>43570000</v>
      </c>
      <c r="D2402" s="12">
        <f t="shared" ref="D2402:J2402" si="1072">D2403</f>
        <v>0</v>
      </c>
      <c r="E2402" s="12">
        <f t="shared" si="1072"/>
        <v>0</v>
      </c>
      <c r="F2402" s="633">
        <f t="shared" si="1072"/>
        <v>0</v>
      </c>
      <c r="G2402" s="824">
        <f t="shared" si="1072"/>
        <v>0</v>
      </c>
      <c r="H2402" s="12">
        <f t="shared" si="1072"/>
        <v>0</v>
      </c>
      <c r="I2402" s="834">
        <f t="shared" si="1072"/>
        <v>0</v>
      </c>
      <c r="J2402" s="634">
        <f t="shared" si="1072"/>
        <v>43570000</v>
      </c>
      <c r="K2402" s="733">
        <f t="shared" si="1068"/>
        <v>0</v>
      </c>
    </row>
    <row r="2403" spans="1:11" ht="14.1" customHeight="1" thickBot="1" x14ac:dyDescent="0.3">
      <c r="A2403" s="736" t="s">
        <v>894</v>
      </c>
      <c r="B2403" s="32" t="s">
        <v>303</v>
      </c>
      <c r="C2403" s="611">
        <v>43570000</v>
      </c>
      <c r="D2403" s="211"/>
      <c r="E2403" s="211"/>
      <c r="F2403" s="693"/>
      <c r="G2403" s="828"/>
      <c r="H2403" s="662"/>
      <c r="I2403" s="829">
        <f>H2403+G2403</f>
        <v>0</v>
      </c>
      <c r="J2403" s="630">
        <f>C2403-I2403</f>
        <v>43570000</v>
      </c>
      <c r="K2403" s="737">
        <f t="shared" si="1068"/>
        <v>0</v>
      </c>
    </row>
    <row r="2404" spans="1:11" ht="14.1" customHeight="1" thickBot="1" x14ac:dyDescent="0.3">
      <c r="A2404" s="748" t="s">
        <v>895</v>
      </c>
      <c r="B2404" s="3" t="s">
        <v>136</v>
      </c>
      <c r="C2404" s="617">
        <f>C2405+C2407</f>
        <v>130000</v>
      </c>
      <c r="D2404" s="617">
        <f t="shared" ref="D2404:J2404" si="1073">D2405+D2407</f>
        <v>0</v>
      </c>
      <c r="E2404" s="617">
        <f t="shared" si="1073"/>
        <v>0</v>
      </c>
      <c r="F2404" s="624">
        <f t="shared" si="1073"/>
        <v>0</v>
      </c>
      <c r="G2404" s="820">
        <f t="shared" si="1073"/>
        <v>0</v>
      </c>
      <c r="H2404" s="617">
        <f t="shared" si="1073"/>
        <v>0</v>
      </c>
      <c r="I2404" s="934">
        <f t="shared" si="1073"/>
        <v>0</v>
      </c>
      <c r="J2404" s="625">
        <f t="shared" si="1073"/>
        <v>130000</v>
      </c>
      <c r="K2404" s="741">
        <f t="shared" si="1068"/>
        <v>0</v>
      </c>
    </row>
    <row r="2405" spans="1:11" ht="14.1" customHeight="1" x14ac:dyDescent="0.25">
      <c r="A2405" s="768" t="s">
        <v>896</v>
      </c>
      <c r="B2405" s="41" t="s">
        <v>139</v>
      </c>
      <c r="C2405" s="618">
        <f>C2406</f>
        <v>60000</v>
      </c>
      <c r="D2405" s="618">
        <f t="shared" ref="D2405:J2405" si="1074">D2406</f>
        <v>0</v>
      </c>
      <c r="E2405" s="618">
        <f t="shared" si="1074"/>
        <v>0</v>
      </c>
      <c r="F2405" s="626">
        <f t="shared" si="1074"/>
        <v>0</v>
      </c>
      <c r="G2405" s="821">
        <f t="shared" si="1074"/>
        <v>0</v>
      </c>
      <c r="H2405" s="618">
        <f t="shared" si="1074"/>
        <v>0</v>
      </c>
      <c r="I2405" s="935">
        <f t="shared" si="1074"/>
        <v>0</v>
      </c>
      <c r="J2405" s="628">
        <f t="shared" si="1074"/>
        <v>60000</v>
      </c>
      <c r="K2405" s="743">
        <f t="shared" si="1068"/>
        <v>0</v>
      </c>
    </row>
    <row r="2406" spans="1:11" ht="14.1" customHeight="1" x14ac:dyDescent="0.25">
      <c r="A2406" s="378" t="s">
        <v>897</v>
      </c>
      <c r="B2406" s="4" t="s">
        <v>213</v>
      </c>
      <c r="C2406" s="12">
        <v>60000</v>
      </c>
      <c r="D2406" s="218"/>
      <c r="E2406" s="218"/>
      <c r="F2406" s="697"/>
      <c r="G2406" s="804"/>
      <c r="H2406" s="587"/>
      <c r="I2406" s="927"/>
      <c r="J2406" s="604">
        <f>C2406-I2406</f>
        <v>60000</v>
      </c>
      <c r="K2406" s="733">
        <f t="shared" si="1068"/>
        <v>0</v>
      </c>
    </row>
    <row r="2407" spans="1:11" ht="14.1" customHeight="1" x14ac:dyDescent="0.25">
      <c r="A2407" s="378" t="s">
        <v>898</v>
      </c>
      <c r="B2407" s="4" t="s">
        <v>141</v>
      </c>
      <c r="C2407" s="12">
        <f>C2408</f>
        <v>70000</v>
      </c>
      <c r="D2407" s="12">
        <f t="shared" ref="D2407:J2407" si="1075">D2408</f>
        <v>0</v>
      </c>
      <c r="E2407" s="12">
        <f t="shared" si="1075"/>
        <v>0</v>
      </c>
      <c r="F2407" s="633">
        <f t="shared" si="1075"/>
        <v>0</v>
      </c>
      <c r="G2407" s="824">
        <f t="shared" si="1075"/>
        <v>0</v>
      </c>
      <c r="H2407" s="12">
        <f t="shared" si="1075"/>
        <v>0</v>
      </c>
      <c r="I2407" s="834">
        <f t="shared" si="1075"/>
        <v>0</v>
      </c>
      <c r="J2407" s="634">
        <f t="shared" si="1075"/>
        <v>70000</v>
      </c>
      <c r="K2407" s="733">
        <f t="shared" si="1068"/>
        <v>0</v>
      </c>
    </row>
    <row r="2408" spans="1:11" ht="14.1" customHeight="1" x14ac:dyDescent="0.25">
      <c r="A2408" s="378" t="s">
        <v>899</v>
      </c>
      <c r="B2408" s="4" t="s">
        <v>142</v>
      </c>
      <c r="C2408" s="12">
        <v>70000</v>
      </c>
      <c r="D2408" s="218"/>
      <c r="E2408" s="218"/>
      <c r="F2408" s="697"/>
      <c r="G2408" s="804"/>
      <c r="H2408" s="587"/>
      <c r="I2408" s="927"/>
      <c r="J2408" s="604">
        <f>C2408-I2408</f>
        <v>70000</v>
      </c>
      <c r="K2408" s="733">
        <f t="shared" si="1068"/>
        <v>0</v>
      </c>
    </row>
    <row r="2409" spans="1:11" ht="14.1" customHeight="1" x14ac:dyDescent="0.25">
      <c r="A2409" s="745" t="s">
        <v>103</v>
      </c>
      <c r="B2409" s="38" t="s">
        <v>93</v>
      </c>
      <c r="C2409" s="620">
        <f>C2410+C2418</f>
        <v>6750000</v>
      </c>
      <c r="D2409" s="620">
        <f t="shared" ref="D2409:J2409" si="1076">D2410+D2418</f>
        <v>0</v>
      </c>
      <c r="E2409" s="620">
        <f t="shared" si="1076"/>
        <v>0</v>
      </c>
      <c r="F2409" s="453">
        <f t="shared" si="1076"/>
        <v>0</v>
      </c>
      <c r="G2409" s="832">
        <f t="shared" si="1076"/>
        <v>1553000</v>
      </c>
      <c r="H2409" s="620">
        <f t="shared" si="1076"/>
        <v>59250</v>
      </c>
      <c r="I2409" s="810">
        <f t="shared" si="1076"/>
        <v>1612250</v>
      </c>
      <c r="J2409" s="866">
        <f t="shared" si="1076"/>
        <v>5137750</v>
      </c>
      <c r="K2409" s="746">
        <f t="shared" si="1068"/>
        <v>23.885185185185183</v>
      </c>
    </row>
    <row r="2410" spans="1:11" ht="14.1" customHeight="1" thickBot="1" x14ac:dyDescent="0.3">
      <c r="A2410" s="766" t="s">
        <v>51</v>
      </c>
      <c r="B2410" s="385" t="s">
        <v>52</v>
      </c>
      <c r="C2410" s="495">
        <f>C2411</f>
        <v>2000000</v>
      </c>
      <c r="D2410" s="495">
        <f t="shared" ref="D2410:J2410" si="1077">D2411</f>
        <v>0</v>
      </c>
      <c r="E2410" s="495">
        <f t="shared" si="1077"/>
        <v>0</v>
      </c>
      <c r="F2410" s="649">
        <f t="shared" si="1077"/>
        <v>0</v>
      </c>
      <c r="G2410" s="842">
        <f t="shared" si="1077"/>
        <v>1553000</v>
      </c>
      <c r="H2410" s="495">
        <f t="shared" si="1077"/>
        <v>33750</v>
      </c>
      <c r="I2410" s="965">
        <f t="shared" si="1077"/>
        <v>1586750</v>
      </c>
      <c r="J2410" s="651">
        <f t="shared" si="1077"/>
        <v>413250</v>
      </c>
      <c r="K2410" s="767">
        <f t="shared" si="1068"/>
        <v>79.337500000000006</v>
      </c>
    </row>
    <row r="2411" spans="1:11" ht="14.1" customHeight="1" thickBot="1" x14ac:dyDescent="0.3">
      <c r="A2411" s="372" t="s">
        <v>304</v>
      </c>
      <c r="B2411" s="3" t="s">
        <v>136</v>
      </c>
      <c r="C2411" s="617">
        <f>C2412+C2414+C2416</f>
        <v>2000000</v>
      </c>
      <c r="D2411" s="617">
        <f t="shared" ref="D2411:J2411" si="1078">D2412+D2414+D2416</f>
        <v>0</v>
      </c>
      <c r="E2411" s="617">
        <f t="shared" si="1078"/>
        <v>0</v>
      </c>
      <c r="F2411" s="624">
        <f t="shared" si="1078"/>
        <v>0</v>
      </c>
      <c r="G2411" s="820">
        <f t="shared" si="1078"/>
        <v>1553000</v>
      </c>
      <c r="H2411" s="617">
        <f t="shared" si="1078"/>
        <v>33750</v>
      </c>
      <c r="I2411" s="934">
        <f t="shared" si="1078"/>
        <v>1586750</v>
      </c>
      <c r="J2411" s="625">
        <f t="shared" si="1078"/>
        <v>413250</v>
      </c>
      <c r="K2411" s="741">
        <f t="shared" si="1068"/>
        <v>79.337500000000006</v>
      </c>
    </row>
    <row r="2412" spans="1:11" ht="14.1" customHeight="1" x14ac:dyDescent="0.25">
      <c r="A2412" s="747" t="s">
        <v>305</v>
      </c>
      <c r="B2412" s="41" t="s">
        <v>139</v>
      </c>
      <c r="C2412" s="618">
        <f>C2413</f>
        <v>350000</v>
      </c>
      <c r="D2412" s="618">
        <f t="shared" ref="D2412:J2412" si="1079">D2413</f>
        <v>0</v>
      </c>
      <c r="E2412" s="618">
        <f t="shared" si="1079"/>
        <v>0</v>
      </c>
      <c r="F2412" s="626">
        <f t="shared" si="1079"/>
        <v>0</v>
      </c>
      <c r="G2412" s="821">
        <f t="shared" si="1079"/>
        <v>0</v>
      </c>
      <c r="H2412" s="618">
        <f t="shared" si="1079"/>
        <v>0</v>
      </c>
      <c r="I2412" s="935">
        <f t="shared" si="1079"/>
        <v>0</v>
      </c>
      <c r="J2412" s="628">
        <f t="shared" si="1079"/>
        <v>350000</v>
      </c>
      <c r="K2412" s="743">
        <f t="shared" si="1068"/>
        <v>0</v>
      </c>
    </row>
    <row r="2413" spans="1:11" ht="14.1" customHeight="1" x14ac:dyDescent="0.25">
      <c r="A2413" s="732" t="s">
        <v>306</v>
      </c>
      <c r="B2413" s="4" t="s">
        <v>140</v>
      </c>
      <c r="C2413" s="12">
        <v>350000</v>
      </c>
      <c r="D2413" s="218"/>
      <c r="E2413" s="218"/>
      <c r="F2413" s="697"/>
      <c r="G2413" s="822"/>
      <c r="H2413" s="605"/>
      <c r="I2413" s="823">
        <f>H2413+G2413</f>
        <v>0</v>
      </c>
      <c r="J2413" s="604">
        <f>C2413-I2413</f>
        <v>350000</v>
      </c>
      <c r="K2413" s="733">
        <f t="shared" si="1068"/>
        <v>0</v>
      </c>
    </row>
    <row r="2414" spans="1:11" ht="14.1" customHeight="1" x14ac:dyDescent="0.25">
      <c r="A2414" s="732" t="s">
        <v>307</v>
      </c>
      <c r="B2414" s="4" t="s">
        <v>141</v>
      </c>
      <c r="C2414" s="12">
        <f>C2415</f>
        <v>120000</v>
      </c>
      <c r="D2414" s="12">
        <f t="shared" ref="D2414:J2414" si="1080">D2415</f>
        <v>0</v>
      </c>
      <c r="E2414" s="12">
        <f t="shared" si="1080"/>
        <v>0</v>
      </c>
      <c r="F2414" s="633">
        <f t="shared" si="1080"/>
        <v>0</v>
      </c>
      <c r="G2414" s="824">
        <f t="shared" si="1080"/>
        <v>23000</v>
      </c>
      <c r="H2414" s="12">
        <f t="shared" si="1080"/>
        <v>33750</v>
      </c>
      <c r="I2414" s="834">
        <f t="shared" si="1080"/>
        <v>56750</v>
      </c>
      <c r="J2414" s="634">
        <f t="shared" si="1080"/>
        <v>63250</v>
      </c>
      <c r="K2414" s="733">
        <f t="shared" si="1068"/>
        <v>47.291666666666664</v>
      </c>
    </row>
    <row r="2415" spans="1:11" ht="14.1" customHeight="1" x14ac:dyDescent="0.25">
      <c r="A2415" s="732" t="s">
        <v>308</v>
      </c>
      <c r="B2415" s="4" t="s">
        <v>142</v>
      </c>
      <c r="C2415" s="12">
        <v>120000</v>
      </c>
      <c r="D2415" s="218"/>
      <c r="E2415" s="218"/>
      <c r="F2415" s="697"/>
      <c r="G2415" s="822">
        <v>23000</v>
      </c>
      <c r="H2415" s="605">
        <v>33750</v>
      </c>
      <c r="I2415" s="823">
        <f>H2415+G2415</f>
        <v>56750</v>
      </c>
      <c r="J2415" s="604">
        <f>C2415-I2415</f>
        <v>63250</v>
      </c>
      <c r="K2415" s="733">
        <f t="shared" si="1068"/>
        <v>47.291666666666664</v>
      </c>
    </row>
    <row r="2416" spans="1:11" ht="14.1" customHeight="1" x14ac:dyDescent="0.25">
      <c r="A2416" s="732" t="s">
        <v>309</v>
      </c>
      <c r="B2416" s="4" t="s">
        <v>143</v>
      </c>
      <c r="C2416" s="12">
        <f>C2417</f>
        <v>1530000</v>
      </c>
      <c r="D2416" s="12">
        <f t="shared" ref="D2416:J2416" si="1081">D2417</f>
        <v>0</v>
      </c>
      <c r="E2416" s="12">
        <f t="shared" si="1081"/>
        <v>0</v>
      </c>
      <c r="F2416" s="633">
        <f t="shared" si="1081"/>
        <v>0</v>
      </c>
      <c r="G2416" s="824">
        <f t="shared" si="1081"/>
        <v>1530000</v>
      </c>
      <c r="H2416" s="12">
        <f t="shared" si="1081"/>
        <v>0</v>
      </c>
      <c r="I2416" s="834">
        <f t="shared" si="1081"/>
        <v>1530000</v>
      </c>
      <c r="J2416" s="634">
        <f t="shared" si="1081"/>
        <v>0</v>
      </c>
      <c r="K2416" s="733">
        <f t="shared" si="1068"/>
        <v>100</v>
      </c>
    </row>
    <row r="2417" spans="1:11" ht="14.1" customHeight="1" x14ac:dyDescent="0.25">
      <c r="A2417" s="732" t="s">
        <v>310</v>
      </c>
      <c r="B2417" s="4" t="s">
        <v>144</v>
      </c>
      <c r="C2417" s="619">
        <v>1530000</v>
      </c>
      <c r="D2417" s="218"/>
      <c r="E2417" s="218"/>
      <c r="F2417" s="697"/>
      <c r="G2417" s="822">
        <v>1530000</v>
      </c>
      <c r="H2417" s="605">
        <v>0</v>
      </c>
      <c r="I2417" s="823">
        <f>H2417+G2417</f>
        <v>1530000</v>
      </c>
      <c r="J2417" s="604">
        <f>C2417-I2417</f>
        <v>0</v>
      </c>
      <c r="K2417" s="733">
        <f t="shared" si="1068"/>
        <v>100</v>
      </c>
    </row>
    <row r="2418" spans="1:11" ht="14.1" customHeight="1" thickBot="1" x14ac:dyDescent="0.3">
      <c r="A2418" s="371" t="s">
        <v>900</v>
      </c>
      <c r="B2418" s="47" t="s">
        <v>901</v>
      </c>
      <c r="C2418" s="616">
        <f>C2419+C2422</f>
        <v>4750000</v>
      </c>
      <c r="D2418" s="616">
        <f t="shared" ref="D2418:J2418" si="1082">D2419+D2422</f>
        <v>0</v>
      </c>
      <c r="E2418" s="616">
        <f t="shared" si="1082"/>
        <v>0</v>
      </c>
      <c r="F2418" s="622">
        <f t="shared" si="1082"/>
        <v>0</v>
      </c>
      <c r="G2418" s="838">
        <f t="shared" si="1082"/>
        <v>0</v>
      </c>
      <c r="H2418" s="641">
        <f t="shared" si="1082"/>
        <v>25500</v>
      </c>
      <c r="I2418" s="962">
        <f t="shared" si="1082"/>
        <v>25500</v>
      </c>
      <c r="J2418" s="632">
        <f t="shared" si="1082"/>
        <v>4724500</v>
      </c>
      <c r="K2418" s="739">
        <f t="shared" si="1068"/>
        <v>0.5368421052631579</v>
      </c>
    </row>
    <row r="2419" spans="1:11" ht="14.1" customHeight="1" thickBot="1" x14ac:dyDescent="0.3">
      <c r="A2419" s="372" t="s">
        <v>902</v>
      </c>
      <c r="B2419" s="3" t="s">
        <v>80</v>
      </c>
      <c r="C2419" s="617">
        <f>C2420</f>
        <v>1350000</v>
      </c>
      <c r="D2419" s="617">
        <f t="shared" ref="D2419:J2420" si="1083">D2420</f>
        <v>0</v>
      </c>
      <c r="E2419" s="617">
        <f t="shared" si="1083"/>
        <v>0</v>
      </c>
      <c r="F2419" s="624">
        <f t="shared" si="1083"/>
        <v>0</v>
      </c>
      <c r="G2419" s="820">
        <f t="shared" si="1083"/>
        <v>0</v>
      </c>
      <c r="H2419" s="617">
        <f t="shared" si="1083"/>
        <v>0</v>
      </c>
      <c r="I2419" s="934">
        <f t="shared" si="1083"/>
        <v>0</v>
      </c>
      <c r="J2419" s="625">
        <f t="shared" si="1083"/>
        <v>1350000</v>
      </c>
      <c r="K2419" s="741">
        <f t="shared" si="1068"/>
        <v>0</v>
      </c>
    </row>
    <row r="2420" spans="1:11" ht="14.1" customHeight="1" x14ac:dyDescent="0.25">
      <c r="A2420" s="747" t="s">
        <v>903</v>
      </c>
      <c r="B2420" s="41" t="s">
        <v>302</v>
      </c>
      <c r="C2420" s="618">
        <f>C2421</f>
        <v>1350000</v>
      </c>
      <c r="D2420" s="618">
        <f t="shared" si="1083"/>
        <v>0</v>
      </c>
      <c r="E2420" s="618">
        <f t="shared" si="1083"/>
        <v>0</v>
      </c>
      <c r="F2420" s="626">
        <f t="shared" si="1083"/>
        <v>0</v>
      </c>
      <c r="G2420" s="821">
        <f t="shared" si="1083"/>
        <v>0</v>
      </c>
      <c r="H2420" s="618">
        <f t="shared" si="1083"/>
        <v>0</v>
      </c>
      <c r="I2420" s="935">
        <f t="shared" si="1083"/>
        <v>0</v>
      </c>
      <c r="J2420" s="628">
        <f t="shared" si="1083"/>
        <v>1350000</v>
      </c>
      <c r="K2420" s="743">
        <f t="shared" si="1068"/>
        <v>0</v>
      </c>
    </row>
    <row r="2421" spans="1:11" ht="14.1" customHeight="1" thickBot="1" x14ac:dyDescent="0.3">
      <c r="A2421" s="736" t="s">
        <v>904</v>
      </c>
      <c r="B2421" s="32" t="s">
        <v>179</v>
      </c>
      <c r="C2421" s="611">
        <v>1350000</v>
      </c>
      <c r="D2421" s="590"/>
      <c r="E2421" s="590"/>
      <c r="F2421" s="698"/>
      <c r="G2421" s="828"/>
      <c r="H2421" s="629"/>
      <c r="I2421" s="829">
        <f>H2421+G2421</f>
        <v>0</v>
      </c>
      <c r="J2421" s="630">
        <f>C2421-I2421</f>
        <v>1350000</v>
      </c>
      <c r="K2421" s="737">
        <f t="shared" si="1068"/>
        <v>0</v>
      </c>
    </row>
    <row r="2422" spans="1:11" ht="14.1" customHeight="1" thickBot="1" x14ac:dyDescent="0.3">
      <c r="A2422" s="372" t="s">
        <v>905</v>
      </c>
      <c r="B2422" s="3" t="s">
        <v>136</v>
      </c>
      <c r="C2422" s="617">
        <f>C2423+C2425+C2427</f>
        <v>3400000</v>
      </c>
      <c r="D2422" s="617">
        <f t="shared" ref="D2422:J2422" si="1084">D2423+D2425+D2427</f>
        <v>0</v>
      </c>
      <c r="E2422" s="617">
        <f t="shared" si="1084"/>
        <v>0</v>
      </c>
      <c r="F2422" s="624">
        <f t="shared" si="1084"/>
        <v>0</v>
      </c>
      <c r="G2422" s="820">
        <f t="shared" si="1084"/>
        <v>0</v>
      </c>
      <c r="H2422" s="617">
        <f t="shared" si="1084"/>
        <v>25500</v>
      </c>
      <c r="I2422" s="934">
        <f t="shared" si="1084"/>
        <v>25500</v>
      </c>
      <c r="J2422" s="625">
        <f t="shared" si="1084"/>
        <v>3374500</v>
      </c>
      <c r="K2422" s="741">
        <f t="shared" si="1068"/>
        <v>0.75</v>
      </c>
    </row>
    <row r="2423" spans="1:11" ht="14.1" customHeight="1" x14ac:dyDescent="0.25">
      <c r="A2423" s="747" t="s">
        <v>906</v>
      </c>
      <c r="B2423" s="41" t="s">
        <v>139</v>
      </c>
      <c r="C2423" s="618">
        <f>C2424</f>
        <v>310000</v>
      </c>
      <c r="D2423" s="618">
        <f t="shared" ref="D2423:J2423" si="1085">D2424</f>
        <v>0</v>
      </c>
      <c r="E2423" s="618">
        <f t="shared" si="1085"/>
        <v>0</v>
      </c>
      <c r="F2423" s="626">
        <f t="shared" si="1085"/>
        <v>0</v>
      </c>
      <c r="G2423" s="821">
        <f t="shared" si="1085"/>
        <v>0</v>
      </c>
      <c r="H2423" s="618">
        <f t="shared" si="1085"/>
        <v>0</v>
      </c>
      <c r="I2423" s="935">
        <f t="shared" si="1085"/>
        <v>0</v>
      </c>
      <c r="J2423" s="628">
        <f t="shared" si="1085"/>
        <v>310000</v>
      </c>
      <c r="K2423" s="743">
        <f t="shared" si="1068"/>
        <v>0</v>
      </c>
    </row>
    <row r="2424" spans="1:11" ht="14.1" customHeight="1" x14ac:dyDescent="0.25">
      <c r="A2424" s="732" t="s">
        <v>907</v>
      </c>
      <c r="B2424" s="4" t="s">
        <v>213</v>
      </c>
      <c r="C2424" s="12">
        <v>310000</v>
      </c>
      <c r="D2424" s="218"/>
      <c r="E2424" s="218"/>
      <c r="F2424" s="697"/>
      <c r="G2424" s="822"/>
      <c r="H2424" s="605"/>
      <c r="I2424" s="823">
        <f>H2424+G2424</f>
        <v>0</v>
      </c>
      <c r="J2424" s="604">
        <f>C2424-I2424</f>
        <v>310000</v>
      </c>
      <c r="K2424" s="733">
        <f t="shared" si="1068"/>
        <v>0</v>
      </c>
    </row>
    <row r="2425" spans="1:11" ht="14.1" customHeight="1" x14ac:dyDescent="0.25">
      <c r="A2425" s="747" t="s">
        <v>908</v>
      </c>
      <c r="B2425" s="4" t="s">
        <v>141</v>
      </c>
      <c r="C2425" s="611">
        <f>C2426</f>
        <v>210000</v>
      </c>
      <c r="D2425" s="611">
        <f t="shared" ref="D2425:J2425" si="1086">D2426</f>
        <v>0</v>
      </c>
      <c r="E2425" s="611">
        <f t="shared" si="1086"/>
        <v>0</v>
      </c>
      <c r="F2425" s="663">
        <f t="shared" si="1086"/>
        <v>0</v>
      </c>
      <c r="G2425" s="857">
        <f t="shared" si="1086"/>
        <v>0</v>
      </c>
      <c r="H2425" s="611">
        <f t="shared" si="1086"/>
        <v>25500</v>
      </c>
      <c r="I2425" s="953">
        <f t="shared" si="1086"/>
        <v>25500</v>
      </c>
      <c r="J2425" s="664">
        <f t="shared" si="1086"/>
        <v>184500</v>
      </c>
      <c r="K2425" s="733">
        <f t="shared" si="1068"/>
        <v>12.142857142857142</v>
      </c>
    </row>
    <row r="2426" spans="1:11" ht="14.1" customHeight="1" x14ac:dyDescent="0.25">
      <c r="A2426" s="747" t="s">
        <v>909</v>
      </c>
      <c r="B2426" s="4" t="s">
        <v>142</v>
      </c>
      <c r="C2426" s="611">
        <v>210000</v>
      </c>
      <c r="D2426" s="211"/>
      <c r="E2426" s="211"/>
      <c r="F2426" s="693"/>
      <c r="G2426" s="805"/>
      <c r="H2426" s="629">
        <v>25500</v>
      </c>
      <c r="I2426" s="829">
        <f>H2426+G2426</f>
        <v>25500</v>
      </c>
      <c r="J2426" s="630">
        <f>C2426-I2426</f>
        <v>184500</v>
      </c>
      <c r="K2426" s="733">
        <f t="shared" si="1068"/>
        <v>12.142857142857142</v>
      </c>
    </row>
    <row r="2427" spans="1:11" ht="14.1" customHeight="1" x14ac:dyDescent="0.25">
      <c r="A2427" s="768" t="s">
        <v>910</v>
      </c>
      <c r="B2427" s="5" t="s">
        <v>143</v>
      </c>
      <c r="C2427" s="611">
        <f>C2428</f>
        <v>2880000</v>
      </c>
      <c r="D2427" s="611">
        <f t="shared" ref="D2427:J2427" si="1087">D2428</f>
        <v>0</v>
      </c>
      <c r="E2427" s="611">
        <f t="shared" si="1087"/>
        <v>0</v>
      </c>
      <c r="F2427" s="663">
        <f t="shared" si="1087"/>
        <v>0</v>
      </c>
      <c r="G2427" s="824">
        <f t="shared" si="1087"/>
        <v>0</v>
      </c>
      <c r="H2427" s="12">
        <f t="shared" si="1087"/>
        <v>0</v>
      </c>
      <c r="I2427" s="834">
        <f t="shared" si="1087"/>
        <v>0</v>
      </c>
      <c r="J2427" s="634">
        <f t="shared" si="1087"/>
        <v>2880000</v>
      </c>
      <c r="K2427" s="733">
        <f t="shared" si="1068"/>
        <v>0</v>
      </c>
    </row>
    <row r="2428" spans="1:11" ht="14.1" customHeight="1" x14ac:dyDescent="0.25">
      <c r="A2428" s="768" t="s">
        <v>911</v>
      </c>
      <c r="B2428" s="5" t="s">
        <v>144</v>
      </c>
      <c r="C2428" s="611">
        <v>2880000</v>
      </c>
      <c r="D2428" s="590"/>
      <c r="E2428" s="590"/>
      <c r="F2428" s="698"/>
      <c r="G2428" s="805"/>
      <c r="H2428" s="629"/>
      <c r="I2428" s="829">
        <f>H2428+G2428</f>
        <v>0</v>
      </c>
      <c r="J2428" s="630">
        <f>C2428-I2428</f>
        <v>2880000</v>
      </c>
      <c r="K2428" s="733">
        <f t="shared" si="1068"/>
        <v>0</v>
      </c>
    </row>
    <row r="2429" spans="1:11" ht="14.1" customHeight="1" x14ac:dyDescent="0.25">
      <c r="A2429" s="773"/>
      <c r="B2429" s="430"/>
      <c r="C2429" s="611"/>
      <c r="D2429" s="590"/>
      <c r="E2429" s="590"/>
      <c r="F2429" s="698"/>
      <c r="G2429" s="805"/>
      <c r="H2429" s="629"/>
      <c r="I2429" s="829"/>
      <c r="J2429" s="630"/>
      <c r="K2429" s="737"/>
    </row>
    <row r="2430" spans="1:11" ht="14.1" customHeight="1" x14ac:dyDescent="0.25">
      <c r="A2430" s="912"/>
      <c r="B2430" s="912"/>
      <c r="C2430" s="880"/>
      <c r="D2430" s="916"/>
      <c r="E2430" s="916"/>
      <c r="F2430" s="916"/>
      <c r="G2430" s="916"/>
      <c r="H2430" s="882"/>
      <c r="I2430" s="882"/>
      <c r="J2430" s="883"/>
      <c r="K2430" s="884"/>
    </row>
    <row r="2431" spans="1:11" ht="14.1" customHeight="1" x14ac:dyDescent="0.25">
      <c r="A2431" s="914"/>
      <c r="B2431" s="914"/>
      <c r="C2431" s="885"/>
      <c r="D2431" s="917"/>
      <c r="E2431" s="917"/>
      <c r="F2431" s="917"/>
      <c r="G2431" s="917"/>
      <c r="H2431" s="415"/>
      <c r="I2431" s="415"/>
      <c r="J2431" s="886"/>
      <c r="K2431" s="887"/>
    </row>
    <row r="2432" spans="1:11" ht="14.1" customHeight="1" x14ac:dyDescent="0.25">
      <c r="A2432" s="914"/>
      <c r="B2432" s="914"/>
      <c r="C2432" s="885"/>
      <c r="D2432" s="917"/>
      <c r="E2432" s="917"/>
      <c r="F2432" s="917"/>
      <c r="G2432" s="917"/>
      <c r="H2432" s="415"/>
      <c r="I2432" s="415"/>
      <c r="J2432" s="886"/>
      <c r="K2432" s="887"/>
    </row>
    <row r="2433" spans="1:13" ht="14.1" customHeight="1" x14ac:dyDescent="0.25">
      <c r="A2433" s="914"/>
      <c r="B2433" s="914"/>
      <c r="C2433" s="885"/>
      <c r="D2433" s="917"/>
      <c r="E2433" s="917"/>
      <c r="F2433" s="917"/>
      <c r="G2433" s="917"/>
      <c r="H2433" s="415"/>
      <c r="I2433" s="415"/>
      <c r="J2433" s="886"/>
      <c r="K2433" s="887"/>
    </row>
    <row r="2434" spans="1:13" ht="14.1" customHeight="1" x14ac:dyDescent="0.25">
      <c r="A2434" s="914"/>
      <c r="B2434" s="914"/>
      <c r="C2434" s="885"/>
      <c r="D2434" s="917"/>
      <c r="E2434" s="917"/>
      <c r="F2434" s="917"/>
      <c r="G2434" s="917"/>
      <c r="H2434" s="415"/>
      <c r="I2434" s="415"/>
      <c r="J2434" s="886"/>
      <c r="K2434" s="887"/>
    </row>
    <row r="2435" spans="1:13" ht="14.1" customHeight="1" x14ac:dyDescent="0.25">
      <c r="A2435" s="914"/>
      <c r="B2435" s="914"/>
      <c r="C2435" s="885"/>
      <c r="D2435" s="917"/>
      <c r="E2435" s="917"/>
      <c r="F2435" s="917"/>
      <c r="G2435" s="917"/>
      <c r="H2435" s="415"/>
      <c r="I2435" s="415"/>
      <c r="J2435" s="886"/>
      <c r="K2435" s="887"/>
    </row>
    <row r="2436" spans="1:13" ht="14.1" customHeight="1" x14ac:dyDescent="0.25">
      <c r="A2436" s="914"/>
      <c r="B2436" s="914"/>
      <c r="C2436" s="885"/>
      <c r="D2436" s="917"/>
      <c r="E2436" s="917"/>
      <c r="F2436" s="917"/>
      <c r="G2436" s="917"/>
      <c r="H2436" s="415"/>
      <c r="I2436" s="415"/>
      <c r="J2436" s="886"/>
      <c r="K2436" s="887"/>
    </row>
    <row r="2437" spans="1:13" ht="14.1" customHeight="1" x14ac:dyDescent="0.25">
      <c r="A2437" s="914"/>
      <c r="B2437" s="914"/>
      <c r="C2437" s="885"/>
      <c r="D2437" s="917"/>
      <c r="E2437" s="917"/>
      <c r="F2437" s="917"/>
      <c r="G2437" s="917"/>
      <c r="H2437" s="415"/>
      <c r="I2437" s="415"/>
      <c r="J2437" s="886"/>
      <c r="K2437" s="887">
        <v>9</v>
      </c>
    </row>
    <row r="2438" spans="1:13" ht="14.1" customHeight="1" x14ac:dyDescent="0.25">
      <c r="A2438" s="717" t="s">
        <v>435</v>
      </c>
      <c r="B2438" s="689">
        <v>2</v>
      </c>
      <c r="C2438" s="690" t="s">
        <v>436</v>
      </c>
      <c r="D2438" s="690" t="s">
        <v>437</v>
      </c>
      <c r="E2438" s="690" t="s">
        <v>438</v>
      </c>
      <c r="F2438" s="691" t="s">
        <v>439</v>
      </c>
      <c r="G2438" s="801">
        <v>7</v>
      </c>
      <c r="H2438" s="581">
        <v>8</v>
      </c>
      <c r="I2438" s="924">
        <v>9</v>
      </c>
      <c r="J2438" s="582">
        <v>10</v>
      </c>
      <c r="K2438" s="718">
        <v>11</v>
      </c>
    </row>
    <row r="2439" spans="1:13" ht="14.1" customHeight="1" x14ac:dyDescent="0.25">
      <c r="A2439" s="774" t="s">
        <v>773</v>
      </c>
      <c r="B2439" s="426" t="s">
        <v>774</v>
      </c>
      <c r="C2439" s="666">
        <f t="shared" ref="C2439:J2439" si="1088">C2440+C2453</f>
        <v>11500000</v>
      </c>
      <c r="D2439" s="666">
        <f t="shared" si="1088"/>
        <v>0</v>
      </c>
      <c r="E2439" s="666">
        <f t="shared" si="1088"/>
        <v>0</v>
      </c>
      <c r="F2439" s="650">
        <f t="shared" si="1088"/>
        <v>0</v>
      </c>
      <c r="G2439" s="858">
        <f t="shared" si="1088"/>
        <v>0</v>
      </c>
      <c r="H2439" s="666">
        <f t="shared" si="1088"/>
        <v>52500</v>
      </c>
      <c r="I2439" s="843">
        <f t="shared" si="1088"/>
        <v>52500</v>
      </c>
      <c r="J2439" s="877">
        <f t="shared" si="1088"/>
        <v>11447500</v>
      </c>
      <c r="K2439" s="775">
        <f>I2439/C2439*100</f>
        <v>0.45652173913043481</v>
      </c>
      <c r="M2439" s="1590"/>
    </row>
    <row r="2440" spans="1:13" ht="14.1" customHeight="1" thickBot="1" x14ac:dyDescent="0.3">
      <c r="A2440" s="371" t="s">
        <v>53</v>
      </c>
      <c r="B2440" s="54" t="s">
        <v>54</v>
      </c>
      <c r="C2440" s="616">
        <f>C2441</f>
        <v>10000000</v>
      </c>
      <c r="D2440" s="616">
        <f t="shared" ref="D2440:J2440" si="1089">D2441</f>
        <v>0</v>
      </c>
      <c r="E2440" s="616">
        <f t="shared" si="1089"/>
        <v>0</v>
      </c>
      <c r="F2440" s="622">
        <f t="shared" si="1089"/>
        <v>0</v>
      </c>
      <c r="G2440" s="819">
        <f t="shared" si="1089"/>
        <v>0</v>
      </c>
      <c r="H2440" s="616">
        <f t="shared" si="1089"/>
        <v>52500</v>
      </c>
      <c r="I2440" s="961">
        <f t="shared" si="1089"/>
        <v>52500</v>
      </c>
      <c r="J2440" s="865">
        <f t="shared" si="1089"/>
        <v>9947500</v>
      </c>
      <c r="K2440" s="739">
        <f t="shared" ref="K2440:K2445" si="1090">I2440/C2440*100</f>
        <v>0.52500000000000002</v>
      </c>
    </row>
    <row r="2441" spans="1:13" ht="14.1" customHeight="1" thickBot="1" x14ac:dyDescent="0.3">
      <c r="A2441" s="776" t="s">
        <v>311</v>
      </c>
      <c r="B2441" s="3" t="s">
        <v>136</v>
      </c>
      <c r="C2441" s="617">
        <f>C2442+C2444+C2447+C2450</f>
        <v>10000000</v>
      </c>
      <c r="D2441" s="617">
        <f t="shared" ref="D2441:J2441" si="1091">D2442+D2444+D2447+D2450</f>
        <v>0</v>
      </c>
      <c r="E2441" s="617">
        <f t="shared" si="1091"/>
        <v>0</v>
      </c>
      <c r="F2441" s="624">
        <f t="shared" si="1091"/>
        <v>0</v>
      </c>
      <c r="G2441" s="820">
        <f t="shared" si="1091"/>
        <v>0</v>
      </c>
      <c r="H2441" s="617">
        <f t="shared" si="1091"/>
        <v>52500</v>
      </c>
      <c r="I2441" s="934">
        <f t="shared" si="1091"/>
        <v>52500</v>
      </c>
      <c r="J2441" s="625">
        <f t="shared" si="1091"/>
        <v>9947500</v>
      </c>
      <c r="K2441" s="741">
        <f t="shared" si="1090"/>
        <v>0.52500000000000002</v>
      </c>
    </row>
    <row r="2442" spans="1:13" ht="14.1" customHeight="1" x14ac:dyDescent="0.25">
      <c r="A2442" s="777" t="s">
        <v>312</v>
      </c>
      <c r="B2442" s="41" t="s">
        <v>139</v>
      </c>
      <c r="C2442" s="618">
        <f>C2443</f>
        <v>2150000</v>
      </c>
      <c r="D2442" s="618">
        <f t="shared" ref="D2442:J2442" si="1092">D2443</f>
        <v>0</v>
      </c>
      <c r="E2442" s="618">
        <f t="shared" si="1092"/>
        <v>0</v>
      </c>
      <c r="F2442" s="626">
        <f t="shared" si="1092"/>
        <v>0</v>
      </c>
      <c r="G2442" s="821">
        <f t="shared" si="1092"/>
        <v>0</v>
      </c>
      <c r="H2442" s="618">
        <f t="shared" si="1092"/>
        <v>0</v>
      </c>
      <c r="I2442" s="935">
        <f t="shared" si="1092"/>
        <v>0</v>
      </c>
      <c r="J2442" s="628">
        <f t="shared" si="1092"/>
        <v>2150000</v>
      </c>
      <c r="K2442" s="743">
        <f t="shared" si="1090"/>
        <v>0</v>
      </c>
    </row>
    <row r="2443" spans="1:13" ht="14.1" customHeight="1" x14ac:dyDescent="0.25">
      <c r="A2443" s="778" t="s">
        <v>313</v>
      </c>
      <c r="B2443" s="4" t="s">
        <v>140</v>
      </c>
      <c r="C2443" s="12">
        <v>2150000</v>
      </c>
      <c r="D2443" s="218"/>
      <c r="E2443" s="218"/>
      <c r="F2443" s="697"/>
      <c r="G2443" s="822"/>
      <c r="H2443" s="605"/>
      <c r="I2443" s="831">
        <f>H2443+G2443</f>
        <v>0</v>
      </c>
      <c r="J2443" s="604">
        <f>C2443-I2443</f>
        <v>2150000</v>
      </c>
      <c r="K2443" s="733">
        <f t="shared" si="1090"/>
        <v>0</v>
      </c>
    </row>
    <row r="2444" spans="1:13" ht="14.1" customHeight="1" x14ac:dyDescent="0.25">
      <c r="A2444" s="778" t="s">
        <v>314</v>
      </c>
      <c r="B2444" s="4" t="s">
        <v>141</v>
      </c>
      <c r="C2444" s="12">
        <f>C2445+C2446</f>
        <v>750000</v>
      </c>
      <c r="D2444" s="12">
        <f t="shared" ref="D2444:J2444" si="1093">D2445+D2446</f>
        <v>0</v>
      </c>
      <c r="E2444" s="12">
        <f t="shared" si="1093"/>
        <v>0</v>
      </c>
      <c r="F2444" s="633">
        <f t="shared" si="1093"/>
        <v>0</v>
      </c>
      <c r="G2444" s="824">
        <f t="shared" si="1093"/>
        <v>0</v>
      </c>
      <c r="H2444" s="12">
        <f t="shared" si="1093"/>
        <v>52500</v>
      </c>
      <c r="I2444" s="834">
        <f t="shared" si="1093"/>
        <v>52500</v>
      </c>
      <c r="J2444" s="634">
        <f t="shared" si="1093"/>
        <v>697500</v>
      </c>
      <c r="K2444" s="733">
        <f t="shared" si="1090"/>
        <v>7.0000000000000009</v>
      </c>
    </row>
    <row r="2445" spans="1:13" ht="14.1" customHeight="1" x14ac:dyDescent="0.25">
      <c r="A2445" s="778" t="s">
        <v>315</v>
      </c>
      <c r="B2445" s="4" t="s">
        <v>142</v>
      </c>
      <c r="C2445" s="12">
        <v>450000</v>
      </c>
      <c r="D2445" s="218"/>
      <c r="E2445" s="218"/>
      <c r="F2445" s="697"/>
      <c r="G2445" s="822"/>
      <c r="H2445" s="605">
        <v>52500</v>
      </c>
      <c r="I2445" s="831">
        <f>H2445+G2445</f>
        <v>52500</v>
      </c>
      <c r="J2445" s="604">
        <f>C2445-I2445</f>
        <v>397500</v>
      </c>
      <c r="K2445" s="733">
        <f t="shared" si="1090"/>
        <v>11.666666666666666</v>
      </c>
    </row>
    <row r="2446" spans="1:13" ht="14.1" customHeight="1" x14ac:dyDescent="0.25">
      <c r="A2446" s="778" t="s">
        <v>912</v>
      </c>
      <c r="B2446" s="4" t="s">
        <v>387</v>
      </c>
      <c r="C2446" s="12">
        <v>300000</v>
      </c>
      <c r="D2446" s="218"/>
      <c r="E2446" s="218"/>
      <c r="F2446" s="697"/>
      <c r="G2446" s="822"/>
      <c r="H2446" s="605"/>
      <c r="I2446" s="831"/>
      <c r="J2446" s="604">
        <f>C2446-I2446</f>
        <v>300000</v>
      </c>
      <c r="K2446" s="733"/>
    </row>
    <row r="2447" spans="1:13" ht="14.1" customHeight="1" x14ac:dyDescent="0.25">
      <c r="A2447" s="778" t="s">
        <v>316</v>
      </c>
      <c r="B2447" s="4" t="s">
        <v>143</v>
      </c>
      <c r="C2447" s="12">
        <f>C2448+C2449</f>
        <v>5000000</v>
      </c>
      <c r="D2447" s="12">
        <f t="shared" ref="D2447:J2447" si="1094">D2448+D2449</f>
        <v>0</v>
      </c>
      <c r="E2447" s="12">
        <f t="shared" si="1094"/>
        <v>0</v>
      </c>
      <c r="F2447" s="633">
        <f t="shared" si="1094"/>
        <v>0</v>
      </c>
      <c r="G2447" s="824">
        <f t="shared" si="1094"/>
        <v>0</v>
      </c>
      <c r="H2447" s="12">
        <f t="shared" si="1094"/>
        <v>0</v>
      </c>
      <c r="I2447" s="834">
        <f t="shared" si="1094"/>
        <v>0</v>
      </c>
      <c r="J2447" s="634">
        <f t="shared" si="1094"/>
        <v>5000000</v>
      </c>
      <c r="K2447" s="733">
        <f t="shared" ref="K2447:K2467" si="1095">I2447/C2447*100</f>
        <v>0</v>
      </c>
    </row>
    <row r="2448" spans="1:13" ht="14.1" customHeight="1" x14ac:dyDescent="0.25">
      <c r="A2448" s="778" t="s">
        <v>317</v>
      </c>
      <c r="B2448" s="4" t="s">
        <v>144</v>
      </c>
      <c r="C2448" s="12">
        <v>2250000</v>
      </c>
      <c r="D2448" s="218"/>
      <c r="E2448" s="218"/>
      <c r="F2448" s="697"/>
      <c r="G2448" s="804"/>
      <c r="H2448" s="605"/>
      <c r="I2448" s="823">
        <f>H2448+G2448</f>
        <v>0</v>
      </c>
      <c r="J2448" s="604">
        <f>C2448-I2448</f>
        <v>2250000</v>
      </c>
      <c r="K2448" s="733">
        <f t="shared" si="1095"/>
        <v>0</v>
      </c>
    </row>
    <row r="2449" spans="1:11" ht="14.1" customHeight="1" x14ac:dyDescent="0.25">
      <c r="A2449" s="778" t="s">
        <v>913</v>
      </c>
      <c r="B2449" s="4" t="s">
        <v>914</v>
      </c>
      <c r="C2449" s="611">
        <v>2750000</v>
      </c>
      <c r="D2449" s="211"/>
      <c r="E2449" s="211"/>
      <c r="F2449" s="693"/>
      <c r="G2449" s="805"/>
      <c r="H2449" s="629"/>
      <c r="I2449" s="829"/>
      <c r="J2449" s="604">
        <f>C2449-I2449</f>
        <v>2750000</v>
      </c>
      <c r="K2449" s="733">
        <f t="shared" si="1095"/>
        <v>0</v>
      </c>
    </row>
    <row r="2450" spans="1:11" ht="14.1" customHeight="1" x14ac:dyDescent="0.25">
      <c r="A2450" s="778" t="s">
        <v>915</v>
      </c>
      <c r="B2450" s="32" t="s">
        <v>918</v>
      </c>
      <c r="C2450" s="611">
        <f>C2451+C2452</f>
        <v>2100000</v>
      </c>
      <c r="D2450" s="611">
        <f t="shared" ref="D2450:J2450" si="1096">D2451+D2452</f>
        <v>0</v>
      </c>
      <c r="E2450" s="611">
        <f t="shared" si="1096"/>
        <v>0</v>
      </c>
      <c r="F2450" s="663">
        <f t="shared" si="1096"/>
        <v>0</v>
      </c>
      <c r="G2450" s="857">
        <f t="shared" si="1096"/>
        <v>0</v>
      </c>
      <c r="H2450" s="611">
        <f t="shared" si="1096"/>
        <v>0</v>
      </c>
      <c r="I2450" s="953">
        <f t="shared" si="1096"/>
        <v>0</v>
      </c>
      <c r="J2450" s="664">
        <f t="shared" si="1096"/>
        <v>2100000</v>
      </c>
      <c r="K2450" s="733">
        <f t="shared" si="1095"/>
        <v>0</v>
      </c>
    </row>
    <row r="2451" spans="1:11" ht="14.1" customHeight="1" x14ac:dyDescent="0.25">
      <c r="A2451" s="778" t="s">
        <v>916</v>
      </c>
      <c r="B2451" s="32" t="s">
        <v>919</v>
      </c>
      <c r="C2451" s="611">
        <v>1500000</v>
      </c>
      <c r="D2451" s="211"/>
      <c r="E2451" s="211"/>
      <c r="F2451" s="693"/>
      <c r="G2451" s="805"/>
      <c r="H2451" s="629"/>
      <c r="I2451" s="829"/>
      <c r="J2451" s="630">
        <f>C2451-I2451</f>
        <v>1500000</v>
      </c>
      <c r="K2451" s="733">
        <f t="shared" si="1095"/>
        <v>0</v>
      </c>
    </row>
    <row r="2452" spans="1:11" ht="14.1" customHeight="1" x14ac:dyDescent="0.25">
      <c r="A2452" s="778" t="s">
        <v>917</v>
      </c>
      <c r="B2452" s="32" t="s">
        <v>920</v>
      </c>
      <c r="C2452" s="611">
        <v>600000</v>
      </c>
      <c r="D2452" s="211"/>
      <c r="E2452" s="211"/>
      <c r="F2452" s="693"/>
      <c r="G2452" s="805"/>
      <c r="H2452" s="629"/>
      <c r="I2452" s="829"/>
      <c r="J2452" s="630">
        <f>C2452-I2452</f>
        <v>600000</v>
      </c>
      <c r="K2452" s="733">
        <f t="shared" si="1095"/>
        <v>0</v>
      </c>
    </row>
    <row r="2453" spans="1:11" ht="14.1" customHeight="1" thickBot="1" x14ac:dyDescent="0.3">
      <c r="A2453" s="371" t="s">
        <v>921</v>
      </c>
      <c r="B2453" s="54" t="s">
        <v>991</v>
      </c>
      <c r="C2453" s="616">
        <f>C2454</f>
        <v>1500000</v>
      </c>
      <c r="D2453" s="616">
        <f t="shared" ref="D2453:J2453" si="1097">D2454</f>
        <v>0</v>
      </c>
      <c r="E2453" s="616">
        <f t="shared" si="1097"/>
        <v>0</v>
      </c>
      <c r="F2453" s="622">
        <f t="shared" si="1097"/>
        <v>0</v>
      </c>
      <c r="G2453" s="838">
        <f t="shared" si="1097"/>
        <v>0</v>
      </c>
      <c r="H2453" s="641">
        <f t="shared" si="1097"/>
        <v>0</v>
      </c>
      <c r="I2453" s="962">
        <f t="shared" si="1097"/>
        <v>0</v>
      </c>
      <c r="J2453" s="632">
        <f t="shared" si="1097"/>
        <v>1500000</v>
      </c>
      <c r="K2453" s="739">
        <f t="shared" si="1095"/>
        <v>0</v>
      </c>
    </row>
    <row r="2454" spans="1:11" ht="14.1" customHeight="1" thickBot="1" x14ac:dyDescent="0.3">
      <c r="A2454" s="776" t="s">
        <v>922</v>
      </c>
      <c r="B2454" s="3" t="s">
        <v>136</v>
      </c>
      <c r="C2454" s="617">
        <f>C2455+C2457+C2459</f>
        <v>1500000</v>
      </c>
      <c r="D2454" s="617">
        <f t="shared" ref="D2454:J2454" si="1098">D2455+D2457+D2459</f>
        <v>0</v>
      </c>
      <c r="E2454" s="617">
        <f t="shared" si="1098"/>
        <v>0</v>
      </c>
      <c r="F2454" s="624">
        <f t="shared" si="1098"/>
        <v>0</v>
      </c>
      <c r="G2454" s="820">
        <f t="shared" si="1098"/>
        <v>0</v>
      </c>
      <c r="H2454" s="617">
        <f t="shared" si="1098"/>
        <v>0</v>
      </c>
      <c r="I2454" s="934">
        <f t="shared" si="1098"/>
        <v>0</v>
      </c>
      <c r="J2454" s="625">
        <f t="shared" si="1098"/>
        <v>1500000</v>
      </c>
      <c r="K2454" s="741">
        <f t="shared" si="1095"/>
        <v>0</v>
      </c>
    </row>
    <row r="2455" spans="1:11" ht="14.1" customHeight="1" x14ac:dyDescent="0.25">
      <c r="A2455" s="777" t="s">
        <v>923</v>
      </c>
      <c r="B2455" s="41" t="s">
        <v>139</v>
      </c>
      <c r="C2455" s="618">
        <f>C2456</f>
        <v>40000</v>
      </c>
      <c r="D2455" s="618">
        <f t="shared" ref="D2455:J2455" si="1099">D2456</f>
        <v>0</v>
      </c>
      <c r="E2455" s="618">
        <f t="shared" si="1099"/>
        <v>0</v>
      </c>
      <c r="F2455" s="626">
        <f t="shared" si="1099"/>
        <v>0</v>
      </c>
      <c r="G2455" s="821">
        <f t="shared" si="1099"/>
        <v>0</v>
      </c>
      <c r="H2455" s="618">
        <f t="shared" si="1099"/>
        <v>0</v>
      </c>
      <c r="I2455" s="935">
        <f t="shared" si="1099"/>
        <v>0</v>
      </c>
      <c r="J2455" s="628">
        <f t="shared" si="1099"/>
        <v>40000</v>
      </c>
      <c r="K2455" s="743">
        <f t="shared" si="1095"/>
        <v>0</v>
      </c>
    </row>
    <row r="2456" spans="1:11" ht="14.1" customHeight="1" x14ac:dyDescent="0.25">
      <c r="A2456" s="778" t="s">
        <v>924</v>
      </c>
      <c r="B2456" s="4" t="s">
        <v>140</v>
      </c>
      <c r="C2456" s="12">
        <v>40000</v>
      </c>
      <c r="D2456" s="218"/>
      <c r="E2456" s="218"/>
      <c r="F2456" s="697"/>
      <c r="G2456" s="804"/>
      <c r="H2456" s="605"/>
      <c r="I2456" s="823">
        <f>H2456+G2456</f>
        <v>0</v>
      </c>
      <c r="J2456" s="604">
        <f>C2456-I2456</f>
        <v>40000</v>
      </c>
      <c r="K2456" s="733">
        <f t="shared" si="1095"/>
        <v>0</v>
      </c>
    </row>
    <row r="2457" spans="1:11" ht="14.1" customHeight="1" x14ac:dyDescent="0.25">
      <c r="A2457" s="778" t="s">
        <v>925</v>
      </c>
      <c r="B2457" s="4" t="s">
        <v>141</v>
      </c>
      <c r="C2457" s="12">
        <f>C2458</f>
        <v>50000</v>
      </c>
      <c r="D2457" s="12">
        <f t="shared" ref="D2457:J2457" si="1100">D2458</f>
        <v>0</v>
      </c>
      <c r="E2457" s="12">
        <f t="shared" si="1100"/>
        <v>0</v>
      </c>
      <c r="F2457" s="633">
        <f t="shared" si="1100"/>
        <v>0</v>
      </c>
      <c r="G2457" s="824">
        <f t="shared" si="1100"/>
        <v>0</v>
      </c>
      <c r="H2457" s="12">
        <f t="shared" si="1100"/>
        <v>0</v>
      </c>
      <c r="I2457" s="834">
        <f t="shared" si="1100"/>
        <v>0</v>
      </c>
      <c r="J2457" s="634">
        <f t="shared" si="1100"/>
        <v>50000</v>
      </c>
      <c r="K2457" s="733">
        <f t="shared" si="1095"/>
        <v>0</v>
      </c>
    </row>
    <row r="2458" spans="1:11" ht="14.1" customHeight="1" x14ac:dyDescent="0.25">
      <c r="A2458" s="778" t="s">
        <v>926</v>
      </c>
      <c r="B2458" s="4" t="s">
        <v>142</v>
      </c>
      <c r="C2458" s="12">
        <v>50000</v>
      </c>
      <c r="D2458" s="218"/>
      <c r="E2458" s="218"/>
      <c r="F2458" s="697"/>
      <c r="G2458" s="822"/>
      <c r="H2458" s="605"/>
      <c r="I2458" s="823">
        <f>H2458+G2458</f>
        <v>0</v>
      </c>
      <c r="J2458" s="604">
        <f>C2458-I2458</f>
        <v>50000</v>
      </c>
      <c r="K2458" s="733">
        <f t="shared" si="1095"/>
        <v>0</v>
      </c>
    </row>
    <row r="2459" spans="1:11" ht="14.1" customHeight="1" x14ac:dyDescent="0.25">
      <c r="A2459" s="778" t="s">
        <v>927</v>
      </c>
      <c r="B2459" s="4" t="s">
        <v>143</v>
      </c>
      <c r="C2459" s="12">
        <f>C2460</f>
        <v>1410000</v>
      </c>
      <c r="D2459" s="12">
        <f t="shared" ref="D2459:J2459" si="1101">D2460</f>
        <v>0</v>
      </c>
      <c r="E2459" s="12">
        <f t="shared" si="1101"/>
        <v>0</v>
      </c>
      <c r="F2459" s="633">
        <f t="shared" si="1101"/>
        <v>0</v>
      </c>
      <c r="G2459" s="824">
        <f t="shared" si="1101"/>
        <v>0</v>
      </c>
      <c r="H2459" s="12">
        <f t="shared" si="1101"/>
        <v>0</v>
      </c>
      <c r="I2459" s="834">
        <f t="shared" si="1101"/>
        <v>0</v>
      </c>
      <c r="J2459" s="634">
        <f t="shared" si="1101"/>
        <v>1410000</v>
      </c>
      <c r="K2459" s="733">
        <f t="shared" si="1095"/>
        <v>0</v>
      </c>
    </row>
    <row r="2460" spans="1:11" ht="14.1" customHeight="1" x14ac:dyDescent="0.25">
      <c r="A2460" s="778" t="s">
        <v>928</v>
      </c>
      <c r="B2460" s="4" t="s">
        <v>144</v>
      </c>
      <c r="C2460" s="12">
        <v>1410000</v>
      </c>
      <c r="D2460" s="218"/>
      <c r="E2460" s="218"/>
      <c r="F2460" s="697"/>
      <c r="G2460" s="822"/>
      <c r="H2460" s="605"/>
      <c r="I2460" s="823">
        <f>H2460+G2460</f>
        <v>0</v>
      </c>
      <c r="J2460" s="604">
        <f>C2460-I2460</f>
        <v>1410000</v>
      </c>
      <c r="K2460" s="733">
        <f t="shared" si="1095"/>
        <v>0</v>
      </c>
    </row>
    <row r="2461" spans="1:11" ht="14.1" customHeight="1" thickBot="1" x14ac:dyDescent="0.3">
      <c r="A2461" s="745" t="s">
        <v>102</v>
      </c>
      <c r="B2461" s="40" t="s">
        <v>94</v>
      </c>
      <c r="C2461" s="620">
        <f t="shared" ref="C2461:J2461" si="1102">C2462+C2471+C2483+C2494</f>
        <v>15300000</v>
      </c>
      <c r="D2461" s="620">
        <f t="shared" si="1102"/>
        <v>0</v>
      </c>
      <c r="E2461" s="620">
        <f t="shared" si="1102"/>
        <v>0</v>
      </c>
      <c r="F2461" s="453">
        <f t="shared" si="1102"/>
        <v>0</v>
      </c>
      <c r="G2461" s="825">
        <f t="shared" si="1102"/>
        <v>1320000</v>
      </c>
      <c r="H2461" s="619">
        <f t="shared" si="1102"/>
        <v>498750</v>
      </c>
      <c r="I2461" s="665">
        <f t="shared" si="1102"/>
        <v>1818750</v>
      </c>
      <c r="J2461" s="621">
        <f t="shared" si="1102"/>
        <v>13481250</v>
      </c>
      <c r="K2461" s="775">
        <f t="shared" si="1095"/>
        <v>11.887254901960784</v>
      </c>
    </row>
    <row r="2462" spans="1:11" ht="14.1" customHeight="1" thickBot="1" x14ac:dyDescent="0.3">
      <c r="A2462" s="371" t="s">
        <v>56</v>
      </c>
      <c r="B2462" s="54" t="s">
        <v>57</v>
      </c>
      <c r="C2462" s="616">
        <f>C2463</f>
        <v>4900000</v>
      </c>
      <c r="D2462" s="616">
        <f t="shared" ref="D2462:J2462" si="1103">D2463</f>
        <v>0</v>
      </c>
      <c r="E2462" s="616">
        <f t="shared" si="1103"/>
        <v>0</v>
      </c>
      <c r="F2462" s="622">
        <f t="shared" si="1103"/>
        <v>0</v>
      </c>
      <c r="G2462" s="838">
        <f t="shared" si="1103"/>
        <v>0</v>
      </c>
      <c r="H2462" s="641">
        <f t="shared" si="1103"/>
        <v>0</v>
      </c>
      <c r="I2462" s="962">
        <f t="shared" si="1103"/>
        <v>0</v>
      </c>
      <c r="J2462" s="632">
        <f t="shared" si="1103"/>
        <v>4900000</v>
      </c>
      <c r="K2462" s="757">
        <f t="shared" si="1095"/>
        <v>0</v>
      </c>
    </row>
    <row r="2463" spans="1:11" ht="14.1" customHeight="1" thickBot="1" x14ac:dyDescent="0.3">
      <c r="A2463" s="776" t="s">
        <v>318</v>
      </c>
      <c r="B2463" s="3" t="s">
        <v>136</v>
      </c>
      <c r="C2463" s="617">
        <f>C2464+C2466+C2469</f>
        <v>4900000</v>
      </c>
      <c r="D2463" s="617">
        <f t="shared" ref="D2463:J2463" si="1104">D2464+D2466+D2469</f>
        <v>0</v>
      </c>
      <c r="E2463" s="617">
        <f t="shared" si="1104"/>
        <v>0</v>
      </c>
      <c r="F2463" s="624">
        <f t="shared" si="1104"/>
        <v>0</v>
      </c>
      <c r="G2463" s="820">
        <f t="shared" si="1104"/>
        <v>0</v>
      </c>
      <c r="H2463" s="617">
        <f t="shared" si="1104"/>
        <v>0</v>
      </c>
      <c r="I2463" s="934">
        <f t="shared" si="1104"/>
        <v>0</v>
      </c>
      <c r="J2463" s="625">
        <f t="shared" si="1104"/>
        <v>4900000</v>
      </c>
      <c r="K2463" s="743">
        <f t="shared" si="1095"/>
        <v>0</v>
      </c>
    </row>
    <row r="2464" spans="1:11" ht="14.1" customHeight="1" x14ac:dyDescent="0.25">
      <c r="A2464" s="777" t="s">
        <v>319</v>
      </c>
      <c r="B2464" s="41" t="s">
        <v>139</v>
      </c>
      <c r="C2464" s="618">
        <f>C2465</f>
        <v>785000</v>
      </c>
      <c r="D2464" s="618">
        <f t="shared" ref="D2464:J2464" si="1105">D2465</f>
        <v>0</v>
      </c>
      <c r="E2464" s="618">
        <f t="shared" si="1105"/>
        <v>0</v>
      </c>
      <c r="F2464" s="626">
        <f t="shared" si="1105"/>
        <v>0</v>
      </c>
      <c r="G2464" s="821">
        <f t="shared" si="1105"/>
        <v>0</v>
      </c>
      <c r="H2464" s="618">
        <f t="shared" si="1105"/>
        <v>0</v>
      </c>
      <c r="I2464" s="935">
        <f t="shared" si="1105"/>
        <v>0</v>
      </c>
      <c r="J2464" s="628">
        <f t="shared" si="1105"/>
        <v>785000</v>
      </c>
      <c r="K2464" s="733">
        <f t="shared" si="1095"/>
        <v>0</v>
      </c>
    </row>
    <row r="2465" spans="1:11" ht="14.1" customHeight="1" x14ac:dyDescent="0.25">
      <c r="A2465" s="778" t="s">
        <v>320</v>
      </c>
      <c r="B2465" s="4" t="s">
        <v>140</v>
      </c>
      <c r="C2465" s="12">
        <v>785000</v>
      </c>
      <c r="D2465" s="218"/>
      <c r="E2465" s="218"/>
      <c r="F2465" s="697"/>
      <c r="G2465" s="804"/>
      <c r="H2465" s="587"/>
      <c r="I2465" s="823">
        <f>H2465+G2465</f>
        <v>0</v>
      </c>
      <c r="J2465" s="604">
        <f>C2465-I2465</f>
        <v>785000</v>
      </c>
      <c r="K2465" s="733">
        <f t="shared" si="1095"/>
        <v>0</v>
      </c>
    </row>
    <row r="2466" spans="1:11" ht="14.1" customHeight="1" x14ac:dyDescent="0.25">
      <c r="A2466" s="778" t="s">
        <v>321</v>
      </c>
      <c r="B2466" s="4" t="s">
        <v>141</v>
      </c>
      <c r="C2466" s="12">
        <f>C2467+C2468</f>
        <v>290000</v>
      </c>
      <c r="D2466" s="12">
        <f t="shared" ref="D2466:J2466" si="1106">D2467+D2468</f>
        <v>0</v>
      </c>
      <c r="E2466" s="12">
        <f t="shared" si="1106"/>
        <v>0</v>
      </c>
      <c r="F2466" s="633">
        <f t="shared" si="1106"/>
        <v>0</v>
      </c>
      <c r="G2466" s="824">
        <f t="shared" si="1106"/>
        <v>0</v>
      </c>
      <c r="H2466" s="12">
        <f t="shared" si="1106"/>
        <v>0</v>
      </c>
      <c r="I2466" s="834">
        <f t="shared" si="1106"/>
        <v>0</v>
      </c>
      <c r="J2466" s="634">
        <f t="shared" si="1106"/>
        <v>290000</v>
      </c>
      <c r="K2466" s="733">
        <f t="shared" si="1095"/>
        <v>0</v>
      </c>
    </row>
    <row r="2467" spans="1:11" ht="14.1" customHeight="1" x14ac:dyDescent="0.25">
      <c r="A2467" s="778" t="s">
        <v>322</v>
      </c>
      <c r="B2467" s="4" t="s">
        <v>142</v>
      </c>
      <c r="C2467" s="12">
        <v>90000</v>
      </c>
      <c r="D2467" s="218"/>
      <c r="E2467" s="218"/>
      <c r="F2467" s="697"/>
      <c r="G2467" s="804"/>
      <c r="H2467" s="587"/>
      <c r="I2467" s="823">
        <f>H2467+G2467</f>
        <v>0</v>
      </c>
      <c r="J2467" s="604">
        <f>C2467-I2467</f>
        <v>90000</v>
      </c>
      <c r="K2467" s="733">
        <f t="shared" si="1095"/>
        <v>0</v>
      </c>
    </row>
    <row r="2468" spans="1:11" ht="14.1" customHeight="1" x14ac:dyDescent="0.25">
      <c r="A2468" s="778" t="s">
        <v>929</v>
      </c>
      <c r="B2468" s="4" t="s">
        <v>809</v>
      </c>
      <c r="C2468" s="12">
        <v>200000</v>
      </c>
      <c r="D2468" s="218"/>
      <c r="E2468" s="218"/>
      <c r="F2468" s="697"/>
      <c r="G2468" s="804"/>
      <c r="H2468" s="587"/>
      <c r="I2468" s="823"/>
      <c r="J2468" s="604">
        <f>C2468-I2468</f>
        <v>200000</v>
      </c>
      <c r="K2468" s="733"/>
    </row>
    <row r="2469" spans="1:11" ht="14.1" customHeight="1" x14ac:dyDescent="0.25">
      <c r="A2469" s="778" t="s">
        <v>323</v>
      </c>
      <c r="B2469" s="4" t="s">
        <v>143</v>
      </c>
      <c r="C2469" s="12">
        <f>C2470</f>
        <v>3825000</v>
      </c>
      <c r="D2469" s="12">
        <f t="shared" ref="D2469:J2469" si="1107">D2470</f>
        <v>0</v>
      </c>
      <c r="E2469" s="12">
        <f t="shared" si="1107"/>
        <v>0</v>
      </c>
      <c r="F2469" s="633">
        <f t="shared" si="1107"/>
        <v>0</v>
      </c>
      <c r="G2469" s="824">
        <f t="shared" si="1107"/>
        <v>0</v>
      </c>
      <c r="H2469" s="12">
        <f t="shared" si="1107"/>
        <v>0</v>
      </c>
      <c r="I2469" s="954">
        <f t="shared" si="1107"/>
        <v>0</v>
      </c>
      <c r="J2469" s="634">
        <f t="shared" si="1107"/>
        <v>3825000</v>
      </c>
      <c r="K2469" s="733">
        <f t="shared" ref="K2469:K2479" si="1108">I2469/C2469*100</f>
        <v>0</v>
      </c>
    </row>
    <row r="2470" spans="1:11" ht="14.1" customHeight="1" x14ac:dyDescent="0.25">
      <c r="A2470" s="779" t="s">
        <v>324</v>
      </c>
      <c r="B2470" s="32" t="s">
        <v>144</v>
      </c>
      <c r="C2470" s="611">
        <v>3825000</v>
      </c>
      <c r="D2470" s="211"/>
      <c r="E2470" s="211"/>
      <c r="F2470" s="693"/>
      <c r="G2470" s="805"/>
      <c r="H2470" s="590"/>
      <c r="I2470" s="829">
        <f>H2470+G2470</f>
        <v>0</v>
      </c>
      <c r="J2470" s="630">
        <f>C2470-I2470</f>
        <v>3825000</v>
      </c>
      <c r="K2470" s="737">
        <f t="shared" si="1108"/>
        <v>0</v>
      </c>
    </row>
    <row r="2471" spans="1:11" ht="14.1" customHeight="1" thickBot="1" x14ac:dyDescent="0.3">
      <c r="A2471" s="769" t="s">
        <v>58</v>
      </c>
      <c r="B2471" s="125" t="s">
        <v>59</v>
      </c>
      <c r="C2471" s="667">
        <f>C2472</f>
        <v>4000000</v>
      </c>
      <c r="D2471" s="667">
        <f t="shared" ref="D2471:J2471" si="1109">D2472</f>
        <v>0</v>
      </c>
      <c r="E2471" s="667">
        <f t="shared" si="1109"/>
        <v>0</v>
      </c>
      <c r="F2471" s="668">
        <f t="shared" si="1109"/>
        <v>0</v>
      </c>
      <c r="G2471" s="859">
        <f t="shared" si="1109"/>
        <v>1320000</v>
      </c>
      <c r="H2471" s="669">
        <f t="shared" si="1109"/>
        <v>498750</v>
      </c>
      <c r="I2471" s="969">
        <f t="shared" si="1109"/>
        <v>1818750</v>
      </c>
      <c r="J2471" s="670">
        <f t="shared" si="1109"/>
        <v>2181250</v>
      </c>
      <c r="K2471" s="780">
        <f t="shared" si="1108"/>
        <v>45.46875</v>
      </c>
    </row>
    <row r="2472" spans="1:11" ht="14.1" customHeight="1" thickBot="1" x14ac:dyDescent="0.3">
      <c r="A2472" s="776" t="s">
        <v>325</v>
      </c>
      <c r="B2472" s="3" t="s">
        <v>136</v>
      </c>
      <c r="C2472" s="617">
        <f>C2473+C2475+C2478</f>
        <v>4000000</v>
      </c>
      <c r="D2472" s="617">
        <f t="shared" ref="D2472:J2472" si="1110">D2473+D2475+D2478</f>
        <v>0</v>
      </c>
      <c r="E2472" s="617">
        <f t="shared" si="1110"/>
        <v>0</v>
      </c>
      <c r="F2472" s="624">
        <f t="shared" si="1110"/>
        <v>0</v>
      </c>
      <c r="G2472" s="820">
        <f t="shared" si="1110"/>
        <v>1320000</v>
      </c>
      <c r="H2472" s="617">
        <f t="shared" si="1110"/>
        <v>498750</v>
      </c>
      <c r="I2472" s="934">
        <f t="shared" si="1110"/>
        <v>1818750</v>
      </c>
      <c r="J2472" s="625">
        <f t="shared" si="1110"/>
        <v>2181250</v>
      </c>
      <c r="K2472" s="743">
        <f t="shared" si="1108"/>
        <v>45.46875</v>
      </c>
    </row>
    <row r="2473" spans="1:11" ht="14.1" customHeight="1" x14ac:dyDescent="0.25">
      <c r="A2473" s="777" t="s">
        <v>326</v>
      </c>
      <c r="B2473" s="41" t="s">
        <v>139</v>
      </c>
      <c r="C2473" s="618">
        <f>C2474</f>
        <v>350000</v>
      </c>
      <c r="D2473" s="618">
        <f t="shared" ref="D2473:J2473" si="1111">D2474</f>
        <v>0</v>
      </c>
      <c r="E2473" s="618">
        <f t="shared" si="1111"/>
        <v>0</v>
      </c>
      <c r="F2473" s="626">
        <f t="shared" si="1111"/>
        <v>0</v>
      </c>
      <c r="G2473" s="821">
        <f t="shared" si="1111"/>
        <v>0</v>
      </c>
      <c r="H2473" s="618">
        <f t="shared" si="1111"/>
        <v>0</v>
      </c>
      <c r="I2473" s="935">
        <f t="shared" si="1111"/>
        <v>0</v>
      </c>
      <c r="J2473" s="628">
        <f t="shared" si="1111"/>
        <v>350000</v>
      </c>
      <c r="K2473" s="733">
        <f t="shared" si="1108"/>
        <v>0</v>
      </c>
    </row>
    <row r="2474" spans="1:11" ht="14.1" customHeight="1" x14ac:dyDescent="0.25">
      <c r="A2474" s="778" t="s">
        <v>327</v>
      </c>
      <c r="B2474" s="4" t="s">
        <v>140</v>
      </c>
      <c r="C2474" s="12">
        <v>350000</v>
      </c>
      <c r="D2474" s="218"/>
      <c r="E2474" s="218"/>
      <c r="F2474" s="697"/>
      <c r="G2474" s="822"/>
      <c r="H2474" s="605">
        <v>0</v>
      </c>
      <c r="I2474" s="831">
        <f>H2474+G2474</f>
        <v>0</v>
      </c>
      <c r="J2474" s="604">
        <f>C2474-I2474</f>
        <v>350000</v>
      </c>
      <c r="K2474" s="733">
        <f t="shared" si="1108"/>
        <v>0</v>
      </c>
    </row>
    <row r="2475" spans="1:11" ht="14.1" customHeight="1" x14ac:dyDescent="0.25">
      <c r="A2475" s="778" t="s">
        <v>328</v>
      </c>
      <c r="B2475" s="4" t="s">
        <v>141</v>
      </c>
      <c r="C2475" s="12">
        <f>C2476+C2477</f>
        <v>130000</v>
      </c>
      <c r="D2475" s="12">
        <f t="shared" ref="D2475:J2475" si="1112">D2476+D2477</f>
        <v>0</v>
      </c>
      <c r="E2475" s="12">
        <f t="shared" si="1112"/>
        <v>0</v>
      </c>
      <c r="F2475" s="633">
        <f t="shared" si="1112"/>
        <v>0</v>
      </c>
      <c r="G2475" s="824">
        <f t="shared" si="1112"/>
        <v>0</v>
      </c>
      <c r="H2475" s="12">
        <f t="shared" si="1112"/>
        <v>18750</v>
      </c>
      <c r="I2475" s="834">
        <f t="shared" si="1112"/>
        <v>18750</v>
      </c>
      <c r="J2475" s="634">
        <f t="shared" si="1112"/>
        <v>111250</v>
      </c>
      <c r="K2475" s="733">
        <f t="shared" si="1108"/>
        <v>14.423076923076922</v>
      </c>
    </row>
    <row r="2476" spans="1:11" ht="14.1" customHeight="1" x14ac:dyDescent="0.25">
      <c r="A2476" s="778" t="s">
        <v>329</v>
      </c>
      <c r="B2476" s="4" t="s">
        <v>142</v>
      </c>
      <c r="C2476" s="12">
        <v>30000</v>
      </c>
      <c r="D2476" s="218"/>
      <c r="E2476" s="218"/>
      <c r="F2476" s="697"/>
      <c r="G2476" s="822"/>
      <c r="H2476" s="605">
        <v>18750</v>
      </c>
      <c r="I2476" s="823">
        <f>H2476+G2476</f>
        <v>18750</v>
      </c>
      <c r="J2476" s="604">
        <f>C2476-I2476</f>
        <v>11250</v>
      </c>
      <c r="K2476" s="733">
        <f t="shared" si="1108"/>
        <v>62.5</v>
      </c>
    </row>
    <row r="2477" spans="1:11" ht="14.1" customHeight="1" x14ac:dyDescent="0.25">
      <c r="A2477" s="778" t="s">
        <v>930</v>
      </c>
      <c r="B2477" s="4" t="s">
        <v>809</v>
      </c>
      <c r="C2477" s="12">
        <v>100000</v>
      </c>
      <c r="D2477" s="218"/>
      <c r="E2477" s="218"/>
      <c r="F2477" s="697"/>
      <c r="G2477" s="822"/>
      <c r="H2477" s="605"/>
      <c r="I2477" s="823"/>
      <c r="J2477" s="604">
        <f>C2477-I2477</f>
        <v>100000</v>
      </c>
      <c r="K2477" s="733">
        <f t="shared" si="1108"/>
        <v>0</v>
      </c>
    </row>
    <row r="2478" spans="1:11" ht="14.1" customHeight="1" x14ac:dyDescent="0.25">
      <c r="A2478" s="778" t="s">
        <v>330</v>
      </c>
      <c r="B2478" s="4" t="s">
        <v>143</v>
      </c>
      <c r="C2478" s="12">
        <f>C2479</f>
        <v>3520000</v>
      </c>
      <c r="D2478" s="12">
        <f t="shared" ref="D2478:J2478" si="1113">D2479</f>
        <v>0</v>
      </c>
      <c r="E2478" s="12">
        <f t="shared" si="1113"/>
        <v>0</v>
      </c>
      <c r="F2478" s="633">
        <f t="shared" si="1113"/>
        <v>0</v>
      </c>
      <c r="G2478" s="824">
        <f t="shared" si="1113"/>
        <v>1320000</v>
      </c>
      <c r="H2478" s="12">
        <f t="shared" si="1113"/>
        <v>480000</v>
      </c>
      <c r="I2478" s="834">
        <f t="shared" si="1113"/>
        <v>1800000</v>
      </c>
      <c r="J2478" s="634">
        <f t="shared" si="1113"/>
        <v>1720000</v>
      </c>
      <c r="K2478" s="733">
        <f t="shared" si="1108"/>
        <v>51.136363636363633</v>
      </c>
    </row>
    <row r="2479" spans="1:11" ht="14.1" customHeight="1" x14ac:dyDescent="0.25">
      <c r="A2479" s="778" t="s">
        <v>331</v>
      </c>
      <c r="B2479" s="4" t="s">
        <v>144</v>
      </c>
      <c r="C2479" s="12">
        <v>3520000</v>
      </c>
      <c r="D2479" s="218"/>
      <c r="E2479" s="218"/>
      <c r="F2479" s="697"/>
      <c r="G2479" s="822">
        <v>1320000</v>
      </c>
      <c r="H2479" s="605">
        <v>480000</v>
      </c>
      <c r="I2479" s="831">
        <f>H2479+G2479</f>
        <v>1800000</v>
      </c>
      <c r="J2479" s="604">
        <f>C2479-I2479</f>
        <v>1720000</v>
      </c>
      <c r="K2479" s="733">
        <f t="shared" si="1108"/>
        <v>51.136363636363633</v>
      </c>
    </row>
    <row r="2480" spans="1:11" ht="14.1" customHeight="1" x14ac:dyDescent="0.25">
      <c r="A2480" s="918"/>
      <c r="B2480" s="879"/>
      <c r="C2480" s="880"/>
      <c r="D2480" s="881"/>
      <c r="E2480" s="881"/>
      <c r="F2480" s="881"/>
      <c r="G2480" s="882"/>
      <c r="H2480" s="882"/>
      <c r="I2480" s="941"/>
      <c r="J2480" s="883"/>
      <c r="K2480" s="884"/>
    </row>
    <row r="2481" spans="1:11" ht="14.1" customHeight="1" x14ac:dyDescent="0.25">
      <c r="A2481" s="919"/>
      <c r="B2481" s="7"/>
      <c r="C2481" s="885"/>
      <c r="D2481" s="220"/>
      <c r="E2481" s="220"/>
      <c r="F2481" s="220"/>
      <c r="G2481" s="415"/>
      <c r="H2481" s="415"/>
      <c r="I2481" s="942"/>
      <c r="J2481" s="886"/>
      <c r="K2481" s="887">
        <v>10</v>
      </c>
    </row>
    <row r="2482" spans="1:11" ht="14.1" customHeight="1" x14ac:dyDescent="0.25">
      <c r="A2482" s="717" t="s">
        <v>435</v>
      </c>
      <c r="B2482" s="689">
        <v>2</v>
      </c>
      <c r="C2482" s="690" t="s">
        <v>436</v>
      </c>
      <c r="D2482" s="690" t="s">
        <v>437</v>
      </c>
      <c r="E2482" s="690" t="s">
        <v>438</v>
      </c>
      <c r="F2482" s="691" t="s">
        <v>439</v>
      </c>
      <c r="G2482" s="801">
        <v>7</v>
      </c>
      <c r="H2482" s="581">
        <v>8</v>
      </c>
      <c r="I2482" s="924">
        <v>9</v>
      </c>
      <c r="J2482" s="582">
        <v>10</v>
      </c>
      <c r="K2482" s="718">
        <v>11</v>
      </c>
    </row>
    <row r="2483" spans="1:11" ht="14.1" customHeight="1" thickBot="1" x14ac:dyDescent="0.3">
      <c r="A2483" s="371" t="s">
        <v>60</v>
      </c>
      <c r="B2483" s="47" t="s">
        <v>61</v>
      </c>
      <c r="C2483" s="616">
        <f>C2484</f>
        <v>4000000</v>
      </c>
      <c r="D2483" s="616">
        <f t="shared" ref="D2483:J2483" si="1114">D2484</f>
        <v>0</v>
      </c>
      <c r="E2483" s="616">
        <f t="shared" si="1114"/>
        <v>0</v>
      </c>
      <c r="F2483" s="622">
        <f t="shared" si="1114"/>
        <v>0</v>
      </c>
      <c r="G2483" s="819">
        <f t="shared" si="1114"/>
        <v>0</v>
      </c>
      <c r="H2483" s="616">
        <f t="shared" si="1114"/>
        <v>0</v>
      </c>
      <c r="I2483" s="961">
        <f t="shared" si="1114"/>
        <v>0</v>
      </c>
      <c r="J2483" s="865">
        <f t="shared" si="1114"/>
        <v>4000000</v>
      </c>
      <c r="K2483" s="739">
        <f t="shared" ref="K2483:K2499" si="1115">I2483/C2483*100</f>
        <v>0</v>
      </c>
    </row>
    <row r="2484" spans="1:11" ht="14.1" customHeight="1" thickBot="1" x14ac:dyDescent="0.3">
      <c r="A2484" s="776" t="s">
        <v>332</v>
      </c>
      <c r="B2484" s="3" t="s">
        <v>136</v>
      </c>
      <c r="C2484" s="617">
        <f>C2485+C2487+C2490+C2492</f>
        <v>4000000</v>
      </c>
      <c r="D2484" s="617">
        <f t="shared" ref="D2484:J2484" si="1116">D2485+D2487+D2490+D2492</f>
        <v>0</v>
      </c>
      <c r="E2484" s="617">
        <f t="shared" si="1116"/>
        <v>0</v>
      </c>
      <c r="F2484" s="624">
        <f t="shared" si="1116"/>
        <v>0</v>
      </c>
      <c r="G2484" s="820">
        <f t="shared" si="1116"/>
        <v>0</v>
      </c>
      <c r="H2484" s="617">
        <f t="shared" si="1116"/>
        <v>0</v>
      </c>
      <c r="I2484" s="934">
        <f t="shared" si="1116"/>
        <v>0</v>
      </c>
      <c r="J2484" s="625">
        <f t="shared" si="1116"/>
        <v>4000000</v>
      </c>
      <c r="K2484" s="741">
        <f t="shared" si="1115"/>
        <v>0</v>
      </c>
    </row>
    <row r="2485" spans="1:11" ht="14.1" customHeight="1" x14ac:dyDescent="0.25">
      <c r="A2485" s="777" t="s">
        <v>333</v>
      </c>
      <c r="B2485" s="41" t="s">
        <v>139</v>
      </c>
      <c r="C2485" s="618">
        <f>C2486</f>
        <v>92000</v>
      </c>
      <c r="D2485" s="618">
        <f t="shared" ref="D2485:J2485" si="1117">D2486</f>
        <v>0</v>
      </c>
      <c r="E2485" s="618">
        <f t="shared" si="1117"/>
        <v>0</v>
      </c>
      <c r="F2485" s="626">
        <f t="shared" si="1117"/>
        <v>0</v>
      </c>
      <c r="G2485" s="827">
        <f t="shared" si="1117"/>
        <v>0</v>
      </c>
      <c r="H2485" s="627">
        <f t="shared" si="1117"/>
        <v>0</v>
      </c>
      <c r="I2485" s="936">
        <f t="shared" si="1117"/>
        <v>0</v>
      </c>
      <c r="J2485" s="628">
        <f t="shared" si="1117"/>
        <v>92000</v>
      </c>
      <c r="K2485" s="743">
        <f t="shared" si="1115"/>
        <v>0</v>
      </c>
    </row>
    <row r="2486" spans="1:11" ht="14.1" customHeight="1" x14ac:dyDescent="0.25">
      <c r="A2486" s="778" t="s">
        <v>334</v>
      </c>
      <c r="B2486" s="4" t="s">
        <v>140</v>
      </c>
      <c r="C2486" s="12">
        <v>92000</v>
      </c>
      <c r="D2486" s="218"/>
      <c r="E2486" s="218"/>
      <c r="F2486" s="697"/>
      <c r="G2486" s="822"/>
      <c r="H2486" s="605"/>
      <c r="I2486" s="823">
        <f>H2486+G2486</f>
        <v>0</v>
      </c>
      <c r="J2486" s="604">
        <f>C2486-I2486</f>
        <v>92000</v>
      </c>
      <c r="K2486" s="733">
        <f t="shared" si="1115"/>
        <v>0</v>
      </c>
    </row>
    <row r="2487" spans="1:11" ht="14.1" customHeight="1" x14ac:dyDescent="0.25">
      <c r="A2487" s="778" t="s">
        <v>335</v>
      </c>
      <c r="B2487" s="4" t="s">
        <v>141</v>
      </c>
      <c r="C2487" s="12">
        <f>C2488+C2489</f>
        <v>108000</v>
      </c>
      <c r="D2487" s="12">
        <f t="shared" ref="D2487:J2487" si="1118">D2488+D2489</f>
        <v>0</v>
      </c>
      <c r="E2487" s="12">
        <f t="shared" si="1118"/>
        <v>0</v>
      </c>
      <c r="F2487" s="633">
        <f t="shared" si="1118"/>
        <v>0</v>
      </c>
      <c r="G2487" s="824">
        <f t="shared" si="1118"/>
        <v>0</v>
      </c>
      <c r="H2487" s="12">
        <f t="shared" si="1118"/>
        <v>0</v>
      </c>
      <c r="I2487" s="834">
        <f t="shared" si="1118"/>
        <v>0</v>
      </c>
      <c r="J2487" s="634">
        <f t="shared" si="1118"/>
        <v>108000</v>
      </c>
      <c r="K2487" s="733">
        <f t="shared" si="1115"/>
        <v>0</v>
      </c>
    </row>
    <row r="2488" spans="1:11" ht="14.1" customHeight="1" x14ac:dyDescent="0.25">
      <c r="A2488" s="778" t="s">
        <v>336</v>
      </c>
      <c r="B2488" s="4" t="s">
        <v>142</v>
      </c>
      <c r="C2488" s="12">
        <v>8000</v>
      </c>
      <c r="D2488" s="218"/>
      <c r="E2488" s="218"/>
      <c r="F2488" s="697"/>
      <c r="G2488" s="822"/>
      <c r="H2488" s="605"/>
      <c r="I2488" s="823">
        <f>H2488+G2488</f>
        <v>0</v>
      </c>
      <c r="J2488" s="604">
        <f>C2488-I2488</f>
        <v>8000</v>
      </c>
      <c r="K2488" s="733">
        <f t="shared" si="1115"/>
        <v>0</v>
      </c>
    </row>
    <row r="2489" spans="1:11" ht="14.1" customHeight="1" x14ac:dyDescent="0.25">
      <c r="A2489" s="778" t="s">
        <v>931</v>
      </c>
      <c r="B2489" s="4" t="s">
        <v>809</v>
      </c>
      <c r="C2489" s="12">
        <v>100000</v>
      </c>
      <c r="D2489" s="218"/>
      <c r="E2489" s="218"/>
      <c r="F2489" s="697"/>
      <c r="G2489" s="822"/>
      <c r="H2489" s="605"/>
      <c r="I2489" s="823"/>
      <c r="J2489" s="604">
        <f>C2489-I2489</f>
        <v>100000</v>
      </c>
      <c r="K2489" s="733">
        <f t="shared" si="1115"/>
        <v>0</v>
      </c>
    </row>
    <row r="2490" spans="1:11" ht="14.1" customHeight="1" x14ac:dyDescent="0.25">
      <c r="A2490" s="778" t="s">
        <v>337</v>
      </c>
      <c r="B2490" s="4" t="s">
        <v>143</v>
      </c>
      <c r="C2490" s="12">
        <f>C2491</f>
        <v>1400000</v>
      </c>
      <c r="D2490" s="12">
        <f t="shared" ref="D2490:J2490" si="1119">D2491</f>
        <v>0</v>
      </c>
      <c r="E2490" s="12">
        <f t="shared" si="1119"/>
        <v>0</v>
      </c>
      <c r="F2490" s="633">
        <f t="shared" si="1119"/>
        <v>0</v>
      </c>
      <c r="G2490" s="860">
        <f t="shared" si="1119"/>
        <v>0</v>
      </c>
      <c r="H2490" s="416">
        <f t="shared" si="1119"/>
        <v>0</v>
      </c>
      <c r="I2490" s="954">
        <f t="shared" si="1119"/>
        <v>0</v>
      </c>
      <c r="J2490" s="634">
        <f t="shared" si="1119"/>
        <v>1400000</v>
      </c>
      <c r="K2490" s="733">
        <f t="shared" si="1115"/>
        <v>0</v>
      </c>
    </row>
    <row r="2491" spans="1:11" ht="14.1" customHeight="1" x14ac:dyDescent="0.25">
      <c r="A2491" s="778" t="s">
        <v>338</v>
      </c>
      <c r="B2491" s="4" t="s">
        <v>144</v>
      </c>
      <c r="C2491" s="12">
        <v>1400000</v>
      </c>
      <c r="D2491" s="218"/>
      <c r="E2491" s="218"/>
      <c r="F2491" s="697"/>
      <c r="G2491" s="822"/>
      <c r="H2491" s="605"/>
      <c r="I2491" s="823">
        <f>H2491+G2491</f>
        <v>0</v>
      </c>
      <c r="J2491" s="604">
        <f>C2491-I2491</f>
        <v>1400000</v>
      </c>
      <c r="K2491" s="733">
        <f t="shared" si="1115"/>
        <v>0</v>
      </c>
    </row>
    <row r="2492" spans="1:11" ht="14.1" customHeight="1" x14ac:dyDescent="0.25">
      <c r="A2492" s="778" t="s">
        <v>932</v>
      </c>
      <c r="B2492" s="32" t="s">
        <v>918</v>
      </c>
      <c r="C2492" s="611">
        <f>C2493</f>
        <v>2400000</v>
      </c>
      <c r="D2492" s="611">
        <f t="shared" ref="D2492:J2492" si="1120">D2493</f>
        <v>0</v>
      </c>
      <c r="E2492" s="611">
        <f t="shared" si="1120"/>
        <v>0</v>
      </c>
      <c r="F2492" s="663">
        <f t="shared" si="1120"/>
        <v>0</v>
      </c>
      <c r="G2492" s="857">
        <f t="shared" si="1120"/>
        <v>0</v>
      </c>
      <c r="H2492" s="611">
        <f t="shared" si="1120"/>
        <v>0</v>
      </c>
      <c r="I2492" s="953">
        <f t="shared" si="1120"/>
        <v>0</v>
      </c>
      <c r="J2492" s="664">
        <f t="shared" si="1120"/>
        <v>2400000</v>
      </c>
      <c r="K2492" s="733">
        <f t="shared" si="1115"/>
        <v>0</v>
      </c>
    </row>
    <row r="2493" spans="1:11" ht="14.1" customHeight="1" x14ac:dyDescent="0.25">
      <c r="A2493" s="778" t="s">
        <v>933</v>
      </c>
      <c r="B2493" s="32" t="s">
        <v>919</v>
      </c>
      <c r="C2493" s="611">
        <v>2400000</v>
      </c>
      <c r="D2493" s="211"/>
      <c r="E2493" s="211"/>
      <c r="F2493" s="693"/>
      <c r="G2493" s="828"/>
      <c r="H2493" s="629"/>
      <c r="I2493" s="829"/>
      <c r="J2493" s="630">
        <f>C2493-I2493</f>
        <v>2400000</v>
      </c>
      <c r="K2493" s="733">
        <f t="shared" si="1115"/>
        <v>0</v>
      </c>
    </row>
    <row r="2494" spans="1:11" ht="14.1" customHeight="1" thickBot="1" x14ac:dyDescent="0.3">
      <c r="A2494" s="371" t="s">
        <v>62</v>
      </c>
      <c r="B2494" s="47" t="s">
        <v>63</v>
      </c>
      <c r="C2494" s="616">
        <f>C2495</f>
        <v>2400000</v>
      </c>
      <c r="D2494" s="616">
        <f t="shared" ref="D2494:J2494" si="1121">D2495</f>
        <v>0</v>
      </c>
      <c r="E2494" s="616">
        <f t="shared" si="1121"/>
        <v>0</v>
      </c>
      <c r="F2494" s="622">
        <f t="shared" si="1121"/>
        <v>0</v>
      </c>
      <c r="G2494" s="838">
        <f t="shared" si="1121"/>
        <v>0</v>
      </c>
      <c r="H2494" s="641">
        <f t="shared" si="1121"/>
        <v>0</v>
      </c>
      <c r="I2494" s="962">
        <f t="shared" si="1121"/>
        <v>0</v>
      </c>
      <c r="J2494" s="632">
        <f t="shared" si="1121"/>
        <v>2400000</v>
      </c>
      <c r="K2494" s="739">
        <f t="shared" si="1115"/>
        <v>0</v>
      </c>
    </row>
    <row r="2495" spans="1:11" ht="14.1" customHeight="1" thickBot="1" x14ac:dyDescent="0.3">
      <c r="A2495" s="776" t="s">
        <v>339</v>
      </c>
      <c r="B2495" s="3" t="s">
        <v>136</v>
      </c>
      <c r="C2495" s="617">
        <f>C2496+C2498+C2501</f>
        <v>2400000</v>
      </c>
      <c r="D2495" s="617">
        <f t="shared" ref="D2495:J2495" si="1122">D2496+D2498+D2501</f>
        <v>0</v>
      </c>
      <c r="E2495" s="617">
        <f t="shared" si="1122"/>
        <v>0</v>
      </c>
      <c r="F2495" s="624">
        <f t="shared" si="1122"/>
        <v>0</v>
      </c>
      <c r="G2495" s="820">
        <f t="shared" si="1122"/>
        <v>0</v>
      </c>
      <c r="H2495" s="617">
        <f t="shared" si="1122"/>
        <v>0</v>
      </c>
      <c r="I2495" s="934">
        <f t="shared" si="1122"/>
        <v>0</v>
      </c>
      <c r="J2495" s="625">
        <f t="shared" si="1122"/>
        <v>2400000</v>
      </c>
      <c r="K2495" s="741">
        <f t="shared" si="1115"/>
        <v>0</v>
      </c>
    </row>
    <row r="2496" spans="1:11" ht="14.1" customHeight="1" x14ac:dyDescent="0.25">
      <c r="A2496" s="777" t="s">
        <v>340</v>
      </c>
      <c r="B2496" s="41" t="s">
        <v>139</v>
      </c>
      <c r="C2496" s="618">
        <f>C2497</f>
        <v>244000</v>
      </c>
      <c r="D2496" s="618">
        <f t="shared" ref="D2496:J2496" si="1123">D2497</f>
        <v>0</v>
      </c>
      <c r="E2496" s="618">
        <f t="shared" si="1123"/>
        <v>0</v>
      </c>
      <c r="F2496" s="626">
        <f t="shared" si="1123"/>
        <v>0</v>
      </c>
      <c r="G2496" s="821">
        <f t="shared" si="1123"/>
        <v>0</v>
      </c>
      <c r="H2496" s="618">
        <f t="shared" si="1123"/>
        <v>0</v>
      </c>
      <c r="I2496" s="935">
        <f t="shared" si="1123"/>
        <v>0</v>
      </c>
      <c r="J2496" s="628">
        <f t="shared" si="1123"/>
        <v>244000</v>
      </c>
      <c r="K2496" s="743">
        <f t="shared" si="1115"/>
        <v>0</v>
      </c>
    </row>
    <row r="2497" spans="1:11" ht="14.1" customHeight="1" x14ac:dyDescent="0.25">
      <c r="A2497" s="778" t="s">
        <v>341</v>
      </c>
      <c r="B2497" s="4" t="s">
        <v>140</v>
      </c>
      <c r="C2497" s="12">
        <v>244000</v>
      </c>
      <c r="D2497" s="587"/>
      <c r="E2497" s="587"/>
      <c r="F2497" s="699"/>
      <c r="G2497" s="804"/>
      <c r="H2497" s="587"/>
      <c r="I2497" s="823">
        <f>H2497+G2497</f>
        <v>0</v>
      </c>
      <c r="J2497" s="604">
        <f>C2497-I2497</f>
        <v>244000</v>
      </c>
      <c r="K2497" s="733">
        <f t="shared" si="1115"/>
        <v>0</v>
      </c>
    </row>
    <row r="2498" spans="1:11" ht="14.1" customHeight="1" x14ac:dyDescent="0.25">
      <c r="A2498" s="778" t="s">
        <v>342</v>
      </c>
      <c r="B2498" s="4" t="s">
        <v>141</v>
      </c>
      <c r="C2498" s="12">
        <f>C2499+C2500</f>
        <v>116000</v>
      </c>
      <c r="D2498" s="12">
        <f t="shared" ref="D2498:J2498" si="1124">D2499+D2500</f>
        <v>0</v>
      </c>
      <c r="E2498" s="12">
        <f t="shared" si="1124"/>
        <v>0</v>
      </c>
      <c r="F2498" s="633">
        <f t="shared" si="1124"/>
        <v>0</v>
      </c>
      <c r="G2498" s="824">
        <f t="shared" si="1124"/>
        <v>0</v>
      </c>
      <c r="H2498" s="12">
        <f t="shared" si="1124"/>
        <v>0</v>
      </c>
      <c r="I2498" s="834">
        <f t="shared" si="1124"/>
        <v>0</v>
      </c>
      <c r="J2498" s="634">
        <f t="shared" si="1124"/>
        <v>116000</v>
      </c>
      <c r="K2498" s="733">
        <f t="shared" si="1115"/>
        <v>0</v>
      </c>
    </row>
    <row r="2499" spans="1:11" ht="14.1" customHeight="1" x14ac:dyDescent="0.25">
      <c r="A2499" s="778" t="s">
        <v>343</v>
      </c>
      <c r="B2499" s="4" t="s">
        <v>142</v>
      </c>
      <c r="C2499" s="12">
        <v>16000</v>
      </c>
      <c r="D2499" s="218"/>
      <c r="E2499" s="218"/>
      <c r="F2499" s="697"/>
      <c r="G2499" s="804"/>
      <c r="H2499" s="587"/>
      <c r="I2499" s="823">
        <f>H2499+G2499</f>
        <v>0</v>
      </c>
      <c r="J2499" s="604">
        <f>C2499-I2499</f>
        <v>16000</v>
      </c>
      <c r="K2499" s="733">
        <f t="shared" si="1115"/>
        <v>0</v>
      </c>
    </row>
    <row r="2500" spans="1:11" ht="14.1" customHeight="1" x14ac:dyDescent="0.25">
      <c r="A2500" s="778" t="s">
        <v>944</v>
      </c>
      <c r="B2500" s="4" t="s">
        <v>809</v>
      </c>
      <c r="C2500" s="12">
        <v>100000</v>
      </c>
      <c r="D2500" s="218"/>
      <c r="E2500" s="218"/>
      <c r="F2500" s="697"/>
      <c r="G2500" s="804"/>
      <c r="H2500" s="587"/>
      <c r="I2500" s="823"/>
      <c r="J2500" s="604">
        <f>C2500-I2500</f>
        <v>100000</v>
      </c>
      <c r="K2500" s="733"/>
    </row>
    <row r="2501" spans="1:11" ht="14.1" customHeight="1" x14ac:dyDescent="0.25">
      <c r="A2501" s="778" t="s">
        <v>344</v>
      </c>
      <c r="B2501" s="4" t="s">
        <v>143</v>
      </c>
      <c r="C2501" s="12">
        <f>C2502</f>
        <v>2040000</v>
      </c>
      <c r="D2501" s="12">
        <f t="shared" ref="D2501:J2501" si="1125">D2502</f>
        <v>0</v>
      </c>
      <c r="E2501" s="12">
        <f t="shared" si="1125"/>
        <v>0</v>
      </c>
      <c r="F2501" s="633">
        <f t="shared" si="1125"/>
        <v>0</v>
      </c>
      <c r="G2501" s="824">
        <f t="shared" si="1125"/>
        <v>0</v>
      </c>
      <c r="H2501" s="12">
        <f t="shared" si="1125"/>
        <v>0</v>
      </c>
      <c r="I2501" s="954">
        <f t="shared" si="1125"/>
        <v>0</v>
      </c>
      <c r="J2501" s="634">
        <f t="shared" si="1125"/>
        <v>2040000</v>
      </c>
      <c r="K2501" s="733">
        <f t="shared" ref="K2501:K2520" si="1126">I2501/C2501*100</f>
        <v>0</v>
      </c>
    </row>
    <row r="2502" spans="1:11" ht="14.1" customHeight="1" x14ac:dyDescent="0.25">
      <c r="A2502" s="778" t="s">
        <v>345</v>
      </c>
      <c r="B2502" s="4" t="s">
        <v>144</v>
      </c>
      <c r="C2502" s="12">
        <v>2040000</v>
      </c>
      <c r="D2502" s="218"/>
      <c r="E2502" s="218"/>
      <c r="F2502" s="697"/>
      <c r="G2502" s="804"/>
      <c r="H2502" s="587"/>
      <c r="I2502" s="823">
        <f>H2502+G2502</f>
        <v>0</v>
      </c>
      <c r="J2502" s="604">
        <f>C2502-I2502</f>
        <v>2040000</v>
      </c>
      <c r="K2502" s="733">
        <f t="shared" si="1126"/>
        <v>0</v>
      </c>
    </row>
    <row r="2503" spans="1:11" ht="14.1" customHeight="1" x14ac:dyDescent="0.25">
      <c r="A2503" s="745" t="s">
        <v>101</v>
      </c>
      <c r="B2503" s="38" t="s">
        <v>95</v>
      </c>
      <c r="C2503" s="620">
        <f>C2504</f>
        <v>2000000</v>
      </c>
      <c r="D2503" s="620">
        <f t="shared" ref="D2503:J2504" si="1127">D2504</f>
        <v>0</v>
      </c>
      <c r="E2503" s="620">
        <f t="shared" si="1127"/>
        <v>0</v>
      </c>
      <c r="F2503" s="453">
        <f t="shared" si="1127"/>
        <v>0</v>
      </c>
      <c r="G2503" s="825">
        <f t="shared" si="1127"/>
        <v>450000</v>
      </c>
      <c r="H2503" s="619">
        <f t="shared" si="1127"/>
        <v>0</v>
      </c>
      <c r="I2503" s="665">
        <f t="shared" si="1127"/>
        <v>450000</v>
      </c>
      <c r="J2503" s="621">
        <f t="shared" si="1127"/>
        <v>1550000</v>
      </c>
      <c r="K2503" s="746">
        <f t="shared" si="1126"/>
        <v>22.5</v>
      </c>
    </row>
    <row r="2504" spans="1:11" ht="14.1" customHeight="1" thickBot="1" x14ac:dyDescent="0.3">
      <c r="A2504" s="371" t="s">
        <v>346</v>
      </c>
      <c r="B2504" s="47" t="s">
        <v>64</v>
      </c>
      <c r="C2504" s="616">
        <f>C2505</f>
        <v>2000000</v>
      </c>
      <c r="D2504" s="616">
        <f t="shared" si="1127"/>
        <v>0</v>
      </c>
      <c r="E2504" s="616">
        <f t="shared" si="1127"/>
        <v>0</v>
      </c>
      <c r="F2504" s="622">
        <f t="shared" si="1127"/>
        <v>0</v>
      </c>
      <c r="G2504" s="838">
        <f t="shared" si="1127"/>
        <v>450000</v>
      </c>
      <c r="H2504" s="641">
        <f t="shared" si="1127"/>
        <v>0</v>
      </c>
      <c r="I2504" s="962">
        <f t="shared" si="1127"/>
        <v>450000</v>
      </c>
      <c r="J2504" s="632">
        <f t="shared" si="1127"/>
        <v>1550000</v>
      </c>
      <c r="K2504" s="739">
        <f t="shared" si="1126"/>
        <v>22.5</v>
      </c>
    </row>
    <row r="2505" spans="1:11" ht="14.1" customHeight="1" thickBot="1" x14ac:dyDescent="0.3">
      <c r="A2505" s="776" t="s">
        <v>347</v>
      </c>
      <c r="B2505" s="3" t="s">
        <v>136</v>
      </c>
      <c r="C2505" s="617">
        <f>C2506+C2508+C2510</f>
        <v>2000000</v>
      </c>
      <c r="D2505" s="617">
        <f t="shared" ref="D2505:J2505" si="1128">D2506+D2508+D2510</f>
        <v>0</v>
      </c>
      <c r="E2505" s="617">
        <f t="shared" si="1128"/>
        <v>0</v>
      </c>
      <c r="F2505" s="624">
        <f t="shared" si="1128"/>
        <v>0</v>
      </c>
      <c r="G2505" s="820">
        <f t="shared" si="1128"/>
        <v>450000</v>
      </c>
      <c r="H2505" s="617">
        <f t="shared" si="1128"/>
        <v>0</v>
      </c>
      <c r="I2505" s="934">
        <f t="shared" si="1128"/>
        <v>450000</v>
      </c>
      <c r="J2505" s="625">
        <f t="shared" si="1128"/>
        <v>1550000</v>
      </c>
      <c r="K2505" s="741">
        <f t="shared" si="1126"/>
        <v>22.5</v>
      </c>
    </row>
    <row r="2506" spans="1:11" ht="14.1" customHeight="1" x14ac:dyDescent="0.25">
      <c r="A2506" s="778" t="s">
        <v>934</v>
      </c>
      <c r="B2506" s="41" t="s">
        <v>935</v>
      </c>
      <c r="C2506" s="618">
        <f>C2507</f>
        <v>100000</v>
      </c>
      <c r="D2506" s="618">
        <f t="shared" ref="D2506:J2506" si="1129">D2507</f>
        <v>0</v>
      </c>
      <c r="E2506" s="618">
        <f t="shared" si="1129"/>
        <v>0</v>
      </c>
      <c r="F2506" s="626">
        <f t="shared" si="1129"/>
        <v>0</v>
      </c>
      <c r="G2506" s="833">
        <f t="shared" si="1129"/>
        <v>0</v>
      </c>
      <c r="H2506" s="635">
        <f t="shared" si="1129"/>
        <v>0</v>
      </c>
      <c r="I2506" s="937">
        <f t="shared" si="1129"/>
        <v>0</v>
      </c>
      <c r="J2506" s="628">
        <f t="shared" si="1129"/>
        <v>100000</v>
      </c>
      <c r="K2506" s="743">
        <f t="shared" si="1126"/>
        <v>0</v>
      </c>
    </row>
    <row r="2507" spans="1:11" ht="14.1" customHeight="1" x14ac:dyDescent="0.25">
      <c r="A2507" s="778" t="s">
        <v>936</v>
      </c>
      <c r="B2507" s="4" t="s">
        <v>791</v>
      </c>
      <c r="C2507" s="12">
        <v>100000</v>
      </c>
      <c r="D2507" s="218"/>
      <c r="E2507" s="218"/>
      <c r="F2507" s="697"/>
      <c r="G2507" s="822"/>
      <c r="H2507" s="605"/>
      <c r="I2507" s="823">
        <f>H2507+G2507</f>
        <v>0</v>
      </c>
      <c r="J2507" s="878">
        <f>C2507-I2507</f>
        <v>100000</v>
      </c>
      <c r="K2507" s="733">
        <f t="shared" si="1126"/>
        <v>0</v>
      </c>
    </row>
    <row r="2508" spans="1:11" ht="14.1" customHeight="1" x14ac:dyDescent="0.25">
      <c r="A2508" s="778" t="s">
        <v>348</v>
      </c>
      <c r="B2508" s="4" t="s">
        <v>141</v>
      </c>
      <c r="C2508" s="12">
        <f>C2509</f>
        <v>100000</v>
      </c>
      <c r="D2508" s="12">
        <f t="shared" ref="D2508:J2508" si="1130">D2509</f>
        <v>0</v>
      </c>
      <c r="E2508" s="12">
        <f t="shared" si="1130"/>
        <v>0</v>
      </c>
      <c r="F2508" s="633">
        <f t="shared" si="1130"/>
        <v>0</v>
      </c>
      <c r="G2508" s="824">
        <f t="shared" si="1130"/>
        <v>0</v>
      </c>
      <c r="H2508" s="12">
        <f t="shared" si="1130"/>
        <v>0</v>
      </c>
      <c r="I2508" s="834">
        <f t="shared" si="1130"/>
        <v>0</v>
      </c>
      <c r="J2508" s="634">
        <f t="shared" si="1130"/>
        <v>100000</v>
      </c>
      <c r="K2508" s="733">
        <f t="shared" si="1126"/>
        <v>0</v>
      </c>
    </row>
    <row r="2509" spans="1:11" ht="14.1" customHeight="1" x14ac:dyDescent="0.25">
      <c r="A2509" s="778" t="s">
        <v>937</v>
      </c>
      <c r="B2509" s="4" t="s">
        <v>387</v>
      </c>
      <c r="C2509" s="12">
        <v>100000</v>
      </c>
      <c r="D2509" s="218"/>
      <c r="E2509" s="218"/>
      <c r="F2509" s="697"/>
      <c r="G2509" s="822"/>
      <c r="H2509" s="605"/>
      <c r="I2509" s="823">
        <f>H2509+G2509</f>
        <v>0</v>
      </c>
      <c r="J2509" s="604">
        <f>C2509-I2509</f>
        <v>100000</v>
      </c>
      <c r="K2509" s="733">
        <f t="shared" si="1126"/>
        <v>0</v>
      </c>
    </row>
    <row r="2510" spans="1:11" ht="14.1" customHeight="1" x14ac:dyDescent="0.25">
      <c r="A2510" s="778" t="s">
        <v>349</v>
      </c>
      <c r="B2510" s="4" t="s">
        <v>143</v>
      </c>
      <c r="C2510" s="12">
        <f>C2511</f>
        <v>1800000</v>
      </c>
      <c r="D2510" s="12">
        <f t="shared" ref="D2510:J2510" si="1131">D2511</f>
        <v>0</v>
      </c>
      <c r="E2510" s="12">
        <f t="shared" si="1131"/>
        <v>0</v>
      </c>
      <c r="F2510" s="633">
        <f t="shared" si="1131"/>
        <v>0</v>
      </c>
      <c r="G2510" s="824">
        <f t="shared" si="1131"/>
        <v>450000</v>
      </c>
      <c r="H2510" s="824">
        <f t="shared" si="1131"/>
        <v>0</v>
      </c>
      <c r="I2510" s="834">
        <f t="shared" si="1131"/>
        <v>450000</v>
      </c>
      <c r="J2510" s="634">
        <f t="shared" si="1131"/>
        <v>1350000</v>
      </c>
      <c r="K2510" s="733">
        <f t="shared" si="1126"/>
        <v>25</v>
      </c>
    </row>
    <row r="2511" spans="1:11" ht="14.1" customHeight="1" x14ac:dyDescent="0.25">
      <c r="A2511" s="778" t="s">
        <v>350</v>
      </c>
      <c r="B2511" s="4" t="s">
        <v>144</v>
      </c>
      <c r="C2511" s="12">
        <v>1800000</v>
      </c>
      <c r="D2511" s="218"/>
      <c r="E2511" s="218"/>
      <c r="F2511" s="697"/>
      <c r="G2511" s="822">
        <v>450000</v>
      </c>
      <c r="H2511" s="605"/>
      <c r="I2511" s="823">
        <f>H2511+G2511</f>
        <v>450000</v>
      </c>
      <c r="J2511" s="604">
        <f>C2511-I2511</f>
        <v>1350000</v>
      </c>
      <c r="K2511" s="733">
        <f t="shared" si="1126"/>
        <v>25</v>
      </c>
    </row>
    <row r="2512" spans="1:11" ht="14.1" customHeight="1" x14ac:dyDescent="0.25">
      <c r="A2512" s="745" t="s">
        <v>100</v>
      </c>
      <c r="B2512" s="38" t="s">
        <v>96</v>
      </c>
      <c r="C2512" s="620">
        <f t="shared" ref="C2512:J2512" si="1132">C2513+C2525+C2537</f>
        <v>10190000</v>
      </c>
      <c r="D2512" s="620">
        <f t="shared" si="1132"/>
        <v>0</v>
      </c>
      <c r="E2512" s="620">
        <f t="shared" si="1132"/>
        <v>0</v>
      </c>
      <c r="F2512" s="453">
        <f t="shared" si="1132"/>
        <v>0</v>
      </c>
      <c r="G2512" s="832">
        <f t="shared" si="1132"/>
        <v>0</v>
      </c>
      <c r="H2512" s="620">
        <f t="shared" si="1132"/>
        <v>18750</v>
      </c>
      <c r="I2512" s="810">
        <f t="shared" si="1132"/>
        <v>18750</v>
      </c>
      <c r="J2512" s="866">
        <f t="shared" si="1132"/>
        <v>10171250</v>
      </c>
      <c r="K2512" s="746">
        <f t="shared" si="1126"/>
        <v>0.18400392541707558</v>
      </c>
    </row>
    <row r="2513" spans="1:11" ht="14.1" customHeight="1" thickBot="1" x14ac:dyDescent="0.3">
      <c r="A2513" s="371" t="s">
        <v>65</v>
      </c>
      <c r="B2513" s="47" t="s">
        <v>66</v>
      </c>
      <c r="C2513" s="616">
        <f>C2514</f>
        <v>2000000</v>
      </c>
      <c r="D2513" s="616">
        <f t="shared" ref="D2513:J2513" si="1133">D2514</f>
        <v>0</v>
      </c>
      <c r="E2513" s="616">
        <f t="shared" si="1133"/>
        <v>0</v>
      </c>
      <c r="F2513" s="622">
        <f t="shared" si="1133"/>
        <v>0</v>
      </c>
      <c r="G2513" s="838">
        <f t="shared" si="1133"/>
        <v>0</v>
      </c>
      <c r="H2513" s="641">
        <f t="shared" si="1133"/>
        <v>18750</v>
      </c>
      <c r="I2513" s="962">
        <f t="shared" si="1133"/>
        <v>18750</v>
      </c>
      <c r="J2513" s="632">
        <f t="shared" si="1133"/>
        <v>1981250</v>
      </c>
      <c r="K2513" s="739">
        <f t="shared" si="1126"/>
        <v>0.9375</v>
      </c>
    </row>
    <row r="2514" spans="1:11" ht="14.1" customHeight="1" thickBot="1" x14ac:dyDescent="0.3">
      <c r="A2514" s="776" t="s">
        <v>351</v>
      </c>
      <c r="B2514" s="3" t="s">
        <v>136</v>
      </c>
      <c r="C2514" s="617">
        <f>C2515+C2517+C2519</f>
        <v>2000000</v>
      </c>
      <c r="D2514" s="617">
        <f t="shared" ref="D2514:J2514" si="1134">D2515+D2517+D2519</f>
        <v>0</v>
      </c>
      <c r="E2514" s="617">
        <f t="shared" si="1134"/>
        <v>0</v>
      </c>
      <c r="F2514" s="624">
        <f t="shared" si="1134"/>
        <v>0</v>
      </c>
      <c r="G2514" s="820">
        <f t="shared" si="1134"/>
        <v>0</v>
      </c>
      <c r="H2514" s="617">
        <f t="shared" si="1134"/>
        <v>18750</v>
      </c>
      <c r="I2514" s="934">
        <f t="shared" si="1134"/>
        <v>18750</v>
      </c>
      <c r="J2514" s="625">
        <f t="shared" si="1134"/>
        <v>1981250</v>
      </c>
      <c r="K2514" s="741">
        <f t="shared" si="1126"/>
        <v>0.9375</v>
      </c>
    </row>
    <row r="2515" spans="1:11" ht="14.1" customHeight="1" x14ac:dyDescent="0.25">
      <c r="A2515" s="777" t="s">
        <v>352</v>
      </c>
      <c r="B2515" s="41" t="s">
        <v>139</v>
      </c>
      <c r="C2515" s="618">
        <f>C2516</f>
        <v>270000</v>
      </c>
      <c r="D2515" s="618">
        <f t="shared" ref="D2515:J2515" si="1135">D2516</f>
        <v>0</v>
      </c>
      <c r="E2515" s="618">
        <f t="shared" si="1135"/>
        <v>0</v>
      </c>
      <c r="F2515" s="626">
        <f t="shared" si="1135"/>
        <v>0</v>
      </c>
      <c r="G2515" s="821">
        <f t="shared" si="1135"/>
        <v>0</v>
      </c>
      <c r="H2515" s="618">
        <f t="shared" si="1135"/>
        <v>0</v>
      </c>
      <c r="I2515" s="935">
        <f t="shared" si="1135"/>
        <v>0</v>
      </c>
      <c r="J2515" s="628">
        <f t="shared" si="1135"/>
        <v>270000</v>
      </c>
      <c r="K2515" s="743">
        <f t="shared" si="1126"/>
        <v>0</v>
      </c>
    </row>
    <row r="2516" spans="1:11" ht="14.1" customHeight="1" x14ac:dyDescent="0.25">
      <c r="A2516" s="778" t="s">
        <v>353</v>
      </c>
      <c r="B2516" s="4" t="s">
        <v>140</v>
      </c>
      <c r="C2516" s="12">
        <v>270000</v>
      </c>
      <c r="D2516" s="218"/>
      <c r="E2516" s="218"/>
      <c r="F2516" s="697"/>
      <c r="G2516" s="822"/>
      <c r="H2516" s="605"/>
      <c r="I2516" s="823">
        <f>H2516+G2516</f>
        <v>0</v>
      </c>
      <c r="J2516" s="604">
        <f>C2516-I2516</f>
        <v>270000</v>
      </c>
      <c r="K2516" s="733">
        <f t="shared" si="1126"/>
        <v>0</v>
      </c>
    </row>
    <row r="2517" spans="1:11" ht="14.1" customHeight="1" x14ac:dyDescent="0.25">
      <c r="A2517" s="778" t="s">
        <v>354</v>
      </c>
      <c r="B2517" s="4" t="s">
        <v>141</v>
      </c>
      <c r="C2517" s="12">
        <f>C2518</f>
        <v>200000</v>
      </c>
      <c r="D2517" s="12">
        <f t="shared" ref="D2517:J2517" si="1136">D2518</f>
        <v>0</v>
      </c>
      <c r="E2517" s="12">
        <f t="shared" si="1136"/>
        <v>0</v>
      </c>
      <c r="F2517" s="633">
        <f t="shared" si="1136"/>
        <v>0</v>
      </c>
      <c r="G2517" s="824">
        <f t="shared" si="1136"/>
        <v>0</v>
      </c>
      <c r="H2517" s="12">
        <f t="shared" si="1136"/>
        <v>18750</v>
      </c>
      <c r="I2517" s="834">
        <f t="shared" si="1136"/>
        <v>18750</v>
      </c>
      <c r="J2517" s="634">
        <f t="shared" si="1136"/>
        <v>181250</v>
      </c>
      <c r="K2517" s="733">
        <f t="shared" si="1126"/>
        <v>9.375</v>
      </c>
    </row>
    <row r="2518" spans="1:11" ht="14.1" customHeight="1" x14ac:dyDescent="0.25">
      <c r="A2518" s="778" t="s">
        <v>355</v>
      </c>
      <c r="B2518" s="4" t="s">
        <v>142</v>
      </c>
      <c r="C2518" s="12">
        <v>200000</v>
      </c>
      <c r="D2518" s="218"/>
      <c r="E2518" s="218"/>
      <c r="F2518" s="697"/>
      <c r="G2518" s="822"/>
      <c r="H2518" s="605">
        <v>18750</v>
      </c>
      <c r="I2518" s="823">
        <f>H2518+G2518</f>
        <v>18750</v>
      </c>
      <c r="J2518" s="604">
        <f>C2518-I2518</f>
        <v>181250</v>
      </c>
      <c r="K2518" s="733">
        <f t="shared" si="1126"/>
        <v>9.375</v>
      </c>
    </row>
    <row r="2519" spans="1:11" ht="14.1" customHeight="1" x14ac:dyDescent="0.25">
      <c r="A2519" s="778" t="s">
        <v>356</v>
      </c>
      <c r="B2519" s="4" t="s">
        <v>143</v>
      </c>
      <c r="C2519" s="12">
        <f>C2520</f>
        <v>1530000</v>
      </c>
      <c r="D2519" s="12">
        <f t="shared" ref="D2519:J2519" si="1137">D2520</f>
        <v>0</v>
      </c>
      <c r="E2519" s="12">
        <f t="shared" si="1137"/>
        <v>0</v>
      </c>
      <c r="F2519" s="633">
        <f t="shared" si="1137"/>
        <v>0</v>
      </c>
      <c r="G2519" s="824">
        <f t="shared" si="1137"/>
        <v>0</v>
      </c>
      <c r="H2519" s="12">
        <f t="shared" si="1137"/>
        <v>0</v>
      </c>
      <c r="I2519" s="834">
        <f t="shared" si="1137"/>
        <v>0</v>
      </c>
      <c r="J2519" s="634">
        <f t="shared" si="1137"/>
        <v>1530000</v>
      </c>
      <c r="K2519" s="733">
        <f t="shared" si="1126"/>
        <v>0</v>
      </c>
    </row>
    <row r="2520" spans="1:11" ht="14.1" customHeight="1" x14ac:dyDescent="0.25">
      <c r="A2520" s="778" t="s">
        <v>357</v>
      </c>
      <c r="B2520" s="4" t="s">
        <v>144</v>
      </c>
      <c r="C2520" s="12">
        <v>1530000</v>
      </c>
      <c r="D2520" s="218"/>
      <c r="E2520" s="218"/>
      <c r="F2520" s="697"/>
      <c r="G2520" s="822"/>
      <c r="H2520" s="605"/>
      <c r="I2520" s="823">
        <f>H2520+G2520</f>
        <v>0</v>
      </c>
      <c r="J2520" s="604">
        <f>C2520-I2520</f>
        <v>1530000</v>
      </c>
      <c r="K2520" s="733">
        <f t="shared" si="1126"/>
        <v>0</v>
      </c>
    </row>
    <row r="2521" spans="1:11" ht="14.1" customHeight="1" x14ac:dyDescent="0.25">
      <c r="A2521" s="918"/>
      <c r="B2521" s="879"/>
      <c r="C2521" s="880"/>
      <c r="D2521" s="881"/>
      <c r="E2521" s="881"/>
      <c r="F2521" s="881"/>
      <c r="G2521" s="882"/>
      <c r="H2521" s="882"/>
      <c r="I2521" s="882"/>
      <c r="J2521" s="883"/>
      <c r="K2521" s="884"/>
    </row>
    <row r="2522" spans="1:11" ht="14.1" customHeight="1" x14ac:dyDescent="0.25">
      <c r="A2522" s="919"/>
      <c r="B2522" s="7"/>
      <c r="C2522" s="885"/>
      <c r="D2522" s="220"/>
      <c r="E2522" s="220"/>
      <c r="F2522" s="220"/>
      <c r="G2522" s="415"/>
      <c r="H2522" s="415"/>
      <c r="I2522" s="415"/>
      <c r="J2522" s="886"/>
      <c r="K2522" s="887"/>
    </row>
    <row r="2523" spans="1:11" ht="14.1" customHeight="1" x14ac:dyDescent="0.25">
      <c r="A2523" s="919"/>
      <c r="B2523" s="7"/>
      <c r="C2523" s="885"/>
      <c r="D2523" s="220"/>
      <c r="E2523" s="220"/>
      <c r="F2523" s="220"/>
      <c r="G2523" s="415"/>
      <c r="H2523" s="415"/>
      <c r="I2523" s="415"/>
      <c r="J2523" s="886"/>
      <c r="K2523" s="887">
        <v>11</v>
      </c>
    </row>
    <row r="2524" spans="1:11" ht="14.1" customHeight="1" x14ac:dyDescent="0.25">
      <c r="A2524" s="717" t="s">
        <v>435</v>
      </c>
      <c r="B2524" s="689">
        <v>2</v>
      </c>
      <c r="C2524" s="690" t="s">
        <v>436</v>
      </c>
      <c r="D2524" s="690" t="s">
        <v>437</v>
      </c>
      <c r="E2524" s="690" t="s">
        <v>438</v>
      </c>
      <c r="F2524" s="691" t="s">
        <v>439</v>
      </c>
      <c r="G2524" s="801">
        <v>7</v>
      </c>
      <c r="H2524" s="581">
        <v>8</v>
      </c>
      <c r="I2524" s="924">
        <v>9</v>
      </c>
      <c r="J2524" s="582">
        <v>10</v>
      </c>
      <c r="K2524" s="718">
        <v>11</v>
      </c>
    </row>
    <row r="2525" spans="1:11" ht="14.1" customHeight="1" thickBot="1" x14ac:dyDescent="0.3">
      <c r="A2525" s="371" t="s">
        <v>67</v>
      </c>
      <c r="B2525" s="47" t="s">
        <v>68</v>
      </c>
      <c r="C2525" s="616">
        <f>C2526+C2529</f>
        <v>3770000</v>
      </c>
      <c r="D2525" s="616">
        <f t="shared" ref="D2525:J2525" si="1138">D2526+D2529</f>
        <v>0</v>
      </c>
      <c r="E2525" s="616">
        <f t="shared" si="1138"/>
        <v>0</v>
      </c>
      <c r="F2525" s="622">
        <f t="shared" si="1138"/>
        <v>0</v>
      </c>
      <c r="G2525" s="838">
        <f t="shared" si="1138"/>
        <v>0</v>
      </c>
      <c r="H2525" s="641">
        <f t="shared" si="1138"/>
        <v>0</v>
      </c>
      <c r="I2525" s="962">
        <f t="shared" si="1138"/>
        <v>0</v>
      </c>
      <c r="J2525" s="632">
        <f t="shared" si="1138"/>
        <v>3770000</v>
      </c>
      <c r="K2525" s="739">
        <f t="shared" ref="K2525:K2545" si="1139">I2525/C2525*100</f>
        <v>0</v>
      </c>
    </row>
    <row r="2526" spans="1:11" ht="14.1" customHeight="1" thickBot="1" x14ac:dyDescent="0.3">
      <c r="A2526" s="372" t="s">
        <v>365</v>
      </c>
      <c r="B2526" s="3" t="s">
        <v>80</v>
      </c>
      <c r="C2526" s="617">
        <f>C2527</f>
        <v>1695000</v>
      </c>
      <c r="D2526" s="617">
        <f t="shared" ref="D2526:J2527" si="1140">D2527</f>
        <v>0</v>
      </c>
      <c r="E2526" s="617">
        <f t="shared" si="1140"/>
        <v>0</v>
      </c>
      <c r="F2526" s="624">
        <f t="shared" si="1140"/>
        <v>0</v>
      </c>
      <c r="G2526" s="820">
        <f t="shared" si="1140"/>
        <v>0</v>
      </c>
      <c r="H2526" s="617">
        <f t="shared" si="1140"/>
        <v>0</v>
      </c>
      <c r="I2526" s="934">
        <f t="shared" si="1140"/>
        <v>0</v>
      </c>
      <c r="J2526" s="625">
        <f t="shared" si="1140"/>
        <v>1695000</v>
      </c>
      <c r="K2526" s="741">
        <f t="shared" si="1139"/>
        <v>0</v>
      </c>
    </row>
    <row r="2527" spans="1:11" ht="14.1" customHeight="1" x14ac:dyDescent="0.25">
      <c r="A2527" s="747" t="s">
        <v>366</v>
      </c>
      <c r="B2527" s="41" t="s">
        <v>137</v>
      </c>
      <c r="C2527" s="618">
        <f>C2528</f>
        <v>1695000</v>
      </c>
      <c r="D2527" s="618">
        <f t="shared" si="1140"/>
        <v>0</v>
      </c>
      <c r="E2527" s="618">
        <f t="shared" si="1140"/>
        <v>0</v>
      </c>
      <c r="F2527" s="626">
        <f t="shared" si="1140"/>
        <v>0</v>
      </c>
      <c r="G2527" s="821">
        <f t="shared" si="1140"/>
        <v>0</v>
      </c>
      <c r="H2527" s="618">
        <f t="shared" si="1140"/>
        <v>0</v>
      </c>
      <c r="I2527" s="935">
        <f t="shared" si="1140"/>
        <v>0</v>
      </c>
      <c r="J2527" s="628">
        <f t="shared" si="1140"/>
        <v>1695000</v>
      </c>
      <c r="K2527" s="743">
        <f t="shared" si="1139"/>
        <v>0</v>
      </c>
    </row>
    <row r="2528" spans="1:11" ht="14.1" customHeight="1" thickBot="1" x14ac:dyDescent="0.3">
      <c r="A2528" s="736" t="s">
        <v>367</v>
      </c>
      <c r="B2528" s="32" t="s">
        <v>138</v>
      </c>
      <c r="C2528" s="611">
        <v>1695000</v>
      </c>
      <c r="D2528" s="590"/>
      <c r="E2528" s="590"/>
      <c r="F2528" s="698"/>
      <c r="G2528" s="828"/>
      <c r="H2528" s="629"/>
      <c r="I2528" s="829">
        <f>H2528+G2528</f>
        <v>0</v>
      </c>
      <c r="J2528" s="630">
        <f>C2528-I2528</f>
        <v>1695000</v>
      </c>
      <c r="K2528" s="737">
        <f t="shared" si="1139"/>
        <v>0</v>
      </c>
    </row>
    <row r="2529" spans="1:11" ht="14.1" customHeight="1" thickBot="1" x14ac:dyDescent="0.3">
      <c r="A2529" s="776" t="s">
        <v>358</v>
      </c>
      <c r="B2529" s="3" t="s">
        <v>136</v>
      </c>
      <c r="C2529" s="617">
        <f>C2530+C2532+C2535</f>
        <v>2075000</v>
      </c>
      <c r="D2529" s="617">
        <f t="shared" ref="D2529:J2529" si="1141">D2530+D2532+D2535</f>
        <v>0</v>
      </c>
      <c r="E2529" s="617">
        <f t="shared" si="1141"/>
        <v>0</v>
      </c>
      <c r="F2529" s="624">
        <f t="shared" si="1141"/>
        <v>0</v>
      </c>
      <c r="G2529" s="820">
        <f t="shared" si="1141"/>
        <v>0</v>
      </c>
      <c r="H2529" s="617">
        <f t="shared" si="1141"/>
        <v>0</v>
      </c>
      <c r="I2529" s="934">
        <f t="shared" si="1141"/>
        <v>0</v>
      </c>
      <c r="J2529" s="625">
        <f t="shared" si="1141"/>
        <v>2075000</v>
      </c>
      <c r="K2529" s="741">
        <f t="shared" si="1139"/>
        <v>0</v>
      </c>
    </row>
    <row r="2530" spans="1:11" ht="14.1" customHeight="1" x14ac:dyDescent="0.25">
      <c r="A2530" s="777" t="s">
        <v>359</v>
      </c>
      <c r="B2530" s="41" t="s">
        <v>139</v>
      </c>
      <c r="C2530" s="618">
        <f>C2531</f>
        <v>550000</v>
      </c>
      <c r="D2530" s="618">
        <f t="shared" ref="D2530:J2530" si="1142">D2531</f>
        <v>0</v>
      </c>
      <c r="E2530" s="618">
        <f t="shared" si="1142"/>
        <v>0</v>
      </c>
      <c r="F2530" s="626">
        <f t="shared" si="1142"/>
        <v>0</v>
      </c>
      <c r="G2530" s="821">
        <f t="shared" si="1142"/>
        <v>0</v>
      </c>
      <c r="H2530" s="618">
        <f t="shared" si="1142"/>
        <v>0</v>
      </c>
      <c r="I2530" s="935">
        <f t="shared" si="1142"/>
        <v>0</v>
      </c>
      <c r="J2530" s="628">
        <f t="shared" si="1142"/>
        <v>550000</v>
      </c>
      <c r="K2530" s="743">
        <f t="shared" si="1139"/>
        <v>0</v>
      </c>
    </row>
    <row r="2531" spans="1:11" ht="14.1" customHeight="1" x14ac:dyDescent="0.25">
      <c r="A2531" s="778" t="s">
        <v>360</v>
      </c>
      <c r="B2531" s="4" t="s">
        <v>140</v>
      </c>
      <c r="C2531" s="12">
        <v>550000</v>
      </c>
      <c r="D2531" s="218"/>
      <c r="E2531" s="218"/>
      <c r="F2531" s="697"/>
      <c r="G2531" s="822"/>
      <c r="H2531" s="605"/>
      <c r="I2531" s="823">
        <f>H2531+G2531</f>
        <v>0</v>
      </c>
      <c r="J2531" s="604">
        <f>C2531-I2531</f>
        <v>550000</v>
      </c>
      <c r="K2531" s="733">
        <f t="shared" si="1139"/>
        <v>0</v>
      </c>
    </row>
    <row r="2532" spans="1:11" ht="14.1" customHeight="1" x14ac:dyDescent="0.25">
      <c r="A2532" s="778" t="s">
        <v>361</v>
      </c>
      <c r="B2532" s="4" t="s">
        <v>141</v>
      </c>
      <c r="C2532" s="12">
        <f>C2533+C2534</f>
        <v>400000</v>
      </c>
      <c r="D2532" s="12">
        <f t="shared" ref="D2532:J2532" si="1143">D2533+D2534</f>
        <v>0</v>
      </c>
      <c r="E2532" s="12">
        <f t="shared" si="1143"/>
        <v>0</v>
      </c>
      <c r="F2532" s="633">
        <f t="shared" si="1143"/>
        <v>0</v>
      </c>
      <c r="G2532" s="824">
        <f t="shared" si="1143"/>
        <v>0</v>
      </c>
      <c r="H2532" s="12">
        <f t="shared" si="1143"/>
        <v>0</v>
      </c>
      <c r="I2532" s="834">
        <f t="shared" si="1143"/>
        <v>0</v>
      </c>
      <c r="J2532" s="634">
        <f t="shared" si="1143"/>
        <v>400000</v>
      </c>
      <c r="K2532" s="733">
        <f t="shared" si="1139"/>
        <v>0</v>
      </c>
    </row>
    <row r="2533" spans="1:11" ht="14.1" customHeight="1" x14ac:dyDescent="0.25">
      <c r="A2533" s="778" t="s">
        <v>362</v>
      </c>
      <c r="B2533" s="4" t="s">
        <v>142</v>
      </c>
      <c r="C2533" s="12">
        <v>200000</v>
      </c>
      <c r="D2533" s="218"/>
      <c r="E2533" s="218"/>
      <c r="F2533" s="697"/>
      <c r="G2533" s="822"/>
      <c r="H2533" s="605">
        <v>0</v>
      </c>
      <c r="I2533" s="823">
        <f>H2533+G2533</f>
        <v>0</v>
      </c>
      <c r="J2533" s="604">
        <f>C2533-I2533</f>
        <v>200000</v>
      </c>
      <c r="K2533" s="733">
        <f t="shared" si="1139"/>
        <v>0</v>
      </c>
    </row>
    <row r="2534" spans="1:11" ht="14.1" customHeight="1" x14ac:dyDescent="0.25">
      <c r="A2534" s="778" t="s">
        <v>938</v>
      </c>
      <c r="B2534" s="4" t="s">
        <v>387</v>
      </c>
      <c r="C2534" s="12">
        <v>200000</v>
      </c>
      <c r="D2534" s="218"/>
      <c r="E2534" s="218"/>
      <c r="F2534" s="697"/>
      <c r="G2534" s="822"/>
      <c r="H2534" s="605"/>
      <c r="I2534" s="823"/>
      <c r="J2534" s="604">
        <f>C2534-I2534</f>
        <v>200000</v>
      </c>
      <c r="K2534" s="733">
        <f t="shared" si="1139"/>
        <v>0</v>
      </c>
    </row>
    <row r="2535" spans="1:11" ht="14.1" customHeight="1" x14ac:dyDescent="0.25">
      <c r="A2535" s="778" t="s">
        <v>363</v>
      </c>
      <c r="B2535" s="4" t="s">
        <v>143</v>
      </c>
      <c r="C2535" s="12">
        <f>C2536</f>
        <v>1125000</v>
      </c>
      <c r="D2535" s="12">
        <f t="shared" ref="D2535:J2535" si="1144">D2536</f>
        <v>0</v>
      </c>
      <c r="E2535" s="12">
        <f t="shared" si="1144"/>
        <v>0</v>
      </c>
      <c r="F2535" s="633">
        <f t="shared" si="1144"/>
        <v>0</v>
      </c>
      <c r="G2535" s="824">
        <f t="shared" si="1144"/>
        <v>0</v>
      </c>
      <c r="H2535" s="12">
        <f t="shared" si="1144"/>
        <v>0</v>
      </c>
      <c r="I2535" s="834">
        <f t="shared" si="1144"/>
        <v>0</v>
      </c>
      <c r="J2535" s="634">
        <f t="shared" si="1144"/>
        <v>1125000</v>
      </c>
      <c r="K2535" s="733">
        <f t="shared" si="1139"/>
        <v>0</v>
      </c>
    </row>
    <row r="2536" spans="1:11" ht="14.1" customHeight="1" x14ac:dyDescent="0.25">
      <c r="A2536" s="778" t="s">
        <v>364</v>
      </c>
      <c r="B2536" s="4" t="s">
        <v>939</v>
      </c>
      <c r="C2536" s="12">
        <v>1125000</v>
      </c>
      <c r="D2536" s="218"/>
      <c r="E2536" s="218"/>
      <c r="F2536" s="697"/>
      <c r="G2536" s="822"/>
      <c r="H2536" s="605"/>
      <c r="I2536" s="823">
        <f>H2536+G2536</f>
        <v>0</v>
      </c>
      <c r="J2536" s="604">
        <f>C2536-I2536</f>
        <v>1125000</v>
      </c>
      <c r="K2536" s="733">
        <f t="shared" si="1139"/>
        <v>0</v>
      </c>
    </row>
    <row r="2537" spans="1:11" ht="14.1" customHeight="1" thickBot="1" x14ac:dyDescent="0.3">
      <c r="A2537" s="371" t="s">
        <v>69</v>
      </c>
      <c r="B2537" s="47" t="s">
        <v>70</v>
      </c>
      <c r="C2537" s="616">
        <f>C2538+C2541</f>
        <v>4420000</v>
      </c>
      <c r="D2537" s="616">
        <f t="shared" ref="D2537:J2537" si="1145">D2538+D2541</f>
        <v>0</v>
      </c>
      <c r="E2537" s="616">
        <f t="shared" si="1145"/>
        <v>0</v>
      </c>
      <c r="F2537" s="622">
        <f t="shared" si="1145"/>
        <v>0</v>
      </c>
      <c r="G2537" s="838">
        <f t="shared" si="1145"/>
        <v>0</v>
      </c>
      <c r="H2537" s="641">
        <f t="shared" si="1145"/>
        <v>0</v>
      </c>
      <c r="I2537" s="962">
        <f t="shared" si="1145"/>
        <v>0</v>
      </c>
      <c r="J2537" s="632">
        <f t="shared" si="1145"/>
        <v>4420000</v>
      </c>
      <c r="K2537" s="739">
        <f t="shared" si="1139"/>
        <v>0</v>
      </c>
    </row>
    <row r="2538" spans="1:11" ht="14.1" customHeight="1" thickBot="1" x14ac:dyDescent="0.3">
      <c r="A2538" s="372" t="s">
        <v>375</v>
      </c>
      <c r="B2538" s="3" t="s">
        <v>80</v>
      </c>
      <c r="C2538" s="617">
        <f>C2539</f>
        <v>1140000</v>
      </c>
      <c r="D2538" s="617">
        <f t="shared" ref="D2538:J2539" si="1146">D2539</f>
        <v>0</v>
      </c>
      <c r="E2538" s="617">
        <f t="shared" si="1146"/>
        <v>0</v>
      </c>
      <c r="F2538" s="624">
        <f t="shared" si="1146"/>
        <v>0</v>
      </c>
      <c r="G2538" s="820">
        <f t="shared" si="1146"/>
        <v>0</v>
      </c>
      <c r="H2538" s="617">
        <f t="shared" si="1146"/>
        <v>0</v>
      </c>
      <c r="I2538" s="934">
        <f t="shared" si="1146"/>
        <v>0</v>
      </c>
      <c r="J2538" s="625">
        <f t="shared" si="1146"/>
        <v>1140000</v>
      </c>
      <c r="K2538" s="741">
        <f t="shared" si="1139"/>
        <v>0</v>
      </c>
    </row>
    <row r="2539" spans="1:11" ht="14.1" customHeight="1" x14ac:dyDescent="0.25">
      <c r="A2539" s="747" t="s">
        <v>376</v>
      </c>
      <c r="B2539" s="41" t="s">
        <v>137</v>
      </c>
      <c r="C2539" s="618">
        <f>C2540</f>
        <v>1140000</v>
      </c>
      <c r="D2539" s="618">
        <f t="shared" si="1146"/>
        <v>0</v>
      </c>
      <c r="E2539" s="618">
        <f t="shared" si="1146"/>
        <v>0</v>
      </c>
      <c r="F2539" s="626">
        <f t="shared" si="1146"/>
        <v>0</v>
      </c>
      <c r="G2539" s="821">
        <f t="shared" si="1146"/>
        <v>0</v>
      </c>
      <c r="H2539" s="618">
        <f t="shared" si="1146"/>
        <v>0</v>
      </c>
      <c r="I2539" s="935">
        <f t="shared" si="1146"/>
        <v>0</v>
      </c>
      <c r="J2539" s="628">
        <f t="shared" si="1146"/>
        <v>1140000</v>
      </c>
      <c r="K2539" s="743">
        <f t="shared" si="1139"/>
        <v>0</v>
      </c>
    </row>
    <row r="2540" spans="1:11" ht="14.1" customHeight="1" thickBot="1" x14ac:dyDescent="0.3">
      <c r="A2540" s="736" t="s">
        <v>377</v>
      </c>
      <c r="B2540" s="32" t="s">
        <v>138</v>
      </c>
      <c r="C2540" s="611">
        <v>1140000</v>
      </c>
      <c r="D2540" s="590"/>
      <c r="E2540" s="590"/>
      <c r="F2540" s="698"/>
      <c r="G2540" s="828"/>
      <c r="H2540" s="629"/>
      <c r="I2540" s="829">
        <f>H2540+G2540</f>
        <v>0</v>
      </c>
      <c r="J2540" s="630">
        <f>C2540-I2540</f>
        <v>1140000</v>
      </c>
      <c r="K2540" s="737">
        <f t="shared" si="1139"/>
        <v>0</v>
      </c>
    </row>
    <row r="2541" spans="1:11" ht="14.1" customHeight="1" thickBot="1" x14ac:dyDescent="0.3">
      <c r="A2541" s="776" t="s">
        <v>368</v>
      </c>
      <c r="B2541" s="3" t="s">
        <v>136</v>
      </c>
      <c r="C2541" s="617">
        <f>C2542+C2544+C2547</f>
        <v>3280000</v>
      </c>
      <c r="D2541" s="617">
        <f t="shared" ref="D2541:J2541" si="1147">D2542+D2544+D2547</f>
        <v>0</v>
      </c>
      <c r="E2541" s="617">
        <f t="shared" si="1147"/>
        <v>0</v>
      </c>
      <c r="F2541" s="624">
        <f t="shared" si="1147"/>
        <v>0</v>
      </c>
      <c r="G2541" s="820">
        <f t="shared" si="1147"/>
        <v>0</v>
      </c>
      <c r="H2541" s="617">
        <f t="shared" si="1147"/>
        <v>0</v>
      </c>
      <c r="I2541" s="934">
        <f t="shared" si="1147"/>
        <v>0</v>
      </c>
      <c r="J2541" s="625">
        <f t="shared" si="1147"/>
        <v>3280000</v>
      </c>
      <c r="K2541" s="741">
        <f t="shared" si="1139"/>
        <v>0</v>
      </c>
    </row>
    <row r="2542" spans="1:11" ht="14.1" customHeight="1" x14ac:dyDescent="0.25">
      <c r="A2542" s="777" t="s">
        <v>369</v>
      </c>
      <c r="B2542" s="41" t="s">
        <v>139</v>
      </c>
      <c r="C2542" s="618">
        <f>C2543</f>
        <v>430000</v>
      </c>
      <c r="D2542" s="618">
        <f t="shared" ref="D2542:J2542" si="1148">D2543</f>
        <v>0</v>
      </c>
      <c r="E2542" s="618">
        <f t="shared" si="1148"/>
        <v>0</v>
      </c>
      <c r="F2542" s="626">
        <f t="shared" si="1148"/>
        <v>0</v>
      </c>
      <c r="G2542" s="821">
        <f t="shared" si="1148"/>
        <v>0</v>
      </c>
      <c r="H2542" s="618">
        <f t="shared" si="1148"/>
        <v>0</v>
      </c>
      <c r="I2542" s="935">
        <f t="shared" si="1148"/>
        <v>0</v>
      </c>
      <c r="J2542" s="628">
        <f t="shared" si="1148"/>
        <v>430000</v>
      </c>
      <c r="K2542" s="743">
        <f t="shared" si="1139"/>
        <v>0</v>
      </c>
    </row>
    <row r="2543" spans="1:11" ht="14.1" customHeight="1" x14ac:dyDescent="0.25">
      <c r="A2543" s="778" t="s">
        <v>370</v>
      </c>
      <c r="B2543" s="4" t="s">
        <v>140</v>
      </c>
      <c r="C2543" s="12">
        <v>430000</v>
      </c>
      <c r="D2543" s="218"/>
      <c r="E2543" s="218"/>
      <c r="F2543" s="697"/>
      <c r="G2543" s="822"/>
      <c r="H2543" s="605"/>
      <c r="I2543" s="823">
        <f>H2543+G2543</f>
        <v>0</v>
      </c>
      <c r="J2543" s="604">
        <f>C2543-I2543</f>
        <v>430000</v>
      </c>
      <c r="K2543" s="733">
        <f t="shared" si="1139"/>
        <v>0</v>
      </c>
    </row>
    <row r="2544" spans="1:11" ht="14.1" customHeight="1" x14ac:dyDescent="0.25">
      <c r="A2544" s="778" t="s">
        <v>371</v>
      </c>
      <c r="B2544" s="4" t="s">
        <v>141</v>
      </c>
      <c r="C2544" s="12">
        <f>C2545+C2546</f>
        <v>400000</v>
      </c>
      <c r="D2544" s="12">
        <f t="shared" ref="D2544:J2544" si="1149">D2545+D2546</f>
        <v>0</v>
      </c>
      <c r="E2544" s="12">
        <f t="shared" si="1149"/>
        <v>0</v>
      </c>
      <c r="F2544" s="633">
        <f t="shared" si="1149"/>
        <v>0</v>
      </c>
      <c r="G2544" s="824">
        <f t="shared" si="1149"/>
        <v>0</v>
      </c>
      <c r="H2544" s="12">
        <f t="shared" si="1149"/>
        <v>0</v>
      </c>
      <c r="I2544" s="834">
        <f t="shared" si="1149"/>
        <v>0</v>
      </c>
      <c r="J2544" s="634">
        <f t="shared" si="1149"/>
        <v>400000</v>
      </c>
      <c r="K2544" s="733">
        <f t="shared" si="1139"/>
        <v>0</v>
      </c>
    </row>
    <row r="2545" spans="1:11" ht="14.1" customHeight="1" x14ac:dyDescent="0.25">
      <c r="A2545" s="778" t="s">
        <v>372</v>
      </c>
      <c r="B2545" s="4" t="s">
        <v>142</v>
      </c>
      <c r="C2545" s="12">
        <v>200000</v>
      </c>
      <c r="D2545" s="218"/>
      <c r="E2545" s="218"/>
      <c r="F2545" s="697"/>
      <c r="G2545" s="822"/>
      <c r="H2545" s="605"/>
      <c r="I2545" s="823">
        <f>H2545+G2545</f>
        <v>0</v>
      </c>
      <c r="J2545" s="604">
        <f>C2545-I2545</f>
        <v>200000</v>
      </c>
      <c r="K2545" s="733">
        <f t="shared" si="1139"/>
        <v>0</v>
      </c>
    </row>
    <row r="2546" spans="1:11" ht="14.1" customHeight="1" x14ac:dyDescent="0.25">
      <c r="A2546" s="778" t="s">
        <v>940</v>
      </c>
      <c r="B2546" s="4" t="s">
        <v>387</v>
      </c>
      <c r="C2546" s="12">
        <v>200000</v>
      </c>
      <c r="D2546" s="218"/>
      <c r="E2546" s="218"/>
      <c r="F2546" s="697"/>
      <c r="G2546" s="822"/>
      <c r="H2546" s="605"/>
      <c r="I2546" s="823"/>
      <c r="J2546" s="604">
        <f>C2546-I2546</f>
        <v>200000</v>
      </c>
      <c r="K2546" s="733"/>
    </row>
    <row r="2547" spans="1:11" ht="14.1" customHeight="1" x14ac:dyDescent="0.25">
      <c r="A2547" s="778" t="s">
        <v>373</v>
      </c>
      <c r="B2547" s="4" t="s">
        <v>143</v>
      </c>
      <c r="C2547" s="12">
        <f>C2548</f>
        <v>2450000</v>
      </c>
      <c r="D2547" s="12">
        <f t="shared" ref="D2547:J2547" si="1150">D2548</f>
        <v>0</v>
      </c>
      <c r="E2547" s="12">
        <f t="shared" si="1150"/>
        <v>0</v>
      </c>
      <c r="F2547" s="633">
        <f t="shared" si="1150"/>
        <v>0</v>
      </c>
      <c r="G2547" s="824">
        <f t="shared" si="1150"/>
        <v>0</v>
      </c>
      <c r="H2547" s="12">
        <f t="shared" si="1150"/>
        <v>0</v>
      </c>
      <c r="I2547" s="834">
        <f t="shared" si="1150"/>
        <v>0</v>
      </c>
      <c r="J2547" s="634">
        <f t="shared" si="1150"/>
        <v>2450000</v>
      </c>
      <c r="K2547" s="733">
        <f t="shared" ref="K2547:K2557" si="1151">I2547/C2547*100</f>
        <v>0</v>
      </c>
    </row>
    <row r="2548" spans="1:11" ht="14.1" customHeight="1" x14ac:dyDescent="0.25">
      <c r="A2548" s="778" t="s">
        <v>374</v>
      </c>
      <c r="B2548" s="4" t="s">
        <v>160</v>
      </c>
      <c r="C2548" s="12">
        <v>2450000</v>
      </c>
      <c r="D2548" s="218"/>
      <c r="E2548" s="218"/>
      <c r="F2548" s="697"/>
      <c r="G2548" s="822"/>
      <c r="H2548" s="605"/>
      <c r="I2548" s="823">
        <f>H2548+G2548</f>
        <v>0</v>
      </c>
      <c r="J2548" s="604">
        <f>C2548-I2548</f>
        <v>2450000</v>
      </c>
      <c r="K2548" s="733">
        <f t="shared" si="1151"/>
        <v>0</v>
      </c>
    </row>
    <row r="2549" spans="1:11" ht="14.1" customHeight="1" x14ac:dyDescent="0.25">
      <c r="A2549" s="745" t="s">
        <v>99</v>
      </c>
      <c r="B2549" s="38" t="s">
        <v>447</v>
      </c>
      <c r="C2549" s="620">
        <f t="shared" ref="C2549:J2549" si="1152">C2550+C2564</f>
        <v>6800000</v>
      </c>
      <c r="D2549" s="620">
        <f t="shared" si="1152"/>
        <v>0</v>
      </c>
      <c r="E2549" s="620">
        <f t="shared" si="1152"/>
        <v>0</v>
      </c>
      <c r="F2549" s="453">
        <f t="shared" si="1152"/>
        <v>0</v>
      </c>
      <c r="G2549" s="825">
        <f t="shared" si="1152"/>
        <v>6800000</v>
      </c>
      <c r="H2549" s="619">
        <f t="shared" si="1152"/>
        <v>0</v>
      </c>
      <c r="I2549" s="665">
        <f t="shared" si="1152"/>
        <v>6800000</v>
      </c>
      <c r="J2549" s="621">
        <f t="shared" si="1152"/>
        <v>0</v>
      </c>
      <c r="K2549" s="746">
        <f t="shared" si="1151"/>
        <v>100</v>
      </c>
    </row>
    <row r="2550" spans="1:11" ht="14.1" customHeight="1" thickBot="1" x14ac:dyDescent="0.3">
      <c r="A2550" s="371" t="s">
        <v>71</v>
      </c>
      <c r="B2550" s="47" t="s">
        <v>72</v>
      </c>
      <c r="C2550" s="616">
        <f>C2551</f>
        <v>2000000</v>
      </c>
      <c r="D2550" s="616">
        <f t="shared" ref="D2550:J2550" si="1153">D2551</f>
        <v>0</v>
      </c>
      <c r="E2550" s="616">
        <f t="shared" si="1153"/>
        <v>0</v>
      </c>
      <c r="F2550" s="622">
        <f t="shared" si="1153"/>
        <v>0</v>
      </c>
      <c r="G2550" s="838">
        <f t="shared" si="1153"/>
        <v>2000000</v>
      </c>
      <c r="H2550" s="641">
        <f t="shared" si="1153"/>
        <v>0</v>
      </c>
      <c r="I2550" s="962">
        <f t="shared" si="1153"/>
        <v>2000000</v>
      </c>
      <c r="J2550" s="632">
        <f t="shared" si="1153"/>
        <v>0</v>
      </c>
      <c r="K2550" s="739">
        <f t="shared" si="1151"/>
        <v>100</v>
      </c>
    </row>
    <row r="2551" spans="1:11" ht="14.1" customHeight="1" thickBot="1" x14ac:dyDescent="0.3">
      <c r="A2551" s="776" t="s">
        <v>378</v>
      </c>
      <c r="B2551" s="3" t="s">
        <v>136</v>
      </c>
      <c r="C2551" s="617">
        <f>C2552+C2554+C2556</f>
        <v>2000000</v>
      </c>
      <c r="D2551" s="617">
        <f t="shared" ref="D2551:J2551" si="1154">D2552+D2554+D2556</f>
        <v>0</v>
      </c>
      <c r="E2551" s="617">
        <f t="shared" si="1154"/>
        <v>0</v>
      </c>
      <c r="F2551" s="624">
        <f t="shared" si="1154"/>
        <v>0</v>
      </c>
      <c r="G2551" s="820">
        <f t="shared" si="1154"/>
        <v>2000000</v>
      </c>
      <c r="H2551" s="617">
        <f t="shared" si="1154"/>
        <v>0</v>
      </c>
      <c r="I2551" s="934">
        <f t="shared" si="1154"/>
        <v>2000000</v>
      </c>
      <c r="J2551" s="625">
        <f t="shared" si="1154"/>
        <v>0</v>
      </c>
      <c r="K2551" s="741">
        <f t="shared" si="1151"/>
        <v>100</v>
      </c>
    </row>
    <row r="2552" spans="1:11" ht="14.1" customHeight="1" x14ac:dyDescent="0.25">
      <c r="A2552" s="777" t="s">
        <v>379</v>
      </c>
      <c r="B2552" s="41" t="s">
        <v>139</v>
      </c>
      <c r="C2552" s="618">
        <f>C2553</f>
        <v>525000</v>
      </c>
      <c r="D2552" s="618">
        <f t="shared" ref="D2552:J2552" si="1155">D2553</f>
        <v>0</v>
      </c>
      <c r="E2552" s="618">
        <f t="shared" si="1155"/>
        <v>0</v>
      </c>
      <c r="F2552" s="626">
        <f t="shared" si="1155"/>
        <v>0</v>
      </c>
      <c r="G2552" s="821">
        <f t="shared" si="1155"/>
        <v>525000</v>
      </c>
      <c r="H2552" s="618">
        <f t="shared" si="1155"/>
        <v>0</v>
      </c>
      <c r="I2552" s="935">
        <f t="shared" si="1155"/>
        <v>525000</v>
      </c>
      <c r="J2552" s="628">
        <f t="shared" si="1155"/>
        <v>0</v>
      </c>
      <c r="K2552" s="743">
        <f t="shared" si="1151"/>
        <v>100</v>
      </c>
    </row>
    <row r="2553" spans="1:11" ht="14.1" customHeight="1" x14ac:dyDescent="0.25">
      <c r="A2553" s="778" t="s">
        <v>380</v>
      </c>
      <c r="B2553" s="4" t="s">
        <v>140</v>
      </c>
      <c r="C2553" s="12">
        <v>525000</v>
      </c>
      <c r="D2553" s="587"/>
      <c r="E2553" s="587"/>
      <c r="F2553" s="699"/>
      <c r="G2553" s="822">
        <v>525000</v>
      </c>
      <c r="H2553" s="605"/>
      <c r="I2553" s="823">
        <f>H2553+G2553</f>
        <v>525000</v>
      </c>
      <c r="J2553" s="604">
        <f>C2553-I2553</f>
        <v>0</v>
      </c>
      <c r="K2553" s="733">
        <f t="shared" si="1151"/>
        <v>100</v>
      </c>
    </row>
    <row r="2554" spans="1:11" ht="14.1" customHeight="1" x14ac:dyDescent="0.25">
      <c r="A2554" s="778" t="s">
        <v>381</v>
      </c>
      <c r="B2554" s="4" t="s">
        <v>141</v>
      </c>
      <c r="C2554" s="12">
        <f>C2555</f>
        <v>200000</v>
      </c>
      <c r="D2554" s="12">
        <f t="shared" ref="D2554:J2554" si="1156">D2555</f>
        <v>0</v>
      </c>
      <c r="E2554" s="12">
        <f t="shared" si="1156"/>
        <v>0</v>
      </c>
      <c r="F2554" s="633">
        <f t="shared" si="1156"/>
        <v>0</v>
      </c>
      <c r="G2554" s="824">
        <f t="shared" si="1156"/>
        <v>200000</v>
      </c>
      <c r="H2554" s="12">
        <f t="shared" si="1156"/>
        <v>0</v>
      </c>
      <c r="I2554" s="834">
        <f t="shared" si="1156"/>
        <v>200000</v>
      </c>
      <c r="J2554" s="634">
        <f t="shared" si="1156"/>
        <v>0</v>
      </c>
      <c r="K2554" s="733">
        <f t="shared" si="1151"/>
        <v>100</v>
      </c>
    </row>
    <row r="2555" spans="1:11" ht="14.1" customHeight="1" x14ac:dyDescent="0.25">
      <c r="A2555" s="778" t="s">
        <v>382</v>
      </c>
      <c r="B2555" s="4" t="s">
        <v>142</v>
      </c>
      <c r="C2555" s="12">
        <v>200000</v>
      </c>
      <c r="D2555" s="218"/>
      <c r="E2555" s="218"/>
      <c r="F2555" s="697"/>
      <c r="G2555" s="822">
        <v>200000</v>
      </c>
      <c r="H2555" s="605"/>
      <c r="I2555" s="823">
        <f>H2555+G2555</f>
        <v>200000</v>
      </c>
      <c r="J2555" s="604">
        <f>C2555-I2555</f>
        <v>0</v>
      </c>
      <c r="K2555" s="733">
        <f t="shared" si="1151"/>
        <v>100</v>
      </c>
    </row>
    <row r="2556" spans="1:11" ht="14.1" customHeight="1" x14ac:dyDescent="0.25">
      <c r="A2556" s="778" t="s">
        <v>383</v>
      </c>
      <c r="B2556" s="4" t="s">
        <v>143</v>
      </c>
      <c r="C2556" s="12">
        <f>C2557</f>
        <v>1275000</v>
      </c>
      <c r="D2556" s="12">
        <f t="shared" ref="D2556:J2556" si="1157">D2557</f>
        <v>0</v>
      </c>
      <c r="E2556" s="12">
        <f t="shared" si="1157"/>
        <v>0</v>
      </c>
      <c r="F2556" s="633">
        <f t="shared" si="1157"/>
        <v>0</v>
      </c>
      <c r="G2556" s="824">
        <f t="shared" si="1157"/>
        <v>1275000</v>
      </c>
      <c r="H2556" s="12">
        <f t="shared" si="1157"/>
        <v>0</v>
      </c>
      <c r="I2556" s="834">
        <f t="shared" si="1157"/>
        <v>1275000</v>
      </c>
      <c r="J2556" s="634">
        <f t="shared" si="1157"/>
        <v>0</v>
      </c>
      <c r="K2556" s="733">
        <f t="shared" si="1151"/>
        <v>100</v>
      </c>
    </row>
    <row r="2557" spans="1:11" ht="14.1" customHeight="1" x14ac:dyDescent="0.25">
      <c r="A2557" s="778" t="s">
        <v>384</v>
      </c>
      <c r="B2557" s="4" t="s">
        <v>160</v>
      </c>
      <c r="C2557" s="12">
        <v>1275000</v>
      </c>
      <c r="D2557" s="218"/>
      <c r="E2557" s="218"/>
      <c r="F2557" s="697"/>
      <c r="G2557" s="822">
        <v>1275000</v>
      </c>
      <c r="H2557" s="605"/>
      <c r="I2557" s="823">
        <f>H2557+G2557</f>
        <v>1275000</v>
      </c>
      <c r="J2557" s="604">
        <f>C2557-I2557</f>
        <v>0</v>
      </c>
      <c r="K2557" s="733">
        <f t="shared" si="1151"/>
        <v>100</v>
      </c>
    </row>
    <row r="2558" spans="1:11" ht="14.1" customHeight="1" x14ac:dyDescent="0.25">
      <c r="A2558" s="779"/>
      <c r="B2558" s="32"/>
      <c r="C2558" s="611"/>
      <c r="D2558" s="211"/>
      <c r="E2558" s="211"/>
      <c r="F2558" s="693"/>
      <c r="G2558" s="828"/>
      <c r="H2558" s="629"/>
      <c r="I2558" s="829"/>
      <c r="J2558" s="630"/>
      <c r="K2558" s="737"/>
    </row>
    <row r="2559" spans="1:11" ht="14.1" customHeight="1" x14ac:dyDescent="0.25">
      <c r="A2559" s="918"/>
      <c r="B2559" s="879"/>
      <c r="C2559" s="880"/>
      <c r="D2559" s="881"/>
      <c r="E2559" s="881"/>
      <c r="F2559" s="881"/>
      <c r="G2559" s="882"/>
      <c r="H2559" s="882"/>
      <c r="I2559" s="882"/>
      <c r="J2559" s="883"/>
      <c r="K2559" s="884"/>
    </row>
    <row r="2560" spans="1:11" ht="14.1" customHeight="1" x14ac:dyDescent="0.25">
      <c r="A2560" s="919"/>
      <c r="B2560" s="7"/>
      <c r="C2560" s="885"/>
      <c r="D2560" s="220"/>
      <c r="E2560" s="220"/>
      <c r="F2560" s="220"/>
      <c r="G2560" s="415"/>
      <c r="H2560" s="415"/>
      <c r="I2560" s="415"/>
      <c r="J2560" s="886"/>
      <c r="K2560" s="887"/>
    </row>
    <row r="2561" spans="1:11" ht="14.1" customHeight="1" x14ac:dyDescent="0.25">
      <c r="A2561" s="919"/>
      <c r="B2561" s="7"/>
      <c r="C2561" s="885"/>
      <c r="D2561" s="220"/>
      <c r="E2561" s="220"/>
      <c r="F2561" s="220"/>
      <c r="G2561" s="415"/>
      <c r="H2561" s="415"/>
      <c r="I2561" s="415"/>
      <c r="J2561" s="886"/>
      <c r="K2561" s="887"/>
    </row>
    <row r="2562" spans="1:11" ht="14.1" customHeight="1" x14ac:dyDescent="0.25">
      <c r="A2562" s="919"/>
      <c r="B2562" s="7"/>
      <c r="C2562" s="885"/>
      <c r="D2562" s="220"/>
      <c r="E2562" s="220"/>
      <c r="F2562" s="220"/>
      <c r="G2562" s="415"/>
      <c r="H2562" s="415"/>
      <c r="I2562" s="415"/>
      <c r="J2562" s="886"/>
      <c r="K2562" s="887">
        <v>12</v>
      </c>
    </row>
    <row r="2563" spans="1:11" ht="14.1" customHeight="1" x14ac:dyDescent="0.25">
      <c r="A2563" s="717" t="s">
        <v>435</v>
      </c>
      <c r="B2563" s="689">
        <v>2</v>
      </c>
      <c r="C2563" s="690" t="s">
        <v>436</v>
      </c>
      <c r="D2563" s="690" t="s">
        <v>437</v>
      </c>
      <c r="E2563" s="690" t="s">
        <v>438</v>
      </c>
      <c r="F2563" s="691" t="s">
        <v>439</v>
      </c>
      <c r="G2563" s="801">
        <v>7</v>
      </c>
      <c r="H2563" s="581">
        <v>8</v>
      </c>
      <c r="I2563" s="924">
        <v>9</v>
      </c>
      <c r="J2563" s="582">
        <v>10</v>
      </c>
      <c r="K2563" s="718">
        <v>11</v>
      </c>
    </row>
    <row r="2564" spans="1:11" ht="14.1" customHeight="1" thickBot="1" x14ac:dyDescent="0.3">
      <c r="A2564" s="371" t="s">
        <v>73</v>
      </c>
      <c r="B2564" s="47" t="s">
        <v>448</v>
      </c>
      <c r="C2564" s="616">
        <f>C2565+C2568</f>
        <v>4800000</v>
      </c>
      <c r="D2564" s="616">
        <f t="shared" ref="D2564:J2564" si="1158">D2565+D2568</f>
        <v>0</v>
      </c>
      <c r="E2564" s="616">
        <f t="shared" si="1158"/>
        <v>0</v>
      </c>
      <c r="F2564" s="622">
        <f t="shared" si="1158"/>
        <v>0</v>
      </c>
      <c r="G2564" s="819">
        <f t="shared" si="1158"/>
        <v>4800000</v>
      </c>
      <c r="H2564" s="616">
        <f t="shared" si="1158"/>
        <v>0</v>
      </c>
      <c r="I2564" s="961">
        <f t="shared" si="1158"/>
        <v>4800000</v>
      </c>
      <c r="J2564" s="865">
        <f t="shared" si="1158"/>
        <v>0</v>
      </c>
      <c r="K2564" s="737">
        <f t="shared" ref="K2564:K2598" si="1159">I2564/C2564*100</f>
        <v>100</v>
      </c>
    </row>
    <row r="2565" spans="1:11" ht="14.1" customHeight="1" thickBot="1" x14ac:dyDescent="0.3">
      <c r="A2565" s="372" t="s">
        <v>391</v>
      </c>
      <c r="B2565" s="3" t="s">
        <v>80</v>
      </c>
      <c r="C2565" s="617">
        <f>C2566</f>
        <v>625000</v>
      </c>
      <c r="D2565" s="617">
        <f t="shared" ref="D2565:J2566" si="1160">D2566</f>
        <v>0</v>
      </c>
      <c r="E2565" s="617">
        <f t="shared" si="1160"/>
        <v>0</v>
      </c>
      <c r="F2565" s="624">
        <f t="shared" si="1160"/>
        <v>0</v>
      </c>
      <c r="G2565" s="820">
        <f t="shared" si="1160"/>
        <v>625000</v>
      </c>
      <c r="H2565" s="617">
        <f t="shared" si="1160"/>
        <v>0</v>
      </c>
      <c r="I2565" s="934">
        <f t="shared" si="1160"/>
        <v>625000</v>
      </c>
      <c r="J2565" s="625">
        <f t="shared" si="1160"/>
        <v>0</v>
      </c>
      <c r="K2565" s="741">
        <f t="shared" si="1159"/>
        <v>100</v>
      </c>
    </row>
    <row r="2566" spans="1:11" ht="14.1" customHeight="1" x14ac:dyDescent="0.25">
      <c r="A2566" s="747" t="s">
        <v>392</v>
      </c>
      <c r="B2566" s="41" t="s">
        <v>137</v>
      </c>
      <c r="C2566" s="618">
        <f>C2567</f>
        <v>625000</v>
      </c>
      <c r="D2566" s="618">
        <f t="shared" si="1160"/>
        <v>0</v>
      </c>
      <c r="E2566" s="618">
        <f t="shared" si="1160"/>
        <v>0</v>
      </c>
      <c r="F2566" s="626">
        <f t="shared" si="1160"/>
        <v>0</v>
      </c>
      <c r="G2566" s="821">
        <f t="shared" si="1160"/>
        <v>625000</v>
      </c>
      <c r="H2566" s="618">
        <f t="shared" si="1160"/>
        <v>0</v>
      </c>
      <c r="I2566" s="935">
        <f t="shared" si="1160"/>
        <v>625000</v>
      </c>
      <c r="J2566" s="628">
        <f t="shared" si="1160"/>
        <v>0</v>
      </c>
      <c r="K2566" s="743">
        <f t="shared" si="1159"/>
        <v>100</v>
      </c>
    </row>
    <row r="2567" spans="1:11" ht="14.1" customHeight="1" thickBot="1" x14ac:dyDescent="0.3">
      <c r="A2567" s="736" t="s">
        <v>393</v>
      </c>
      <c r="B2567" s="32" t="s">
        <v>138</v>
      </c>
      <c r="C2567" s="611">
        <v>625000</v>
      </c>
      <c r="D2567" s="590"/>
      <c r="E2567" s="590"/>
      <c r="F2567" s="698"/>
      <c r="G2567" s="828">
        <v>625000</v>
      </c>
      <c r="H2567" s="629"/>
      <c r="I2567" s="829">
        <f>H2567+G2567</f>
        <v>625000</v>
      </c>
      <c r="J2567" s="630">
        <f>C2567-I2567</f>
        <v>0</v>
      </c>
      <c r="K2567" s="737">
        <f t="shared" si="1159"/>
        <v>100</v>
      </c>
    </row>
    <row r="2568" spans="1:11" ht="14.1" customHeight="1" thickBot="1" x14ac:dyDescent="0.3">
      <c r="A2568" s="372" t="s">
        <v>394</v>
      </c>
      <c r="B2568" s="3" t="s">
        <v>136</v>
      </c>
      <c r="C2568" s="617">
        <f>C2569+C2571+C2573+C2576+C2579</f>
        <v>4175000</v>
      </c>
      <c r="D2568" s="617">
        <f t="shared" ref="D2568:J2568" si="1161">D2569+D2571+D2573+D2576+D2579</f>
        <v>0</v>
      </c>
      <c r="E2568" s="617">
        <f t="shared" si="1161"/>
        <v>0</v>
      </c>
      <c r="F2568" s="624">
        <f t="shared" si="1161"/>
        <v>0</v>
      </c>
      <c r="G2568" s="820">
        <f t="shared" si="1161"/>
        <v>4175000</v>
      </c>
      <c r="H2568" s="617">
        <f t="shared" si="1161"/>
        <v>0</v>
      </c>
      <c r="I2568" s="934">
        <f t="shared" si="1161"/>
        <v>4175000</v>
      </c>
      <c r="J2568" s="625">
        <f t="shared" si="1161"/>
        <v>0</v>
      </c>
      <c r="K2568" s="741">
        <f t="shared" si="1159"/>
        <v>100</v>
      </c>
    </row>
    <row r="2569" spans="1:11" ht="14.1" customHeight="1" x14ac:dyDescent="0.25">
      <c r="A2569" s="747" t="s">
        <v>395</v>
      </c>
      <c r="B2569" s="41" t="s">
        <v>139</v>
      </c>
      <c r="C2569" s="618">
        <f>C2570</f>
        <v>480000</v>
      </c>
      <c r="D2569" s="618">
        <f t="shared" ref="D2569:J2569" si="1162">D2570</f>
        <v>0</v>
      </c>
      <c r="E2569" s="618">
        <f t="shared" si="1162"/>
        <v>0</v>
      </c>
      <c r="F2569" s="626">
        <f t="shared" si="1162"/>
        <v>0</v>
      </c>
      <c r="G2569" s="821">
        <f t="shared" si="1162"/>
        <v>480000</v>
      </c>
      <c r="H2569" s="618">
        <f t="shared" si="1162"/>
        <v>0</v>
      </c>
      <c r="I2569" s="935">
        <f t="shared" si="1162"/>
        <v>480000</v>
      </c>
      <c r="J2569" s="628">
        <f t="shared" si="1162"/>
        <v>0</v>
      </c>
      <c r="K2569" s="743">
        <f t="shared" si="1159"/>
        <v>100</v>
      </c>
    </row>
    <row r="2570" spans="1:11" ht="14.1" customHeight="1" x14ac:dyDescent="0.25">
      <c r="A2570" s="732" t="s">
        <v>396</v>
      </c>
      <c r="B2570" s="4" t="s">
        <v>140</v>
      </c>
      <c r="C2570" s="12">
        <v>480000</v>
      </c>
      <c r="D2570" s="587"/>
      <c r="E2570" s="587"/>
      <c r="F2570" s="699"/>
      <c r="G2570" s="822">
        <v>480000</v>
      </c>
      <c r="H2570" s="605"/>
      <c r="I2570" s="831">
        <f>H2570+G2570</f>
        <v>480000</v>
      </c>
      <c r="J2570" s="636">
        <f>C2570-I2570</f>
        <v>0</v>
      </c>
      <c r="K2570" s="733">
        <f t="shared" si="1159"/>
        <v>100</v>
      </c>
    </row>
    <row r="2571" spans="1:11" ht="14.1" customHeight="1" x14ac:dyDescent="0.25">
      <c r="A2571" s="732" t="s">
        <v>397</v>
      </c>
      <c r="B2571" s="4" t="s">
        <v>385</v>
      </c>
      <c r="C2571" s="12">
        <f>C2572</f>
        <v>200000</v>
      </c>
      <c r="D2571" s="12">
        <f t="shared" ref="D2571:J2571" si="1163">D2572</f>
        <v>0</v>
      </c>
      <c r="E2571" s="12">
        <f t="shared" si="1163"/>
        <v>0</v>
      </c>
      <c r="F2571" s="633">
        <f t="shared" si="1163"/>
        <v>0</v>
      </c>
      <c r="G2571" s="824">
        <f t="shared" si="1163"/>
        <v>200000</v>
      </c>
      <c r="H2571" s="12">
        <f t="shared" si="1163"/>
        <v>0</v>
      </c>
      <c r="I2571" s="834">
        <f t="shared" si="1163"/>
        <v>200000</v>
      </c>
      <c r="J2571" s="634">
        <f t="shared" si="1163"/>
        <v>0</v>
      </c>
      <c r="K2571" s="733">
        <f t="shared" si="1159"/>
        <v>100</v>
      </c>
    </row>
    <row r="2572" spans="1:11" ht="14.1" customHeight="1" x14ac:dyDescent="0.25">
      <c r="A2572" s="732" t="s">
        <v>398</v>
      </c>
      <c r="B2572" s="4" t="s">
        <v>386</v>
      </c>
      <c r="C2572" s="12">
        <v>200000</v>
      </c>
      <c r="D2572" s="587"/>
      <c r="E2572" s="587"/>
      <c r="F2572" s="699"/>
      <c r="G2572" s="822">
        <v>200000</v>
      </c>
      <c r="H2572" s="605"/>
      <c r="I2572" s="831">
        <f>H2572+G2572</f>
        <v>200000</v>
      </c>
      <c r="J2572" s="636">
        <f>C2572-I2572</f>
        <v>0</v>
      </c>
      <c r="K2572" s="733">
        <f t="shared" si="1159"/>
        <v>100</v>
      </c>
    </row>
    <row r="2573" spans="1:11" ht="14.1" customHeight="1" x14ac:dyDescent="0.25">
      <c r="A2573" s="732" t="s">
        <v>399</v>
      </c>
      <c r="B2573" s="4" t="s">
        <v>141</v>
      </c>
      <c r="C2573" s="12">
        <f>C2574+C2575</f>
        <v>400000</v>
      </c>
      <c r="D2573" s="12">
        <f t="shared" ref="D2573:J2573" si="1164">D2574+D2575</f>
        <v>0</v>
      </c>
      <c r="E2573" s="12">
        <f t="shared" si="1164"/>
        <v>0</v>
      </c>
      <c r="F2573" s="633">
        <f t="shared" si="1164"/>
        <v>0</v>
      </c>
      <c r="G2573" s="824">
        <f t="shared" si="1164"/>
        <v>400000</v>
      </c>
      <c r="H2573" s="12">
        <f t="shared" si="1164"/>
        <v>0</v>
      </c>
      <c r="I2573" s="834">
        <f t="shared" si="1164"/>
        <v>400000</v>
      </c>
      <c r="J2573" s="634">
        <f t="shared" si="1164"/>
        <v>0</v>
      </c>
      <c r="K2573" s="733">
        <f t="shared" si="1159"/>
        <v>100</v>
      </c>
    </row>
    <row r="2574" spans="1:11" ht="14.1" customHeight="1" x14ac:dyDescent="0.25">
      <c r="A2574" s="732" t="s">
        <v>401</v>
      </c>
      <c r="B2574" s="4" t="s">
        <v>142</v>
      </c>
      <c r="C2574" s="12">
        <v>300000</v>
      </c>
      <c r="D2574" s="587"/>
      <c r="E2574" s="587"/>
      <c r="F2574" s="699"/>
      <c r="G2574" s="822">
        <v>300000</v>
      </c>
      <c r="H2574" s="605"/>
      <c r="I2574" s="831">
        <f>H2574+G2574</f>
        <v>300000</v>
      </c>
      <c r="J2574" s="636">
        <f>C2574-I2574</f>
        <v>0</v>
      </c>
      <c r="K2574" s="733">
        <f t="shared" si="1159"/>
        <v>100</v>
      </c>
    </row>
    <row r="2575" spans="1:11" ht="14.1" customHeight="1" x14ac:dyDescent="0.25">
      <c r="A2575" s="732" t="s">
        <v>400</v>
      </c>
      <c r="B2575" s="4" t="s">
        <v>387</v>
      </c>
      <c r="C2575" s="12">
        <v>100000</v>
      </c>
      <c r="D2575" s="587"/>
      <c r="E2575" s="587"/>
      <c r="F2575" s="699"/>
      <c r="G2575" s="822">
        <v>100000</v>
      </c>
      <c r="H2575" s="605"/>
      <c r="I2575" s="831">
        <f>H2575+G2575</f>
        <v>100000</v>
      </c>
      <c r="J2575" s="636">
        <f>C2575-I2575</f>
        <v>0</v>
      </c>
      <c r="K2575" s="733">
        <f t="shared" si="1159"/>
        <v>100</v>
      </c>
    </row>
    <row r="2576" spans="1:11" ht="14.1" customHeight="1" x14ac:dyDescent="0.25">
      <c r="A2576" s="732" t="s">
        <v>402</v>
      </c>
      <c r="B2576" s="4" t="s">
        <v>388</v>
      </c>
      <c r="C2576" s="12">
        <f>C2577+C2578</f>
        <v>800000</v>
      </c>
      <c r="D2576" s="12">
        <f t="shared" ref="D2576:J2576" si="1165">D2577+D2578</f>
        <v>0</v>
      </c>
      <c r="E2576" s="12">
        <f t="shared" si="1165"/>
        <v>0</v>
      </c>
      <c r="F2576" s="633">
        <f t="shared" si="1165"/>
        <v>0</v>
      </c>
      <c r="G2576" s="824">
        <f t="shared" si="1165"/>
        <v>800000</v>
      </c>
      <c r="H2576" s="12">
        <f t="shared" si="1165"/>
        <v>0</v>
      </c>
      <c r="I2576" s="834">
        <f t="shared" si="1165"/>
        <v>800000</v>
      </c>
      <c r="J2576" s="634">
        <f t="shared" si="1165"/>
        <v>0</v>
      </c>
      <c r="K2576" s="733">
        <f t="shared" si="1159"/>
        <v>100</v>
      </c>
    </row>
    <row r="2577" spans="1:11" ht="14.1" customHeight="1" x14ac:dyDescent="0.25">
      <c r="A2577" s="732" t="s">
        <v>404</v>
      </c>
      <c r="B2577" s="4" t="s">
        <v>389</v>
      </c>
      <c r="C2577" s="12">
        <v>500000</v>
      </c>
      <c r="D2577" s="587"/>
      <c r="E2577" s="587"/>
      <c r="F2577" s="699"/>
      <c r="G2577" s="822">
        <v>500000</v>
      </c>
      <c r="H2577" s="605"/>
      <c r="I2577" s="831">
        <f>H2577+G2577</f>
        <v>500000</v>
      </c>
      <c r="J2577" s="636">
        <f>C2577-I2577</f>
        <v>0</v>
      </c>
      <c r="K2577" s="733">
        <f t="shared" si="1159"/>
        <v>100</v>
      </c>
    </row>
    <row r="2578" spans="1:11" ht="14.1" customHeight="1" x14ac:dyDescent="0.25">
      <c r="A2578" s="732" t="s">
        <v>403</v>
      </c>
      <c r="B2578" s="4" t="s">
        <v>390</v>
      </c>
      <c r="C2578" s="12">
        <v>300000</v>
      </c>
      <c r="D2578" s="587"/>
      <c r="E2578" s="587"/>
      <c r="F2578" s="699"/>
      <c r="G2578" s="822">
        <v>300000</v>
      </c>
      <c r="H2578" s="605"/>
      <c r="I2578" s="831">
        <f>H2578+G2578</f>
        <v>300000</v>
      </c>
      <c r="J2578" s="636">
        <f>C2578-I2578</f>
        <v>0</v>
      </c>
      <c r="K2578" s="733">
        <f t="shared" si="1159"/>
        <v>100</v>
      </c>
    </row>
    <row r="2579" spans="1:11" ht="14.1" customHeight="1" x14ac:dyDescent="0.25">
      <c r="A2579" s="732" t="s">
        <v>405</v>
      </c>
      <c r="B2579" s="4" t="s">
        <v>143</v>
      </c>
      <c r="C2579" s="12">
        <f>C2580</f>
        <v>2295000</v>
      </c>
      <c r="D2579" s="12">
        <f t="shared" ref="D2579:J2579" si="1166">D2580</f>
        <v>0</v>
      </c>
      <c r="E2579" s="12">
        <f t="shared" si="1166"/>
        <v>0</v>
      </c>
      <c r="F2579" s="633">
        <f t="shared" si="1166"/>
        <v>0</v>
      </c>
      <c r="G2579" s="824">
        <f t="shared" si="1166"/>
        <v>2295000</v>
      </c>
      <c r="H2579" s="12">
        <f t="shared" si="1166"/>
        <v>0</v>
      </c>
      <c r="I2579" s="834">
        <f t="shared" si="1166"/>
        <v>2295000</v>
      </c>
      <c r="J2579" s="634">
        <f t="shared" si="1166"/>
        <v>0</v>
      </c>
      <c r="K2579" s="733">
        <f t="shared" si="1159"/>
        <v>100</v>
      </c>
    </row>
    <row r="2580" spans="1:11" ht="14.1" customHeight="1" x14ac:dyDescent="0.25">
      <c r="A2580" s="732" t="s">
        <v>406</v>
      </c>
      <c r="B2580" s="4" t="s">
        <v>160</v>
      </c>
      <c r="C2580" s="12">
        <v>2295000</v>
      </c>
      <c r="D2580" s="218"/>
      <c r="E2580" s="218"/>
      <c r="F2580" s="697"/>
      <c r="G2580" s="822">
        <v>2295000</v>
      </c>
      <c r="H2580" s="605"/>
      <c r="I2580" s="831">
        <f>H2580+G2580</f>
        <v>2295000</v>
      </c>
      <c r="J2580" s="604">
        <f>C2580-I2580</f>
        <v>0</v>
      </c>
      <c r="K2580" s="733">
        <f t="shared" si="1159"/>
        <v>100</v>
      </c>
    </row>
    <row r="2581" spans="1:11" ht="14.1" customHeight="1" x14ac:dyDescent="0.25">
      <c r="A2581" s="745" t="s">
        <v>98</v>
      </c>
      <c r="B2581" s="38" t="s">
        <v>97</v>
      </c>
      <c r="C2581" s="620">
        <f t="shared" ref="C2581:J2581" si="1167">C2582+C2591</f>
        <v>5000000</v>
      </c>
      <c r="D2581" s="620">
        <f t="shared" si="1167"/>
        <v>0</v>
      </c>
      <c r="E2581" s="620">
        <f t="shared" si="1167"/>
        <v>0</v>
      </c>
      <c r="F2581" s="453">
        <f t="shared" si="1167"/>
        <v>0</v>
      </c>
      <c r="G2581" s="825">
        <f t="shared" si="1167"/>
        <v>0</v>
      </c>
      <c r="H2581" s="619">
        <f t="shared" si="1167"/>
        <v>34500</v>
      </c>
      <c r="I2581" s="665">
        <f t="shared" si="1167"/>
        <v>34500</v>
      </c>
      <c r="J2581" s="621">
        <f t="shared" si="1167"/>
        <v>4965500</v>
      </c>
      <c r="K2581" s="746">
        <f t="shared" si="1159"/>
        <v>0.69</v>
      </c>
    </row>
    <row r="2582" spans="1:11" ht="14.1" customHeight="1" thickBot="1" x14ac:dyDescent="0.3">
      <c r="A2582" s="371" t="s">
        <v>74</v>
      </c>
      <c r="B2582" s="47" t="s">
        <v>75</v>
      </c>
      <c r="C2582" s="616">
        <f>C2583</f>
        <v>2000000</v>
      </c>
      <c r="D2582" s="616">
        <f t="shared" ref="D2582:J2582" si="1168">D2583</f>
        <v>0</v>
      </c>
      <c r="E2582" s="616">
        <f t="shared" si="1168"/>
        <v>0</v>
      </c>
      <c r="F2582" s="622">
        <f t="shared" si="1168"/>
        <v>0</v>
      </c>
      <c r="G2582" s="838">
        <f t="shared" si="1168"/>
        <v>0</v>
      </c>
      <c r="H2582" s="641">
        <f t="shared" si="1168"/>
        <v>34500</v>
      </c>
      <c r="I2582" s="962">
        <f t="shared" si="1168"/>
        <v>34500</v>
      </c>
      <c r="J2582" s="632">
        <f t="shared" si="1168"/>
        <v>1965500</v>
      </c>
      <c r="K2582" s="739">
        <f t="shared" si="1159"/>
        <v>1.7250000000000001</v>
      </c>
    </row>
    <row r="2583" spans="1:11" ht="14.1" customHeight="1" thickBot="1" x14ac:dyDescent="0.3">
      <c r="A2583" s="776" t="s">
        <v>407</v>
      </c>
      <c r="B2583" s="3" t="s">
        <v>136</v>
      </c>
      <c r="C2583" s="617">
        <f>C2584+C2586+C2589</f>
        <v>2000000</v>
      </c>
      <c r="D2583" s="617">
        <f t="shared" ref="D2583:J2583" si="1169">D2584+D2586+D2589</f>
        <v>0</v>
      </c>
      <c r="E2583" s="617">
        <f t="shared" si="1169"/>
        <v>0</v>
      </c>
      <c r="F2583" s="624">
        <f t="shared" si="1169"/>
        <v>0</v>
      </c>
      <c r="G2583" s="820">
        <f t="shared" si="1169"/>
        <v>0</v>
      </c>
      <c r="H2583" s="617">
        <f t="shared" si="1169"/>
        <v>34500</v>
      </c>
      <c r="I2583" s="934">
        <f t="shared" si="1169"/>
        <v>34500</v>
      </c>
      <c r="J2583" s="625">
        <f t="shared" si="1169"/>
        <v>1965500</v>
      </c>
      <c r="K2583" s="741">
        <f t="shared" si="1159"/>
        <v>1.7250000000000001</v>
      </c>
    </row>
    <row r="2584" spans="1:11" ht="14.1" customHeight="1" x14ac:dyDescent="0.25">
      <c r="A2584" s="777" t="s">
        <v>408</v>
      </c>
      <c r="B2584" s="41" t="s">
        <v>139</v>
      </c>
      <c r="C2584" s="618">
        <f>C2585</f>
        <v>500000</v>
      </c>
      <c r="D2584" s="618">
        <f t="shared" ref="D2584:J2584" si="1170">D2585</f>
        <v>0</v>
      </c>
      <c r="E2584" s="618">
        <f t="shared" si="1170"/>
        <v>0</v>
      </c>
      <c r="F2584" s="626">
        <f t="shared" si="1170"/>
        <v>0</v>
      </c>
      <c r="G2584" s="821">
        <f t="shared" si="1170"/>
        <v>0</v>
      </c>
      <c r="H2584" s="618">
        <f t="shared" si="1170"/>
        <v>0</v>
      </c>
      <c r="I2584" s="935">
        <f t="shared" si="1170"/>
        <v>0</v>
      </c>
      <c r="J2584" s="628">
        <f t="shared" si="1170"/>
        <v>500000</v>
      </c>
      <c r="K2584" s="743">
        <f t="shared" si="1159"/>
        <v>0</v>
      </c>
    </row>
    <row r="2585" spans="1:11" ht="14.1" customHeight="1" x14ac:dyDescent="0.25">
      <c r="A2585" s="778" t="s">
        <v>409</v>
      </c>
      <c r="B2585" s="4" t="s">
        <v>140</v>
      </c>
      <c r="C2585" s="12">
        <v>500000</v>
      </c>
      <c r="D2585" s="587"/>
      <c r="E2585" s="587"/>
      <c r="F2585" s="699"/>
      <c r="G2585" s="822"/>
      <c r="H2585" s="605"/>
      <c r="I2585" s="823">
        <f>H2585+G2585</f>
        <v>0</v>
      </c>
      <c r="J2585" s="604">
        <f>C2585-I2585</f>
        <v>500000</v>
      </c>
      <c r="K2585" s="733">
        <f t="shared" si="1159"/>
        <v>0</v>
      </c>
    </row>
    <row r="2586" spans="1:11" ht="14.1" customHeight="1" x14ac:dyDescent="0.25">
      <c r="A2586" s="778" t="s">
        <v>410</v>
      </c>
      <c r="B2586" s="4" t="s">
        <v>141</v>
      </c>
      <c r="C2586" s="12">
        <f>C2587+C2588</f>
        <v>500000</v>
      </c>
      <c r="D2586" s="12">
        <f t="shared" ref="D2586:J2586" si="1171">D2587+D2588</f>
        <v>0</v>
      </c>
      <c r="E2586" s="12">
        <f t="shared" si="1171"/>
        <v>0</v>
      </c>
      <c r="F2586" s="633">
        <f t="shared" si="1171"/>
        <v>0</v>
      </c>
      <c r="G2586" s="824">
        <f t="shared" si="1171"/>
        <v>0</v>
      </c>
      <c r="H2586" s="12">
        <f t="shared" si="1171"/>
        <v>34500</v>
      </c>
      <c r="I2586" s="834">
        <f t="shared" si="1171"/>
        <v>34500</v>
      </c>
      <c r="J2586" s="634">
        <f t="shared" si="1171"/>
        <v>465500</v>
      </c>
      <c r="K2586" s="733">
        <f t="shared" si="1159"/>
        <v>6.9</v>
      </c>
    </row>
    <row r="2587" spans="1:11" ht="14.1" customHeight="1" x14ac:dyDescent="0.25">
      <c r="A2587" s="778" t="s">
        <v>411</v>
      </c>
      <c r="B2587" s="4" t="s">
        <v>142</v>
      </c>
      <c r="C2587" s="12">
        <v>300000</v>
      </c>
      <c r="D2587" s="587"/>
      <c r="E2587" s="587"/>
      <c r="F2587" s="699"/>
      <c r="G2587" s="822"/>
      <c r="H2587" s="605">
        <v>34500</v>
      </c>
      <c r="I2587" s="823">
        <f>H2587+G2587</f>
        <v>34500</v>
      </c>
      <c r="J2587" s="604">
        <f>C2587-I2587</f>
        <v>265500</v>
      </c>
      <c r="K2587" s="733">
        <f t="shared" si="1159"/>
        <v>11.5</v>
      </c>
    </row>
    <row r="2588" spans="1:11" ht="14.1" customHeight="1" x14ac:dyDescent="0.25">
      <c r="A2588" s="778" t="s">
        <v>941</v>
      </c>
      <c r="B2588" s="4" t="s">
        <v>387</v>
      </c>
      <c r="C2588" s="12">
        <v>200000</v>
      </c>
      <c r="D2588" s="587"/>
      <c r="E2588" s="587"/>
      <c r="F2588" s="699"/>
      <c r="G2588" s="822"/>
      <c r="H2588" s="605"/>
      <c r="I2588" s="823"/>
      <c r="J2588" s="604">
        <f>C2588-I2588</f>
        <v>200000</v>
      </c>
      <c r="K2588" s="733">
        <f t="shared" si="1159"/>
        <v>0</v>
      </c>
    </row>
    <row r="2589" spans="1:11" ht="14.1" customHeight="1" x14ac:dyDescent="0.25">
      <c r="A2589" s="778" t="s">
        <v>412</v>
      </c>
      <c r="B2589" s="4" t="s">
        <v>143</v>
      </c>
      <c r="C2589" s="12">
        <f>C2590</f>
        <v>1000000</v>
      </c>
      <c r="D2589" s="12">
        <f t="shared" ref="D2589:J2589" si="1172">D2590</f>
        <v>0</v>
      </c>
      <c r="E2589" s="12">
        <f t="shared" si="1172"/>
        <v>0</v>
      </c>
      <c r="F2589" s="633">
        <f t="shared" si="1172"/>
        <v>0</v>
      </c>
      <c r="G2589" s="824">
        <f t="shared" si="1172"/>
        <v>0</v>
      </c>
      <c r="H2589" s="12">
        <f t="shared" si="1172"/>
        <v>0</v>
      </c>
      <c r="I2589" s="834">
        <f t="shared" si="1172"/>
        <v>0</v>
      </c>
      <c r="J2589" s="634">
        <f t="shared" si="1172"/>
        <v>1000000</v>
      </c>
      <c r="K2589" s="733">
        <f t="shared" si="1159"/>
        <v>0</v>
      </c>
    </row>
    <row r="2590" spans="1:11" ht="14.1" customHeight="1" x14ac:dyDescent="0.25">
      <c r="A2590" s="778" t="s">
        <v>413</v>
      </c>
      <c r="B2590" s="4" t="s">
        <v>160</v>
      </c>
      <c r="C2590" s="12">
        <v>1000000</v>
      </c>
      <c r="D2590" s="218"/>
      <c r="E2590" s="218"/>
      <c r="F2590" s="697"/>
      <c r="G2590" s="804"/>
      <c r="H2590" s="605"/>
      <c r="I2590" s="823">
        <f>H2590+G2590</f>
        <v>0</v>
      </c>
      <c r="J2590" s="604">
        <f>C2590-I2590</f>
        <v>1000000</v>
      </c>
      <c r="K2590" s="733">
        <f t="shared" si="1159"/>
        <v>0</v>
      </c>
    </row>
    <row r="2591" spans="1:11" ht="14.1" customHeight="1" thickBot="1" x14ac:dyDescent="0.3">
      <c r="A2591" s="371" t="s">
        <v>76</v>
      </c>
      <c r="B2591" s="47" t="s">
        <v>77</v>
      </c>
      <c r="C2591" s="616">
        <f>C2592</f>
        <v>3000000</v>
      </c>
      <c r="D2591" s="616">
        <f t="shared" ref="D2591:J2591" si="1173">D2592</f>
        <v>0</v>
      </c>
      <c r="E2591" s="616">
        <f t="shared" si="1173"/>
        <v>0</v>
      </c>
      <c r="F2591" s="622">
        <f t="shared" si="1173"/>
        <v>0</v>
      </c>
      <c r="G2591" s="838">
        <f t="shared" si="1173"/>
        <v>0</v>
      </c>
      <c r="H2591" s="641">
        <f t="shared" si="1173"/>
        <v>0</v>
      </c>
      <c r="I2591" s="962">
        <f t="shared" si="1173"/>
        <v>0</v>
      </c>
      <c r="J2591" s="632">
        <f t="shared" si="1173"/>
        <v>3000000</v>
      </c>
      <c r="K2591" s="739">
        <f t="shared" si="1159"/>
        <v>0</v>
      </c>
    </row>
    <row r="2592" spans="1:11" ht="14.1" customHeight="1" thickBot="1" x14ac:dyDescent="0.3">
      <c r="A2592" s="776" t="s">
        <v>414</v>
      </c>
      <c r="B2592" s="3" t="s">
        <v>136</v>
      </c>
      <c r="C2592" s="617">
        <f>C2593+C2595+C2597</f>
        <v>3000000</v>
      </c>
      <c r="D2592" s="617">
        <f t="shared" ref="D2592:J2592" si="1174">D2593+D2595+D2597</f>
        <v>0</v>
      </c>
      <c r="E2592" s="617">
        <f t="shared" si="1174"/>
        <v>0</v>
      </c>
      <c r="F2592" s="624">
        <f t="shared" si="1174"/>
        <v>0</v>
      </c>
      <c r="G2592" s="820">
        <f t="shared" si="1174"/>
        <v>0</v>
      </c>
      <c r="H2592" s="617">
        <f t="shared" si="1174"/>
        <v>0</v>
      </c>
      <c r="I2592" s="934">
        <f t="shared" si="1174"/>
        <v>0</v>
      </c>
      <c r="J2592" s="625">
        <f t="shared" si="1174"/>
        <v>3000000</v>
      </c>
      <c r="K2592" s="749">
        <f t="shared" si="1159"/>
        <v>0</v>
      </c>
    </row>
    <row r="2593" spans="1:11" ht="14.1" customHeight="1" x14ac:dyDescent="0.25">
      <c r="A2593" s="777" t="s">
        <v>415</v>
      </c>
      <c r="B2593" s="41" t="s">
        <v>139</v>
      </c>
      <c r="C2593" s="618">
        <f>C2594</f>
        <v>940000</v>
      </c>
      <c r="D2593" s="618">
        <f t="shared" ref="D2593:J2593" si="1175">D2594</f>
        <v>0</v>
      </c>
      <c r="E2593" s="618">
        <f t="shared" si="1175"/>
        <v>0</v>
      </c>
      <c r="F2593" s="626">
        <f t="shared" si="1175"/>
        <v>0</v>
      </c>
      <c r="G2593" s="821">
        <f t="shared" si="1175"/>
        <v>0</v>
      </c>
      <c r="H2593" s="618">
        <f t="shared" si="1175"/>
        <v>0</v>
      </c>
      <c r="I2593" s="935">
        <f t="shared" si="1175"/>
        <v>0</v>
      </c>
      <c r="J2593" s="628">
        <f t="shared" si="1175"/>
        <v>940000</v>
      </c>
      <c r="K2593" s="759">
        <f t="shared" si="1159"/>
        <v>0</v>
      </c>
    </row>
    <row r="2594" spans="1:11" ht="14.1" customHeight="1" x14ac:dyDescent="0.25">
      <c r="A2594" s="778" t="s">
        <v>416</v>
      </c>
      <c r="B2594" s="4" t="s">
        <v>140</v>
      </c>
      <c r="C2594" s="12">
        <v>940000</v>
      </c>
      <c r="D2594" s="587"/>
      <c r="E2594" s="587"/>
      <c r="F2594" s="699"/>
      <c r="G2594" s="822"/>
      <c r="H2594" s="605"/>
      <c r="I2594" s="823">
        <f>H2594+G2594</f>
        <v>0</v>
      </c>
      <c r="J2594" s="636">
        <f>C2594-I2594</f>
        <v>940000</v>
      </c>
      <c r="K2594" s="752">
        <f t="shared" si="1159"/>
        <v>0</v>
      </c>
    </row>
    <row r="2595" spans="1:11" ht="14.1" customHeight="1" x14ac:dyDescent="0.25">
      <c r="A2595" s="778" t="s">
        <v>417</v>
      </c>
      <c r="B2595" s="4" t="s">
        <v>141</v>
      </c>
      <c r="C2595" s="12">
        <f>C2596</f>
        <v>100000</v>
      </c>
      <c r="D2595" s="12">
        <f t="shared" ref="D2595:J2595" si="1176">D2596</f>
        <v>0</v>
      </c>
      <c r="E2595" s="12">
        <f t="shared" si="1176"/>
        <v>0</v>
      </c>
      <c r="F2595" s="633">
        <f t="shared" si="1176"/>
        <v>0</v>
      </c>
      <c r="G2595" s="824">
        <f t="shared" si="1176"/>
        <v>0</v>
      </c>
      <c r="H2595" s="12">
        <f t="shared" si="1176"/>
        <v>0</v>
      </c>
      <c r="I2595" s="834">
        <f t="shared" si="1176"/>
        <v>0</v>
      </c>
      <c r="J2595" s="634">
        <f t="shared" si="1176"/>
        <v>100000</v>
      </c>
      <c r="K2595" s="752">
        <f t="shared" si="1159"/>
        <v>0</v>
      </c>
    </row>
    <row r="2596" spans="1:11" ht="14.1" customHeight="1" x14ac:dyDescent="0.25">
      <c r="A2596" s="778" t="s">
        <v>418</v>
      </c>
      <c r="B2596" s="4" t="s">
        <v>142</v>
      </c>
      <c r="C2596" s="12">
        <v>100000</v>
      </c>
      <c r="D2596" s="218"/>
      <c r="E2596" s="218"/>
      <c r="F2596" s="699"/>
      <c r="G2596" s="822"/>
      <c r="H2596" s="605"/>
      <c r="I2596" s="831">
        <f>H2596+G2596</f>
        <v>0</v>
      </c>
      <c r="J2596" s="636">
        <f>C2596-I2596</f>
        <v>100000</v>
      </c>
      <c r="K2596" s="752">
        <f t="shared" si="1159"/>
        <v>0</v>
      </c>
    </row>
    <row r="2597" spans="1:11" ht="14.1" customHeight="1" x14ac:dyDescent="0.25">
      <c r="A2597" s="778" t="s">
        <v>419</v>
      </c>
      <c r="B2597" s="4" t="s">
        <v>143</v>
      </c>
      <c r="C2597" s="12">
        <f>C2598</f>
        <v>1960000</v>
      </c>
      <c r="D2597" s="12">
        <f t="shared" ref="D2597:J2597" si="1177">D2598</f>
        <v>0</v>
      </c>
      <c r="E2597" s="12">
        <f t="shared" si="1177"/>
        <v>0</v>
      </c>
      <c r="F2597" s="633">
        <f t="shared" si="1177"/>
        <v>0</v>
      </c>
      <c r="G2597" s="824">
        <f t="shared" si="1177"/>
        <v>0</v>
      </c>
      <c r="H2597" s="12">
        <f t="shared" si="1177"/>
        <v>0</v>
      </c>
      <c r="I2597" s="834">
        <f t="shared" si="1177"/>
        <v>0</v>
      </c>
      <c r="J2597" s="634">
        <f t="shared" si="1177"/>
        <v>1960000</v>
      </c>
      <c r="K2597" s="752">
        <f t="shared" si="1159"/>
        <v>0</v>
      </c>
    </row>
    <row r="2598" spans="1:11" ht="14.1" customHeight="1" thickBot="1" x14ac:dyDescent="0.3">
      <c r="A2598" s="778" t="s">
        <v>420</v>
      </c>
      <c r="B2598" s="4" t="s">
        <v>160</v>
      </c>
      <c r="C2598" s="12">
        <v>1960000</v>
      </c>
      <c r="D2598" s="218"/>
      <c r="E2598" s="218"/>
      <c r="F2598" s="699"/>
      <c r="G2598" s="804"/>
      <c r="H2598" s="605"/>
      <c r="I2598" s="823">
        <f>H2598+G2598</f>
        <v>0</v>
      </c>
      <c r="J2598" s="636">
        <f>C2598-I2598</f>
        <v>1960000</v>
      </c>
      <c r="K2598" s="781">
        <f t="shared" si="1159"/>
        <v>0</v>
      </c>
    </row>
    <row r="2599" spans="1:11" ht="14.1" customHeight="1" thickBot="1" x14ac:dyDescent="0.3">
      <c r="A2599" s="1647" t="s">
        <v>112</v>
      </c>
      <c r="B2599" s="1648"/>
      <c r="C2599" s="671">
        <f>C2121</f>
        <v>2014979600</v>
      </c>
      <c r="D2599" s="671">
        <f>D2117</f>
        <v>511553808</v>
      </c>
      <c r="E2599" s="671">
        <f>E2117</f>
        <v>188523181</v>
      </c>
      <c r="F2599" s="796">
        <f>F2117</f>
        <v>700076989</v>
      </c>
      <c r="G2599" s="861">
        <f>G2121</f>
        <v>511551507</v>
      </c>
      <c r="H2599" s="671">
        <f>H2121</f>
        <v>153744603</v>
      </c>
      <c r="I2599" s="955">
        <f>I2121</f>
        <v>665296110</v>
      </c>
      <c r="J2599" s="672">
        <f>J2121</f>
        <v>1349683490</v>
      </c>
      <c r="K2599" s="782">
        <f>K2121</f>
        <v>33.017510946512807</v>
      </c>
    </row>
    <row r="2600" spans="1:11" ht="14.1" customHeight="1" thickTop="1" thickBot="1" x14ac:dyDescent="0.3">
      <c r="A2600" s="1649" t="s">
        <v>693</v>
      </c>
      <c r="B2600" s="1650"/>
      <c r="C2600" s="710"/>
      <c r="D2600" s="710"/>
      <c r="E2600" s="710"/>
      <c r="F2600" s="711"/>
      <c r="G2600" s="862"/>
      <c r="H2600" s="673"/>
      <c r="I2600" s="956"/>
      <c r="J2600" s="674">
        <f>F2599-I2599</f>
        <v>34780879</v>
      </c>
      <c r="K2600" s="783"/>
    </row>
    <row r="2601" spans="1:11" ht="14.1" customHeight="1" x14ac:dyDescent="0.25">
      <c r="A2601" s="216"/>
      <c r="B2601" s="216"/>
      <c r="C2601" s="1651" t="s">
        <v>455</v>
      </c>
      <c r="D2601" s="1651"/>
      <c r="E2601" s="387">
        <f>J2600</f>
        <v>34780879</v>
      </c>
      <c r="F2601" s="237"/>
      <c r="G2601" s="1652" t="s">
        <v>1006</v>
      </c>
      <c r="H2601" s="1652"/>
      <c r="I2601" s="1652"/>
      <c r="J2601" s="1652"/>
      <c r="K2601" s="1652"/>
    </row>
    <row r="2602" spans="1:11" ht="14.1" customHeight="1" x14ac:dyDescent="0.25">
      <c r="A2602" s="216"/>
      <c r="B2602" s="216"/>
      <c r="C2602" s="1653" t="s">
        <v>787</v>
      </c>
      <c r="D2602" s="1653"/>
      <c r="E2602" s="388">
        <v>0</v>
      </c>
      <c r="F2602" s="237"/>
      <c r="G2602" s="1654" t="s">
        <v>720</v>
      </c>
      <c r="H2602" s="1654"/>
      <c r="I2602" s="1654"/>
      <c r="J2602" s="1654"/>
      <c r="K2602" s="1654"/>
    </row>
    <row r="2603" spans="1:11" ht="14.1" customHeight="1" x14ac:dyDescent="0.25">
      <c r="A2603" s="216"/>
      <c r="B2603" s="216"/>
      <c r="C2603" s="1655" t="s">
        <v>572</v>
      </c>
      <c r="D2603" s="1655"/>
      <c r="E2603" s="675">
        <f>E2601-E2602</f>
        <v>34780879</v>
      </c>
      <c r="F2603" s="237"/>
      <c r="G2603" s="237"/>
      <c r="H2603" s="237"/>
      <c r="I2603" s="237"/>
      <c r="J2603" s="237"/>
      <c r="K2603" s="237"/>
    </row>
    <row r="2604" spans="1:11" ht="14.1" customHeight="1" x14ac:dyDescent="0.25">
      <c r="A2604" s="216"/>
      <c r="B2604" s="216"/>
      <c r="C2604" s="216"/>
      <c r="D2604" s="216"/>
      <c r="E2604" s="676">
        <f>E2603+E2602</f>
        <v>34780879</v>
      </c>
      <c r="F2604" s="237"/>
      <c r="G2604" s="237"/>
      <c r="H2604" s="237"/>
      <c r="I2604" s="677"/>
      <c r="J2604" s="237"/>
      <c r="K2604" s="237"/>
    </row>
    <row r="2605" spans="1:11" ht="14.1" customHeight="1" x14ac:dyDescent="0.25">
      <c r="A2605" s="216"/>
      <c r="B2605" s="712"/>
      <c r="C2605" s="387"/>
      <c r="D2605" s="216"/>
      <c r="E2605" s="216"/>
      <c r="F2605" s="237"/>
      <c r="G2605" s="677"/>
      <c r="H2605" s="677"/>
      <c r="I2605" s="957" t="s">
        <v>744</v>
      </c>
      <c r="J2605" s="677"/>
      <c r="K2605" s="677"/>
    </row>
    <row r="2606" spans="1:11" ht="14.1" customHeight="1" x14ac:dyDescent="0.25">
      <c r="A2606" s="216"/>
      <c r="B2606" s="712"/>
      <c r="C2606" s="713"/>
      <c r="D2606" s="387"/>
      <c r="E2606" s="713"/>
      <c r="F2606" s="237"/>
      <c r="G2606" s="677"/>
      <c r="H2606" s="677"/>
      <c r="I2606" s="958" t="s">
        <v>745</v>
      </c>
      <c r="J2606" s="677"/>
      <c r="K2606" s="677"/>
    </row>
    <row r="2607" spans="1:11" ht="14.1" customHeight="1" x14ac:dyDescent="0.25">
      <c r="A2607" s="216"/>
      <c r="B2607" s="712"/>
      <c r="C2607" s="713"/>
      <c r="D2607" s="216"/>
      <c r="E2607" s="713"/>
      <c r="F2607" s="237"/>
      <c r="G2607" s="237"/>
      <c r="H2607" s="237"/>
      <c r="I2607" s="677"/>
      <c r="J2607" s="237"/>
      <c r="K2607" s="237"/>
    </row>
    <row r="2608" spans="1:11" ht="14.1" customHeight="1" x14ac:dyDescent="0.25">
      <c r="A2608" s="216"/>
      <c r="B2608" s="216"/>
      <c r="C2608" s="216"/>
      <c r="D2608" s="216"/>
      <c r="E2608" s="216"/>
      <c r="F2608" s="237"/>
      <c r="G2608" s="237"/>
      <c r="H2608" s="237"/>
      <c r="I2608" s="677"/>
      <c r="J2608" s="237"/>
      <c r="K2608" s="237"/>
    </row>
    <row r="2609" spans="1:11" ht="14.1" customHeight="1" x14ac:dyDescent="0.25">
      <c r="A2609" s="216"/>
      <c r="B2609" s="1678" t="s">
        <v>441</v>
      </c>
      <c r="C2609" s="1678" t="s">
        <v>705</v>
      </c>
      <c r="D2609" s="678" t="s">
        <v>442</v>
      </c>
      <c r="E2609" s="679" t="s">
        <v>454</v>
      </c>
      <c r="F2609" s="1679"/>
      <c r="G2609" s="1679"/>
      <c r="H2609" s="682">
        <f>E2616+E2613</f>
        <v>665296110</v>
      </c>
      <c r="I2609" s="677"/>
      <c r="J2609" s="237"/>
      <c r="K2609" s="237"/>
    </row>
    <row r="2610" spans="1:11" ht="14.1" customHeight="1" x14ac:dyDescent="0.25">
      <c r="A2610" s="216"/>
      <c r="B2610" s="1678"/>
      <c r="C2610" s="1678"/>
      <c r="D2610" s="678" t="s">
        <v>442</v>
      </c>
      <c r="E2610" s="679" t="s">
        <v>454</v>
      </c>
      <c r="F2610" s="1249" t="s">
        <v>455</v>
      </c>
      <c r="G2610" s="1249"/>
      <c r="H2610" s="237"/>
      <c r="I2610" s="237"/>
      <c r="J2610" s="237"/>
      <c r="K2610" s="237"/>
    </row>
    <row r="2611" spans="1:11" ht="14.1" customHeight="1" x14ac:dyDescent="0.25">
      <c r="A2611" s="216"/>
      <c r="B2611" s="57" t="s">
        <v>78</v>
      </c>
      <c r="C2611" s="59">
        <f>C2613+C2616</f>
        <v>2014979600</v>
      </c>
      <c r="D2611" s="59">
        <f>D2613+D2616</f>
        <v>700076989</v>
      </c>
      <c r="E2611" s="59">
        <f>E2613+E2616</f>
        <v>665296110</v>
      </c>
      <c r="F2611" s="59">
        <f>F2613+F2616</f>
        <v>0</v>
      </c>
      <c r="G2611" s="59">
        <f>G2613+G2616</f>
        <v>73397699</v>
      </c>
      <c r="H2611" s="237"/>
      <c r="I2611" s="682">
        <f>I2136-E2616</f>
        <v>0</v>
      </c>
      <c r="J2611" s="681"/>
      <c r="K2611" s="237"/>
    </row>
    <row r="2612" spans="1:11" ht="14.1" customHeight="1" x14ac:dyDescent="0.25">
      <c r="A2612" s="216"/>
      <c r="B2612" s="58"/>
      <c r="C2612" s="58"/>
      <c r="D2612" s="12"/>
      <c r="E2612" s="12"/>
      <c r="F2612" s="12"/>
      <c r="G2612" s="12"/>
      <c r="H2612" s="237"/>
      <c r="I2612" s="237"/>
      <c r="J2612" s="237"/>
      <c r="K2612" s="237"/>
    </row>
    <row r="2613" spans="1:11" ht="14.1" customHeight="1" x14ac:dyDescent="0.25">
      <c r="A2613" s="216"/>
      <c r="B2613" s="57" t="s">
        <v>443</v>
      </c>
      <c r="C2613" s="59">
        <f>C2614+C2615</f>
        <v>1559485600</v>
      </c>
      <c r="D2613" s="59">
        <f>F2118</f>
        <v>553279290</v>
      </c>
      <c r="E2613" s="59">
        <f>E2614+E2615</f>
        <v>553279290</v>
      </c>
      <c r="F2613" s="59">
        <f>D2613-E2613</f>
        <v>0</v>
      </c>
      <c r="G2613" s="12"/>
      <c r="H2613" s="237"/>
      <c r="I2613" s="682">
        <f>C2136-C2616</f>
        <v>0</v>
      </c>
      <c r="J2613" s="237"/>
      <c r="K2613" s="237"/>
    </row>
    <row r="2614" spans="1:11" ht="14.1" customHeight="1" x14ac:dyDescent="0.25">
      <c r="A2614" s="216"/>
      <c r="B2614" s="60" t="s">
        <v>706</v>
      </c>
      <c r="C2614" s="61">
        <f>C2125</f>
        <v>1293085600</v>
      </c>
      <c r="D2614" s="61">
        <f>D2125</f>
        <v>0</v>
      </c>
      <c r="E2614" s="61">
        <f>I2125</f>
        <v>473186290</v>
      </c>
      <c r="F2614" s="61">
        <f>F2125</f>
        <v>0</v>
      </c>
      <c r="G2614" s="61">
        <f>G2125</f>
        <v>378478808</v>
      </c>
      <c r="H2614" s="237"/>
      <c r="I2614" s="682">
        <f>D2613-D2615</f>
        <v>473186290</v>
      </c>
      <c r="J2614" s="237"/>
      <c r="K2614" s="237"/>
    </row>
    <row r="2615" spans="1:11" ht="14.1" customHeight="1" x14ac:dyDescent="0.25">
      <c r="A2615" s="216"/>
      <c r="B2615" s="60" t="s">
        <v>707</v>
      </c>
      <c r="C2615" s="61">
        <f>C2135</f>
        <v>266400000</v>
      </c>
      <c r="D2615" s="61">
        <f>I2134</f>
        <v>80093000</v>
      </c>
      <c r="E2615" s="61">
        <f>I2134</f>
        <v>80093000</v>
      </c>
      <c r="F2615" s="61">
        <f>F2135</f>
        <v>0</v>
      </c>
      <c r="G2615" s="61">
        <f>G2135</f>
        <v>59675000</v>
      </c>
      <c r="H2615" s="237"/>
      <c r="I2615" s="237"/>
      <c r="J2615" s="237"/>
      <c r="K2615" s="237"/>
    </row>
    <row r="2616" spans="1:11" ht="14.1" customHeight="1" x14ac:dyDescent="0.25">
      <c r="A2616" s="216"/>
      <c r="B2616" s="57" t="s">
        <v>82</v>
      </c>
      <c r="C2616" s="59">
        <f>C2617+C2618+C2619</f>
        <v>455494000</v>
      </c>
      <c r="D2616" s="59">
        <f>F2119</f>
        <v>146797699</v>
      </c>
      <c r="E2616" s="59">
        <f>E2617+E2618+E2619</f>
        <v>112016820</v>
      </c>
      <c r="F2616" s="59">
        <f>F2617+F2618+F2619</f>
        <v>0</v>
      </c>
      <c r="G2616" s="59">
        <f>G2617+G2618+G2619</f>
        <v>73397699</v>
      </c>
      <c r="H2616" s="682">
        <f>455494000-C2616</f>
        <v>0</v>
      </c>
      <c r="I2616" s="682">
        <f>D2616-E2616</f>
        <v>34780879</v>
      </c>
      <c r="J2616" s="237"/>
      <c r="K2616" s="237"/>
    </row>
    <row r="2617" spans="1:11" ht="14.1" customHeight="1" x14ac:dyDescent="0.25">
      <c r="A2617" s="216"/>
      <c r="B2617" s="60" t="s">
        <v>444</v>
      </c>
      <c r="C2617" s="61">
        <f>C2565+C2538+C2526+C2419+C2399+C2372+C2347+C2340+C2324+C2281+C2257+C2244+C2223+C2153</f>
        <v>103440000</v>
      </c>
      <c r="D2617" s="61">
        <f>D2565+D2538+D2526+D2419+D2399+D2372+D2347+D2340+D2324+D2281+D2257+D2244+D2223+D2153</f>
        <v>0</v>
      </c>
      <c r="E2617" s="61">
        <f>I2565+I2538+I2526+I2419+I2399+I2372+I2347+I2340+I2324+I2281+I2257+I2244+I2223+I2153</f>
        <v>14097000</v>
      </c>
      <c r="F2617" s="61">
        <f>F2565+F2538+F2526+F2419+F2399+F2372+F2347+F2340+F2324+F2281+F2257+F2244+F2223+F2153</f>
        <v>0</v>
      </c>
      <c r="G2617" s="61">
        <f>G2565+G2538+G2526+G2419+G2399+G2372+G2347+G2340+G2324+G2281+G2257+G2244+G2223+G2153</f>
        <v>4598000</v>
      </c>
      <c r="H2617" s="237"/>
      <c r="I2617" s="682">
        <f>I2136-E2616</f>
        <v>0</v>
      </c>
      <c r="J2617" s="237"/>
      <c r="K2617" s="237"/>
    </row>
    <row r="2618" spans="1:11" ht="14.1" customHeight="1" x14ac:dyDescent="0.25">
      <c r="A2618" s="216"/>
      <c r="B2618" s="60" t="s">
        <v>445</v>
      </c>
      <c r="C2618" s="61">
        <f>C2139+C2156+C2168+C2175+C2182+C2194+C2206+C2213+C2233+C2249+C2260+C2276+C2284+C2288+C2293+C2298+C2302+C2306+C2316+C2320+C2343+C2350+C2357+C2364+C2368+C2377+C2387+C2404+C2411+C2422+C2441+C2454+C2463+C2472+C2484+C2495+C2505+C2514+C2529+C2541+C2551+C2568+C2583+C2592</f>
        <v>240600000</v>
      </c>
      <c r="D2618" s="61">
        <f>D2139+D2156+D2168+D2175+D2182+D2194+D2206+D2213+D2233+D2249+D2260+D2276+D2284+D2288+D2293+D2298+D2302+D2306+D2316+D2320+D2343+D2350+D2357+D2364+D2368+D2377+D2387+D2404+D2411+D2422+D2441+D2454+D2463+D2472+D2484+D2495+D2505+D2514+D2529+D2541+D2551+D2568+D2583+D2592</f>
        <v>0</v>
      </c>
      <c r="E2618" s="61">
        <f>I2592+I2583+I2568+I2551+I2541+I2529+I2514+I2505+I2495+I2484+I2472+I2463+I2454+I2441+I2422+I2404+I2387+I2377+I2368+I2364+I2357+I2350+I2343+I2320+I2316+I2306+I2302+I2298+I2293+I2288+I2284+I2276+I2260+I2249+I2233+I2213+I2206+I2194+I2182+I2175+I2168+I2156+I2139+I2411</f>
        <v>77919820</v>
      </c>
      <c r="F2618" s="61">
        <f>F2139+F2156+F2168+F2175+F2182+F2194+F2206+F2213+F2233+F2249+F2260+F2276+F2284+F2288+F2293+F2298+F2302+F2306+F2316+F2320+F2343+F2350+F2357+F2364+F2368+F2377+F2387+F2404+F2411+F2422+F2441+F2454+F2463+F2472+F2484+F2495+F2505+F2514+F2529+F2541+F2551+F2568+F2583+F2592</f>
        <v>0</v>
      </c>
      <c r="G2618" s="61">
        <f>G2139+G2156+G2168+G2175+G2182+G2194+G2206+G2213+G2233+G2249+G2260+G2276+G2284+G2288+G2293+G2298+G2302+G2306+G2316+G2320+G2343+G2350+G2357+G2364+G2368+G2377+G2387+G2404+G2411+G2422+G2441+G2454+G2463+G2472+G2484+G2495+G2505+G2514+G2529+G2541+G2551+G2568+G2583+G2592</f>
        <v>48799699</v>
      </c>
      <c r="H2618" s="237"/>
      <c r="I2618" s="237"/>
      <c r="J2618" s="237"/>
      <c r="K2618" s="237"/>
    </row>
    <row r="2619" spans="1:11" ht="14.1" customHeight="1" x14ac:dyDescent="0.25">
      <c r="A2619" s="216"/>
      <c r="B2619" s="60" t="s">
        <v>446</v>
      </c>
      <c r="C2619" s="61">
        <f>C2329+C2336+C2382</f>
        <v>111454000</v>
      </c>
      <c r="D2619" s="61">
        <f>D2329+D2336+D2382</f>
        <v>0</v>
      </c>
      <c r="E2619" s="61">
        <f>I2382+I2336+I2329</f>
        <v>20000000</v>
      </c>
      <c r="F2619" s="61">
        <f>F2329+F2336+F2382</f>
        <v>0</v>
      </c>
      <c r="G2619" s="61">
        <f>G2329+G2336+G2382</f>
        <v>20000000</v>
      </c>
      <c r="H2619" s="237"/>
      <c r="I2619" s="237"/>
      <c r="J2619" s="237"/>
      <c r="K2619" s="237"/>
    </row>
    <row r="2620" spans="1:11" ht="14.1" customHeight="1" x14ac:dyDescent="0.25">
      <c r="A2620" s="216"/>
      <c r="B2620" s="58"/>
      <c r="C2620" s="63"/>
      <c r="D2620" s="12"/>
      <c r="E2620" s="12"/>
      <c r="F2620" s="62"/>
      <c r="G2620" s="62"/>
      <c r="H2620" s="237"/>
      <c r="I2620" s="237"/>
      <c r="J2620" s="237"/>
      <c r="K2620" s="237"/>
    </row>
    <row r="2621" spans="1:11" ht="14.1" customHeight="1" x14ac:dyDescent="0.25">
      <c r="A2621" s="216"/>
      <c r="B2621" s="10"/>
      <c r="C2621" s="10"/>
      <c r="D2621" s="10"/>
      <c r="E2621" s="10"/>
      <c r="F2621" s="58"/>
      <c r="G2621" s="58"/>
      <c r="H2621" s="237"/>
      <c r="I2621" s="237"/>
      <c r="J2621" s="237"/>
      <c r="K2621" s="237"/>
    </row>
    <row r="2622" spans="1:11" ht="14.1" customHeight="1" x14ac:dyDescent="0.25"/>
    <row r="2623" spans="1:11" ht="14.1" customHeight="1" x14ac:dyDescent="0.25"/>
    <row r="2624" spans="1:11" ht="14.1" customHeight="1" x14ac:dyDescent="0.25"/>
    <row r="2625" spans="1:11" ht="14.1" customHeight="1" x14ac:dyDescent="0.25"/>
    <row r="2626" spans="1:11" ht="14.1" customHeight="1" x14ac:dyDescent="0.25"/>
    <row r="2627" spans="1:11" ht="14.1" customHeight="1" x14ac:dyDescent="0.25">
      <c r="A2627" s="1656" t="s">
        <v>421</v>
      </c>
      <c r="B2627" s="1656"/>
      <c r="C2627" s="1656"/>
      <c r="D2627" s="1656"/>
      <c r="E2627" s="1656"/>
      <c r="F2627" s="1656"/>
      <c r="G2627" s="1656"/>
      <c r="H2627" s="1656"/>
      <c r="I2627" s="1656"/>
      <c r="J2627" s="1656"/>
      <c r="K2627" s="1656"/>
    </row>
    <row r="2628" spans="1:11" ht="14.1" customHeight="1" x14ac:dyDescent="0.25">
      <c r="A2628" s="1657" t="s">
        <v>422</v>
      </c>
      <c r="B2628" s="1657"/>
      <c r="C2628" s="1657"/>
      <c r="D2628" s="1657"/>
      <c r="E2628" s="1657"/>
      <c r="F2628" s="1657"/>
      <c r="G2628" s="1657"/>
      <c r="H2628" s="1657"/>
      <c r="I2628" s="1657"/>
      <c r="J2628" s="1657"/>
      <c r="K2628" s="1657"/>
    </row>
    <row r="2629" spans="1:11" ht="14.1" customHeight="1" x14ac:dyDescent="0.25">
      <c r="A2629" s="1656" t="s">
        <v>943</v>
      </c>
      <c r="B2629" s="1656"/>
      <c r="C2629" s="1656"/>
      <c r="D2629" s="1656"/>
      <c r="E2629" s="1656"/>
      <c r="F2629" s="1656"/>
      <c r="G2629" s="1656"/>
      <c r="H2629" s="1656"/>
      <c r="I2629" s="1656"/>
      <c r="J2629" s="1656"/>
      <c r="K2629" s="1656"/>
    </row>
    <row r="2630" spans="1:11" ht="14.1" customHeight="1" thickBot="1" x14ac:dyDescent="0.3">
      <c r="A2630" s="714" t="s">
        <v>1021</v>
      </c>
      <c r="B2630" s="715"/>
      <c r="C2630" s="8"/>
      <c r="D2630" s="9"/>
      <c r="E2630" s="1658"/>
      <c r="F2630" s="1658"/>
      <c r="G2630" s="1659"/>
      <c r="H2630" s="1659"/>
      <c r="I2630" s="920"/>
      <c r="J2630" s="288"/>
      <c r="K2630" s="289">
        <v>1</v>
      </c>
    </row>
    <row r="2631" spans="1:11" ht="14.1" customHeight="1" x14ac:dyDescent="0.25">
      <c r="A2631" s="1660" t="s">
        <v>423</v>
      </c>
      <c r="B2631" s="1663" t="s">
        <v>424</v>
      </c>
      <c r="C2631" s="1666" t="s">
        <v>1023</v>
      </c>
      <c r="D2631" s="1669" t="s">
        <v>425</v>
      </c>
      <c r="E2631" s="1669"/>
      <c r="F2631" s="1670"/>
      <c r="G2631" s="1671" t="s">
        <v>426</v>
      </c>
      <c r="H2631" s="1672"/>
      <c r="I2631" s="1673"/>
      <c r="J2631" s="716"/>
      <c r="K2631" s="1674" t="s">
        <v>427</v>
      </c>
    </row>
    <row r="2632" spans="1:11" ht="14.1" customHeight="1" x14ac:dyDescent="0.25">
      <c r="A2632" s="1661"/>
      <c r="B2632" s="1664"/>
      <c r="C2632" s="1667"/>
      <c r="D2632" s="683" t="s">
        <v>428</v>
      </c>
      <c r="E2632" s="683" t="s">
        <v>428</v>
      </c>
      <c r="F2632" s="684" t="s">
        <v>428</v>
      </c>
      <c r="G2632" s="798" t="s">
        <v>428</v>
      </c>
      <c r="H2632" s="577" t="s">
        <v>428</v>
      </c>
      <c r="I2632" s="921" t="s">
        <v>428</v>
      </c>
      <c r="J2632" s="1676" t="s">
        <v>429</v>
      </c>
      <c r="K2632" s="1675"/>
    </row>
    <row r="2633" spans="1:11" ht="14.1" customHeight="1" x14ac:dyDescent="0.25">
      <c r="A2633" s="1661"/>
      <c r="B2633" s="1664"/>
      <c r="C2633" s="1667"/>
      <c r="D2633" s="1270" t="s">
        <v>430</v>
      </c>
      <c r="E2633" s="1270" t="s">
        <v>430</v>
      </c>
      <c r="F2633" s="686" t="s">
        <v>431</v>
      </c>
      <c r="G2633" s="799" t="s">
        <v>430</v>
      </c>
      <c r="H2633" s="1272" t="s">
        <v>430</v>
      </c>
      <c r="I2633" s="922" t="s">
        <v>431</v>
      </c>
      <c r="J2633" s="1677"/>
      <c r="K2633" s="1675"/>
    </row>
    <row r="2634" spans="1:11" ht="14.1" customHeight="1" x14ac:dyDescent="0.25">
      <c r="A2634" s="1662"/>
      <c r="B2634" s="1665"/>
      <c r="C2634" s="1668"/>
      <c r="D2634" s="1271" t="s">
        <v>432</v>
      </c>
      <c r="E2634" s="1271" t="s">
        <v>433</v>
      </c>
      <c r="F2634" s="688" t="s">
        <v>433</v>
      </c>
      <c r="G2634" s="800" t="s">
        <v>432</v>
      </c>
      <c r="H2634" s="1273" t="s">
        <v>433</v>
      </c>
      <c r="I2634" s="923" t="s">
        <v>433</v>
      </c>
      <c r="J2634" s="580" t="s">
        <v>434</v>
      </c>
      <c r="K2634" s="1675"/>
    </row>
    <row r="2635" spans="1:11" ht="14.1" customHeight="1" thickBot="1" x14ac:dyDescent="0.3">
      <c r="A2635" s="717" t="s">
        <v>435</v>
      </c>
      <c r="B2635" s="689">
        <v>2</v>
      </c>
      <c r="C2635" s="690" t="s">
        <v>436</v>
      </c>
      <c r="D2635" s="690" t="s">
        <v>437</v>
      </c>
      <c r="E2635" s="690" t="s">
        <v>438</v>
      </c>
      <c r="F2635" s="691" t="s">
        <v>439</v>
      </c>
      <c r="G2635" s="801">
        <v>7</v>
      </c>
      <c r="H2635" s="581">
        <v>8</v>
      </c>
      <c r="I2635" s="924">
        <v>9</v>
      </c>
      <c r="J2635" s="582">
        <v>10</v>
      </c>
      <c r="K2635" s="718">
        <v>11</v>
      </c>
    </row>
    <row r="2636" spans="1:11" ht="14.1" customHeight="1" thickBot="1" x14ac:dyDescent="0.3">
      <c r="A2636" s="719"/>
      <c r="B2636" s="24" t="s">
        <v>440</v>
      </c>
      <c r="C2636" s="692"/>
      <c r="D2636" s="25">
        <f>D2637+D2638</f>
        <v>700076989</v>
      </c>
      <c r="E2636" s="25">
        <f>E2637+E2638</f>
        <v>115772092</v>
      </c>
      <c r="F2636" s="64">
        <f>E2636+D2636</f>
        <v>815849081</v>
      </c>
      <c r="G2636" s="802"/>
      <c r="H2636" s="583"/>
      <c r="I2636" s="925"/>
      <c r="J2636" s="584"/>
      <c r="K2636" s="720"/>
    </row>
    <row r="2637" spans="1:11" ht="14.1" customHeight="1" x14ac:dyDescent="0.25">
      <c r="A2637" s="721"/>
      <c r="B2637" s="21" t="s">
        <v>453</v>
      </c>
      <c r="C2637" s="22"/>
      <c r="D2637" s="23">
        <v>553279290</v>
      </c>
      <c r="E2637" s="23">
        <v>115772092</v>
      </c>
      <c r="F2637" s="65">
        <f>E2637+D2637</f>
        <v>669051382</v>
      </c>
      <c r="G2637" s="803"/>
      <c r="H2637" s="585"/>
      <c r="I2637" s="926"/>
      <c r="J2637" s="586"/>
      <c r="K2637" s="720"/>
    </row>
    <row r="2638" spans="1:11" ht="14.1" customHeight="1" x14ac:dyDescent="0.25">
      <c r="A2638" s="722"/>
      <c r="B2638" s="10" t="s">
        <v>452</v>
      </c>
      <c r="C2638" s="11"/>
      <c r="D2638" s="416">
        <v>146797699</v>
      </c>
      <c r="E2638" s="15">
        <v>0</v>
      </c>
      <c r="F2638" s="13">
        <f>E2638+D2638</f>
        <v>146797699</v>
      </c>
      <c r="G2638" s="804"/>
      <c r="H2638" s="587"/>
      <c r="I2638" s="927"/>
      <c r="J2638" s="588"/>
      <c r="K2638" s="720"/>
    </row>
    <row r="2639" spans="1:11" ht="14.1" customHeight="1" thickBot="1" x14ac:dyDescent="0.3">
      <c r="A2639" s="723"/>
      <c r="B2639" s="589"/>
      <c r="C2639" s="589"/>
      <c r="D2639" s="211"/>
      <c r="E2639" s="211"/>
      <c r="F2639" s="693"/>
      <c r="G2639" s="805"/>
      <c r="H2639" s="590"/>
      <c r="I2639" s="928"/>
      <c r="J2639" s="591"/>
      <c r="K2639" s="724"/>
    </row>
    <row r="2640" spans="1:11" ht="14.1" customHeight="1" thickTop="1" thickBot="1" x14ac:dyDescent="0.3">
      <c r="A2640" s="725" t="s">
        <v>81</v>
      </c>
      <c r="B2640" s="592" t="s">
        <v>78</v>
      </c>
      <c r="C2640" s="593">
        <f>C2642+C2655</f>
        <v>2014975600</v>
      </c>
      <c r="D2640" s="593">
        <f t="shared" ref="D2640:J2640" si="1178">D2642+D2655</f>
        <v>0</v>
      </c>
      <c r="E2640" s="593">
        <f t="shared" si="1178"/>
        <v>0</v>
      </c>
      <c r="F2640" s="594">
        <f t="shared" si="1178"/>
        <v>0</v>
      </c>
      <c r="G2640" s="806">
        <f t="shared" si="1178"/>
        <v>665296110</v>
      </c>
      <c r="H2640" s="595">
        <f t="shared" si="1178"/>
        <v>142705766</v>
      </c>
      <c r="I2640" s="929">
        <f t="shared" si="1178"/>
        <v>808001876</v>
      </c>
      <c r="J2640" s="596">
        <f t="shared" si="1178"/>
        <v>1205923724</v>
      </c>
      <c r="K2640" s="726">
        <f>I2640/C2640*100</f>
        <v>40.099834261020334</v>
      </c>
    </row>
    <row r="2641" spans="1:13" ht="14.1" customHeight="1" thickTop="1" thickBot="1" x14ac:dyDescent="0.3">
      <c r="A2641" s="727"/>
      <c r="B2641" s="597"/>
      <c r="C2641" s="598"/>
      <c r="D2641" s="598"/>
      <c r="E2641" s="598"/>
      <c r="F2641" s="599"/>
      <c r="G2641" s="807"/>
      <c r="H2641" s="600"/>
      <c r="I2641" s="930"/>
      <c r="J2641" s="601"/>
      <c r="K2641" s="726"/>
    </row>
    <row r="2642" spans="1:13" ht="14.1" customHeight="1" thickTop="1" thickBot="1" x14ac:dyDescent="0.3">
      <c r="A2642" s="725" t="s">
        <v>116</v>
      </c>
      <c r="B2642" s="592" t="s">
        <v>79</v>
      </c>
      <c r="C2642" s="593">
        <f>C2643</f>
        <v>1559485600</v>
      </c>
      <c r="D2642" s="593">
        <f t="shared" ref="D2642:J2642" si="1179">D2643</f>
        <v>0</v>
      </c>
      <c r="E2642" s="593">
        <f t="shared" si="1179"/>
        <v>0</v>
      </c>
      <c r="F2642" s="594">
        <f t="shared" si="1179"/>
        <v>0</v>
      </c>
      <c r="G2642" s="806">
        <f t="shared" si="1179"/>
        <v>553279290</v>
      </c>
      <c r="H2642" s="595">
        <f t="shared" si="1179"/>
        <v>115772092</v>
      </c>
      <c r="I2642" s="929">
        <f t="shared" si="1179"/>
        <v>669051382</v>
      </c>
      <c r="J2642" s="596">
        <f t="shared" si="1179"/>
        <v>890434218</v>
      </c>
      <c r="K2642" s="726">
        <f t="shared" ref="K2642:K2659" si="1180">I2642/C2642*100</f>
        <v>42.902055780444527</v>
      </c>
    </row>
    <row r="2643" spans="1:13" ht="14.1" customHeight="1" thickTop="1" x14ac:dyDescent="0.25">
      <c r="A2643" s="728" t="s">
        <v>115</v>
      </c>
      <c r="B2643" s="602" t="s">
        <v>80</v>
      </c>
      <c r="C2643" s="308">
        <f>C2644+C2653</f>
        <v>1559485600</v>
      </c>
      <c r="D2643" s="308">
        <f t="shared" ref="D2643:J2643" si="1181">D2644+D2653</f>
        <v>0</v>
      </c>
      <c r="E2643" s="308">
        <f t="shared" si="1181"/>
        <v>0</v>
      </c>
      <c r="F2643" s="310">
        <f t="shared" si="1181"/>
        <v>0</v>
      </c>
      <c r="G2643" s="808">
        <f t="shared" si="1181"/>
        <v>553279290</v>
      </c>
      <c r="H2643" s="312">
        <f t="shared" si="1181"/>
        <v>115772092</v>
      </c>
      <c r="I2643" s="809">
        <f t="shared" si="1181"/>
        <v>669051382</v>
      </c>
      <c r="J2643" s="313">
        <f t="shared" si="1181"/>
        <v>890434218</v>
      </c>
      <c r="K2643" s="729">
        <f t="shared" si="1180"/>
        <v>42.902055780444527</v>
      </c>
      <c r="M2643" s="340">
        <f>F2637-I2643</f>
        <v>0</v>
      </c>
    </row>
    <row r="2644" spans="1:13" ht="14.1" customHeight="1" x14ac:dyDescent="0.25">
      <c r="A2644" s="730" t="s">
        <v>113</v>
      </c>
      <c r="B2644" s="291" t="s">
        <v>0</v>
      </c>
      <c r="C2644" s="309">
        <f>SUM(C2645:C2652)</f>
        <v>1293085600</v>
      </c>
      <c r="D2644" s="309">
        <f t="shared" ref="D2644:J2644" si="1182">SUM(D2645:D2652)</f>
        <v>0</v>
      </c>
      <c r="E2644" s="309">
        <f t="shared" si="1182"/>
        <v>0</v>
      </c>
      <c r="F2644" s="311">
        <f t="shared" si="1182"/>
        <v>0</v>
      </c>
      <c r="G2644" s="959">
        <f t="shared" si="1182"/>
        <v>473186290</v>
      </c>
      <c r="H2644" s="309">
        <f t="shared" si="1182"/>
        <v>94854092</v>
      </c>
      <c r="I2644" s="960">
        <f t="shared" si="1182"/>
        <v>568040382</v>
      </c>
      <c r="J2644" s="314">
        <f t="shared" si="1182"/>
        <v>725045218</v>
      </c>
      <c r="K2644" s="731">
        <f t="shared" si="1180"/>
        <v>43.929062546207305</v>
      </c>
    </row>
    <row r="2645" spans="1:13" ht="14.1" customHeight="1" x14ac:dyDescent="0.25">
      <c r="A2645" s="732" t="s">
        <v>114</v>
      </c>
      <c r="B2645" s="4" t="s">
        <v>126</v>
      </c>
      <c r="C2645" s="12">
        <v>960964000</v>
      </c>
      <c r="D2645" s="229"/>
      <c r="E2645" s="229"/>
      <c r="F2645" s="694"/>
      <c r="G2645" s="828">
        <v>348371900</v>
      </c>
      <c r="H2645" s="603">
        <v>70184900</v>
      </c>
      <c r="I2645" s="823">
        <f>H2645+G2645</f>
        <v>418556800</v>
      </c>
      <c r="J2645" s="604">
        <f>C2645-I2645</f>
        <v>542407200</v>
      </c>
      <c r="K2645" s="733">
        <f t="shared" si="1180"/>
        <v>43.55592925437373</v>
      </c>
    </row>
    <row r="2646" spans="1:13" ht="14.1" customHeight="1" x14ac:dyDescent="0.25">
      <c r="A2646" s="732" t="s">
        <v>117</v>
      </c>
      <c r="B2646" s="4" t="s">
        <v>127</v>
      </c>
      <c r="C2646" s="12">
        <v>107483200</v>
      </c>
      <c r="D2646" s="229"/>
      <c r="E2646" s="229"/>
      <c r="F2646" s="694"/>
      <c r="G2646" s="822">
        <v>43152444</v>
      </c>
      <c r="H2646" s="605">
        <f>6631290+1882406</f>
        <v>8513696</v>
      </c>
      <c r="I2646" s="823">
        <f t="shared" ref="I2646:I2652" si="1183">H2646+G2646</f>
        <v>51666140</v>
      </c>
      <c r="J2646" s="604">
        <f t="shared" ref="J2646:J2652" si="1184">C2646-I2646</f>
        <v>55817060</v>
      </c>
      <c r="K2646" s="733">
        <f t="shared" si="1180"/>
        <v>48.069037765902017</v>
      </c>
    </row>
    <row r="2647" spans="1:13" ht="14.1" customHeight="1" x14ac:dyDescent="0.25">
      <c r="A2647" s="732" t="s">
        <v>118</v>
      </c>
      <c r="B2647" s="4" t="s">
        <v>128</v>
      </c>
      <c r="C2647" s="12">
        <v>76310000</v>
      </c>
      <c r="D2647" s="229"/>
      <c r="E2647" s="229"/>
      <c r="F2647" s="694"/>
      <c r="G2647" s="822">
        <v>29350000</v>
      </c>
      <c r="H2647" s="605">
        <v>5870000</v>
      </c>
      <c r="I2647" s="823">
        <f t="shared" si="1183"/>
        <v>35220000</v>
      </c>
      <c r="J2647" s="604">
        <f t="shared" si="1184"/>
        <v>41090000</v>
      </c>
      <c r="K2647" s="733">
        <f t="shared" si="1180"/>
        <v>46.153846153846153</v>
      </c>
    </row>
    <row r="2648" spans="1:13" ht="14.1" customHeight="1" x14ac:dyDescent="0.25">
      <c r="A2648" s="732" t="s">
        <v>119</v>
      </c>
      <c r="B2648" s="4" t="s">
        <v>129</v>
      </c>
      <c r="C2648" s="12">
        <v>28210000</v>
      </c>
      <c r="D2648" s="229"/>
      <c r="E2648" s="229"/>
      <c r="F2648" s="694"/>
      <c r="G2648" s="822">
        <v>10855000</v>
      </c>
      <c r="H2648" s="605">
        <v>2175000</v>
      </c>
      <c r="I2648" s="823">
        <f t="shared" si="1183"/>
        <v>13030000</v>
      </c>
      <c r="J2648" s="604">
        <f t="shared" si="1184"/>
        <v>15180000</v>
      </c>
      <c r="K2648" s="733">
        <f t="shared" si="1180"/>
        <v>46.189294576391347</v>
      </c>
    </row>
    <row r="2649" spans="1:13" ht="14.1" customHeight="1" x14ac:dyDescent="0.25">
      <c r="A2649" s="732" t="s">
        <v>120</v>
      </c>
      <c r="B2649" s="4" t="s">
        <v>130</v>
      </c>
      <c r="C2649" s="12">
        <v>68801900</v>
      </c>
      <c r="D2649" s="229"/>
      <c r="E2649" s="229"/>
      <c r="F2649" s="694"/>
      <c r="G2649" s="822">
        <v>26288460</v>
      </c>
      <c r="H2649" s="605">
        <v>5069400</v>
      </c>
      <c r="I2649" s="823">
        <f t="shared" si="1183"/>
        <v>31357860</v>
      </c>
      <c r="J2649" s="604">
        <f t="shared" si="1184"/>
        <v>37444040</v>
      </c>
      <c r="K2649" s="733">
        <f t="shared" si="1180"/>
        <v>45.577026215845784</v>
      </c>
    </row>
    <row r="2650" spans="1:13" ht="14.1" customHeight="1" x14ac:dyDescent="0.25">
      <c r="A2650" s="732" t="s">
        <v>121</v>
      </c>
      <c r="B2650" s="4" t="s">
        <v>131</v>
      </c>
      <c r="C2650" s="12">
        <v>21305700</v>
      </c>
      <c r="D2650" s="229"/>
      <c r="E2650" s="229"/>
      <c r="F2650" s="694"/>
      <c r="G2650" s="822">
        <v>3416299</v>
      </c>
      <c r="H2650" s="605">
        <v>678885</v>
      </c>
      <c r="I2650" s="823">
        <f t="shared" si="1183"/>
        <v>4095184</v>
      </c>
      <c r="J2650" s="604">
        <f t="shared" si="1184"/>
        <v>17210516</v>
      </c>
      <c r="K2650" s="733">
        <f t="shared" si="1180"/>
        <v>19.221072295207385</v>
      </c>
    </row>
    <row r="2651" spans="1:13" ht="14.1" customHeight="1" x14ac:dyDescent="0.25">
      <c r="A2651" s="732" t="s">
        <v>122</v>
      </c>
      <c r="B2651" s="4" t="s">
        <v>132</v>
      </c>
      <c r="C2651" s="12">
        <v>16700</v>
      </c>
      <c r="D2651" s="229"/>
      <c r="E2651" s="229"/>
      <c r="F2651" s="694"/>
      <c r="G2651" s="822">
        <v>6506</v>
      </c>
      <c r="H2651" s="605">
        <v>1263</v>
      </c>
      <c r="I2651" s="823">
        <f t="shared" si="1183"/>
        <v>7769</v>
      </c>
      <c r="J2651" s="604">
        <f t="shared" si="1184"/>
        <v>8931</v>
      </c>
      <c r="K2651" s="733">
        <f t="shared" si="1180"/>
        <v>46.520958083832333</v>
      </c>
    </row>
    <row r="2652" spans="1:13" ht="14.1" customHeight="1" x14ac:dyDescent="0.25">
      <c r="A2652" s="732" t="s">
        <v>123</v>
      </c>
      <c r="B2652" s="4" t="s">
        <v>133</v>
      </c>
      <c r="C2652" s="12">
        <v>29994100</v>
      </c>
      <c r="D2652" s="229"/>
      <c r="E2652" s="229"/>
      <c r="F2652" s="694"/>
      <c r="G2652" s="1190">
        <v>11745681</v>
      </c>
      <c r="H2652" s="606">
        <v>2360948</v>
      </c>
      <c r="I2652" s="823">
        <f t="shared" si="1183"/>
        <v>14106629</v>
      </c>
      <c r="J2652" s="604">
        <f t="shared" si="1184"/>
        <v>15887471</v>
      </c>
      <c r="K2652" s="733">
        <f t="shared" si="1180"/>
        <v>47.031346164745734</v>
      </c>
    </row>
    <row r="2653" spans="1:13" ht="14.1" customHeight="1" x14ac:dyDescent="0.25">
      <c r="A2653" s="734" t="s">
        <v>124</v>
      </c>
      <c r="B2653" s="17" t="s">
        <v>134</v>
      </c>
      <c r="C2653" s="607">
        <f>C2654</f>
        <v>266400000</v>
      </c>
      <c r="D2653" s="607">
        <f t="shared" ref="D2653:J2653" si="1185">D2654</f>
        <v>0</v>
      </c>
      <c r="E2653" s="607">
        <f t="shared" si="1185"/>
        <v>0</v>
      </c>
      <c r="F2653" s="608">
        <f t="shared" si="1185"/>
        <v>0</v>
      </c>
      <c r="G2653" s="814">
        <f t="shared" si="1185"/>
        <v>80093000</v>
      </c>
      <c r="H2653" s="609">
        <f>H2654</f>
        <v>20918000</v>
      </c>
      <c r="I2653" s="931">
        <f t="shared" si="1185"/>
        <v>101011000</v>
      </c>
      <c r="J2653" s="610">
        <f t="shared" si="1185"/>
        <v>165389000</v>
      </c>
      <c r="K2653" s="735">
        <f t="shared" si="1180"/>
        <v>37.917042042042041</v>
      </c>
    </row>
    <row r="2654" spans="1:13" ht="14.1" customHeight="1" thickBot="1" x14ac:dyDescent="0.3">
      <c r="A2654" s="736" t="s">
        <v>125</v>
      </c>
      <c r="B2654" s="32" t="s">
        <v>135</v>
      </c>
      <c r="C2654" s="611">
        <v>266400000</v>
      </c>
      <c r="D2654" s="695"/>
      <c r="E2654" s="695"/>
      <c r="F2654" s="696"/>
      <c r="G2654" s="815">
        <v>80093000</v>
      </c>
      <c r="H2654" s="612">
        <v>20918000</v>
      </c>
      <c r="I2654" s="932">
        <f>H2654+G2654</f>
        <v>101011000</v>
      </c>
      <c r="J2654" s="613">
        <f>C2654-I2654</f>
        <v>165389000</v>
      </c>
      <c r="K2654" s="737">
        <f t="shared" si="1180"/>
        <v>37.917042042042041</v>
      </c>
    </row>
    <row r="2655" spans="1:13" ht="14.1" customHeight="1" thickTop="1" thickBot="1" x14ac:dyDescent="0.3">
      <c r="A2655" s="725" t="s">
        <v>83</v>
      </c>
      <c r="B2655" s="26" t="s">
        <v>82</v>
      </c>
      <c r="C2655" s="614">
        <f t="shared" ref="C2655:J2655" si="1186">C2656+C2672+C2687+C2694+C2701+C2717+C2729+C2736+C2768+C2799+C2852+C2912+C2924+C2936+C2966+C2989+C3031+C3041+C3078+C3109</f>
        <v>455490000</v>
      </c>
      <c r="D2655" s="614">
        <f t="shared" si="1186"/>
        <v>0</v>
      </c>
      <c r="E2655" s="614">
        <f t="shared" si="1186"/>
        <v>0</v>
      </c>
      <c r="F2655" s="784">
        <f t="shared" si="1186"/>
        <v>0</v>
      </c>
      <c r="G2655" s="816">
        <f t="shared" si="1186"/>
        <v>112016820</v>
      </c>
      <c r="H2655" s="614">
        <f t="shared" si="1186"/>
        <v>26933674</v>
      </c>
      <c r="I2655" s="933">
        <f t="shared" si="1186"/>
        <v>138950494</v>
      </c>
      <c r="J2655" s="863">
        <f t="shared" si="1186"/>
        <v>315489506</v>
      </c>
      <c r="K2655" s="738">
        <f t="shared" si="1180"/>
        <v>30.505717798414896</v>
      </c>
      <c r="M2655" s="340">
        <f>F2638-I2655</f>
        <v>7847205</v>
      </c>
    </row>
    <row r="2656" spans="1:13" ht="14.1" customHeight="1" thickTop="1" x14ac:dyDescent="0.25">
      <c r="A2656" s="728" t="s">
        <v>85</v>
      </c>
      <c r="B2656" s="36" t="s">
        <v>788</v>
      </c>
      <c r="C2656" s="615">
        <f>C2657</f>
        <v>3000000</v>
      </c>
      <c r="D2656" s="615">
        <f t="shared" ref="D2656:J2657" si="1187">D2657</f>
        <v>0</v>
      </c>
      <c r="E2656" s="615">
        <f t="shared" si="1187"/>
        <v>0</v>
      </c>
      <c r="F2656" s="785">
        <f t="shared" si="1187"/>
        <v>0</v>
      </c>
      <c r="G2656" s="817">
        <f t="shared" si="1187"/>
        <v>1535000</v>
      </c>
      <c r="H2656" s="540">
        <f t="shared" si="1187"/>
        <v>105000</v>
      </c>
      <c r="I2656" s="1261">
        <f t="shared" si="1187"/>
        <v>1640000</v>
      </c>
      <c r="J2656" s="864">
        <f t="shared" si="1187"/>
        <v>1360000</v>
      </c>
      <c r="K2656" s="729">
        <f t="shared" si="1180"/>
        <v>54.666666666666664</v>
      </c>
    </row>
    <row r="2657" spans="1:11" ht="14.1" customHeight="1" thickBot="1" x14ac:dyDescent="0.3">
      <c r="A2657" s="371" t="s">
        <v>792</v>
      </c>
      <c r="B2657" s="47" t="s">
        <v>789</v>
      </c>
      <c r="C2657" s="616">
        <f>C2658</f>
        <v>3000000</v>
      </c>
      <c r="D2657" s="616">
        <f t="shared" si="1187"/>
        <v>0</v>
      </c>
      <c r="E2657" s="616">
        <f t="shared" si="1187"/>
        <v>0</v>
      </c>
      <c r="F2657" s="622">
        <f t="shared" si="1187"/>
        <v>0</v>
      </c>
      <c r="G2657" s="819">
        <f t="shared" si="1187"/>
        <v>1535000</v>
      </c>
      <c r="H2657" s="616">
        <f t="shared" si="1187"/>
        <v>105000</v>
      </c>
      <c r="I2657" s="961">
        <f t="shared" si="1187"/>
        <v>1640000</v>
      </c>
      <c r="J2657" s="865">
        <f t="shared" si="1187"/>
        <v>1360000</v>
      </c>
      <c r="K2657" s="739">
        <f t="shared" si="1180"/>
        <v>54.666666666666664</v>
      </c>
    </row>
    <row r="2658" spans="1:11" ht="14.1" customHeight="1" thickBot="1" x14ac:dyDescent="0.3">
      <c r="A2658" s="740" t="s">
        <v>793</v>
      </c>
      <c r="B2658" s="3" t="s">
        <v>136</v>
      </c>
      <c r="C2658" s="617">
        <f>C2659+C2661+C2663+C2666</f>
        <v>3000000</v>
      </c>
      <c r="D2658" s="617">
        <f t="shared" ref="D2658:J2658" si="1188">D2659+D2661+D2663+D2666</f>
        <v>0</v>
      </c>
      <c r="E2658" s="617">
        <f t="shared" si="1188"/>
        <v>0</v>
      </c>
      <c r="F2658" s="624">
        <f t="shared" si="1188"/>
        <v>0</v>
      </c>
      <c r="G2658" s="820">
        <f t="shared" si="1188"/>
        <v>1535000</v>
      </c>
      <c r="H2658" s="617">
        <f t="shared" si="1188"/>
        <v>105000</v>
      </c>
      <c r="I2658" s="934">
        <f t="shared" si="1188"/>
        <v>1640000</v>
      </c>
      <c r="J2658" s="625">
        <f t="shared" si="1188"/>
        <v>1360000</v>
      </c>
      <c r="K2658" s="741">
        <f t="shared" si="1180"/>
        <v>54.666666666666664</v>
      </c>
    </row>
    <row r="2659" spans="1:11" ht="14.1" customHeight="1" x14ac:dyDescent="0.25">
      <c r="A2659" s="742" t="s">
        <v>794</v>
      </c>
      <c r="B2659" s="41" t="s">
        <v>139</v>
      </c>
      <c r="C2659" s="618">
        <f>C2660</f>
        <v>215000</v>
      </c>
      <c r="D2659" s="618">
        <f t="shared" ref="D2659:J2659" si="1189">D2660</f>
        <v>0</v>
      </c>
      <c r="E2659" s="618">
        <f t="shared" si="1189"/>
        <v>0</v>
      </c>
      <c r="F2659" s="626">
        <f t="shared" si="1189"/>
        <v>0</v>
      </c>
      <c r="G2659" s="821">
        <f t="shared" si="1189"/>
        <v>0</v>
      </c>
      <c r="H2659" s="618">
        <f t="shared" si="1189"/>
        <v>105000</v>
      </c>
      <c r="I2659" s="935">
        <f t="shared" si="1189"/>
        <v>105000</v>
      </c>
      <c r="J2659" s="628">
        <f t="shared" si="1189"/>
        <v>110000</v>
      </c>
      <c r="K2659" s="743">
        <f t="shared" si="1180"/>
        <v>48.837209302325576</v>
      </c>
    </row>
    <row r="2660" spans="1:11" ht="14.1" customHeight="1" x14ac:dyDescent="0.25">
      <c r="A2660" s="744" t="s">
        <v>795</v>
      </c>
      <c r="B2660" s="4" t="s">
        <v>140</v>
      </c>
      <c r="C2660" s="12">
        <v>215000</v>
      </c>
      <c r="D2660" s="218"/>
      <c r="E2660" s="218"/>
      <c r="F2660" s="697"/>
      <c r="G2660" s="822"/>
      <c r="H2660" s="605">
        <v>105000</v>
      </c>
      <c r="I2660" s="823">
        <f>H2660+G2660</f>
        <v>105000</v>
      </c>
      <c r="J2660" s="604">
        <f>C2660-I2660</f>
        <v>110000</v>
      </c>
      <c r="K2660" s="733">
        <f>I2660/C2660*100</f>
        <v>48.837209302325576</v>
      </c>
    </row>
    <row r="2661" spans="1:11" ht="14.1" customHeight="1" x14ac:dyDescent="0.25">
      <c r="A2661" s="744" t="s">
        <v>796</v>
      </c>
      <c r="B2661" s="4" t="s">
        <v>790</v>
      </c>
      <c r="C2661" s="12">
        <f>C2662</f>
        <v>0</v>
      </c>
      <c r="D2661" s="12">
        <f t="shared" ref="D2661:J2661" si="1190">D2662</f>
        <v>0</v>
      </c>
      <c r="E2661" s="12">
        <f t="shared" si="1190"/>
        <v>0</v>
      </c>
      <c r="F2661" s="633">
        <f t="shared" si="1190"/>
        <v>0</v>
      </c>
      <c r="G2661" s="824">
        <f t="shared" si="1190"/>
        <v>0</v>
      </c>
      <c r="H2661" s="12">
        <f t="shared" si="1190"/>
        <v>0</v>
      </c>
      <c r="I2661" s="834">
        <f t="shared" si="1190"/>
        <v>0</v>
      </c>
      <c r="J2661" s="634">
        <f t="shared" si="1190"/>
        <v>0</v>
      </c>
      <c r="K2661" s="746"/>
    </row>
    <row r="2662" spans="1:11" ht="14.1" customHeight="1" x14ac:dyDescent="0.25">
      <c r="A2662" s="744" t="s">
        <v>797</v>
      </c>
      <c r="B2662" s="4" t="s">
        <v>791</v>
      </c>
      <c r="C2662" s="12">
        <v>0</v>
      </c>
      <c r="D2662" s="218"/>
      <c r="E2662" s="218"/>
      <c r="F2662" s="697"/>
      <c r="G2662" s="822"/>
      <c r="H2662" s="605"/>
      <c r="I2662" s="823"/>
      <c r="J2662" s="604">
        <f>C2662-I2662</f>
        <v>0</v>
      </c>
      <c r="K2662" s="746"/>
    </row>
    <row r="2663" spans="1:11" ht="14.1" customHeight="1" x14ac:dyDescent="0.25">
      <c r="A2663" s="732" t="s">
        <v>798</v>
      </c>
      <c r="B2663" s="4" t="s">
        <v>141</v>
      </c>
      <c r="C2663" s="12">
        <f>C2664+C2665</f>
        <v>90000</v>
      </c>
      <c r="D2663" s="12">
        <f t="shared" ref="D2663:I2663" si="1191">D2664+D2665</f>
        <v>0</v>
      </c>
      <c r="E2663" s="12">
        <f t="shared" si="1191"/>
        <v>0</v>
      </c>
      <c r="F2663" s="12">
        <f t="shared" si="1191"/>
        <v>0</v>
      </c>
      <c r="G2663" s="12">
        <f t="shared" si="1191"/>
        <v>0</v>
      </c>
      <c r="H2663" s="12">
        <f t="shared" si="1191"/>
        <v>0</v>
      </c>
      <c r="I2663" s="12">
        <f t="shared" si="1191"/>
        <v>0</v>
      </c>
      <c r="J2663" s="12">
        <f>C2663-I2663</f>
        <v>90000</v>
      </c>
      <c r="K2663" s="733">
        <f>I2663/C2663*100</f>
        <v>0</v>
      </c>
    </row>
    <row r="2664" spans="1:11" ht="14.1" customHeight="1" x14ac:dyDescent="0.25">
      <c r="A2664" s="732" t="s">
        <v>799</v>
      </c>
      <c r="B2664" s="4" t="s">
        <v>1011</v>
      </c>
      <c r="C2664" s="12">
        <v>90000</v>
      </c>
      <c r="D2664" s="12"/>
      <c r="E2664" s="12"/>
      <c r="F2664" s="633"/>
      <c r="G2664" s="824"/>
      <c r="H2664" s="12"/>
      <c r="I2664" s="834">
        <f>H2664+G2664</f>
        <v>0</v>
      </c>
      <c r="J2664" s="12">
        <f>C2664-I2664</f>
        <v>90000</v>
      </c>
      <c r="K2664" s="733">
        <f>I2664/C2664*100</f>
        <v>0</v>
      </c>
    </row>
    <row r="2665" spans="1:11" ht="14.1" customHeight="1" x14ac:dyDescent="0.25">
      <c r="A2665" s="732" t="s">
        <v>1010</v>
      </c>
      <c r="B2665" s="4" t="s">
        <v>805</v>
      </c>
      <c r="C2665" s="416">
        <v>0</v>
      </c>
      <c r="D2665" s="1262"/>
      <c r="E2665" s="1262"/>
      <c r="F2665" s="1263"/>
      <c r="G2665" s="822">
        <v>0</v>
      </c>
      <c r="H2665" s="605">
        <v>0</v>
      </c>
      <c r="I2665" s="823">
        <f>H2665+G2665</f>
        <v>0</v>
      </c>
      <c r="J2665" s="12">
        <f>C2665-I2665</f>
        <v>0</v>
      </c>
      <c r="K2665" s="1264"/>
    </row>
    <row r="2666" spans="1:11" ht="14.1" customHeight="1" x14ac:dyDescent="0.25">
      <c r="A2666" s="732" t="s">
        <v>800</v>
      </c>
      <c r="B2666" s="4" t="s">
        <v>143</v>
      </c>
      <c r="C2666" s="12">
        <f>C2667</f>
        <v>2695000</v>
      </c>
      <c r="D2666" s="12">
        <f t="shared" ref="D2666:J2666" si="1192">D2667</f>
        <v>0</v>
      </c>
      <c r="E2666" s="12">
        <f t="shared" si="1192"/>
        <v>0</v>
      </c>
      <c r="F2666" s="633">
        <f t="shared" si="1192"/>
        <v>0</v>
      </c>
      <c r="G2666" s="824">
        <f t="shared" si="1192"/>
        <v>1535000</v>
      </c>
      <c r="H2666" s="12">
        <f t="shared" si="1192"/>
        <v>0</v>
      </c>
      <c r="I2666" s="834">
        <f t="shared" si="1192"/>
        <v>1535000</v>
      </c>
      <c r="J2666" s="634">
        <f t="shared" si="1192"/>
        <v>1160000</v>
      </c>
      <c r="K2666" s="733">
        <f>I2666/C2666*100</f>
        <v>56.957328385899821</v>
      </c>
    </row>
    <row r="2667" spans="1:11" ht="14.1" customHeight="1" x14ac:dyDescent="0.25">
      <c r="A2667" s="732" t="s">
        <v>801</v>
      </c>
      <c r="B2667" s="4" t="s">
        <v>144</v>
      </c>
      <c r="C2667" s="12">
        <v>2695000</v>
      </c>
      <c r="D2667" s="218"/>
      <c r="E2667" s="218"/>
      <c r="F2667" s="697"/>
      <c r="G2667" s="822">
        <v>1535000</v>
      </c>
      <c r="H2667" s="605"/>
      <c r="I2667" s="823">
        <f>H2667+G2667</f>
        <v>1535000</v>
      </c>
      <c r="J2667" s="604">
        <f>C2667-I2667</f>
        <v>1160000</v>
      </c>
      <c r="K2667" s="733">
        <f>I2667/C2667*100</f>
        <v>56.957328385899821</v>
      </c>
    </row>
    <row r="2668" spans="1:11" ht="14.1" customHeight="1" x14ac:dyDescent="0.25">
      <c r="A2668" s="879"/>
      <c r="B2668" s="879"/>
      <c r="C2668" s="880"/>
      <c r="D2668" s="881"/>
      <c r="E2668" s="881"/>
      <c r="F2668" s="881"/>
      <c r="G2668" s="882"/>
      <c r="H2668" s="882"/>
      <c r="I2668" s="882"/>
      <c r="J2668" s="883"/>
      <c r="K2668" s="884"/>
    </row>
    <row r="2669" spans="1:11" ht="14.1" customHeight="1" x14ac:dyDescent="0.25">
      <c r="A2669" s="7"/>
      <c r="B2669" s="7"/>
      <c r="C2669" s="885"/>
      <c r="D2669" s="220"/>
      <c r="E2669" s="220"/>
      <c r="F2669" s="220"/>
      <c r="G2669" s="415"/>
      <c r="H2669" s="415"/>
      <c r="I2669" s="415"/>
      <c r="J2669" s="886"/>
      <c r="K2669" s="887"/>
    </row>
    <row r="2670" spans="1:11" ht="14.1" customHeight="1" x14ac:dyDescent="0.25">
      <c r="A2670" s="7"/>
      <c r="B2670" s="7"/>
      <c r="C2670" s="885"/>
      <c r="D2670" s="220"/>
      <c r="E2670" s="220"/>
      <c r="F2670" s="220"/>
      <c r="G2670" s="415"/>
      <c r="H2670" s="415"/>
      <c r="I2670" s="415"/>
      <c r="J2670" s="886"/>
      <c r="K2670" s="887">
        <v>2</v>
      </c>
    </row>
    <row r="2671" spans="1:11" ht="14.1" customHeight="1" x14ac:dyDescent="0.25">
      <c r="A2671" s="717" t="s">
        <v>435</v>
      </c>
      <c r="B2671" s="689">
        <v>2</v>
      </c>
      <c r="C2671" s="690" t="s">
        <v>436</v>
      </c>
      <c r="D2671" s="690" t="s">
        <v>437</v>
      </c>
      <c r="E2671" s="690" t="s">
        <v>438</v>
      </c>
      <c r="F2671" s="691" t="s">
        <v>439</v>
      </c>
      <c r="G2671" s="801">
        <v>7</v>
      </c>
      <c r="H2671" s="581">
        <v>8</v>
      </c>
      <c r="I2671" s="924">
        <v>9</v>
      </c>
      <c r="J2671" s="582">
        <v>10</v>
      </c>
      <c r="K2671" s="718">
        <v>11</v>
      </c>
    </row>
    <row r="2672" spans="1:11" ht="14.1" customHeight="1" x14ac:dyDescent="0.25">
      <c r="A2672" s="745" t="s">
        <v>85</v>
      </c>
      <c r="B2672" s="38" t="s">
        <v>84</v>
      </c>
      <c r="C2672" s="620">
        <f>C2673</f>
        <v>3930000</v>
      </c>
      <c r="D2672" s="620">
        <f t="shared" ref="D2672:J2672" si="1193">D2673</f>
        <v>0</v>
      </c>
      <c r="E2672" s="620">
        <f t="shared" si="1193"/>
        <v>0</v>
      </c>
      <c r="F2672" s="453">
        <f t="shared" si="1193"/>
        <v>0</v>
      </c>
      <c r="G2672" s="825">
        <f t="shared" si="1193"/>
        <v>0</v>
      </c>
      <c r="H2672" s="619">
        <f t="shared" si="1193"/>
        <v>206000</v>
      </c>
      <c r="I2672" s="665">
        <f t="shared" si="1193"/>
        <v>206000</v>
      </c>
      <c r="J2672" s="621">
        <f t="shared" si="1193"/>
        <v>3724000</v>
      </c>
      <c r="K2672" s="746">
        <f t="shared" ref="K2672:K2679" si="1194">I2672/C2672*100</f>
        <v>5.2417302798982188</v>
      </c>
    </row>
    <row r="2673" spans="1:11" ht="14.1" customHeight="1" thickBot="1" x14ac:dyDescent="0.3">
      <c r="A2673" s="371" t="s">
        <v>1</v>
      </c>
      <c r="B2673" s="47" t="s">
        <v>2</v>
      </c>
      <c r="C2673" s="616">
        <f>C2674+C2677</f>
        <v>3930000</v>
      </c>
      <c r="D2673" s="616">
        <f t="shared" ref="D2673:J2673" si="1195">D2674+D2677</f>
        <v>0</v>
      </c>
      <c r="E2673" s="616">
        <f t="shared" si="1195"/>
        <v>0</v>
      </c>
      <c r="F2673" s="622">
        <f t="shared" si="1195"/>
        <v>0</v>
      </c>
      <c r="G2673" s="826">
        <f t="shared" si="1195"/>
        <v>0</v>
      </c>
      <c r="H2673" s="616">
        <f t="shared" si="1195"/>
        <v>206000</v>
      </c>
      <c r="I2673" s="961">
        <f t="shared" si="1195"/>
        <v>206000</v>
      </c>
      <c r="J2673" s="623">
        <f t="shared" si="1195"/>
        <v>3724000</v>
      </c>
      <c r="K2673" s="739">
        <f t="shared" si="1194"/>
        <v>5.2417302798982188</v>
      </c>
    </row>
    <row r="2674" spans="1:11" ht="14.1" customHeight="1" thickBot="1" x14ac:dyDescent="0.3">
      <c r="A2674" s="372" t="s">
        <v>145</v>
      </c>
      <c r="B2674" s="3" t="s">
        <v>80</v>
      </c>
      <c r="C2674" s="617">
        <f>C2675</f>
        <v>1150000</v>
      </c>
      <c r="D2674" s="617">
        <f t="shared" ref="D2674:J2675" si="1196">D2675</f>
        <v>0</v>
      </c>
      <c r="E2674" s="617">
        <f t="shared" si="1196"/>
        <v>0</v>
      </c>
      <c r="F2674" s="624">
        <f t="shared" si="1196"/>
        <v>0</v>
      </c>
      <c r="G2674" s="820">
        <f t="shared" si="1196"/>
        <v>0</v>
      </c>
      <c r="H2674" s="617">
        <f t="shared" si="1196"/>
        <v>0</v>
      </c>
      <c r="I2674" s="934">
        <f t="shared" si="1196"/>
        <v>0</v>
      </c>
      <c r="J2674" s="625">
        <f t="shared" si="1196"/>
        <v>1150000</v>
      </c>
      <c r="K2674" s="741">
        <f t="shared" si="1194"/>
        <v>0</v>
      </c>
    </row>
    <row r="2675" spans="1:11" ht="14.1" customHeight="1" x14ac:dyDescent="0.25">
      <c r="A2675" s="747" t="s">
        <v>146</v>
      </c>
      <c r="B2675" s="41" t="s">
        <v>137</v>
      </c>
      <c r="C2675" s="618">
        <f>C2676</f>
        <v>1150000</v>
      </c>
      <c r="D2675" s="618">
        <f t="shared" si="1196"/>
        <v>0</v>
      </c>
      <c r="E2675" s="618">
        <f t="shared" si="1196"/>
        <v>0</v>
      </c>
      <c r="F2675" s="626">
        <f t="shared" si="1196"/>
        <v>0</v>
      </c>
      <c r="G2675" s="827">
        <f t="shared" si="1196"/>
        <v>0</v>
      </c>
      <c r="H2675" s="627">
        <f t="shared" si="1196"/>
        <v>0</v>
      </c>
      <c r="I2675" s="936">
        <f t="shared" si="1196"/>
        <v>0</v>
      </c>
      <c r="J2675" s="628">
        <f t="shared" si="1196"/>
        <v>1150000</v>
      </c>
      <c r="K2675" s="743">
        <f t="shared" si="1194"/>
        <v>0</v>
      </c>
    </row>
    <row r="2676" spans="1:11" ht="14.1" customHeight="1" thickBot="1" x14ac:dyDescent="0.3">
      <c r="A2676" s="736" t="s">
        <v>150</v>
      </c>
      <c r="B2676" s="32" t="s">
        <v>138</v>
      </c>
      <c r="C2676" s="611">
        <v>1150000</v>
      </c>
      <c r="D2676" s="590"/>
      <c r="E2676" s="590"/>
      <c r="F2676" s="698"/>
      <c r="G2676" s="828"/>
      <c r="H2676" s="629"/>
      <c r="I2676" s="829">
        <f>H2676+G2676</f>
        <v>0</v>
      </c>
      <c r="J2676" s="630">
        <f>C2676-I2676</f>
        <v>1150000</v>
      </c>
      <c r="K2676" s="737">
        <f t="shared" si="1194"/>
        <v>0</v>
      </c>
    </row>
    <row r="2677" spans="1:11" ht="14.1" customHeight="1" thickBot="1" x14ac:dyDescent="0.3">
      <c r="A2677" s="372" t="s">
        <v>147</v>
      </c>
      <c r="B2677" s="3" t="s">
        <v>136</v>
      </c>
      <c r="C2677" s="617">
        <f>C2678+C2680+C2682+C2685</f>
        <v>2780000</v>
      </c>
      <c r="D2677" s="617">
        <f t="shared" ref="D2677:J2677" si="1197">D2678+D2680+D2682+D2685</f>
        <v>0</v>
      </c>
      <c r="E2677" s="617">
        <f t="shared" si="1197"/>
        <v>0</v>
      </c>
      <c r="F2677" s="624">
        <f t="shared" si="1197"/>
        <v>0</v>
      </c>
      <c r="G2677" s="820">
        <f t="shared" si="1197"/>
        <v>0</v>
      </c>
      <c r="H2677" s="617">
        <f t="shared" si="1197"/>
        <v>206000</v>
      </c>
      <c r="I2677" s="934">
        <f t="shared" si="1197"/>
        <v>206000</v>
      </c>
      <c r="J2677" s="625">
        <f t="shared" si="1197"/>
        <v>2574000</v>
      </c>
      <c r="K2677" s="741">
        <f t="shared" si="1194"/>
        <v>7.4100719424460433</v>
      </c>
    </row>
    <row r="2678" spans="1:11" ht="14.1" customHeight="1" x14ac:dyDescent="0.25">
      <c r="A2678" s="747" t="s">
        <v>149</v>
      </c>
      <c r="B2678" s="41" t="s">
        <v>139</v>
      </c>
      <c r="C2678" s="618">
        <f>C2679</f>
        <v>190000</v>
      </c>
      <c r="D2678" s="618">
        <f t="shared" ref="D2678:J2678" si="1198">D2679</f>
        <v>0</v>
      </c>
      <c r="E2678" s="618">
        <f t="shared" si="1198"/>
        <v>0</v>
      </c>
      <c r="F2678" s="626">
        <f t="shared" si="1198"/>
        <v>0</v>
      </c>
      <c r="G2678" s="821">
        <f t="shared" si="1198"/>
        <v>0</v>
      </c>
      <c r="H2678" s="618">
        <f t="shared" si="1198"/>
        <v>62000</v>
      </c>
      <c r="I2678" s="935">
        <f t="shared" si="1198"/>
        <v>62000</v>
      </c>
      <c r="J2678" s="628">
        <f t="shared" si="1198"/>
        <v>128000</v>
      </c>
      <c r="K2678" s="743">
        <f t="shared" si="1194"/>
        <v>32.631578947368425</v>
      </c>
    </row>
    <row r="2679" spans="1:11" ht="14.1" customHeight="1" x14ac:dyDescent="0.25">
      <c r="A2679" s="732" t="s">
        <v>148</v>
      </c>
      <c r="B2679" s="5" t="s">
        <v>140</v>
      </c>
      <c r="C2679" s="12">
        <v>190000</v>
      </c>
      <c r="D2679" s="218"/>
      <c r="E2679" s="218"/>
      <c r="F2679" s="697"/>
      <c r="G2679" s="822"/>
      <c r="H2679" s="605">
        <v>62000</v>
      </c>
      <c r="I2679" s="823">
        <f>H2679+G2679</f>
        <v>62000</v>
      </c>
      <c r="J2679" s="604">
        <f>C2679-I2679</f>
        <v>128000</v>
      </c>
      <c r="K2679" s="733">
        <f t="shared" si="1194"/>
        <v>32.631578947368425</v>
      </c>
    </row>
    <row r="2680" spans="1:11" ht="14.1" customHeight="1" x14ac:dyDescent="0.25">
      <c r="A2680" s="747" t="s">
        <v>802</v>
      </c>
      <c r="B2680" s="5" t="s">
        <v>818</v>
      </c>
      <c r="C2680" s="12">
        <f>C2681</f>
        <v>0</v>
      </c>
      <c r="D2680" s="12">
        <f t="shared" ref="D2680:J2680" si="1199">D2681</f>
        <v>0</v>
      </c>
      <c r="E2680" s="12">
        <f t="shared" si="1199"/>
        <v>0</v>
      </c>
      <c r="F2680" s="633">
        <f t="shared" si="1199"/>
        <v>0</v>
      </c>
      <c r="G2680" s="824">
        <f t="shared" si="1199"/>
        <v>0</v>
      </c>
      <c r="H2680" s="12">
        <f t="shared" si="1199"/>
        <v>0</v>
      </c>
      <c r="I2680" s="834">
        <f t="shared" si="1199"/>
        <v>0</v>
      </c>
      <c r="J2680" s="634">
        <f t="shared" si="1199"/>
        <v>0</v>
      </c>
      <c r="K2680" s="733"/>
    </row>
    <row r="2681" spans="1:11" ht="14.1" customHeight="1" x14ac:dyDescent="0.25">
      <c r="A2681" s="747" t="s">
        <v>803</v>
      </c>
      <c r="B2681" s="5" t="s">
        <v>791</v>
      </c>
      <c r="C2681" s="12">
        <v>0</v>
      </c>
      <c r="D2681" s="218"/>
      <c r="E2681" s="218"/>
      <c r="F2681" s="697"/>
      <c r="G2681" s="822"/>
      <c r="H2681" s="605"/>
      <c r="I2681" s="823"/>
      <c r="J2681" s="604">
        <f>C2681-I2681</f>
        <v>0</v>
      </c>
      <c r="K2681" s="733"/>
    </row>
    <row r="2682" spans="1:11" ht="14.1" customHeight="1" x14ac:dyDescent="0.25">
      <c r="A2682" s="732" t="s">
        <v>151</v>
      </c>
      <c r="B2682" s="4" t="s">
        <v>141</v>
      </c>
      <c r="C2682" s="12">
        <f>C2683+C2684</f>
        <v>168000</v>
      </c>
      <c r="D2682" s="12">
        <f t="shared" ref="D2682:J2682" si="1200">D2683+D2684</f>
        <v>0</v>
      </c>
      <c r="E2682" s="12">
        <f t="shared" si="1200"/>
        <v>0</v>
      </c>
      <c r="F2682" s="633">
        <f t="shared" si="1200"/>
        <v>0</v>
      </c>
      <c r="G2682" s="824">
        <f t="shared" si="1200"/>
        <v>0</v>
      </c>
      <c r="H2682" s="12">
        <f t="shared" si="1200"/>
        <v>30000</v>
      </c>
      <c r="I2682" s="834">
        <f t="shared" si="1200"/>
        <v>30000</v>
      </c>
      <c r="J2682" s="634">
        <f t="shared" si="1200"/>
        <v>138000</v>
      </c>
      <c r="K2682" s="733">
        <f>I2682/C2682*100</f>
        <v>17.857142857142858</v>
      </c>
    </row>
    <row r="2683" spans="1:11" ht="14.1" customHeight="1" x14ac:dyDescent="0.25">
      <c r="A2683" s="732" t="s">
        <v>152</v>
      </c>
      <c r="B2683" s="4" t="s">
        <v>142</v>
      </c>
      <c r="C2683" s="12">
        <v>168000</v>
      </c>
      <c r="D2683" s="218"/>
      <c r="E2683" s="218"/>
      <c r="F2683" s="697"/>
      <c r="G2683" s="822"/>
      <c r="H2683" s="605">
        <v>30000</v>
      </c>
      <c r="I2683" s="823">
        <f>H2683+G2683</f>
        <v>30000</v>
      </c>
      <c r="J2683" s="604">
        <f>C2683-I2683</f>
        <v>138000</v>
      </c>
      <c r="K2683" s="733">
        <f>I2683/C2683*100</f>
        <v>17.857142857142858</v>
      </c>
    </row>
    <row r="2684" spans="1:11" ht="14.1" customHeight="1" x14ac:dyDescent="0.25">
      <c r="A2684" s="732" t="s">
        <v>804</v>
      </c>
      <c r="B2684" s="4" t="s">
        <v>805</v>
      </c>
      <c r="C2684" s="12">
        <v>0</v>
      </c>
      <c r="D2684" s="218"/>
      <c r="E2684" s="218"/>
      <c r="F2684" s="697"/>
      <c r="G2684" s="822"/>
      <c r="H2684" s="605"/>
      <c r="I2684" s="823">
        <f>H2684+G2684</f>
        <v>0</v>
      </c>
      <c r="J2684" s="604">
        <f>C2684-I2684</f>
        <v>0</v>
      </c>
      <c r="K2684" s="733"/>
    </row>
    <row r="2685" spans="1:11" ht="14.1" customHeight="1" x14ac:dyDescent="0.25">
      <c r="A2685" s="732" t="s">
        <v>153</v>
      </c>
      <c r="B2685" s="4" t="s">
        <v>143</v>
      </c>
      <c r="C2685" s="12">
        <f>C2686</f>
        <v>2422000</v>
      </c>
      <c r="D2685" s="12">
        <f t="shared" ref="D2685:J2685" si="1201">D2686</f>
        <v>0</v>
      </c>
      <c r="E2685" s="12">
        <f t="shared" si="1201"/>
        <v>0</v>
      </c>
      <c r="F2685" s="633">
        <f t="shared" si="1201"/>
        <v>0</v>
      </c>
      <c r="G2685" s="824">
        <f t="shared" si="1201"/>
        <v>0</v>
      </c>
      <c r="H2685" s="12">
        <f t="shared" si="1201"/>
        <v>114000</v>
      </c>
      <c r="I2685" s="834">
        <f t="shared" si="1201"/>
        <v>114000</v>
      </c>
      <c r="J2685" s="634">
        <f t="shared" si="1201"/>
        <v>2308000</v>
      </c>
      <c r="K2685" s="733">
        <f t="shared" ref="K2685:K2696" si="1202">I2685/C2685*100</f>
        <v>4.7068538398018163</v>
      </c>
    </row>
    <row r="2686" spans="1:11" ht="14.1" customHeight="1" x14ac:dyDescent="0.25">
      <c r="A2686" s="732" t="s">
        <v>154</v>
      </c>
      <c r="B2686" s="4" t="s">
        <v>144</v>
      </c>
      <c r="C2686" s="12">
        <v>2422000</v>
      </c>
      <c r="D2686" s="218"/>
      <c r="E2686" s="218"/>
      <c r="F2686" s="697"/>
      <c r="G2686" s="822"/>
      <c r="H2686" s="605">
        <v>114000</v>
      </c>
      <c r="I2686" s="823">
        <f>H2686+G2686</f>
        <v>114000</v>
      </c>
      <c r="J2686" s="604">
        <f>C2686-I2686</f>
        <v>2308000</v>
      </c>
      <c r="K2686" s="733">
        <f t="shared" si="1202"/>
        <v>4.7068538398018163</v>
      </c>
    </row>
    <row r="2687" spans="1:11" ht="14.1" customHeight="1" x14ac:dyDescent="0.25">
      <c r="A2687" s="745" t="s">
        <v>87</v>
      </c>
      <c r="B2687" s="38" t="s">
        <v>86</v>
      </c>
      <c r="C2687" s="620">
        <f>C2688</f>
        <v>1500000</v>
      </c>
      <c r="D2687" s="620">
        <f t="shared" ref="D2687:J2688" si="1203">D2688</f>
        <v>0</v>
      </c>
      <c r="E2687" s="620">
        <f t="shared" si="1203"/>
        <v>0</v>
      </c>
      <c r="F2687" s="453">
        <f t="shared" si="1203"/>
        <v>0</v>
      </c>
      <c r="G2687" s="825">
        <f t="shared" si="1203"/>
        <v>1075000</v>
      </c>
      <c r="H2687" s="619">
        <f t="shared" si="1203"/>
        <v>225000</v>
      </c>
      <c r="I2687" s="665">
        <f t="shared" si="1203"/>
        <v>1300000</v>
      </c>
      <c r="J2687" s="621">
        <f t="shared" si="1203"/>
        <v>200000</v>
      </c>
      <c r="K2687" s="746">
        <f t="shared" si="1202"/>
        <v>86.666666666666671</v>
      </c>
    </row>
    <row r="2688" spans="1:11" ht="14.1" customHeight="1" thickBot="1" x14ac:dyDescent="0.3">
      <c r="A2688" s="371" t="s">
        <v>3</v>
      </c>
      <c r="B2688" s="47" t="s">
        <v>4</v>
      </c>
      <c r="C2688" s="616">
        <f>C2689</f>
        <v>1500000</v>
      </c>
      <c r="D2688" s="616">
        <f t="shared" si="1203"/>
        <v>0</v>
      </c>
      <c r="E2688" s="616">
        <f t="shared" si="1203"/>
        <v>0</v>
      </c>
      <c r="F2688" s="622">
        <f t="shared" si="1203"/>
        <v>0</v>
      </c>
      <c r="G2688" s="838">
        <f t="shared" si="1203"/>
        <v>1075000</v>
      </c>
      <c r="H2688" s="641">
        <f t="shared" si="1203"/>
        <v>225000</v>
      </c>
      <c r="I2688" s="962">
        <f t="shared" si="1203"/>
        <v>1300000</v>
      </c>
      <c r="J2688" s="632">
        <f t="shared" si="1203"/>
        <v>200000</v>
      </c>
      <c r="K2688" s="739">
        <f t="shared" si="1202"/>
        <v>86.666666666666671</v>
      </c>
    </row>
    <row r="2689" spans="1:11" ht="14.1" customHeight="1" thickBot="1" x14ac:dyDescent="0.3">
      <c r="A2689" s="372" t="s">
        <v>155</v>
      </c>
      <c r="B2689" s="3" t="s">
        <v>136</v>
      </c>
      <c r="C2689" s="617">
        <f>C2690+C2692</f>
        <v>1500000</v>
      </c>
      <c r="D2689" s="617">
        <f t="shared" ref="D2689:J2689" si="1204">D2690+D2692</f>
        <v>0</v>
      </c>
      <c r="E2689" s="617">
        <f t="shared" si="1204"/>
        <v>0</v>
      </c>
      <c r="F2689" s="624">
        <f t="shared" si="1204"/>
        <v>0</v>
      </c>
      <c r="G2689" s="820">
        <f t="shared" si="1204"/>
        <v>1075000</v>
      </c>
      <c r="H2689" s="617">
        <f t="shared" si="1204"/>
        <v>225000</v>
      </c>
      <c r="I2689" s="934">
        <f t="shared" si="1204"/>
        <v>1300000</v>
      </c>
      <c r="J2689" s="625">
        <f t="shared" si="1204"/>
        <v>200000</v>
      </c>
      <c r="K2689" s="741">
        <f t="shared" si="1202"/>
        <v>86.666666666666671</v>
      </c>
    </row>
    <row r="2690" spans="1:11" ht="14.1" customHeight="1" x14ac:dyDescent="0.25">
      <c r="A2690" s="747" t="s">
        <v>156</v>
      </c>
      <c r="B2690" s="41" t="s">
        <v>139</v>
      </c>
      <c r="C2690" s="618">
        <f>C2691</f>
        <v>640000</v>
      </c>
      <c r="D2690" s="618">
        <f t="shared" ref="D2690:J2690" si="1205">D2691</f>
        <v>0</v>
      </c>
      <c r="E2690" s="618">
        <f t="shared" si="1205"/>
        <v>0</v>
      </c>
      <c r="F2690" s="626">
        <f t="shared" si="1205"/>
        <v>0</v>
      </c>
      <c r="G2690" s="821">
        <f t="shared" si="1205"/>
        <v>515000</v>
      </c>
      <c r="H2690" s="618">
        <f t="shared" si="1205"/>
        <v>100000</v>
      </c>
      <c r="I2690" s="935">
        <f t="shared" si="1205"/>
        <v>615000</v>
      </c>
      <c r="J2690" s="628">
        <f t="shared" si="1205"/>
        <v>25000</v>
      </c>
      <c r="K2690" s="743">
        <f t="shared" si="1202"/>
        <v>96.09375</v>
      </c>
    </row>
    <row r="2691" spans="1:11" ht="14.1" customHeight="1" x14ac:dyDescent="0.25">
      <c r="A2691" s="732" t="s">
        <v>157</v>
      </c>
      <c r="B2691" s="4" t="s">
        <v>140</v>
      </c>
      <c r="C2691" s="12">
        <v>640000</v>
      </c>
      <c r="D2691" s="218"/>
      <c r="E2691" s="218"/>
      <c r="F2691" s="697"/>
      <c r="G2691" s="822">
        <v>515000</v>
      </c>
      <c r="H2691" s="605">
        <v>100000</v>
      </c>
      <c r="I2691" s="831">
        <f>H2691+G2691</f>
        <v>615000</v>
      </c>
      <c r="J2691" s="604">
        <f>C2691-I2691</f>
        <v>25000</v>
      </c>
      <c r="K2691" s="733">
        <f t="shared" si="1202"/>
        <v>96.09375</v>
      </c>
    </row>
    <row r="2692" spans="1:11" ht="14.1" customHeight="1" x14ac:dyDescent="0.25">
      <c r="A2692" s="732" t="s">
        <v>158</v>
      </c>
      <c r="B2692" s="4" t="s">
        <v>141</v>
      </c>
      <c r="C2692" s="12">
        <f>C2693</f>
        <v>860000</v>
      </c>
      <c r="D2692" s="12">
        <f t="shared" ref="D2692:J2692" si="1206">D2693</f>
        <v>0</v>
      </c>
      <c r="E2692" s="12">
        <f t="shared" si="1206"/>
        <v>0</v>
      </c>
      <c r="F2692" s="633">
        <f t="shared" si="1206"/>
        <v>0</v>
      </c>
      <c r="G2692" s="824">
        <f t="shared" si="1206"/>
        <v>560000</v>
      </c>
      <c r="H2692" s="12">
        <f t="shared" si="1206"/>
        <v>125000</v>
      </c>
      <c r="I2692" s="834">
        <f t="shared" si="1206"/>
        <v>685000</v>
      </c>
      <c r="J2692" s="634">
        <f t="shared" si="1206"/>
        <v>175000</v>
      </c>
      <c r="K2692" s="733">
        <f t="shared" si="1202"/>
        <v>79.651162790697668</v>
      </c>
    </row>
    <row r="2693" spans="1:11" ht="14.1" customHeight="1" x14ac:dyDescent="0.25">
      <c r="A2693" s="732" t="s">
        <v>159</v>
      </c>
      <c r="B2693" s="4" t="s">
        <v>142</v>
      </c>
      <c r="C2693" s="12">
        <v>860000</v>
      </c>
      <c r="D2693" s="218"/>
      <c r="E2693" s="218"/>
      <c r="F2693" s="697"/>
      <c r="G2693" s="822">
        <v>560000</v>
      </c>
      <c r="H2693" s="605">
        <v>125000</v>
      </c>
      <c r="I2693" s="831">
        <f>H2693+G2693</f>
        <v>685000</v>
      </c>
      <c r="J2693" s="604">
        <f>C2693-I2693</f>
        <v>175000</v>
      </c>
      <c r="K2693" s="733">
        <f t="shared" si="1202"/>
        <v>79.651162790697668</v>
      </c>
    </row>
    <row r="2694" spans="1:11" ht="14.1" customHeight="1" x14ac:dyDescent="0.25">
      <c r="A2694" s="745" t="s">
        <v>111</v>
      </c>
      <c r="B2694" s="38" t="s">
        <v>451</v>
      </c>
      <c r="C2694" s="620">
        <f>C2695</f>
        <v>2500000</v>
      </c>
      <c r="D2694" s="620">
        <f t="shared" ref="D2694:J2695" si="1207">D2695</f>
        <v>0</v>
      </c>
      <c r="E2694" s="620">
        <f t="shared" si="1207"/>
        <v>0</v>
      </c>
      <c r="F2694" s="453">
        <f t="shared" si="1207"/>
        <v>0</v>
      </c>
      <c r="G2694" s="832">
        <f t="shared" si="1207"/>
        <v>800000</v>
      </c>
      <c r="H2694" s="620">
        <f t="shared" si="1207"/>
        <v>0</v>
      </c>
      <c r="I2694" s="810">
        <f t="shared" si="1207"/>
        <v>800000</v>
      </c>
      <c r="J2694" s="866">
        <f t="shared" si="1207"/>
        <v>1700000</v>
      </c>
      <c r="K2694" s="746">
        <f t="shared" si="1202"/>
        <v>32</v>
      </c>
    </row>
    <row r="2695" spans="1:11" ht="14.1" customHeight="1" thickBot="1" x14ac:dyDescent="0.3">
      <c r="A2695" s="371" t="s">
        <v>5</v>
      </c>
      <c r="B2695" s="47" t="s">
        <v>6</v>
      </c>
      <c r="C2695" s="616">
        <f>C2696</f>
        <v>2500000</v>
      </c>
      <c r="D2695" s="616">
        <f t="shared" si="1207"/>
        <v>0</v>
      </c>
      <c r="E2695" s="616">
        <f t="shared" si="1207"/>
        <v>0</v>
      </c>
      <c r="F2695" s="622">
        <f t="shared" si="1207"/>
        <v>0</v>
      </c>
      <c r="G2695" s="819">
        <f t="shared" si="1207"/>
        <v>800000</v>
      </c>
      <c r="H2695" s="616">
        <f t="shared" si="1207"/>
        <v>0</v>
      </c>
      <c r="I2695" s="961">
        <f t="shared" si="1207"/>
        <v>800000</v>
      </c>
      <c r="J2695" s="865">
        <f t="shared" si="1207"/>
        <v>1700000</v>
      </c>
      <c r="K2695" s="739">
        <f t="shared" si="1202"/>
        <v>32</v>
      </c>
    </row>
    <row r="2696" spans="1:11" ht="14.1" customHeight="1" thickBot="1" x14ac:dyDescent="0.3">
      <c r="A2696" s="748" t="s">
        <v>165</v>
      </c>
      <c r="B2696" s="335" t="s">
        <v>136</v>
      </c>
      <c r="C2696" s="617">
        <f>C2697+C2699</f>
        <v>2500000</v>
      </c>
      <c r="D2696" s="617">
        <f t="shared" ref="D2696:J2696" si="1208">D2697+D2699</f>
        <v>0</v>
      </c>
      <c r="E2696" s="617">
        <f t="shared" si="1208"/>
        <v>0</v>
      </c>
      <c r="F2696" s="624">
        <f t="shared" si="1208"/>
        <v>0</v>
      </c>
      <c r="G2696" s="820">
        <f t="shared" si="1208"/>
        <v>800000</v>
      </c>
      <c r="H2696" s="617">
        <f t="shared" si="1208"/>
        <v>0</v>
      </c>
      <c r="I2696" s="934">
        <f t="shared" si="1208"/>
        <v>800000</v>
      </c>
      <c r="J2696" s="625">
        <f t="shared" si="1208"/>
        <v>1700000</v>
      </c>
      <c r="K2696" s="749">
        <f t="shared" si="1202"/>
        <v>32</v>
      </c>
    </row>
    <row r="2697" spans="1:11" ht="14.1" customHeight="1" x14ac:dyDescent="0.25">
      <c r="A2697" s="750" t="s">
        <v>806</v>
      </c>
      <c r="B2697" s="439" t="s">
        <v>141</v>
      </c>
      <c r="C2697" s="635">
        <f>C2698</f>
        <v>100000</v>
      </c>
      <c r="D2697" s="635">
        <f t="shared" ref="D2697:J2697" si="1209">D2698</f>
        <v>0</v>
      </c>
      <c r="E2697" s="635">
        <f t="shared" si="1209"/>
        <v>0</v>
      </c>
      <c r="F2697" s="786">
        <f t="shared" si="1209"/>
        <v>0</v>
      </c>
      <c r="G2697" s="833">
        <f t="shared" si="1209"/>
        <v>0</v>
      </c>
      <c r="H2697" s="635">
        <f t="shared" si="1209"/>
        <v>0</v>
      </c>
      <c r="I2697" s="937">
        <f t="shared" si="1209"/>
        <v>0</v>
      </c>
      <c r="J2697" s="867">
        <f t="shared" si="1209"/>
        <v>100000</v>
      </c>
      <c r="K2697" s="751"/>
    </row>
    <row r="2698" spans="1:11" ht="14.1" customHeight="1" x14ac:dyDescent="0.25">
      <c r="A2698" s="378" t="s">
        <v>807</v>
      </c>
      <c r="B2698" s="5" t="s">
        <v>808</v>
      </c>
      <c r="C2698" s="12">
        <v>100000</v>
      </c>
      <c r="D2698" s="12"/>
      <c r="E2698" s="12"/>
      <c r="F2698" s="633"/>
      <c r="G2698" s="824">
        <v>0</v>
      </c>
      <c r="H2698" s="12">
        <v>0</v>
      </c>
      <c r="I2698" s="834">
        <v>0</v>
      </c>
      <c r="J2698" s="634">
        <f>C2698-I2698</f>
        <v>100000</v>
      </c>
      <c r="K2698" s="752"/>
    </row>
    <row r="2699" spans="1:11" ht="14.1" customHeight="1" x14ac:dyDescent="0.25">
      <c r="A2699" s="732" t="s">
        <v>166</v>
      </c>
      <c r="B2699" s="4" t="s">
        <v>143</v>
      </c>
      <c r="C2699" s="12">
        <f>C2700</f>
        <v>2400000</v>
      </c>
      <c r="D2699" s="12">
        <f t="shared" ref="D2699:J2699" si="1210">D2700</f>
        <v>0</v>
      </c>
      <c r="E2699" s="12">
        <f t="shared" si="1210"/>
        <v>0</v>
      </c>
      <c r="F2699" s="633">
        <f t="shared" si="1210"/>
        <v>0</v>
      </c>
      <c r="G2699" s="824">
        <f t="shared" si="1210"/>
        <v>800000</v>
      </c>
      <c r="H2699" s="12">
        <f t="shared" si="1210"/>
        <v>0</v>
      </c>
      <c r="I2699" s="834">
        <f t="shared" si="1210"/>
        <v>800000</v>
      </c>
      <c r="J2699" s="634">
        <f t="shared" si="1210"/>
        <v>1600000</v>
      </c>
      <c r="K2699" s="733">
        <f t="shared" ref="K2699:K2707" si="1211">I2699/C2699*100</f>
        <v>33.333333333333329</v>
      </c>
    </row>
    <row r="2700" spans="1:11" ht="14.1" customHeight="1" x14ac:dyDescent="0.25">
      <c r="A2700" s="732" t="s">
        <v>167</v>
      </c>
      <c r="B2700" s="4" t="s">
        <v>160</v>
      </c>
      <c r="C2700" s="12">
        <v>2400000</v>
      </c>
      <c r="D2700" s="218"/>
      <c r="E2700" s="218"/>
      <c r="F2700" s="697"/>
      <c r="G2700" s="822">
        <v>800000</v>
      </c>
      <c r="H2700" s="605">
        <v>0</v>
      </c>
      <c r="I2700" s="823">
        <f>H2700+G2700</f>
        <v>800000</v>
      </c>
      <c r="J2700" s="604">
        <f>C2700-I2700</f>
        <v>1600000</v>
      </c>
      <c r="K2700" s="733">
        <f t="shared" si="1211"/>
        <v>33.333333333333329</v>
      </c>
    </row>
    <row r="2701" spans="1:11" ht="14.1" customHeight="1" x14ac:dyDescent="0.25">
      <c r="A2701" s="745" t="s">
        <v>110</v>
      </c>
      <c r="B2701" s="38" t="s">
        <v>88</v>
      </c>
      <c r="C2701" s="620">
        <f>C2702</f>
        <v>4500000</v>
      </c>
      <c r="D2701" s="620">
        <f t="shared" ref="D2701:J2702" si="1212">D2702</f>
        <v>0</v>
      </c>
      <c r="E2701" s="620">
        <f t="shared" si="1212"/>
        <v>0</v>
      </c>
      <c r="F2701" s="453">
        <f t="shared" si="1212"/>
        <v>0</v>
      </c>
      <c r="G2701" s="832">
        <f t="shared" si="1212"/>
        <v>0</v>
      </c>
      <c r="H2701" s="620">
        <f t="shared" si="1212"/>
        <v>740000</v>
      </c>
      <c r="I2701" s="810">
        <f t="shared" si="1212"/>
        <v>740000</v>
      </c>
      <c r="J2701" s="866">
        <f t="shared" si="1212"/>
        <v>3760000</v>
      </c>
      <c r="K2701" s="746">
        <f t="shared" si="1211"/>
        <v>16.444444444444446</v>
      </c>
    </row>
    <row r="2702" spans="1:11" ht="14.1" customHeight="1" thickBot="1" x14ac:dyDescent="0.3">
      <c r="A2702" s="371" t="s">
        <v>7</v>
      </c>
      <c r="B2702" s="47" t="s">
        <v>8</v>
      </c>
      <c r="C2702" s="616">
        <f>C2703</f>
        <v>4500000</v>
      </c>
      <c r="D2702" s="616">
        <f t="shared" si="1212"/>
        <v>0</v>
      </c>
      <c r="E2702" s="616">
        <f t="shared" si="1212"/>
        <v>0</v>
      </c>
      <c r="F2702" s="622">
        <f t="shared" si="1212"/>
        <v>0</v>
      </c>
      <c r="G2702" s="819">
        <f t="shared" si="1212"/>
        <v>0</v>
      </c>
      <c r="H2702" s="616">
        <f t="shared" si="1212"/>
        <v>740000</v>
      </c>
      <c r="I2702" s="961">
        <f t="shared" si="1212"/>
        <v>740000</v>
      </c>
      <c r="J2702" s="865">
        <f t="shared" si="1212"/>
        <v>3760000</v>
      </c>
      <c r="K2702" s="739">
        <f t="shared" si="1211"/>
        <v>16.444444444444446</v>
      </c>
    </row>
    <row r="2703" spans="1:11" ht="14.1" customHeight="1" thickBot="1" x14ac:dyDescent="0.3">
      <c r="A2703" s="748" t="s">
        <v>161</v>
      </c>
      <c r="B2703" s="335" t="s">
        <v>136</v>
      </c>
      <c r="C2703" s="617">
        <f>C2704+C2706+C2709</f>
        <v>4500000</v>
      </c>
      <c r="D2703" s="617">
        <f t="shared" ref="D2703:J2703" si="1213">D2704+D2706+D2709</f>
        <v>0</v>
      </c>
      <c r="E2703" s="617">
        <f t="shared" si="1213"/>
        <v>0</v>
      </c>
      <c r="F2703" s="624">
        <f t="shared" si="1213"/>
        <v>0</v>
      </c>
      <c r="G2703" s="820">
        <f t="shared" si="1213"/>
        <v>0</v>
      </c>
      <c r="H2703" s="617">
        <f t="shared" si="1213"/>
        <v>740000</v>
      </c>
      <c r="I2703" s="934">
        <f t="shared" si="1213"/>
        <v>740000</v>
      </c>
      <c r="J2703" s="625">
        <f t="shared" si="1213"/>
        <v>3760000</v>
      </c>
      <c r="K2703" s="749">
        <f t="shared" si="1211"/>
        <v>16.444444444444446</v>
      </c>
    </row>
    <row r="2704" spans="1:11" ht="14.1" customHeight="1" x14ac:dyDescent="0.25">
      <c r="A2704" s="747" t="s">
        <v>162</v>
      </c>
      <c r="B2704" s="41" t="s">
        <v>139</v>
      </c>
      <c r="C2704" s="618">
        <f>C2705</f>
        <v>270000</v>
      </c>
      <c r="D2704" s="618">
        <f t="shared" ref="D2704:J2704" si="1214">D2705</f>
        <v>0</v>
      </c>
      <c r="E2704" s="618">
        <f t="shared" si="1214"/>
        <v>0</v>
      </c>
      <c r="F2704" s="626">
        <f t="shared" si="1214"/>
        <v>0</v>
      </c>
      <c r="G2704" s="821">
        <f t="shared" si="1214"/>
        <v>0</v>
      </c>
      <c r="H2704" s="618">
        <f t="shared" si="1214"/>
        <v>230000</v>
      </c>
      <c r="I2704" s="935">
        <f t="shared" si="1214"/>
        <v>230000</v>
      </c>
      <c r="J2704" s="628">
        <f t="shared" si="1214"/>
        <v>40000</v>
      </c>
      <c r="K2704" s="743">
        <f t="shared" si="1211"/>
        <v>85.18518518518519</v>
      </c>
    </row>
    <row r="2705" spans="1:11" ht="14.1" customHeight="1" x14ac:dyDescent="0.25">
      <c r="A2705" s="732" t="s">
        <v>163</v>
      </c>
      <c r="B2705" s="4" t="s">
        <v>140</v>
      </c>
      <c r="C2705" s="12">
        <v>270000</v>
      </c>
      <c r="D2705" s="587"/>
      <c r="E2705" s="587"/>
      <c r="F2705" s="699"/>
      <c r="G2705" s="822"/>
      <c r="H2705" s="605">
        <v>230000</v>
      </c>
      <c r="I2705" s="823">
        <f>H2705+G2705</f>
        <v>230000</v>
      </c>
      <c r="J2705" s="604">
        <f>C2705-I2705</f>
        <v>40000</v>
      </c>
      <c r="K2705" s="733">
        <f t="shared" si="1211"/>
        <v>85.18518518518519</v>
      </c>
    </row>
    <row r="2706" spans="1:11" ht="14.1" customHeight="1" x14ac:dyDescent="0.25">
      <c r="A2706" s="732" t="s">
        <v>164</v>
      </c>
      <c r="B2706" s="4" t="s">
        <v>141</v>
      </c>
      <c r="C2706" s="12">
        <f t="shared" ref="C2706:H2706" si="1215">C2707+C2708</f>
        <v>150000</v>
      </c>
      <c r="D2706" s="12">
        <f t="shared" si="1215"/>
        <v>0</v>
      </c>
      <c r="E2706" s="12">
        <f t="shared" si="1215"/>
        <v>0</v>
      </c>
      <c r="F2706" s="12">
        <f t="shared" si="1215"/>
        <v>0</v>
      </c>
      <c r="G2706" s="12">
        <f t="shared" si="1215"/>
        <v>0</v>
      </c>
      <c r="H2706" s="12">
        <f t="shared" si="1215"/>
        <v>0</v>
      </c>
      <c r="I2706" s="12">
        <f>H2706+G2706</f>
        <v>0</v>
      </c>
      <c r="J2706" s="12">
        <f>C2706-I2706</f>
        <v>150000</v>
      </c>
      <c r="K2706" s="733">
        <f t="shared" si="1211"/>
        <v>0</v>
      </c>
    </row>
    <row r="2707" spans="1:11" ht="14.1" customHeight="1" x14ac:dyDescent="0.25">
      <c r="A2707" s="732" t="s">
        <v>1018</v>
      </c>
      <c r="B2707" s="4" t="s">
        <v>1017</v>
      </c>
      <c r="C2707" s="12">
        <v>150000</v>
      </c>
      <c r="D2707" s="12"/>
      <c r="E2707" s="12"/>
      <c r="F2707" s="633"/>
      <c r="G2707" s="824"/>
      <c r="H2707" s="12"/>
      <c r="I2707" s="12">
        <f>H2707+G2707</f>
        <v>0</v>
      </c>
      <c r="J2707" s="12">
        <f>C2707-I2707</f>
        <v>150000</v>
      </c>
      <c r="K2707" s="733">
        <f t="shared" si="1211"/>
        <v>0</v>
      </c>
    </row>
    <row r="2708" spans="1:11" ht="14.1" customHeight="1" x14ac:dyDescent="0.25">
      <c r="A2708" s="732" t="s">
        <v>810</v>
      </c>
      <c r="B2708" s="4" t="s">
        <v>809</v>
      </c>
      <c r="C2708" s="12">
        <v>0</v>
      </c>
      <c r="D2708" s="218"/>
      <c r="E2708" s="218"/>
      <c r="F2708" s="697"/>
      <c r="G2708" s="822"/>
      <c r="H2708" s="605"/>
      <c r="I2708" s="12">
        <f>H2708+G2708</f>
        <v>0</v>
      </c>
      <c r="J2708" s="12">
        <f>C2708-I2708</f>
        <v>0</v>
      </c>
      <c r="K2708" s="733"/>
    </row>
    <row r="2709" spans="1:11" ht="14.1" customHeight="1" x14ac:dyDescent="0.25">
      <c r="A2709" s="732" t="s">
        <v>811</v>
      </c>
      <c r="B2709" s="4" t="s">
        <v>143</v>
      </c>
      <c r="C2709" s="12">
        <f>C2710</f>
        <v>4080000</v>
      </c>
      <c r="D2709" s="12">
        <f t="shared" ref="D2709:J2709" si="1216">D2710</f>
        <v>0</v>
      </c>
      <c r="E2709" s="12">
        <f t="shared" si="1216"/>
        <v>0</v>
      </c>
      <c r="F2709" s="633">
        <f t="shared" si="1216"/>
        <v>0</v>
      </c>
      <c r="G2709" s="824">
        <f t="shared" si="1216"/>
        <v>0</v>
      </c>
      <c r="H2709" s="12">
        <f t="shared" si="1216"/>
        <v>510000</v>
      </c>
      <c r="I2709" s="834">
        <f t="shared" si="1216"/>
        <v>510000</v>
      </c>
      <c r="J2709" s="634">
        <f t="shared" si="1216"/>
        <v>3570000</v>
      </c>
      <c r="K2709" s="733">
        <f>J2709/C2709*100</f>
        <v>87.5</v>
      </c>
    </row>
    <row r="2710" spans="1:11" ht="14.1" customHeight="1" x14ac:dyDescent="0.25">
      <c r="A2710" s="732" t="s">
        <v>812</v>
      </c>
      <c r="B2710" s="4" t="s">
        <v>160</v>
      </c>
      <c r="C2710" s="12">
        <v>4080000</v>
      </c>
      <c r="D2710" s="218"/>
      <c r="E2710" s="218"/>
      <c r="F2710" s="697"/>
      <c r="G2710" s="822"/>
      <c r="H2710" s="605">
        <v>510000</v>
      </c>
      <c r="I2710" s="823">
        <f>H2710+G2710</f>
        <v>510000</v>
      </c>
      <c r="J2710" s="604">
        <f>C2710-I2710</f>
        <v>3570000</v>
      </c>
      <c r="K2710" s="733">
        <f>J2710/C2710*100</f>
        <v>87.5</v>
      </c>
    </row>
    <row r="2711" spans="1:11" ht="14.1" customHeight="1" x14ac:dyDescent="0.25">
      <c r="A2711" s="879"/>
      <c r="B2711" s="879"/>
      <c r="C2711" s="880"/>
      <c r="D2711" s="881"/>
      <c r="E2711" s="881"/>
      <c r="F2711" s="881"/>
      <c r="G2711" s="882"/>
      <c r="H2711" s="882"/>
      <c r="I2711" s="882"/>
      <c r="J2711" s="883"/>
      <c r="K2711" s="884"/>
    </row>
    <row r="2712" spans="1:11" ht="14.1" customHeight="1" x14ac:dyDescent="0.25">
      <c r="A2712" s="7"/>
      <c r="B2712" s="7"/>
      <c r="C2712" s="885"/>
      <c r="D2712" s="220"/>
      <c r="E2712" s="220"/>
      <c r="F2712" s="220"/>
      <c r="G2712" s="415"/>
      <c r="H2712" s="415"/>
      <c r="I2712" s="415"/>
      <c r="J2712" s="886"/>
      <c r="K2712" s="887"/>
    </row>
    <row r="2713" spans="1:11" ht="14.1" customHeight="1" x14ac:dyDescent="0.25">
      <c r="A2713" s="7"/>
      <c r="B2713" s="7"/>
      <c r="C2713" s="885"/>
      <c r="D2713" s="220"/>
      <c r="E2713" s="220"/>
      <c r="F2713" s="220"/>
      <c r="G2713" s="415"/>
      <c r="H2713" s="415"/>
      <c r="I2713" s="415"/>
      <c r="J2713" s="886"/>
      <c r="K2713" s="887"/>
    </row>
    <row r="2714" spans="1:11" ht="14.1" customHeight="1" x14ac:dyDescent="0.25">
      <c r="A2714" s="7"/>
      <c r="B2714" s="7"/>
      <c r="C2714" s="885"/>
      <c r="D2714" s="220"/>
      <c r="E2714" s="220"/>
      <c r="F2714" s="220"/>
      <c r="G2714" s="415"/>
      <c r="H2714" s="415"/>
      <c r="I2714" s="415"/>
      <c r="J2714" s="886"/>
      <c r="K2714" s="887"/>
    </row>
    <row r="2715" spans="1:11" ht="14.1" customHeight="1" x14ac:dyDescent="0.25">
      <c r="A2715" s="7"/>
      <c r="B2715" s="7"/>
      <c r="C2715" s="885"/>
      <c r="D2715" s="220"/>
      <c r="E2715" s="220"/>
      <c r="F2715" s="220"/>
      <c r="G2715" s="415"/>
      <c r="H2715" s="415"/>
      <c r="I2715" s="415"/>
      <c r="J2715" s="886"/>
      <c r="K2715" s="887">
        <v>3</v>
      </c>
    </row>
    <row r="2716" spans="1:11" ht="14.1" customHeight="1" x14ac:dyDescent="0.25">
      <c r="A2716" s="717" t="s">
        <v>435</v>
      </c>
      <c r="B2716" s="689">
        <v>2</v>
      </c>
      <c r="C2716" s="690" t="s">
        <v>436</v>
      </c>
      <c r="D2716" s="690" t="s">
        <v>437</v>
      </c>
      <c r="E2716" s="690" t="s">
        <v>438</v>
      </c>
      <c r="F2716" s="691" t="s">
        <v>439</v>
      </c>
      <c r="G2716" s="801">
        <v>7</v>
      </c>
      <c r="H2716" s="581">
        <v>8</v>
      </c>
      <c r="I2716" s="924">
        <v>9</v>
      </c>
      <c r="J2716" s="582">
        <v>10</v>
      </c>
      <c r="K2716" s="718">
        <v>11</v>
      </c>
    </row>
    <row r="2717" spans="1:11" ht="14.1" customHeight="1" x14ac:dyDescent="0.25">
      <c r="A2717" s="745" t="s">
        <v>813</v>
      </c>
      <c r="B2717" s="38" t="s">
        <v>982</v>
      </c>
      <c r="C2717" s="620">
        <f>C2718</f>
        <v>4950000</v>
      </c>
      <c r="D2717" s="620">
        <f t="shared" ref="D2717:J2718" si="1217">D2718</f>
        <v>0</v>
      </c>
      <c r="E2717" s="620">
        <f t="shared" si="1217"/>
        <v>0</v>
      </c>
      <c r="F2717" s="453">
        <f t="shared" si="1217"/>
        <v>0</v>
      </c>
      <c r="G2717" s="832">
        <f t="shared" si="1217"/>
        <v>1975000</v>
      </c>
      <c r="H2717" s="620">
        <f t="shared" si="1217"/>
        <v>452500</v>
      </c>
      <c r="I2717" s="810">
        <f t="shared" si="1217"/>
        <v>2427500</v>
      </c>
      <c r="J2717" s="866">
        <f t="shared" si="1217"/>
        <v>2522500</v>
      </c>
      <c r="K2717" s="746">
        <f>I2717/C2717*100</f>
        <v>49.040404040404042</v>
      </c>
    </row>
    <row r="2718" spans="1:11" ht="14.1" customHeight="1" thickBot="1" x14ac:dyDescent="0.3">
      <c r="A2718" s="769" t="s">
        <v>814</v>
      </c>
      <c r="B2718" s="47" t="s">
        <v>983</v>
      </c>
      <c r="C2718" s="616">
        <f>C2719</f>
        <v>4950000</v>
      </c>
      <c r="D2718" s="616">
        <f t="shared" si="1217"/>
        <v>0</v>
      </c>
      <c r="E2718" s="616">
        <f t="shared" si="1217"/>
        <v>0</v>
      </c>
      <c r="F2718" s="622">
        <f t="shared" si="1217"/>
        <v>0</v>
      </c>
      <c r="G2718" s="819">
        <f t="shared" si="1217"/>
        <v>1975000</v>
      </c>
      <c r="H2718" s="616">
        <f t="shared" si="1217"/>
        <v>452500</v>
      </c>
      <c r="I2718" s="961">
        <f t="shared" si="1217"/>
        <v>2427500</v>
      </c>
      <c r="J2718" s="865">
        <f t="shared" si="1217"/>
        <v>2522500</v>
      </c>
      <c r="K2718" s="739">
        <f>I2718/C2718*100</f>
        <v>49.040404040404042</v>
      </c>
    </row>
    <row r="2719" spans="1:11" ht="14.1" customHeight="1" thickBot="1" x14ac:dyDescent="0.3">
      <c r="A2719" s="1191" t="s">
        <v>815</v>
      </c>
      <c r="B2719" s="3" t="s">
        <v>136</v>
      </c>
      <c r="C2719" s="617">
        <f>C2720+C2722+C2724+C2727</f>
        <v>4950000</v>
      </c>
      <c r="D2719" s="617">
        <f t="shared" ref="D2719:J2719" si="1218">D2720+D2722+D2724+D2727</f>
        <v>0</v>
      </c>
      <c r="E2719" s="617">
        <f t="shared" si="1218"/>
        <v>0</v>
      </c>
      <c r="F2719" s="624">
        <f t="shared" si="1218"/>
        <v>0</v>
      </c>
      <c r="G2719" s="820">
        <f t="shared" si="1218"/>
        <v>1975000</v>
      </c>
      <c r="H2719" s="617">
        <f t="shared" si="1218"/>
        <v>452500</v>
      </c>
      <c r="I2719" s="934">
        <f t="shared" si="1218"/>
        <v>2427500</v>
      </c>
      <c r="J2719" s="625">
        <f t="shared" si="1218"/>
        <v>2522500</v>
      </c>
      <c r="K2719" s="741">
        <f>I2719/C2719*100</f>
        <v>49.040404040404042</v>
      </c>
    </row>
    <row r="2720" spans="1:11" ht="14.1" customHeight="1" x14ac:dyDescent="0.25">
      <c r="A2720" s="742" t="s">
        <v>816</v>
      </c>
      <c r="B2720" s="41" t="s">
        <v>139</v>
      </c>
      <c r="C2720" s="618">
        <f>C2721</f>
        <v>350000</v>
      </c>
      <c r="D2720" s="618">
        <f t="shared" ref="D2720:J2720" si="1219">D2721</f>
        <v>0</v>
      </c>
      <c r="E2720" s="618">
        <f t="shared" si="1219"/>
        <v>0</v>
      </c>
      <c r="F2720" s="626">
        <f t="shared" si="1219"/>
        <v>0</v>
      </c>
      <c r="G2720" s="821">
        <f t="shared" si="1219"/>
        <v>175000</v>
      </c>
      <c r="H2720" s="618">
        <f t="shared" si="1219"/>
        <v>0</v>
      </c>
      <c r="I2720" s="935">
        <f t="shared" si="1219"/>
        <v>175000</v>
      </c>
      <c r="J2720" s="628">
        <f t="shared" si="1219"/>
        <v>175000</v>
      </c>
      <c r="K2720" s="743">
        <f>I2720/C2720*100</f>
        <v>50</v>
      </c>
    </row>
    <row r="2721" spans="1:11" ht="14.1" customHeight="1" x14ac:dyDescent="0.25">
      <c r="A2721" s="744" t="s">
        <v>817</v>
      </c>
      <c r="B2721" s="4" t="s">
        <v>140</v>
      </c>
      <c r="C2721" s="12">
        <v>350000</v>
      </c>
      <c r="D2721" s="218"/>
      <c r="E2721" s="218"/>
      <c r="F2721" s="697"/>
      <c r="G2721" s="822">
        <v>175000</v>
      </c>
      <c r="H2721" s="605"/>
      <c r="I2721" s="823">
        <f>H2721+G2721</f>
        <v>175000</v>
      </c>
      <c r="J2721" s="604">
        <f>C2721-I2721</f>
        <v>175000</v>
      </c>
      <c r="K2721" s="733">
        <f>I2721/C2721*100</f>
        <v>50</v>
      </c>
    </row>
    <row r="2722" spans="1:11" ht="14.1" customHeight="1" x14ac:dyDescent="0.25">
      <c r="A2722" s="744" t="s">
        <v>819</v>
      </c>
      <c r="B2722" s="4" t="s">
        <v>818</v>
      </c>
      <c r="C2722" s="12">
        <f>C2723</f>
        <v>0</v>
      </c>
      <c r="D2722" s="12">
        <f t="shared" ref="D2722:J2722" si="1220">D2723</f>
        <v>0</v>
      </c>
      <c r="E2722" s="12">
        <f t="shared" si="1220"/>
        <v>0</v>
      </c>
      <c r="F2722" s="633">
        <f t="shared" si="1220"/>
        <v>0</v>
      </c>
      <c r="G2722" s="824">
        <f t="shared" si="1220"/>
        <v>0</v>
      </c>
      <c r="H2722" s="12">
        <f t="shared" si="1220"/>
        <v>0</v>
      </c>
      <c r="I2722" s="834">
        <f t="shared" si="1220"/>
        <v>0</v>
      </c>
      <c r="J2722" s="634">
        <f t="shared" si="1220"/>
        <v>0</v>
      </c>
      <c r="K2722" s="733"/>
    </row>
    <row r="2723" spans="1:11" ht="14.1" customHeight="1" x14ac:dyDescent="0.25">
      <c r="A2723" s="744" t="s">
        <v>820</v>
      </c>
      <c r="B2723" s="4" t="s">
        <v>791</v>
      </c>
      <c r="C2723" s="12">
        <v>0</v>
      </c>
      <c r="D2723" s="218"/>
      <c r="E2723" s="218"/>
      <c r="F2723" s="697"/>
      <c r="G2723" s="822"/>
      <c r="H2723" s="605"/>
      <c r="I2723" s="823"/>
      <c r="J2723" s="604">
        <f>C2723-I2723</f>
        <v>0</v>
      </c>
      <c r="K2723" s="733"/>
    </row>
    <row r="2724" spans="1:11" ht="14.1" customHeight="1" x14ac:dyDescent="0.25">
      <c r="A2724" s="732" t="s">
        <v>821</v>
      </c>
      <c r="B2724" s="4" t="s">
        <v>141</v>
      </c>
      <c r="C2724" s="12">
        <f>C2725+C2726</f>
        <v>225000</v>
      </c>
      <c r="D2724" s="12">
        <f t="shared" ref="D2724:J2724" si="1221">D2725+D2726</f>
        <v>0</v>
      </c>
      <c r="E2724" s="12">
        <f t="shared" si="1221"/>
        <v>0</v>
      </c>
      <c r="F2724" s="633">
        <f t="shared" si="1221"/>
        <v>0</v>
      </c>
      <c r="G2724" s="824">
        <f t="shared" si="1221"/>
        <v>50000</v>
      </c>
      <c r="H2724" s="12">
        <f t="shared" si="1221"/>
        <v>15000</v>
      </c>
      <c r="I2724" s="834">
        <f t="shared" si="1221"/>
        <v>65000</v>
      </c>
      <c r="J2724" s="634">
        <f t="shared" si="1221"/>
        <v>160000</v>
      </c>
      <c r="K2724" s="733">
        <f>I2724/C2724*100</f>
        <v>28.888888888888886</v>
      </c>
    </row>
    <row r="2725" spans="1:11" ht="14.1" customHeight="1" x14ac:dyDescent="0.25">
      <c r="A2725" s="732" t="s">
        <v>822</v>
      </c>
      <c r="B2725" s="4" t="s">
        <v>142</v>
      </c>
      <c r="C2725" s="12">
        <v>225000</v>
      </c>
      <c r="D2725" s="218"/>
      <c r="E2725" s="218"/>
      <c r="F2725" s="697"/>
      <c r="G2725" s="822">
        <v>50000</v>
      </c>
      <c r="H2725" s="605">
        <v>15000</v>
      </c>
      <c r="I2725" s="823">
        <f>H2725+G2725</f>
        <v>65000</v>
      </c>
      <c r="J2725" s="604">
        <f>C2725-I2725</f>
        <v>160000</v>
      </c>
      <c r="K2725" s="733">
        <f>I2725/C2725*100</f>
        <v>28.888888888888886</v>
      </c>
    </row>
    <row r="2726" spans="1:11" ht="14.1" customHeight="1" x14ac:dyDescent="0.25">
      <c r="A2726" s="732" t="s">
        <v>823</v>
      </c>
      <c r="B2726" s="4" t="s">
        <v>805</v>
      </c>
      <c r="C2726" s="12">
        <v>0</v>
      </c>
      <c r="D2726" s="218"/>
      <c r="E2726" s="218"/>
      <c r="F2726" s="697"/>
      <c r="G2726" s="822"/>
      <c r="H2726" s="605"/>
      <c r="I2726" s="823"/>
      <c r="J2726" s="604">
        <f>C2726-I2726</f>
        <v>0</v>
      </c>
      <c r="K2726" s="733"/>
    </row>
    <row r="2727" spans="1:11" ht="14.1" customHeight="1" x14ac:dyDescent="0.25">
      <c r="A2727" s="732" t="s">
        <v>824</v>
      </c>
      <c r="B2727" s="4" t="s">
        <v>143</v>
      </c>
      <c r="C2727" s="12">
        <f>C2728</f>
        <v>4375000</v>
      </c>
      <c r="D2727" s="12">
        <f t="shared" ref="D2727:J2727" si="1222">D2728</f>
        <v>0</v>
      </c>
      <c r="E2727" s="12">
        <f t="shared" si="1222"/>
        <v>0</v>
      </c>
      <c r="F2727" s="633">
        <f t="shared" si="1222"/>
        <v>0</v>
      </c>
      <c r="G2727" s="824">
        <f t="shared" si="1222"/>
        <v>1750000</v>
      </c>
      <c r="H2727" s="12">
        <f t="shared" si="1222"/>
        <v>437500</v>
      </c>
      <c r="I2727" s="834">
        <f t="shared" si="1222"/>
        <v>2187500</v>
      </c>
      <c r="J2727" s="634">
        <f t="shared" si="1222"/>
        <v>2187500</v>
      </c>
      <c r="K2727" s="733">
        <f t="shared" ref="K2727:K2740" si="1223">I2727/C2727*100</f>
        <v>50</v>
      </c>
    </row>
    <row r="2728" spans="1:11" ht="14.1" customHeight="1" x14ac:dyDescent="0.25">
      <c r="A2728" s="732" t="s">
        <v>825</v>
      </c>
      <c r="B2728" s="4" t="s">
        <v>144</v>
      </c>
      <c r="C2728" s="12">
        <v>4375000</v>
      </c>
      <c r="D2728" s="218"/>
      <c r="E2728" s="218"/>
      <c r="F2728" s="697"/>
      <c r="G2728" s="822">
        <v>1750000</v>
      </c>
      <c r="H2728" s="605">
        <v>437500</v>
      </c>
      <c r="I2728" s="823">
        <f>H2728+G2728</f>
        <v>2187500</v>
      </c>
      <c r="J2728" s="636">
        <f>C2728-I2728</f>
        <v>2187500</v>
      </c>
      <c r="K2728" s="755">
        <f t="shared" si="1223"/>
        <v>50</v>
      </c>
    </row>
    <row r="2729" spans="1:11" ht="14.1" customHeight="1" x14ac:dyDescent="0.25">
      <c r="A2729" s="745" t="s">
        <v>109</v>
      </c>
      <c r="B2729" s="38" t="s">
        <v>89</v>
      </c>
      <c r="C2729" s="620">
        <f>C2730</f>
        <v>2500000</v>
      </c>
      <c r="D2729" s="620">
        <f t="shared" ref="D2729:J2730" si="1224">D2730</f>
        <v>0</v>
      </c>
      <c r="E2729" s="620">
        <f t="shared" si="1224"/>
        <v>0</v>
      </c>
      <c r="F2729" s="453">
        <f t="shared" si="1224"/>
        <v>0</v>
      </c>
      <c r="G2729" s="832">
        <f t="shared" si="1224"/>
        <v>690000</v>
      </c>
      <c r="H2729" s="620">
        <f t="shared" si="1224"/>
        <v>321000</v>
      </c>
      <c r="I2729" s="810">
        <f t="shared" si="1224"/>
        <v>1011000</v>
      </c>
      <c r="J2729" s="866">
        <f t="shared" si="1224"/>
        <v>1489000</v>
      </c>
      <c r="K2729" s="746">
        <f t="shared" si="1223"/>
        <v>40.44</v>
      </c>
    </row>
    <row r="2730" spans="1:11" ht="14.1" customHeight="1" thickBot="1" x14ac:dyDescent="0.3">
      <c r="A2730" s="371" t="s">
        <v>827</v>
      </c>
      <c r="B2730" s="47" t="s">
        <v>826</v>
      </c>
      <c r="C2730" s="616">
        <f>C2731</f>
        <v>2500000</v>
      </c>
      <c r="D2730" s="616">
        <f t="shared" si="1224"/>
        <v>0</v>
      </c>
      <c r="E2730" s="616">
        <f t="shared" si="1224"/>
        <v>0</v>
      </c>
      <c r="F2730" s="622">
        <f t="shared" si="1224"/>
        <v>0</v>
      </c>
      <c r="G2730" s="819">
        <f t="shared" si="1224"/>
        <v>690000</v>
      </c>
      <c r="H2730" s="616">
        <f t="shared" si="1224"/>
        <v>321000</v>
      </c>
      <c r="I2730" s="961">
        <f t="shared" si="1224"/>
        <v>1011000</v>
      </c>
      <c r="J2730" s="865">
        <f t="shared" si="1224"/>
        <v>1489000</v>
      </c>
      <c r="K2730" s="739">
        <f t="shared" si="1223"/>
        <v>40.44</v>
      </c>
    </row>
    <row r="2731" spans="1:11" ht="14.1" customHeight="1" thickBot="1" x14ac:dyDescent="0.3">
      <c r="A2731" s="372" t="s">
        <v>828</v>
      </c>
      <c r="B2731" s="3" t="s">
        <v>136</v>
      </c>
      <c r="C2731" s="617">
        <f>C2732+C2734</f>
        <v>2500000</v>
      </c>
      <c r="D2731" s="617">
        <f t="shared" ref="D2731:J2731" si="1225">D2732+D2734</f>
        <v>0</v>
      </c>
      <c r="E2731" s="617">
        <f t="shared" si="1225"/>
        <v>0</v>
      </c>
      <c r="F2731" s="624">
        <f t="shared" si="1225"/>
        <v>0</v>
      </c>
      <c r="G2731" s="820">
        <f t="shared" si="1225"/>
        <v>690000</v>
      </c>
      <c r="H2731" s="617">
        <f t="shared" si="1225"/>
        <v>321000</v>
      </c>
      <c r="I2731" s="934">
        <f t="shared" si="1225"/>
        <v>1011000</v>
      </c>
      <c r="J2731" s="625">
        <f t="shared" si="1225"/>
        <v>1489000</v>
      </c>
      <c r="K2731" s="741">
        <f t="shared" si="1223"/>
        <v>40.44</v>
      </c>
    </row>
    <row r="2732" spans="1:11" ht="14.1" customHeight="1" x14ac:dyDescent="0.25">
      <c r="A2732" s="747" t="s">
        <v>829</v>
      </c>
      <c r="B2732" s="41" t="s">
        <v>139</v>
      </c>
      <c r="C2732" s="618">
        <f>C2733</f>
        <v>200000</v>
      </c>
      <c r="D2732" s="618">
        <f t="shared" ref="D2732:J2732" si="1226">D2733</f>
        <v>0</v>
      </c>
      <c r="E2732" s="618">
        <f t="shared" si="1226"/>
        <v>0</v>
      </c>
      <c r="F2732" s="626">
        <f t="shared" si="1226"/>
        <v>0</v>
      </c>
      <c r="G2732" s="821">
        <f t="shared" si="1226"/>
        <v>0</v>
      </c>
      <c r="H2732" s="618">
        <f t="shared" si="1226"/>
        <v>91000</v>
      </c>
      <c r="I2732" s="935">
        <f t="shared" si="1226"/>
        <v>91000</v>
      </c>
      <c r="J2732" s="628">
        <f t="shared" si="1226"/>
        <v>109000</v>
      </c>
      <c r="K2732" s="743">
        <f t="shared" si="1223"/>
        <v>45.5</v>
      </c>
    </row>
    <row r="2733" spans="1:11" ht="14.1" customHeight="1" x14ac:dyDescent="0.25">
      <c r="A2733" s="732" t="s">
        <v>830</v>
      </c>
      <c r="B2733" s="4" t="s">
        <v>140</v>
      </c>
      <c r="C2733" s="12">
        <v>200000</v>
      </c>
      <c r="D2733" s="218"/>
      <c r="E2733" s="218"/>
      <c r="F2733" s="697"/>
      <c r="G2733" s="822"/>
      <c r="H2733" s="605">
        <v>91000</v>
      </c>
      <c r="I2733" s="831">
        <f>H2733+G2733</f>
        <v>91000</v>
      </c>
      <c r="J2733" s="604">
        <f>C2733-I2733</f>
        <v>109000</v>
      </c>
      <c r="K2733" s="733">
        <f t="shared" si="1223"/>
        <v>45.5</v>
      </c>
    </row>
    <row r="2734" spans="1:11" ht="14.1" customHeight="1" x14ac:dyDescent="0.25">
      <c r="A2734" s="732" t="s">
        <v>832</v>
      </c>
      <c r="B2734" s="4" t="s">
        <v>143</v>
      </c>
      <c r="C2734" s="12">
        <f>C2735</f>
        <v>2300000</v>
      </c>
      <c r="D2734" s="12">
        <f t="shared" ref="D2734:J2734" si="1227">D2735</f>
        <v>0</v>
      </c>
      <c r="E2734" s="12">
        <f t="shared" si="1227"/>
        <v>0</v>
      </c>
      <c r="F2734" s="633">
        <f t="shared" si="1227"/>
        <v>0</v>
      </c>
      <c r="G2734" s="824">
        <f t="shared" si="1227"/>
        <v>690000</v>
      </c>
      <c r="H2734" s="12">
        <f t="shared" si="1227"/>
        <v>230000</v>
      </c>
      <c r="I2734" s="834">
        <f t="shared" si="1227"/>
        <v>920000</v>
      </c>
      <c r="J2734" s="634">
        <f t="shared" si="1227"/>
        <v>1380000</v>
      </c>
      <c r="K2734" s="733">
        <f t="shared" si="1223"/>
        <v>40</v>
      </c>
    </row>
    <row r="2735" spans="1:11" ht="14.1" customHeight="1" x14ac:dyDescent="0.25">
      <c r="A2735" s="732" t="s">
        <v>831</v>
      </c>
      <c r="B2735" s="4" t="s">
        <v>144</v>
      </c>
      <c r="C2735" s="12">
        <v>2300000</v>
      </c>
      <c r="D2735" s="218"/>
      <c r="E2735" s="218"/>
      <c r="F2735" s="697"/>
      <c r="G2735" s="822">
        <v>690000</v>
      </c>
      <c r="H2735" s="605">
        <f>2*115000</f>
        <v>230000</v>
      </c>
      <c r="I2735" s="831">
        <f>H2735+G2735</f>
        <v>920000</v>
      </c>
      <c r="J2735" s="604">
        <f>C2735-I2735</f>
        <v>1380000</v>
      </c>
      <c r="K2735" s="733">
        <f t="shared" si="1223"/>
        <v>40</v>
      </c>
    </row>
    <row r="2736" spans="1:11" ht="14.1" customHeight="1" x14ac:dyDescent="0.25">
      <c r="A2736" s="745" t="s">
        <v>108</v>
      </c>
      <c r="B2736" s="38" t="s">
        <v>90</v>
      </c>
      <c r="C2736" s="620">
        <f t="shared" ref="C2736:J2736" si="1228">C2737+C2748</f>
        <v>4000000</v>
      </c>
      <c r="D2736" s="620">
        <f t="shared" si="1228"/>
        <v>0</v>
      </c>
      <c r="E2736" s="620">
        <f t="shared" si="1228"/>
        <v>0</v>
      </c>
      <c r="F2736" s="453">
        <f t="shared" si="1228"/>
        <v>0</v>
      </c>
      <c r="G2736" s="832">
        <f t="shared" si="1228"/>
        <v>375000</v>
      </c>
      <c r="H2736" s="620">
        <f t="shared" si="1228"/>
        <v>470500</v>
      </c>
      <c r="I2736" s="810">
        <f t="shared" si="1228"/>
        <v>845500</v>
      </c>
      <c r="J2736" s="866">
        <f t="shared" si="1228"/>
        <v>3004500</v>
      </c>
      <c r="K2736" s="746">
        <f t="shared" si="1223"/>
        <v>21.137499999999999</v>
      </c>
    </row>
    <row r="2737" spans="1:11" ht="14.1" customHeight="1" thickBot="1" x14ac:dyDescent="0.3">
      <c r="A2737" s="371" t="s">
        <v>9</v>
      </c>
      <c r="B2737" s="47" t="s">
        <v>10</v>
      </c>
      <c r="C2737" s="616">
        <f>C2738</f>
        <v>2000000</v>
      </c>
      <c r="D2737" s="616">
        <f t="shared" ref="D2737:J2737" si="1229">D2738</f>
        <v>0</v>
      </c>
      <c r="E2737" s="616">
        <f t="shared" si="1229"/>
        <v>0</v>
      </c>
      <c r="F2737" s="622">
        <f t="shared" si="1229"/>
        <v>0</v>
      </c>
      <c r="G2737" s="819">
        <f t="shared" si="1229"/>
        <v>375000</v>
      </c>
      <c r="H2737" s="616">
        <f t="shared" si="1229"/>
        <v>470500</v>
      </c>
      <c r="I2737" s="961">
        <f t="shared" si="1229"/>
        <v>845500</v>
      </c>
      <c r="J2737" s="865">
        <f t="shared" si="1229"/>
        <v>1154500</v>
      </c>
      <c r="K2737" s="739">
        <f t="shared" si="1223"/>
        <v>42.274999999999999</v>
      </c>
    </row>
    <row r="2738" spans="1:11" ht="14.1" customHeight="1" thickBot="1" x14ac:dyDescent="0.3">
      <c r="A2738" s="372" t="s">
        <v>168</v>
      </c>
      <c r="B2738" s="3" t="s">
        <v>136</v>
      </c>
      <c r="C2738" s="617">
        <f>C2739+C2741+C2743+C2746</f>
        <v>2000000</v>
      </c>
      <c r="D2738" s="617">
        <f t="shared" ref="D2738:J2738" si="1230">D2739+D2741+D2743+D2746</f>
        <v>0</v>
      </c>
      <c r="E2738" s="617">
        <f t="shared" si="1230"/>
        <v>0</v>
      </c>
      <c r="F2738" s="624">
        <f t="shared" si="1230"/>
        <v>0</v>
      </c>
      <c r="G2738" s="820">
        <f t="shared" si="1230"/>
        <v>375000</v>
      </c>
      <c r="H2738" s="617">
        <f t="shared" si="1230"/>
        <v>470500</v>
      </c>
      <c r="I2738" s="934">
        <f t="shared" si="1230"/>
        <v>845500</v>
      </c>
      <c r="J2738" s="625">
        <f t="shared" si="1230"/>
        <v>1154500</v>
      </c>
      <c r="K2738" s="741">
        <f t="shared" si="1223"/>
        <v>42.274999999999999</v>
      </c>
    </row>
    <row r="2739" spans="1:11" ht="14.1" customHeight="1" x14ac:dyDescent="0.25">
      <c r="A2739" s="747" t="s">
        <v>169</v>
      </c>
      <c r="B2739" s="41" t="s">
        <v>139</v>
      </c>
      <c r="C2739" s="618">
        <f>C2740</f>
        <v>200000</v>
      </c>
      <c r="D2739" s="618">
        <f t="shared" ref="D2739:J2739" si="1231">D2740</f>
        <v>0</v>
      </c>
      <c r="E2739" s="618">
        <f t="shared" si="1231"/>
        <v>0</v>
      </c>
      <c r="F2739" s="626">
        <f t="shared" si="1231"/>
        <v>0</v>
      </c>
      <c r="G2739" s="821">
        <f t="shared" si="1231"/>
        <v>0</v>
      </c>
      <c r="H2739" s="618">
        <f t="shared" si="1231"/>
        <v>95500</v>
      </c>
      <c r="I2739" s="935">
        <f t="shared" si="1231"/>
        <v>95500</v>
      </c>
      <c r="J2739" s="628">
        <f t="shared" si="1231"/>
        <v>104500</v>
      </c>
      <c r="K2739" s="743">
        <f t="shared" si="1223"/>
        <v>47.75</v>
      </c>
    </row>
    <row r="2740" spans="1:11" ht="14.1" customHeight="1" x14ac:dyDescent="0.25">
      <c r="A2740" s="736" t="s">
        <v>170</v>
      </c>
      <c r="B2740" s="4" t="s">
        <v>140</v>
      </c>
      <c r="C2740" s="12">
        <v>200000</v>
      </c>
      <c r="D2740" s="587"/>
      <c r="E2740" s="587"/>
      <c r="F2740" s="699"/>
      <c r="G2740" s="822"/>
      <c r="H2740" s="605">
        <v>95500</v>
      </c>
      <c r="I2740" s="823">
        <f>H2740+G2740</f>
        <v>95500</v>
      </c>
      <c r="J2740" s="604">
        <f>C2740-I2740</f>
        <v>104500</v>
      </c>
      <c r="K2740" s="733">
        <f t="shared" si="1223"/>
        <v>47.75</v>
      </c>
    </row>
    <row r="2741" spans="1:11" ht="14.1" customHeight="1" x14ac:dyDescent="0.25">
      <c r="A2741" s="732" t="s">
        <v>833</v>
      </c>
      <c r="B2741" s="4" t="s">
        <v>818</v>
      </c>
      <c r="C2741" s="12">
        <f>C2742</f>
        <v>0</v>
      </c>
      <c r="D2741" s="12">
        <f t="shared" ref="D2741:J2741" si="1232">D2742</f>
        <v>0</v>
      </c>
      <c r="E2741" s="12">
        <f t="shared" si="1232"/>
        <v>0</v>
      </c>
      <c r="F2741" s="633">
        <f t="shared" si="1232"/>
        <v>0</v>
      </c>
      <c r="G2741" s="824">
        <f t="shared" si="1232"/>
        <v>0</v>
      </c>
      <c r="H2741" s="12">
        <f t="shared" si="1232"/>
        <v>0</v>
      </c>
      <c r="I2741" s="834">
        <f t="shared" si="1232"/>
        <v>0</v>
      </c>
      <c r="J2741" s="634">
        <f t="shared" si="1232"/>
        <v>0</v>
      </c>
      <c r="K2741" s="733"/>
    </row>
    <row r="2742" spans="1:11" ht="14.1" customHeight="1" x14ac:dyDescent="0.25">
      <c r="A2742" s="732" t="s">
        <v>834</v>
      </c>
      <c r="B2742" s="4" t="s">
        <v>791</v>
      </c>
      <c r="C2742" s="12">
        <v>0</v>
      </c>
      <c r="D2742" s="587"/>
      <c r="E2742" s="587"/>
      <c r="F2742" s="699"/>
      <c r="G2742" s="822"/>
      <c r="H2742" s="605"/>
      <c r="I2742" s="823"/>
      <c r="J2742" s="604">
        <f>C2742-I2742</f>
        <v>0</v>
      </c>
      <c r="K2742" s="733"/>
    </row>
    <row r="2743" spans="1:11" ht="14.1" customHeight="1" x14ac:dyDescent="0.25">
      <c r="A2743" s="747" t="s">
        <v>171</v>
      </c>
      <c r="B2743" s="4" t="s">
        <v>141</v>
      </c>
      <c r="C2743" s="12">
        <f>C2744+C2745</f>
        <v>150000</v>
      </c>
      <c r="D2743" s="12">
        <f t="shared" ref="D2743:I2743" si="1233">D2744+D2745</f>
        <v>0</v>
      </c>
      <c r="E2743" s="12">
        <f t="shared" si="1233"/>
        <v>0</v>
      </c>
      <c r="F2743" s="12">
        <f t="shared" si="1233"/>
        <v>0</v>
      </c>
      <c r="G2743" s="12">
        <f t="shared" si="1233"/>
        <v>0</v>
      </c>
      <c r="H2743" s="12">
        <f t="shared" si="1233"/>
        <v>0</v>
      </c>
      <c r="I2743" s="12">
        <f t="shared" si="1233"/>
        <v>0</v>
      </c>
      <c r="J2743" s="12">
        <f>C2743-I2743</f>
        <v>150000</v>
      </c>
      <c r="K2743" s="733">
        <f>I2743/C2743*100</f>
        <v>0</v>
      </c>
    </row>
    <row r="2744" spans="1:11" ht="14.1" customHeight="1" x14ac:dyDescent="0.25">
      <c r="A2744" s="732" t="s">
        <v>1012</v>
      </c>
      <c r="B2744" s="4" t="s">
        <v>142</v>
      </c>
      <c r="C2744" s="12">
        <v>150000</v>
      </c>
      <c r="D2744" s="12"/>
      <c r="E2744" s="12"/>
      <c r="F2744" s="633"/>
      <c r="G2744" s="824"/>
      <c r="H2744" s="12"/>
      <c r="I2744" s="834"/>
      <c r="J2744" s="12">
        <f>C2744-I2744</f>
        <v>150000</v>
      </c>
      <c r="K2744" s="733">
        <f>I2744/C2744*100</f>
        <v>0</v>
      </c>
    </row>
    <row r="2745" spans="1:11" ht="14.1" customHeight="1" x14ac:dyDescent="0.25">
      <c r="A2745" s="732" t="s">
        <v>835</v>
      </c>
      <c r="B2745" s="4" t="s">
        <v>809</v>
      </c>
      <c r="C2745" s="12">
        <v>0</v>
      </c>
      <c r="D2745" s="587"/>
      <c r="E2745" s="587"/>
      <c r="F2745" s="699"/>
      <c r="G2745" s="822"/>
      <c r="H2745" s="605"/>
      <c r="I2745" s="823">
        <f>H2745+G2745</f>
        <v>0</v>
      </c>
      <c r="J2745" s="604">
        <f>C2745-I2745</f>
        <v>0</v>
      </c>
      <c r="K2745" s="733"/>
    </row>
    <row r="2746" spans="1:11" ht="14.1" customHeight="1" x14ac:dyDescent="0.25">
      <c r="A2746" s="732" t="s">
        <v>172</v>
      </c>
      <c r="B2746" s="4" t="s">
        <v>143</v>
      </c>
      <c r="C2746" s="12">
        <f>C2747</f>
        <v>1650000</v>
      </c>
      <c r="D2746" s="12">
        <f t="shared" ref="D2746:J2746" si="1234">D2747</f>
        <v>0</v>
      </c>
      <c r="E2746" s="12">
        <f t="shared" si="1234"/>
        <v>0</v>
      </c>
      <c r="F2746" s="633">
        <f t="shared" si="1234"/>
        <v>0</v>
      </c>
      <c r="G2746" s="824">
        <f t="shared" si="1234"/>
        <v>375000</v>
      </c>
      <c r="H2746" s="12">
        <f t="shared" si="1234"/>
        <v>375000</v>
      </c>
      <c r="I2746" s="834">
        <f t="shared" si="1234"/>
        <v>750000</v>
      </c>
      <c r="J2746" s="634">
        <f t="shared" si="1234"/>
        <v>900000</v>
      </c>
      <c r="K2746" s="733">
        <f t="shared" ref="K2746:K2751" si="1235">I2746/C2746*100</f>
        <v>45.454545454545453</v>
      </c>
    </row>
    <row r="2747" spans="1:11" ht="14.1" customHeight="1" thickBot="1" x14ac:dyDescent="0.3">
      <c r="A2747" s="736" t="s">
        <v>173</v>
      </c>
      <c r="B2747" s="32" t="s">
        <v>836</v>
      </c>
      <c r="C2747" s="611">
        <v>1650000</v>
      </c>
      <c r="D2747" s="590"/>
      <c r="E2747" s="590"/>
      <c r="F2747" s="698"/>
      <c r="G2747" s="828">
        <v>375000</v>
      </c>
      <c r="H2747" s="629">
        <v>375000</v>
      </c>
      <c r="I2747" s="829">
        <f>H2747+G2747</f>
        <v>750000</v>
      </c>
      <c r="J2747" s="630">
        <f>C2747-I2747</f>
        <v>900000</v>
      </c>
      <c r="K2747" s="737">
        <f t="shared" si="1235"/>
        <v>45.454545454545453</v>
      </c>
    </row>
    <row r="2748" spans="1:11" ht="14.1" customHeight="1" thickBot="1" x14ac:dyDescent="0.3">
      <c r="A2748" s="756" t="s">
        <v>11</v>
      </c>
      <c r="B2748" s="440" t="s">
        <v>12</v>
      </c>
      <c r="C2748" s="637">
        <f t="shared" ref="C2748:J2748" si="1236">C2749+C2758</f>
        <v>2000000</v>
      </c>
      <c r="D2748" s="637">
        <f t="shared" si="1236"/>
        <v>0</v>
      </c>
      <c r="E2748" s="637">
        <f t="shared" si="1236"/>
        <v>0</v>
      </c>
      <c r="F2748" s="787">
        <f t="shared" si="1236"/>
        <v>0</v>
      </c>
      <c r="G2748" s="835">
        <f t="shared" si="1236"/>
        <v>0</v>
      </c>
      <c r="H2748" s="637">
        <f t="shared" si="1236"/>
        <v>0</v>
      </c>
      <c r="I2748" s="963">
        <f t="shared" si="1236"/>
        <v>0</v>
      </c>
      <c r="J2748" s="868">
        <f t="shared" si="1236"/>
        <v>1850000</v>
      </c>
      <c r="K2748" s="757">
        <f t="shared" si="1235"/>
        <v>0</v>
      </c>
    </row>
    <row r="2749" spans="1:11" ht="14.1" customHeight="1" thickBot="1" x14ac:dyDescent="0.3">
      <c r="A2749" s="740" t="s">
        <v>837</v>
      </c>
      <c r="B2749" s="335" t="s">
        <v>80</v>
      </c>
      <c r="C2749" s="638">
        <f>C2750</f>
        <v>510000</v>
      </c>
      <c r="D2749" s="638">
        <f t="shared" ref="D2749:J2750" si="1237">D2750</f>
        <v>0</v>
      </c>
      <c r="E2749" s="638">
        <f t="shared" si="1237"/>
        <v>0</v>
      </c>
      <c r="F2749" s="788">
        <f t="shared" si="1237"/>
        <v>0</v>
      </c>
      <c r="G2749" s="836">
        <f t="shared" si="1237"/>
        <v>0</v>
      </c>
      <c r="H2749" s="638">
        <f t="shared" si="1237"/>
        <v>0</v>
      </c>
      <c r="I2749" s="938">
        <f t="shared" si="1237"/>
        <v>0</v>
      </c>
      <c r="J2749" s="869">
        <f t="shared" si="1237"/>
        <v>510000</v>
      </c>
      <c r="K2749" s="749">
        <f t="shared" si="1235"/>
        <v>0</v>
      </c>
    </row>
    <row r="2750" spans="1:11" ht="14.1" customHeight="1" x14ac:dyDescent="0.25">
      <c r="A2750" s="758" t="s">
        <v>838</v>
      </c>
      <c r="B2750" s="338" t="s">
        <v>137</v>
      </c>
      <c r="C2750" s="639">
        <f>C2751</f>
        <v>510000</v>
      </c>
      <c r="D2750" s="639">
        <f t="shared" si="1237"/>
        <v>0</v>
      </c>
      <c r="E2750" s="639">
        <f t="shared" si="1237"/>
        <v>0</v>
      </c>
      <c r="F2750" s="789">
        <f t="shared" si="1237"/>
        <v>0</v>
      </c>
      <c r="G2750" s="837">
        <f t="shared" si="1237"/>
        <v>0</v>
      </c>
      <c r="H2750" s="639">
        <f t="shared" si="1237"/>
        <v>0</v>
      </c>
      <c r="I2750" s="939">
        <f t="shared" si="1237"/>
        <v>0</v>
      </c>
      <c r="J2750" s="870">
        <f t="shared" si="1237"/>
        <v>510000</v>
      </c>
      <c r="K2750" s="759">
        <f t="shared" si="1235"/>
        <v>0</v>
      </c>
    </row>
    <row r="2751" spans="1:11" ht="14.1" customHeight="1" x14ac:dyDescent="0.25">
      <c r="A2751" s="744" t="s">
        <v>839</v>
      </c>
      <c r="B2751" s="437" t="s">
        <v>840</v>
      </c>
      <c r="C2751" s="631">
        <v>510000</v>
      </c>
      <c r="D2751" s="631"/>
      <c r="E2751" s="631"/>
      <c r="F2751" s="888"/>
      <c r="G2751" s="830"/>
      <c r="H2751" s="631"/>
      <c r="I2751" s="889"/>
      <c r="J2751" s="890">
        <f>C2751-I2751</f>
        <v>510000</v>
      </c>
      <c r="K2751" s="781">
        <f t="shared" si="1235"/>
        <v>0</v>
      </c>
    </row>
    <row r="2752" spans="1:11" ht="14.1" customHeight="1" x14ac:dyDescent="0.25">
      <c r="A2752" s="898"/>
      <c r="B2752" s="898"/>
      <c r="C2752" s="899"/>
      <c r="D2752" s="899"/>
      <c r="E2752" s="899"/>
      <c r="F2752" s="899"/>
      <c r="G2752" s="899"/>
      <c r="H2752" s="899"/>
      <c r="I2752" s="899"/>
      <c r="J2752" s="899"/>
      <c r="K2752" s="900"/>
    </row>
    <row r="2753" spans="1:11" ht="14.1" customHeight="1" x14ac:dyDescent="0.25">
      <c r="A2753" s="901"/>
      <c r="B2753" s="901"/>
      <c r="C2753" s="902"/>
      <c r="D2753" s="902"/>
      <c r="E2753" s="902"/>
      <c r="F2753" s="902"/>
      <c r="G2753" s="902"/>
      <c r="H2753" s="902"/>
      <c r="I2753" s="902"/>
      <c r="J2753" s="902"/>
      <c r="K2753" s="903"/>
    </row>
    <row r="2754" spans="1:11" ht="14.1" customHeight="1" x14ac:dyDescent="0.25">
      <c r="A2754" s="901"/>
      <c r="B2754" s="901"/>
      <c r="C2754" s="902"/>
      <c r="D2754" s="902"/>
      <c r="E2754" s="902"/>
      <c r="F2754" s="902"/>
      <c r="G2754" s="902"/>
      <c r="H2754" s="902"/>
      <c r="I2754" s="902"/>
      <c r="J2754" s="902"/>
      <c r="K2754" s="903"/>
    </row>
    <row r="2755" spans="1:11" ht="14.1" customHeight="1" x14ac:dyDescent="0.25">
      <c r="A2755" s="901"/>
      <c r="B2755" s="901"/>
      <c r="C2755" s="902"/>
      <c r="D2755" s="902"/>
      <c r="E2755" s="902"/>
      <c r="F2755" s="902"/>
      <c r="G2755" s="902"/>
      <c r="H2755" s="902"/>
      <c r="I2755" s="902"/>
      <c r="J2755" s="902"/>
      <c r="K2755" s="903"/>
    </row>
    <row r="2756" spans="1:11" ht="14.1" customHeight="1" x14ac:dyDescent="0.25">
      <c r="A2756" s="901"/>
      <c r="B2756" s="901"/>
      <c r="C2756" s="902"/>
      <c r="D2756" s="902"/>
      <c r="E2756" s="902"/>
      <c r="F2756" s="902"/>
      <c r="G2756" s="902"/>
      <c r="H2756" s="902"/>
      <c r="I2756" s="902"/>
      <c r="J2756" s="902"/>
      <c r="K2756" s="903">
        <v>4</v>
      </c>
    </row>
    <row r="2757" spans="1:11" ht="14.1" customHeight="1" x14ac:dyDescent="0.25">
      <c r="A2757" s="717" t="s">
        <v>435</v>
      </c>
      <c r="B2757" s="689">
        <v>2</v>
      </c>
      <c r="C2757" s="690" t="s">
        <v>436</v>
      </c>
      <c r="D2757" s="690" t="s">
        <v>437</v>
      </c>
      <c r="E2757" s="690" t="s">
        <v>438</v>
      </c>
      <c r="F2757" s="691" t="s">
        <v>439</v>
      </c>
      <c r="G2757" s="801">
        <v>7</v>
      </c>
      <c r="H2757" s="581">
        <v>8</v>
      </c>
      <c r="I2757" s="924">
        <v>9</v>
      </c>
      <c r="J2757" s="582">
        <v>10</v>
      </c>
      <c r="K2757" s="718">
        <v>11</v>
      </c>
    </row>
    <row r="2758" spans="1:11" ht="14.1" customHeight="1" thickBot="1" x14ac:dyDescent="0.3">
      <c r="A2758" s="891" t="s">
        <v>174</v>
      </c>
      <c r="B2758" s="892" t="s">
        <v>136</v>
      </c>
      <c r="C2758" s="893">
        <f>C2759+C2761+C2763+C2766</f>
        <v>1490000</v>
      </c>
      <c r="D2758" s="893">
        <f t="shared" ref="D2758:J2758" si="1238">D2759+D2761+D2763+D2766</f>
        <v>0</v>
      </c>
      <c r="E2758" s="893">
        <f t="shared" si="1238"/>
        <v>0</v>
      </c>
      <c r="F2758" s="894">
        <f t="shared" si="1238"/>
        <v>0</v>
      </c>
      <c r="G2758" s="895">
        <f t="shared" si="1238"/>
        <v>0</v>
      </c>
      <c r="H2758" s="893">
        <f t="shared" si="1238"/>
        <v>0</v>
      </c>
      <c r="I2758" s="940">
        <f t="shared" si="1238"/>
        <v>0</v>
      </c>
      <c r="J2758" s="896">
        <f t="shared" si="1238"/>
        <v>1340000</v>
      </c>
      <c r="K2758" s="897">
        <f>I2758/C2758*100</f>
        <v>0</v>
      </c>
    </row>
    <row r="2759" spans="1:11" ht="14.1" customHeight="1" x14ac:dyDescent="0.25">
      <c r="A2759" s="747" t="s">
        <v>175</v>
      </c>
      <c r="B2759" s="41" t="s">
        <v>139</v>
      </c>
      <c r="C2759" s="618">
        <f>C2760</f>
        <v>190000</v>
      </c>
      <c r="D2759" s="618">
        <f t="shared" ref="D2759:J2759" si="1239">D2760</f>
        <v>0</v>
      </c>
      <c r="E2759" s="618">
        <f t="shared" si="1239"/>
        <v>0</v>
      </c>
      <c r="F2759" s="626">
        <f t="shared" si="1239"/>
        <v>0</v>
      </c>
      <c r="G2759" s="821">
        <f t="shared" si="1239"/>
        <v>0</v>
      </c>
      <c r="H2759" s="618">
        <f t="shared" si="1239"/>
        <v>0</v>
      </c>
      <c r="I2759" s="935">
        <f t="shared" si="1239"/>
        <v>0</v>
      </c>
      <c r="J2759" s="628">
        <f t="shared" si="1239"/>
        <v>190000</v>
      </c>
      <c r="K2759" s="743">
        <f>I2759/C2759*100</f>
        <v>0</v>
      </c>
    </row>
    <row r="2760" spans="1:11" ht="14.1" customHeight="1" x14ac:dyDescent="0.25">
      <c r="A2760" s="732" t="s">
        <v>176</v>
      </c>
      <c r="B2760" s="4" t="s">
        <v>140</v>
      </c>
      <c r="C2760" s="12">
        <v>190000</v>
      </c>
      <c r="D2760" s="218"/>
      <c r="E2760" s="218"/>
      <c r="F2760" s="697"/>
      <c r="G2760" s="822"/>
      <c r="H2760" s="605">
        <v>0</v>
      </c>
      <c r="I2760" s="823">
        <f>H2760+G2760</f>
        <v>0</v>
      </c>
      <c r="J2760" s="604">
        <f>C2760-I2760</f>
        <v>190000</v>
      </c>
      <c r="K2760" s="733">
        <f>I2760/C2760*100</f>
        <v>0</v>
      </c>
    </row>
    <row r="2761" spans="1:11" ht="14.1" customHeight="1" x14ac:dyDescent="0.25">
      <c r="A2761" s="732" t="s">
        <v>841</v>
      </c>
      <c r="B2761" s="4" t="s">
        <v>818</v>
      </c>
      <c r="C2761" s="12">
        <f>C2762</f>
        <v>0</v>
      </c>
      <c r="D2761" s="12">
        <f t="shared" ref="D2761:J2761" si="1240">D2762</f>
        <v>0</v>
      </c>
      <c r="E2761" s="12">
        <f t="shared" si="1240"/>
        <v>0</v>
      </c>
      <c r="F2761" s="633">
        <f t="shared" si="1240"/>
        <v>0</v>
      </c>
      <c r="G2761" s="824">
        <f t="shared" si="1240"/>
        <v>0</v>
      </c>
      <c r="H2761" s="12">
        <f t="shared" si="1240"/>
        <v>0</v>
      </c>
      <c r="I2761" s="834">
        <f t="shared" si="1240"/>
        <v>0</v>
      </c>
      <c r="J2761" s="634">
        <f t="shared" si="1240"/>
        <v>0</v>
      </c>
      <c r="K2761" s="733"/>
    </row>
    <row r="2762" spans="1:11" ht="14.1" customHeight="1" x14ac:dyDescent="0.25">
      <c r="A2762" s="732" t="s">
        <v>842</v>
      </c>
      <c r="B2762" s="4" t="s">
        <v>791</v>
      </c>
      <c r="C2762" s="12">
        <v>0</v>
      </c>
      <c r="D2762" s="218"/>
      <c r="E2762" s="218"/>
      <c r="F2762" s="697"/>
      <c r="G2762" s="822"/>
      <c r="H2762" s="605"/>
      <c r="I2762" s="823"/>
      <c r="J2762" s="604">
        <f>C2762-I2762</f>
        <v>0</v>
      </c>
      <c r="K2762" s="733"/>
    </row>
    <row r="2763" spans="1:11" ht="14.1" customHeight="1" x14ac:dyDescent="0.25">
      <c r="A2763" s="732" t="s">
        <v>177</v>
      </c>
      <c r="B2763" s="4" t="s">
        <v>141</v>
      </c>
      <c r="C2763" s="12">
        <f>C2764+C2765</f>
        <v>150000</v>
      </c>
      <c r="D2763" s="12">
        <f t="shared" ref="D2763:J2763" si="1241">D2764+D2765</f>
        <v>0</v>
      </c>
      <c r="E2763" s="12">
        <f t="shared" si="1241"/>
        <v>0</v>
      </c>
      <c r="F2763" s="12">
        <f t="shared" si="1241"/>
        <v>0</v>
      </c>
      <c r="G2763" s="12">
        <f t="shared" si="1241"/>
        <v>0</v>
      </c>
      <c r="H2763" s="12">
        <f t="shared" si="1241"/>
        <v>0</v>
      </c>
      <c r="I2763" s="12">
        <f t="shared" si="1241"/>
        <v>0</v>
      </c>
      <c r="J2763" s="12">
        <f t="shared" si="1241"/>
        <v>0</v>
      </c>
      <c r="K2763" s="733">
        <f>I2763/C2763*100</f>
        <v>0</v>
      </c>
    </row>
    <row r="2764" spans="1:11" ht="14.1" customHeight="1" x14ac:dyDescent="0.25">
      <c r="A2764" s="732" t="s">
        <v>1016</v>
      </c>
      <c r="B2764" s="4" t="s">
        <v>142</v>
      </c>
      <c r="C2764" s="12">
        <v>150000</v>
      </c>
      <c r="D2764" s="12"/>
      <c r="E2764" s="12"/>
      <c r="F2764" s="633"/>
      <c r="G2764" s="824"/>
      <c r="H2764" s="12"/>
      <c r="I2764" s="834"/>
      <c r="J2764" s="634"/>
      <c r="K2764" s="733">
        <f>I2764/C2764*100</f>
        <v>0</v>
      </c>
    </row>
    <row r="2765" spans="1:11" ht="14.1" customHeight="1" x14ac:dyDescent="0.25">
      <c r="A2765" s="732" t="s">
        <v>843</v>
      </c>
      <c r="B2765" s="4" t="s">
        <v>809</v>
      </c>
      <c r="C2765" s="12">
        <v>0</v>
      </c>
      <c r="D2765" s="218"/>
      <c r="E2765" s="605">
        <v>0</v>
      </c>
      <c r="F2765" s="699"/>
      <c r="G2765" s="822"/>
      <c r="H2765" s="605"/>
      <c r="I2765" s="823">
        <f>H2765+G2765</f>
        <v>0</v>
      </c>
      <c r="J2765" s="604">
        <f>C2765-I2765</f>
        <v>0</v>
      </c>
      <c r="K2765" s="733"/>
    </row>
    <row r="2766" spans="1:11" ht="14.1" customHeight="1" x14ac:dyDescent="0.25">
      <c r="A2766" s="732" t="s">
        <v>178</v>
      </c>
      <c r="B2766" s="4" t="s">
        <v>143</v>
      </c>
      <c r="C2766" s="12">
        <f>C2767</f>
        <v>1150000</v>
      </c>
      <c r="D2766" s="12">
        <f t="shared" ref="D2766:J2766" si="1242">D2767</f>
        <v>0</v>
      </c>
      <c r="E2766" s="12">
        <f t="shared" si="1242"/>
        <v>0</v>
      </c>
      <c r="F2766" s="633">
        <f t="shared" si="1242"/>
        <v>0</v>
      </c>
      <c r="G2766" s="824">
        <f t="shared" si="1242"/>
        <v>0</v>
      </c>
      <c r="H2766" s="12">
        <f t="shared" si="1242"/>
        <v>0</v>
      </c>
      <c r="I2766" s="834">
        <f t="shared" si="1242"/>
        <v>0</v>
      </c>
      <c r="J2766" s="634">
        <f t="shared" si="1242"/>
        <v>1150000</v>
      </c>
      <c r="K2766" s="733">
        <f t="shared" ref="K2766:K2775" si="1243">I2766/C2766*100</f>
        <v>0</v>
      </c>
    </row>
    <row r="2767" spans="1:11" ht="14.1" customHeight="1" x14ac:dyDescent="0.25">
      <c r="A2767" s="732" t="s">
        <v>844</v>
      </c>
      <c r="B2767" s="4" t="s">
        <v>144</v>
      </c>
      <c r="C2767" s="12">
        <v>1150000</v>
      </c>
      <c r="D2767" s="218"/>
      <c r="E2767" s="218"/>
      <c r="F2767" s="697"/>
      <c r="G2767" s="822"/>
      <c r="H2767" s="605"/>
      <c r="I2767" s="823">
        <f>H2767+G2767</f>
        <v>0</v>
      </c>
      <c r="J2767" s="604">
        <f>C2767-I2767</f>
        <v>1150000</v>
      </c>
      <c r="K2767" s="733">
        <f t="shared" si="1243"/>
        <v>0</v>
      </c>
    </row>
    <row r="2768" spans="1:11" ht="14.1" customHeight="1" x14ac:dyDescent="0.25">
      <c r="A2768" s="745" t="s">
        <v>107</v>
      </c>
      <c r="B2768" s="38" t="s">
        <v>450</v>
      </c>
      <c r="C2768" s="620">
        <f t="shared" ref="C2768:J2768" si="1244">C2769+C2782</f>
        <v>43000000</v>
      </c>
      <c r="D2768" s="620">
        <f t="shared" si="1244"/>
        <v>0</v>
      </c>
      <c r="E2768" s="620">
        <f t="shared" si="1244"/>
        <v>0</v>
      </c>
      <c r="F2768" s="453">
        <f t="shared" si="1244"/>
        <v>0</v>
      </c>
      <c r="G2768" s="825">
        <f t="shared" si="1244"/>
        <v>0</v>
      </c>
      <c r="H2768" s="619">
        <f t="shared" si="1244"/>
        <v>0</v>
      </c>
      <c r="I2768" s="665">
        <f t="shared" si="1244"/>
        <v>0</v>
      </c>
      <c r="J2768" s="621">
        <f t="shared" si="1244"/>
        <v>43000000</v>
      </c>
      <c r="K2768" s="746">
        <f t="shared" si="1243"/>
        <v>0</v>
      </c>
    </row>
    <row r="2769" spans="1:11" ht="14.1" customHeight="1" thickBot="1" x14ac:dyDescent="0.3">
      <c r="A2769" s="371" t="s">
        <v>13</v>
      </c>
      <c r="B2769" s="47" t="s">
        <v>14</v>
      </c>
      <c r="C2769" s="616">
        <f>C2770+C2775</f>
        <v>38000000</v>
      </c>
      <c r="D2769" s="616">
        <f t="shared" ref="D2769:J2769" si="1245">D2770+D2775</f>
        <v>0</v>
      </c>
      <c r="E2769" s="616">
        <f t="shared" si="1245"/>
        <v>0</v>
      </c>
      <c r="F2769" s="622">
        <f t="shared" si="1245"/>
        <v>0</v>
      </c>
      <c r="G2769" s="838">
        <f t="shared" si="1245"/>
        <v>0</v>
      </c>
      <c r="H2769" s="641">
        <f t="shared" si="1245"/>
        <v>0</v>
      </c>
      <c r="I2769" s="962">
        <f t="shared" si="1245"/>
        <v>0</v>
      </c>
      <c r="J2769" s="632">
        <f t="shared" si="1245"/>
        <v>38000000</v>
      </c>
      <c r="K2769" s="739">
        <f t="shared" si="1243"/>
        <v>0</v>
      </c>
    </row>
    <row r="2770" spans="1:11" ht="14.1" customHeight="1" thickBot="1" x14ac:dyDescent="0.3">
      <c r="A2770" s="372" t="s">
        <v>182</v>
      </c>
      <c r="B2770" s="3" t="s">
        <v>80</v>
      </c>
      <c r="C2770" s="617">
        <f>C2771+C2773</f>
        <v>24480000</v>
      </c>
      <c r="D2770" s="617">
        <f t="shared" ref="D2770:J2770" si="1246">D2771+D2773</f>
        <v>0</v>
      </c>
      <c r="E2770" s="617">
        <f t="shared" si="1246"/>
        <v>0</v>
      </c>
      <c r="F2770" s="624">
        <f t="shared" si="1246"/>
        <v>0</v>
      </c>
      <c r="G2770" s="820">
        <f t="shared" si="1246"/>
        <v>0</v>
      </c>
      <c r="H2770" s="617">
        <f t="shared" si="1246"/>
        <v>0</v>
      </c>
      <c r="I2770" s="934">
        <f t="shared" si="1246"/>
        <v>0</v>
      </c>
      <c r="J2770" s="625">
        <f t="shared" si="1246"/>
        <v>24480000</v>
      </c>
      <c r="K2770" s="741">
        <f t="shared" si="1243"/>
        <v>0</v>
      </c>
    </row>
    <row r="2771" spans="1:11" ht="14.1" customHeight="1" x14ac:dyDescent="0.25">
      <c r="A2771" s="747" t="s">
        <v>183</v>
      </c>
      <c r="B2771" s="41" t="s">
        <v>137</v>
      </c>
      <c r="C2771" s="618">
        <f>C2772</f>
        <v>14880000</v>
      </c>
      <c r="D2771" s="618">
        <f t="shared" ref="D2771:J2771" si="1247">D2772</f>
        <v>0</v>
      </c>
      <c r="E2771" s="618">
        <f t="shared" si="1247"/>
        <v>0</v>
      </c>
      <c r="F2771" s="626">
        <f t="shared" si="1247"/>
        <v>0</v>
      </c>
      <c r="G2771" s="821">
        <f t="shared" si="1247"/>
        <v>0</v>
      </c>
      <c r="H2771" s="618">
        <f t="shared" si="1247"/>
        <v>0</v>
      </c>
      <c r="I2771" s="935">
        <f t="shared" si="1247"/>
        <v>0</v>
      </c>
      <c r="J2771" s="628">
        <f t="shared" si="1247"/>
        <v>14880000</v>
      </c>
      <c r="K2771" s="743">
        <f t="shared" si="1243"/>
        <v>0</v>
      </c>
    </row>
    <row r="2772" spans="1:11" ht="14.1" customHeight="1" x14ac:dyDescent="0.25">
      <c r="A2772" s="732" t="s">
        <v>184</v>
      </c>
      <c r="B2772" s="4" t="s">
        <v>179</v>
      </c>
      <c r="C2772" s="12">
        <v>14880000</v>
      </c>
      <c r="D2772" s="587"/>
      <c r="E2772" s="587"/>
      <c r="F2772" s="699"/>
      <c r="G2772" s="822"/>
      <c r="H2772" s="605"/>
      <c r="I2772" s="823">
        <f>H2772+G2772</f>
        <v>0</v>
      </c>
      <c r="J2772" s="604">
        <f>C2772-I2772</f>
        <v>14880000</v>
      </c>
      <c r="K2772" s="733">
        <f t="shared" si="1243"/>
        <v>0</v>
      </c>
    </row>
    <row r="2773" spans="1:11" ht="14.1" customHeight="1" x14ac:dyDescent="0.25">
      <c r="A2773" s="732" t="s">
        <v>185</v>
      </c>
      <c r="B2773" s="4" t="s">
        <v>180</v>
      </c>
      <c r="C2773" s="12">
        <f>C2774</f>
        <v>9600000</v>
      </c>
      <c r="D2773" s="12">
        <f t="shared" ref="D2773:J2773" si="1248">D2774</f>
        <v>0</v>
      </c>
      <c r="E2773" s="12">
        <f t="shared" si="1248"/>
        <v>0</v>
      </c>
      <c r="F2773" s="633">
        <f t="shared" si="1248"/>
        <v>0</v>
      </c>
      <c r="G2773" s="824">
        <f t="shared" si="1248"/>
        <v>0</v>
      </c>
      <c r="H2773" s="12">
        <f t="shared" si="1248"/>
        <v>0</v>
      </c>
      <c r="I2773" s="834">
        <f t="shared" si="1248"/>
        <v>0</v>
      </c>
      <c r="J2773" s="634">
        <f t="shared" si="1248"/>
        <v>9600000</v>
      </c>
      <c r="K2773" s="733">
        <f t="shared" si="1243"/>
        <v>0</v>
      </c>
    </row>
    <row r="2774" spans="1:11" ht="14.1" customHeight="1" thickBot="1" x14ac:dyDescent="0.3">
      <c r="A2774" s="736" t="s">
        <v>186</v>
      </c>
      <c r="B2774" s="32" t="s">
        <v>181</v>
      </c>
      <c r="C2774" s="611">
        <v>9600000</v>
      </c>
      <c r="D2774" s="590"/>
      <c r="E2774" s="590"/>
      <c r="F2774" s="698"/>
      <c r="G2774" s="828"/>
      <c r="H2774" s="629"/>
      <c r="I2774" s="829">
        <f>H2774+G2774</f>
        <v>0</v>
      </c>
      <c r="J2774" s="630">
        <f>C2774-I2774</f>
        <v>9600000</v>
      </c>
      <c r="K2774" s="737">
        <f t="shared" si="1243"/>
        <v>0</v>
      </c>
    </row>
    <row r="2775" spans="1:11" ht="14.1" customHeight="1" thickBot="1" x14ac:dyDescent="0.3">
      <c r="A2775" s="372" t="s">
        <v>187</v>
      </c>
      <c r="B2775" s="3" t="s">
        <v>136</v>
      </c>
      <c r="C2775" s="617">
        <f>C2776+C2778+C2780</f>
        <v>13520000</v>
      </c>
      <c r="D2775" s="617">
        <f t="shared" ref="D2775:J2775" si="1249">D2776+D2778+D2780</f>
        <v>0</v>
      </c>
      <c r="E2775" s="617">
        <f t="shared" si="1249"/>
        <v>0</v>
      </c>
      <c r="F2775" s="624">
        <f t="shared" si="1249"/>
        <v>0</v>
      </c>
      <c r="G2775" s="820">
        <f t="shared" si="1249"/>
        <v>0</v>
      </c>
      <c r="H2775" s="617">
        <f t="shared" si="1249"/>
        <v>0</v>
      </c>
      <c r="I2775" s="934">
        <f t="shared" si="1249"/>
        <v>0</v>
      </c>
      <c r="J2775" s="625">
        <f t="shared" si="1249"/>
        <v>13520000</v>
      </c>
      <c r="K2775" s="741">
        <f t="shared" si="1243"/>
        <v>0</v>
      </c>
    </row>
    <row r="2776" spans="1:11" ht="14.1" customHeight="1" x14ac:dyDescent="0.25">
      <c r="A2776" s="760" t="s">
        <v>847</v>
      </c>
      <c r="B2776" s="442" t="s">
        <v>139</v>
      </c>
      <c r="C2776" s="635">
        <f>C2777</f>
        <v>96000</v>
      </c>
      <c r="D2776" s="635">
        <f t="shared" ref="D2776:J2776" si="1250">D2777</f>
        <v>0</v>
      </c>
      <c r="E2776" s="635">
        <f t="shared" si="1250"/>
        <v>0</v>
      </c>
      <c r="F2776" s="786">
        <f t="shared" si="1250"/>
        <v>0</v>
      </c>
      <c r="G2776" s="833">
        <f t="shared" si="1250"/>
        <v>0</v>
      </c>
      <c r="H2776" s="635">
        <f t="shared" si="1250"/>
        <v>0</v>
      </c>
      <c r="I2776" s="937">
        <f t="shared" si="1250"/>
        <v>0</v>
      </c>
      <c r="J2776" s="867">
        <f t="shared" si="1250"/>
        <v>96000</v>
      </c>
      <c r="K2776" s="761"/>
    </row>
    <row r="2777" spans="1:11" ht="14.1" customHeight="1" x14ac:dyDescent="0.25">
      <c r="A2777" s="732" t="s">
        <v>848</v>
      </c>
      <c r="B2777" s="4" t="s">
        <v>140</v>
      </c>
      <c r="C2777" s="12">
        <v>96000</v>
      </c>
      <c r="D2777" s="12"/>
      <c r="E2777" s="12"/>
      <c r="F2777" s="633"/>
      <c r="G2777" s="824"/>
      <c r="H2777" s="12"/>
      <c r="I2777" s="834"/>
      <c r="J2777" s="634">
        <f>C2777-I2777</f>
        <v>96000</v>
      </c>
      <c r="K2777" s="733"/>
    </row>
    <row r="2778" spans="1:11" ht="14.1" customHeight="1" x14ac:dyDescent="0.25">
      <c r="A2778" s="732" t="s">
        <v>188</v>
      </c>
      <c r="B2778" s="4" t="s">
        <v>143</v>
      </c>
      <c r="C2778" s="12">
        <f>C2779</f>
        <v>4424000</v>
      </c>
      <c r="D2778" s="12">
        <f t="shared" ref="D2778:J2778" si="1251">D2779</f>
        <v>0</v>
      </c>
      <c r="E2778" s="12">
        <f t="shared" si="1251"/>
        <v>0</v>
      </c>
      <c r="F2778" s="633">
        <f t="shared" si="1251"/>
        <v>0</v>
      </c>
      <c r="G2778" s="824">
        <f t="shared" si="1251"/>
        <v>0</v>
      </c>
      <c r="H2778" s="12">
        <f t="shared" si="1251"/>
        <v>0</v>
      </c>
      <c r="I2778" s="834">
        <f t="shared" si="1251"/>
        <v>0</v>
      </c>
      <c r="J2778" s="634">
        <f t="shared" si="1251"/>
        <v>4424000</v>
      </c>
      <c r="K2778" s="733">
        <f>I2778/C2778*100</f>
        <v>0</v>
      </c>
    </row>
    <row r="2779" spans="1:11" ht="14.1" customHeight="1" x14ac:dyDescent="0.25">
      <c r="A2779" s="732" t="s">
        <v>189</v>
      </c>
      <c r="B2779" s="4" t="s">
        <v>160</v>
      </c>
      <c r="C2779" s="12">
        <v>4424000</v>
      </c>
      <c r="D2779" s="587"/>
      <c r="E2779" s="587"/>
      <c r="F2779" s="699"/>
      <c r="G2779" s="822"/>
      <c r="H2779" s="605"/>
      <c r="I2779" s="823">
        <f>H2779+G2779</f>
        <v>0</v>
      </c>
      <c r="J2779" s="636">
        <f>C2779-I2779</f>
        <v>4424000</v>
      </c>
      <c r="K2779" s="733">
        <f>I2779/C2779*100</f>
        <v>0</v>
      </c>
    </row>
    <row r="2780" spans="1:11" ht="14.1" customHeight="1" x14ac:dyDescent="0.25">
      <c r="A2780" s="732" t="s">
        <v>849</v>
      </c>
      <c r="B2780" s="4" t="s">
        <v>845</v>
      </c>
      <c r="C2780" s="12">
        <f>C2781</f>
        <v>9000000</v>
      </c>
      <c r="D2780" s="12">
        <f t="shared" ref="D2780:J2780" si="1252">D2781</f>
        <v>0</v>
      </c>
      <c r="E2780" s="12">
        <f t="shared" si="1252"/>
        <v>0</v>
      </c>
      <c r="F2780" s="633">
        <f t="shared" si="1252"/>
        <v>0</v>
      </c>
      <c r="G2780" s="824">
        <f t="shared" si="1252"/>
        <v>0</v>
      </c>
      <c r="H2780" s="12">
        <f t="shared" si="1252"/>
        <v>0</v>
      </c>
      <c r="I2780" s="834">
        <f t="shared" si="1252"/>
        <v>0</v>
      </c>
      <c r="J2780" s="634">
        <f t="shared" si="1252"/>
        <v>9000000</v>
      </c>
      <c r="K2780" s="733"/>
    </row>
    <row r="2781" spans="1:11" ht="14.1" customHeight="1" thickBot="1" x14ac:dyDescent="0.3">
      <c r="A2781" s="762" t="s">
        <v>850</v>
      </c>
      <c r="B2781" s="443" t="s">
        <v>846</v>
      </c>
      <c r="C2781" s="642">
        <v>9000000</v>
      </c>
      <c r="D2781" s="700"/>
      <c r="E2781" s="700"/>
      <c r="F2781" s="701"/>
      <c r="G2781" s="839"/>
      <c r="H2781" s="643"/>
      <c r="I2781" s="840"/>
      <c r="J2781" s="644">
        <f>C2781-I2781</f>
        <v>9000000</v>
      </c>
      <c r="K2781" s="763"/>
    </row>
    <row r="2782" spans="1:11" ht="14.1" customHeight="1" thickBot="1" x14ac:dyDescent="0.3">
      <c r="A2782" s="764" t="s">
        <v>15</v>
      </c>
      <c r="B2782" s="78" t="s">
        <v>16</v>
      </c>
      <c r="C2782" s="645">
        <f>C2783+C2786</f>
        <v>5000000</v>
      </c>
      <c r="D2782" s="645">
        <f t="shared" ref="D2782:J2782" si="1253">D2783+D2786</f>
        <v>0</v>
      </c>
      <c r="E2782" s="645">
        <f t="shared" si="1253"/>
        <v>0</v>
      </c>
      <c r="F2782" s="646">
        <f t="shared" si="1253"/>
        <v>0</v>
      </c>
      <c r="G2782" s="841">
        <f t="shared" si="1253"/>
        <v>0</v>
      </c>
      <c r="H2782" s="647">
        <f t="shared" si="1253"/>
        <v>0</v>
      </c>
      <c r="I2782" s="964">
        <f t="shared" si="1253"/>
        <v>0</v>
      </c>
      <c r="J2782" s="648">
        <f t="shared" si="1253"/>
        <v>5000000</v>
      </c>
      <c r="K2782" s="765">
        <f t="shared" ref="K2782:K2795" si="1254">I2782/C2782*100</f>
        <v>0</v>
      </c>
    </row>
    <row r="2783" spans="1:11" ht="14.1" customHeight="1" thickBot="1" x14ac:dyDescent="0.3">
      <c r="A2783" s="372" t="s">
        <v>193</v>
      </c>
      <c r="B2783" s="3" t="s">
        <v>80</v>
      </c>
      <c r="C2783" s="617">
        <f>C2784</f>
        <v>670000</v>
      </c>
      <c r="D2783" s="617">
        <f t="shared" ref="D2783:J2784" si="1255">D2784</f>
        <v>0</v>
      </c>
      <c r="E2783" s="617">
        <f t="shared" si="1255"/>
        <v>0</v>
      </c>
      <c r="F2783" s="624">
        <f t="shared" si="1255"/>
        <v>0</v>
      </c>
      <c r="G2783" s="820">
        <f t="shared" si="1255"/>
        <v>0</v>
      </c>
      <c r="H2783" s="617">
        <f t="shared" si="1255"/>
        <v>0</v>
      </c>
      <c r="I2783" s="934">
        <f t="shared" si="1255"/>
        <v>0</v>
      </c>
      <c r="J2783" s="625">
        <f t="shared" si="1255"/>
        <v>670000</v>
      </c>
      <c r="K2783" s="741">
        <f t="shared" si="1254"/>
        <v>0</v>
      </c>
    </row>
    <row r="2784" spans="1:11" ht="14.1" customHeight="1" x14ac:dyDescent="0.25">
      <c r="A2784" s="747" t="s">
        <v>194</v>
      </c>
      <c r="B2784" s="41" t="s">
        <v>137</v>
      </c>
      <c r="C2784" s="618">
        <f>C2785</f>
        <v>670000</v>
      </c>
      <c r="D2784" s="618">
        <f t="shared" si="1255"/>
        <v>0</v>
      </c>
      <c r="E2784" s="618">
        <f t="shared" si="1255"/>
        <v>0</v>
      </c>
      <c r="F2784" s="626">
        <f t="shared" si="1255"/>
        <v>0</v>
      </c>
      <c r="G2784" s="821">
        <f t="shared" si="1255"/>
        <v>0</v>
      </c>
      <c r="H2784" s="618">
        <f t="shared" si="1255"/>
        <v>0</v>
      </c>
      <c r="I2784" s="935">
        <f t="shared" si="1255"/>
        <v>0</v>
      </c>
      <c r="J2784" s="628">
        <f t="shared" si="1255"/>
        <v>670000</v>
      </c>
      <c r="K2784" s="743">
        <f t="shared" si="1254"/>
        <v>0</v>
      </c>
    </row>
    <row r="2785" spans="1:15" ht="14.1" customHeight="1" thickBot="1" x14ac:dyDescent="0.3">
      <c r="A2785" s="736" t="s">
        <v>195</v>
      </c>
      <c r="B2785" s="32" t="s">
        <v>138</v>
      </c>
      <c r="C2785" s="611">
        <v>670000</v>
      </c>
      <c r="D2785" s="590"/>
      <c r="E2785" s="590"/>
      <c r="F2785" s="698"/>
      <c r="G2785" s="828"/>
      <c r="H2785" s="629"/>
      <c r="I2785" s="829">
        <f>H2785+G2785</f>
        <v>0</v>
      </c>
      <c r="J2785" s="630">
        <f>C2785-I2785</f>
        <v>670000</v>
      </c>
      <c r="K2785" s="737">
        <f t="shared" si="1254"/>
        <v>0</v>
      </c>
    </row>
    <row r="2786" spans="1:15" ht="14.1" customHeight="1" thickBot="1" x14ac:dyDescent="0.3">
      <c r="A2786" s="372" t="s">
        <v>196</v>
      </c>
      <c r="B2786" s="3" t="s">
        <v>136</v>
      </c>
      <c r="C2786" s="617">
        <f>C2787+C2789+C2791+C2793</f>
        <v>4330000</v>
      </c>
      <c r="D2786" s="617">
        <f t="shared" ref="D2786:J2786" si="1256">D2787+D2789+D2791+D2793</f>
        <v>0</v>
      </c>
      <c r="E2786" s="617">
        <f t="shared" si="1256"/>
        <v>0</v>
      </c>
      <c r="F2786" s="624">
        <f t="shared" si="1256"/>
        <v>0</v>
      </c>
      <c r="G2786" s="820">
        <f t="shared" si="1256"/>
        <v>0</v>
      </c>
      <c r="H2786" s="617">
        <f t="shared" si="1256"/>
        <v>0</v>
      </c>
      <c r="I2786" s="934">
        <f t="shared" si="1256"/>
        <v>0</v>
      </c>
      <c r="J2786" s="625">
        <f t="shared" si="1256"/>
        <v>4330000</v>
      </c>
      <c r="K2786" s="741">
        <f t="shared" si="1254"/>
        <v>0</v>
      </c>
    </row>
    <row r="2787" spans="1:15" ht="14.1" customHeight="1" x14ac:dyDescent="0.25">
      <c r="A2787" s="747" t="s">
        <v>197</v>
      </c>
      <c r="B2787" s="41" t="s">
        <v>139</v>
      </c>
      <c r="C2787" s="618">
        <f>C2788</f>
        <v>755000</v>
      </c>
      <c r="D2787" s="618">
        <f t="shared" ref="D2787:J2787" si="1257">D2788</f>
        <v>0</v>
      </c>
      <c r="E2787" s="618">
        <f t="shared" si="1257"/>
        <v>0</v>
      </c>
      <c r="F2787" s="626">
        <f t="shared" si="1257"/>
        <v>0</v>
      </c>
      <c r="G2787" s="821">
        <f t="shared" si="1257"/>
        <v>0</v>
      </c>
      <c r="H2787" s="618">
        <f t="shared" si="1257"/>
        <v>0</v>
      </c>
      <c r="I2787" s="935">
        <f t="shared" si="1257"/>
        <v>0</v>
      </c>
      <c r="J2787" s="628">
        <f t="shared" si="1257"/>
        <v>755000</v>
      </c>
      <c r="K2787" s="743">
        <f t="shared" si="1254"/>
        <v>0</v>
      </c>
    </row>
    <row r="2788" spans="1:15" ht="14.1" customHeight="1" x14ac:dyDescent="0.25">
      <c r="A2788" s="732" t="s">
        <v>198</v>
      </c>
      <c r="B2788" s="4" t="s">
        <v>140</v>
      </c>
      <c r="C2788" s="12">
        <v>755000</v>
      </c>
      <c r="D2788" s="218"/>
      <c r="E2788" s="218"/>
      <c r="F2788" s="697"/>
      <c r="G2788" s="804"/>
      <c r="H2788" s="605"/>
      <c r="I2788" s="823">
        <f>H2788+G2788</f>
        <v>0</v>
      </c>
      <c r="J2788" s="604">
        <f>C2788-I2788</f>
        <v>755000</v>
      </c>
      <c r="K2788" s="733">
        <f t="shared" si="1254"/>
        <v>0</v>
      </c>
    </row>
    <row r="2789" spans="1:15" ht="14.1" customHeight="1" x14ac:dyDescent="0.25">
      <c r="A2789" s="732" t="s">
        <v>199</v>
      </c>
      <c r="B2789" s="4" t="s">
        <v>141</v>
      </c>
      <c r="C2789" s="12">
        <f>C2790</f>
        <v>200000</v>
      </c>
      <c r="D2789" s="12">
        <f t="shared" ref="D2789:J2789" si="1258">D2790</f>
        <v>0</v>
      </c>
      <c r="E2789" s="12">
        <f t="shared" si="1258"/>
        <v>0</v>
      </c>
      <c r="F2789" s="633">
        <f t="shared" si="1258"/>
        <v>0</v>
      </c>
      <c r="G2789" s="824">
        <f t="shared" si="1258"/>
        <v>0</v>
      </c>
      <c r="H2789" s="12">
        <f t="shared" si="1258"/>
        <v>0</v>
      </c>
      <c r="I2789" s="834">
        <f t="shared" si="1258"/>
        <v>0</v>
      </c>
      <c r="J2789" s="634">
        <f t="shared" si="1258"/>
        <v>200000</v>
      </c>
      <c r="K2789" s="733">
        <f t="shared" si="1254"/>
        <v>0</v>
      </c>
    </row>
    <row r="2790" spans="1:15" ht="14.1" customHeight="1" x14ac:dyDescent="0.25">
      <c r="A2790" s="732" t="s">
        <v>200</v>
      </c>
      <c r="B2790" s="4" t="s">
        <v>142</v>
      </c>
      <c r="C2790" s="12">
        <v>200000</v>
      </c>
      <c r="D2790" s="218"/>
      <c r="E2790" s="218"/>
      <c r="F2790" s="697"/>
      <c r="G2790" s="822"/>
      <c r="H2790" s="605"/>
      <c r="I2790" s="823">
        <f>H2790+G2790</f>
        <v>0</v>
      </c>
      <c r="J2790" s="604">
        <f>C2790-I2790</f>
        <v>200000</v>
      </c>
      <c r="K2790" s="733">
        <f t="shared" si="1254"/>
        <v>0</v>
      </c>
    </row>
    <row r="2791" spans="1:15" ht="14.1" customHeight="1" x14ac:dyDescent="0.25">
      <c r="A2791" s="732" t="s">
        <v>201</v>
      </c>
      <c r="B2791" s="4" t="s">
        <v>143</v>
      </c>
      <c r="C2791" s="12">
        <f>C2792</f>
        <v>1275000</v>
      </c>
      <c r="D2791" s="12">
        <f t="shared" ref="D2791:J2791" si="1259">D2792</f>
        <v>0</v>
      </c>
      <c r="E2791" s="12">
        <f t="shared" si="1259"/>
        <v>0</v>
      </c>
      <c r="F2791" s="633">
        <f t="shared" si="1259"/>
        <v>0</v>
      </c>
      <c r="G2791" s="824">
        <f t="shared" si="1259"/>
        <v>0</v>
      </c>
      <c r="H2791" s="12">
        <f t="shared" si="1259"/>
        <v>0</v>
      </c>
      <c r="I2791" s="834">
        <f t="shared" si="1259"/>
        <v>0</v>
      </c>
      <c r="J2791" s="634">
        <f t="shared" si="1259"/>
        <v>1275000</v>
      </c>
      <c r="K2791" s="733">
        <f t="shared" si="1254"/>
        <v>0</v>
      </c>
    </row>
    <row r="2792" spans="1:15" ht="14.1" customHeight="1" x14ac:dyDescent="0.25">
      <c r="A2792" s="732" t="s">
        <v>202</v>
      </c>
      <c r="B2792" s="4" t="s">
        <v>160</v>
      </c>
      <c r="C2792" s="12">
        <v>1275000</v>
      </c>
      <c r="D2792" s="218"/>
      <c r="E2792" s="218"/>
      <c r="F2792" s="697"/>
      <c r="G2792" s="822"/>
      <c r="H2792" s="605"/>
      <c r="I2792" s="823">
        <f>H2792+G2792</f>
        <v>0</v>
      </c>
      <c r="J2792" s="604">
        <f>C2792-I2792</f>
        <v>1275000</v>
      </c>
      <c r="K2792" s="733">
        <f t="shared" si="1254"/>
        <v>0</v>
      </c>
    </row>
    <row r="2793" spans="1:15" ht="14.1" customHeight="1" x14ac:dyDescent="0.25">
      <c r="A2793" s="732" t="s">
        <v>203</v>
      </c>
      <c r="B2793" s="4" t="s">
        <v>190</v>
      </c>
      <c r="C2793" s="12">
        <f>C2794+C2795</f>
        <v>2100000</v>
      </c>
      <c r="D2793" s="12">
        <f t="shared" ref="D2793:J2793" si="1260">D2794+D2795</f>
        <v>0</v>
      </c>
      <c r="E2793" s="12">
        <f t="shared" si="1260"/>
        <v>0</v>
      </c>
      <c r="F2793" s="633">
        <f t="shared" si="1260"/>
        <v>0</v>
      </c>
      <c r="G2793" s="824">
        <f t="shared" si="1260"/>
        <v>0</v>
      </c>
      <c r="H2793" s="12">
        <f t="shared" si="1260"/>
        <v>0</v>
      </c>
      <c r="I2793" s="834">
        <f t="shared" si="1260"/>
        <v>0</v>
      </c>
      <c r="J2793" s="634">
        <f t="shared" si="1260"/>
        <v>2100000</v>
      </c>
      <c r="K2793" s="733">
        <f t="shared" si="1254"/>
        <v>0</v>
      </c>
    </row>
    <row r="2794" spans="1:15" ht="14.1" customHeight="1" x14ac:dyDescent="0.25">
      <c r="A2794" s="732" t="s">
        <v>204</v>
      </c>
      <c r="B2794" s="4" t="s">
        <v>191</v>
      </c>
      <c r="C2794" s="12">
        <v>1500000</v>
      </c>
      <c r="D2794" s="218"/>
      <c r="E2794" s="218"/>
      <c r="F2794" s="697"/>
      <c r="G2794" s="822"/>
      <c r="H2794" s="605"/>
      <c r="I2794" s="823">
        <f>H2794+G2794</f>
        <v>0</v>
      </c>
      <c r="J2794" s="604">
        <f>C2794-I2794</f>
        <v>1500000</v>
      </c>
      <c r="K2794" s="733">
        <f t="shared" si="1254"/>
        <v>0</v>
      </c>
    </row>
    <row r="2795" spans="1:15" ht="14.1" customHeight="1" x14ac:dyDescent="0.25">
      <c r="A2795" s="732" t="s">
        <v>205</v>
      </c>
      <c r="B2795" s="4" t="s">
        <v>192</v>
      </c>
      <c r="C2795" s="12">
        <v>600000</v>
      </c>
      <c r="D2795" s="218"/>
      <c r="E2795" s="218"/>
      <c r="F2795" s="697"/>
      <c r="G2795" s="822"/>
      <c r="H2795" s="605"/>
      <c r="I2795" s="823">
        <f>H2795+G2795</f>
        <v>0</v>
      </c>
      <c r="J2795" s="604">
        <f>C2795-I2795</f>
        <v>600000</v>
      </c>
      <c r="K2795" s="733">
        <f t="shared" si="1254"/>
        <v>0</v>
      </c>
    </row>
    <row r="2796" spans="1:15" ht="14.1" customHeight="1" x14ac:dyDescent="0.25">
      <c r="A2796" s="879"/>
      <c r="B2796" s="879"/>
      <c r="C2796" s="880"/>
      <c r="D2796" s="881"/>
      <c r="E2796" s="881"/>
      <c r="F2796" s="881"/>
      <c r="G2796" s="882"/>
      <c r="H2796" s="882"/>
      <c r="I2796" s="882"/>
      <c r="J2796" s="883"/>
      <c r="K2796" s="884"/>
    </row>
    <row r="2797" spans="1:15" ht="14.1" customHeight="1" x14ac:dyDescent="0.25">
      <c r="A2797" s="7"/>
      <c r="B2797" s="7"/>
      <c r="C2797" s="885"/>
      <c r="D2797" s="220"/>
      <c r="E2797" s="220"/>
      <c r="F2797" s="220"/>
      <c r="G2797" s="415"/>
      <c r="H2797" s="415"/>
      <c r="I2797" s="415"/>
      <c r="J2797" s="886"/>
      <c r="K2797" s="887">
        <v>5</v>
      </c>
    </row>
    <row r="2798" spans="1:15" ht="14.1" customHeight="1" x14ac:dyDescent="0.25">
      <c r="A2798" s="717" t="s">
        <v>435</v>
      </c>
      <c r="B2798" s="689">
        <v>2</v>
      </c>
      <c r="C2798" s="690" t="s">
        <v>436</v>
      </c>
      <c r="D2798" s="690" t="s">
        <v>437</v>
      </c>
      <c r="E2798" s="690" t="s">
        <v>438</v>
      </c>
      <c r="F2798" s="691" t="s">
        <v>439</v>
      </c>
      <c r="G2798" s="801">
        <v>7</v>
      </c>
      <c r="H2798" s="581">
        <v>8</v>
      </c>
      <c r="I2798" s="924">
        <v>9</v>
      </c>
      <c r="J2798" s="582">
        <v>10</v>
      </c>
      <c r="K2798" s="718">
        <v>11</v>
      </c>
    </row>
    <row r="2799" spans="1:15" ht="14.1" customHeight="1" x14ac:dyDescent="0.25">
      <c r="A2799" s="745" t="s">
        <v>106</v>
      </c>
      <c r="B2799" s="38" t="s">
        <v>91</v>
      </c>
      <c r="C2799" s="620">
        <f t="shared" ref="C2799:J2799" si="1261">C2800+C2805+C2812+C2817+C2822+C2826+C2830+C2840+C2844+C2848</f>
        <v>104604000</v>
      </c>
      <c r="D2799" s="620">
        <f t="shared" si="1261"/>
        <v>0</v>
      </c>
      <c r="E2799" s="620">
        <f t="shared" si="1261"/>
        <v>0</v>
      </c>
      <c r="F2799" s="453">
        <f t="shared" si="1261"/>
        <v>0</v>
      </c>
      <c r="G2799" s="825">
        <f t="shared" si="1261"/>
        <v>38749763</v>
      </c>
      <c r="H2799" s="619">
        <f t="shared" si="1261"/>
        <v>14318360</v>
      </c>
      <c r="I2799" s="665">
        <f t="shared" si="1261"/>
        <v>53068123</v>
      </c>
      <c r="J2799" s="621">
        <f t="shared" si="1261"/>
        <v>51535877</v>
      </c>
      <c r="K2799" s="746">
        <f t="shared" ref="K2799:K2834" si="1262">I2799/C2799*100</f>
        <v>50.732403158579018</v>
      </c>
    </row>
    <row r="2800" spans="1:15" ht="14.1" customHeight="1" thickBot="1" x14ac:dyDescent="0.3">
      <c r="A2800" s="766" t="s">
        <v>17</v>
      </c>
      <c r="B2800" s="385" t="s">
        <v>18</v>
      </c>
      <c r="C2800" s="495">
        <f>C2801</f>
        <v>12960000</v>
      </c>
      <c r="D2800" s="495">
        <f t="shared" ref="D2800:J2801" si="1263">D2801</f>
        <v>0</v>
      </c>
      <c r="E2800" s="495">
        <f t="shared" si="1263"/>
        <v>0</v>
      </c>
      <c r="F2800" s="649">
        <f t="shared" si="1263"/>
        <v>0</v>
      </c>
      <c r="G2800" s="842">
        <f t="shared" si="1263"/>
        <v>4495795</v>
      </c>
      <c r="H2800" s="539">
        <f t="shared" si="1263"/>
        <v>786860</v>
      </c>
      <c r="I2800" s="965">
        <f t="shared" si="1263"/>
        <v>5282655</v>
      </c>
      <c r="J2800" s="651">
        <f t="shared" si="1263"/>
        <v>7677345</v>
      </c>
      <c r="K2800" s="767">
        <f t="shared" si="1262"/>
        <v>40.761226851851852</v>
      </c>
      <c r="N2800" s="82">
        <v>5282155</v>
      </c>
      <c r="O2800" s="82">
        <f>I2800-N2800</f>
        <v>500</v>
      </c>
    </row>
    <row r="2801" spans="1:15" ht="14.1" customHeight="1" thickBot="1" x14ac:dyDescent="0.3">
      <c r="A2801" s="372" t="s">
        <v>209</v>
      </c>
      <c r="B2801" s="3" t="s">
        <v>136</v>
      </c>
      <c r="C2801" s="617">
        <f>C2802</f>
        <v>12960000</v>
      </c>
      <c r="D2801" s="617">
        <f t="shared" si="1263"/>
        <v>0</v>
      </c>
      <c r="E2801" s="617">
        <f t="shared" si="1263"/>
        <v>0</v>
      </c>
      <c r="F2801" s="624">
        <f t="shared" si="1263"/>
        <v>0</v>
      </c>
      <c r="G2801" s="820">
        <f t="shared" si="1263"/>
        <v>4495795</v>
      </c>
      <c r="H2801" s="617">
        <f t="shared" si="1263"/>
        <v>786860</v>
      </c>
      <c r="I2801" s="934">
        <f t="shared" si="1263"/>
        <v>5282655</v>
      </c>
      <c r="J2801" s="625">
        <f t="shared" si="1263"/>
        <v>7677345</v>
      </c>
      <c r="K2801" s="741">
        <f t="shared" si="1262"/>
        <v>40.761226851851852</v>
      </c>
    </row>
    <row r="2802" spans="1:15" ht="14.1" customHeight="1" x14ac:dyDescent="0.25">
      <c r="A2802" s="747" t="s">
        <v>210</v>
      </c>
      <c r="B2802" s="41" t="s">
        <v>206</v>
      </c>
      <c r="C2802" s="618">
        <f>C2803+C2804</f>
        <v>12960000</v>
      </c>
      <c r="D2802" s="618">
        <f t="shared" ref="D2802:J2802" si="1264">D2803+D2804</f>
        <v>0</v>
      </c>
      <c r="E2802" s="618">
        <f t="shared" si="1264"/>
        <v>0</v>
      </c>
      <c r="F2802" s="626">
        <f t="shared" si="1264"/>
        <v>0</v>
      </c>
      <c r="G2802" s="821">
        <f t="shared" si="1264"/>
        <v>4495795</v>
      </c>
      <c r="H2802" s="618">
        <f t="shared" si="1264"/>
        <v>786860</v>
      </c>
      <c r="I2802" s="935">
        <f t="shared" si="1264"/>
        <v>5282655</v>
      </c>
      <c r="J2802" s="628">
        <f t="shared" si="1264"/>
        <v>7677345</v>
      </c>
      <c r="K2802" s="743">
        <f t="shared" si="1262"/>
        <v>40.761226851851852</v>
      </c>
    </row>
    <row r="2803" spans="1:15" ht="14.1" customHeight="1" x14ac:dyDescent="0.25">
      <c r="A2803" s="732" t="s">
        <v>223</v>
      </c>
      <c r="B2803" s="4" t="s">
        <v>207</v>
      </c>
      <c r="C2803" s="12">
        <v>4560000</v>
      </c>
      <c r="D2803" s="218"/>
      <c r="E2803" s="218"/>
      <c r="F2803" s="697"/>
      <c r="G2803" s="822">
        <v>1012060</v>
      </c>
      <c r="H2803" s="605">
        <v>210325</v>
      </c>
      <c r="I2803" s="831">
        <f>H2803+G2803</f>
        <v>1222385</v>
      </c>
      <c r="J2803" s="604">
        <f>C2803-I2803</f>
        <v>3337615</v>
      </c>
      <c r="K2803" s="733">
        <f t="shared" si="1262"/>
        <v>26.806688596491231</v>
      </c>
      <c r="N2803" s="82">
        <v>1221885</v>
      </c>
      <c r="O2803" s="82">
        <f>I2803-N2803</f>
        <v>500</v>
      </c>
    </row>
    <row r="2804" spans="1:15" ht="14.1" customHeight="1" x14ac:dyDescent="0.25">
      <c r="A2804" s="732" t="s">
        <v>211</v>
      </c>
      <c r="B2804" s="4" t="s">
        <v>208</v>
      </c>
      <c r="C2804" s="12">
        <v>8400000</v>
      </c>
      <c r="D2804" s="218"/>
      <c r="E2804" s="218"/>
      <c r="F2804" s="697"/>
      <c r="G2804" s="822">
        <v>3483735</v>
      </c>
      <c r="H2804" s="605">
        <v>576535</v>
      </c>
      <c r="I2804" s="831">
        <f>H2804+G2804</f>
        <v>4060270</v>
      </c>
      <c r="J2804" s="604">
        <f>C2804-I2804</f>
        <v>4339730</v>
      </c>
      <c r="K2804" s="733">
        <f t="shared" si="1262"/>
        <v>48.336547619047622</v>
      </c>
    </row>
    <row r="2805" spans="1:15" ht="14.1" customHeight="1" thickBot="1" x14ac:dyDescent="0.3">
      <c r="A2805" s="371" t="s">
        <v>19</v>
      </c>
      <c r="B2805" s="47" t="s">
        <v>20</v>
      </c>
      <c r="C2805" s="616">
        <f>C2806+C2809</f>
        <v>10000000</v>
      </c>
      <c r="D2805" s="616">
        <f t="shared" ref="D2805:J2805" si="1265">D2806+D2809</f>
        <v>0</v>
      </c>
      <c r="E2805" s="616">
        <f t="shared" si="1265"/>
        <v>0</v>
      </c>
      <c r="F2805" s="622">
        <f t="shared" si="1265"/>
        <v>0</v>
      </c>
      <c r="G2805" s="838">
        <f t="shared" si="1265"/>
        <v>3292000</v>
      </c>
      <c r="H2805" s="631">
        <f t="shared" si="1265"/>
        <v>1100000</v>
      </c>
      <c r="I2805" s="962">
        <f t="shared" si="1265"/>
        <v>4392000</v>
      </c>
      <c r="J2805" s="632">
        <f t="shared" si="1265"/>
        <v>5608000</v>
      </c>
      <c r="K2805" s="739">
        <f t="shared" si="1262"/>
        <v>43.919999999999995</v>
      </c>
    </row>
    <row r="2806" spans="1:15" ht="14.1" customHeight="1" thickBot="1" x14ac:dyDescent="0.3">
      <c r="A2806" s="372" t="s">
        <v>225</v>
      </c>
      <c r="B2806" s="3" t="s">
        <v>80</v>
      </c>
      <c r="C2806" s="617">
        <f>C2807</f>
        <v>7800000</v>
      </c>
      <c r="D2806" s="617">
        <f t="shared" ref="D2806:J2807" si="1266">D2807</f>
        <v>0</v>
      </c>
      <c r="E2806" s="617">
        <f t="shared" si="1266"/>
        <v>0</v>
      </c>
      <c r="F2806" s="624">
        <f t="shared" si="1266"/>
        <v>0</v>
      </c>
      <c r="G2806" s="820">
        <f t="shared" si="1266"/>
        <v>2600000</v>
      </c>
      <c r="H2806" s="617">
        <f t="shared" si="1266"/>
        <v>650000</v>
      </c>
      <c r="I2806" s="934">
        <f t="shared" si="1266"/>
        <v>3250000</v>
      </c>
      <c r="J2806" s="625">
        <f t="shared" si="1266"/>
        <v>4550000</v>
      </c>
      <c r="K2806" s="741">
        <f t="shared" si="1262"/>
        <v>41.666666666666671</v>
      </c>
    </row>
    <row r="2807" spans="1:15" ht="14.1" customHeight="1" x14ac:dyDescent="0.25">
      <c r="A2807" s="747" t="s">
        <v>226</v>
      </c>
      <c r="B2807" s="41" t="s">
        <v>180</v>
      </c>
      <c r="C2807" s="618">
        <f>C2808</f>
        <v>7800000</v>
      </c>
      <c r="D2807" s="618">
        <f t="shared" si="1266"/>
        <v>0</v>
      </c>
      <c r="E2807" s="618">
        <f t="shared" si="1266"/>
        <v>0</v>
      </c>
      <c r="F2807" s="626">
        <f t="shared" si="1266"/>
        <v>0</v>
      </c>
      <c r="G2807" s="821">
        <f t="shared" si="1266"/>
        <v>2600000</v>
      </c>
      <c r="H2807" s="618">
        <f t="shared" si="1266"/>
        <v>650000</v>
      </c>
      <c r="I2807" s="935">
        <f t="shared" si="1266"/>
        <v>3250000</v>
      </c>
      <c r="J2807" s="628">
        <f t="shared" si="1266"/>
        <v>4550000</v>
      </c>
      <c r="K2807" s="743">
        <f t="shared" si="1262"/>
        <v>41.666666666666671</v>
      </c>
    </row>
    <row r="2808" spans="1:15" ht="14.1" customHeight="1" x14ac:dyDescent="0.25">
      <c r="A2808" s="732" t="s">
        <v>227</v>
      </c>
      <c r="B2808" s="4" t="s">
        <v>254</v>
      </c>
      <c r="C2808" s="12">
        <v>7800000</v>
      </c>
      <c r="D2808" s="587"/>
      <c r="E2808" s="587"/>
      <c r="F2808" s="699"/>
      <c r="G2808" s="822">
        <v>2600000</v>
      </c>
      <c r="H2808" s="605">
        <v>650000</v>
      </c>
      <c r="I2808" s="831">
        <f>H2808+G2808</f>
        <v>3250000</v>
      </c>
      <c r="J2808" s="604">
        <f>C2808-I2808</f>
        <v>4550000</v>
      </c>
      <c r="K2808" s="733">
        <f t="shared" si="1262"/>
        <v>41.666666666666671</v>
      </c>
    </row>
    <row r="2809" spans="1:15" ht="14.1" customHeight="1" x14ac:dyDescent="0.25">
      <c r="A2809" s="732" t="s">
        <v>224</v>
      </c>
      <c r="B2809" s="4" t="s">
        <v>136</v>
      </c>
      <c r="C2809" s="12">
        <f>C2810</f>
        <v>2200000</v>
      </c>
      <c r="D2809" s="12">
        <f t="shared" ref="D2809:J2810" si="1267">D2810</f>
        <v>0</v>
      </c>
      <c r="E2809" s="12">
        <f t="shared" si="1267"/>
        <v>0</v>
      </c>
      <c r="F2809" s="633">
        <f t="shared" si="1267"/>
        <v>0</v>
      </c>
      <c r="G2809" s="824">
        <f t="shared" si="1267"/>
        <v>692000</v>
      </c>
      <c r="H2809" s="12">
        <f t="shared" si="1267"/>
        <v>450000</v>
      </c>
      <c r="I2809" s="834">
        <f t="shared" si="1267"/>
        <v>1142000</v>
      </c>
      <c r="J2809" s="634">
        <f t="shared" si="1267"/>
        <v>1058000</v>
      </c>
      <c r="K2809" s="733">
        <f t="shared" si="1262"/>
        <v>51.909090909090907</v>
      </c>
    </row>
    <row r="2810" spans="1:15" ht="14.1" customHeight="1" x14ac:dyDescent="0.25">
      <c r="A2810" s="732" t="s">
        <v>228</v>
      </c>
      <c r="B2810" s="4" t="s">
        <v>139</v>
      </c>
      <c r="C2810" s="12">
        <f>C2811</f>
        <v>2200000</v>
      </c>
      <c r="D2810" s="12">
        <f t="shared" si="1267"/>
        <v>0</v>
      </c>
      <c r="E2810" s="12">
        <f t="shared" si="1267"/>
        <v>0</v>
      </c>
      <c r="F2810" s="633">
        <f t="shared" si="1267"/>
        <v>0</v>
      </c>
      <c r="G2810" s="824">
        <f t="shared" si="1267"/>
        <v>692000</v>
      </c>
      <c r="H2810" s="12">
        <f t="shared" si="1267"/>
        <v>450000</v>
      </c>
      <c r="I2810" s="834">
        <f t="shared" si="1267"/>
        <v>1142000</v>
      </c>
      <c r="J2810" s="634">
        <f t="shared" si="1267"/>
        <v>1058000</v>
      </c>
      <c r="K2810" s="733">
        <f t="shared" si="1262"/>
        <v>51.909090909090907</v>
      </c>
    </row>
    <row r="2811" spans="1:15" ht="14.1" customHeight="1" x14ac:dyDescent="0.25">
      <c r="A2811" s="732" t="s">
        <v>229</v>
      </c>
      <c r="B2811" s="4" t="s">
        <v>212</v>
      </c>
      <c r="C2811" s="12">
        <v>2200000</v>
      </c>
      <c r="D2811" s="587"/>
      <c r="E2811" s="587"/>
      <c r="F2811" s="699"/>
      <c r="G2811" s="822">
        <v>692000</v>
      </c>
      <c r="H2811" s="605">
        <v>450000</v>
      </c>
      <c r="I2811" s="831">
        <f>H2811+G2811</f>
        <v>1142000</v>
      </c>
      <c r="J2811" s="604">
        <f>C2811-I2811</f>
        <v>1058000</v>
      </c>
      <c r="K2811" s="733">
        <f t="shared" si="1262"/>
        <v>51.909090909090907</v>
      </c>
    </row>
    <row r="2812" spans="1:15" ht="14.1" customHeight="1" thickBot="1" x14ac:dyDescent="0.3">
      <c r="A2812" s="371" t="s">
        <v>21</v>
      </c>
      <c r="B2812" s="47" t="s">
        <v>22</v>
      </c>
      <c r="C2812" s="616">
        <f>C2813</f>
        <v>7150000</v>
      </c>
      <c r="D2812" s="616">
        <f t="shared" ref="D2812:J2813" si="1268">D2813</f>
        <v>0</v>
      </c>
      <c r="E2812" s="616">
        <f t="shared" si="1268"/>
        <v>0</v>
      </c>
      <c r="F2812" s="622">
        <f t="shared" si="1268"/>
        <v>0</v>
      </c>
      <c r="G2812" s="819">
        <f t="shared" si="1268"/>
        <v>2397000</v>
      </c>
      <c r="H2812" s="1257">
        <f t="shared" si="1268"/>
        <v>255000</v>
      </c>
      <c r="I2812" s="961">
        <f t="shared" si="1268"/>
        <v>2652000</v>
      </c>
      <c r="J2812" s="865">
        <f t="shared" si="1268"/>
        <v>4498000</v>
      </c>
      <c r="K2812" s="739">
        <f t="shared" si="1262"/>
        <v>37.090909090909093</v>
      </c>
    </row>
    <row r="2813" spans="1:15" ht="14.1" customHeight="1" thickBot="1" x14ac:dyDescent="0.3">
      <c r="A2813" s="372" t="s">
        <v>219</v>
      </c>
      <c r="B2813" s="3" t="s">
        <v>136</v>
      </c>
      <c r="C2813" s="617">
        <f>C2814</f>
        <v>7150000</v>
      </c>
      <c r="D2813" s="617">
        <f t="shared" si="1268"/>
        <v>0</v>
      </c>
      <c r="E2813" s="617">
        <f t="shared" si="1268"/>
        <v>0</v>
      </c>
      <c r="F2813" s="624">
        <f t="shared" si="1268"/>
        <v>0</v>
      </c>
      <c r="G2813" s="820">
        <f t="shared" si="1268"/>
        <v>2397000</v>
      </c>
      <c r="H2813" s="617">
        <f t="shared" si="1268"/>
        <v>255000</v>
      </c>
      <c r="I2813" s="934">
        <f t="shared" si="1268"/>
        <v>2652000</v>
      </c>
      <c r="J2813" s="625">
        <f t="shared" si="1268"/>
        <v>4498000</v>
      </c>
      <c r="K2813" s="741">
        <f t="shared" si="1262"/>
        <v>37.090909090909093</v>
      </c>
    </row>
    <row r="2814" spans="1:15" ht="14.1" customHeight="1" x14ac:dyDescent="0.25">
      <c r="A2814" s="747" t="s">
        <v>220</v>
      </c>
      <c r="B2814" s="41" t="s">
        <v>139</v>
      </c>
      <c r="C2814" s="618">
        <f>C2815+C2816</f>
        <v>7150000</v>
      </c>
      <c r="D2814" s="618">
        <f t="shared" ref="D2814:J2814" si="1269">D2815+D2816</f>
        <v>0</v>
      </c>
      <c r="E2814" s="618">
        <f t="shared" si="1269"/>
        <v>0</v>
      </c>
      <c r="F2814" s="626">
        <f t="shared" si="1269"/>
        <v>0</v>
      </c>
      <c r="G2814" s="821">
        <f t="shared" si="1269"/>
        <v>2397000</v>
      </c>
      <c r="H2814" s="618">
        <f t="shared" si="1269"/>
        <v>255000</v>
      </c>
      <c r="I2814" s="935">
        <f t="shared" si="1269"/>
        <v>2652000</v>
      </c>
      <c r="J2814" s="628">
        <f t="shared" si="1269"/>
        <v>4498000</v>
      </c>
      <c r="K2814" s="743">
        <f t="shared" si="1262"/>
        <v>37.090909090909093</v>
      </c>
    </row>
    <row r="2815" spans="1:15" ht="14.1" customHeight="1" x14ac:dyDescent="0.25">
      <c r="A2815" s="732" t="s">
        <v>221</v>
      </c>
      <c r="B2815" s="4" t="s">
        <v>213</v>
      </c>
      <c r="C2815" s="12">
        <v>6650000</v>
      </c>
      <c r="D2815" s="587"/>
      <c r="E2815" s="587"/>
      <c r="F2815" s="699"/>
      <c r="G2815" s="822">
        <v>2180000</v>
      </c>
      <c r="H2815" s="605">
        <v>125000</v>
      </c>
      <c r="I2815" s="831">
        <f>H2815+G2815</f>
        <v>2305000</v>
      </c>
      <c r="J2815" s="604">
        <f>C2815-I2815</f>
        <v>4345000</v>
      </c>
      <c r="K2815" s="733">
        <f t="shared" si="1262"/>
        <v>34.661654135338345</v>
      </c>
      <c r="N2815" s="82">
        <v>2435000</v>
      </c>
      <c r="O2815" s="82">
        <f>I2815-N2815</f>
        <v>-130000</v>
      </c>
    </row>
    <row r="2816" spans="1:15" ht="14.1" customHeight="1" x14ac:dyDescent="0.25">
      <c r="A2816" s="732" t="s">
        <v>222</v>
      </c>
      <c r="B2816" s="4" t="s">
        <v>214</v>
      </c>
      <c r="C2816" s="12">
        <v>500000</v>
      </c>
      <c r="D2816" s="587"/>
      <c r="E2816" s="587"/>
      <c r="F2816" s="699"/>
      <c r="G2816" s="822">
        <v>217000</v>
      </c>
      <c r="H2816" s="605">
        <v>130000</v>
      </c>
      <c r="I2816" s="831">
        <f>H2816+G2816</f>
        <v>347000</v>
      </c>
      <c r="J2816" s="604">
        <f>C2816-I2816</f>
        <v>153000</v>
      </c>
      <c r="K2816" s="733">
        <f t="shared" si="1262"/>
        <v>69.399999999999991</v>
      </c>
    </row>
    <row r="2817" spans="1:11" ht="14.1" customHeight="1" thickBot="1" x14ac:dyDescent="0.3">
      <c r="A2817" s="371" t="s">
        <v>23</v>
      </c>
      <c r="B2817" s="47" t="s">
        <v>24</v>
      </c>
      <c r="C2817" s="616">
        <f>C2818</f>
        <v>3000000</v>
      </c>
      <c r="D2817" s="616">
        <f t="shared" ref="D2817:J2818" si="1270">D2818</f>
        <v>0</v>
      </c>
      <c r="E2817" s="616">
        <f t="shared" si="1270"/>
        <v>0</v>
      </c>
      <c r="F2817" s="622">
        <f t="shared" si="1270"/>
        <v>0</v>
      </c>
      <c r="G2817" s="838">
        <f t="shared" si="1270"/>
        <v>750000</v>
      </c>
      <c r="H2817" s="631">
        <f t="shared" si="1270"/>
        <v>762500</v>
      </c>
      <c r="I2817" s="962">
        <f t="shared" si="1270"/>
        <v>1512500</v>
      </c>
      <c r="J2817" s="632">
        <f t="shared" si="1270"/>
        <v>1487500</v>
      </c>
      <c r="K2817" s="739">
        <f t="shared" si="1262"/>
        <v>50.416666666666664</v>
      </c>
    </row>
    <row r="2818" spans="1:11" ht="14.1" customHeight="1" thickBot="1" x14ac:dyDescent="0.3">
      <c r="A2818" s="372" t="s">
        <v>215</v>
      </c>
      <c r="B2818" s="3" t="s">
        <v>136</v>
      </c>
      <c r="C2818" s="617">
        <f>C2819</f>
        <v>3000000</v>
      </c>
      <c r="D2818" s="617">
        <f t="shared" si="1270"/>
        <v>0</v>
      </c>
      <c r="E2818" s="617">
        <f t="shared" si="1270"/>
        <v>0</v>
      </c>
      <c r="F2818" s="624">
        <f t="shared" si="1270"/>
        <v>0</v>
      </c>
      <c r="G2818" s="820">
        <f t="shared" si="1270"/>
        <v>750000</v>
      </c>
      <c r="H2818" s="617">
        <f t="shared" si="1270"/>
        <v>762500</v>
      </c>
      <c r="I2818" s="934">
        <f t="shared" si="1270"/>
        <v>1512500</v>
      </c>
      <c r="J2818" s="625">
        <f t="shared" si="1270"/>
        <v>1487500</v>
      </c>
      <c r="K2818" s="741">
        <f t="shared" si="1262"/>
        <v>50.416666666666664</v>
      </c>
    </row>
    <row r="2819" spans="1:11" ht="14.1" customHeight="1" x14ac:dyDescent="0.25">
      <c r="A2819" s="747" t="s">
        <v>216</v>
      </c>
      <c r="B2819" s="41" t="s">
        <v>141</v>
      </c>
      <c r="C2819" s="618">
        <f>C2820+C2821</f>
        <v>3000000</v>
      </c>
      <c r="D2819" s="618">
        <f t="shared" ref="D2819:J2819" si="1271">D2820+D2821</f>
        <v>0</v>
      </c>
      <c r="E2819" s="618">
        <f t="shared" si="1271"/>
        <v>0</v>
      </c>
      <c r="F2819" s="626">
        <f t="shared" si="1271"/>
        <v>0</v>
      </c>
      <c r="G2819" s="821">
        <f t="shared" si="1271"/>
        <v>750000</v>
      </c>
      <c r="H2819" s="618">
        <f t="shared" si="1271"/>
        <v>762500</v>
      </c>
      <c r="I2819" s="935">
        <f t="shared" si="1271"/>
        <v>1512500</v>
      </c>
      <c r="J2819" s="628">
        <f t="shared" si="1271"/>
        <v>1487500</v>
      </c>
      <c r="K2819" s="743">
        <f t="shared" si="1262"/>
        <v>50.416666666666664</v>
      </c>
    </row>
    <row r="2820" spans="1:11" ht="14.1" customHeight="1" x14ac:dyDescent="0.25">
      <c r="A2820" s="732" t="s">
        <v>218</v>
      </c>
      <c r="B2820" s="4" t="s">
        <v>723</v>
      </c>
      <c r="C2820" s="12">
        <v>1350000</v>
      </c>
      <c r="D2820" s="587"/>
      <c r="E2820" s="587"/>
      <c r="F2820" s="699"/>
      <c r="G2820" s="822"/>
      <c r="H2820" s="605">
        <v>762500</v>
      </c>
      <c r="I2820" s="831">
        <f>H2820+G2820</f>
        <v>762500</v>
      </c>
      <c r="J2820" s="604">
        <f>C2820-I2820</f>
        <v>587500</v>
      </c>
      <c r="K2820" s="733">
        <f t="shared" si="1262"/>
        <v>56.481481481481474</v>
      </c>
    </row>
    <row r="2821" spans="1:11" ht="14.1" customHeight="1" x14ac:dyDescent="0.25">
      <c r="A2821" s="732" t="s">
        <v>217</v>
      </c>
      <c r="B2821" s="4" t="s">
        <v>142</v>
      </c>
      <c r="C2821" s="12">
        <v>1650000</v>
      </c>
      <c r="D2821" s="587"/>
      <c r="E2821" s="587"/>
      <c r="F2821" s="699"/>
      <c r="G2821" s="822">
        <v>750000</v>
      </c>
      <c r="H2821" s="605"/>
      <c r="I2821" s="831">
        <f>H2821+G2821</f>
        <v>750000</v>
      </c>
      <c r="J2821" s="604">
        <f>C2821-I2821</f>
        <v>900000</v>
      </c>
      <c r="K2821" s="733">
        <f t="shared" si="1262"/>
        <v>45.454545454545453</v>
      </c>
    </row>
    <row r="2822" spans="1:11" ht="14.1" customHeight="1" thickBot="1" x14ac:dyDescent="0.3">
      <c r="A2822" s="371" t="s">
        <v>25</v>
      </c>
      <c r="B2822" s="47" t="s">
        <v>26</v>
      </c>
      <c r="C2822" s="616">
        <f>C2823</f>
        <v>4000000</v>
      </c>
      <c r="D2822" s="616">
        <f t="shared" ref="D2822:J2824" si="1272">D2823</f>
        <v>0</v>
      </c>
      <c r="E2822" s="616">
        <f t="shared" si="1272"/>
        <v>0</v>
      </c>
      <c r="F2822" s="622">
        <f t="shared" si="1272"/>
        <v>0</v>
      </c>
      <c r="G2822" s="838">
        <f t="shared" si="1272"/>
        <v>1740000</v>
      </c>
      <c r="H2822" s="631">
        <f t="shared" si="1272"/>
        <v>535000</v>
      </c>
      <c r="I2822" s="962">
        <f t="shared" si="1272"/>
        <v>2275000</v>
      </c>
      <c r="J2822" s="632">
        <f t="shared" si="1272"/>
        <v>1725000</v>
      </c>
      <c r="K2822" s="739">
        <f t="shared" si="1262"/>
        <v>56.875</v>
      </c>
    </row>
    <row r="2823" spans="1:11" ht="14.1" customHeight="1" thickBot="1" x14ac:dyDescent="0.3">
      <c r="A2823" s="372" t="s">
        <v>231</v>
      </c>
      <c r="B2823" s="3" t="s">
        <v>136</v>
      </c>
      <c r="C2823" s="617">
        <f>C2824</f>
        <v>4000000</v>
      </c>
      <c r="D2823" s="617">
        <f t="shared" si="1272"/>
        <v>0</v>
      </c>
      <c r="E2823" s="617">
        <f t="shared" si="1272"/>
        <v>0</v>
      </c>
      <c r="F2823" s="624">
        <f t="shared" si="1272"/>
        <v>0</v>
      </c>
      <c r="G2823" s="820">
        <f t="shared" si="1272"/>
        <v>1740000</v>
      </c>
      <c r="H2823" s="617">
        <f t="shared" si="1272"/>
        <v>535000</v>
      </c>
      <c r="I2823" s="934">
        <f t="shared" si="1272"/>
        <v>2275000</v>
      </c>
      <c r="J2823" s="625">
        <f t="shared" si="1272"/>
        <v>1725000</v>
      </c>
      <c r="K2823" s="741">
        <f t="shared" si="1262"/>
        <v>56.875</v>
      </c>
    </row>
    <row r="2824" spans="1:11" ht="14.1" customHeight="1" x14ac:dyDescent="0.25">
      <c r="A2824" s="747" t="s">
        <v>232</v>
      </c>
      <c r="B2824" s="41" t="s">
        <v>139</v>
      </c>
      <c r="C2824" s="618">
        <f>C2825</f>
        <v>4000000</v>
      </c>
      <c r="D2824" s="618">
        <f t="shared" si="1272"/>
        <v>0</v>
      </c>
      <c r="E2824" s="618">
        <f t="shared" si="1272"/>
        <v>0</v>
      </c>
      <c r="F2824" s="626">
        <f t="shared" si="1272"/>
        <v>0</v>
      </c>
      <c r="G2824" s="821">
        <f t="shared" si="1272"/>
        <v>1740000</v>
      </c>
      <c r="H2824" s="618">
        <f t="shared" si="1272"/>
        <v>535000</v>
      </c>
      <c r="I2824" s="935">
        <f t="shared" si="1272"/>
        <v>2275000</v>
      </c>
      <c r="J2824" s="628">
        <f t="shared" si="1272"/>
        <v>1725000</v>
      </c>
      <c r="K2824" s="743">
        <f t="shared" si="1262"/>
        <v>56.875</v>
      </c>
    </row>
    <row r="2825" spans="1:11" ht="14.1" customHeight="1" x14ac:dyDescent="0.25">
      <c r="A2825" s="732" t="s">
        <v>233</v>
      </c>
      <c r="B2825" s="4" t="s">
        <v>230</v>
      </c>
      <c r="C2825" s="12">
        <v>4000000</v>
      </c>
      <c r="D2825" s="587"/>
      <c r="E2825" s="587"/>
      <c r="F2825" s="699"/>
      <c r="G2825" s="822">
        <v>1740000</v>
      </c>
      <c r="H2825" s="605">
        <v>535000</v>
      </c>
      <c r="I2825" s="823">
        <f>H2825+G2825</f>
        <v>2275000</v>
      </c>
      <c r="J2825" s="604">
        <f>C2825-I2825</f>
        <v>1725000</v>
      </c>
      <c r="K2825" s="733">
        <f t="shared" si="1262"/>
        <v>56.875</v>
      </c>
    </row>
    <row r="2826" spans="1:11" ht="14.1" customHeight="1" thickBot="1" x14ac:dyDescent="0.3">
      <c r="A2826" s="371" t="s">
        <v>27</v>
      </c>
      <c r="B2826" s="47" t="s">
        <v>28</v>
      </c>
      <c r="C2826" s="616">
        <f>C2827</f>
        <v>1200000</v>
      </c>
      <c r="D2826" s="616">
        <f t="shared" ref="D2826:J2828" si="1273">D2827</f>
        <v>0</v>
      </c>
      <c r="E2826" s="616">
        <f t="shared" si="1273"/>
        <v>0</v>
      </c>
      <c r="F2826" s="622">
        <f t="shared" si="1273"/>
        <v>0</v>
      </c>
      <c r="G2826" s="838">
        <f t="shared" si="1273"/>
        <v>420000</v>
      </c>
      <c r="H2826" s="631">
        <f t="shared" si="1273"/>
        <v>110000</v>
      </c>
      <c r="I2826" s="962">
        <f t="shared" si="1273"/>
        <v>530000</v>
      </c>
      <c r="J2826" s="632">
        <f t="shared" si="1273"/>
        <v>670000</v>
      </c>
      <c r="K2826" s="739">
        <f t="shared" si="1262"/>
        <v>44.166666666666664</v>
      </c>
    </row>
    <row r="2827" spans="1:11" ht="14.1" customHeight="1" thickBot="1" x14ac:dyDescent="0.3">
      <c r="A2827" s="372" t="s">
        <v>235</v>
      </c>
      <c r="B2827" s="3" t="s">
        <v>136</v>
      </c>
      <c r="C2827" s="617">
        <f>C2828</f>
        <v>1200000</v>
      </c>
      <c r="D2827" s="617">
        <f t="shared" si="1273"/>
        <v>0</v>
      </c>
      <c r="E2827" s="617">
        <f t="shared" si="1273"/>
        <v>0</v>
      </c>
      <c r="F2827" s="624">
        <f t="shared" si="1273"/>
        <v>0</v>
      </c>
      <c r="G2827" s="820">
        <f t="shared" si="1273"/>
        <v>420000</v>
      </c>
      <c r="H2827" s="617">
        <f t="shared" si="1273"/>
        <v>110000</v>
      </c>
      <c r="I2827" s="934">
        <f t="shared" si="1273"/>
        <v>530000</v>
      </c>
      <c r="J2827" s="625">
        <f t="shared" si="1273"/>
        <v>670000</v>
      </c>
      <c r="K2827" s="741">
        <f t="shared" si="1262"/>
        <v>44.166666666666664</v>
      </c>
    </row>
    <row r="2828" spans="1:11" ht="14.1" customHeight="1" x14ac:dyDescent="0.25">
      <c r="A2828" s="747" t="s">
        <v>236</v>
      </c>
      <c r="B2828" s="41" t="s">
        <v>206</v>
      </c>
      <c r="C2828" s="618">
        <f>C2829</f>
        <v>1200000</v>
      </c>
      <c r="D2828" s="618">
        <f t="shared" si="1273"/>
        <v>0</v>
      </c>
      <c r="E2828" s="618">
        <f t="shared" si="1273"/>
        <v>0</v>
      </c>
      <c r="F2828" s="626">
        <f t="shared" si="1273"/>
        <v>0</v>
      </c>
      <c r="G2828" s="821">
        <f t="shared" si="1273"/>
        <v>420000</v>
      </c>
      <c r="H2828" s="618">
        <f t="shared" si="1273"/>
        <v>110000</v>
      </c>
      <c r="I2828" s="935">
        <f t="shared" si="1273"/>
        <v>530000</v>
      </c>
      <c r="J2828" s="628">
        <f t="shared" si="1273"/>
        <v>670000</v>
      </c>
      <c r="K2828" s="743">
        <f t="shared" si="1262"/>
        <v>44.166666666666664</v>
      </c>
    </row>
    <row r="2829" spans="1:11" ht="14.1" customHeight="1" x14ac:dyDescent="0.25">
      <c r="A2829" s="732" t="s">
        <v>237</v>
      </c>
      <c r="B2829" s="4" t="s">
        <v>234</v>
      </c>
      <c r="C2829" s="12">
        <v>1200000</v>
      </c>
      <c r="D2829" s="587"/>
      <c r="E2829" s="587"/>
      <c r="F2829" s="699"/>
      <c r="G2829" s="822">
        <v>420000</v>
      </c>
      <c r="H2829" s="605">
        <v>110000</v>
      </c>
      <c r="I2829" s="831">
        <f>H2829+G2829</f>
        <v>530000</v>
      </c>
      <c r="J2829" s="604">
        <f>C2829-I2829</f>
        <v>670000</v>
      </c>
      <c r="K2829" s="733">
        <f t="shared" si="1262"/>
        <v>44.166666666666664</v>
      </c>
    </row>
    <row r="2830" spans="1:11" ht="14.1" customHeight="1" thickBot="1" x14ac:dyDescent="0.3">
      <c r="A2830" s="371" t="s">
        <v>29</v>
      </c>
      <c r="B2830" s="47" t="s">
        <v>30</v>
      </c>
      <c r="C2830" s="616">
        <f>C2831</f>
        <v>17814000</v>
      </c>
      <c r="D2830" s="616">
        <f t="shared" ref="D2830:J2831" si="1274">D2831</f>
        <v>0</v>
      </c>
      <c r="E2830" s="616">
        <f t="shared" si="1274"/>
        <v>0</v>
      </c>
      <c r="F2830" s="622">
        <f t="shared" si="1274"/>
        <v>0</v>
      </c>
      <c r="G2830" s="838">
        <f t="shared" si="1274"/>
        <v>5598000</v>
      </c>
      <c r="H2830" s="1258">
        <f t="shared" si="1274"/>
        <v>1410000</v>
      </c>
      <c r="I2830" s="962">
        <f t="shared" si="1274"/>
        <v>7008000</v>
      </c>
      <c r="J2830" s="632">
        <f t="shared" si="1274"/>
        <v>10806000</v>
      </c>
      <c r="K2830" s="739">
        <f t="shared" si="1262"/>
        <v>39.339845065678681</v>
      </c>
    </row>
    <row r="2831" spans="1:11" ht="14.1" customHeight="1" thickBot="1" x14ac:dyDescent="0.3">
      <c r="A2831" s="372" t="s">
        <v>241</v>
      </c>
      <c r="B2831" s="3" t="s">
        <v>136</v>
      </c>
      <c r="C2831" s="617">
        <f>C2832</f>
        <v>17814000</v>
      </c>
      <c r="D2831" s="617">
        <f t="shared" si="1274"/>
        <v>0</v>
      </c>
      <c r="E2831" s="617">
        <f t="shared" si="1274"/>
        <v>0</v>
      </c>
      <c r="F2831" s="624">
        <f t="shared" si="1274"/>
        <v>0</v>
      </c>
      <c r="G2831" s="820">
        <f t="shared" si="1274"/>
        <v>5598000</v>
      </c>
      <c r="H2831" s="617">
        <f t="shared" si="1274"/>
        <v>1410000</v>
      </c>
      <c r="I2831" s="934">
        <f t="shared" si="1274"/>
        <v>7008000</v>
      </c>
      <c r="J2831" s="625">
        <f t="shared" si="1274"/>
        <v>10806000</v>
      </c>
      <c r="K2831" s="741">
        <f t="shared" si="1262"/>
        <v>39.339845065678681</v>
      </c>
    </row>
    <row r="2832" spans="1:11" ht="14.1" customHeight="1" x14ac:dyDescent="0.25">
      <c r="A2832" s="747" t="s">
        <v>242</v>
      </c>
      <c r="B2832" s="41" t="s">
        <v>238</v>
      </c>
      <c r="C2832" s="618">
        <f>C2833+C2834</f>
        <v>17814000</v>
      </c>
      <c r="D2832" s="618">
        <f t="shared" ref="D2832:J2832" si="1275">D2833+D2834</f>
        <v>0</v>
      </c>
      <c r="E2832" s="618">
        <f t="shared" si="1275"/>
        <v>0</v>
      </c>
      <c r="F2832" s="626">
        <f t="shared" si="1275"/>
        <v>0</v>
      </c>
      <c r="G2832" s="821">
        <f t="shared" si="1275"/>
        <v>5598000</v>
      </c>
      <c r="H2832" s="618">
        <f t="shared" si="1275"/>
        <v>1410000</v>
      </c>
      <c r="I2832" s="935">
        <f t="shared" si="1275"/>
        <v>7008000</v>
      </c>
      <c r="J2832" s="628">
        <f t="shared" si="1275"/>
        <v>10806000</v>
      </c>
      <c r="K2832" s="743">
        <f t="shared" si="1262"/>
        <v>39.339845065678681</v>
      </c>
    </row>
    <row r="2833" spans="1:15" ht="14.1" customHeight="1" x14ac:dyDescent="0.25">
      <c r="A2833" s="732" t="s">
        <v>244</v>
      </c>
      <c r="B2833" s="4" t="s">
        <v>239</v>
      </c>
      <c r="C2833" s="12">
        <v>6864000</v>
      </c>
      <c r="D2833" s="218"/>
      <c r="E2833" s="218"/>
      <c r="F2833" s="697"/>
      <c r="G2833" s="822">
        <v>1968000</v>
      </c>
      <c r="H2833" s="605">
        <v>480000</v>
      </c>
      <c r="I2833" s="831">
        <f>H2833+G2833</f>
        <v>2448000</v>
      </c>
      <c r="J2833" s="604">
        <f>C2833-I2833</f>
        <v>4416000</v>
      </c>
      <c r="K2833" s="733">
        <f t="shared" si="1262"/>
        <v>35.664335664335667</v>
      </c>
    </row>
    <row r="2834" spans="1:15" ht="14.1" customHeight="1" x14ac:dyDescent="0.25">
      <c r="A2834" s="732" t="s">
        <v>243</v>
      </c>
      <c r="B2834" s="4" t="s">
        <v>240</v>
      </c>
      <c r="C2834" s="12">
        <v>10950000</v>
      </c>
      <c r="D2834" s="218"/>
      <c r="E2834" s="218"/>
      <c r="F2834" s="697"/>
      <c r="G2834" s="822">
        <v>3630000</v>
      </c>
      <c r="H2834" s="605">
        <v>930000</v>
      </c>
      <c r="I2834" s="831">
        <f>H2834+G2834</f>
        <v>4560000</v>
      </c>
      <c r="J2834" s="604">
        <f>C2834-I2834</f>
        <v>6390000</v>
      </c>
      <c r="K2834" s="733">
        <f t="shared" si="1262"/>
        <v>41.643835616438359</v>
      </c>
    </row>
    <row r="2835" spans="1:15" ht="14.1" customHeight="1" x14ac:dyDescent="0.25">
      <c r="A2835" s="879"/>
      <c r="B2835" s="879"/>
      <c r="C2835" s="880"/>
      <c r="D2835" s="881"/>
      <c r="E2835" s="881"/>
      <c r="F2835" s="881"/>
      <c r="G2835" s="882"/>
      <c r="H2835" s="882"/>
      <c r="I2835" s="941"/>
      <c r="J2835" s="883"/>
      <c r="K2835" s="884"/>
    </row>
    <row r="2836" spans="1:15" ht="14.1" customHeight="1" x14ac:dyDescent="0.25">
      <c r="A2836" s="7"/>
      <c r="B2836" s="7"/>
      <c r="C2836" s="885"/>
      <c r="D2836" s="220"/>
      <c r="E2836" s="220"/>
      <c r="F2836" s="220"/>
      <c r="G2836" s="415"/>
      <c r="H2836" s="415"/>
      <c r="I2836" s="942"/>
      <c r="J2836" s="886"/>
      <c r="K2836" s="887"/>
    </row>
    <row r="2837" spans="1:15" ht="14.1" customHeight="1" x14ac:dyDescent="0.25">
      <c r="A2837" s="7"/>
      <c r="B2837" s="7"/>
      <c r="C2837" s="885"/>
      <c r="D2837" s="220"/>
      <c r="E2837" s="220"/>
      <c r="F2837" s="220"/>
      <c r="G2837" s="415"/>
      <c r="H2837" s="415"/>
      <c r="I2837" s="942"/>
      <c r="J2837" s="886"/>
      <c r="K2837" s="887"/>
    </row>
    <row r="2838" spans="1:15" ht="14.1" customHeight="1" x14ac:dyDescent="0.25">
      <c r="A2838" s="7"/>
      <c r="B2838" s="7"/>
      <c r="C2838" s="885"/>
      <c r="D2838" s="220"/>
      <c r="E2838" s="220"/>
      <c r="F2838" s="220"/>
      <c r="G2838" s="415"/>
      <c r="H2838" s="415"/>
      <c r="I2838" s="942"/>
      <c r="J2838" s="886"/>
      <c r="K2838" s="887">
        <v>6</v>
      </c>
    </row>
    <row r="2839" spans="1:15" ht="14.1" customHeight="1" x14ac:dyDescent="0.25">
      <c r="A2839" s="717" t="s">
        <v>435</v>
      </c>
      <c r="B2839" s="689">
        <v>2</v>
      </c>
      <c r="C2839" s="690" t="s">
        <v>436</v>
      </c>
      <c r="D2839" s="690" t="s">
        <v>437</v>
      </c>
      <c r="E2839" s="690" t="s">
        <v>438</v>
      </c>
      <c r="F2839" s="691" t="s">
        <v>439</v>
      </c>
      <c r="G2839" s="801">
        <v>7</v>
      </c>
      <c r="H2839" s="581">
        <v>8</v>
      </c>
      <c r="I2839" s="924">
        <v>9</v>
      </c>
      <c r="J2839" s="582">
        <v>10</v>
      </c>
      <c r="K2839" s="718">
        <v>11</v>
      </c>
    </row>
    <row r="2840" spans="1:15" ht="14.1" customHeight="1" thickBot="1" x14ac:dyDescent="0.3">
      <c r="A2840" s="371" t="s">
        <v>31</v>
      </c>
      <c r="B2840" s="47" t="s">
        <v>32</v>
      </c>
      <c r="C2840" s="616">
        <f>C2841</f>
        <v>15000000</v>
      </c>
      <c r="D2840" s="616">
        <f t="shared" ref="D2840:J2842" si="1276">D2841</f>
        <v>0</v>
      </c>
      <c r="E2840" s="616">
        <f t="shared" si="1276"/>
        <v>0</v>
      </c>
      <c r="F2840" s="622">
        <f t="shared" si="1276"/>
        <v>0</v>
      </c>
      <c r="G2840" s="838">
        <f t="shared" si="1276"/>
        <v>3014968</v>
      </c>
      <c r="H2840" s="631">
        <f t="shared" si="1276"/>
        <v>7094000</v>
      </c>
      <c r="I2840" s="962">
        <f t="shared" si="1276"/>
        <v>10108968</v>
      </c>
      <c r="J2840" s="632">
        <f t="shared" si="1276"/>
        <v>4891032</v>
      </c>
      <c r="K2840" s="739">
        <f t="shared" ref="K2840:K2855" si="1277">I2840/C2840*100</f>
        <v>67.393119999999996</v>
      </c>
    </row>
    <row r="2841" spans="1:15" ht="14.1" customHeight="1" thickBot="1" x14ac:dyDescent="0.3">
      <c r="A2841" s="372" t="s">
        <v>248</v>
      </c>
      <c r="B2841" s="3" t="s">
        <v>136</v>
      </c>
      <c r="C2841" s="617">
        <f>C2842</f>
        <v>15000000</v>
      </c>
      <c r="D2841" s="617">
        <f t="shared" si="1276"/>
        <v>0</v>
      </c>
      <c r="E2841" s="617">
        <f t="shared" si="1276"/>
        <v>0</v>
      </c>
      <c r="F2841" s="624">
        <f t="shared" si="1276"/>
        <v>0</v>
      </c>
      <c r="G2841" s="820">
        <f t="shared" si="1276"/>
        <v>3014968</v>
      </c>
      <c r="H2841" s="617">
        <f t="shared" si="1276"/>
        <v>7094000</v>
      </c>
      <c r="I2841" s="934">
        <f t="shared" si="1276"/>
        <v>10108968</v>
      </c>
      <c r="J2841" s="625">
        <f t="shared" si="1276"/>
        <v>4891032</v>
      </c>
      <c r="K2841" s="741">
        <f t="shared" si="1277"/>
        <v>67.393119999999996</v>
      </c>
    </row>
    <row r="2842" spans="1:15" ht="14.1" customHeight="1" x14ac:dyDescent="0.25">
      <c r="A2842" s="747" t="s">
        <v>249</v>
      </c>
      <c r="B2842" s="41" t="s">
        <v>245</v>
      </c>
      <c r="C2842" s="618">
        <f>C2843</f>
        <v>15000000</v>
      </c>
      <c r="D2842" s="618">
        <f t="shared" si="1276"/>
        <v>0</v>
      </c>
      <c r="E2842" s="618">
        <f t="shared" si="1276"/>
        <v>0</v>
      </c>
      <c r="F2842" s="626">
        <f t="shared" si="1276"/>
        <v>0</v>
      </c>
      <c r="G2842" s="821">
        <f t="shared" si="1276"/>
        <v>3014968</v>
      </c>
      <c r="H2842" s="618">
        <f t="shared" si="1276"/>
        <v>7094000</v>
      </c>
      <c r="I2842" s="935">
        <f t="shared" si="1276"/>
        <v>10108968</v>
      </c>
      <c r="J2842" s="628">
        <f t="shared" si="1276"/>
        <v>4891032</v>
      </c>
      <c r="K2842" s="743">
        <f t="shared" si="1277"/>
        <v>67.393119999999996</v>
      </c>
    </row>
    <row r="2843" spans="1:15" ht="14.1" customHeight="1" x14ac:dyDescent="0.25">
      <c r="A2843" s="732" t="s">
        <v>250</v>
      </c>
      <c r="B2843" s="4" t="s">
        <v>246</v>
      </c>
      <c r="C2843" s="12">
        <v>15000000</v>
      </c>
      <c r="D2843" s="587"/>
      <c r="E2843" s="587"/>
      <c r="F2843" s="699"/>
      <c r="G2843" s="822">
        <v>3014968</v>
      </c>
      <c r="H2843" s="605">
        <v>7094000</v>
      </c>
      <c r="I2843" s="823">
        <f>H2843+G2843</f>
        <v>10108968</v>
      </c>
      <c r="J2843" s="604">
        <f>C2843-I2843</f>
        <v>4891032</v>
      </c>
      <c r="K2843" s="733">
        <f t="shared" si="1277"/>
        <v>67.393119999999996</v>
      </c>
      <c r="N2843" s="82">
        <v>10108968</v>
      </c>
      <c r="O2843" s="82">
        <f>N2843-I2843</f>
        <v>0</v>
      </c>
    </row>
    <row r="2844" spans="1:15" ht="14.1" customHeight="1" thickBot="1" x14ac:dyDescent="0.3">
      <c r="A2844" s="371" t="s">
        <v>33</v>
      </c>
      <c r="B2844" s="47" t="s">
        <v>34</v>
      </c>
      <c r="C2844" s="616">
        <f>C2845</f>
        <v>30000000</v>
      </c>
      <c r="D2844" s="616">
        <f t="shared" ref="D2844:J2846" si="1278">D2845</f>
        <v>0</v>
      </c>
      <c r="E2844" s="616">
        <f t="shared" si="1278"/>
        <v>0</v>
      </c>
      <c r="F2844" s="622">
        <f t="shared" si="1278"/>
        <v>0</v>
      </c>
      <c r="G2844" s="838">
        <f t="shared" si="1278"/>
        <v>13570000</v>
      </c>
      <c r="H2844" s="641">
        <f t="shared" si="1278"/>
        <v>2265000</v>
      </c>
      <c r="I2844" s="962">
        <f t="shared" si="1278"/>
        <v>15835000</v>
      </c>
      <c r="J2844" s="632">
        <f t="shared" si="1278"/>
        <v>14165000</v>
      </c>
      <c r="K2844" s="739">
        <f t="shared" si="1277"/>
        <v>52.783333333333339</v>
      </c>
    </row>
    <row r="2845" spans="1:15" ht="14.1" customHeight="1" thickBot="1" x14ac:dyDescent="0.3">
      <c r="A2845" s="372" t="s">
        <v>251</v>
      </c>
      <c r="B2845" s="3" t="s">
        <v>136</v>
      </c>
      <c r="C2845" s="617">
        <f>C2846</f>
        <v>30000000</v>
      </c>
      <c r="D2845" s="617">
        <f t="shared" si="1278"/>
        <v>0</v>
      </c>
      <c r="E2845" s="617">
        <f t="shared" si="1278"/>
        <v>0</v>
      </c>
      <c r="F2845" s="624">
        <f t="shared" si="1278"/>
        <v>0</v>
      </c>
      <c r="G2845" s="820">
        <f t="shared" si="1278"/>
        <v>13570000</v>
      </c>
      <c r="H2845" s="617">
        <f t="shared" si="1278"/>
        <v>2265000</v>
      </c>
      <c r="I2845" s="934">
        <f t="shared" si="1278"/>
        <v>15835000</v>
      </c>
      <c r="J2845" s="625">
        <f t="shared" si="1278"/>
        <v>14165000</v>
      </c>
      <c r="K2845" s="741">
        <f t="shared" si="1277"/>
        <v>52.783333333333339</v>
      </c>
    </row>
    <row r="2846" spans="1:15" ht="14.1" customHeight="1" x14ac:dyDescent="0.25">
      <c r="A2846" s="747" t="s">
        <v>252</v>
      </c>
      <c r="B2846" s="41" t="s">
        <v>245</v>
      </c>
      <c r="C2846" s="618">
        <f>C2847</f>
        <v>30000000</v>
      </c>
      <c r="D2846" s="618">
        <f t="shared" si="1278"/>
        <v>0</v>
      </c>
      <c r="E2846" s="618">
        <f t="shared" si="1278"/>
        <v>0</v>
      </c>
      <c r="F2846" s="626">
        <f t="shared" si="1278"/>
        <v>0</v>
      </c>
      <c r="G2846" s="821">
        <f t="shared" si="1278"/>
        <v>13570000</v>
      </c>
      <c r="H2846" s="618">
        <f t="shared" si="1278"/>
        <v>2265000</v>
      </c>
      <c r="I2846" s="935">
        <f t="shared" si="1278"/>
        <v>15835000</v>
      </c>
      <c r="J2846" s="628">
        <f t="shared" si="1278"/>
        <v>14165000</v>
      </c>
      <c r="K2846" s="743">
        <f t="shared" si="1277"/>
        <v>52.783333333333339</v>
      </c>
    </row>
    <row r="2847" spans="1:15" ht="14.1" customHeight="1" x14ac:dyDescent="0.25">
      <c r="A2847" s="732" t="s">
        <v>253</v>
      </c>
      <c r="B2847" s="4" t="s">
        <v>247</v>
      </c>
      <c r="C2847" s="12">
        <v>30000000</v>
      </c>
      <c r="D2847" s="587"/>
      <c r="E2847" s="587"/>
      <c r="F2847" s="699"/>
      <c r="G2847" s="822">
        <v>13570000</v>
      </c>
      <c r="H2847" s="605">
        <v>2265000</v>
      </c>
      <c r="I2847" s="831">
        <f>H2847+G2847</f>
        <v>15835000</v>
      </c>
      <c r="J2847" s="604">
        <f>C2847-I2847</f>
        <v>14165000</v>
      </c>
      <c r="K2847" s="733">
        <f t="shared" si="1277"/>
        <v>52.783333333333339</v>
      </c>
    </row>
    <row r="2848" spans="1:15" ht="14.1" customHeight="1" thickBot="1" x14ac:dyDescent="0.3">
      <c r="A2848" s="371" t="s">
        <v>35</v>
      </c>
      <c r="B2848" s="47" t="s">
        <v>36</v>
      </c>
      <c r="C2848" s="616">
        <f>C2849</f>
        <v>3480000</v>
      </c>
      <c r="D2848" s="616">
        <f t="shared" ref="D2848:J2850" si="1279">D2849</f>
        <v>0</v>
      </c>
      <c r="E2848" s="616">
        <f t="shared" si="1279"/>
        <v>0</v>
      </c>
      <c r="F2848" s="622">
        <f t="shared" si="1279"/>
        <v>0</v>
      </c>
      <c r="G2848" s="838">
        <f t="shared" si="1279"/>
        <v>3472000</v>
      </c>
      <c r="H2848" s="641">
        <f t="shared" si="1279"/>
        <v>0</v>
      </c>
      <c r="I2848" s="962">
        <f t="shared" si="1279"/>
        <v>3472000</v>
      </c>
      <c r="J2848" s="632">
        <f t="shared" si="1279"/>
        <v>8000</v>
      </c>
      <c r="K2848" s="739">
        <f t="shared" si="1277"/>
        <v>99.770114942528735</v>
      </c>
    </row>
    <row r="2849" spans="1:11" ht="14.1" customHeight="1" thickBot="1" x14ac:dyDescent="0.3">
      <c r="A2849" s="372" t="s">
        <v>255</v>
      </c>
      <c r="B2849" s="3" t="s">
        <v>80</v>
      </c>
      <c r="C2849" s="617">
        <f>C2850</f>
        <v>3480000</v>
      </c>
      <c r="D2849" s="617">
        <f t="shared" si="1279"/>
        <v>0</v>
      </c>
      <c r="E2849" s="617">
        <f t="shared" si="1279"/>
        <v>0</v>
      </c>
      <c r="F2849" s="624">
        <f t="shared" si="1279"/>
        <v>0</v>
      </c>
      <c r="G2849" s="820">
        <f t="shared" si="1279"/>
        <v>3472000</v>
      </c>
      <c r="H2849" s="617">
        <f t="shared" si="1279"/>
        <v>0</v>
      </c>
      <c r="I2849" s="934">
        <f t="shared" si="1279"/>
        <v>3472000</v>
      </c>
      <c r="J2849" s="625">
        <f t="shared" si="1279"/>
        <v>8000</v>
      </c>
      <c r="K2849" s="741">
        <f t="shared" si="1277"/>
        <v>99.770114942528735</v>
      </c>
    </row>
    <row r="2850" spans="1:11" ht="14.1" customHeight="1" x14ac:dyDescent="0.25">
      <c r="A2850" s="747" t="s">
        <v>851</v>
      </c>
      <c r="B2850" s="41" t="s">
        <v>1001</v>
      </c>
      <c r="C2850" s="618">
        <f>C2851</f>
        <v>3480000</v>
      </c>
      <c r="D2850" s="618">
        <f t="shared" si="1279"/>
        <v>0</v>
      </c>
      <c r="E2850" s="618">
        <f t="shared" si="1279"/>
        <v>0</v>
      </c>
      <c r="F2850" s="626">
        <f t="shared" si="1279"/>
        <v>0</v>
      </c>
      <c r="G2850" s="821">
        <f t="shared" si="1279"/>
        <v>3472000</v>
      </c>
      <c r="H2850" s="618">
        <f t="shared" si="1279"/>
        <v>0</v>
      </c>
      <c r="I2850" s="935">
        <f t="shared" si="1279"/>
        <v>3472000</v>
      </c>
      <c r="J2850" s="628">
        <f t="shared" si="1279"/>
        <v>8000</v>
      </c>
      <c r="K2850" s="743">
        <f t="shared" si="1277"/>
        <v>99.770114942528735</v>
      </c>
    </row>
    <row r="2851" spans="1:11" ht="14.1" customHeight="1" x14ac:dyDescent="0.25">
      <c r="A2851" s="732" t="s">
        <v>852</v>
      </c>
      <c r="B2851" s="4" t="s">
        <v>1000</v>
      </c>
      <c r="C2851" s="12">
        <v>3480000</v>
      </c>
      <c r="D2851" s="218"/>
      <c r="E2851" s="218"/>
      <c r="F2851" s="697"/>
      <c r="G2851" s="822">
        <v>3472000</v>
      </c>
      <c r="H2851" s="605"/>
      <c r="I2851" s="823">
        <f>H2851+G2851</f>
        <v>3472000</v>
      </c>
      <c r="J2851" s="604">
        <f>C2851-I2851</f>
        <v>8000</v>
      </c>
      <c r="K2851" s="733">
        <f t="shared" si="1277"/>
        <v>99.770114942528735</v>
      </c>
    </row>
    <row r="2852" spans="1:11" ht="14.1" customHeight="1" x14ac:dyDescent="0.25">
      <c r="A2852" s="745" t="s">
        <v>105</v>
      </c>
      <c r="B2852" s="38" t="s">
        <v>92</v>
      </c>
      <c r="C2852" s="620">
        <f t="shared" ref="C2852:J2852" si="1280">C2853+C2861+C2865+C2872+C2883+C2890+C2894+C2898</f>
        <v>167720000</v>
      </c>
      <c r="D2852" s="620">
        <f t="shared" si="1280"/>
        <v>0</v>
      </c>
      <c r="E2852" s="620">
        <f t="shared" si="1280"/>
        <v>0</v>
      </c>
      <c r="F2852" s="453">
        <f t="shared" si="1280"/>
        <v>0</v>
      </c>
      <c r="G2852" s="832">
        <f t="shared" si="1280"/>
        <v>56030307</v>
      </c>
      <c r="H2852" s="620">
        <f t="shared" si="1280"/>
        <v>2101064</v>
      </c>
      <c r="I2852" s="810">
        <f t="shared" si="1280"/>
        <v>58131371</v>
      </c>
      <c r="J2852" s="866">
        <f t="shared" si="1280"/>
        <v>109588629</v>
      </c>
      <c r="K2852" s="746">
        <f t="shared" si="1277"/>
        <v>34.65977283567851</v>
      </c>
    </row>
    <row r="2853" spans="1:11" ht="14.1" customHeight="1" thickBot="1" x14ac:dyDescent="0.3">
      <c r="A2853" s="371" t="s">
        <v>37</v>
      </c>
      <c r="B2853" s="47" t="s">
        <v>38</v>
      </c>
      <c r="C2853" s="616">
        <f>C2854</f>
        <v>15000000</v>
      </c>
      <c r="D2853" s="616">
        <f t="shared" ref="D2853:J2853" si="1281">D2854</f>
        <v>0</v>
      </c>
      <c r="E2853" s="616">
        <f t="shared" si="1281"/>
        <v>0</v>
      </c>
      <c r="F2853" s="622">
        <f t="shared" si="1281"/>
        <v>0</v>
      </c>
      <c r="G2853" s="838">
        <f t="shared" si="1281"/>
        <v>12000000</v>
      </c>
      <c r="H2853" s="641">
        <f t="shared" si="1281"/>
        <v>0</v>
      </c>
      <c r="I2853" s="962">
        <f t="shared" si="1281"/>
        <v>12000000</v>
      </c>
      <c r="J2853" s="632">
        <f t="shared" si="1281"/>
        <v>3000000</v>
      </c>
      <c r="K2853" s="739">
        <f t="shared" si="1277"/>
        <v>80</v>
      </c>
    </row>
    <row r="2854" spans="1:11" ht="14.1" customHeight="1" thickBot="1" x14ac:dyDescent="0.3">
      <c r="A2854" s="372" t="s">
        <v>264</v>
      </c>
      <c r="B2854" s="3" t="s">
        <v>258</v>
      </c>
      <c r="C2854" s="617">
        <f>C2855+C2858</f>
        <v>15000000</v>
      </c>
      <c r="D2854" s="617">
        <f t="shared" ref="D2854:J2854" si="1282">D2855+D2858</f>
        <v>0</v>
      </c>
      <c r="E2854" s="617">
        <f t="shared" si="1282"/>
        <v>0</v>
      </c>
      <c r="F2854" s="624">
        <f t="shared" si="1282"/>
        <v>0</v>
      </c>
      <c r="G2854" s="820">
        <f t="shared" si="1282"/>
        <v>12000000</v>
      </c>
      <c r="H2854" s="617">
        <f t="shared" si="1282"/>
        <v>0</v>
      </c>
      <c r="I2854" s="934">
        <f t="shared" si="1282"/>
        <v>12000000</v>
      </c>
      <c r="J2854" s="625">
        <f t="shared" si="1282"/>
        <v>3000000</v>
      </c>
      <c r="K2854" s="741">
        <f t="shared" si="1277"/>
        <v>80</v>
      </c>
    </row>
    <row r="2855" spans="1:11" ht="14.1" customHeight="1" x14ac:dyDescent="0.25">
      <c r="A2855" s="747" t="s">
        <v>269</v>
      </c>
      <c r="B2855" s="41" t="s">
        <v>259</v>
      </c>
      <c r="C2855" s="618">
        <f>C2856+C2857</f>
        <v>3000000</v>
      </c>
      <c r="D2855" s="618">
        <f t="shared" ref="D2855:J2855" si="1283">D2856+D2857</f>
        <v>0</v>
      </c>
      <c r="E2855" s="618">
        <f t="shared" si="1283"/>
        <v>0</v>
      </c>
      <c r="F2855" s="618">
        <f t="shared" si="1283"/>
        <v>0</v>
      </c>
      <c r="G2855" s="618">
        <f t="shared" si="1283"/>
        <v>0</v>
      </c>
      <c r="H2855" s="618">
        <f t="shared" si="1283"/>
        <v>0</v>
      </c>
      <c r="I2855" s="618">
        <f t="shared" si="1283"/>
        <v>0</v>
      </c>
      <c r="J2855" s="618">
        <f t="shared" si="1283"/>
        <v>3000000</v>
      </c>
      <c r="K2855" s="743">
        <f t="shared" si="1277"/>
        <v>0</v>
      </c>
    </row>
    <row r="2856" spans="1:11" ht="14.1" customHeight="1" x14ac:dyDescent="0.25">
      <c r="A2856" s="747" t="s">
        <v>1014</v>
      </c>
      <c r="B2856" s="41" t="s">
        <v>1015</v>
      </c>
      <c r="C2856" s="618">
        <v>3000000</v>
      </c>
      <c r="D2856" s="618"/>
      <c r="E2856" s="618"/>
      <c r="F2856" s="626"/>
      <c r="G2856" s="821">
        <v>0</v>
      </c>
      <c r="H2856" s="618">
        <v>0</v>
      </c>
      <c r="I2856" s="935">
        <f>H2856+G2856</f>
        <v>0</v>
      </c>
      <c r="J2856" s="628">
        <f>C2856-I2856</f>
        <v>3000000</v>
      </c>
      <c r="K2856" s="743">
        <f>I2856/C2856*100</f>
        <v>0</v>
      </c>
    </row>
    <row r="2857" spans="1:11" ht="14.1" customHeight="1" x14ac:dyDescent="0.25">
      <c r="A2857" s="732" t="s">
        <v>854</v>
      </c>
      <c r="B2857" s="5" t="s">
        <v>853</v>
      </c>
      <c r="C2857" s="12">
        <v>0</v>
      </c>
      <c r="D2857" s="702"/>
      <c r="E2857" s="702"/>
      <c r="F2857" s="703"/>
      <c r="G2857" s="844">
        <v>0</v>
      </c>
      <c r="H2857" s="652">
        <v>0</v>
      </c>
      <c r="I2857" s="943">
        <v>0</v>
      </c>
      <c r="J2857" s="653">
        <v>0</v>
      </c>
      <c r="K2857" s="733"/>
    </row>
    <row r="2858" spans="1:11" ht="14.1" customHeight="1" x14ac:dyDescent="0.25">
      <c r="A2858" s="732" t="s">
        <v>270</v>
      </c>
      <c r="B2858" s="4" t="s">
        <v>260</v>
      </c>
      <c r="C2858" s="12">
        <f>C2859+C2860</f>
        <v>12000000</v>
      </c>
      <c r="D2858" s="12">
        <f t="shared" ref="D2858:J2858" si="1284">D2859+D2860</f>
        <v>0</v>
      </c>
      <c r="E2858" s="12">
        <f t="shared" si="1284"/>
        <v>0</v>
      </c>
      <c r="F2858" s="633">
        <f t="shared" si="1284"/>
        <v>0</v>
      </c>
      <c r="G2858" s="824">
        <f t="shared" si="1284"/>
        <v>12000000</v>
      </c>
      <c r="H2858" s="12">
        <f t="shared" si="1284"/>
        <v>0</v>
      </c>
      <c r="I2858" s="834">
        <f t="shared" si="1284"/>
        <v>12000000</v>
      </c>
      <c r="J2858" s="634">
        <f t="shared" si="1284"/>
        <v>0</v>
      </c>
      <c r="K2858" s="733">
        <f t="shared" ref="K2858:K2878" si="1285">I2858/C2858*100</f>
        <v>100</v>
      </c>
    </row>
    <row r="2859" spans="1:11" ht="14.1" customHeight="1" x14ac:dyDescent="0.25">
      <c r="A2859" s="732" t="s">
        <v>855</v>
      </c>
      <c r="B2859" s="4" t="s">
        <v>857</v>
      </c>
      <c r="C2859" s="12">
        <v>4000000</v>
      </c>
      <c r="D2859" s="702"/>
      <c r="E2859" s="702"/>
      <c r="F2859" s="703"/>
      <c r="G2859" s="844">
        <v>4000000</v>
      </c>
      <c r="H2859" s="652"/>
      <c r="I2859" s="943">
        <f>H2859+G2859</f>
        <v>4000000</v>
      </c>
      <c r="J2859" s="653">
        <f>C2859-I2859</f>
        <v>0</v>
      </c>
      <c r="K2859" s="733">
        <f t="shared" si="1285"/>
        <v>100</v>
      </c>
    </row>
    <row r="2860" spans="1:11" ht="14.1" customHeight="1" x14ac:dyDescent="0.25">
      <c r="A2860" s="732" t="s">
        <v>856</v>
      </c>
      <c r="B2860" s="32" t="s">
        <v>858</v>
      </c>
      <c r="C2860" s="611">
        <v>8000000</v>
      </c>
      <c r="D2860" s="704"/>
      <c r="E2860" s="704"/>
      <c r="F2860" s="705"/>
      <c r="G2860" s="844">
        <v>8000000</v>
      </c>
      <c r="H2860" s="654"/>
      <c r="I2860" s="943">
        <f>H2860+G2860</f>
        <v>8000000</v>
      </c>
      <c r="J2860" s="653">
        <f>C2860-I2860</f>
        <v>0</v>
      </c>
      <c r="K2860" s="733">
        <f t="shared" si="1285"/>
        <v>100</v>
      </c>
    </row>
    <row r="2861" spans="1:11" ht="14.1" customHeight="1" thickBot="1" x14ac:dyDescent="0.3">
      <c r="A2861" s="371" t="s">
        <v>39</v>
      </c>
      <c r="B2861" s="47" t="s">
        <v>40</v>
      </c>
      <c r="C2861" s="616">
        <f>C2862</f>
        <v>8000000</v>
      </c>
      <c r="D2861" s="616">
        <f t="shared" ref="D2861:J2863" si="1286">D2862</f>
        <v>0</v>
      </c>
      <c r="E2861" s="616">
        <f t="shared" si="1286"/>
        <v>0</v>
      </c>
      <c r="F2861" s="622">
        <f t="shared" si="1286"/>
        <v>0</v>
      </c>
      <c r="G2861" s="819">
        <f t="shared" si="1286"/>
        <v>8000000</v>
      </c>
      <c r="H2861" s="616">
        <f t="shared" si="1286"/>
        <v>0</v>
      </c>
      <c r="I2861" s="961">
        <f t="shared" si="1286"/>
        <v>8000000</v>
      </c>
      <c r="J2861" s="865">
        <f t="shared" si="1286"/>
        <v>0</v>
      </c>
      <c r="K2861" s="739">
        <f t="shared" si="1285"/>
        <v>100</v>
      </c>
    </row>
    <row r="2862" spans="1:11" ht="14.1" customHeight="1" thickBot="1" x14ac:dyDescent="0.3">
      <c r="A2862" s="372" t="s">
        <v>265</v>
      </c>
      <c r="B2862" s="3" t="s">
        <v>258</v>
      </c>
      <c r="C2862" s="617">
        <f>C2863</f>
        <v>8000000</v>
      </c>
      <c r="D2862" s="617">
        <f t="shared" si="1286"/>
        <v>0</v>
      </c>
      <c r="E2862" s="617">
        <f t="shared" si="1286"/>
        <v>0</v>
      </c>
      <c r="F2862" s="624">
        <f t="shared" si="1286"/>
        <v>0</v>
      </c>
      <c r="G2862" s="820">
        <f t="shared" si="1286"/>
        <v>8000000</v>
      </c>
      <c r="H2862" s="617">
        <f t="shared" si="1286"/>
        <v>0</v>
      </c>
      <c r="I2862" s="934">
        <f t="shared" si="1286"/>
        <v>8000000</v>
      </c>
      <c r="J2862" s="625">
        <f t="shared" si="1286"/>
        <v>0</v>
      </c>
      <c r="K2862" s="741">
        <f t="shared" si="1285"/>
        <v>100</v>
      </c>
    </row>
    <row r="2863" spans="1:11" ht="14.1" customHeight="1" x14ac:dyDescent="0.25">
      <c r="A2863" s="747" t="s">
        <v>266</v>
      </c>
      <c r="B2863" s="41" t="s">
        <v>261</v>
      </c>
      <c r="C2863" s="618">
        <f>C2864</f>
        <v>8000000</v>
      </c>
      <c r="D2863" s="618">
        <f t="shared" si="1286"/>
        <v>0</v>
      </c>
      <c r="E2863" s="618">
        <f t="shared" si="1286"/>
        <v>0</v>
      </c>
      <c r="F2863" s="626">
        <f t="shared" si="1286"/>
        <v>0</v>
      </c>
      <c r="G2863" s="821">
        <f t="shared" si="1286"/>
        <v>8000000</v>
      </c>
      <c r="H2863" s="618">
        <f t="shared" si="1286"/>
        <v>0</v>
      </c>
      <c r="I2863" s="935">
        <f t="shared" si="1286"/>
        <v>8000000</v>
      </c>
      <c r="J2863" s="628">
        <f t="shared" si="1286"/>
        <v>0</v>
      </c>
      <c r="K2863" s="743">
        <f t="shared" si="1285"/>
        <v>100</v>
      </c>
    </row>
    <row r="2864" spans="1:11" ht="14.1" customHeight="1" x14ac:dyDescent="0.25">
      <c r="A2864" s="732" t="s">
        <v>267</v>
      </c>
      <c r="B2864" s="4" t="s">
        <v>262</v>
      </c>
      <c r="C2864" s="12">
        <v>8000000</v>
      </c>
      <c r="D2864" s="702"/>
      <c r="E2864" s="702"/>
      <c r="F2864" s="703"/>
      <c r="G2864" s="844">
        <v>8000000</v>
      </c>
      <c r="H2864" s="652"/>
      <c r="I2864" s="943">
        <f>H2864+G2864</f>
        <v>8000000</v>
      </c>
      <c r="J2864" s="655">
        <f>C2864-I2864</f>
        <v>0</v>
      </c>
      <c r="K2864" s="733">
        <f t="shared" si="1285"/>
        <v>100</v>
      </c>
    </row>
    <row r="2865" spans="1:11" ht="14.1" customHeight="1" thickBot="1" x14ac:dyDescent="0.3">
      <c r="A2865" s="371" t="s">
        <v>41</v>
      </c>
      <c r="B2865" s="47" t="s">
        <v>42</v>
      </c>
      <c r="C2865" s="616">
        <f>C2866+C2869</f>
        <v>5000000</v>
      </c>
      <c r="D2865" s="616">
        <f t="shared" ref="D2865:J2865" si="1287">D2866+D2869</f>
        <v>0</v>
      </c>
      <c r="E2865" s="616">
        <f t="shared" si="1287"/>
        <v>0</v>
      </c>
      <c r="F2865" s="622">
        <f t="shared" si="1287"/>
        <v>0</v>
      </c>
      <c r="G2865" s="838">
        <f t="shared" si="1287"/>
        <v>5000000</v>
      </c>
      <c r="H2865" s="641">
        <f t="shared" si="1287"/>
        <v>0</v>
      </c>
      <c r="I2865" s="962">
        <f t="shared" si="1287"/>
        <v>5000000</v>
      </c>
      <c r="J2865" s="632">
        <f t="shared" si="1287"/>
        <v>0</v>
      </c>
      <c r="K2865" s="739">
        <f t="shared" si="1285"/>
        <v>100</v>
      </c>
    </row>
    <row r="2866" spans="1:11" ht="14.1" customHeight="1" thickBot="1" x14ac:dyDescent="0.3">
      <c r="A2866" s="372" t="s">
        <v>273</v>
      </c>
      <c r="B2866" s="3" t="s">
        <v>80</v>
      </c>
      <c r="C2866" s="617">
        <f>C2867</f>
        <v>2000000</v>
      </c>
      <c r="D2866" s="617">
        <f t="shared" ref="D2866:J2867" si="1288">D2867</f>
        <v>0</v>
      </c>
      <c r="E2866" s="617">
        <f t="shared" si="1288"/>
        <v>0</v>
      </c>
      <c r="F2866" s="624">
        <f t="shared" si="1288"/>
        <v>0</v>
      </c>
      <c r="G2866" s="820">
        <f t="shared" si="1288"/>
        <v>2000000</v>
      </c>
      <c r="H2866" s="617">
        <f t="shared" si="1288"/>
        <v>0</v>
      </c>
      <c r="I2866" s="934">
        <f t="shared" si="1288"/>
        <v>2000000</v>
      </c>
      <c r="J2866" s="625">
        <f t="shared" si="1288"/>
        <v>0</v>
      </c>
      <c r="K2866" s="741">
        <f t="shared" si="1285"/>
        <v>100</v>
      </c>
    </row>
    <row r="2867" spans="1:11" ht="14.1" customHeight="1" x14ac:dyDescent="0.25">
      <c r="A2867" s="747" t="s">
        <v>274</v>
      </c>
      <c r="B2867" s="41" t="s">
        <v>180</v>
      </c>
      <c r="C2867" s="618">
        <f>C2868</f>
        <v>2000000</v>
      </c>
      <c r="D2867" s="618">
        <f t="shared" si="1288"/>
        <v>0</v>
      </c>
      <c r="E2867" s="618">
        <f t="shared" si="1288"/>
        <v>0</v>
      </c>
      <c r="F2867" s="626">
        <f t="shared" si="1288"/>
        <v>0</v>
      </c>
      <c r="G2867" s="821">
        <f t="shared" si="1288"/>
        <v>2000000</v>
      </c>
      <c r="H2867" s="618">
        <f t="shared" si="1288"/>
        <v>0</v>
      </c>
      <c r="I2867" s="935">
        <f t="shared" si="1288"/>
        <v>2000000</v>
      </c>
      <c r="J2867" s="628">
        <f t="shared" si="1288"/>
        <v>0</v>
      </c>
      <c r="K2867" s="743">
        <f t="shared" si="1285"/>
        <v>100</v>
      </c>
    </row>
    <row r="2868" spans="1:11" ht="14.1" customHeight="1" thickBot="1" x14ac:dyDescent="0.3">
      <c r="A2868" s="736" t="s">
        <v>275</v>
      </c>
      <c r="B2868" s="32" t="s">
        <v>254</v>
      </c>
      <c r="C2868" s="611">
        <v>2000000</v>
      </c>
      <c r="D2868" s="704"/>
      <c r="E2868" s="704"/>
      <c r="F2868" s="705"/>
      <c r="G2868" s="845">
        <v>2000000</v>
      </c>
      <c r="H2868" s="654"/>
      <c r="I2868" s="944">
        <f>H2868+G2868</f>
        <v>2000000</v>
      </c>
      <c r="J2868" s="656">
        <f>C2868-I2868</f>
        <v>0</v>
      </c>
      <c r="K2868" s="737">
        <f t="shared" si="1285"/>
        <v>100</v>
      </c>
    </row>
    <row r="2869" spans="1:11" ht="14.1" customHeight="1" thickBot="1" x14ac:dyDescent="0.3">
      <c r="A2869" s="372" t="s">
        <v>276</v>
      </c>
      <c r="B2869" s="3" t="s">
        <v>136</v>
      </c>
      <c r="C2869" s="617">
        <f>C2870</f>
        <v>3000000</v>
      </c>
      <c r="D2869" s="617">
        <f t="shared" ref="D2869:J2870" si="1289">D2870</f>
        <v>0</v>
      </c>
      <c r="E2869" s="617">
        <f t="shared" si="1289"/>
        <v>0</v>
      </c>
      <c r="F2869" s="624">
        <f t="shared" si="1289"/>
        <v>0</v>
      </c>
      <c r="G2869" s="820">
        <f t="shared" si="1289"/>
        <v>3000000</v>
      </c>
      <c r="H2869" s="617">
        <f t="shared" si="1289"/>
        <v>0</v>
      </c>
      <c r="I2869" s="934">
        <f t="shared" si="1289"/>
        <v>3000000</v>
      </c>
      <c r="J2869" s="625">
        <f t="shared" si="1289"/>
        <v>0</v>
      </c>
      <c r="K2869" s="741">
        <f t="shared" si="1285"/>
        <v>100</v>
      </c>
    </row>
    <row r="2870" spans="1:11" ht="14.1" customHeight="1" x14ac:dyDescent="0.25">
      <c r="A2870" s="747" t="s">
        <v>277</v>
      </c>
      <c r="B2870" s="41" t="s">
        <v>271</v>
      </c>
      <c r="C2870" s="618">
        <f>C2871</f>
        <v>3000000</v>
      </c>
      <c r="D2870" s="618">
        <f t="shared" si="1289"/>
        <v>0</v>
      </c>
      <c r="E2870" s="618">
        <f t="shared" si="1289"/>
        <v>0</v>
      </c>
      <c r="F2870" s="626">
        <f t="shared" si="1289"/>
        <v>0</v>
      </c>
      <c r="G2870" s="821">
        <f t="shared" si="1289"/>
        <v>3000000</v>
      </c>
      <c r="H2870" s="618">
        <f t="shared" si="1289"/>
        <v>0</v>
      </c>
      <c r="I2870" s="935">
        <f t="shared" si="1289"/>
        <v>3000000</v>
      </c>
      <c r="J2870" s="628">
        <f t="shared" si="1289"/>
        <v>0</v>
      </c>
      <c r="K2870" s="743">
        <f t="shared" si="1285"/>
        <v>100</v>
      </c>
    </row>
    <row r="2871" spans="1:11" ht="14.1" customHeight="1" x14ac:dyDescent="0.25">
      <c r="A2871" s="732" t="s">
        <v>278</v>
      </c>
      <c r="B2871" s="4" t="s">
        <v>272</v>
      </c>
      <c r="C2871" s="12">
        <v>3000000</v>
      </c>
      <c r="D2871" s="702"/>
      <c r="E2871" s="702"/>
      <c r="F2871" s="703"/>
      <c r="G2871" s="652">
        <v>3000000</v>
      </c>
      <c r="H2871" s="652"/>
      <c r="I2871" s="943">
        <f>H2871+G2871</f>
        <v>3000000</v>
      </c>
      <c r="J2871" s="657">
        <f>C2871-I2871</f>
        <v>0</v>
      </c>
      <c r="K2871" s="733">
        <f t="shared" si="1285"/>
        <v>100</v>
      </c>
    </row>
    <row r="2872" spans="1:11" ht="14.1" customHeight="1" thickBot="1" x14ac:dyDescent="0.3">
      <c r="A2872" s="371" t="s">
        <v>43</v>
      </c>
      <c r="B2872" s="47" t="s">
        <v>44</v>
      </c>
      <c r="C2872" s="616">
        <f>C2873+C2876</f>
        <v>19770000</v>
      </c>
      <c r="D2872" s="616">
        <f t="shared" ref="D2872:J2872" si="1290">D2873+D2876</f>
        <v>0</v>
      </c>
      <c r="E2872" s="616">
        <f t="shared" si="1290"/>
        <v>0</v>
      </c>
      <c r="F2872" s="622">
        <f t="shared" si="1290"/>
        <v>0</v>
      </c>
      <c r="G2872" s="838">
        <f t="shared" si="1290"/>
        <v>19770000</v>
      </c>
      <c r="H2872" s="641">
        <f t="shared" si="1290"/>
        <v>0</v>
      </c>
      <c r="I2872" s="962">
        <f t="shared" si="1290"/>
        <v>19770000</v>
      </c>
      <c r="J2872" s="632">
        <f t="shared" si="1290"/>
        <v>0</v>
      </c>
      <c r="K2872" s="739">
        <f t="shared" si="1285"/>
        <v>100</v>
      </c>
    </row>
    <row r="2873" spans="1:11" ht="14.1" customHeight="1" thickBot="1" x14ac:dyDescent="0.3">
      <c r="A2873" s="372" t="s">
        <v>290</v>
      </c>
      <c r="B2873" s="3" t="s">
        <v>80</v>
      </c>
      <c r="C2873" s="617">
        <f>C2874</f>
        <v>5400000</v>
      </c>
      <c r="D2873" s="617">
        <f t="shared" ref="D2873:J2874" si="1291">D2874</f>
        <v>0</v>
      </c>
      <c r="E2873" s="617">
        <f t="shared" si="1291"/>
        <v>0</v>
      </c>
      <c r="F2873" s="624">
        <f t="shared" si="1291"/>
        <v>0</v>
      </c>
      <c r="G2873" s="820">
        <f t="shared" si="1291"/>
        <v>5400000</v>
      </c>
      <c r="H2873" s="617">
        <f t="shared" si="1291"/>
        <v>0</v>
      </c>
      <c r="I2873" s="934">
        <f t="shared" si="1291"/>
        <v>5400000</v>
      </c>
      <c r="J2873" s="625">
        <f t="shared" si="1291"/>
        <v>0</v>
      </c>
      <c r="K2873" s="741">
        <f t="shared" si="1285"/>
        <v>100</v>
      </c>
    </row>
    <row r="2874" spans="1:11" ht="14.1" customHeight="1" x14ac:dyDescent="0.25">
      <c r="A2874" s="747" t="s">
        <v>291</v>
      </c>
      <c r="B2874" s="41" t="s">
        <v>180</v>
      </c>
      <c r="C2874" s="618">
        <f>C2875</f>
        <v>5400000</v>
      </c>
      <c r="D2874" s="618">
        <f t="shared" si="1291"/>
        <v>0</v>
      </c>
      <c r="E2874" s="618">
        <f t="shared" si="1291"/>
        <v>0</v>
      </c>
      <c r="F2874" s="626">
        <f t="shared" si="1291"/>
        <v>0</v>
      </c>
      <c r="G2874" s="821">
        <f t="shared" si="1291"/>
        <v>5400000</v>
      </c>
      <c r="H2874" s="618">
        <f t="shared" si="1291"/>
        <v>0</v>
      </c>
      <c r="I2874" s="935">
        <f t="shared" si="1291"/>
        <v>5400000</v>
      </c>
      <c r="J2874" s="628">
        <f t="shared" si="1291"/>
        <v>0</v>
      </c>
      <c r="K2874" s="743">
        <f t="shared" si="1285"/>
        <v>100</v>
      </c>
    </row>
    <row r="2875" spans="1:11" ht="14.1" customHeight="1" thickBot="1" x14ac:dyDescent="0.3">
      <c r="A2875" s="736" t="s">
        <v>292</v>
      </c>
      <c r="B2875" s="32" t="s">
        <v>254</v>
      </c>
      <c r="C2875" s="611">
        <v>5400000</v>
      </c>
      <c r="D2875" s="706"/>
      <c r="E2875" s="706"/>
      <c r="F2875" s="707"/>
      <c r="G2875" s="845">
        <v>5400000</v>
      </c>
      <c r="H2875" s="654"/>
      <c r="I2875" s="944">
        <f>H2875+G2875</f>
        <v>5400000</v>
      </c>
      <c r="J2875" s="658">
        <f>C2875-I2875</f>
        <v>0</v>
      </c>
      <c r="K2875" s="737">
        <f t="shared" si="1285"/>
        <v>100</v>
      </c>
    </row>
    <row r="2876" spans="1:11" ht="14.1" customHeight="1" thickBot="1" x14ac:dyDescent="0.3">
      <c r="A2876" s="372" t="s">
        <v>293</v>
      </c>
      <c r="B2876" s="3" t="s">
        <v>136</v>
      </c>
      <c r="C2876" s="617">
        <f>C2877</f>
        <v>14370000</v>
      </c>
      <c r="D2876" s="617">
        <f t="shared" ref="D2876:J2877" si="1292">D2877</f>
        <v>0</v>
      </c>
      <c r="E2876" s="617">
        <f t="shared" si="1292"/>
        <v>0</v>
      </c>
      <c r="F2876" s="624">
        <f t="shared" si="1292"/>
        <v>0</v>
      </c>
      <c r="G2876" s="820">
        <f t="shared" si="1292"/>
        <v>14370000</v>
      </c>
      <c r="H2876" s="617">
        <f t="shared" si="1292"/>
        <v>0</v>
      </c>
      <c r="I2876" s="934">
        <f t="shared" si="1292"/>
        <v>14370000</v>
      </c>
      <c r="J2876" s="625">
        <f t="shared" si="1292"/>
        <v>0</v>
      </c>
      <c r="K2876" s="741">
        <f t="shared" si="1285"/>
        <v>100</v>
      </c>
    </row>
    <row r="2877" spans="1:11" ht="14.1" customHeight="1" x14ac:dyDescent="0.25">
      <c r="A2877" s="747" t="s">
        <v>294</v>
      </c>
      <c r="B2877" s="41" t="s">
        <v>271</v>
      </c>
      <c r="C2877" s="618">
        <f>C2878</f>
        <v>14370000</v>
      </c>
      <c r="D2877" s="618">
        <f t="shared" si="1292"/>
        <v>0</v>
      </c>
      <c r="E2877" s="618">
        <f t="shared" si="1292"/>
        <v>0</v>
      </c>
      <c r="F2877" s="626">
        <f t="shared" si="1292"/>
        <v>0</v>
      </c>
      <c r="G2877" s="821">
        <f t="shared" si="1292"/>
        <v>14370000</v>
      </c>
      <c r="H2877" s="618">
        <f t="shared" si="1292"/>
        <v>0</v>
      </c>
      <c r="I2877" s="935">
        <f t="shared" si="1292"/>
        <v>14370000</v>
      </c>
      <c r="J2877" s="628">
        <f t="shared" si="1292"/>
        <v>0</v>
      </c>
      <c r="K2877" s="743">
        <f t="shared" si="1285"/>
        <v>100</v>
      </c>
    </row>
    <row r="2878" spans="1:11" ht="14.1" customHeight="1" x14ac:dyDescent="0.25">
      <c r="A2878" s="732" t="s">
        <v>295</v>
      </c>
      <c r="B2878" s="4" t="s">
        <v>272</v>
      </c>
      <c r="C2878" s="12">
        <v>14370000</v>
      </c>
      <c r="D2878" s="708"/>
      <c r="E2878" s="708"/>
      <c r="F2878" s="709"/>
      <c r="G2878" s="844">
        <v>14370000</v>
      </c>
      <c r="H2878" s="652"/>
      <c r="I2878" s="943">
        <f>H2878+G2878</f>
        <v>14370000</v>
      </c>
      <c r="J2878" s="657">
        <f>C2878-I2878</f>
        <v>0</v>
      </c>
      <c r="K2878" s="733">
        <f t="shared" si="1285"/>
        <v>100</v>
      </c>
    </row>
    <row r="2879" spans="1:11" ht="14.1" customHeight="1" x14ac:dyDescent="0.25">
      <c r="A2879" s="879"/>
      <c r="B2879" s="879"/>
      <c r="C2879" s="880"/>
      <c r="D2879" s="904"/>
      <c r="E2879" s="904"/>
      <c r="F2879" s="904"/>
      <c r="G2879" s="905"/>
      <c r="H2879" s="906"/>
      <c r="I2879" s="906"/>
      <c r="J2879" s="907"/>
      <c r="K2879" s="884"/>
    </row>
    <row r="2880" spans="1:11" ht="14.1" customHeight="1" x14ac:dyDescent="0.25">
      <c r="A2880" s="7"/>
      <c r="B2880" s="7"/>
      <c r="C2880" s="885"/>
      <c r="D2880" s="908"/>
      <c r="E2880" s="908"/>
      <c r="F2880" s="908"/>
      <c r="G2880" s="909"/>
      <c r="H2880" s="910"/>
      <c r="I2880" s="910"/>
      <c r="J2880" s="911"/>
      <c r="K2880" s="887"/>
    </row>
    <row r="2881" spans="1:13" ht="14.1" customHeight="1" x14ac:dyDescent="0.25">
      <c r="A2881" s="7"/>
      <c r="B2881" s="7"/>
      <c r="C2881" s="885"/>
      <c r="D2881" s="908"/>
      <c r="E2881" s="908"/>
      <c r="F2881" s="908"/>
      <c r="G2881" s="909"/>
      <c r="H2881" s="910"/>
      <c r="I2881" s="910"/>
      <c r="J2881" s="911"/>
      <c r="K2881" s="887">
        <v>7</v>
      </c>
    </row>
    <row r="2882" spans="1:13" ht="14.1" customHeight="1" x14ac:dyDescent="0.25">
      <c r="A2882" s="717" t="s">
        <v>435</v>
      </c>
      <c r="B2882" s="689">
        <v>2</v>
      </c>
      <c r="C2882" s="690" t="s">
        <v>436</v>
      </c>
      <c r="D2882" s="690" t="s">
        <v>437</v>
      </c>
      <c r="E2882" s="690" t="s">
        <v>438</v>
      </c>
      <c r="F2882" s="691" t="s">
        <v>439</v>
      </c>
      <c r="G2882" s="801">
        <v>7</v>
      </c>
      <c r="H2882" s="581">
        <v>8</v>
      </c>
      <c r="I2882" s="924">
        <v>9</v>
      </c>
      <c r="J2882" s="582">
        <v>10</v>
      </c>
      <c r="K2882" s="718">
        <v>11</v>
      </c>
    </row>
    <row r="2883" spans="1:13" ht="14.1" customHeight="1" thickBot="1" x14ac:dyDescent="0.3">
      <c r="A2883" s="371" t="s">
        <v>45</v>
      </c>
      <c r="B2883" s="47" t="s">
        <v>46</v>
      </c>
      <c r="C2883" s="616">
        <f>C2884</f>
        <v>25000000</v>
      </c>
      <c r="D2883" s="616">
        <f t="shared" ref="D2883:J2884" si="1293">D2884</f>
        <v>0</v>
      </c>
      <c r="E2883" s="616">
        <f t="shared" si="1293"/>
        <v>0</v>
      </c>
      <c r="F2883" s="622">
        <f t="shared" si="1293"/>
        <v>0</v>
      </c>
      <c r="G2883" s="838">
        <f t="shared" si="1293"/>
        <v>8180307</v>
      </c>
      <c r="H2883" s="641">
        <f t="shared" si="1293"/>
        <v>1631064</v>
      </c>
      <c r="I2883" s="962">
        <f t="shared" si="1293"/>
        <v>9811371</v>
      </c>
      <c r="J2883" s="632">
        <f t="shared" si="1293"/>
        <v>15188629</v>
      </c>
      <c r="K2883" s="739">
        <f t="shared" ref="K2883:K2916" si="1294">I2883/C2883*100</f>
        <v>39.245484000000005</v>
      </c>
    </row>
    <row r="2884" spans="1:13" ht="14.1" customHeight="1" thickBot="1" x14ac:dyDescent="0.3">
      <c r="A2884" s="748" t="s">
        <v>284</v>
      </c>
      <c r="B2884" s="335" t="s">
        <v>136</v>
      </c>
      <c r="C2884" s="53">
        <f>C2885</f>
        <v>25000000</v>
      </c>
      <c r="D2884" s="53">
        <f t="shared" si="1293"/>
        <v>0</v>
      </c>
      <c r="E2884" s="53">
        <f t="shared" si="1293"/>
        <v>0</v>
      </c>
      <c r="F2884" s="69">
        <f t="shared" si="1293"/>
        <v>0</v>
      </c>
      <c r="G2884" s="848">
        <f t="shared" si="1293"/>
        <v>8180307</v>
      </c>
      <c r="H2884" s="53">
        <f t="shared" si="1293"/>
        <v>1631064</v>
      </c>
      <c r="I2884" s="945">
        <f t="shared" si="1293"/>
        <v>9811371</v>
      </c>
      <c r="J2884" s="659">
        <f t="shared" si="1293"/>
        <v>15188629</v>
      </c>
      <c r="K2884" s="749">
        <f t="shared" si="1294"/>
        <v>39.245484000000005</v>
      </c>
    </row>
    <row r="2885" spans="1:13" ht="14.1" customHeight="1" x14ac:dyDescent="0.25">
      <c r="A2885" s="768" t="s">
        <v>285</v>
      </c>
      <c r="B2885" s="338" t="s">
        <v>279</v>
      </c>
      <c r="C2885" s="52">
        <f>C2886+C2887+C2888+C2889</f>
        <v>25000000</v>
      </c>
      <c r="D2885" s="52">
        <f t="shared" ref="D2885:J2885" si="1295">D2886+D2887+D2888+D2889</f>
        <v>0</v>
      </c>
      <c r="E2885" s="52">
        <f t="shared" si="1295"/>
        <v>0</v>
      </c>
      <c r="F2885" s="70">
        <f t="shared" si="1295"/>
        <v>0</v>
      </c>
      <c r="G2885" s="849">
        <f t="shared" si="1295"/>
        <v>8180307</v>
      </c>
      <c r="H2885" s="52">
        <f t="shared" si="1295"/>
        <v>1631064</v>
      </c>
      <c r="I2885" s="946">
        <f t="shared" si="1295"/>
        <v>9811371</v>
      </c>
      <c r="J2885" s="660">
        <f t="shared" si="1295"/>
        <v>15188629</v>
      </c>
      <c r="K2885" s="759">
        <f t="shared" si="1294"/>
        <v>39.245484000000005</v>
      </c>
    </row>
    <row r="2886" spans="1:13" ht="14.1" customHeight="1" x14ac:dyDescent="0.25">
      <c r="A2886" s="378" t="s">
        <v>286</v>
      </c>
      <c r="B2886" s="5" t="s">
        <v>280</v>
      </c>
      <c r="C2886" s="6">
        <v>2200000</v>
      </c>
      <c r="D2886" s="702"/>
      <c r="E2886" s="702"/>
      <c r="F2886" s="703"/>
      <c r="G2886" s="1627">
        <f>I2359</f>
        <v>150000</v>
      </c>
      <c r="H2886" s="1628">
        <v>0</v>
      </c>
      <c r="I2886" s="1629">
        <f>H2886+G2886</f>
        <v>150000</v>
      </c>
      <c r="J2886" s="653">
        <f>C2886-I2886</f>
        <v>2050000</v>
      </c>
      <c r="K2886" s="752">
        <f t="shared" si="1294"/>
        <v>6.8181818181818175</v>
      </c>
      <c r="M2886" t="s">
        <v>543</v>
      </c>
    </row>
    <row r="2887" spans="1:13" ht="14.1" customHeight="1" x14ac:dyDescent="0.25">
      <c r="A2887" s="378" t="s">
        <v>287</v>
      </c>
      <c r="B2887" s="5" t="s">
        <v>281</v>
      </c>
      <c r="C2887" s="6">
        <v>3866000</v>
      </c>
      <c r="D2887" s="702"/>
      <c r="E2887" s="702"/>
      <c r="F2887" s="703"/>
      <c r="G2887" s="1627">
        <v>1004500</v>
      </c>
      <c r="H2887" s="1628">
        <v>243000</v>
      </c>
      <c r="I2887" s="1629">
        <f>H2887+G2887</f>
        <v>1247500</v>
      </c>
      <c r="J2887" s="653">
        <f>C2887-I2887</f>
        <v>2618500</v>
      </c>
      <c r="K2887" s="752">
        <f t="shared" si="1294"/>
        <v>32.26849456802897</v>
      </c>
    </row>
    <row r="2888" spans="1:13" ht="14.1" customHeight="1" x14ac:dyDescent="0.25">
      <c r="A2888" s="378" t="s">
        <v>288</v>
      </c>
      <c r="B2888" s="5" t="s">
        <v>282</v>
      </c>
      <c r="C2888" s="6">
        <v>17184000</v>
      </c>
      <c r="D2888" s="702"/>
      <c r="E2888" s="702"/>
      <c r="F2888" s="703"/>
      <c r="G2888" s="1627">
        <f>I2361</f>
        <v>6207807</v>
      </c>
      <c r="H2888" s="1628">
        <v>751564</v>
      </c>
      <c r="I2888" s="1629">
        <f>H2888+G2888</f>
        <v>6959371</v>
      </c>
      <c r="J2888" s="653">
        <f>C2888-I2888</f>
        <v>10224629</v>
      </c>
      <c r="K2888" s="752">
        <f t="shared" si="1294"/>
        <v>40.499132914338922</v>
      </c>
    </row>
    <row r="2889" spans="1:13" ht="14.1" customHeight="1" x14ac:dyDescent="0.25">
      <c r="A2889" s="378" t="s">
        <v>289</v>
      </c>
      <c r="B2889" s="5" t="s">
        <v>283</v>
      </c>
      <c r="C2889" s="6">
        <v>1750000</v>
      </c>
      <c r="D2889" s="702"/>
      <c r="E2889" s="702"/>
      <c r="F2889" s="703"/>
      <c r="G2889" s="844">
        <v>818000</v>
      </c>
      <c r="H2889" s="652">
        <v>636500</v>
      </c>
      <c r="I2889" s="943">
        <f>H2889+G2889</f>
        <v>1454500</v>
      </c>
      <c r="J2889" s="653">
        <f>C2889-I2889</f>
        <v>295500</v>
      </c>
      <c r="K2889" s="752">
        <f t="shared" si="1294"/>
        <v>83.114285714285714</v>
      </c>
    </row>
    <row r="2890" spans="1:13" ht="14.1" customHeight="1" thickBot="1" x14ac:dyDescent="0.3">
      <c r="A2890" s="371" t="s">
        <v>47</v>
      </c>
      <c r="B2890" s="47" t="s">
        <v>48</v>
      </c>
      <c r="C2890" s="616">
        <f>C2891</f>
        <v>2500000</v>
      </c>
      <c r="D2890" s="616">
        <f t="shared" ref="D2890:J2892" si="1296">D2891</f>
        <v>0</v>
      </c>
      <c r="E2890" s="616">
        <f t="shared" si="1296"/>
        <v>0</v>
      </c>
      <c r="F2890" s="622">
        <f t="shared" si="1296"/>
        <v>0</v>
      </c>
      <c r="G2890" s="838">
        <f t="shared" si="1296"/>
        <v>2500000</v>
      </c>
      <c r="H2890" s="641">
        <f t="shared" si="1296"/>
        <v>0</v>
      </c>
      <c r="I2890" s="962">
        <f t="shared" si="1296"/>
        <v>2500000</v>
      </c>
      <c r="J2890" s="632">
        <f t="shared" si="1296"/>
        <v>0</v>
      </c>
      <c r="K2890" s="739">
        <f t="shared" si="1294"/>
        <v>100</v>
      </c>
    </row>
    <row r="2891" spans="1:13" ht="14.1" customHeight="1" thickBot="1" x14ac:dyDescent="0.3">
      <c r="A2891" s="372" t="s">
        <v>296</v>
      </c>
      <c r="B2891" s="3" t="s">
        <v>136</v>
      </c>
      <c r="C2891" s="53">
        <f>C2892</f>
        <v>2500000</v>
      </c>
      <c r="D2891" s="53">
        <f t="shared" si="1296"/>
        <v>0</v>
      </c>
      <c r="E2891" s="53">
        <f t="shared" si="1296"/>
        <v>0</v>
      </c>
      <c r="F2891" s="69">
        <f t="shared" si="1296"/>
        <v>0</v>
      </c>
      <c r="G2891" s="848">
        <f t="shared" si="1296"/>
        <v>2500000</v>
      </c>
      <c r="H2891" s="53">
        <f t="shared" si="1296"/>
        <v>0</v>
      </c>
      <c r="I2891" s="945">
        <f t="shared" si="1296"/>
        <v>2500000</v>
      </c>
      <c r="J2891" s="659">
        <f t="shared" si="1296"/>
        <v>0</v>
      </c>
      <c r="K2891" s="741">
        <f t="shared" si="1294"/>
        <v>100</v>
      </c>
    </row>
    <row r="2892" spans="1:13" ht="14.1" customHeight="1" x14ac:dyDescent="0.25">
      <c r="A2892" s="747" t="s">
        <v>297</v>
      </c>
      <c r="B2892" s="51" t="s">
        <v>206</v>
      </c>
      <c r="C2892" s="52">
        <f>C2893</f>
        <v>2500000</v>
      </c>
      <c r="D2892" s="52">
        <f t="shared" si="1296"/>
        <v>0</v>
      </c>
      <c r="E2892" s="52">
        <f t="shared" si="1296"/>
        <v>0</v>
      </c>
      <c r="F2892" s="70">
        <f t="shared" si="1296"/>
        <v>0</v>
      </c>
      <c r="G2892" s="849">
        <f t="shared" si="1296"/>
        <v>2500000</v>
      </c>
      <c r="H2892" s="52">
        <f t="shared" si="1296"/>
        <v>0</v>
      </c>
      <c r="I2892" s="946">
        <f t="shared" si="1296"/>
        <v>2500000</v>
      </c>
      <c r="J2892" s="660">
        <f t="shared" si="1296"/>
        <v>0</v>
      </c>
      <c r="K2892" s="743">
        <f t="shared" si="1294"/>
        <v>100</v>
      </c>
    </row>
    <row r="2893" spans="1:13" ht="14.1" customHeight="1" x14ac:dyDescent="0.25">
      <c r="A2893" s="732" t="s">
        <v>298</v>
      </c>
      <c r="B2893" s="4" t="s">
        <v>725</v>
      </c>
      <c r="C2893" s="6">
        <v>2500000</v>
      </c>
      <c r="D2893" s="702"/>
      <c r="E2893" s="702"/>
      <c r="F2893" s="703"/>
      <c r="G2893" s="844">
        <v>2500000</v>
      </c>
      <c r="H2893" s="652"/>
      <c r="I2893" s="947">
        <f>H2893+G2893</f>
        <v>2500000</v>
      </c>
      <c r="J2893" s="657">
        <f>C2893-I2893</f>
        <v>0</v>
      </c>
      <c r="K2893" s="733">
        <f t="shared" si="1294"/>
        <v>100</v>
      </c>
    </row>
    <row r="2894" spans="1:13" ht="14.1" customHeight="1" thickBot="1" x14ac:dyDescent="0.3">
      <c r="A2894" s="371" t="s">
        <v>49</v>
      </c>
      <c r="B2894" s="47" t="s">
        <v>50</v>
      </c>
      <c r="C2894" s="616">
        <f>C2895</f>
        <v>1250000</v>
      </c>
      <c r="D2894" s="616">
        <f t="shared" ref="D2894:J2896" si="1297">D2895</f>
        <v>0</v>
      </c>
      <c r="E2894" s="616">
        <f t="shared" si="1297"/>
        <v>0</v>
      </c>
      <c r="F2894" s="622">
        <f t="shared" si="1297"/>
        <v>0</v>
      </c>
      <c r="G2894" s="838">
        <f t="shared" si="1297"/>
        <v>580000</v>
      </c>
      <c r="H2894" s="641">
        <f t="shared" si="1297"/>
        <v>470000</v>
      </c>
      <c r="I2894" s="962">
        <f t="shared" si="1297"/>
        <v>1050000</v>
      </c>
      <c r="J2894" s="632">
        <f t="shared" si="1297"/>
        <v>200000</v>
      </c>
      <c r="K2894" s="739">
        <f t="shared" si="1294"/>
        <v>84</v>
      </c>
    </row>
    <row r="2895" spans="1:13" ht="14.1" customHeight="1" thickBot="1" x14ac:dyDescent="0.3">
      <c r="A2895" s="372" t="s">
        <v>299</v>
      </c>
      <c r="B2895" s="3" t="s">
        <v>136</v>
      </c>
      <c r="C2895" s="53">
        <f>C2896</f>
        <v>1250000</v>
      </c>
      <c r="D2895" s="53">
        <f t="shared" si="1297"/>
        <v>0</v>
      </c>
      <c r="E2895" s="53">
        <f t="shared" si="1297"/>
        <v>0</v>
      </c>
      <c r="F2895" s="69">
        <f t="shared" si="1297"/>
        <v>0</v>
      </c>
      <c r="G2895" s="848">
        <f t="shared" si="1297"/>
        <v>580000</v>
      </c>
      <c r="H2895" s="53">
        <f t="shared" si="1297"/>
        <v>470000</v>
      </c>
      <c r="I2895" s="945">
        <f t="shared" si="1297"/>
        <v>1050000</v>
      </c>
      <c r="J2895" s="659">
        <f t="shared" si="1297"/>
        <v>200000</v>
      </c>
      <c r="K2895" s="741">
        <f t="shared" si="1294"/>
        <v>84</v>
      </c>
    </row>
    <row r="2896" spans="1:13" ht="14.1" customHeight="1" x14ac:dyDescent="0.25">
      <c r="A2896" s="747" t="s">
        <v>300</v>
      </c>
      <c r="B2896" s="51" t="s">
        <v>206</v>
      </c>
      <c r="C2896" s="52">
        <f>C2897</f>
        <v>1250000</v>
      </c>
      <c r="D2896" s="52">
        <f t="shared" si="1297"/>
        <v>0</v>
      </c>
      <c r="E2896" s="52">
        <f t="shared" si="1297"/>
        <v>0</v>
      </c>
      <c r="F2896" s="70">
        <f t="shared" si="1297"/>
        <v>0</v>
      </c>
      <c r="G2896" s="849">
        <f t="shared" si="1297"/>
        <v>580000</v>
      </c>
      <c r="H2896" s="52">
        <f t="shared" si="1297"/>
        <v>470000</v>
      </c>
      <c r="I2896" s="946">
        <f t="shared" si="1297"/>
        <v>1050000</v>
      </c>
      <c r="J2896" s="660">
        <f t="shared" si="1297"/>
        <v>200000</v>
      </c>
      <c r="K2896" s="743">
        <f t="shared" si="1294"/>
        <v>84</v>
      </c>
    </row>
    <row r="2897" spans="1:11" ht="14.1" customHeight="1" x14ac:dyDescent="0.25">
      <c r="A2897" s="732" t="s">
        <v>301</v>
      </c>
      <c r="B2897" s="4" t="s">
        <v>724</v>
      </c>
      <c r="C2897" s="6">
        <v>1250000</v>
      </c>
      <c r="D2897" s="708"/>
      <c r="E2897" s="708"/>
      <c r="F2897" s="709"/>
      <c r="G2897" s="844">
        <v>580000</v>
      </c>
      <c r="H2897" s="652">
        <v>470000</v>
      </c>
      <c r="I2897" s="947">
        <f>H2897+G2897</f>
        <v>1050000</v>
      </c>
      <c r="J2897" s="657">
        <f>C2897-I2897</f>
        <v>200000</v>
      </c>
      <c r="K2897" s="733">
        <f t="shared" si="1294"/>
        <v>84</v>
      </c>
    </row>
    <row r="2898" spans="1:11" ht="14.1" customHeight="1" thickBot="1" x14ac:dyDescent="0.3">
      <c r="A2898" s="769" t="s">
        <v>859</v>
      </c>
      <c r="B2898" s="450" t="s">
        <v>879</v>
      </c>
      <c r="C2898" s="451">
        <f>C2899+C2904+C2909</f>
        <v>91200000</v>
      </c>
      <c r="D2898" s="451">
        <f t="shared" ref="D2898:J2898" si="1298">D2899+D2904+D2909</f>
        <v>0</v>
      </c>
      <c r="E2898" s="451">
        <f t="shared" si="1298"/>
        <v>0</v>
      </c>
      <c r="F2898" s="790">
        <f t="shared" si="1298"/>
        <v>0</v>
      </c>
      <c r="G2898" s="850">
        <f t="shared" si="1298"/>
        <v>0</v>
      </c>
      <c r="H2898" s="451">
        <f t="shared" si="1298"/>
        <v>0</v>
      </c>
      <c r="I2898" s="966">
        <f t="shared" si="1298"/>
        <v>0</v>
      </c>
      <c r="J2898" s="871">
        <f t="shared" si="1298"/>
        <v>91200000</v>
      </c>
      <c r="K2898" s="770">
        <f t="shared" si="1294"/>
        <v>0</v>
      </c>
    </row>
    <row r="2899" spans="1:11" ht="14.1" customHeight="1" x14ac:dyDescent="0.25">
      <c r="A2899" s="742" t="s">
        <v>860</v>
      </c>
      <c r="B2899" s="41" t="s">
        <v>80</v>
      </c>
      <c r="C2899" s="421">
        <f>C2900</f>
        <v>1270000</v>
      </c>
      <c r="D2899" s="421">
        <f t="shared" ref="D2899:J2899" si="1299">D2900</f>
        <v>0</v>
      </c>
      <c r="E2899" s="421">
        <f t="shared" si="1299"/>
        <v>0</v>
      </c>
      <c r="F2899" s="791">
        <f t="shared" si="1299"/>
        <v>0</v>
      </c>
      <c r="G2899" s="851">
        <f t="shared" si="1299"/>
        <v>0</v>
      </c>
      <c r="H2899" s="421">
        <f t="shared" si="1299"/>
        <v>0</v>
      </c>
      <c r="I2899" s="948">
        <f t="shared" si="1299"/>
        <v>0</v>
      </c>
      <c r="J2899" s="872">
        <f t="shared" si="1299"/>
        <v>1270000</v>
      </c>
      <c r="K2899" s="743">
        <f t="shared" si="1294"/>
        <v>0</v>
      </c>
    </row>
    <row r="2900" spans="1:11" ht="14.1" customHeight="1" x14ac:dyDescent="0.25">
      <c r="A2900" s="744" t="s">
        <v>861</v>
      </c>
      <c r="B2900" s="4" t="s">
        <v>137</v>
      </c>
      <c r="C2900" s="6">
        <f>C2901+C2902+C2903</f>
        <v>1270000</v>
      </c>
      <c r="D2900" s="6">
        <f t="shared" ref="D2900:J2900" si="1300">D2901+D2902+D2903</f>
        <v>0</v>
      </c>
      <c r="E2900" s="6">
        <f t="shared" si="1300"/>
        <v>0</v>
      </c>
      <c r="F2900" s="792">
        <f t="shared" si="1300"/>
        <v>0</v>
      </c>
      <c r="G2900" s="852">
        <f t="shared" si="1300"/>
        <v>0</v>
      </c>
      <c r="H2900" s="6">
        <f t="shared" si="1300"/>
        <v>0</v>
      </c>
      <c r="I2900" s="949">
        <f t="shared" si="1300"/>
        <v>0</v>
      </c>
      <c r="J2900" s="873">
        <f t="shared" si="1300"/>
        <v>1270000</v>
      </c>
      <c r="K2900" s="733">
        <f t="shared" si="1294"/>
        <v>0</v>
      </c>
    </row>
    <row r="2901" spans="1:11" ht="14.1" customHeight="1" x14ac:dyDescent="0.25">
      <c r="A2901" s="744" t="s">
        <v>862</v>
      </c>
      <c r="B2901" s="4" t="s">
        <v>179</v>
      </c>
      <c r="C2901" s="6">
        <v>670000</v>
      </c>
      <c r="D2901" s="708"/>
      <c r="E2901" s="708"/>
      <c r="F2901" s="709"/>
      <c r="G2901" s="844"/>
      <c r="H2901" s="652"/>
      <c r="I2901" s="947"/>
      <c r="J2901" s="657">
        <f>C2901-I2901</f>
        <v>670000</v>
      </c>
      <c r="K2901" s="733">
        <f t="shared" si="1294"/>
        <v>0</v>
      </c>
    </row>
    <row r="2902" spans="1:11" ht="14.1" customHeight="1" x14ac:dyDescent="0.25">
      <c r="A2902" s="744" t="s">
        <v>863</v>
      </c>
      <c r="B2902" s="4" t="s">
        <v>877</v>
      </c>
      <c r="C2902" s="6">
        <v>300000</v>
      </c>
      <c r="D2902" s="708"/>
      <c r="E2902" s="708"/>
      <c r="F2902" s="709"/>
      <c r="G2902" s="844"/>
      <c r="H2902" s="652"/>
      <c r="I2902" s="947"/>
      <c r="J2902" s="657">
        <f>C2902-I2902</f>
        <v>300000</v>
      </c>
      <c r="K2902" s="733">
        <f t="shared" si="1294"/>
        <v>0</v>
      </c>
    </row>
    <row r="2903" spans="1:11" ht="14.1" customHeight="1" thickBot="1" x14ac:dyDescent="0.3">
      <c r="A2903" s="744" t="s">
        <v>864</v>
      </c>
      <c r="B2903" s="32" t="s">
        <v>878</v>
      </c>
      <c r="C2903" s="452">
        <v>300000</v>
      </c>
      <c r="D2903" s="706"/>
      <c r="E2903" s="706"/>
      <c r="F2903" s="707"/>
      <c r="G2903" s="845"/>
      <c r="H2903" s="654"/>
      <c r="I2903" s="950"/>
      <c r="J2903" s="656">
        <f>C2903-I2903</f>
        <v>300000</v>
      </c>
      <c r="K2903" s="737">
        <f t="shared" si="1294"/>
        <v>0</v>
      </c>
    </row>
    <row r="2904" spans="1:11" ht="14.1" customHeight="1" thickBot="1" x14ac:dyDescent="0.3">
      <c r="A2904" s="740" t="s">
        <v>865</v>
      </c>
      <c r="B2904" s="3" t="s">
        <v>136</v>
      </c>
      <c r="C2904" s="53">
        <f>C2905+C2907</f>
        <v>1476000</v>
      </c>
      <c r="D2904" s="53">
        <f t="shared" ref="D2904:J2904" si="1301">D2905+D2907</f>
        <v>0</v>
      </c>
      <c r="E2904" s="53">
        <f t="shared" si="1301"/>
        <v>0</v>
      </c>
      <c r="F2904" s="69">
        <f t="shared" si="1301"/>
        <v>0</v>
      </c>
      <c r="G2904" s="848">
        <f t="shared" si="1301"/>
        <v>0</v>
      </c>
      <c r="H2904" s="53">
        <f t="shared" si="1301"/>
        <v>0</v>
      </c>
      <c r="I2904" s="945">
        <f t="shared" si="1301"/>
        <v>0</v>
      </c>
      <c r="J2904" s="659">
        <f t="shared" si="1301"/>
        <v>1476000</v>
      </c>
      <c r="K2904" s="741">
        <f t="shared" si="1294"/>
        <v>0</v>
      </c>
    </row>
    <row r="2905" spans="1:11" ht="14.1" customHeight="1" x14ac:dyDescent="0.25">
      <c r="A2905" s="742" t="s">
        <v>866</v>
      </c>
      <c r="B2905" s="41" t="s">
        <v>139</v>
      </c>
      <c r="C2905" s="421">
        <f>C2906</f>
        <v>576000</v>
      </c>
      <c r="D2905" s="421">
        <f t="shared" ref="D2905:J2905" si="1302">D2906</f>
        <v>0</v>
      </c>
      <c r="E2905" s="421">
        <f t="shared" si="1302"/>
        <v>0</v>
      </c>
      <c r="F2905" s="791">
        <f t="shared" si="1302"/>
        <v>0</v>
      </c>
      <c r="G2905" s="851">
        <f t="shared" si="1302"/>
        <v>0</v>
      </c>
      <c r="H2905" s="421">
        <f t="shared" si="1302"/>
        <v>0</v>
      </c>
      <c r="I2905" s="948">
        <f t="shared" si="1302"/>
        <v>0</v>
      </c>
      <c r="J2905" s="872">
        <f t="shared" si="1302"/>
        <v>576000</v>
      </c>
      <c r="K2905" s="743">
        <f t="shared" si="1294"/>
        <v>0</v>
      </c>
    </row>
    <row r="2906" spans="1:11" ht="14.1" customHeight="1" x14ac:dyDescent="0.25">
      <c r="A2906" s="744" t="s">
        <v>867</v>
      </c>
      <c r="B2906" s="4" t="s">
        <v>213</v>
      </c>
      <c r="C2906" s="6">
        <v>576000</v>
      </c>
      <c r="D2906" s="708"/>
      <c r="E2906" s="708"/>
      <c r="F2906" s="709"/>
      <c r="G2906" s="844"/>
      <c r="H2906" s="652"/>
      <c r="I2906" s="947"/>
      <c r="J2906" s="657">
        <f>C2906-I2906</f>
        <v>576000</v>
      </c>
      <c r="K2906" s="733">
        <f t="shared" si="1294"/>
        <v>0</v>
      </c>
    </row>
    <row r="2907" spans="1:11" ht="14.1" customHeight="1" x14ac:dyDescent="0.25">
      <c r="A2907" s="744" t="s">
        <v>868</v>
      </c>
      <c r="B2907" s="4" t="s">
        <v>876</v>
      </c>
      <c r="C2907" s="6">
        <f>C2908</f>
        <v>900000</v>
      </c>
      <c r="D2907" s="6">
        <f t="shared" ref="D2907:J2907" si="1303">D2908</f>
        <v>0</v>
      </c>
      <c r="E2907" s="6">
        <f t="shared" si="1303"/>
        <v>0</v>
      </c>
      <c r="F2907" s="792">
        <f t="shared" si="1303"/>
        <v>0</v>
      </c>
      <c r="G2907" s="852">
        <f t="shared" si="1303"/>
        <v>0</v>
      </c>
      <c r="H2907" s="6">
        <f t="shared" si="1303"/>
        <v>0</v>
      </c>
      <c r="I2907" s="949">
        <f t="shared" si="1303"/>
        <v>0</v>
      </c>
      <c r="J2907" s="873">
        <f t="shared" si="1303"/>
        <v>900000</v>
      </c>
      <c r="K2907" s="733">
        <f t="shared" si="1294"/>
        <v>0</v>
      </c>
    </row>
    <row r="2908" spans="1:11" ht="14.1" customHeight="1" x14ac:dyDescent="0.25">
      <c r="A2908" s="744" t="s">
        <v>874</v>
      </c>
      <c r="B2908" s="4" t="s">
        <v>875</v>
      </c>
      <c r="C2908" s="6">
        <v>900000</v>
      </c>
      <c r="D2908" s="708"/>
      <c r="E2908" s="708"/>
      <c r="F2908" s="709"/>
      <c r="G2908" s="844"/>
      <c r="H2908" s="652"/>
      <c r="I2908" s="947"/>
      <c r="J2908" s="657">
        <f>C2908-I2908</f>
        <v>900000</v>
      </c>
      <c r="K2908" s="733">
        <f t="shared" si="1294"/>
        <v>0</v>
      </c>
    </row>
    <row r="2909" spans="1:11" ht="14.1" customHeight="1" x14ac:dyDescent="0.25">
      <c r="A2909" s="744" t="s">
        <v>869</v>
      </c>
      <c r="B2909" s="4" t="s">
        <v>258</v>
      </c>
      <c r="C2909" s="6">
        <f>C2910</f>
        <v>88454000</v>
      </c>
      <c r="D2909" s="6">
        <f t="shared" ref="D2909:J2910" si="1304">D2910</f>
        <v>0</v>
      </c>
      <c r="E2909" s="6">
        <f t="shared" si="1304"/>
        <v>0</v>
      </c>
      <c r="F2909" s="792">
        <f t="shared" si="1304"/>
        <v>0</v>
      </c>
      <c r="G2909" s="852">
        <f t="shared" si="1304"/>
        <v>0</v>
      </c>
      <c r="H2909" s="6">
        <f t="shared" si="1304"/>
        <v>0</v>
      </c>
      <c r="I2909" s="949">
        <f t="shared" si="1304"/>
        <v>0</v>
      </c>
      <c r="J2909" s="873">
        <f t="shared" si="1304"/>
        <v>88454000</v>
      </c>
      <c r="K2909" s="733">
        <f t="shared" si="1294"/>
        <v>0</v>
      </c>
    </row>
    <row r="2910" spans="1:11" ht="14.1" customHeight="1" x14ac:dyDescent="0.25">
      <c r="A2910" s="744" t="s">
        <v>870</v>
      </c>
      <c r="B2910" s="4" t="s">
        <v>872</v>
      </c>
      <c r="C2910" s="6">
        <f>C2911</f>
        <v>88454000</v>
      </c>
      <c r="D2910" s="6">
        <f t="shared" si="1304"/>
        <v>0</v>
      </c>
      <c r="E2910" s="6">
        <f t="shared" si="1304"/>
        <v>0</v>
      </c>
      <c r="F2910" s="792">
        <f t="shared" si="1304"/>
        <v>0</v>
      </c>
      <c r="G2910" s="852">
        <f t="shared" si="1304"/>
        <v>0</v>
      </c>
      <c r="H2910" s="6">
        <f t="shared" si="1304"/>
        <v>0</v>
      </c>
      <c r="I2910" s="949">
        <f t="shared" si="1304"/>
        <v>0</v>
      </c>
      <c r="J2910" s="873">
        <f t="shared" si="1304"/>
        <v>88454000</v>
      </c>
      <c r="K2910" s="733">
        <f t="shared" si="1294"/>
        <v>0</v>
      </c>
    </row>
    <row r="2911" spans="1:11" ht="14.1" customHeight="1" x14ac:dyDescent="0.25">
      <c r="A2911" s="744" t="s">
        <v>871</v>
      </c>
      <c r="B2911" s="4" t="s">
        <v>873</v>
      </c>
      <c r="C2911" s="6">
        <v>88454000</v>
      </c>
      <c r="D2911" s="708"/>
      <c r="E2911" s="708"/>
      <c r="F2911" s="709"/>
      <c r="G2911" s="844"/>
      <c r="H2911" s="652"/>
      <c r="I2911" s="947"/>
      <c r="J2911" s="657">
        <f>C2911-I2911</f>
        <v>88454000</v>
      </c>
      <c r="K2911" s="733">
        <f t="shared" si="1294"/>
        <v>0</v>
      </c>
    </row>
    <row r="2912" spans="1:11" ht="14.1" customHeight="1" x14ac:dyDescent="0.25">
      <c r="A2912" s="745" t="s">
        <v>880</v>
      </c>
      <c r="B2912" s="38" t="s">
        <v>885</v>
      </c>
      <c r="C2912" s="445">
        <f>C2913</f>
        <v>3750000</v>
      </c>
      <c r="D2912" s="445">
        <f t="shared" ref="D2912:J2915" si="1305">D2913</f>
        <v>0</v>
      </c>
      <c r="E2912" s="445">
        <f t="shared" si="1305"/>
        <v>0</v>
      </c>
      <c r="F2912" s="793">
        <f t="shared" si="1305"/>
        <v>0</v>
      </c>
      <c r="G2912" s="853">
        <f t="shared" si="1305"/>
        <v>0</v>
      </c>
      <c r="H2912" s="445">
        <f t="shared" si="1305"/>
        <v>3750000</v>
      </c>
      <c r="I2912" s="854">
        <f t="shared" si="1305"/>
        <v>3750000</v>
      </c>
      <c r="J2912" s="874">
        <f t="shared" si="1305"/>
        <v>0</v>
      </c>
      <c r="K2912" s="746">
        <f t="shared" si="1294"/>
        <v>100</v>
      </c>
    </row>
    <row r="2913" spans="1:11" ht="14.1" customHeight="1" thickBot="1" x14ac:dyDescent="0.3">
      <c r="A2913" s="766" t="s">
        <v>881</v>
      </c>
      <c r="B2913" s="385" t="s">
        <v>886</v>
      </c>
      <c r="C2913" s="423">
        <f>C2914</f>
        <v>3750000</v>
      </c>
      <c r="D2913" s="423">
        <f t="shared" si="1305"/>
        <v>0</v>
      </c>
      <c r="E2913" s="423">
        <f t="shared" si="1305"/>
        <v>0</v>
      </c>
      <c r="F2913" s="794">
        <f t="shared" si="1305"/>
        <v>0</v>
      </c>
      <c r="G2913" s="855">
        <f t="shared" si="1305"/>
        <v>0</v>
      </c>
      <c r="H2913" s="423">
        <f t="shared" si="1305"/>
        <v>3750000</v>
      </c>
      <c r="I2913" s="967">
        <f t="shared" si="1305"/>
        <v>3750000</v>
      </c>
      <c r="J2913" s="875">
        <f t="shared" si="1305"/>
        <v>0</v>
      </c>
      <c r="K2913" s="767">
        <f t="shared" si="1294"/>
        <v>100</v>
      </c>
    </row>
    <row r="2914" spans="1:11" ht="14.1" customHeight="1" thickBot="1" x14ac:dyDescent="0.3">
      <c r="A2914" s="771" t="s">
        <v>882</v>
      </c>
      <c r="B2914" s="3" t="s">
        <v>136</v>
      </c>
      <c r="C2914" s="53">
        <f>C2915</f>
        <v>3750000</v>
      </c>
      <c r="D2914" s="53">
        <f t="shared" si="1305"/>
        <v>0</v>
      </c>
      <c r="E2914" s="53">
        <f t="shared" si="1305"/>
        <v>0</v>
      </c>
      <c r="F2914" s="69">
        <f t="shared" si="1305"/>
        <v>0</v>
      </c>
      <c r="G2914" s="848">
        <f t="shared" si="1305"/>
        <v>0</v>
      </c>
      <c r="H2914" s="53">
        <f t="shared" si="1305"/>
        <v>3750000</v>
      </c>
      <c r="I2914" s="945">
        <f t="shared" si="1305"/>
        <v>3750000</v>
      </c>
      <c r="J2914" s="659">
        <f t="shared" si="1305"/>
        <v>0</v>
      </c>
      <c r="K2914" s="741">
        <f t="shared" si="1294"/>
        <v>100</v>
      </c>
    </row>
    <row r="2915" spans="1:11" ht="14.1" customHeight="1" x14ac:dyDescent="0.25">
      <c r="A2915" s="768" t="s">
        <v>883</v>
      </c>
      <c r="B2915" s="41" t="s">
        <v>887</v>
      </c>
      <c r="C2915" s="421">
        <f>C2916</f>
        <v>3750000</v>
      </c>
      <c r="D2915" s="421">
        <f t="shared" si="1305"/>
        <v>0</v>
      </c>
      <c r="E2915" s="421">
        <f t="shared" si="1305"/>
        <v>0</v>
      </c>
      <c r="F2915" s="791">
        <f t="shared" si="1305"/>
        <v>0</v>
      </c>
      <c r="G2915" s="851">
        <f t="shared" si="1305"/>
        <v>0</v>
      </c>
      <c r="H2915" s="421">
        <f t="shared" si="1305"/>
        <v>3750000</v>
      </c>
      <c r="I2915" s="948">
        <f t="shared" si="1305"/>
        <v>3750000</v>
      </c>
      <c r="J2915" s="872">
        <f t="shared" si="1305"/>
        <v>0</v>
      </c>
      <c r="K2915" s="743">
        <f t="shared" si="1294"/>
        <v>100</v>
      </c>
    </row>
    <row r="2916" spans="1:11" ht="14.1" customHeight="1" x14ac:dyDescent="0.25">
      <c r="A2916" s="378" t="s">
        <v>884</v>
      </c>
      <c r="B2916" s="4" t="s">
        <v>888</v>
      </c>
      <c r="C2916" s="6">
        <v>3750000</v>
      </c>
      <c r="D2916" s="708"/>
      <c r="E2916" s="708"/>
      <c r="F2916" s="709"/>
      <c r="G2916" s="844"/>
      <c r="H2916" s="652">
        <v>3750000</v>
      </c>
      <c r="I2916" s="947">
        <f>H2916+G2916</f>
        <v>3750000</v>
      </c>
      <c r="J2916" s="657">
        <f>C2916-I2916</f>
        <v>0</v>
      </c>
      <c r="K2916" s="733">
        <f t="shared" si="1294"/>
        <v>100</v>
      </c>
    </row>
    <row r="2917" spans="1:11" ht="14.1" customHeight="1" x14ac:dyDescent="0.25">
      <c r="A2917" s="378"/>
      <c r="B2917" s="4"/>
      <c r="C2917" s="6"/>
      <c r="D2917" s="708"/>
      <c r="E2917" s="708"/>
      <c r="F2917" s="709"/>
      <c r="G2917" s="844"/>
      <c r="H2917" s="652"/>
      <c r="I2917" s="947"/>
      <c r="J2917" s="657"/>
      <c r="K2917" s="733"/>
    </row>
    <row r="2918" spans="1:11" ht="14.1" customHeight="1" x14ac:dyDescent="0.25">
      <c r="A2918" s="912"/>
      <c r="B2918" s="879"/>
      <c r="C2918" s="913"/>
      <c r="D2918" s="904"/>
      <c r="E2918" s="904"/>
      <c r="F2918" s="904"/>
      <c r="G2918" s="906"/>
      <c r="H2918" s="906"/>
      <c r="I2918" s="951"/>
      <c r="J2918" s="907"/>
      <c r="K2918" s="884"/>
    </row>
    <row r="2919" spans="1:11" ht="14.1" customHeight="1" x14ac:dyDescent="0.25">
      <c r="A2919" s="914"/>
      <c r="B2919" s="7"/>
      <c r="C2919" s="915"/>
      <c r="D2919" s="908"/>
      <c r="E2919" s="908"/>
      <c r="F2919" s="908"/>
      <c r="G2919" s="910"/>
      <c r="H2919" s="910"/>
      <c r="I2919" s="952"/>
      <c r="J2919" s="911"/>
      <c r="K2919" s="887"/>
    </row>
    <row r="2920" spans="1:11" ht="14.1" customHeight="1" x14ac:dyDescent="0.25">
      <c r="A2920" s="914"/>
      <c r="B2920" s="7"/>
      <c r="C2920" s="915"/>
      <c r="D2920" s="908"/>
      <c r="E2920" s="908"/>
      <c r="F2920" s="908"/>
      <c r="G2920" s="910"/>
      <c r="H2920" s="910"/>
      <c r="I2920" s="952"/>
      <c r="J2920" s="911"/>
      <c r="K2920" s="887"/>
    </row>
    <row r="2921" spans="1:11" ht="14.1" customHeight="1" x14ac:dyDescent="0.25">
      <c r="A2921" s="914"/>
      <c r="B2921" s="7"/>
      <c r="C2921" s="915"/>
      <c r="D2921" s="908"/>
      <c r="E2921" s="908"/>
      <c r="F2921" s="908"/>
      <c r="G2921" s="910"/>
      <c r="H2921" s="910"/>
      <c r="I2921" s="952"/>
      <c r="J2921" s="911"/>
      <c r="K2921" s="887"/>
    </row>
    <row r="2922" spans="1:11" ht="14.1" customHeight="1" x14ac:dyDescent="0.25">
      <c r="A2922" s="914"/>
      <c r="B2922" s="7"/>
      <c r="C2922" s="915"/>
      <c r="D2922" s="908"/>
      <c r="E2922" s="908"/>
      <c r="F2922" s="908"/>
      <c r="G2922" s="910"/>
      <c r="H2922" s="910"/>
      <c r="I2922" s="952"/>
      <c r="J2922" s="911"/>
      <c r="K2922" s="887">
        <v>8</v>
      </c>
    </row>
    <row r="2923" spans="1:11" ht="14.1" customHeight="1" x14ac:dyDescent="0.25">
      <c r="A2923" s="717" t="s">
        <v>435</v>
      </c>
      <c r="B2923" s="689">
        <v>2</v>
      </c>
      <c r="C2923" s="690" t="s">
        <v>436</v>
      </c>
      <c r="D2923" s="690" t="s">
        <v>437</v>
      </c>
      <c r="E2923" s="690" t="s">
        <v>438</v>
      </c>
      <c r="F2923" s="691" t="s">
        <v>439</v>
      </c>
      <c r="G2923" s="801">
        <v>7</v>
      </c>
      <c r="H2923" s="581">
        <v>8</v>
      </c>
      <c r="I2923" s="924">
        <v>9</v>
      </c>
      <c r="J2923" s="582">
        <v>10</v>
      </c>
      <c r="K2923" s="718">
        <v>11</v>
      </c>
    </row>
    <row r="2924" spans="1:11" ht="14.1" customHeight="1" x14ac:dyDescent="0.25">
      <c r="A2924" s="745" t="s">
        <v>104</v>
      </c>
      <c r="B2924" s="38" t="s">
        <v>449</v>
      </c>
      <c r="C2924" s="620">
        <f t="shared" ref="C2924:J2924" si="1306">C2925+C2931</f>
        <v>52000000</v>
      </c>
      <c r="D2924" s="620">
        <f t="shared" si="1306"/>
        <v>0</v>
      </c>
      <c r="E2924" s="620">
        <f t="shared" si="1306"/>
        <v>0</v>
      </c>
      <c r="F2924" s="453">
        <f t="shared" si="1306"/>
        <v>0</v>
      </c>
      <c r="G2924" s="832">
        <f t="shared" si="1306"/>
        <v>0</v>
      </c>
      <c r="H2924" s="620">
        <f t="shared" si="1306"/>
        <v>82500</v>
      </c>
      <c r="I2924" s="810">
        <f t="shared" si="1306"/>
        <v>82500</v>
      </c>
      <c r="J2924" s="866">
        <f t="shared" si="1306"/>
        <v>51917500</v>
      </c>
      <c r="K2924" s="746">
        <f t="shared" ref="K2924:K2955" si="1307">I2924/C2924*100</f>
        <v>0.15865384615384615</v>
      </c>
    </row>
    <row r="2925" spans="1:11" ht="14.1" customHeight="1" thickBot="1" x14ac:dyDescent="0.3">
      <c r="A2925" s="772" t="s">
        <v>889</v>
      </c>
      <c r="B2925" s="49" t="s">
        <v>988</v>
      </c>
      <c r="C2925" s="661">
        <f>C2926</f>
        <v>51870000</v>
      </c>
      <c r="D2925" s="661">
        <f t="shared" ref="D2925:J2925" si="1308">D2926</f>
        <v>0</v>
      </c>
      <c r="E2925" s="661">
        <f t="shared" si="1308"/>
        <v>0</v>
      </c>
      <c r="F2925" s="795">
        <f t="shared" si="1308"/>
        <v>0</v>
      </c>
      <c r="G2925" s="856">
        <f t="shared" si="1308"/>
        <v>0</v>
      </c>
      <c r="H2925" s="661">
        <f t="shared" si="1308"/>
        <v>0</v>
      </c>
      <c r="I2925" s="968">
        <f t="shared" si="1308"/>
        <v>0</v>
      </c>
      <c r="J2925" s="876">
        <f t="shared" si="1308"/>
        <v>51870000</v>
      </c>
      <c r="K2925" s="739">
        <f t="shared" si="1307"/>
        <v>0</v>
      </c>
    </row>
    <row r="2926" spans="1:11" ht="14.1" customHeight="1" thickBot="1" x14ac:dyDescent="0.3">
      <c r="A2926" s="748" t="s">
        <v>890</v>
      </c>
      <c r="B2926" s="3" t="s">
        <v>80</v>
      </c>
      <c r="C2926" s="617">
        <f>C2927+C2929</f>
        <v>51870000</v>
      </c>
      <c r="D2926" s="617">
        <f t="shared" ref="D2926:J2926" si="1309">D2927+D2929</f>
        <v>0</v>
      </c>
      <c r="E2926" s="617">
        <f t="shared" si="1309"/>
        <v>0</v>
      </c>
      <c r="F2926" s="624">
        <f t="shared" si="1309"/>
        <v>0</v>
      </c>
      <c r="G2926" s="820">
        <f t="shared" si="1309"/>
        <v>0</v>
      </c>
      <c r="H2926" s="617">
        <f t="shared" si="1309"/>
        <v>0</v>
      </c>
      <c r="I2926" s="934">
        <f t="shared" si="1309"/>
        <v>0</v>
      </c>
      <c r="J2926" s="625">
        <f t="shared" si="1309"/>
        <v>51870000</v>
      </c>
      <c r="K2926" s="741">
        <f t="shared" si="1307"/>
        <v>0</v>
      </c>
    </row>
    <row r="2927" spans="1:11" ht="14.1" customHeight="1" x14ac:dyDescent="0.25">
      <c r="A2927" s="773" t="s">
        <v>891</v>
      </c>
      <c r="B2927" s="41" t="s">
        <v>302</v>
      </c>
      <c r="C2927" s="618">
        <f>C2928</f>
        <v>8300000</v>
      </c>
      <c r="D2927" s="618">
        <f t="shared" ref="D2927:J2927" si="1310">D2928</f>
        <v>0</v>
      </c>
      <c r="E2927" s="618">
        <f t="shared" si="1310"/>
        <v>0</v>
      </c>
      <c r="F2927" s="626">
        <f t="shared" si="1310"/>
        <v>0</v>
      </c>
      <c r="G2927" s="821">
        <f t="shared" si="1310"/>
        <v>0</v>
      </c>
      <c r="H2927" s="618">
        <f t="shared" si="1310"/>
        <v>0</v>
      </c>
      <c r="I2927" s="935">
        <f t="shared" si="1310"/>
        <v>0</v>
      </c>
      <c r="J2927" s="628">
        <f t="shared" si="1310"/>
        <v>8300000</v>
      </c>
      <c r="K2927" s="743">
        <f t="shared" si="1307"/>
        <v>0</v>
      </c>
    </row>
    <row r="2928" spans="1:11" ht="14.1" customHeight="1" x14ac:dyDescent="0.25">
      <c r="A2928" s="732" t="s">
        <v>892</v>
      </c>
      <c r="B2928" s="4" t="s">
        <v>179</v>
      </c>
      <c r="C2928" s="12">
        <v>8300000</v>
      </c>
      <c r="D2928" s="218"/>
      <c r="E2928" s="218"/>
      <c r="F2928" s="697"/>
      <c r="G2928" s="822"/>
      <c r="H2928" s="605"/>
      <c r="I2928" s="823">
        <f>H2928+G2928</f>
        <v>0</v>
      </c>
      <c r="J2928" s="604">
        <f>C2928-I2928</f>
        <v>8300000</v>
      </c>
      <c r="K2928" s="733">
        <f t="shared" si="1307"/>
        <v>0</v>
      </c>
    </row>
    <row r="2929" spans="1:11" ht="14.1" customHeight="1" x14ac:dyDescent="0.25">
      <c r="A2929" s="732" t="s">
        <v>893</v>
      </c>
      <c r="B2929" s="4" t="s">
        <v>768</v>
      </c>
      <c r="C2929" s="12">
        <f>C2930</f>
        <v>43570000</v>
      </c>
      <c r="D2929" s="12">
        <f t="shared" ref="D2929:J2929" si="1311">D2930</f>
        <v>0</v>
      </c>
      <c r="E2929" s="12">
        <f t="shared" si="1311"/>
        <v>0</v>
      </c>
      <c r="F2929" s="633">
        <f t="shared" si="1311"/>
        <v>0</v>
      </c>
      <c r="G2929" s="824">
        <f t="shared" si="1311"/>
        <v>0</v>
      </c>
      <c r="H2929" s="12">
        <f t="shared" si="1311"/>
        <v>0</v>
      </c>
      <c r="I2929" s="834">
        <f t="shared" si="1311"/>
        <v>0</v>
      </c>
      <c r="J2929" s="634">
        <f t="shared" si="1311"/>
        <v>43570000</v>
      </c>
      <c r="K2929" s="733">
        <f t="shared" si="1307"/>
        <v>0</v>
      </c>
    </row>
    <row r="2930" spans="1:11" ht="14.1" customHeight="1" thickBot="1" x14ac:dyDescent="0.3">
      <c r="A2930" s="736" t="s">
        <v>894</v>
      </c>
      <c r="B2930" s="32" t="s">
        <v>303</v>
      </c>
      <c r="C2930" s="611">
        <v>43570000</v>
      </c>
      <c r="D2930" s="211"/>
      <c r="E2930" s="211"/>
      <c r="F2930" s="693"/>
      <c r="G2930" s="828"/>
      <c r="H2930" s="662"/>
      <c r="I2930" s="829">
        <f>H2930+G2930</f>
        <v>0</v>
      </c>
      <c r="J2930" s="630">
        <f>C2930-I2930</f>
        <v>43570000</v>
      </c>
      <c r="K2930" s="737">
        <f t="shared" si="1307"/>
        <v>0</v>
      </c>
    </row>
    <row r="2931" spans="1:11" ht="14.1" customHeight="1" thickBot="1" x14ac:dyDescent="0.3">
      <c r="A2931" s="748" t="s">
        <v>895</v>
      </c>
      <c r="B2931" s="3" t="s">
        <v>136</v>
      </c>
      <c r="C2931" s="617">
        <f>C2932+C2934</f>
        <v>130000</v>
      </c>
      <c r="D2931" s="617">
        <f t="shared" ref="D2931:J2931" si="1312">D2932+D2934</f>
        <v>0</v>
      </c>
      <c r="E2931" s="617">
        <f t="shared" si="1312"/>
        <v>0</v>
      </c>
      <c r="F2931" s="624">
        <f t="shared" si="1312"/>
        <v>0</v>
      </c>
      <c r="G2931" s="820">
        <f t="shared" si="1312"/>
        <v>0</v>
      </c>
      <c r="H2931" s="617">
        <f t="shared" si="1312"/>
        <v>82500</v>
      </c>
      <c r="I2931" s="934">
        <f t="shared" si="1312"/>
        <v>82500</v>
      </c>
      <c r="J2931" s="625">
        <f t="shared" si="1312"/>
        <v>47500</v>
      </c>
      <c r="K2931" s="741">
        <f t="shared" si="1307"/>
        <v>63.46153846153846</v>
      </c>
    </row>
    <row r="2932" spans="1:11" ht="14.1" customHeight="1" x14ac:dyDescent="0.25">
      <c r="A2932" s="768" t="s">
        <v>896</v>
      </c>
      <c r="B2932" s="41" t="s">
        <v>139</v>
      </c>
      <c r="C2932" s="618">
        <f>C2933</f>
        <v>60000</v>
      </c>
      <c r="D2932" s="618">
        <f t="shared" ref="D2932:J2932" si="1313">D2933</f>
        <v>0</v>
      </c>
      <c r="E2932" s="618">
        <f t="shared" si="1313"/>
        <v>0</v>
      </c>
      <c r="F2932" s="626">
        <f t="shared" si="1313"/>
        <v>0</v>
      </c>
      <c r="G2932" s="821">
        <f t="shared" si="1313"/>
        <v>0</v>
      </c>
      <c r="H2932" s="618">
        <f t="shared" si="1313"/>
        <v>60000</v>
      </c>
      <c r="I2932" s="935">
        <f t="shared" si="1313"/>
        <v>60000</v>
      </c>
      <c r="J2932" s="628">
        <f t="shared" si="1313"/>
        <v>0</v>
      </c>
      <c r="K2932" s="743">
        <f t="shared" si="1307"/>
        <v>100</v>
      </c>
    </row>
    <row r="2933" spans="1:11" ht="14.1" customHeight="1" x14ac:dyDescent="0.25">
      <c r="A2933" s="378" t="s">
        <v>897</v>
      </c>
      <c r="B2933" s="4" t="s">
        <v>213</v>
      </c>
      <c r="C2933" s="12">
        <v>60000</v>
      </c>
      <c r="D2933" s="218"/>
      <c r="E2933" s="218"/>
      <c r="F2933" s="697"/>
      <c r="G2933" s="804"/>
      <c r="H2933" s="605">
        <v>60000</v>
      </c>
      <c r="I2933" s="831">
        <f>H2933+G2933</f>
        <v>60000</v>
      </c>
      <c r="J2933" s="604">
        <f>C2933-I2933</f>
        <v>0</v>
      </c>
      <c r="K2933" s="733">
        <f t="shared" si="1307"/>
        <v>100</v>
      </c>
    </row>
    <row r="2934" spans="1:11" ht="14.1" customHeight="1" x14ac:dyDescent="0.25">
      <c r="A2934" s="378" t="s">
        <v>898</v>
      </c>
      <c r="B2934" s="4" t="s">
        <v>141</v>
      </c>
      <c r="C2934" s="12">
        <f>C2935</f>
        <v>70000</v>
      </c>
      <c r="D2934" s="12">
        <f t="shared" ref="D2934:J2934" si="1314">D2935</f>
        <v>0</v>
      </c>
      <c r="E2934" s="12">
        <f t="shared" si="1314"/>
        <v>0</v>
      </c>
      <c r="F2934" s="633">
        <f t="shared" si="1314"/>
        <v>0</v>
      </c>
      <c r="G2934" s="824">
        <f t="shared" si="1314"/>
        <v>0</v>
      </c>
      <c r="H2934" s="12">
        <f t="shared" si="1314"/>
        <v>22500</v>
      </c>
      <c r="I2934" s="834">
        <f t="shared" si="1314"/>
        <v>22500</v>
      </c>
      <c r="J2934" s="634">
        <f t="shared" si="1314"/>
        <v>47500</v>
      </c>
      <c r="K2934" s="733">
        <f t="shared" si="1307"/>
        <v>32.142857142857146</v>
      </c>
    </row>
    <row r="2935" spans="1:11" ht="14.1" customHeight="1" x14ac:dyDescent="0.25">
      <c r="A2935" s="378" t="s">
        <v>899</v>
      </c>
      <c r="B2935" s="4" t="s">
        <v>142</v>
      </c>
      <c r="C2935" s="12">
        <v>70000</v>
      </c>
      <c r="D2935" s="218"/>
      <c r="E2935" s="218"/>
      <c r="F2935" s="697"/>
      <c r="G2935" s="804"/>
      <c r="H2935" s="605">
        <v>22500</v>
      </c>
      <c r="I2935" s="831">
        <f>H2935+G2935</f>
        <v>22500</v>
      </c>
      <c r="J2935" s="604">
        <f>C2935-I2935</f>
        <v>47500</v>
      </c>
      <c r="K2935" s="733">
        <f t="shared" si="1307"/>
        <v>32.142857142857146</v>
      </c>
    </row>
    <row r="2936" spans="1:11" ht="14.1" customHeight="1" x14ac:dyDescent="0.25">
      <c r="A2936" s="745" t="s">
        <v>103</v>
      </c>
      <c r="B2936" s="38" t="s">
        <v>93</v>
      </c>
      <c r="C2936" s="620">
        <f>C2937+C2945</f>
        <v>6750000</v>
      </c>
      <c r="D2936" s="620">
        <f t="shared" ref="D2936:J2936" si="1315">D2937+D2945</f>
        <v>0</v>
      </c>
      <c r="E2936" s="620">
        <f t="shared" si="1315"/>
        <v>0</v>
      </c>
      <c r="F2936" s="453">
        <f t="shared" si="1315"/>
        <v>0</v>
      </c>
      <c r="G2936" s="832">
        <f t="shared" si="1315"/>
        <v>1612250</v>
      </c>
      <c r="H2936" s="620">
        <f t="shared" si="1315"/>
        <v>2519250</v>
      </c>
      <c r="I2936" s="810">
        <f t="shared" si="1315"/>
        <v>4131500</v>
      </c>
      <c r="J2936" s="866">
        <f t="shared" si="1315"/>
        <v>2618500</v>
      </c>
      <c r="K2936" s="746">
        <f t="shared" si="1307"/>
        <v>61.207407407407409</v>
      </c>
    </row>
    <row r="2937" spans="1:11" ht="14.1" customHeight="1" thickBot="1" x14ac:dyDescent="0.3">
      <c r="A2937" s="766" t="s">
        <v>51</v>
      </c>
      <c r="B2937" s="385" t="s">
        <v>52</v>
      </c>
      <c r="C2937" s="495">
        <f>C2938</f>
        <v>2000000</v>
      </c>
      <c r="D2937" s="495">
        <f t="shared" ref="D2937:J2937" si="1316">D2938</f>
        <v>0</v>
      </c>
      <c r="E2937" s="495">
        <f t="shared" si="1316"/>
        <v>0</v>
      </c>
      <c r="F2937" s="649">
        <f t="shared" si="1316"/>
        <v>0</v>
      </c>
      <c r="G2937" s="842">
        <f t="shared" si="1316"/>
        <v>1586750</v>
      </c>
      <c r="H2937" s="495">
        <f t="shared" si="1316"/>
        <v>413250</v>
      </c>
      <c r="I2937" s="965">
        <f t="shared" si="1316"/>
        <v>2000000</v>
      </c>
      <c r="J2937" s="651">
        <f t="shared" si="1316"/>
        <v>0</v>
      </c>
      <c r="K2937" s="767">
        <f t="shared" si="1307"/>
        <v>100</v>
      </c>
    </row>
    <row r="2938" spans="1:11" ht="14.1" customHeight="1" thickBot="1" x14ac:dyDescent="0.3">
      <c r="A2938" s="372" t="s">
        <v>304</v>
      </c>
      <c r="B2938" s="3" t="s">
        <v>136</v>
      </c>
      <c r="C2938" s="617">
        <f>C2939+C2941+C2943</f>
        <v>2000000</v>
      </c>
      <c r="D2938" s="617">
        <f t="shared" ref="D2938:J2938" si="1317">D2939+D2941+D2943</f>
        <v>0</v>
      </c>
      <c r="E2938" s="617">
        <f t="shared" si="1317"/>
        <v>0</v>
      </c>
      <c r="F2938" s="624">
        <f t="shared" si="1317"/>
        <v>0</v>
      </c>
      <c r="G2938" s="820">
        <f t="shared" si="1317"/>
        <v>1586750</v>
      </c>
      <c r="H2938" s="617">
        <f t="shared" si="1317"/>
        <v>413250</v>
      </c>
      <c r="I2938" s="934">
        <f t="shared" si="1317"/>
        <v>2000000</v>
      </c>
      <c r="J2938" s="625">
        <f t="shared" si="1317"/>
        <v>0</v>
      </c>
      <c r="K2938" s="741">
        <f t="shared" si="1307"/>
        <v>100</v>
      </c>
    </row>
    <row r="2939" spans="1:11" ht="14.1" customHeight="1" x14ac:dyDescent="0.25">
      <c r="A2939" s="747" t="s">
        <v>305</v>
      </c>
      <c r="B2939" s="41" t="s">
        <v>139</v>
      </c>
      <c r="C2939" s="618">
        <f>C2940</f>
        <v>350000</v>
      </c>
      <c r="D2939" s="618">
        <f t="shared" ref="D2939:J2939" si="1318">D2940</f>
        <v>0</v>
      </c>
      <c r="E2939" s="618">
        <f t="shared" si="1318"/>
        <v>0</v>
      </c>
      <c r="F2939" s="626">
        <f t="shared" si="1318"/>
        <v>0</v>
      </c>
      <c r="G2939" s="821">
        <f t="shared" si="1318"/>
        <v>0</v>
      </c>
      <c r="H2939" s="618">
        <f t="shared" si="1318"/>
        <v>350000</v>
      </c>
      <c r="I2939" s="935">
        <f t="shared" si="1318"/>
        <v>350000</v>
      </c>
      <c r="J2939" s="628">
        <f t="shared" si="1318"/>
        <v>0</v>
      </c>
      <c r="K2939" s="743">
        <f t="shared" si="1307"/>
        <v>100</v>
      </c>
    </row>
    <row r="2940" spans="1:11" ht="14.1" customHeight="1" x14ac:dyDescent="0.25">
      <c r="A2940" s="732" t="s">
        <v>306</v>
      </c>
      <c r="B2940" s="4" t="s">
        <v>140</v>
      </c>
      <c r="C2940" s="12">
        <v>350000</v>
      </c>
      <c r="D2940" s="218"/>
      <c r="E2940" s="218"/>
      <c r="F2940" s="697"/>
      <c r="G2940" s="822"/>
      <c r="H2940" s="605">
        <v>350000</v>
      </c>
      <c r="I2940" s="823">
        <f>H2940+G2940</f>
        <v>350000</v>
      </c>
      <c r="J2940" s="604">
        <f>C2940-I2940</f>
        <v>0</v>
      </c>
      <c r="K2940" s="733">
        <f t="shared" si="1307"/>
        <v>100</v>
      </c>
    </row>
    <row r="2941" spans="1:11" ht="14.1" customHeight="1" x14ac:dyDescent="0.25">
      <c r="A2941" s="732" t="s">
        <v>307</v>
      </c>
      <c r="B2941" s="4" t="s">
        <v>141</v>
      </c>
      <c r="C2941" s="12">
        <f>C2942</f>
        <v>120000</v>
      </c>
      <c r="D2941" s="12">
        <f t="shared" ref="D2941:J2941" si="1319">D2942</f>
        <v>0</v>
      </c>
      <c r="E2941" s="12">
        <f t="shared" si="1319"/>
        <v>0</v>
      </c>
      <c r="F2941" s="633">
        <f t="shared" si="1319"/>
        <v>0</v>
      </c>
      <c r="G2941" s="824">
        <f t="shared" si="1319"/>
        <v>56750</v>
      </c>
      <c r="H2941" s="12">
        <f t="shared" si="1319"/>
        <v>63250</v>
      </c>
      <c r="I2941" s="834">
        <f t="shared" si="1319"/>
        <v>120000</v>
      </c>
      <c r="J2941" s="634">
        <f t="shared" si="1319"/>
        <v>0</v>
      </c>
      <c r="K2941" s="733">
        <f t="shared" si="1307"/>
        <v>100</v>
      </c>
    </row>
    <row r="2942" spans="1:11" ht="14.1" customHeight="1" x14ac:dyDescent="0.25">
      <c r="A2942" s="732" t="s">
        <v>308</v>
      </c>
      <c r="B2942" s="4" t="s">
        <v>142</v>
      </c>
      <c r="C2942" s="12">
        <v>120000</v>
      </c>
      <c r="D2942" s="218"/>
      <c r="E2942" s="218"/>
      <c r="F2942" s="697"/>
      <c r="G2942" s="822">
        <v>56750</v>
      </c>
      <c r="H2942" s="605">
        <v>63250</v>
      </c>
      <c r="I2942" s="823">
        <f>H2942+G2942</f>
        <v>120000</v>
      </c>
      <c r="J2942" s="604">
        <f>C2942-I2942</f>
        <v>0</v>
      </c>
      <c r="K2942" s="733">
        <f t="shared" si="1307"/>
        <v>100</v>
      </c>
    </row>
    <row r="2943" spans="1:11" ht="14.1" customHeight="1" x14ac:dyDescent="0.25">
      <c r="A2943" s="732" t="s">
        <v>309</v>
      </c>
      <c r="B2943" s="4" t="s">
        <v>143</v>
      </c>
      <c r="C2943" s="12">
        <f>C2944</f>
        <v>1530000</v>
      </c>
      <c r="D2943" s="12">
        <f t="shared" ref="D2943:J2943" si="1320">D2944</f>
        <v>0</v>
      </c>
      <c r="E2943" s="12">
        <f t="shared" si="1320"/>
        <v>0</v>
      </c>
      <c r="F2943" s="633">
        <f t="shared" si="1320"/>
        <v>0</v>
      </c>
      <c r="G2943" s="824">
        <f t="shared" si="1320"/>
        <v>1530000</v>
      </c>
      <c r="H2943" s="12">
        <f t="shared" si="1320"/>
        <v>0</v>
      </c>
      <c r="I2943" s="834">
        <f t="shared" si="1320"/>
        <v>1530000</v>
      </c>
      <c r="J2943" s="634">
        <f t="shared" si="1320"/>
        <v>0</v>
      </c>
      <c r="K2943" s="733">
        <f t="shared" si="1307"/>
        <v>100</v>
      </c>
    </row>
    <row r="2944" spans="1:11" ht="14.1" customHeight="1" x14ac:dyDescent="0.25">
      <c r="A2944" s="732" t="s">
        <v>310</v>
      </c>
      <c r="B2944" s="4" t="s">
        <v>144</v>
      </c>
      <c r="C2944" s="12">
        <v>1530000</v>
      </c>
      <c r="D2944" s="218"/>
      <c r="E2944" s="218"/>
      <c r="F2944" s="697"/>
      <c r="G2944" s="822">
        <v>1530000</v>
      </c>
      <c r="H2944" s="605">
        <v>0</v>
      </c>
      <c r="I2944" s="823">
        <f>H2944+G2944</f>
        <v>1530000</v>
      </c>
      <c r="J2944" s="604">
        <f>C2944-I2944</f>
        <v>0</v>
      </c>
      <c r="K2944" s="733">
        <f t="shared" si="1307"/>
        <v>100</v>
      </c>
    </row>
    <row r="2945" spans="1:11" ht="14.1" customHeight="1" thickBot="1" x14ac:dyDescent="0.3">
      <c r="A2945" s="371" t="s">
        <v>900</v>
      </c>
      <c r="B2945" s="47" t="s">
        <v>901</v>
      </c>
      <c r="C2945" s="616">
        <f t="shared" ref="C2945:J2945" si="1321">C2946+C2949</f>
        <v>4750000</v>
      </c>
      <c r="D2945" s="616">
        <f t="shared" si="1321"/>
        <v>0</v>
      </c>
      <c r="E2945" s="616">
        <f t="shared" si="1321"/>
        <v>0</v>
      </c>
      <c r="F2945" s="622">
        <f t="shared" si="1321"/>
        <v>0</v>
      </c>
      <c r="G2945" s="838">
        <f t="shared" si="1321"/>
        <v>25500</v>
      </c>
      <c r="H2945" s="641">
        <f t="shared" si="1321"/>
        <v>2106000</v>
      </c>
      <c r="I2945" s="962">
        <f t="shared" si="1321"/>
        <v>2131500</v>
      </c>
      <c r="J2945" s="632">
        <f t="shared" si="1321"/>
        <v>2618500</v>
      </c>
      <c r="K2945" s="739">
        <f t="shared" si="1307"/>
        <v>44.873684210526314</v>
      </c>
    </row>
    <row r="2946" spans="1:11" ht="14.1" customHeight="1" thickBot="1" x14ac:dyDescent="0.3">
      <c r="A2946" s="372" t="s">
        <v>902</v>
      </c>
      <c r="B2946" s="3" t="s">
        <v>80</v>
      </c>
      <c r="C2946" s="617">
        <f>C2947</f>
        <v>1350000</v>
      </c>
      <c r="D2946" s="617">
        <f t="shared" ref="D2946:J2947" si="1322">D2947</f>
        <v>0</v>
      </c>
      <c r="E2946" s="617">
        <f t="shared" si="1322"/>
        <v>0</v>
      </c>
      <c r="F2946" s="624">
        <f t="shared" si="1322"/>
        <v>0</v>
      </c>
      <c r="G2946" s="820">
        <f t="shared" si="1322"/>
        <v>0</v>
      </c>
      <c r="H2946" s="617">
        <f t="shared" si="1322"/>
        <v>450000</v>
      </c>
      <c r="I2946" s="934">
        <f t="shared" si="1322"/>
        <v>450000</v>
      </c>
      <c r="J2946" s="625">
        <f t="shared" si="1322"/>
        <v>900000</v>
      </c>
      <c r="K2946" s="741">
        <f t="shared" si="1307"/>
        <v>33.333333333333329</v>
      </c>
    </row>
    <row r="2947" spans="1:11" ht="14.1" customHeight="1" x14ac:dyDescent="0.25">
      <c r="A2947" s="747" t="s">
        <v>903</v>
      </c>
      <c r="B2947" s="41" t="s">
        <v>302</v>
      </c>
      <c r="C2947" s="618">
        <f>C2948</f>
        <v>1350000</v>
      </c>
      <c r="D2947" s="618">
        <f t="shared" si="1322"/>
        <v>0</v>
      </c>
      <c r="E2947" s="618">
        <f t="shared" si="1322"/>
        <v>0</v>
      </c>
      <c r="F2947" s="626">
        <f t="shared" si="1322"/>
        <v>0</v>
      </c>
      <c r="G2947" s="821">
        <f t="shared" si="1322"/>
        <v>0</v>
      </c>
      <c r="H2947" s="618">
        <f t="shared" si="1322"/>
        <v>450000</v>
      </c>
      <c r="I2947" s="935">
        <f t="shared" si="1322"/>
        <v>450000</v>
      </c>
      <c r="J2947" s="628">
        <f t="shared" si="1322"/>
        <v>900000</v>
      </c>
      <c r="K2947" s="743">
        <f t="shared" si="1307"/>
        <v>33.333333333333329</v>
      </c>
    </row>
    <row r="2948" spans="1:11" ht="14.1" customHeight="1" thickBot="1" x14ac:dyDescent="0.3">
      <c r="A2948" s="736" t="s">
        <v>904</v>
      </c>
      <c r="B2948" s="32" t="s">
        <v>179</v>
      </c>
      <c r="C2948" s="611">
        <v>1350000</v>
      </c>
      <c r="D2948" s="590"/>
      <c r="E2948" s="590"/>
      <c r="F2948" s="698"/>
      <c r="G2948" s="828"/>
      <c r="H2948" s="629">
        <v>450000</v>
      </c>
      <c r="I2948" s="829">
        <f>H2948+G2948</f>
        <v>450000</v>
      </c>
      <c r="J2948" s="630">
        <f>C2948-I2948</f>
        <v>900000</v>
      </c>
      <c r="K2948" s="737">
        <f t="shared" si="1307"/>
        <v>33.333333333333329</v>
      </c>
    </row>
    <row r="2949" spans="1:11" ht="14.1" customHeight="1" thickBot="1" x14ac:dyDescent="0.3">
      <c r="A2949" s="372" t="s">
        <v>905</v>
      </c>
      <c r="B2949" s="3" t="s">
        <v>136</v>
      </c>
      <c r="C2949" s="617">
        <f>C2950+C2952+C2954</f>
        <v>3400000</v>
      </c>
      <c r="D2949" s="617">
        <f t="shared" ref="D2949:J2949" si="1323">D2950+D2952+D2954</f>
        <v>0</v>
      </c>
      <c r="E2949" s="617">
        <f t="shared" si="1323"/>
        <v>0</v>
      </c>
      <c r="F2949" s="624">
        <f t="shared" si="1323"/>
        <v>0</v>
      </c>
      <c r="G2949" s="820">
        <f t="shared" si="1323"/>
        <v>25500</v>
      </c>
      <c r="H2949" s="617">
        <f t="shared" si="1323"/>
        <v>1656000</v>
      </c>
      <c r="I2949" s="934">
        <f t="shared" si="1323"/>
        <v>1681500</v>
      </c>
      <c r="J2949" s="625">
        <f t="shared" si="1323"/>
        <v>1718500</v>
      </c>
      <c r="K2949" s="741">
        <f t="shared" si="1307"/>
        <v>49.455882352941174</v>
      </c>
    </row>
    <row r="2950" spans="1:11" ht="14.1" customHeight="1" x14ac:dyDescent="0.25">
      <c r="A2950" s="747" t="s">
        <v>906</v>
      </c>
      <c r="B2950" s="41" t="s">
        <v>139</v>
      </c>
      <c r="C2950" s="618">
        <f>C2951</f>
        <v>310000</v>
      </c>
      <c r="D2950" s="618">
        <f t="shared" ref="D2950:J2950" si="1324">D2951</f>
        <v>0</v>
      </c>
      <c r="E2950" s="618">
        <f t="shared" si="1324"/>
        <v>0</v>
      </c>
      <c r="F2950" s="626">
        <f t="shared" si="1324"/>
        <v>0</v>
      </c>
      <c r="G2950" s="821">
        <f t="shared" si="1324"/>
        <v>0</v>
      </c>
      <c r="H2950" s="618">
        <f t="shared" si="1324"/>
        <v>148500</v>
      </c>
      <c r="I2950" s="935">
        <f t="shared" si="1324"/>
        <v>148500</v>
      </c>
      <c r="J2950" s="628">
        <f t="shared" si="1324"/>
        <v>161500</v>
      </c>
      <c r="K2950" s="743">
        <f t="shared" si="1307"/>
        <v>47.903225806451609</v>
      </c>
    </row>
    <row r="2951" spans="1:11" ht="14.1" customHeight="1" x14ac:dyDescent="0.25">
      <c r="A2951" s="732" t="s">
        <v>907</v>
      </c>
      <c r="B2951" s="4" t="s">
        <v>213</v>
      </c>
      <c r="C2951" s="12">
        <v>310000</v>
      </c>
      <c r="D2951" s="218"/>
      <c r="E2951" s="218"/>
      <c r="F2951" s="697"/>
      <c r="G2951" s="822"/>
      <c r="H2951" s="605">
        <v>148500</v>
      </c>
      <c r="I2951" s="823">
        <f>H2951+G2951</f>
        <v>148500</v>
      </c>
      <c r="J2951" s="604">
        <f>C2951-I2951</f>
        <v>161500</v>
      </c>
      <c r="K2951" s="733">
        <f t="shared" si="1307"/>
        <v>47.903225806451609</v>
      </c>
    </row>
    <row r="2952" spans="1:11" ht="14.1" customHeight="1" x14ac:dyDescent="0.25">
      <c r="A2952" s="747" t="s">
        <v>908</v>
      </c>
      <c r="B2952" s="4" t="s">
        <v>141</v>
      </c>
      <c r="C2952" s="611">
        <f>C2953</f>
        <v>210000</v>
      </c>
      <c r="D2952" s="611">
        <f t="shared" ref="D2952:J2952" si="1325">D2953</f>
        <v>0</v>
      </c>
      <c r="E2952" s="611">
        <f t="shared" si="1325"/>
        <v>0</v>
      </c>
      <c r="F2952" s="663">
        <f t="shared" si="1325"/>
        <v>0</v>
      </c>
      <c r="G2952" s="857">
        <f t="shared" si="1325"/>
        <v>25500</v>
      </c>
      <c r="H2952" s="611">
        <f t="shared" si="1325"/>
        <v>67500</v>
      </c>
      <c r="I2952" s="953">
        <f t="shared" si="1325"/>
        <v>93000</v>
      </c>
      <c r="J2952" s="664">
        <f t="shared" si="1325"/>
        <v>117000</v>
      </c>
      <c r="K2952" s="733">
        <f t="shared" si="1307"/>
        <v>44.285714285714285</v>
      </c>
    </row>
    <row r="2953" spans="1:11" ht="14.1" customHeight="1" x14ac:dyDescent="0.25">
      <c r="A2953" s="747" t="s">
        <v>909</v>
      </c>
      <c r="B2953" s="4" t="s">
        <v>142</v>
      </c>
      <c r="C2953" s="611">
        <v>210000</v>
      </c>
      <c r="D2953" s="211"/>
      <c r="E2953" s="211"/>
      <c r="F2953" s="693"/>
      <c r="G2953" s="828">
        <v>25500</v>
      </c>
      <c r="H2953" s="629">
        <v>67500</v>
      </c>
      <c r="I2953" s="829">
        <f>H2953+G2953</f>
        <v>93000</v>
      </c>
      <c r="J2953" s="630">
        <f>C2953-I2953</f>
        <v>117000</v>
      </c>
      <c r="K2953" s="733">
        <f t="shared" si="1307"/>
        <v>44.285714285714285</v>
      </c>
    </row>
    <row r="2954" spans="1:11" ht="14.1" customHeight="1" x14ac:dyDescent="0.25">
      <c r="A2954" s="768" t="s">
        <v>910</v>
      </c>
      <c r="B2954" s="5" t="s">
        <v>143</v>
      </c>
      <c r="C2954" s="611">
        <f>C2955</f>
        <v>2880000</v>
      </c>
      <c r="D2954" s="611">
        <f t="shared" ref="D2954:J2954" si="1326">D2955</f>
        <v>0</v>
      </c>
      <c r="E2954" s="611">
        <f t="shared" si="1326"/>
        <v>0</v>
      </c>
      <c r="F2954" s="663">
        <f t="shared" si="1326"/>
        <v>0</v>
      </c>
      <c r="G2954" s="824">
        <f t="shared" si="1326"/>
        <v>0</v>
      </c>
      <c r="H2954" s="12">
        <f t="shared" si="1326"/>
        <v>1440000</v>
      </c>
      <c r="I2954" s="834">
        <f t="shared" si="1326"/>
        <v>1440000</v>
      </c>
      <c r="J2954" s="634">
        <f t="shared" si="1326"/>
        <v>1440000</v>
      </c>
      <c r="K2954" s="733">
        <f t="shared" si="1307"/>
        <v>50</v>
      </c>
    </row>
    <row r="2955" spans="1:11" ht="14.1" customHeight="1" x14ac:dyDescent="0.25">
      <c r="A2955" s="768" t="s">
        <v>911</v>
      </c>
      <c r="B2955" s="5" t="s">
        <v>144</v>
      </c>
      <c r="C2955" s="611">
        <v>2880000</v>
      </c>
      <c r="D2955" s="590"/>
      <c r="E2955" s="590"/>
      <c r="F2955" s="698"/>
      <c r="G2955" s="805"/>
      <c r="H2955" s="629">
        <f>2*720000</f>
        <v>1440000</v>
      </c>
      <c r="I2955" s="829">
        <f>H2955+G2955</f>
        <v>1440000</v>
      </c>
      <c r="J2955" s="630">
        <f>C2955-I2955</f>
        <v>1440000</v>
      </c>
      <c r="K2955" s="733">
        <f t="shared" si="1307"/>
        <v>50</v>
      </c>
    </row>
    <row r="2956" spans="1:11" ht="14.1" customHeight="1" x14ac:dyDescent="0.25">
      <c r="A2956" s="773"/>
      <c r="B2956" s="430"/>
      <c r="C2956" s="611"/>
      <c r="D2956" s="590"/>
      <c r="E2956" s="590"/>
      <c r="F2956" s="698"/>
      <c r="G2956" s="805"/>
      <c r="H2956" s="629"/>
      <c r="I2956" s="829"/>
      <c r="J2956" s="630"/>
      <c r="K2956" s="737"/>
    </row>
    <row r="2957" spans="1:11" ht="14.1" customHeight="1" x14ac:dyDescent="0.25">
      <c r="A2957" s="912"/>
      <c r="B2957" s="912"/>
      <c r="C2957" s="880"/>
      <c r="D2957" s="916"/>
      <c r="E2957" s="916"/>
      <c r="F2957" s="916"/>
      <c r="G2957" s="916"/>
      <c r="H2957" s="882"/>
      <c r="I2957" s="882"/>
      <c r="J2957" s="883"/>
      <c r="K2957" s="884"/>
    </row>
    <row r="2958" spans="1:11" ht="14.1" customHeight="1" x14ac:dyDescent="0.25">
      <c r="A2958" s="914"/>
      <c r="B2958" s="914"/>
      <c r="C2958" s="885"/>
      <c r="D2958" s="917"/>
      <c r="E2958" s="917"/>
      <c r="F2958" s="917"/>
      <c r="G2958" s="917"/>
      <c r="H2958" s="415"/>
      <c r="I2958" s="415"/>
      <c r="J2958" s="886"/>
      <c r="K2958" s="887"/>
    </row>
    <row r="2959" spans="1:11" ht="14.1" customHeight="1" x14ac:dyDescent="0.25">
      <c r="A2959" s="914"/>
      <c r="B2959" s="914"/>
      <c r="C2959" s="885"/>
      <c r="D2959" s="917"/>
      <c r="E2959" s="917"/>
      <c r="F2959" s="917"/>
      <c r="G2959" s="917"/>
      <c r="H2959" s="415"/>
      <c r="I2959" s="415"/>
      <c r="J2959" s="886"/>
      <c r="K2959" s="887"/>
    </row>
    <row r="2960" spans="1:11" ht="14.1" customHeight="1" x14ac:dyDescent="0.25">
      <c r="A2960" s="914"/>
      <c r="B2960" s="914"/>
      <c r="C2960" s="885"/>
      <c r="D2960" s="917"/>
      <c r="E2960" s="917"/>
      <c r="F2960" s="917"/>
      <c r="G2960" s="917"/>
      <c r="H2960" s="415"/>
      <c r="I2960" s="415"/>
      <c r="J2960" s="886"/>
      <c r="K2960" s="887"/>
    </row>
    <row r="2961" spans="1:11" ht="14.1" customHeight="1" x14ac:dyDescent="0.25">
      <c r="A2961" s="914"/>
      <c r="B2961" s="914"/>
      <c r="C2961" s="885"/>
      <c r="D2961" s="917"/>
      <c r="E2961" s="917"/>
      <c r="F2961" s="917"/>
      <c r="G2961" s="917"/>
      <c r="H2961" s="415"/>
      <c r="I2961" s="415"/>
      <c r="J2961" s="886"/>
      <c r="K2961" s="887"/>
    </row>
    <row r="2962" spans="1:11" ht="14.1" customHeight="1" x14ac:dyDescent="0.25">
      <c r="A2962" s="914"/>
      <c r="B2962" s="914"/>
      <c r="C2962" s="885"/>
      <c r="D2962" s="917"/>
      <c r="E2962" s="917"/>
      <c r="F2962" s="917"/>
      <c r="G2962" s="917"/>
      <c r="H2962" s="415"/>
      <c r="I2962" s="415"/>
      <c r="J2962" s="886"/>
      <c r="K2962" s="887"/>
    </row>
    <row r="2963" spans="1:11" ht="14.1" customHeight="1" x14ac:dyDescent="0.25">
      <c r="A2963" s="914"/>
      <c r="B2963" s="914"/>
      <c r="C2963" s="885"/>
      <c r="D2963" s="917"/>
      <c r="E2963" s="917"/>
      <c r="F2963" s="917"/>
      <c r="G2963" s="917"/>
      <c r="H2963" s="415"/>
      <c r="I2963" s="415"/>
      <c r="J2963" s="886"/>
      <c r="K2963" s="887"/>
    </row>
    <row r="2964" spans="1:11" ht="14.1" customHeight="1" x14ac:dyDescent="0.25">
      <c r="A2964" s="914"/>
      <c r="B2964" s="914"/>
      <c r="C2964" s="885"/>
      <c r="D2964" s="917"/>
      <c r="E2964" s="917"/>
      <c r="F2964" s="917"/>
      <c r="G2964" s="917"/>
      <c r="H2964" s="415"/>
      <c r="I2964" s="415"/>
      <c r="J2964" s="886"/>
      <c r="K2964" s="887">
        <v>9</v>
      </c>
    </row>
    <row r="2965" spans="1:11" ht="14.1" customHeight="1" x14ac:dyDescent="0.25">
      <c r="A2965" s="717" t="s">
        <v>435</v>
      </c>
      <c r="B2965" s="689">
        <v>2</v>
      </c>
      <c r="C2965" s="690" t="s">
        <v>436</v>
      </c>
      <c r="D2965" s="690" t="s">
        <v>437</v>
      </c>
      <c r="E2965" s="690" t="s">
        <v>438</v>
      </c>
      <c r="F2965" s="691" t="s">
        <v>439</v>
      </c>
      <c r="G2965" s="801">
        <v>7</v>
      </c>
      <c r="H2965" s="581">
        <v>8</v>
      </c>
      <c r="I2965" s="924">
        <v>9</v>
      </c>
      <c r="J2965" s="582">
        <v>10</v>
      </c>
      <c r="K2965" s="718">
        <v>11</v>
      </c>
    </row>
    <row r="2966" spans="1:11" ht="14.1" customHeight="1" x14ac:dyDescent="0.25">
      <c r="A2966" s="774" t="s">
        <v>773</v>
      </c>
      <c r="B2966" s="426" t="s">
        <v>774</v>
      </c>
      <c r="C2966" s="666">
        <f t="shared" ref="C2966:J2966" si="1327">C2967+C2981</f>
        <v>11496000</v>
      </c>
      <c r="D2966" s="666">
        <f t="shared" si="1327"/>
        <v>0</v>
      </c>
      <c r="E2966" s="666">
        <f t="shared" si="1327"/>
        <v>0</v>
      </c>
      <c r="F2966" s="650">
        <f t="shared" si="1327"/>
        <v>0</v>
      </c>
      <c r="G2966" s="858">
        <f t="shared" si="1327"/>
        <v>52500</v>
      </c>
      <c r="H2966" s="666">
        <f t="shared" si="1327"/>
        <v>1017500</v>
      </c>
      <c r="I2966" s="843">
        <f t="shared" si="1327"/>
        <v>1070000</v>
      </c>
      <c r="J2966" s="877">
        <f t="shared" si="1327"/>
        <v>9526000</v>
      </c>
      <c r="K2966" s="775">
        <f t="shared" ref="K2966:K2971" si="1328">I2966/C2966*100</f>
        <v>9.30758524704245</v>
      </c>
    </row>
    <row r="2967" spans="1:11" ht="14.1" customHeight="1" thickBot="1" x14ac:dyDescent="0.3">
      <c r="A2967" s="371" t="s">
        <v>53</v>
      </c>
      <c r="B2967" s="54" t="s">
        <v>54</v>
      </c>
      <c r="C2967" s="616">
        <f>C2968</f>
        <v>9996000</v>
      </c>
      <c r="D2967" s="616">
        <f t="shared" ref="D2967:J2967" si="1329">D2968</f>
        <v>0</v>
      </c>
      <c r="E2967" s="616">
        <f t="shared" si="1329"/>
        <v>0</v>
      </c>
      <c r="F2967" s="622">
        <f t="shared" si="1329"/>
        <v>0</v>
      </c>
      <c r="G2967" s="819">
        <f t="shared" si="1329"/>
        <v>52500</v>
      </c>
      <c r="H2967" s="616">
        <f t="shared" si="1329"/>
        <v>250000</v>
      </c>
      <c r="I2967" s="961">
        <f t="shared" si="1329"/>
        <v>302500</v>
      </c>
      <c r="J2967" s="865">
        <f t="shared" si="1329"/>
        <v>8793500</v>
      </c>
      <c r="K2967" s="739">
        <f t="shared" si="1328"/>
        <v>3.0262104841936774</v>
      </c>
    </row>
    <row r="2968" spans="1:11" ht="14.1" customHeight="1" thickBot="1" x14ac:dyDescent="0.3">
      <c r="A2968" s="776" t="s">
        <v>311</v>
      </c>
      <c r="B2968" s="3" t="s">
        <v>136</v>
      </c>
      <c r="C2968" s="617">
        <f>C2969+C2971+C2975+C2978</f>
        <v>9996000</v>
      </c>
      <c r="D2968" s="617">
        <f t="shared" ref="D2968:J2968" si="1330">D2969+D2971+D2975+D2978</f>
        <v>0</v>
      </c>
      <c r="E2968" s="617">
        <f t="shared" si="1330"/>
        <v>0</v>
      </c>
      <c r="F2968" s="624">
        <f t="shared" si="1330"/>
        <v>0</v>
      </c>
      <c r="G2968" s="820">
        <f t="shared" si="1330"/>
        <v>52500</v>
      </c>
      <c r="H2968" s="617">
        <f t="shared" si="1330"/>
        <v>250000</v>
      </c>
      <c r="I2968" s="934">
        <f t="shared" si="1330"/>
        <v>302500</v>
      </c>
      <c r="J2968" s="625">
        <f t="shared" si="1330"/>
        <v>8793500</v>
      </c>
      <c r="K2968" s="741">
        <f t="shared" si="1328"/>
        <v>3.0262104841936774</v>
      </c>
    </row>
    <row r="2969" spans="1:11" ht="14.1" customHeight="1" x14ac:dyDescent="0.25">
      <c r="A2969" s="777" t="s">
        <v>312</v>
      </c>
      <c r="B2969" s="41" t="s">
        <v>139</v>
      </c>
      <c r="C2969" s="618">
        <f>C2970</f>
        <v>1550000</v>
      </c>
      <c r="D2969" s="618">
        <f t="shared" ref="D2969:J2969" si="1331">D2970</f>
        <v>0</v>
      </c>
      <c r="E2969" s="618">
        <f t="shared" si="1331"/>
        <v>0</v>
      </c>
      <c r="F2969" s="626">
        <f t="shared" si="1331"/>
        <v>0</v>
      </c>
      <c r="G2969" s="821">
        <f t="shared" si="1331"/>
        <v>0</v>
      </c>
      <c r="H2969" s="618">
        <f t="shared" si="1331"/>
        <v>250000</v>
      </c>
      <c r="I2969" s="935">
        <f t="shared" si="1331"/>
        <v>250000</v>
      </c>
      <c r="J2969" s="628">
        <f t="shared" si="1331"/>
        <v>1300000</v>
      </c>
      <c r="K2969" s="743">
        <f t="shared" si="1328"/>
        <v>16.129032258064516</v>
      </c>
    </row>
    <row r="2970" spans="1:11" ht="14.1" customHeight="1" x14ac:dyDescent="0.25">
      <c r="A2970" s="778" t="s">
        <v>313</v>
      </c>
      <c r="B2970" s="4" t="s">
        <v>140</v>
      </c>
      <c r="C2970" s="12">
        <v>1550000</v>
      </c>
      <c r="D2970" s="218"/>
      <c r="E2970" s="218"/>
      <c r="F2970" s="697"/>
      <c r="G2970" s="822"/>
      <c r="H2970" s="605">
        <v>250000</v>
      </c>
      <c r="I2970" s="831">
        <f>H2970+G2970</f>
        <v>250000</v>
      </c>
      <c r="J2970" s="604">
        <f>C2970-I2970</f>
        <v>1300000</v>
      </c>
      <c r="K2970" s="733">
        <f t="shared" si="1328"/>
        <v>16.129032258064516</v>
      </c>
    </row>
    <row r="2971" spans="1:11" ht="14.1" customHeight="1" x14ac:dyDescent="0.25">
      <c r="A2971" s="778" t="s">
        <v>314</v>
      </c>
      <c r="B2971" s="4" t="s">
        <v>141</v>
      </c>
      <c r="C2971" s="12">
        <f>C2972+C2973+C2974</f>
        <v>1350000</v>
      </c>
      <c r="D2971" s="12">
        <f t="shared" ref="D2971:J2971" si="1332">D2972+D2973+D2974</f>
        <v>0</v>
      </c>
      <c r="E2971" s="12">
        <f t="shared" si="1332"/>
        <v>0</v>
      </c>
      <c r="F2971" s="12">
        <f t="shared" si="1332"/>
        <v>0</v>
      </c>
      <c r="G2971" s="12">
        <f t="shared" si="1332"/>
        <v>52500</v>
      </c>
      <c r="H2971" s="12">
        <f t="shared" si="1332"/>
        <v>0</v>
      </c>
      <c r="I2971" s="12">
        <f t="shared" si="1332"/>
        <v>52500</v>
      </c>
      <c r="J2971" s="12">
        <f t="shared" si="1332"/>
        <v>397500</v>
      </c>
      <c r="K2971" s="733">
        <f t="shared" si="1328"/>
        <v>3.8888888888888888</v>
      </c>
    </row>
    <row r="2972" spans="1:11" ht="14.1" customHeight="1" x14ac:dyDescent="0.25">
      <c r="A2972" s="778" t="s">
        <v>1019</v>
      </c>
      <c r="B2972" s="4" t="s">
        <v>1020</v>
      </c>
      <c r="C2972" s="12">
        <v>900000</v>
      </c>
      <c r="D2972" s="12"/>
      <c r="E2972" s="12"/>
      <c r="F2972" s="633"/>
      <c r="G2972" s="824"/>
      <c r="H2972" s="12"/>
      <c r="I2972" s="834">
        <f>G2972+H2972</f>
        <v>0</v>
      </c>
      <c r="J2972" s="634"/>
      <c r="K2972" s="733"/>
    </row>
    <row r="2973" spans="1:11" ht="14.1" customHeight="1" x14ac:dyDescent="0.25">
      <c r="A2973" s="778" t="s">
        <v>315</v>
      </c>
      <c r="B2973" s="4" t="s">
        <v>142</v>
      </c>
      <c r="C2973" s="12">
        <v>450000</v>
      </c>
      <c r="D2973" s="218"/>
      <c r="E2973" s="218"/>
      <c r="F2973" s="697"/>
      <c r="G2973" s="822">
        <v>52500</v>
      </c>
      <c r="H2973" s="605"/>
      <c r="I2973" s="831">
        <f>H2973+G2973</f>
        <v>52500</v>
      </c>
      <c r="J2973" s="604">
        <f>C2973-I2973</f>
        <v>397500</v>
      </c>
      <c r="K2973" s="733">
        <f>I2973/C2973*100</f>
        <v>11.666666666666666</v>
      </c>
    </row>
    <row r="2974" spans="1:11" ht="14.1" customHeight="1" x14ac:dyDescent="0.25">
      <c r="A2974" s="778" t="s">
        <v>912</v>
      </c>
      <c r="B2974" s="4" t="s">
        <v>387</v>
      </c>
      <c r="C2974" s="12">
        <v>0</v>
      </c>
      <c r="D2974" s="218"/>
      <c r="E2974" s="218"/>
      <c r="F2974" s="697"/>
      <c r="G2974" s="822"/>
      <c r="H2974" s="605"/>
      <c r="I2974" s="831"/>
      <c r="J2974" s="604">
        <f>C2974-I2974</f>
        <v>0</v>
      </c>
      <c r="K2974" s="733"/>
    </row>
    <row r="2975" spans="1:11" ht="14.1" customHeight="1" x14ac:dyDescent="0.25">
      <c r="A2975" s="778" t="s">
        <v>316</v>
      </c>
      <c r="B2975" s="4" t="s">
        <v>143</v>
      </c>
      <c r="C2975" s="12">
        <f>C2976+C2977</f>
        <v>5000000</v>
      </c>
      <c r="D2975" s="12">
        <f t="shared" ref="D2975:J2975" si="1333">D2976+D2977</f>
        <v>0</v>
      </c>
      <c r="E2975" s="12">
        <f t="shared" si="1333"/>
        <v>0</v>
      </c>
      <c r="F2975" s="633">
        <f t="shared" si="1333"/>
        <v>0</v>
      </c>
      <c r="G2975" s="824">
        <f t="shared" si="1333"/>
        <v>0</v>
      </c>
      <c r="H2975" s="12">
        <f t="shared" si="1333"/>
        <v>0</v>
      </c>
      <c r="I2975" s="834">
        <f t="shared" si="1333"/>
        <v>0</v>
      </c>
      <c r="J2975" s="634">
        <f t="shared" si="1333"/>
        <v>5000000</v>
      </c>
      <c r="K2975" s="733">
        <f t="shared" ref="K2975:K2995" si="1334">I2975/C2975*100</f>
        <v>0</v>
      </c>
    </row>
    <row r="2976" spans="1:11" ht="14.1" customHeight="1" x14ac:dyDescent="0.25">
      <c r="A2976" s="778" t="s">
        <v>317</v>
      </c>
      <c r="B2976" s="4" t="s">
        <v>144</v>
      </c>
      <c r="C2976" s="12">
        <v>2250000</v>
      </c>
      <c r="D2976" s="218"/>
      <c r="E2976" s="218"/>
      <c r="F2976" s="697"/>
      <c r="G2976" s="804"/>
      <c r="H2976" s="605"/>
      <c r="I2976" s="823">
        <f>H2976+G2976</f>
        <v>0</v>
      </c>
      <c r="J2976" s="604">
        <f>C2976-I2976</f>
        <v>2250000</v>
      </c>
      <c r="K2976" s="733">
        <f t="shared" si="1334"/>
        <v>0</v>
      </c>
    </row>
    <row r="2977" spans="1:11" ht="14.1" customHeight="1" x14ac:dyDescent="0.25">
      <c r="A2977" s="778" t="s">
        <v>913</v>
      </c>
      <c r="B2977" s="4" t="s">
        <v>914</v>
      </c>
      <c r="C2977" s="611">
        <v>2750000</v>
      </c>
      <c r="D2977" s="211"/>
      <c r="E2977" s="211"/>
      <c r="F2977" s="693"/>
      <c r="G2977" s="805"/>
      <c r="H2977" s="629"/>
      <c r="I2977" s="829"/>
      <c r="J2977" s="604">
        <f>C2977-I2977</f>
        <v>2750000</v>
      </c>
      <c r="K2977" s="733">
        <f t="shared" si="1334"/>
        <v>0</v>
      </c>
    </row>
    <row r="2978" spans="1:11" ht="14.1" customHeight="1" x14ac:dyDescent="0.25">
      <c r="A2978" s="778" t="s">
        <v>915</v>
      </c>
      <c r="B2978" s="32" t="s">
        <v>918</v>
      </c>
      <c r="C2978" s="611">
        <f>C2979+C2980</f>
        <v>2096000</v>
      </c>
      <c r="D2978" s="611">
        <f t="shared" ref="D2978:J2978" si="1335">D2979+D2980</f>
        <v>0</v>
      </c>
      <c r="E2978" s="611">
        <f t="shared" si="1335"/>
        <v>0</v>
      </c>
      <c r="F2978" s="663">
        <f t="shared" si="1335"/>
        <v>0</v>
      </c>
      <c r="G2978" s="857">
        <f t="shared" si="1335"/>
        <v>0</v>
      </c>
      <c r="H2978" s="611">
        <f t="shared" si="1335"/>
        <v>0</v>
      </c>
      <c r="I2978" s="953">
        <f t="shared" si="1335"/>
        <v>0</v>
      </c>
      <c r="J2978" s="664">
        <f t="shared" si="1335"/>
        <v>2096000</v>
      </c>
      <c r="K2978" s="733">
        <f t="shared" si="1334"/>
        <v>0</v>
      </c>
    </row>
    <row r="2979" spans="1:11" ht="14.1" customHeight="1" x14ac:dyDescent="0.25">
      <c r="A2979" s="778" t="s">
        <v>916</v>
      </c>
      <c r="B2979" s="32" t="s">
        <v>919</v>
      </c>
      <c r="C2979" s="611">
        <v>1496000</v>
      </c>
      <c r="D2979" s="211"/>
      <c r="E2979" s="211"/>
      <c r="F2979" s="693"/>
      <c r="G2979" s="805"/>
      <c r="H2979" s="629"/>
      <c r="I2979" s="829"/>
      <c r="J2979" s="630">
        <f>C2979-I2979</f>
        <v>1496000</v>
      </c>
      <c r="K2979" s="733">
        <f t="shared" si="1334"/>
        <v>0</v>
      </c>
    </row>
    <row r="2980" spans="1:11" ht="14.1" customHeight="1" x14ac:dyDescent="0.25">
      <c r="A2980" s="778" t="s">
        <v>917</v>
      </c>
      <c r="B2980" s="32" t="s">
        <v>920</v>
      </c>
      <c r="C2980" s="611">
        <v>600000</v>
      </c>
      <c r="D2980" s="211"/>
      <c r="E2980" s="211"/>
      <c r="F2980" s="693"/>
      <c r="G2980" s="805"/>
      <c r="H2980" s="629"/>
      <c r="I2980" s="829"/>
      <c r="J2980" s="630">
        <f>C2980-I2980</f>
        <v>600000</v>
      </c>
      <c r="K2980" s="733">
        <f t="shared" si="1334"/>
        <v>0</v>
      </c>
    </row>
    <row r="2981" spans="1:11" ht="14.1" customHeight="1" thickBot="1" x14ac:dyDescent="0.3">
      <c r="A2981" s="371" t="s">
        <v>921</v>
      </c>
      <c r="B2981" s="54" t="s">
        <v>991</v>
      </c>
      <c r="C2981" s="616">
        <f>C2982</f>
        <v>1500000</v>
      </c>
      <c r="D2981" s="616">
        <f t="shared" ref="D2981:J2981" si="1336">D2982</f>
        <v>0</v>
      </c>
      <c r="E2981" s="616">
        <f t="shared" si="1336"/>
        <v>0</v>
      </c>
      <c r="F2981" s="622">
        <f t="shared" si="1336"/>
        <v>0</v>
      </c>
      <c r="G2981" s="838">
        <f t="shared" si="1336"/>
        <v>0</v>
      </c>
      <c r="H2981" s="641">
        <f t="shared" si="1336"/>
        <v>767500</v>
      </c>
      <c r="I2981" s="962">
        <f t="shared" si="1336"/>
        <v>767500</v>
      </c>
      <c r="J2981" s="632">
        <f t="shared" si="1336"/>
        <v>732500</v>
      </c>
      <c r="K2981" s="739">
        <f t="shared" si="1334"/>
        <v>51.166666666666671</v>
      </c>
    </row>
    <row r="2982" spans="1:11" ht="14.1" customHeight="1" thickBot="1" x14ac:dyDescent="0.3">
      <c r="A2982" s="776" t="s">
        <v>922</v>
      </c>
      <c r="B2982" s="3" t="s">
        <v>136</v>
      </c>
      <c r="C2982" s="617">
        <f>C2983+C2985+C2987</f>
        <v>1500000</v>
      </c>
      <c r="D2982" s="617">
        <f t="shared" ref="D2982:J2982" si="1337">D2983+D2985+D2987</f>
        <v>0</v>
      </c>
      <c r="E2982" s="617">
        <f t="shared" si="1337"/>
        <v>0</v>
      </c>
      <c r="F2982" s="624">
        <f t="shared" si="1337"/>
        <v>0</v>
      </c>
      <c r="G2982" s="820">
        <f t="shared" si="1337"/>
        <v>0</v>
      </c>
      <c r="H2982" s="617">
        <f t="shared" si="1337"/>
        <v>767500</v>
      </c>
      <c r="I2982" s="934">
        <f t="shared" si="1337"/>
        <v>767500</v>
      </c>
      <c r="J2982" s="625">
        <f t="shared" si="1337"/>
        <v>732500</v>
      </c>
      <c r="K2982" s="741">
        <f t="shared" si="1334"/>
        <v>51.166666666666671</v>
      </c>
    </row>
    <row r="2983" spans="1:11" ht="14.1" customHeight="1" x14ac:dyDescent="0.25">
      <c r="A2983" s="777" t="s">
        <v>923</v>
      </c>
      <c r="B2983" s="41" t="s">
        <v>139</v>
      </c>
      <c r="C2983" s="618">
        <f>C2984</f>
        <v>40000</v>
      </c>
      <c r="D2983" s="618">
        <f t="shared" ref="D2983:J2983" si="1338">D2984</f>
        <v>0</v>
      </c>
      <c r="E2983" s="618">
        <f t="shared" si="1338"/>
        <v>0</v>
      </c>
      <c r="F2983" s="626">
        <f t="shared" si="1338"/>
        <v>0</v>
      </c>
      <c r="G2983" s="821">
        <f t="shared" si="1338"/>
        <v>0</v>
      </c>
      <c r="H2983" s="618">
        <f t="shared" si="1338"/>
        <v>40000</v>
      </c>
      <c r="I2983" s="935">
        <f t="shared" si="1338"/>
        <v>40000</v>
      </c>
      <c r="J2983" s="628">
        <f t="shared" si="1338"/>
        <v>0</v>
      </c>
      <c r="K2983" s="743">
        <f t="shared" si="1334"/>
        <v>100</v>
      </c>
    </row>
    <row r="2984" spans="1:11" ht="14.1" customHeight="1" x14ac:dyDescent="0.25">
      <c r="A2984" s="778" t="s">
        <v>924</v>
      </c>
      <c r="B2984" s="4" t="s">
        <v>140</v>
      </c>
      <c r="C2984" s="12">
        <v>40000</v>
      </c>
      <c r="D2984" s="218"/>
      <c r="E2984" s="218"/>
      <c r="F2984" s="697"/>
      <c r="G2984" s="804"/>
      <c r="H2984" s="605">
        <v>40000</v>
      </c>
      <c r="I2984" s="823">
        <f>H2984+G2984</f>
        <v>40000</v>
      </c>
      <c r="J2984" s="604">
        <f>C2984-I2984</f>
        <v>0</v>
      </c>
      <c r="K2984" s="733">
        <f t="shared" si="1334"/>
        <v>100</v>
      </c>
    </row>
    <row r="2985" spans="1:11" ht="14.1" customHeight="1" x14ac:dyDescent="0.25">
      <c r="A2985" s="778" t="s">
        <v>925</v>
      </c>
      <c r="B2985" s="4" t="s">
        <v>141</v>
      </c>
      <c r="C2985" s="12">
        <f>C2986</f>
        <v>50000</v>
      </c>
      <c r="D2985" s="12">
        <f t="shared" ref="D2985:J2985" si="1339">D2986</f>
        <v>0</v>
      </c>
      <c r="E2985" s="12">
        <f t="shared" si="1339"/>
        <v>0</v>
      </c>
      <c r="F2985" s="633">
        <f t="shared" si="1339"/>
        <v>0</v>
      </c>
      <c r="G2985" s="824">
        <f t="shared" si="1339"/>
        <v>0</v>
      </c>
      <c r="H2985" s="12">
        <f t="shared" si="1339"/>
        <v>22500</v>
      </c>
      <c r="I2985" s="834">
        <f t="shared" si="1339"/>
        <v>22500</v>
      </c>
      <c r="J2985" s="634">
        <f t="shared" si="1339"/>
        <v>27500</v>
      </c>
      <c r="K2985" s="733">
        <f t="shared" si="1334"/>
        <v>45</v>
      </c>
    </row>
    <row r="2986" spans="1:11" ht="14.1" customHeight="1" x14ac:dyDescent="0.25">
      <c r="A2986" s="778" t="s">
        <v>926</v>
      </c>
      <c r="B2986" s="4" t="s">
        <v>142</v>
      </c>
      <c r="C2986" s="12">
        <v>50000</v>
      </c>
      <c r="D2986" s="218"/>
      <c r="E2986" s="218"/>
      <c r="F2986" s="697"/>
      <c r="G2986" s="822"/>
      <c r="H2986" s="605">
        <v>22500</v>
      </c>
      <c r="I2986" s="823">
        <f>H2986+G2986</f>
        <v>22500</v>
      </c>
      <c r="J2986" s="604">
        <f>C2986-I2986</f>
        <v>27500</v>
      </c>
      <c r="K2986" s="733">
        <f t="shared" si="1334"/>
        <v>45</v>
      </c>
    </row>
    <row r="2987" spans="1:11" ht="14.1" customHeight="1" x14ac:dyDescent="0.25">
      <c r="A2987" s="778" t="s">
        <v>927</v>
      </c>
      <c r="B2987" s="4" t="s">
        <v>143</v>
      </c>
      <c r="C2987" s="12">
        <f>C2988</f>
        <v>1410000</v>
      </c>
      <c r="D2987" s="12">
        <f t="shared" ref="D2987:J2987" si="1340">D2988</f>
        <v>0</v>
      </c>
      <c r="E2987" s="12">
        <f t="shared" si="1340"/>
        <v>0</v>
      </c>
      <c r="F2987" s="633">
        <f t="shared" si="1340"/>
        <v>0</v>
      </c>
      <c r="G2987" s="824">
        <f t="shared" si="1340"/>
        <v>0</v>
      </c>
      <c r="H2987" s="12">
        <f t="shared" si="1340"/>
        <v>705000</v>
      </c>
      <c r="I2987" s="834">
        <f t="shared" si="1340"/>
        <v>705000</v>
      </c>
      <c r="J2987" s="634">
        <f t="shared" si="1340"/>
        <v>705000</v>
      </c>
      <c r="K2987" s="733">
        <f t="shared" si="1334"/>
        <v>50</v>
      </c>
    </row>
    <row r="2988" spans="1:11" ht="14.1" customHeight="1" x14ac:dyDescent="0.25">
      <c r="A2988" s="778" t="s">
        <v>928</v>
      </c>
      <c r="B2988" s="4" t="s">
        <v>144</v>
      </c>
      <c r="C2988" s="12">
        <v>1410000</v>
      </c>
      <c r="D2988" s="218"/>
      <c r="E2988" s="218"/>
      <c r="F2988" s="697"/>
      <c r="G2988" s="822"/>
      <c r="H2988" s="605">
        <v>705000</v>
      </c>
      <c r="I2988" s="823">
        <f>H2988+G2988</f>
        <v>705000</v>
      </c>
      <c r="J2988" s="604">
        <f>C2988-I2988</f>
        <v>705000</v>
      </c>
      <c r="K2988" s="733">
        <f t="shared" si="1334"/>
        <v>50</v>
      </c>
    </row>
    <row r="2989" spans="1:11" ht="14.1" customHeight="1" thickBot="1" x14ac:dyDescent="0.3">
      <c r="A2989" s="745" t="s">
        <v>102</v>
      </c>
      <c r="B2989" s="40" t="s">
        <v>94</v>
      </c>
      <c r="C2989" s="620">
        <f t="shared" ref="C2989:J2989" si="1341">C2990+C2999+C3011+C3022</f>
        <v>15300000</v>
      </c>
      <c r="D2989" s="620">
        <f t="shared" si="1341"/>
        <v>0</v>
      </c>
      <c r="E2989" s="620">
        <f t="shared" si="1341"/>
        <v>0</v>
      </c>
      <c r="F2989" s="453">
        <f t="shared" si="1341"/>
        <v>0</v>
      </c>
      <c r="G2989" s="825">
        <f t="shared" si="1341"/>
        <v>1818750</v>
      </c>
      <c r="H2989" s="619">
        <f t="shared" si="1341"/>
        <v>511000</v>
      </c>
      <c r="I2989" s="665">
        <f t="shared" si="1341"/>
        <v>2329750</v>
      </c>
      <c r="J2989" s="621">
        <f t="shared" si="1341"/>
        <v>12970250</v>
      </c>
      <c r="K2989" s="775">
        <f t="shared" si="1334"/>
        <v>15.227124183006534</v>
      </c>
    </row>
    <row r="2990" spans="1:11" ht="14.1" customHeight="1" thickBot="1" x14ac:dyDescent="0.3">
      <c r="A2990" s="371" t="s">
        <v>56</v>
      </c>
      <c r="B2990" s="54" t="s">
        <v>57</v>
      </c>
      <c r="C2990" s="616">
        <f>C2991</f>
        <v>4900000</v>
      </c>
      <c r="D2990" s="616">
        <f t="shared" ref="D2990:J2990" si="1342">D2991</f>
        <v>0</v>
      </c>
      <c r="E2990" s="616">
        <f t="shared" si="1342"/>
        <v>0</v>
      </c>
      <c r="F2990" s="622">
        <f t="shared" si="1342"/>
        <v>0</v>
      </c>
      <c r="G2990" s="838">
        <f t="shared" si="1342"/>
        <v>0</v>
      </c>
      <c r="H2990" s="641">
        <f t="shared" si="1342"/>
        <v>0</v>
      </c>
      <c r="I2990" s="962">
        <f t="shared" si="1342"/>
        <v>0</v>
      </c>
      <c r="J2990" s="632">
        <f t="shared" si="1342"/>
        <v>4900000</v>
      </c>
      <c r="K2990" s="757">
        <f t="shared" si="1334"/>
        <v>0</v>
      </c>
    </row>
    <row r="2991" spans="1:11" ht="14.1" customHeight="1" thickBot="1" x14ac:dyDescent="0.3">
      <c r="A2991" s="776" t="s">
        <v>318</v>
      </c>
      <c r="B2991" s="3" t="s">
        <v>136</v>
      </c>
      <c r="C2991" s="617">
        <f>C2992+C2994+C2997</f>
        <v>4900000</v>
      </c>
      <c r="D2991" s="617">
        <f t="shared" ref="D2991:J2991" si="1343">D2992+D2994+D2997</f>
        <v>0</v>
      </c>
      <c r="E2991" s="617">
        <f t="shared" si="1343"/>
        <v>0</v>
      </c>
      <c r="F2991" s="624">
        <f t="shared" si="1343"/>
        <v>0</v>
      </c>
      <c r="G2991" s="820">
        <f t="shared" si="1343"/>
        <v>0</v>
      </c>
      <c r="H2991" s="617">
        <f t="shared" si="1343"/>
        <v>0</v>
      </c>
      <c r="I2991" s="934">
        <f t="shared" si="1343"/>
        <v>0</v>
      </c>
      <c r="J2991" s="625">
        <f t="shared" si="1343"/>
        <v>4900000</v>
      </c>
      <c r="K2991" s="743">
        <f t="shared" si="1334"/>
        <v>0</v>
      </c>
    </row>
    <row r="2992" spans="1:11" ht="14.1" customHeight="1" x14ac:dyDescent="0.25">
      <c r="A2992" s="777" t="s">
        <v>319</v>
      </c>
      <c r="B2992" s="41" t="s">
        <v>139</v>
      </c>
      <c r="C2992" s="618">
        <f>C2993</f>
        <v>785000</v>
      </c>
      <c r="D2992" s="618">
        <f t="shared" ref="D2992:J2992" si="1344">D2993</f>
        <v>0</v>
      </c>
      <c r="E2992" s="618">
        <f t="shared" si="1344"/>
        <v>0</v>
      </c>
      <c r="F2992" s="626">
        <f t="shared" si="1344"/>
        <v>0</v>
      </c>
      <c r="G2992" s="821">
        <f t="shared" si="1344"/>
        <v>0</v>
      </c>
      <c r="H2992" s="618">
        <f t="shared" si="1344"/>
        <v>0</v>
      </c>
      <c r="I2992" s="935">
        <f t="shared" si="1344"/>
        <v>0</v>
      </c>
      <c r="J2992" s="628">
        <f t="shared" si="1344"/>
        <v>785000</v>
      </c>
      <c r="K2992" s="733">
        <f t="shared" si="1334"/>
        <v>0</v>
      </c>
    </row>
    <row r="2993" spans="1:11" ht="14.1" customHeight="1" x14ac:dyDescent="0.25">
      <c r="A2993" s="778" t="s">
        <v>320</v>
      </c>
      <c r="B2993" s="4" t="s">
        <v>140</v>
      </c>
      <c r="C2993" s="12">
        <v>785000</v>
      </c>
      <c r="D2993" s="218"/>
      <c r="E2993" s="218"/>
      <c r="F2993" s="697"/>
      <c r="G2993" s="804"/>
      <c r="H2993" s="587"/>
      <c r="I2993" s="823">
        <f>H2993+G2993</f>
        <v>0</v>
      </c>
      <c r="J2993" s="604">
        <f>C2993-I2993</f>
        <v>785000</v>
      </c>
      <c r="K2993" s="733">
        <f t="shared" si="1334"/>
        <v>0</v>
      </c>
    </row>
    <row r="2994" spans="1:11" ht="14.1" customHeight="1" x14ac:dyDescent="0.25">
      <c r="A2994" s="778" t="s">
        <v>321</v>
      </c>
      <c r="B2994" s="4" t="s">
        <v>141</v>
      </c>
      <c r="C2994" s="12">
        <f>C2995+C2996</f>
        <v>290000</v>
      </c>
      <c r="D2994" s="12">
        <f t="shared" ref="D2994:J2994" si="1345">D2995+D2996</f>
        <v>0</v>
      </c>
      <c r="E2994" s="12">
        <f t="shared" si="1345"/>
        <v>0</v>
      </c>
      <c r="F2994" s="633">
        <f t="shared" si="1345"/>
        <v>0</v>
      </c>
      <c r="G2994" s="824">
        <f t="shared" si="1345"/>
        <v>0</v>
      </c>
      <c r="H2994" s="12">
        <f t="shared" si="1345"/>
        <v>0</v>
      </c>
      <c r="I2994" s="834">
        <f t="shared" si="1345"/>
        <v>0</v>
      </c>
      <c r="J2994" s="634">
        <f t="shared" si="1345"/>
        <v>290000</v>
      </c>
      <c r="K2994" s="733">
        <f t="shared" si="1334"/>
        <v>0</v>
      </c>
    </row>
    <row r="2995" spans="1:11" ht="14.1" customHeight="1" x14ac:dyDescent="0.25">
      <c r="A2995" s="778" t="s">
        <v>322</v>
      </c>
      <c r="B2995" s="4" t="s">
        <v>142</v>
      </c>
      <c r="C2995" s="12">
        <v>90000</v>
      </c>
      <c r="D2995" s="218"/>
      <c r="E2995" s="218"/>
      <c r="F2995" s="697"/>
      <c r="G2995" s="804"/>
      <c r="H2995" s="587"/>
      <c r="I2995" s="823">
        <f>H2995+G2995</f>
        <v>0</v>
      </c>
      <c r="J2995" s="604">
        <f>C2995-I2995</f>
        <v>90000</v>
      </c>
      <c r="K2995" s="733">
        <f t="shared" si="1334"/>
        <v>0</v>
      </c>
    </row>
    <row r="2996" spans="1:11" ht="14.1" customHeight="1" x14ac:dyDescent="0.25">
      <c r="A2996" s="778" t="s">
        <v>929</v>
      </c>
      <c r="B2996" s="4" t="s">
        <v>809</v>
      </c>
      <c r="C2996" s="12">
        <v>200000</v>
      </c>
      <c r="D2996" s="218"/>
      <c r="E2996" s="218"/>
      <c r="F2996" s="697"/>
      <c r="G2996" s="804"/>
      <c r="H2996" s="587"/>
      <c r="I2996" s="823"/>
      <c r="J2996" s="604">
        <f>C2996-I2996</f>
        <v>200000</v>
      </c>
      <c r="K2996" s="733"/>
    </row>
    <row r="2997" spans="1:11" ht="14.1" customHeight="1" x14ac:dyDescent="0.25">
      <c r="A2997" s="778" t="s">
        <v>323</v>
      </c>
      <c r="B2997" s="4" t="s">
        <v>143</v>
      </c>
      <c r="C2997" s="12">
        <f>C2998</f>
        <v>3825000</v>
      </c>
      <c r="D2997" s="12">
        <f t="shared" ref="D2997:J2997" si="1346">D2998</f>
        <v>0</v>
      </c>
      <c r="E2997" s="12">
        <f t="shared" si="1346"/>
        <v>0</v>
      </c>
      <c r="F2997" s="633">
        <f t="shared" si="1346"/>
        <v>0</v>
      </c>
      <c r="G2997" s="824">
        <f t="shared" si="1346"/>
        <v>0</v>
      </c>
      <c r="H2997" s="12">
        <f t="shared" si="1346"/>
        <v>0</v>
      </c>
      <c r="I2997" s="954">
        <f t="shared" si="1346"/>
        <v>0</v>
      </c>
      <c r="J2997" s="634">
        <f t="shared" si="1346"/>
        <v>3825000</v>
      </c>
      <c r="K2997" s="733">
        <f t="shared" ref="K2997:K3004" si="1347">I2997/C2997*100</f>
        <v>0</v>
      </c>
    </row>
    <row r="2998" spans="1:11" ht="14.1" customHeight="1" x14ac:dyDescent="0.25">
      <c r="A2998" s="779" t="s">
        <v>324</v>
      </c>
      <c r="B2998" s="32" t="s">
        <v>144</v>
      </c>
      <c r="C2998" s="611">
        <v>3825000</v>
      </c>
      <c r="D2998" s="211"/>
      <c r="E2998" s="211"/>
      <c r="F2998" s="693"/>
      <c r="G2998" s="805"/>
      <c r="H2998" s="590"/>
      <c r="I2998" s="829">
        <f>H2998+G2998</f>
        <v>0</v>
      </c>
      <c r="J2998" s="630">
        <f>C2998-I2998</f>
        <v>3825000</v>
      </c>
      <c r="K2998" s="737">
        <f t="shared" si="1347"/>
        <v>0</v>
      </c>
    </row>
    <row r="2999" spans="1:11" ht="14.1" customHeight="1" thickBot="1" x14ac:dyDescent="0.3">
      <c r="A2999" s="769" t="s">
        <v>58</v>
      </c>
      <c r="B2999" s="125" t="s">
        <v>59</v>
      </c>
      <c r="C2999" s="667">
        <f>C3000</f>
        <v>4000000</v>
      </c>
      <c r="D2999" s="667">
        <f t="shared" ref="D2999:J2999" si="1348">D3000</f>
        <v>0</v>
      </c>
      <c r="E2999" s="667">
        <f t="shared" si="1348"/>
        <v>0</v>
      </c>
      <c r="F2999" s="668">
        <f t="shared" si="1348"/>
        <v>0</v>
      </c>
      <c r="G2999" s="859">
        <f t="shared" si="1348"/>
        <v>1818750</v>
      </c>
      <c r="H2999" s="669">
        <f t="shared" si="1348"/>
        <v>511000</v>
      </c>
      <c r="I2999" s="969">
        <f t="shared" si="1348"/>
        <v>2329750</v>
      </c>
      <c r="J2999" s="670">
        <f t="shared" si="1348"/>
        <v>1670250</v>
      </c>
      <c r="K2999" s="780">
        <f t="shared" si="1347"/>
        <v>58.243750000000006</v>
      </c>
    </row>
    <row r="3000" spans="1:11" ht="14.1" customHeight="1" thickBot="1" x14ac:dyDescent="0.3">
      <c r="A3000" s="776" t="s">
        <v>325</v>
      </c>
      <c r="B3000" s="3" t="s">
        <v>136</v>
      </c>
      <c r="C3000" s="617">
        <f>C3001+C3003+C3006</f>
        <v>4000000</v>
      </c>
      <c r="D3000" s="617">
        <f t="shared" ref="D3000:J3000" si="1349">D3001+D3003+D3006</f>
        <v>0</v>
      </c>
      <c r="E3000" s="617">
        <f t="shared" si="1349"/>
        <v>0</v>
      </c>
      <c r="F3000" s="624">
        <f t="shared" si="1349"/>
        <v>0</v>
      </c>
      <c r="G3000" s="820">
        <f t="shared" si="1349"/>
        <v>1818750</v>
      </c>
      <c r="H3000" s="617">
        <f t="shared" si="1349"/>
        <v>511000</v>
      </c>
      <c r="I3000" s="934">
        <f t="shared" si="1349"/>
        <v>2329750</v>
      </c>
      <c r="J3000" s="625">
        <f t="shared" si="1349"/>
        <v>1670250</v>
      </c>
      <c r="K3000" s="743">
        <f t="shared" si="1347"/>
        <v>58.243750000000006</v>
      </c>
    </row>
    <row r="3001" spans="1:11" ht="14.1" customHeight="1" x14ac:dyDescent="0.25">
      <c r="A3001" s="777" t="s">
        <v>326</v>
      </c>
      <c r="B3001" s="41" t="s">
        <v>139</v>
      </c>
      <c r="C3001" s="618">
        <f>C3002</f>
        <v>360000</v>
      </c>
      <c r="D3001" s="618">
        <f t="shared" ref="D3001:J3001" si="1350">D3002</f>
        <v>0</v>
      </c>
      <c r="E3001" s="618">
        <f t="shared" si="1350"/>
        <v>0</v>
      </c>
      <c r="F3001" s="626">
        <f t="shared" si="1350"/>
        <v>0</v>
      </c>
      <c r="G3001" s="821">
        <f t="shared" si="1350"/>
        <v>0</v>
      </c>
      <c r="H3001" s="618">
        <f t="shared" si="1350"/>
        <v>191000</v>
      </c>
      <c r="I3001" s="935">
        <f t="shared" si="1350"/>
        <v>191000</v>
      </c>
      <c r="J3001" s="628">
        <f t="shared" si="1350"/>
        <v>169000</v>
      </c>
      <c r="K3001" s="733">
        <f t="shared" si="1347"/>
        <v>53.055555555555557</v>
      </c>
    </row>
    <row r="3002" spans="1:11" ht="14.1" customHeight="1" x14ac:dyDescent="0.25">
      <c r="A3002" s="778" t="s">
        <v>327</v>
      </c>
      <c r="B3002" s="4" t="s">
        <v>140</v>
      </c>
      <c r="C3002" s="12">
        <v>360000</v>
      </c>
      <c r="D3002" s="218"/>
      <c r="E3002" s="218"/>
      <c r="F3002" s="697"/>
      <c r="G3002" s="822"/>
      <c r="H3002" s="605">
        <v>191000</v>
      </c>
      <c r="I3002" s="831">
        <f>H3002+G3002</f>
        <v>191000</v>
      </c>
      <c r="J3002" s="604">
        <f>C3002-I3002</f>
        <v>169000</v>
      </c>
      <c r="K3002" s="733">
        <f t="shared" si="1347"/>
        <v>53.055555555555557</v>
      </c>
    </row>
    <row r="3003" spans="1:11" ht="14.1" customHeight="1" x14ac:dyDescent="0.25">
      <c r="A3003" s="778" t="s">
        <v>328</v>
      </c>
      <c r="B3003" s="4" t="s">
        <v>141</v>
      </c>
      <c r="C3003" s="12">
        <f>C3004+C3005</f>
        <v>120000</v>
      </c>
      <c r="D3003" s="12">
        <f t="shared" ref="D3003:J3003" si="1351">D3004+D3005</f>
        <v>0</v>
      </c>
      <c r="E3003" s="12">
        <f t="shared" si="1351"/>
        <v>0</v>
      </c>
      <c r="F3003" s="633">
        <f t="shared" si="1351"/>
        <v>0</v>
      </c>
      <c r="G3003" s="824">
        <f t="shared" si="1351"/>
        <v>18750</v>
      </c>
      <c r="H3003" s="12">
        <f t="shared" si="1351"/>
        <v>0</v>
      </c>
      <c r="I3003" s="834">
        <f t="shared" si="1351"/>
        <v>18750</v>
      </c>
      <c r="J3003" s="634">
        <f t="shared" si="1351"/>
        <v>101250</v>
      </c>
      <c r="K3003" s="733">
        <f t="shared" si="1347"/>
        <v>15.625</v>
      </c>
    </row>
    <row r="3004" spans="1:11" ht="14.1" customHeight="1" x14ac:dyDescent="0.25">
      <c r="A3004" s="778" t="s">
        <v>329</v>
      </c>
      <c r="B3004" s="4" t="s">
        <v>142</v>
      </c>
      <c r="C3004" s="12">
        <v>120000</v>
      </c>
      <c r="D3004" s="218"/>
      <c r="E3004" s="218"/>
      <c r="F3004" s="697"/>
      <c r="G3004" s="822">
        <v>18750</v>
      </c>
      <c r="H3004" s="605"/>
      <c r="I3004" s="823">
        <f>H3004+G3004</f>
        <v>18750</v>
      </c>
      <c r="J3004" s="604">
        <f>C3004-I3004</f>
        <v>101250</v>
      </c>
      <c r="K3004" s="733">
        <f t="shared" si="1347"/>
        <v>15.625</v>
      </c>
    </row>
    <row r="3005" spans="1:11" ht="14.1" customHeight="1" x14ac:dyDescent="0.25">
      <c r="A3005" s="778" t="s">
        <v>930</v>
      </c>
      <c r="B3005" s="4" t="s">
        <v>809</v>
      </c>
      <c r="C3005" s="12">
        <v>0</v>
      </c>
      <c r="D3005" s="218"/>
      <c r="E3005" s="218"/>
      <c r="F3005" s="697"/>
      <c r="G3005" s="822"/>
      <c r="H3005" s="605"/>
      <c r="I3005" s="823"/>
      <c r="J3005" s="604">
        <f>C3005-I3005</f>
        <v>0</v>
      </c>
      <c r="K3005" s="733"/>
    </row>
    <row r="3006" spans="1:11" ht="14.1" customHeight="1" x14ac:dyDescent="0.25">
      <c r="A3006" s="778" t="s">
        <v>330</v>
      </c>
      <c r="B3006" s="4" t="s">
        <v>143</v>
      </c>
      <c r="C3006" s="12">
        <f>C3007</f>
        <v>3520000</v>
      </c>
      <c r="D3006" s="12">
        <f t="shared" ref="D3006:J3006" si="1352">D3007</f>
        <v>0</v>
      </c>
      <c r="E3006" s="12">
        <f t="shared" si="1352"/>
        <v>0</v>
      </c>
      <c r="F3006" s="633">
        <f t="shared" si="1352"/>
        <v>0</v>
      </c>
      <c r="G3006" s="824">
        <f t="shared" si="1352"/>
        <v>1800000</v>
      </c>
      <c r="H3006" s="12">
        <f t="shared" si="1352"/>
        <v>320000</v>
      </c>
      <c r="I3006" s="834">
        <f t="shared" si="1352"/>
        <v>2120000</v>
      </c>
      <c r="J3006" s="634">
        <f t="shared" si="1352"/>
        <v>1400000</v>
      </c>
      <c r="K3006" s="733">
        <f>I3006/C3006*100</f>
        <v>60.227272727272727</v>
      </c>
    </row>
    <row r="3007" spans="1:11" ht="14.1" customHeight="1" x14ac:dyDescent="0.25">
      <c r="A3007" s="778" t="s">
        <v>331</v>
      </c>
      <c r="B3007" s="4" t="s">
        <v>144</v>
      </c>
      <c r="C3007" s="12">
        <v>3520000</v>
      </c>
      <c r="D3007" s="218"/>
      <c r="E3007" s="218"/>
      <c r="F3007" s="697"/>
      <c r="G3007" s="822">
        <v>1800000</v>
      </c>
      <c r="H3007" s="605">
        <v>320000</v>
      </c>
      <c r="I3007" s="831">
        <f>H3007+G3007</f>
        <v>2120000</v>
      </c>
      <c r="J3007" s="604">
        <f>C3007-I3007</f>
        <v>1400000</v>
      </c>
      <c r="K3007" s="733">
        <f>I3007/C3007*100</f>
        <v>60.227272727272727</v>
      </c>
    </row>
    <row r="3008" spans="1:11" ht="14.1" customHeight="1" x14ac:dyDescent="0.25">
      <c r="A3008" s="918"/>
      <c r="B3008" s="879"/>
      <c r="C3008" s="880"/>
      <c r="D3008" s="881"/>
      <c r="E3008" s="881"/>
      <c r="F3008" s="881"/>
      <c r="G3008" s="882"/>
      <c r="H3008" s="882"/>
      <c r="I3008" s="941"/>
      <c r="J3008" s="883"/>
      <c r="K3008" s="884"/>
    </row>
    <row r="3009" spans="1:11" ht="14.1" customHeight="1" x14ac:dyDescent="0.25">
      <c r="A3009" s="919"/>
      <c r="B3009" s="7"/>
      <c r="C3009" s="885"/>
      <c r="D3009" s="220"/>
      <c r="E3009" s="220"/>
      <c r="F3009" s="220"/>
      <c r="G3009" s="415"/>
      <c r="H3009" s="415"/>
      <c r="I3009" s="942"/>
      <c r="J3009" s="886"/>
      <c r="K3009" s="887">
        <v>10</v>
      </c>
    </row>
    <row r="3010" spans="1:11" ht="14.1" customHeight="1" x14ac:dyDescent="0.25">
      <c r="A3010" s="717" t="s">
        <v>435</v>
      </c>
      <c r="B3010" s="689">
        <v>2</v>
      </c>
      <c r="C3010" s="690" t="s">
        <v>436</v>
      </c>
      <c r="D3010" s="690" t="s">
        <v>437</v>
      </c>
      <c r="E3010" s="690" t="s">
        <v>438</v>
      </c>
      <c r="F3010" s="691" t="s">
        <v>439</v>
      </c>
      <c r="G3010" s="801">
        <v>7</v>
      </c>
      <c r="H3010" s="581">
        <v>8</v>
      </c>
      <c r="I3010" s="924">
        <v>9</v>
      </c>
      <c r="J3010" s="582">
        <v>10</v>
      </c>
      <c r="K3010" s="718">
        <v>11</v>
      </c>
    </row>
    <row r="3011" spans="1:11" ht="14.1" customHeight="1" thickBot="1" x14ac:dyDescent="0.3">
      <c r="A3011" s="371" t="s">
        <v>60</v>
      </c>
      <c r="B3011" s="47" t="s">
        <v>61</v>
      </c>
      <c r="C3011" s="616">
        <f>C3012</f>
        <v>4000000</v>
      </c>
      <c r="D3011" s="616">
        <f t="shared" ref="D3011:J3011" si="1353">D3012</f>
        <v>0</v>
      </c>
      <c r="E3011" s="616">
        <f t="shared" si="1353"/>
        <v>0</v>
      </c>
      <c r="F3011" s="622">
        <f t="shared" si="1353"/>
        <v>0</v>
      </c>
      <c r="G3011" s="819">
        <f t="shared" si="1353"/>
        <v>0</v>
      </c>
      <c r="H3011" s="616">
        <f t="shared" si="1353"/>
        <v>0</v>
      </c>
      <c r="I3011" s="961">
        <f t="shared" si="1353"/>
        <v>0</v>
      </c>
      <c r="J3011" s="865">
        <f t="shared" si="1353"/>
        <v>4000000</v>
      </c>
      <c r="K3011" s="739">
        <f t="shared" ref="K3011:K3016" si="1354">I3011/C3011*100</f>
        <v>0</v>
      </c>
    </row>
    <row r="3012" spans="1:11" ht="14.1" customHeight="1" thickBot="1" x14ac:dyDescent="0.3">
      <c r="A3012" s="776" t="s">
        <v>332</v>
      </c>
      <c r="B3012" s="3" t="s">
        <v>136</v>
      </c>
      <c r="C3012" s="617">
        <f>C3013+C3015+C3018+C3020</f>
        <v>4000000</v>
      </c>
      <c r="D3012" s="617">
        <f t="shared" ref="D3012:J3012" si="1355">D3013+D3015+D3018+D3020</f>
        <v>0</v>
      </c>
      <c r="E3012" s="617">
        <f t="shared" si="1355"/>
        <v>0</v>
      </c>
      <c r="F3012" s="624">
        <f t="shared" si="1355"/>
        <v>0</v>
      </c>
      <c r="G3012" s="820">
        <f t="shared" si="1355"/>
        <v>0</v>
      </c>
      <c r="H3012" s="617">
        <f t="shared" si="1355"/>
        <v>0</v>
      </c>
      <c r="I3012" s="934">
        <f t="shared" si="1355"/>
        <v>0</v>
      </c>
      <c r="J3012" s="625">
        <f t="shared" si="1355"/>
        <v>4000000</v>
      </c>
      <c r="K3012" s="741">
        <f t="shared" si="1354"/>
        <v>0</v>
      </c>
    </row>
    <row r="3013" spans="1:11" ht="14.1" customHeight="1" x14ac:dyDescent="0.25">
      <c r="A3013" s="777" t="s">
        <v>333</v>
      </c>
      <c r="B3013" s="41" t="s">
        <v>139</v>
      </c>
      <c r="C3013" s="618">
        <f>C3014</f>
        <v>110000</v>
      </c>
      <c r="D3013" s="618">
        <f t="shared" ref="D3013:J3013" si="1356">D3014</f>
        <v>0</v>
      </c>
      <c r="E3013" s="618">
        <f t="shared" si="1356"/>
        <v>0</v>
      </c>
      <c r="F3013" s="626">
        <f t="shared" si="1356"/>
        <v>0</v>
      </c>
      <c r="G3013" s="827">
        <f t="shared" si="1356"/>
        <v>0</v>
      </c>
      <c r="H3013" s="627">
        <f t="shared" si="1356"/>
        <v>0</v>
      </c>
      <c r="I3013" s="936">
        <f t="shared" si="1356"/>
        <v>0</v>
      </c>
      <c r="J3013" s="628">
        <f t="shared" si="1356"/>
        <v>110000</v>
      </c>
      <c r="K3013" s="743">
        <f t="shared" si="1354"/>
        <v>0</v>
      </c>
    </row>
    <row r="3014" spans="1:11" ht="14.1" customHeight="1" x14ac:dyDescent="0.25">
      <c r="A3014" s="778" t="s">
        <v>334</v>
      </c>
      <c r="B3014" s="4" t="s">
        <v>140</v>
      </c>
      <c r="C3014" s="12">
        <v>110000</v>
      </c>
      <c r="D3014" s="218"/>
      <c r="E3014" s="218"/>
      <c r="F3014" s="697"/>
      <c r="G3014" s="822"/>
      <c r="H3014" s="605"/>
      <c r="I3014" s="823">
        <f>H3014+G3014</f>
        <v>0</v>
      </c>
      <c r="J3014" s="604">
        <f>C3014-I3014</f>
        <v>110000</v>
      </c>
      <c r="K3014" s="733">
        <f t="shared" si="1354"/>
        <v>0</v>
      </c>
    </row>
    <row r="3015" spans="1:11" ht="14.1" customHeight="1" x14ac:dyDescent="0.25">
      <c r="A3015" s="778" t="s">
        <v>335</v>
      </c>
      <c r="B3015" s="4" t="s">
        <v>141</v>
      </c>
      <c r="C3015" s="12">
        <f>C3016+C3017</f>
        <v>90000</v>
      </c>
      <c r="D3015" s="12">
        <f t="shared" ref="D3015:J3015" si="1357">D3016+D3017</f>
        <v>0</v>
      </c>
      <c r="E3015" s="12">
        <f t="shared" si="1357"/>
        <v>0</v>
      </c>
      <c r="F3015" s="633">
        <f t="shared" si="1357"/>
        <v>0</v>
      </c>
      <c r="G3015" s="824">
        <f t="shared" si="1357"/>
        <v>0</v>
      </c>
      <c r="H3015" s="12">
        <f t="shared" si="1357"/>
        <v>0</v>
      </c>
      <c r="I3015" s="834">
        <f t="shared" si="1357"/>
        <v>0</v>
      </c>
      <c r="J3015" s="634">
        <f t="shared" si="1357"/>
        <v>90000</v>
      </c>
      <c r="K3015" s="733">
        <f t="shared" si="1354"/>
        <v>0</v>
      </c>
    </row>
    <row r="3016" spans="1:11" ht="14.1" customHeight="1" x14ac:dyDescent="0.25">
      <c r="A3016" s="778" t="s">
        <v>336</v>
      </c>
      <c r="B3016" s="4" t="s">
        <v>142</v>
      </c>
      <c r="C3016" s="12">
        <v>90000</v>
      </c>
      <c r="D3016" s="218"/>
      <c r="E3016" s="218"/>
      <c r="F3016" s="697"/>
      <c r="G3016" s="822"/>
      <c r="H3016" s="605"/>
      <c r="I3016" s="823">
        <f>H3016+G3016</f>
        <v>0</v>
      </c>
      <c r="J3016" s="604">
        <f>C3016-I3016</f>
        <v>90000</v>
      </c>
      <c r="K3016" s="733">
        <f t="shared" si="1354"/>
        <v>0</v>
      </c>
    </row>
    <row r="3017" spans="1:11" ht="14.1" customHeight="1" x14ac:dyDescent="0.25">
      <c r="A3017" s="778" t="s">
        <v>931</v>
      </c>
      <c r="B3017" s="4" t="s">
        <v>809</v>
      </c>
      <c r="C3017" s="12">
        <v>0</v>
      </c>
      <c r="D3017" s="218"/>
      <c r="E3017" s="218"/>
      <c r="F3017" s="697"/>
      <c r="G3017" s="822"/>
      <c r="H3017" s="605"/>
      <c r="I3017" s="823"/>
      <c r="J3017" s="604">
        <f>C3017-I3017</f>
        <v>0</v>
      </c>
      <c r="K3017" s="733"/>
    </row>
    <row r="3018" spans="1:11" ht="14.1" customHeight="1" x14ac:dyDescent="0.25">
      <c r="A3018" s="778" t="s">
        <v>337</v>
      </c>
      <c r="B3018" s="4" t="s">
        <v>143</v>
      </c>
      <c r="C3018" s="12">
        <f>C3019</f>
        <v>1400000</v>
      </c>
      <c r="D3018" s="12">
        <f t="shared" ref="D3018:J3018" si="1358">D3019</f>
        <v>0</v>
      </c>
      <c r="E3018" s="12">
        <f t="shared" si="1358"/>
        <v>0</v>
      </c>
      <c r="F3018" s="633">
        <f t="shared" si="1358"/>
        <v>0</v>
      </c>
      <c r="G3018" s="860">
        <f t="shared" si="1358"/>
        <v>0</v>
      </c>
      <c r="H3018" s="416">
        <f t="shared" si="1358"/>
        <v>0</v>
      </c>
      <c r="I3018" s="954">
        <f t="shared" si="1358"/>
        <v>0</v>
      </c>
      <c r="J3018" s="634">
        <f t="shared" si="1358"/>
        <v>1400000</v>
      </c>
      <c r="K3018" s="733">
        <f t="shared" ref="K3018:K3027" si="1359">I3018/C3018*100</f>
        <v>0</v>
      </c>
    </row>
    <row r="3019" spans="1:11" ht="14.1" customHeight="1" x14ac:dyDescent="0.25">
      <c r="A3019" s="778" t="s">
        <v>338</v>
      </c>
      <c r="B3019" s="4" t="s">
        <v>144</v>
      </c>
      <c r="C3019" s="12">
        <v>1400000</v>
      </c>
      <c r="D3019" s="218"/>
      <c r="E3019" s="218"/>
      <c r="F3019" s="697"/>
      <c r="G3019" s="822"/>
      <c r="H3019" s="605"/>
      <c r="I3019" s="823">
        <f>H3019+G3019</f>
        <v>0</v>
      </c>
      <c r="J3019" s="604">
        <f>C3019-I3019</f>
        <v>1400000</v>
      </c>
      <c r="K3019" s="733">
        <f t="shared" si="1359"/>
        <v>0</v>
      </c>
    </row>
    <row r="3020" spans="1:11" ht="14.1" customHeight="1" x14ac:dyDescent="0.25">
      <c r="A3020" s="778" t="s">
        <v>932</v>
      </c>
      <c r="B3020" s="32" t="s">
        <v>918</v>
      </c>
      <c r="C3020" s="611">
        <f>C3021</f>
        <v>2400000</v>
      </c>
      <c r="D3020" s="611">
        <f t="shared" ref="D3020:J3020" si="1360">D3021</f>
        <v>0</v>
      </c>
      <c r="E3020" s="611">
        <f t="shared" si="1360"/>
        <v>0</v>
      </c>
      <c r="F3020" s="663">
        <f t="shared" si="1360"/>
        <v>0</v>
      </c>
      <c r="G3020" s="857">
        <f t="shared" si="1360"/>
        <v>0</v>
      </c>
      <c r="H3020" s="611">
        <f t="shared" si="1360"/>
        <v>0</v>
      </c>
      <c r="I3020" s="953">
        <f t="shared" si="1360"/>
        <v>0</v>
      </c>
      <c r="J3020" s="664">
        <f t="shared" si="1360"/>
        <v>2400000</v>
      </c>
      <c r="K3020" s="733">
        <f t="shared" si="1359"/>
        <v>0</v>
      </c>
    </row>
    <row r="3021" spans="1:11" ht="14.1" customHeight="1" x14ac:dyDescent="0.25">
      <c r="A3021" s="778" t="s">
        <v>933</v>
      </c>
      <c r="B3021" s="32" t="s">
        <v>919</v>
      </c>
      <c r="C3021" s="611">
        <v>2400000</v>
      </c>
      <c r="D3021" s="211"/>
      <c r="E3021" s="211"/>
      <c r="F3021" s="693"/>
      <c r="G3021" s="828"/>
      <c r="H3021" s="629"/>
      <c r="I3021" s="829"/>
      <c r="J3021" s="630">
        <f>C3021-I3021</f>
        <v>2400000</v>
      </c>
      <c r="K3021" s="733">
        <f t="shared" si="1359"/>
        <v>0</v>
      </c>
    </row>
    <row r="3022" spans="1:11" ht="14.1" customHeight="1" thickBot="1" x14ac:dyDescent="0.3">
      <c r="A3022" s="371" t="s">
        <v>62</v>
      </c>
      <c r="B3022" s="47" t="s">
        <v>63</v>
      </c>
      <c r="C3022" s="616">
        <f>C3023</f>
        <v>2400000</v>
      </c>
      <c r="D3022" s="616">
        <f t="shared" ref="D3022:J3022" si="1361">D3023</f>
        <v>0</v>
      </c>
      <c r="E3022" s="616">
        <f t="shared" si="1361"/>
        <v>0</v>
      </c>
      <c r="F3022" s="622">
        <f t="shared" si="1361"/>
        <v>0</v>
      </c>
      <c r="G3022" s="838">
        <f t="shared" si="1361"/>
        <v>0</v>
      </c>
      <c r="H3022" s="641">
        <f t="shared" si="1361"/>
        <v>0</v>
      </c>
      <c r="I3022" s="962">
        <f t="shared" si="1361"/>
        <v>0</v>
      </c>
      <c r="J3022" s="632">
        <f t="shared" si="1361"/>
        <v>2400000</v>
      </c>
      <c r="K3022" s="739">
        <f t="shared" si="1359"/>
        <v>0</v>
      </c>
    </row>
    <row r="3023" spans="1:11" ht="14.1" customHeight="1" thickBot="1" x14ac:dyDescent="0.3">
      <c r="A3023" s="776" t="s">
        <v>339</v>
      </c>
      <c r="B3023" s="3" t="s">
        <v>136</v>
      </c>
      <c r="C3023" s="617">
        <f>C3024+C3026+C3029</f>
        <v>2400000</v>
      </c>
      <c r="D3023" s="617">
        <f t="shared" ref="D3023:J3023" si="1362">D3024+D3026+D3029</f>
        <v>0</v>
      </c>
      <c r="E3023" s="617">
        <f t="shared" si="1362"/>
        <v>0</v>
      </c>
      <c r="F3023" s="624">
        <f t="shared" si="1362"/>
        <v>0</v>
      </c>
      <c r="G3023" s="820">
        <f t="shared" si="1362"/>
        <v>0</v>
      </c>
      <c r="H3023" s="617">
        <f t="shared" si="1362"/>
        <v>0</v>
      </c>
      <c r="I3023" s="934">
        <f t="shared" si="1362"/>
        <v>0</v>
      </c>
      <c r="J3023" s="625">
        <f t="shared" si="1362"/>
        <v>2400000</v>
      </c>
      <c r="K3023" s="741">
        <f t="shared" si="1359"/>
        <v>0</v>
      </c>
    </row>
    <row r="3024" spans="1:11" ht="14.1" customHeight="1" x14ac:dyDescent="0.25">
      <c r="A3024" s="777" t="s">
        <v>340</v>
      </c>
      <c r="B3024" s="41" t="s">
        <v>139</v>
      </c>
      <c r="C3024" s="618">
        <f>C3025</f>
        <v>255000</v>
      </c>
      <c r="D3024" s="618">
        <f t="shared" ref="D3024:J3024" si="1363">D3025</f>
        <v>0</v>
      </c>
      <c r="E3024" s="618">
        <f t="shared" si="1363"/>
        <v>0</v>
      </c>
      <c r="F3024" s="626">
        <f t="shared" si="1363"/>
        <v>0</v>
      </c>
      <c r="G3024" s="821">
        <f t="shared" si="1363"/>
        <v>0</v>
      </c>
      <c r="H3024" s="618">
        <f t="shared" si="1363"/>
        <v>0</v>
      </c>
      <c r="I3024" s="935">
        <f t="shared" si="1363"/>
        <v>0</v>
      </c>
      <c r="J3024" s="628">
        <f t="shared" si="1363"/>
        <v>255000</v>
      </c>
      <c r="K3024" s="743">
        <f t="shared" si="1359"/>
        <v>0</v>
      </c>
    </row>
    <row r="3025" spans="1:11" ht="14.1" customHeight="1" x14ac:dyDescent="0.25">
      <c r="A3025" s="778" t="s">
        <v>341</v>
      </c>
      <c r="B3025" s="4" t="s">
        <v>140</v>
      </c>
      <c r="C3025" s="12">
        <v>255000</v>
      </c>
      <c r="D3025" s="587"/>
      <c r="E3025" s="587"/>
      <c r="F3025" s="699"/>
      <c r="G3025" s="804"/>
      <c r="H3025" s="587"/>
      <c r="I3025" s="823">
        <f>H3025+G3025</f>
        <v>0</v>
      </c>
      <c r="J3025" s="604">
        <f>C3025-I3025</f>
        <v>255000</v>
      </c>
      <c r="K3025" s="733">
        <f t="shared" si="1359"/>
        <v>0</v>
      </c>
    </row>
    <row r="3026" spans="1:11" ht="14.1" customHeight="1" x14ac:dyDescent="0.25">
      <c r="A3026" s="778" t="s">
        <v>342</v>
      </c>
      <c r="B3026" s="4" t="s">
        <v>141</v>
      </c>
      <c r="C3026" s="12">
        <f>C3027+C3028</f>
        <v>105000</v>
      </c>
      <c r="D3026" s="12">
        <f t="shared" ref="D3026:J3026" si="1364">D3027+D3028</f>
        <v>0</v>
      </c>
      <c r="E3026" s="12">
        <f t="shared" si="1364"/>
        <v>0</v>
      </c>
      <c r="F3026" s="633">
        <f t="shared" si="1364"/>
        <v>0</v>
      </c>
      <c r="G3026" s="824">
        <f t="shared" si="1364"/>
        <v>0</v>
      </c>
      <c r="H3026" s="12">
        <f t="shared" si="1364"/>
        <v>0</v>
      </c>
      <c r="I3026" s="834">
        <f t="shared" si="1364"/>
        <v>0</v>
      </c>
      <c r="J3026" s="634">
        <f t="shared" si="1364"/>
        <v>105000</v>
      </c>
      <c r="K3026" s="733">
        <f t="shared" si="1359"/>
        <v>0</v>
      </c>
    </row>
    <row r="3027" spans="1:11" ht="14.1" customHeight="1" x14ac:dyDescent="0.25">
      <c r="A3027" s="778" t="s">
        <v>343</v>
      </c>
      <c r="B3027" s="4" t="s">
        <v>142</v>
      </c>
      <c r="C3027" s="12">
        <v>105000</v>
      </c>
      <c r="D3027" s="218"/>
      <c r="E3027" s="218"/>
      <c r="F3027" s="697"/>
      <c r="G3027" s="804"/>
      <c r="H3027" s="587"/>
      <c r="I3027" s="823">
        <f>H3027+G3027</f>
        <v>0</v>
      </c>
      <c r="J3027" s="604">
        <f>C3027-I3027</f>
        <v>105000</v>
      </c>
      <c r="K3027" s="733">
        <f t="shared" si="1359"/>
        <v>0</v>
      </c>
    </row>
    <row r="3028" spans="1:11" ht="14.1" customHeight="1" x14ac:dyDescent="0.25">
      <c r="A3028" s="778" t="s">
        <v>944</v>
      </c>
      <c r="B3028" s="4" t="s">
        <v>809</v>
      </c>
      <c r="C3028" s="12">
        <v>0</v>
      </c>
      <c r="D3028" s="218"/>
      <c r="E3028" s="218"/>
      <c r="F3028" s="697"/>
      <c r="G3028" s="804"/>
      <c r="H3028" s="587"/>
      <c r="I3028" s="823"/>
      <c r="J3028" s="604">
        <f>C3028-I3028</f>
        <v>0</v>
      </c>
      <c r="K3028" s="733"/>
    </row>
    <row r="3029" spans="1:11" ht="14.1" customHeight="1" x14ac:dyDescent="0.25">
      <c r="A3029" s="778" t="s">
        <v>344</v>
      </c>
      <c r="B3029" s="4" t="s">
        <v>143</v>
      </c>
      <c r="C3029" s="12">
        <f>C3030</f>
        <v>2040000</v>
      </c>
      <c r="D3029" s="12">
        <f t="shared" ref="D3029:J3029" si="1365">D3030</f>
        <v>0</v>
      </c>
      <c r="E3029" s="12">
        <f t="shared" si="1365"/>
        <v>0</v>
      </c>
      <c r="F3029" s="633">
        <f t="shared" si="1365"/>
        <v>0</v>
      </c>
      <c r="G3029" s="824">
        <f t="shared" si="1365"/>
        <v>0</v>
      </c>
      <c r="H3029" s="12">
        <f t="shared" si="1365"/>
        <v>0</v>
      </c>
      <c r="I3029" s="954">
        <f t="shared" si="1365"/>
        <v>0</v>
      </c>
      <c r="J3029" s="634">
        <f t="shared" si="1365"/>
        <v>2040000</v>
      </c>
      <c r="K3029" s="733">
        <f t="shared" ref="K3029:K3036" si="1366">I3029/C3029*100</f>
        <v>0</v>
      </c>
    </row>
    <row r="3030" spans="1:11" ht="14.1" customHeight="1" x14ac:dyDescent="0.25">
      <c r="A3030" s="778" t="s">
        <v>345</v>
      </c>
      <c r="B3030" s="4" t="s">
        <v>144</v>
      </c>
      <c r="C3030" s="12">
        <v>2040000</v>
      </c>
      <c r="D3030" s="218"/>
      <c r="E3030" s="218"/>
      <c r="F3030" s="697"/>
      <c r="G3030" s="804"/>
      <c r="H3030" s="587"/>
      <c r="I3030" s="823">
        <f>H3030+G3030</f>
        <v>0</v>
      </c>
      <c r="J3030" s="604">
        <f>C3030-I3030</f>
        <v>2040000</v>
      </c>
      <c r="K3030" s="733">
        <f t="shared" si="1366"/>
        <v>0</v>
      </c>
    </row>
    <row r="3031" spans="1:11" ht="14.1" customHeight="1" x14ac:dyDescent="0.25">
      <c r="A3031" s="745" t="s">
        <v>101</v>
      </c>
      <c r="B3031" s="38" t="s">
        <v>95</v>
      </c>
      <c r="C3031" s="620">
        <f>C3032</f>
        <v>2000000</v>
      </c>
      <c r="D3031" s="620">
        <f t="shared" ref="D3031:J3032" si="1367">D3032</f>
        <v>0</v>
      </c>
      <c r="E3031" s="620">
        <f t="shared" si="1367"/>
        <v>0</v>
      </c>
      <c r="F3031" s="453">
        <f t="shared" si="1367"/>
        <v>0</v>
      </c>
      <c r="G3031" s="825">
        <f t="shared" si="1367"/>
        <v>450000</v>
      </c>
      <c r="H3031" s="619">
        <f t="shared" si="1367"/>
        <v>0</v>
      </c>
      <c r="I3031" s="665">
        <f t="shared" si="1367"/>
        <v>450000</v>
      </c>
      <c r="J3031" s="621">
        <f t="shared" si="1367"/>
        <v>1550000</v>
      </c>
      <c r="K3031" s="746">
        <f t="shared" si="1366"/>
        <v>22.5</v>
      </c>
    </row>
    <row r="3032" spans="1:11" ht="14.1" customHeight="1" thickBot="1" x14ac:dyDescent="0.3">
      <c r="A3032" s="371" t="s">
        <v>346</v>
      </c>
      <c r="B3032" s="47" t="s">
        <v>64</v>
      </c>
      <c r="C3032" s="616">
        <f>C3033</f>
        <v>2000000</v>
      </c>
      <c r="D3032" s="616">
        <f t="shared" si="1367"/>
        <v>0</v>
      </c>
      <c r="E3032" s="616">
        <f t="shared" si="1367"/>
        <v>0</v>
      </c>
      <c r="F3032" s="622">
        <f t="shared" si="1367"/>
        <v>0</v>
      </c>
      <c r="G3032" s="838">
        <f t="shared" si="1367"/>
        <v>450000</v>
      </c>
      <c r="H3032" s="641">
        <f t="shared" si="1367"/>
        <v>0</v>
      </c>
      <c r="I3032" s="962">
        <f t="shared" si="1367"/>
        <v>450000</v>
      </c>
      <c r="J3032" s="632">
        <f t="shared" si="1367"/>
        <v>1550000</v>
      </c>
      <c r="K3032" s="739">
        <f t="shared" si="1366"/>
        <v>22.5</v>
      </c>
    </row>
    <row r="3033" spans="1:11" ht="14.1" customHeight="1" thickBot="1" x14ac:dyDescent="0.3">
      <c r="A3033" s="776" t="s">
        <v>347</v>
      </c>
      <c r="B3033" s="3" t="s">
        <v>136</v>
      </c>
      <c r="C3033" s="617">
        <f>C3034+C3036+C3039</f>
        <v>2000000</v>
      </c>
      <c r="D3033" s="617">
        <f t="shared" ref="D3033:J3033" si="1368">D3034+D3036+D3039</f>
        <v>0</v>
      </c>
      <c r="E3033" s="617">
        <f t="shared" si="1368"/>
        <v>0</v>
      </c>
      <c r="F3033" s="624">
        <f t="shared" si="1368"/>
        <v>0</v>
      </c>
      <c r="G3033" s="820">
        <f t="shared" si="1368"/>
        <v>450000</v>
      </c>
      <c r="H3033" s="617">
        <f t="shared" si="1368"/>
        <v>0</v>
      </c>
      <c r="I3033" s="934">
        <f t="shared" si="1368"/>
        <v>450000</v>
      </c>
      <c r="J3033" s="625">
        <f t="shared" si="1368"/>
        <v>1550000</v>
      </c>
      <c r="K3033" s="741">
        <f t="shared" si="1366"/>
        <v>22.5</v>
      </c>
    </row>
    <row r="3034" spans="1:11" ht="14.1" customHeight="1" x14ac:dyDescent="0.25">
      <c r="A3034" s="778" t="s">
        <v>934</v>
      </c>
      <c r="B3034" s="41" t="s">
        <v>935</v>
      </c>
      <c r="C3034" s="618">
        <f>C3035</f>
        <v>110000</v>
      </c>
      <c r="D3034" s="618">
        <f t="shared" ref="D3034:J3034" si="1369">D3035</f>
        <v>0</v>
      </c>
      <c r="E3034" s="618">
        <f t="shared" si="1369"/>
        <v>0</v>
      </c>
      <c r="F3034" s="626">
        <f t="shared" si="1369"/>
        <v>0</v>
      </c>
      <c r="G3034" s="833">
        <f t="shared" si="1369"/>
        <v>0</v>
      </c>
      <c r="H3034" s="635">
        <f t="shared" si="1369"/>
        <v>0</v>
      </c>
      <c r="I3034" s="937">
        <f t="shared" si="1369"/>
        <v>0</v>
      </c>
      <c r="J3034" s="628">
        <f t="shared" si="1369"/>
        <v>110000</v>
      </c>
      <c r="K3034" s="743">
        <f t="shared" si="1366"/>
        <v>0</v>
      </c>
    </row>
    <row r="3035" spans="1:11" ht="14.1" customHeight="1" x14ac:dyDescent="0.25">
      <c r="A3035" s="778" t="s">
        <v>936</v>
      </c>
      <c r="B3035" s="4" t="s">
        <v>791</v>
      </c>
      <c r="C3035" s="12">
        <v>110000</v>
      </c>
      <c r="D3035" s="218"/>
      <c r="E3035" s="218"/>
      <c r="F3035" s="697"/>
      <c r="G3035" s="822"/>
      <c r="H3035" s="605"/>
      <c r="I3035" s="823">
        <f>H3035+G3035</f>
        <v>0</v>
      </c>
      <c r="J3035" s="878">
        <f>C3035-I3035</f>
        <v>110000</v>
      </c>
      <c r="K3035" s="733">
        <f t="shared" si="1366"/>
        <v>0</v>
      </c>
    </row>
    <row r="3036" spans="1:11" ht="14.1" customHeight="1" x14ac:dyDescent="0.25">
      <c r="A3036" s="778" t="s">
        <v>348</v>
      </c>
      <c r="B3036" s="4" t="s">
        <v>141</v>
      </c>
      <c r="C3036" s="12">
        <f>C3037+C3038</f>
        <v>90000</v>
      </c>
      <c r="D3036" s="12">
        <f t="shared" ref="D3036:J3036" si="1370">D3037+D3038</f>
        <v>0</v>
      </c>
      <c r="E3036" s="12">
        <f t="shared" si="1370"/>
        <v>0</v>
      </c>
      <c r="F3036" s="12">
        <f t="shared" si="1370"/>
        <v>0</v>
      </c>
      <c r="G3036" s="12">
        <f t="shared" si="1370"/>
        <v>0</v>
      </c>
      <c r="H3036" s="12">
        <f t="shared" si="1370"/>
        <v>0</v>
      </c>
      <c r="I3036" s="12">
        <f t="shared" si="1370"/>
        <v>0</v>
      </c>
      <c r="J3036" s="12">
        <f t="shared" si="1370"/>
        <v>90000</v>
      </c>
      <c r="K3036" s="733">
        <f t="shared" si="1366"/>
        <v>0</v>
      </c>
    </row>
    <row r="3037" spans="1:11" ht="14.1" customHeight="1" x14ac:dyDescent="0.25">
      <c r="A3037" s="778" t="s">
        <v>1013</v>
      </c>
      <c r="B3037" s="4" t="s">
        <v>142</v>
      </c>
      <c r="C3037" s="12">
        <v>90000</v>
      </c>
      <c r="D3037" s="12"/>
      <c r="E3037" s="12"/>
      <c r="F3037" s="633"/>
      <c r="G3037" s="824"/>
      <c r="H3037" s="12"/>
      <c r="I3037" s="834"/>
      <c r="J3037" s="634">
        <f>C3037-I3037</f>
        <v>90000</v>
      </c>
      <c r="K3037" s="733"/>
    </row>
    <row r="3038" spans="1:11" ht="14.1" customHeight="1" x14ac:dyDescent="0.25">
      <c r="A3038" s="778" t="s">
        <v>937</v>
      </c>
      <c r="B3038" s="4" t="s">
        <v>387</v>
      </c>
      <c r="C3038" s="12">
        <v>0</v>
      </c>
      <c r="D3038" s="218"/>
      <c r="E3038" s="218"/>
      <c r="F3038" s="697"/>
      <c r="G3038" s="822"/>
      <c r="H3038" s="605"/>
      <c r="I3038" s="823">
        <f>H3038+G3038</f>
        <v>0</v>
      </c>
      <c r="J3038" s="604">
        <f>C3038-I3038</f>
        <v>0</v>
      </c>
      <c r="K3038" s="733"/>
    </row>
    <row r="3039" spans="1:11" ht="14.1" customHeight="1" x14ac:dyDescent="0.25">
      <c r="A3039" s="778" t="s">
        <v>349</v>
      </c>
      <c r="B3039" s="4" t="s">
        <v>143</v>
      </c>
      <c r="C3039" s="12">
        <f>C3040</f>
        <v>1800000</v>
      </c>
      <c r="D3039" s="12">
        <f t="shared" ref="D3039:J3039" si="1371">D3040</f>
        <v>0</v>
      </c>
      <c r="E3039" s="12">
        <f t="shared" si="1371"/>
        <v>0</v>
      </c>
      <c r="F3039" s="633">
        <f t="shared" si="1371"/>
        <v>0</v>
      </c>
      <c r="G3039" s="824">
        <f t="shared" si="1371"/>
        <v>450000</v>
      </c>
      <c r="H3039" s="824">
        <f t="shared" si="1371"/>
        <v>0</v>
      </c>
      <c r="I3039" s="834">
        <f t="shared" si="1371"/>
        <v>450000</v>
      </c>
      <c r="J3039" s="634">
        <f t="shared" si="1371"/>
        <v>1350000</v>
      </c>
      <c r="K3039" s="733">
        <f t="shared" ref="K3039:K3049" si="1372">I3039/C3039*100</f>
        <v>25</v>
      </c>
    </row>
    <row r="3040" spans="1:11" ht="14.1" customHeight="1" x14ac:dyDescent="0.25">
      <c r="A3040" s="778" t="s">
        <v>350</v>
      </c>
      <c r="B3040" s="4" t="s">
        <v>144</v>
      </c>
      <c r="C3040" s="12">
        <v>1800000</v>
      </c>
      <c r="D3040" s="218"/>
      <c r="E3040" s="218"/>
      <c r="F3040" s="697"/>
      <c r="G3040" s="822">
        <v>450000</v>
      </c>
      <c r="H3040" s="605">
        <v>0</v>
      </c>
      <c r="I3040" s="823">
        <f>H3040+G3040</f>
        <v>450000</v>
      </c>
      <c r="J3040" s="604">
        <f>C3040-I3040</f>
        <v>1350000</v>
      </c>
      <c r="K3040" s="733">
        <f t="shared" si="1372"/>
        <v>25</v>
      </c>
    </row>
    <row r="3041" spans="1:11" ht="14.1" customHeight="1" x14ac:dyDescent="0.25">
      <c r="A3041" s="745" t="s">
        <v>100</v>
      </c>
      <c r="B3041" s="38" t="s">
        <v>96</v>
      </c>
      <c r="C3041" s="620">
        <f t="shared" ref="C3041:J3041" si="1373">C3042+C3054+C3066</f>
        <v>10190000</v>
      </c>
      <c r="D3041" s="620">
        <f t="shared" si="1373"/>
        <v>0</v>
      </c>
      <c r="E3041" s="620">
        <f t="shared" si="1373"/>
        <v>0</v>
      </c>
      <c r="F3041" s="453">
        <f t="shared" si="1373"/>
        <v>0</v>
      </c>
      <c r="G3041" s="832">
        <f t="shared" si="1373"/>
        <v>18750</v>
      </c>
      <c r="H3041" s="620">
        <f t="shared" si="1373"/>
        <v>114000</v>
      </c>
      <c r="I3041" s="810">
        <f t="shared" si="1373"/>
        <v>132750</v>
      </c>
      <c r="J3041" s="866">
        <f t="shared" si="1373"/>
        <v>10057250</v>
      </c>
      <c r="K3041" s="746">
        <f t="shared" si="1372"/>
        <v>1.3027477919528951</v>
      </c>
    </row>
    <row r="3042" spans="1:11" ht="14.1" customHeight="1" thickBot="1" x14ac:dyDescent="0.3">
      <c r="A3042" s="371" t="s">
        <v>65</v>
      </c>
      <c r="B3042" s="47" t="s">
        <v>66</v>
      </c>
      <c r="C3042" s="616">
        <f>C3043</f>
        <v>2000000</v>
      </c>
      <c r="D3042" s="616">
        <f t="shared" ref="D3042:J3042" si="1374">D3043</f>
        <v>0</v>
      </c>
      <c r="E3042" s="616">
        <f t="shared" si="1374"/>
        <v>0</v>
      </c>
      <c r="F3042" s="622">
        <f t="shared" si="1374"/>
        <v>0</v>
      </c>
      <c r="G3042" s="838">
        <f t="shared" si="1374"/>
        <v>18750</v>
      </c>
      <c r="H3042" s="641">
        <f t="shared" si="1374"/>
        <v>114000</v>
      </c>
      <c r="I3042" s="962">
        <f t="shared" si="1374"/>
        <v>132750</v>
      </c>
      <c r="J3042" s="632">
        <f t="shared" si="1374"/>
        <v>1867250</v>
      </c>
      <c r="K3042" s="739">
        <f t="shared" si="1372"/>
        <v>6.6375000000000002</v>
      </c>
    </row>
    <row r="3043" spans="1:11" ht="14.1" customHeight="1" thickBot="1" x14ac:dyDescent="0.3">
      <c r="A3043" s="776" t="s">
        <v>351</v>
      </c>
      <c r="B3043" s="3" t="s">
        <v>136</v>
      </c>
      <c r="C3043" s="617">
        <f>C3044+C3046+C3048</f>
        <v>2000000</v>
      </c>
      <c r="D3043" s="617">
        <f t="shared" ref="D3043:J3043" si="1375">D3044+D3046+D3048</f>
        <v>0</v>
      </c>
      <c r="E3043" s="617">
        <f t="shared" si="1375"/>
        <v>0</v>
      </c>
      <c r="F3043" s="624">
        <f t="shared" si="1375"/>
        <v>0</v>
      </c>
      <c r="G3043" s="820">
        <f t="shared" si="1375"/>
        <v>18750</v>
      </c>
      <c r="H3043" s="617">
        <f t="shared" si="1375"/>
        <v>114000</v>
      </c>
      <c r="I3043" s="934">
        <f t="shared" si="1375"/>
        <v>132750</v>
      </c>
      <c r="J3043" s="625">
        <f t="shared" si="1375"/>
        <v>1867250</v>
      </c>
      <c r="K3043" s="741">
        <f t="shared" si="1372"/>
        <v>6.6375000000000002</v>
      </c>
    </row>
    <row r="3044" spans="1:11" ht="14.1" customHeight="1" x14ac:dyDescent="0.25">
      <c r="A3044" s="777" t="s">
        <v>352</v>
      </c>
      <c r="B3044" s="41" t="s">
        <v>139</v>
      </c>
      <c r="C3044" s="618">
        <f>C3045</f>
        <v>270000</v>
      </c>
      <c r="D3044" s="618">
        <f t="shared" ref="D3044:J3044" si="1376">D3045</f>
        <v>0</v>
      </c>
      <c r="E3044" s="618">
        <f t="shared" si="1376"/>
        <v>0</v>
      </c>
      <c r="F3044" s="626">
        <f t="shared" si="1376"/>
        <v>0</v>
      </c>
      <c r="G3044" s="821">
        <f t="shared" si="1376"/>
        <v>0</v>
      </c>
      <c r="H3044" s="618">
        <f t="shared" si="1376"/>
        <v>114000</v>
      </c>
      <c r="I3044" s="935">
        <f t="shared" si="1376"/>
        <v>114000</v>
      </c>
      <c r="J3044" s="628">
        <f t="shared" si="1376"/>
        <v>156000</v>
      </c>
      <c r="K3044" s="743">
        <f t="shared" si="1372"/>
        <v>42.222222222222221</v>
      </c>
    </row>
    <row r="3045" spans="1:11" ht="14.1" customHeight="1" x14ac:dyDescent="0.25">
      <c r="A3045" s="778" t="s">
        <v>353</v>
      </c>
      <c r="B3045" s="4" t="s">
        <v>140</v>
      </c>
      <c r="C3045" s="12">
        <v>270000</v>
      </c>
      <c r="D3045" s="218"/>
      <c r="E3045" s="218"/>
      <c r="F3045" s="697"/>
      <c r="G3045" s="822"/>
      <c r="H3045" s="605">
        <v>114000</v>
      </c>
      <c r="I3045" s="823">
        <f>H3045+G3045</f>
        <v>114000</v>
      </c>
      <c r="J3045" s="604">
        <f>C3045-I3045</f>
        <v>156000</v>
      </c>
      <c r="K3045" s="733">
        <f t="shared" si="1372"/>
        <v>42.222222222222221</v>
      </c>
    </row>
    <row r="3046" spans="1:11" ht="14.1" customHeight="1" x14ac:dyDescent="0.25">
      <c r="A3046" s="778" t="s">
        <v>354</v>
      </c>
      <c r="B3046" s="4" t="s">
        <v>141</v>
      </c>
      <c r="C3046" s="12">
        <f>C3047</f>
        <v>200000</v>
      </c>
      <c r="D3046" s="12">
        <f t="shared" ref="D3046:J3046" si="1377">D3047</f>
        <v>0</v>
      </c>
      <c r="E3046" s="12">
        <f t="shared" si="1377"/>
        <v>0</v>
      </c>
      <c r="F3046" s="633">
        <f t="shared" si="1377"/>
        <v>0</v>
      </c>
      <c r="G3046" s="824">
        <f t="shared" si="1377"/>
        <v>18750</v>
      </c>
      <c r="H3046" s="12">
        <f t="shared" si="1377"/>
        <v>0</v>
      </c>
      <c r="I3046" s="834">
        <f t="shared" si="1377"/>
        <v>18750</v>
      </c>
      <c r="J3046" s="634">
        <f t="shared" si="1377"/>
        <v>181250</v>
      </c>
      <c r="K3046" s="733">
        <f t="shared" si="1372"/>
        <v>9.375</v>
      </c>
    </row>
    <row r="3047" spans="1:11" ht="14.1" customHeight="1" x14ac:dyDescent="0.25">
      <c r="A3047" s="778" t="s">
        <v>355</v>
      </c>
      <c r="B3047" s="4" t="s">
        <v>142</v>
      </c>
      <c r="C3047" s="12">
        <v>200000</v>
      </c>
      <c r="D3047" s="218"/>
      <c r="E3047" s="218"/>
      <c r="F3047" s="697"/>
      <c r="G3047" s="822">
        <v>18750</v>
      </c>
      <c r="H3047" s="605"/>
      <c r="I3047" s="823">
        <f>H3047+G3047</f>
        <v>18750</v>
      </c>
      <c r="J3047" s="604">
        <f>C3047-I3047</f>
        <v>181250</v>
      </c>
      <c r="K3047" s="733">
        <f t="shared" si="1372"/>
        <v>9.375</v>
      </c>
    </row>
    <row r="3048" spans="1:11" ht="14.1" customHeight="1" x14ac:dyDescent="0.25">
      <c r="A3048" s="778" t="s">
        <v>356</v>
      </c>
      <c r="B3048" s="4" t="s">
        <v>143</v>
      </c>
      <c r="C3048" s="12">
        <f>C3049</f>
        <v>1530000</v>
      </c>
      <c r="D3048" s="12">
        <f t="shared" ref="D3048:J3048" si="1378">D3049</f>
        <v>0</v>
      </c>
      <c r="E3048" s="12">
        <f t="shared" si="1378"/>
        <v>0</v>
      </c>
      <c r="F3048" s="633">
        <f t="shared" si="1378"/>
        <v>0</v>
      </c>
      <c r="G3048" s="824">
        <f t="shared" si="1378"/>
        <v>0</v>
      </c>
      <c r="H3048" s="12">
        <f t="shared" si="1378"/>
        <v>0</v>
      </c>
      <c r="I3048" s="834">
        <f t="shared" si="1378"/>
        <v>0</v>
      </c>
      <c r="J3048" s="634">
        <f t="shared" si="1378"/>
        <v>1530000</v>
      </c>
      <c r="K3048" s="733">
        <f t="shared" si="1372"/>
        <v>0</v>
      </c>
    </row>
    <row r="3049" spans="1:11" ht="14.1" customHeight="1" x14ac:dyDescent="0.25">
      <c r="A3049" s="778" t="s">
        <v>357</v>
      </c>
      <c r="B3049" s="4" t="s">
        <v>144</v>
      </c>
      <c r="C3049" s="12">
        <v>1530000</v>
      </c>
      <c r="D3049" s="218"/>
      <c r="E3049" s="218"/>
      <c r="F3049" s="697"/>
      <c r="G3049" s="822"/>
      <c r="H3049" s="605"/>
      <c r="I3049" s="823">
        <f>H3049+G3049</f>
        <v>0</v>
      </c>
      <c r="J3049" s="604">
        <f>C3049-I3049</f>
        <v>1530000</v>
      </c>
      <c r="K3049" s="733">
        <f t="shared" si="1372"/>
        <v>0</v>
      </c>
    </row>
    <row r="3050" spans="1:11" ht="14.1" customHeight="1" x14ac:dyDescent="0.25">
      <c r="A3050" s="918"/>
      <c r="B3050" s="879"/>
      <c r="C3050" s="880"/>
      <c r="D3050" s="881"/>
      <c r="E3050" s="881"/>
      <c r="F3050" s="881"/>
      <c r="G3050" s="882"/>
      <c r="H3050" s="882"/>
      <c r="I3050" s="882"/>
      <c r="J3050" s="883"/>
      <c r="K3050" s="884"/>
    </row>
    <row r="3051" spans="1:11" ht="14.1" customHeight="1" x14ac:dyDescent="0.25">
      <c r="A3051" s="919"/>
      <c r="B3051" s="7"/>
      <c r="C3051" s="885"/>
      <c r="D3051" s="220"/>
      <c r="E3051" s="220"/>
      <c r="F3051" s="220"/>
      <c r="G3051" s="415"/>
      <c r="H3051" s="415"/>
      <c r="I3051" s="415"/>
      <c r="J3051" s="886"/>
      <c r="K3051" s="887"/>
    </row>
    <row r="3052" spans="1:11" ht="14.1" customHeight="1" x14ac:dyDescent="0.25">
      <c r="A3052" s="919"/>
      <c r="B3052" s="7"/>
      <c r="C3052" s="885"/>
      <c r="D3052" s="220"/>
      <c r="E3052" s="220"/>
      <c r="F3052" s="220"/>
      <c r="G3052" s="415"/>
      <c r="H3052" s="415"/>
      <c r="I3052" s="415"/>
      <c r="J3052" s="886"/>
      <c r="K3052" s="887">
        <v>11</v>
      </c>
    </row>
    <row r="3053" spans="1:11" ht="14.1" customHeight="1" x14ac:dyDescent="0.25">
      <c r="A3053" s="717" t="s">
        <v>435</v>
      </c>
      <c r="B3053" s="689">
        <v>2</v>
      </c>
      <c r="C3053" s="690" t="s">
        <v>436</v>
      </c>
      <c r="D3053" s="690" t="s">
        <v>437</v>
      </c>
      <c r="E3053" s="690" t="s">
        <v>438</v>
      </c>
      <c r="F3053" s="691" t="s">
        <v>439</v>
      </c>
      <c r="G3053" s="801">
        <v>7</v>
      </c>
      <c r="H3053" s="581">
        <v>8</v>
      </c>
      <c r="I3053" s="924">
        <v>9</v>
      </c>
      <c r="J3053" s="582">
        <v>10</v>
      </c>
      <c r="K3053" s="718">
        <v>11</v>
      </c>
    </row>
    <row r="3054" spans="1:11" ht="14.1" customHeight="1" thickBot="1" x14ac:dyDescent="0.3">
      <c r="A3054" s="371" t="s">
        <v>67</v>
      </c>
      <c r="B3054" s="47" t="s">
        <v>68</v>
      </c>
      <c r="C3054" s="616">
        <f>C3055+C3058</f>
        <v>3770000</v>
      </c>
      <c r="D3054" s="616">
        <f t="shared" ref="D3054:J3054" si="1379">D3055+D3058</f>
        <v>0</v>
      </c>
      <c r="E3054" s="616">
        <f t="shared" si="1379"/>
        <v>0</v>
      </c>
      <c r="F3054" s="622">
        <f t="shared" si="1379"/>
        <v>0</v>
      </c>
      <c r="G3054" s="838">
        <f t="shared" si="1379"/>
        <v>0</v>
      </c>
      <c r="H3054" s="641">
        <f t="shared" si="1379"/>
        <v>0</v>
      </c>
      <c r="I3054" s="962">
        <f t="shared" si="1379"/>
        <v>0</v>
      </c>
      <c r="J3054" s="632">
        <f t="shared" si="1379"/>
        <v>3770000</v>
      </c>
      <c r="K3054" s="739">
        <f t="shared" ref="K3054:K3062" si="1380">I3054/C3054*100</f>
        <v>0</v>
      </c>
    </row>
    <row r="3055" spans="1:11" ht="14.1" customHeight="1" thickBot="1" x14ac:dyDescent="0.3">
      <c r="A3055" s="372" t="s">
        <v>365</v>
      </c>
      <c r="B3055" s="3" t="s">
        <v>80</v>
      </c>
      <c r="C3055" s="617">
        <f>C3056</f>
        <v>1695000</v>
      </c>
      <c r="D3055" s="617">
        <f t="shared" ref="D3055:J3056" si="1381">D3056</f>
        <v>0</v>
      </c>
      <c r="E3055" s="617">
        <f t="shared" si="1381"/>
        <v>0</v>
      </c>
      <c r="F3055" s="624">
        <f t="shared" si="1381"/>
        <v>0</v>
      </c>
      <c r="G3055" s="820">
        <f t="shared" si="1381"/>
        <v>0</v>
      </c>
      <c r="H3055" s="617">
        <f t="shared" si="1381"/>
        <v>0</v>
      </c>
      <c r="I3055" s="934">
        <f t="shared" si="1381"/>
        <v>0</v>
      </c>
      <c r="J3055" s="625">
        <f t="shared" si="1381"/>
        <v>1695000</v>
      </c>
      <c r="K3055" s="741">
        <f t="shared" si="1380"/>
        <v>0</v>
      </c>
    </row>
    <row r="3056" spans="1:11" ht="14.1" customHeight="1" x14ac:dyDescent="0.25">
      <c r="A3056" s="747" t="s">
        <v>366</v>
      </c>
      <c r="B3056" s="41" t="s">
        <v>137</v>
      </c>
      <c r="C3056" s="618">
        <f>C3057</f>
        <v>1695000</v>
      </c>
      <c r="D3056" s="618">
        <f t="shared" si="1381"/>
        <v>0</v>
      </c>
      <c r="E3056" s="618">
        <f t="shared" si="1381"/>
        <v>0</v>
      </c>
      <c r="F3056" s="626">
        <f t="shared" si="1381"/>
        <v>0</v>
      </c>
      <c r="G3056" s="821">
        <f t="shared" si="1381"/>
        <v>0</v>
      </c>
      <c r="H3056" s="618">
        <f t="shared" si="1381"/>
        <v>0</v>
      </c>
      <c r="I3056" s="935">
        <f t="shared" si="1381"/>
        <v>0</v>
      </c>
      <c r="J3056" s="628">
        <f t="shared" si="1381"/>
        <v>1695000</v>
      </c>
      <c r="K3056" s="743">
        <f t="shared" si="1380"/>
        <v>0</v>
      </c>
    </row>
    <row r="3057" spans="1:11" ht="14.1" customHeight="1" thickBot="1" x14ac:dyDescent="0.3">
      <c r="A3057" s="736" t="s">
        <v>367</v>
      </c>
      <c r="B3057" s="32" t="s">
        <v>138</v>
      </c>
      <c r="C3057" s="611">
        <v>1695000</v>
      </c>
      <c r="D3057" s="590"/>
      <c r="E3057" s="590"/>
      <c r="F3057" s="698"/>
      <c r="G3057" s="828"/>
      <c r="H3057" s="629"/>
      <c r="I3057" s="829">
        <f>H3057+G3057</f>
        <v>0</v>
      </c>
      <c r="J3057" s="630">
        <f>C3057-I3057</f>
        <v>1695000</v>
      </c>
      <c r="K3057" s="737">
        <f t="shared" si="1380"/>
        <v>0</v>
      </c>
    </row>
    <row r="3058" spans="1:11" ht="14.1" customHeight="1" thickBot="1" x14ac:dyDescent="0.3">
      <c r="A3058" s="776" t="s">
        <v>358</v>
      </c>
      <c r="B3058" s="3" t="s">
        <v>136</v>
      </c>
      <c r="C3058" s="617">
        <f>C3059+C3061+C3064</f>
        <v>2075000</v>
      </c>
      <c r="D3058" s="617">
        <f t="shared" ref="D3058:J3058" si="1382">D3059+D3061+D3064</f>
        <v>0</v>
      </c>
      <c r="E3058" s="617">
        <f t="shared" si="1382"/>
        <v>0</v>
      </c>
      <c r="F3058" s="624">
        <f t="shared" si="1382"/>
        <v>0</v>
      </c>
      <c r="G3058" s="820">
        <f t="shared" si="1382"/>
        <v>0</v>
      </c>
      <c r="H3058" s="617">
        <f t="shared" si="1382"/>
        <v>0</v>
      </c>
      <c r="I3058" s="934">
        <f t="shared" si="1382"/>
        <v>0</v>
      </c>
      <c r="J3058" s="625">
        <f t="shared" si="1382"/>
        <v>2075000</v>
      </c>
      <c r="K3058" s="741">
        <f t="shared" si="1380"/>
        <v>0</v>
      </c>
    </row>
    <row r="3059" spans="1:11" ht="14.1" customHeight="1" x14ac:dyDescent="0.25">
      <c r="A3059" s="777" t="s">
        <v>359</v>
      </c>
      <c r="B3059" s="41" t="s">
        <v>139</v>
      </c>
      <c r="C3059" s="618">
        <f>C3060</f>
        <v>650000</v>
      </c>
      <c r="D3059" s="618">
        <f t="shared" ref="D3059:J3059" si="1383">D3060</f>
        <v>0</v>
      </c>
      <c r="E3059" s="618">
        <f t="shared" si="1383"/>
        <v>0</v>
      </c>
      <c r="F3059" s="626">
        <f t="shared" si="1383"/>
        <v>0</v>
      </c>
      <c r="G3059" s="821">
        <f t="shared" si="1383"/>
        <v>0</v>
      </c>
      <c r="H3059" s="618">
        <f t="shared" si="1383"/>
        <v>0</v>
      </c>
      <c r="I3059" s="935">
        <f t="shared" si="1383"/>
        <v>0</v>
      </c>
      <c r="J3059" s="628">
        <f t="shared" si="1383"/>
        <v>650000</v>
      </c>
      <c r="K3059" s="743">
        <f t="shared" si="1380"/>
        <v>0</v>
      </c>
    </row>
    <row r="3060" spans="1:11" ht="14.1" customHeight="1" x14ac:dyDescent="0.25">
      <c r="A3060" s="778" t="s">
        <v>360</v>
      </c>
      <c r="B3060" s="4" t="s">
        <v>140</v>
      </c>
      <c r="C3060" s="12">
        <v>650000</v>
      </c>
      <c r="D3060" s="218"/>
      <c r="E3060" s="218"/>
      <c r="F3060" s="697"/>
      <c r="G3060" s="822"/>
      <c r="H3060" s="605"/>
      <c r="I3060" s="823">
        <f>H3060+G3060</f>
        <v>0</v>
      </c>
      <c r="J3060" s="604">
        <f>C3060-I3060</f>
        <v>650000</v>
      </c>
      <c r="K3060" s="733">
        <f t="shared" si="1380"/>
        <v>0</v>
      </c>
    </row>
    <row r="3061" spans="1:11" ht="14.1" customHeight="1" x14ac:dyDescent="0.25">
      <c r="A3061" s="778" t="s">
        <v>361</v>
      </c>
      <c r="B3061" s="4" t="s">
        <v>141</v>
      </c>
      <c r="C3061" s="12">
        <f>C3062+C3063</f>
        <v>300000</v>
      </c>
      <c r="D3061" s="12">
        <f t="shared" ref="D3061:J3061" si="1384">D3062+D3063</f>
        <v>0</v>
      </c>
      <c r="E3061" s="12">
        <f t="shared" si="1384"/>
        <v>0</v>
      </c>
      <c r="F3061" s="633">
        <f t="shared" si="1384"/>
        <v>0</v>
      </c>
      <c r="G3061" s="824">
        <f t="shared" si="1384"/>
        <v>0</v>
      </c>
      <c r="H3061" s="12">
        <f t="shared" si="1384"/>
        <v>0</v>
      </c>
      <c r="I3061" s="834">
        <f t="shared" si="1384"/>
        <v>0</v>
      </c>
      <c r="J3061" s="634">
        <f t="shared" si="1384"/>
        <v>300000</v>
      </c>
      <c r="K3061" s="733">
        <f t="shared" si="1380"/>
        <v>0</v>
      </c>
    </row>
    <row r="3062" spans="1:11" ht="14.1" customHeight="1" x14ac:dyDescent="0.25">
      <c r="A3062" s="778" t="s">
        <v>362</v>
      </c>
      <c r="B3062" s="4" t="s">
        <v>142</v>
      </c>
      <c r="C3062" s="12">
        <v>300000</v>
      </c>
      <c r="D3062" s="218"/>
      <c r="E3062" s="218"/>
      <c r="F3062" s="697"/>
      <c r="G3062" s="822">
        <v>0</v>
      </c>
      <c r="H3062" s="605"/>
      <c r="I3062" s="823">
        <f>H3062+G3062</f>
        <v>0</v>
      </c>
      <c r="J3062" s="604">
        <f>C3062-I3062</f>
        <v>300000</v>
      </c>
      <c r="K3062" s="733">
        <f t="shared" si="1380"/>
        <v>0</v>
      </c>
    </row>
    <row r="3063" spans="1:11" ht="14.1" customHeight="1" x14ac:dyDescent="0.25">
      <c r="A3063" s="778" t="s">
        <v>938</v>
      </c>
      <c r="B3063" s="4" t="s">
        <v>387</v>
      </c>
      <c r="C3063" s="12">
        <v>0</v>
      </c>
      <c r="D3063" s="218"/>
      <c r="E3063" s="218"/>
      <c r="F3063" s="697"/>
      <c r="G3063" s="822"/>
      <c r="H3063" s="605"/>
      <c r="I3063" s="823"/>
      <c r="J3063" s="604">
        <f>C3063-I3063</f>
        <v>0</v>
      </c>
      <c r="K3063" s="733"/>
    </row>
    <row r="3064" spans="1:11" ht="14.1" customHeight="1" x14ac:dyDescent="0.25">
      <c r="A3064" s="778" t="s">
        <v>363</v>
      </c>
      <c r="B3064" s="4" t="s">
        <v>143</v>
      </c>
      <c r="C3064" s="12">
        <f>C3065</f>
        <v>1125000</v>
      </c>
      <c r="D3064" s="12">
        <f t="shared" ref="D3064:J3064" si="1385">D3065</f>
        <v>0</v>
      </c>
      <c r="E3064" s="12">
        <f t="shared" si="1385"/>
        <v>0</v>
      </c>
      <c r="F3064" s="633">
        <f t="shared" si="1385"/>
        <v>0</v>
      </c>
      <c r="G3064" s="824">
        <f t="shared" si="1385"/>
        <v>0</v>
      </c>
      <c r="H3064" s="12">
        <f t="shared" si="1385"/>
        <v>0</v>
      </c>
      <c r="I3064" s="834">
        <f t="shared" si="1385"/>
        <v>0</v>
      </c>
      <c r="J3064" s="634">
        <f t="shared" si="1385"/>
        <v>1125000</v>
      </c>
      <c r="K3064" s="733">
        <f t="shared" ref="K3064:K3074" si="1386">I3064/C3064*100</f>
        <v>0</v>
      </c>
    </row>
    <row r="3065" spans="1:11" ht="14.1" customHeight="1" x14ac:dyDescent="0.25">
      <c r="A3065" s="778" t="s">
        <v>364</v>
      </c>
      <c r="B3065" s="4" t="s">
        <v>939</v>
      </c>
      <c r="C3065" s="12">
        <v>1125000</v>
      </c>
      <c r="D3065" s="218"/>
      <c r="E3065" s="218"/>
      <c r="F3065" s="697"/>
      <c r="G3065" s="822"/>
      <c r="H3065" s="605"/>
      <c r="I3065" s="823">
        <f>H3065+G3065</f>
        <v>0</v>
      </c>
      <c r="J3065" s="604">
        <f>C3065-I3065</f>
        <v>1125000</v>
      </c>
      <c r="K3065" s="733">
        <f t="shared" si="1386"/>
        <v>0</v>
      </c>
    </row>
    <row r="3066" spans="1:11" ht="14.1" customHeight="1" thickBot="1" x14ac:dyDescent="0.3">
      <c r="A3066" s="371" t="s">
        <v>69</v>
      </c>
      <c r="B3066" s="47" t="s">
        <v>70</v>
      </c>
      <c r="C3066" s="616">
        <f>C3067+C3070</f>
        <v>4420000</v>
      </c>
      <c r="D3066" s="616">
        <f t="shared" ref="D3066:J3066" si="1387">D3067+D3070</f>
        <v>0</v>
      </c>
      <c r="E3066" s="616">
        <f t="shared" si="1387"/>
        <v>0</v>
      </c>
      <c r="F3066" s="622">
        <f t="shared" si="1387"/>
        <v>0</v>
      </c>
      <c r="G3066" s="838">
        <f t="shared" si="1387"/>
        <v>0</v>
      </c>
      <c r="H3066" s="641">
        <f t="shared" si="1387"/>
        <v>0</v>
      </c>
      <c r="I3066" s="962">
        <f t="shared" si="1387"/>
        <v>0</v>
      </c>
      <c r="J3066" s="632">
        <f t="shared" si="1387"/>
        <v>4420000</v>
      </c>
      <c r="K3066" s="739">
        <f t="shared" si="1386"/>
        <v>0</v>
      </c>
    </row>
    <row r="3067" spans="1:11" ht="14.1" customHeight="1" thickBot="1" x14ac:dyDescent="0.3">
      <c r="A3067" s="372" t="s">
        <v>375</v>
      </c>
      <c r="B3067" s="3" t="s">
        <v>80</v>
      </c>
      <c r="C3067" s="617">
        <f>C3068</f>
        <v>1140000</v>
      </c>
      <c r="D3067" s="617">
        <f t="shared" ref="D3067:J3068" si="1388">D3068</f>
        <v>0</v>
      </c>
      <c r="E3067" s="617">
        <f t="shared" si="1388"/>
        <v>0</v>
      </c>
      <c r="F3067" s="624">
        <f t="shared" si="1388"/>
        <v>0</v>
      </c>
      <c r="G3067" s="820">
        <f t="shared" si="1388"/>
        <v>0</v>
      </c>
      <c r="H3067" s="617">
        <f t="shared" si="1388"/>
        <v>0</v>
      </c>
      <c r="I3067" s="934">
        <f t="shared" si="1388"/>
        <v>0</v>
      </c>
      <c r="J3067" s="625">
        <f t="shared" si="1388"/>
        <v>1140000</v>
      </c>
      <c r="K3067" s="741">
        <f t="shared" si="1386"/>
        <v>0</v>
      </c>
    </row>
    <row r="3068" spans="1:11" ht="14.1" customHeight="1" x14ac:dyDescent="0.25">
      <c r="A3068" s="747" t="s">
        <v>376</v>
      </c>
      <c r="B3068" s="41" t="s">
        <v>137</v>
      </c>
      <c r="C3068" s="618">
        <f>C3069</f>
        <v>1140000</v>
      </c>
      <c r="D3068" s="618">
        <f t="shared" si="1388"/>
        <v>0</v>
      </c>
      <c r="E3068" s="618">
        <f t="shared" si="1388"/>
        <v>0</v>
      </c>
      <c r="F3068" s="626">
        <f t="shared" si="1388"/>
        <v>0</v>
      </c>
      <c r="G3068" s="821">
        <f t="shared" si="1388"/>
        <v>0</v>
      </c>
      <c r="H3068" s="618">
        <f t="shared" si="1388"/>
        <v>0</v>
      </c>
      <c r="I3068" s="935">
        <f t="shared" si="1388"/>
        <v>0</v>
      </c>
      <c r="J3068" s="628">
        <f t="shared" si="1388"/>
        <v>1140000</v>
      </c>
      <c r="K3068" s="743">
        <f t="shared" si="1386"/>
        <v>0</v>
      </c>
    </row>
    <row r="3069" spans="1:11" ht="14.1" customHeight="1" thickBot="1" x14ac:dyDescent="0.3">
      <c r="A3069" s="736" t="s">
        <v>377</v>
      </c>
      <c r="B3069" s="32" t="s">
        <v>138</v>
      </c>
      <c r="C3069" s="611">
        <v>1140000</v>
      </c>
      <c r="D3069" s="590"/>
      <c r="E3069" s="590"/>
      <c r="F3069" s="698"/>
      <c r="G3069" s="828"/>
      <c r="H3069" s="629"/>
      <c r="I3069" s="829">
        <f>H3069+G3069</f>
        <v>0</v>
      </c>
      <c r="J3069" s="630">
        <f>C3069-I3069</f>
        <v>1140000</v>
      </c>
      <c r="K3069" s="737">
        <f t="shared" si="1386"/>
        <v>0</v>
      </c>
    </row>
    <row r="3070" spans="1:11" ht="14.1" customHeight="1" thickBot="1" x14ac:dyDescent="0.3">
      <c r="A3070" s="776" t="s">
        <v>368</v>
      </c>
      <c r="B3070" s="3" t="s">
        <v>136</v>
      </c>
      <c r="C3070" s="617">
        <f>C3071+C3073+C3076</f>
        <v>3280000</v>
      </c>
      <c r="D3070" s="617">
        <f t="shared" ref="D3070:J3070" si="1389">D3071+D3073+D3076</f>
        <v>0</v>
      </c>
      <c r="E3070" s="617">
        <f t="shared" si="1389"/>
        <v>0</v>
      </c>
      <c r="F3070" s="624">
        <f t="shared" si="1389"/>
        <v>0</v>
      </c>
      <c r="G3070" s="820">
        <f t="shared" si="1389"/>
        <v>0</v>
      </c>
      <c r="H3070" s="617">
        <f t="shared" si="1389"/>
        <v>0</v>
      </c>
      <c r="I3070" s="934">
        <f t="shared" si="1389"/>
        <v>0</v>
      </c>
      <c r="J3070" s="625">
        <f t="shared" si="1389"/>
        <v>3280000</v>
      </c>
      <c r="K3070" s="741">
        <f t="shared" si="1386"/>
        <v>0</v>
      </c>
    </row>
    <row r="3071" spans="1:11" ht="14.1" customHeight="1" x14ac:dyDescent="0.25">
      <c r="A3071" s="777" t="s">
        <v>369</v>
      </c>
      <c r="B3071" s="41" t="s">
        <v>139</v>
      </c>
      <c r="C3071" s="618">
        <f>C3072</f>
        <v>530000</v>
      </c>
      <c r="D3071" s="618">
        <f t="shared" ref="D3071:J3071" si="1390">D3072</f>
        <v>0</v>
      </c>
      <c r="E3071" s="618">
        <f t="shared" si="1390"/>
        <v>0</v>
      </c>
      <c r="F3071" s="626">
        <f t="shared" si="1390"/>
        <v>0</v>
      </c>
      <c r="G3071" s="821">
        <f t="shared" si="1390"/>
        <v>0</v>
      </c>
      <c r="H3071" s="618">
        <f t="shared" si="1390"/>
        <v>0</v>
      </c>
      <c r="I3071" s="935">
        <f t="shared" si="1390"/>
        <v>0</v>
      </c>
      <c r="J3071" s="628">
        <f t="shared" si="1390"/>
        <v>530000</v>
      </c>
      <c r="K3071" s="743">
        <f t="shared" si="1386"/>
        <v>0</v>
      </c>
    </row>
    <row r="3072" spans="1:11" ht="14.1" customHeight="1" x14ac:dyDescent="0.25">
      <c r="A3072" s="778" t="s">
        <v>370</v>
      </c>
      <c r="B3072" s="4" t="s">
        <v>140</v>
      </c>
      <c r="C3072" s="12">
        <v>530000</v>
      </c>
      <c r="D3072" s="218"/>
      <c r="E3072" s="218"/>
      <c r="F3072" s="697"/>
      <c r="G3072" s="822"/>
      <c r="H3072" s="605"/>
      <c r="I3072" s="823">
        <f>H3072+G3072</f>
        <v>0</v>
      </c>
      <c r="J3072" s="604">
        <f>C3072-I3072</f>
        <v>530000</v>
      </c>
      <c r="K3072" s="733">
        <f t="shared" si="1386"/>
        <v>0</v>
      </c>
    </row>
    <row r="3073" spans="1:11" ht="14.1" customHeight="1" x14ac:dyDescent="0.25">
      <c r="A3073" s="778" t="s">
        <v>371</v>
      </c>
      <c r="B3073" s="4" t="s">
        <v>141</v>
      </c>
      <c r="C3073" s="12">
        <f>C3074+C3075</f>
        <v>300000</v>
      </c>
      <c r="D3073" s="12">
        <f t="shared" ref="D3073:J3073" si="1391">D3074+D3075</f>
        <v>0</v>
      </c>
      <c r="E3073" s="12">
        <f t="shared" si="1391"/>
        <v>0</v>
      </c>
      <c r="F3073" s="633">
        <f t="shared" si="1391"/>
        <v>0</v>
      </c>
      <c r="G3073" s="824">
        <f t="shared" si="1391"/>
        <v>0</v>
      </c>
      <c r="H3073" s="12">
        <f t="shared" si="1391"/>
        <v>0</v>
      </c>
      <c r="I3073" s="834">
        <f t="shared" si="1391"/>
        <v>0</v>
      </c>
      <c r="J3073" s="634">
        <f t="shared" si="1391"/>
        <v>300000</v>
      </c>
      <c r="K3073" s="733">
        <f t="shared" si="1386"/>
        <v>0</v>
      </c>
    </row>
    <row r="3074" spans="1:11" ht="14.1" customHeight="1" x14ac:dyDescent="0.25">
      <c r="A3074" s="778" t="s">
        <v>372</v>
      </c>
      <c r="B3074" s="4" t="s">
        <v>142</v>
      </c>
      <c r="C3074" s="12">
        <v>300000</v>
      </c>
      <c r="D3074" s="218"/>
      <c r="E3074" s="218"/>
      <c r="F3074" s="697"/>
      <c r="G3074" s="822"/>
      <c r="H3074" s="605"/>
      <c r="I3074" s="823">
        <f>H3074+G3074</f>
        <v>0</v>
      </c>
      <c r="J3074" s="604">
        <f>C3074-I3074</f>
        <v>300000</v>
      </c>
      <c r="K3074" s="733">
        <f t="shared" si="1386"/>
        <v>0</v>
      </c>
    </row>
    <row r="3075" spans="1:11" ht="14.1" customHeight="1" x14ac:dyDescent="0.25">
      <c r="A3075" s="778" t="s">
        <v>940</v>
      </c>
      <c r="B3075" s="4" t="s">
        <v>387</v>
      </c>
      <c r="C3075" s="12">
        <v>0</v>
      </c>
      <c r="D3075" s="218"/>
      <c r="E3075" s="218"/>
      <c r="F3075" s="697"/>
      <c r="G3075" s="822"/>
      <c r="H3075" s="605"/>
      <c r="I3075" s="823"/>
      <c r="J3075" s="604">
        <f>C3075-I3075</f>
        <v>0</v>
      </c>
      <c r="K3075" s="733"/>
    </row>
    <row r="3076" spans="1:11" ht="14.1" customHeight="1" x14ac:dyDescent="0.25">
      <c r="A3076" s="778" t="s">
        <v>373</v>
      </c>
      <c r="B3076" s="4" t="s">
        <v>143</v>
      </c>
      <c r="C3076" s="12">
        <f>C3077</f>
        <v>2450000</v>
      </c>
      <c r="D3076" s="12">
        <f t="shared" ref="D3076:J3076" si="1392">D3077</f>
        <v>0</v>
      </c>
      <c r="E3076" s="12">
        <f t="shared" si="1392"/>
        <v>0</v>
      </c>
      <c r="F3076" s="633">
        <f t="shared" si="1392"/>
        <v>0</v>
      </c>
      <c r="G3076" s="824">
        <f t="shared" si="1392"/>
        <v>0</v>
      </c>
      <c r="H3076" s="12">
        <f t="shared" si="1392"/>
        <v>0</v>
      </c>
      <c r="I3076" s="834">
        <f t="shared" si="1392"/>
        <v>0</v>
      </c>
      <c r="J3076" s="634">
        <f t="shared" si="1392"/>
        <v>2450000</v>
      </c>
      <c r="K3076" s="733">
        <f t="shared" ref="K3076:K3086" si="1393">I3076/C3076*100</f>
        <v>0</v>
      </c>
    </row>
    <row r="3077" spans="1:11" ht="14.1" customHeight="1" x14ac:dyDescent="0.25">
      <c r="A3077" s="778" t="s">
        <v>374</v>
      </c>
      <c r="B3077" s="4" t="s">
        <v>160</v>
      </c>
      <c r="C3077" s="12">
        <v>2450000</v>
      </c>
      <c r="D3077" s="218"/>
      <c r="E3077" s="218"/>
      <c r="F3077" s="697"/>
      <c r="G3077" s="822"/>
      <c r="H3077" s="605"/>
      <c r="I3077" s="823">
        <f>H3077+G3077</f>
        <v>0</v>
      </c>
      <c r="J3077" s="604">
        <f>C3077-I3077</f>
        <v>2450000</v>
      </c>
      <c r="K3077" s="733">
        <f t="shared" si="1393"/>
        <v>0</v>
      </c>
    </row>
    <row r="3078" spans="1:11" ht="14.1" customHeight="1" x14ac:dyDescent="0.25">
      <c r="A3078" s="745" t="s">
        <v>99</v>
      </c>
      <c r="B3078" s="38" t="s">
        <v>447</v>
      </c>
      <c r="C3078" s="620">
        <f t="shared" ref="C3078:J3078" si="1394">C3079+C3092</f>
        <v>6800000</v>
      </c>
      <c r="D3078" s="620">
        <f t="shared" si="1394"/>
        <v>0</v>
      </c>
      <c r="E3078" s="620">
        <f t="shared" si="1394"/>
        <v>0</v>
      </c>
      <c r="F3078" s="453">
        <f t="shared" si="1394"/>
        <v>0</v>
      </c>
      <c r="G3078" s="825">
        <f t="shared" si="1394"/>
        <v>6800000</v>
      </c>
      <c r="H3078" s="619">
        <f t="shared" si="1394"/>
        <v>0</v>
      </c>
      <c r="I3078" s="665">
        <f t="shared" si="1394"/>
        <v>6800000</v>
      </c>
      <c r="J3078" s="621">
        <f t="shared" si="1394"/>
        <v>0</v>
      </c>
      <c r="K3078" s="746">
        <f t="shared" si="1393"/>
        <v>100</v>
      </c>
    </row>
    <row r="3079" spans="1:11" ht="14.1" customHeight="1" thickBot="1" x14ac:dyDescent="0.3">
      <c r="A3079" s="371" t="s">
        <v>71</v>
      </c>
      <c r="B3079" s="47" t="s">
        <v>72</v>
      </c>
      <c r="C3079" s="616">
        <f>C3080</f>
        <v>2000000</v>
      </c>
      <c r="D3079" s="616">
        <f t="shared" ref="D3079:J3079" si="1395">D3080</f>
        <v>0</v>
      </c>
      <c r="E3079" s="616">
        <f t="shared" si="1395"/>
        <v>0</v>
      </c>
      <c r="F3079" s="622">
        <f t="shared" si="1395"/>
        <v>0</v>
      </c>
      <c r="G3079" s="838">
        <f t="shared" si="1395"/>
        <v>2000000</v>
      </c>
      <c r="H3079" s="641">
        <f t="shared" si="1395"/>
        <v>0</v>
      </c>
      <c r="I3079" s="962">
        <f t="shared" si="1395"/>
        <v>2000000</v>
      </c>
      <c r="J3079" s="632">
        <f t="shared" si="1395"/>
        <v>0</v>
      </c>
      <c r="K3079" s="739">
        <f t="shared" si="1393"/>
        <v>100</v>
      </c>
    </row>
    <row r="3080" spans="1:11" ht="14.1" customHeight="1" thickBot="1" x14ac:dyDescent="0.3">
      <c r="A3080" s="776" t="s">
        <v>378</v>
      </c>
      <c r="B3080" s="3" t="s">
        <v>136</v>
      </c>
      <c r="C3080" s="617">
        <f>C3081+C3083+C3085</f>
        <v>2000000</v>
      </c>
      <c r="D3080" s="617">
        <f t="shared" ref="D3080:J3080" si="1396">D3081+D3083+D3085</f>
        <v>0</v>
      </c>
      <c r="E3080" s="617">
        <f t="shared" si="1396"/>
        <v>0</v>
      </c>
      <c r="F3080" s="624">
        <f t="shared" si="1396"/>
        <v>0</v>
      </c>
      <c r="G3080" s="820">
        <f t="shared" si="1396"/>
        <v>2000000</v>
      </c>
      <c r="H3080" s="617">
        <f t="shared" si="1396"/>
        <v>0</v>
      </c>
      <c r="I3080" s="934">
        <f t="shared" si="1396"/>
        <v>2000000</v>
      </c>
      <c r="J3080" s="625">
        <f t="shared" si="1396"/>
        <v>0</v>
      </c>
      <c r="K3080" s="741">
        <f t="shared" si="1393"/>
        <v>100</v>
      </c>
    </row>
    <row r="3081" spans="1:11" ht="14.1" customHeight="1" x14ac:dyDescent="0.25">
      <c r="A3081" s="777" t="s">
        <v>379</v>
      </c>
      <c r="B3081" s="41" t="s">
        <v>139</v>
      </c>
      <c r="C3081" s="618">
        <f>C3082</f>
        <v>525000</v>
      </c>
      <c r="D3081" s="618">
        <f t="shared" ref="D3081:J3081" si="1397">D3082</f>
        <v>0</v>
      </c>
      <c r="E3081" s="618">
        <f t="shared" si="1397"/>
        <v>0</v>
      </c>
      <c r="F3081" s="626">
        <f t="shared" si="1397"/>
        <v>0</v>
      </c>
      <c r="G3081" s="821">
        <f t="shared" si="1397"/>
        <v>525000</v>
      </c>
      <c r="H3081" s="618">
        <f t="shared" si="1397"/>
        <v>0</v>
      </c>
      <c r="I3081" s="935">
        <f t="shared" si="1397"/>
        <v>525000</v>
      </c>
      <c r="J3081" s="628">
        <f t="shared" si="1397"/>
        <v>0</v>
      </c>
      <c r="K3081" s="743">
        <f t="shared" si="1393"/>
        <v>100</v>
      </c>
    </row>
    <row r="3082" spans="1:11" ht="14.1" customHeight="1" x14ac:dyDescent="0.25">
      <c r="A3082" s="778" t="s">
        <v>380</v>
      </c>
      <c r="B3082" s="4" t="s">
        <v>140</v>
      </c>
      <c r="C3082" s="12">
        <v>525000</v>
      </c>
      <c r="D3082" s="587"/>
      <c r="E3082" s="587"/>
      <c r="F3082" s="699"/>
      <c r="G3082" s="822">
        <v>525000</v>
      </c>
      <c r="H3082" s="605"/>
      <c r="I3082" s="823">
        <f>H3082+G3082</f>
        <v>525000</v>
      </c>
      <c r="J3082" s="604">
        <f>C3082-I3082</f>
        <v>0</v>
      </c>
      <c r="K3082" s="733">
        <f t="shared" si="1393"/>
        <v>100</v>
      </c>
    </row>
    <row r="3083" spans="1:11" ht="14.1" customHeight="1" x14ac:dyDescent="0.25">
      <c r="A3083" s="778" t="s">
        <v>381</v>
      </c>
      <c r="B3083" s="4" t="s">
        <v>141</v>
      </c>
      <c r="C3083" s="12">
        <f>C3084</f>
        <v>200000</v>
      </c>
      <c r="D3083" s="12">
        <f t="shared" ref="D3083:J3083" si="1398">D3084</f>
        <v>0</v>
      </c>
      <c r="E3083" s="12">
        <f t="shared" si="1398"/>
        <v>0</v>
      </c>
      <c r="F3083" s="633">
        <f t="shared" si="1398"/>
        <v>0</v>
      </c>
      <c r="G3083" s="824">
        <f t="shared" si="1398"/>
        <v>200000</v>
      </c>
      <c r="H3083" s="12">
        <f t="shared" si="1398"/>
        <v>0</v>
      </c>
      <c r="I3083" s="834">
        <f t="shared" si="1398"/>
        <v>200000</v>
      </c>
      <c r="J3083" s="634">
        <f t="shared" si="1398"/>
        <v>0</v>
      </c>
      <c r="K3083" s="733">
        <f t="shared" si="1393"/>
        <v>100</v>
      </c>
    </row>
    <row r="3084" spans="1:11" ht="14.1" customHeight="1" x14ac:dyDescent="0.25">
      <c r="A3084" s="778" t="s">
        <v>382</v>
      </c>
      <c r="B3084" s="4" t="s">
        <v>142</v>
      </c>
      <c r="C3084" s="12">
        <v>200000</v>
      </c>
      <c r="D3084" s="218"/>
      <c r="E3084" s="218"/>
      <c r="F3084" s="697"/>
      <c r="G3084" s="822">
        <v>200000</v>
      </c>
      <c r="H3084" s="605"/>
      <c r="I3084" s="823">
        <f>H3084+G3084</f>
        <v>200000</v>
      </c>
      <c r="J3084" s="604">
        <f>C3084-I3084</f>
        <v>0</v>
      </c>
      <c r="K3084" s="733">
        <f t="shared" si="1393"/>
        <v>100</v>
      </c>
    </row>
    <row r="3085" spans="1:11" ht="14.1" customHeight="1" x14ac:dyDescent="0.25">
      <c r="A3085" s="778" t="s">
        <v>383</v>
      </c>
      <c r="B3085" s="4" t="s">
        <v>143</v>
      </c>
      <c r="C3085" s="12">
        <f>C3086</f>
        <v>1275000</v>
      </c>
      <c r="D3085" s="12">
        <f t="shared" ref="D3085:J3085" si="1399">D3086</f>
        <v>0</v>
      </c>
      <c r="E3085" s="12">
        <f t="shared" si="1399"/>
        <v>0</v>
      </c>
      <c r="F3085" s="633">
        <f t="shared" si="1399"/>
        <v>0</v>
      </c>
      <c r="G3085" s="824">
        <f t="shared" si="1399"/>
        <v>1275000</v>
      </c>
      <c r="H3085" s="12">
        <f t="shared" si="1399"/>
        <v>0</v>
      </c>
      <c r="I3085" s="834">
        <f t="shared" si="1399"/>
        <v>1275000</v>
      </c>
      <c r="J3085" s="634">
        <f t="shared" si="1399"/>
        <v>0</v>
      </c>
      <c r="K3085" s="733">
        <f t="shared" si="1393"/>
        <v>100</v>
      </c>
    </row>
    <row r="3086" spans="1:11" ht="14.1" customHeight="1" x14ac:dyDescent="0.25">
      <c r="A3086" s="778" t="s">
        <v>384</v>
      </c>
      <c r="B3086" s="4" t="s">
        <v>160</v>
      </c>
      <c r="C3086" s="12">
        <v>1275000</v>
      </c>
      <c r="D3086" s="218"/>
      <c r="E3086" s="218"/>
      <c r="F3086" s="697"/>
      <c r="G3086" s="822">
        <v>1275000</v>
      </c>
      <c r="H3086" s="605"/>
      <c r="I3086" s="823">
        <f>H3086+G3086</f>
        <v>1275000</v>
      </c>
      <c r="J3086" s="604">
        <f>C3086-I3086</f>
        <v>0</v>
      </c>
      <c r="K3086" s="733">
        <f t="shared" si="1393"/>
        <v>100</v>
      </c>
    </row>
    <row r="3087" spans="1:11" ht="14.1" customHeight="1" x14ac:dyDescent="0.25">
      <c r="A3087" s="779"/>
      <c r="B3087" s="32"/>
      <c r="C3087" s="611"/>
      <c r="D3087" s="211"/>
      <c r="E3087" s="211"/>
      <c r="F3087" s="693"/>
      <c r="G3087" s="828"/>
      <c r="H3087" s="629"/>
      <c r="I3087" s="829"/>
      <c r="J3087" s="630"/>
      <c r="K3087" s="737"/>
    </row>
    <row r="3088" spans="1:11" ht="14.1" customHeight="1" x14ac:dyDescent="0.25">
      <c r="A3088" s="918"/>
      <c r="B3088" s="879"/>
      <c r="C3088" s="880"/>
      <c r="D3088" s="881"/>
      <c r="E3088" s="881"/>
      <c r="F3088" s="881"/>
      <c r="G3088" s="882"/>
      <c r="H3088" s="882"/>
      <c r="I3088" s="882"/>
      <c r="J3088" s="883"/>
      <c r="K3088" s="884"/>
    </row>
    <row r="3089" spans="1:11" ht="14.1" customHeight="1" x14ac:dyDescent="0.25">
      <c r="A3089" s="919"/>
      <c r="B3089" s="7"/>
      <c r="C3089" s="885"/>
      <c r="D3089" s="220"/>
      <c r="E3089" s="220"/>
      <c r="F3089" s="220"/>
      <c r="G3089" s="415"/>
      <c r="H3089" s="415"/>
      <c r="I3089" s="415"/>
      <c r="J3089" s="886"/>
      <c r="K3089" s="887"/>
    </row>
    <row r="3090" spans="1:11" ht="14.1" customHeight="1" x14ac:dyDescent="0.25">
      <c r="A3090" s="919"/>
      <c r="B3090" s="7"/>
      <c r="C3090" s="885"/>
      <c r="D3090" s="220"/>
      <c r="E3090" s="220"/>
      <c r="F3090" s="220"/>
      <c r="G3090" s="415"/>
      <c r="H3090" s="415"/>
      <c r="I3090" s="415"/>
      <c r="J3090" s="886"/>
      <c r="K3090" s="887">
        <v>12</v>
      </c>
    </row>
    <row r="3091" spans="1:11" ht="14.1" customHeight="1" x14ac:dyDescent="0.25">
      <c r="A3091" s="717" t="s">
        <v>435</v>
      </c>
      <c r="B3091" s="689">
        <v>2</v>
      </c>
      <c r="C3091" s="690" t="s">
        <v>436</v>
      </c>
      <c r="D3091" s="690" t="s">
        <v>437</v>
      </c>
      <c r="E3091" s="690" t="s">
        <v>438</v>
      </c>
      <c r="F3091" s="691" t="s">
        <v>439</v>
      </c>
      <c r="G3091" s="801">
        <v>7</v>
      </c>
      <c r="H3091" s="581">
        <v>8</v>
      </c>
      <c r="I3091" s="924">
        <v>9</v>
      </c>
      <c r="J3091" s="582">
        <v>10</v>
      </c>
      <c r="K3091" s="718">
        <v>11</v>
      </c>
    </row>
    <row r="3092" spans="1:11" ht="14.1" customHeight="1" thickBot="1" x14ac:dyDescent="0.3">
      <c r="A3092" s="371" t="s">
        <v>73</v>
      </c>
      <c r="B3092" s="47" t="s">
        <v>448</v>
      </c>
      <c r="C3092" s="616">
        <f>C3093+C3096</f>
        <v>4800000</v>
      </c>
      <c r="D3092" s="616">
        <f t="shared" ref="D3092:J3092" si="1400">D3093+D3096</f>
        <v>0</v>
      </c>
      <c r="E3092" s="616">
        <f t="shared" si="1400"/>
        <v>0</v>
      </c>
      <c r="F3092" s="622">
        <f t="shared" si="1400"/>
        <v>0</v>
      </c>
      <c r="G3092" s="819">
        <f t="shared" si="1400"/>
        <v>4800000</v>
      </c>
      <c r="H3092" s="616">
        <f t="shared" si="1400"/>
        <v>0</v>
      </c>
      <c r="I3092" s="961">
        <f t="shared" si="1400"/>
        <v>4800000</v>
      </c>
      <c r="J3092" s="865">
        <f t="shared" si="1400"/>
        <v>0</v>
      </c>
      <c r="K3092" s="737">
        <f t="shared" ref="K3092:K3115" si="1401">I3092/C3092*100</f>
        <v>100</v>
      </c>
    </row>
    <row r="3093" spans="1:11" ht="14.1" customHeight="1" thickBot="1" x14ac:dyDescent="0.3">
      <c r="A3093" s="372" t="s">
        <v>391</v>
      </c>
      <c r="B3093" s="3" t="s">
        <v>80</v>
      </c>
      <c r="C3093" s="617">
        <f>C3094</f>
        <v>625000</v>
      </c>
      <c r="D3093" s="617">
        <f t="shared" ref="D3093:J3094" si="1402">D3094</f>
        <v>0</v>
      </c>
      <c r="E3093" s="617">
        <f t="shared" si="1402"/>
        <v>0</v>
      </c>
      <c r="F3093" s="624">
        <f t="shared" si="1402"/>
        <v>0</v>
      </c>
      <c r="G3093" s="820">
        <f t="shared" si="1402"/>
        <v>625000</v>
      </c>
      <c r="H3093" s="617">
        <f t="shared" si="1402"/>
        <v>0</v>
      </c>
      <c r="I3093" s="934">
        <f t="shared" si="1402"/>
        <v>625000</v>
      </c>
      <c r="J3093" s="625">
        <f t="shared" si="1402"/>
        <v>0</v>
      </c>
      <c r="K3093" s="741">
        <f t="shared" si="1401"/>
        <v>100</v>
      </c>
    </row>
    <row r="3094" spans="1:11" ht="14.1" customHeight="1" x14ac:dyDescent="0.25">
      <c r="A3094" s="747" t="s">
        <v>392</v>
      </c>
      <c r="B3094" s="41" t="s">
        <v>137</v>
      </c>
      <c r="C3094" s="618">
        <f>C3095</f>
        <v>625000</v>
      </c>
      <c r="D3094" s="618">
        <f t="shared" si="1402"/>
        <v>0</v>
      </c>
      <c r="E3094" s="618">
        <f t="shared" si="1402"/>
        <v>0</v>
      </c>
      <c r="F3094" s="626">
        <f t="shared" si="1402"/>
        <v>0</v>
      </c>
      <c r="G3094" s="821">
        <f t="shared" si="1402"/>
        <v>625000</v>
      </c>
      <c r="H3094" s="618">
        <f t="shared" si="1402"/>
        <v>0</v>
      </c>
      <c r="I3094" s="935">
        <f t="shared" si="1402"/>
        <v>625000</v>
      </c>
      <c r="J3094" s="628">
        <f t="shared" si="1402"/>
        <v>0</v>
      </c>
      <c r="K3094" s="743">
        <f t="shared" si="1401"/>
        <v>100</v>
      </c>
    </row>
    <row r="3095" spans="1:11" ht="14.1" customHeight="1" thickBot="1" x14ac:dyDescent="0.3">
      <c r="A3095" s="736" t="s">
        <v>393</v>
      </c>
      <c r="B3095" s="32" t="s">
        <v>138</v>
      </c>
      <c r="C3095" s="611">
        <v>625000</v>
      </c>
      <c r="D3095" s="590"/>
      <c r="E3095" s="590"/>
      <c r="F3095" s="698"/>
      <c r="G3095" s="828">
        <v>625000</v>
      </c>
      <c r="H3095" s="629"/>
      <c r="I3095" s="829">
        <f>H3095+G3095</f>
        <v>625000</v>
      </c>
      <c r="J3095" s="630">
        <f>C3095-I3095</f>
        <v>0</v>
      </c>
      <c r="K3095" s="737">
        <f t="shared" si="1401"/>
        <v>100</v>
      </c>
    </row>
    <row r="3096" spans="1:11" ht="14.1" customHeight="1" thickBot="1" x14ac:dyDescent="0.3">
      <c r="A3096" s="372" t="s">
        <v>394</v>
      </c>
      <c r="B3096" s="3" t="s">
        <v>136</v>
      </c>
      <c r="C3096" s="617">
        <f>C3097+C3099+C3101+C3104+C3107</f>
        <v>4175000</v>
      </c>
      <c r="D3096" s="617">
        <f t="shared" ref="D3096:J3096" si="1403">D3097+D3099+D3101+D3104+D3107</f>
        <v>0</v>
      </c>
      <c r="E3096" s="617">
        <f t="shared" si="1403"/>
        <v>0</v>
      </c>
      <c r="F3096" s="624">
        <f t="shared" si="1403"/>
        <v>0</v>
      </c>
      <c r="G3096" s="820">
        <f t="shared" si="1403"/>
        <v>4175000</v>
      </c>
      <c r="H3096" s="617">
        <f t="shared" si="1403"/>
        <v>0</v>
      </c>
      <c r="I3096" s="934">
        <f t="shared" si="1403"/>
        <v>4175000</v>
      </c>
      <c r="J3096" s="625">
        <f t="shared" si="1403"/>
        <v>0</v>
      </c>
      <c r="K3096" s="741">
        <f t="shared" si="1401"/>
        <v>100</v>
      </c>
    </row>
    <row r="3097" spans="1:11" ht="14.1" customHeight="1" x14ac:dyDescent="0.25">
      <c r="A3097" s="747" t="s">
        <v>395</v>
      </c>
      <c r="B3097" s="41" t="s">
        <v>139</v>
      </c>
      <c r="C3097" s="618">
        <f>C3098</f>
        <v>480000</v>
      </c>
      <c r="D3097" s="618">
        <f t="shared" ref="D3097:J3097" si="1404">D3098</f>
        <v>0</v>
      </c>
      <c r="E3097" s="618">
        <f t="shared" si="1404"/>
        <v>0</v>
      </c>
      <c r="F3097" s="626">
        <f t="shared" si="1404"/>
        <v>0</v>
      </c>
      <c r="G3097" s="821">
        <f t="shared" si="1404"/>
        <v>480000</v>
      </c>
      <c r="H3097" s="618">
        <f t="shared" si="1404"/>
        <v>0</v>
      </c>
      <c r="I3097" s="935">
        <f t="shared" si="1404"/>
        <v>480000</v>
      </c>
      <c r="J3097" s="628">
        <f t="shared" si="1404"/>
        <v>0</v>
      </c>
      <c r="K3097" s="743">
        <f t="shared" si="1401"/>
        <v>100</v>
      </c>
    </row>
    <row r="3098" spans="1:11" ht="14.1" customHeight="1" x14ac:dyDescent="0.25">
      <c r="A3098" s="732" t="s">
        <v>396</v>
      </c>
      <c r="B3098" s="4" t="s">
        <v>140</v>
      </c>
      <c r="C3098" s="12">
        <v>480000</v>
      </c>
      <c r="D3098" s="587"/>
      <c r="E3098" s="587"/>
      <c r="F3098" s="699"/>
      <c r="G3098" s="822">
        <v>480000</v>
      </c>
      <c r="H3098" s="605"/>
      <c r="I3098" s="831">
        <f>H3098+G3098</f>
        <v>480000</v>
      </c>
      <c r="J3098" s="636">
        <f>C3098-I3098</f>
        <v>0</v>
      </c>
      <c r="K3098" s="733">
        <f t="shared" si="1401"/>
        <v>100</v>
      </c>
    </row>
    <row r="3099" spans="1:11" ht="14.1" customHeight="1" x14ac:dyDescent="0.25">
      <c r="A3099" s="732" t="s">
        <v>397</v>
      </c>
      <c r="B3099" s="4" t="s">
        <v>385</v>
      </c>
      <c r="C3099" s="12">
        <f>C3100</f>
        <v>200000</v>
      </c>
      <c r="D3099" s="12">
        <f t="shared" ref="D3099:J3099" si="1405">D3100</f>
        <v>0</v>
      </c>
      <c r="E3099" s="12">
        <f t="shared" si="1405"/>
        <v>0</v>
      </c>
      <c r="F3099" s="633">
        <f t="shared" si="1405"/>
        <v>0</v>
      </c>
      <c r="G3099" s="824">
        <f t="shared" si="1405"/>
        <v>200000</v>
      </c>
      <c r="H3099" s="12">
        <f t="shared" si="1405"/>
        <v>0</v>
      </c>
      <c r="I3099" s="834">
        <f t="shared" si="1405"/>
        <v>200000</v>
      </c>
      <c r="J3099" s="634">
        <f t="shared" si="1405"/>
        <v>0</v>
      </c>
      <c r="K3099" s="733">
        <f t="shared" si="1401"/>
        <v>100</v>
      </c>
    </row>
    <row r="3100" spans="1:11" ht="14.1" customHeight="1" x14ac:dyDescent="0.25">
      <c r="A3100" s="732" t="s">
        <v>398</v>
      </c>
      <c r="B3100" s="4" t="s">
        <v>386</v>
      </c>
      <c r="C3100" s="12">
        <v>200000</v>
      </c>
      <c r="D3100" s="587"/>
      <c r="E3100" s="587"/>
      <c r="F3100" s="699"/>
      <c r="G3100" s="822">
        <v>200000</v>
      </c>
      <c r="H3100" s="605"/>
      <c r="I3100" s="831">
        <f>H3100+G3100</f>
        <v>200000</v>
      </c>
      <c r="J3100" s="636">
        <f>C3100-I3100</f>
        <v>0</v>
      </c>
      <c r="K3100" s="733">
        <f t="shared" si="1401"/>
        <v>100</v>
      </c>
    </row>
    <row r="3101" spans="1:11" ht="14.1" customHeight="1" x14ac:dyDescent="0.25">
      <c r="A3101" s="732" t="s">
        <v>399</v>
      </c>
      <c r="B3101" s="4" t="s">
        <v>141</v>
      </c>
      <c r="C3101" s="12">
        <f>C3102+C3103</f>
        <v>400000</v>
      </c>
      <c r="D3101" s="12">
        <f t="shared" ref="D3101:J3101" si="1406">D3102+D3103</f>
        <v>0</v>
      </c>
      <c r="E3101" s="12">
        <f t="shared" si="1406"/>
        <v>0</v>
      </c>
      <c r="F3101" s="633">
        <f t="shared" si="1406"/>
        <v>0</v>
      </c>
      <c r="G3101" s="824">
        <f t="shared" si="1406"/>
        <v>400000</v>
      </c>
      <c r="H3101" s="12">
        <f t="shared" si="1406"/>
        <v>0</v>
      </c>
      <c r="I3101" s="834">
        <f t="shared" si="1406"/>
        <v>400000</v>
      </c>
      <c r="J3101" s="634">
        <f t="shared" si="1406"/>
        <v>0</v>
      </c>
      <c r="K3101" s="733">
        <f t="shared" si="1401"/>
        <v>100</v>
      </c>
    </row>
    <row r="3102" spans="1:11" ht="14.1" customHeight="1" x14ac:dyDescent="0.25">
      <c r="A3102" s="732" t="s">
        <v>401</v>
      </c>
      <c r="B3102" s="4" t="s">
        <v>142</v>
      </c>
      <c r="C3102" s="12">
        <v>300000</v>
      </c>
      <c r="D3102" s="587"/>
      <c r="E3102" s="587"/>
      <c r="F3102" s="699"/>
      <c r="G3102" s="822">
        <v>300000</v>
      </c>
      <c r="H3102" s="605"/>
      <c r="I3102" s="831">
        <f>H3102+G3102</f>
        <v>300000</v>
      </c>
      <c r="J3102" s="636">
        <f>C3102-I3102</f>
        <v>0</v>
      </c>
      <c r="K3102" s="733">
        <f t="shared" si="1401"/>
        <v>100</v>
      </c>
    </row>
    <row r="3103" spans="1:11" ht="14.1" customHeight="1" x14ac:dyDescent="0.25">
      <c r="A3103" s="732" t="s">
        <v>400</v>
      </c>
      <c r="B3103" s="4" t="s">
        <v>387</v>
      </c>
      <c r="C3103" s="12">
        <v>100000</v>
      </c>
      <c r="D3103" s="587"/>
      <c r="E3103" s="587"/>
      <c r="F3103" s="699"/>
      <c r="G3103" s="822">
        <v>100000</v>
      </c>
      <c r="H3103" s="605"/>
      <c r="I3103" s="831">
        <f>H3103+G3103</f>
        <v>100000</v>
      </c>
      <c r="J3103" s="636">
        <f>C3103-I3103</f>
        <v>0</v>
      </c>
      <c r="K3103" s="733">
        <f t="shared" si="1401"/>
        <v>100</v>
      </c>
    </row>
    <row r="3104" spans="1:11" ht="14.1" customHeight="1" x14ac:dyDescent="0.25">
      <c r="A3104" s="732" t="s">
        <v>402</v>
      </c>
      <c r="B3104" s="4" t="s">
        <v>388</v>
      </c>
      <c r="C3104" s="12">
        <f>C3105+C3106</f>
        <v>800000</v>
      </c>
      <c r="D3104" s="12">
        <f t="shared" ref="D3104:J3104" si="1407">D3105+D3106</f>
        <v>0</v>
      </c>
      <c r="E3104" s="12">
        <f t="shared" si="1407"/>
        <v>0</v>
      </c>
      <c r="F3104" s="633">
        <f t="shared" si="1407"/>
        <v>0</v>
      </c>
      <c r="G3104" s="824">
        <f t="shared" si="1407"/>
        <v>800000</v>
      </c>
      <c r="H3104" s="12">
        <f t="shared" si="1407"/>
        <v>0</v>
      </c>
      <c r="I3104" s="834">
        <f t="shared" si="1407"/>
        <v>800000</v>
      </c>
      <c r="J3104" s="634">
        <f t="shared" si="1407"/>
        <v>0</v>
      </c>
      <c r="K3104" s="733">
        <f t="shared" si="1401"/>
        <v>100</v>
      </c>
    </row>
    <row r="3105" spans="1:11" ht="14.1" customHeight="1" x14ac:dyDescent="0.25">
      <c r="A3105" s="732" t="s">
        <v>404</v>
      </c>
      <c r="B3105" s="4" t="s">
        <v>389</v>
      </c>
      <c r="C3105" s="12">
        <v>500000</v>
      </c>
      <c r="D3105" s="587"/>
      <c r="E3105" s="587"/>
      <c r="F3105" s="699"/>
      <c r="G3105" s="822">
        <v>500000</v>
      </c>
      <c r="H3105" s="605"/>
      <c r="I3105" s="831">
        <f>H3105+G3105</f>
        <v>500000</v>
      </c>
      <c r="J3105" s="636">
        <f>C3105-I3105</f>
        <v>0</v>
      </c>
      <c r="K3105" s="733">
        <f t="shared" si="1401"/>
        <v>100</v>
      </c>
    </row>
    <row r="3106" spans="1:11" ht="14.1" customHeight="1" x14ac:dyDescent="0.25">
      <c r="A3106" s="732" t="s">
        <v>403</v>
      </c>
      <c r="B3106" s="4" t="s">
        <v>390</v>
      </c>
      <c r="C3106" s="12">
        <v>300000</v>
      </c>
      <c r="D3106" s="587"/>
      <c r="E3106" s="587"/>
      <c r="F3106" s="699"/>
      <c r="G3106" s="822">
        <v>300000</v>
      </c>
      <c r="H3106" s="605"/>
      <c r="I3106" s="831">
        <f>H3106+G3106</f>
        <v>300000</v>
      </c>
      <c r="J3106" s="636">
        <f>C3106-I3106</f>
        <v>0</v>
      </c>
      <c r="K3106" s="733">
        <f t="shared" si="1401"/>
        <v>100</v>
      </c>
    </row>
    <row r="3107" spans="1:11" ht="14.1" customHeight="1" x14ac:dyDescent="0.25">
      <c r="A3107" s="732" t="s">
        <v>405</v>
      </c>
      <c r="B3107" s="4" t="s">
        <v>143</v>
      </c>
      <c r="C3107" s="12">
        <f>C3108</f>
        <v>2295000</v>
      </c>
      <c r="D3107" s="12">
        <f t="shared" ref="D3107:J3107" si="1408">D3108</f>
        <v>0</v>
      </c>
      <c r="E3107" s="12">
        <f t="shared" si="1408"/>
        <v>0</v>
      </c>
      <c r="F3107" s="633">
        <f t="shared" si="1408"/>
        <v>0</v>
      </c>
      <c r="G3107" s="824">
        <f t="shared" si="1408"/>
        <v>2295000</v>
      </c>
      <c r="H3107" s="12">
        <f t="shared" si="1408"/>
        <v>0</v>
      </c>
      <c r="I3107" s="834">
        <f t="shared" si="1408"/>
        <v>2295000</v>
      </c>
      <c r="J3107" s="634">
        <f t="shared" si="1408"/>
        <v>0</v>
      </c>
      <c r="K3107" s="733">
        <f t="shared" si="1401"/>
        <v>100</v>
      </c>
    </row>
    <row r="3108" spans="1:11" ht="14.1" customHeight="1" x14ac:dyDescent="0.25">
      <c r="A3108" s="732" t="s">
        <v>406</v>
      </c>
      <c r="B3108" s="4" t="s">
        <v>160</v>
      </c>
      <c r="C3108" s="12">
        <v>2295000</v>
      </c>
      <c r="D3108" s="218"/>
      <c r="E3108" s="218"/>
      <c r="F3108" s="697"/>
      <c r="G3108" s="822">
        <v>2295000</v>
      </c>
      <c r="H3108" s="605"/>
      <c r="I3108" s="831">
        <f>H3108+G3108</f>
        <v>2295000</v>
      </c>
      <c r="J3108" s="604">
        <f>C3108-I3108</f>
        <v>0</v>
      </c>
      <c r="K3108" s="733">
        <f t="shared" si="1401"/>
        <v>100</v>
      </c>
    </row>
    <row r="3109" spans="1:11" ht="14.1" customHeight="1" x14ac:dyDescent="0.25">
      <c r="A3109" s="745" t="s">
        <v>98</v>
      </c>
      <c r="B3109" s="38" t="s">
        <v>97</v>
      </c>
      <c r="C3109" s="620">
        <f t="shared" ref="C3109:J3109" si="1409">C3110+C3119</f>
        <v>5000000</v>
      </c>
      <c r="D3109" s="620">
        <f t="shared" si="1409"/>
        <v>0</v>
      </c>
      <c r="E3109" s="620">
        <f t="shared" si="1409"/>
        <v>0</v>
      </c>
      <c r="F3109" s="453">
        <f t="shared" si="1409"/>
        <v>0</v>
      </c>
      <c r="G3109" s="825">
        <f t="shared" si="1409"/>
        <v>34500</v>
      </c>
      <c r="H3109" s="619">
        <f t="shared" si="1409"/>
        <v>0</v>
      </c>
      <c r="I3109" s="665">
        <f t="shared" si="1409"/>
        <v>34500</v>
      </c>
      <c r="J3109" s="621">
        <f t="shared" si="1409"/>
        <v>4965500</v>
      </c>
      <c r="K3109" s="746">
        <f t="shared" si="1401"/>
        <v>0.69</v>
      </c>
    </row>
    <row r="3110" spans="1:11" ht="14.1" customHeight="1" thickBot="1" x14ac:dyDescent="0.3">
      <c r="A3110" s="371" t="s">
        <v>74</v>
      </c>
      <c r="B3110" s="47" t="s">
        <v>75</v>
      </c>
      <c r="C3110" s="616">
        <f>C3111</f>
        <v>2000000</v>
      </c>
      <c r="D3110" s="616">
        <f t="shared" ref="D3110:J3110" si="1410">D3111</f>
        <v>0</v>
      </c>
      <c r="E3110" s="616">
        <f t="shared" si="1410"/>
        <v>0</v>
      </c>
      <c r="F3110" s="622">
        <f t="shared" si="1410"/>
        <v>0</v>
      </c>
      <c r="G3110" s="838">
        <f t="shared" si="1410"/>
        <v>34500</v>
      </c>
      <c r="H3110" s="641">
        <f t="shared" si="1410"/>
        <v>0</v>
      </c>
      <c r="I3110" s="962">
        <f t="shared" si="1410"/>
        <v>34500</v>
      </c>
      <c r="J3110" s="632">
        <f t="shared" si="1410"/>
        <v>1965500</v>
      </c>
      <c r="K3110" s="739">
        <f t="shared" si="1401"/>
        <v>1.7250000000000001</v>
      </c>
    </row>
    <row r="3111" spans="1:11" ht="14.1" customHeight="1" thickBot="1" x14ac:dyDescent="0.3">
      <c r="A3111" s="776" t="s">
        <v>407</v>
      </c>
      <c r="B3111" s="3" t="s">
        <v>136</v>
      </c>
      <c r="C3111" s="617">
        <f>C3112+C3114+C3117</f>
        <v>2000000</v>
      </c>
      <c r="D3111" s="617">
        <f t="shared" ref="D3111:J3111" si="1411">D3112+D3114+D3117</f>
        <v>0</v>
      </c>
      <c r="E3111" s="617">
        <f t="shared" si="1411"/>
        <v>0</v>
      </c>
      <c r="F3111" s="624">
        <f t="shared" si="1411"/>
        <v>0</v>
      </c>
      <c r="G3111" s="820">
        <f t="shared" si="1411"/>
        <v>34500</v>
      </c>
      <c r="H3111" s="617">
        <f t="shared" si="1411"/>
        <v>0</v>
      </c>
      <c r="I3111" s="934">
        <f t="shared" si="1411"/>
        <v>34500</v>
      </c>
      <c r="J3111" s="625">
        <f t="shared" si="1411"/>
        <v>1965500</v>
      </c>
      <c r="K3111" s="741">
        <f t="shared" si="1401"/>
        <v>1.7250000000000001</v>
      </c>
    </row>
    <row r="3112" spans="1:11" ht="14.1" customHeight="1" x14ac:dyDescent="0.25">
      <c r="A3112" s="777" t="s">
        <v>408</v>
      </c>
      <c r="B3112" s="41" t="s">
        <v>139</v>
      </c>
      <c r="C3112" s="618">
        <f>C3113</f>
        <v>550000</v>
      </c>
      <c r="D3112" s="618">
        <f t="shared" ref="D3112:J3112" si="1412">D3113</f>
        <v>0</v>
      </c>
      <c r="E3112" s="618">
        <f t="shared" si="1412"/>
        <v>0</v>
      </c>
      <c r="F3112" s="626">
        <f t="shared" si="1412"/>
        <v>0</v>
      </c>
      <c r="G3112" s="821">
        <f t="shared" si="1412"/>
        <v>0</v>
      </c>
      <c r="H3112" s="618">
        <f t="shared" si="1412"/>
        <v>0</v>
      </c>
      <c r="I3112" s="935">
        <f t="shared" si="1412"/>
        <v>0</v>
      </c>
      <c r="J3112" s="628">
        <f t="shared" si="1412"/>
        <v>550000</v>
      </c>
      <c r="K3112" s="743">
        <f t="shared" si="1401"/>
        <v>0</v>
      </c>
    </row>
    <row r="3113" spans="1:11" ht="14.1" customHeight="1" x14ac:dyDescent="0.25">
      <c r="A3113" s="778" t="s">
        <v>409</v>
      </c>
      <c r="B3113" s="4" t="s">
        <v>140</v>
      </c>
      <c r="C3113" s="12">
        <v>550000</v>
      </c>
      <c r="D3113" s="587"/>
      <c r="E3113" s="587"/>
      <c r="F3113" s="699"/>
      <c r="G3113" s="822"/>
      <c r="H3113" s="605"/>
      <c r="I3113" s="823">
        <f>H3113+G3113</f>
        <v>0</v>
      </c>
      <c r="J3113" s="604">
        <f>C3113-I3113</f>
        <v>550000</v>
      </c>
      <c r="K3113" s="733">
        <f t="shared" si="1401"/>
        <v>0</v>
      </c>
    </row>
    <row r="3114" spans="1:11" ht="14.1" customHeight="1" x14ac:dyDescent="0.25">
      <c r="A3114" s="778" t="s">
        <v>410</v>
      </c>
      <c r="B3114" s="4" t="s">
        <v>141</v>
      </c>
      <c r="C3114" s="12">
        <f>C3115+C3116</f>
        <v>450000</v>
      </c>
      <c r="D3114" s="12">
        <f t="shared" ref="D3114:J3114" si="1413">D3115+D3116</f>
        <v>0</v>
      </c>
      <c r="E3114" s="12">
        <f t="shared" si="1413"/>
        <v>0</v>
      </c>
      <c r="F3114" s="633">
        <f t="shared" si="1413"/>
        <v>0</v>
      </c>
      <c r="G3114" s="824">
        <f t="shared" si="1413"/>
        <v>34500</v>
      </c>
      <c r="H3114" s="12">
        <f t="shared" si="1413"/>
        <v>0</v>
      </c>
      <c r="I3114" s="834">
        <f t="shared" si="1413"/>
        <v>34500</v>
      </c>
      <c r="J3114" s="634">
        <f t="shared" si="1413"/>
        <v>415500</v>
      </c>
      <c r="K3114" s="733">
        <f t="shared" si="1401"/>
        <v>7.6666666666666661</v>
      </c>
    </row>
    <row r="3115" spans="1:11" ht="14.1" customHeight="1" x14ac:dyDescent="0.25">
      <c r="A3115" s="778" t="s">
        <v>411</v>
      </c>
      <c r="B3115" s="4" t="s">
        <v>142</v>
      </c>
      <c r="C3115" s="12">
        <v>450000</v>
      </c>
      <c r="D3115" s="587"/>
      <c r="E3115" s="587"/>
      <c r="F3115" s="699"/>
      <c r="G3115" s="822">
        <v>34500</v>
      </c>
      <c r="H3115" s="605"/>
      <c r="I3115" s="823">
        <f>H3115+G3115</f>
        <v>34500</v>
      </c>
      <c r="J3115" s="604">
        <f>C3115-I3115</f>
        <v>415500</v>
      </c>
      <c r="K3115" s="733">
        <f t="shared" si="1401"/>
        <v>7.6666666666666661</v>
      </c>
    </row>
    <row r="3116" spans="1:11" ht="14.1" customHeight="1" x14ac:dyDescent="0.25">
      <c r="A3116" s="778" t="s">
        <v>941</v>
      </c>
      <c r="B3116" s="4" t="s">
        <v>387</v>
      </c>
      <c r="C3116" s="12">
        <v>0</v>
      </c>
      <c r="D3116" s="587"/>
      <c r="E3116" s="587"/>
      <c r="F3116" s="699"/>
      <c r="G3116" s="822"/>
      <c r="H3116" s="605"/>
      <c r="I3116" s="823"/>
      <c r="J3116" s="604">
        <f>C3116-I3116</f>
        <v>0</v>
      </c>
      <c r="K3116" s="733"/>
    </row>
    <row r="3117" spans="1:11" ht="14.1" customHeight="1" x14ac:dyDescent="0.25">
      <c r="A3117" s="778" t="s">
        <v>412</v>
      </c>
      <c r="B3117" s="4" t="s">
        <v>143</v>
      </c>
      <c r="C3117" s="12">
        <f>C3118</f>
        <v>1000000</v>
      </c>
      <c r="D3117" s="12">
        <f t="shared" ref="D3117:J3117" si="1414">D3118</f>
        <v>0</v>
      </c>
      <c r="E3117" s="12">
        <f t="shared" si="1414"/>
        <v>0</v>
      </c>
      <c r="F3117" s="633">
        <f t="shared" si="1414"/>
        <v>0</v>
      </c>
      <c r="G3117" s="824">
        <f t="shared" si="1414"/>
        <v>0</v>
      </c>
      <c r="H3117" s="12">
        <f t="shared" si="1414"/>
        <v>0</v>
      </c>
      <c r="I3117" s="834">
        <f t="shared" si="1414"/>
        <v>0</v>
      </c>
      <c r="J3117" s="634">
        <f t="shared" si="1414"/>
        <v>1000000</v>
      </c>
      <c r="K3117" s="733">
        <f t="shared" ref="K3117:K3126" si="1415">I3117/C3117*100</f>
        <v>0</v>
      </c>
    </row>
    <row r="3118" spans="1:11" ht="14.1" customHeight="1" x14ac:dyDescent="0.25">
      <c r="A3118" s="778" t="s">
        <v>413</v>
      </c>
      <c r="B3118" s="4" t="s">
        <v>160</v>
      </c>
      <c r="C3118" s="12">
        <v>1000000</v>
      </c>
      <c r="D3118" s="218"/>
      <c r="E3118" s="218"/>
      <c r="F3118" s="697"/>
      <c r="G3118" s="804"/>
      <c r="H3118" s="605"/>
      <c r="I3118" s="823">
        <f>H3118+G3118</f>
        <v>0</v>
      </c>
      <c r="J3118" s="604">
        <f>C3118-I3118</f>
        <v>1000000</v>
      </c>
      <c r="K3118" s="733">
        <f t="shared" si="1415"/>
        <v>0</v>
      </c>
    </row>
    <row r="3119" spans="1:11" ht="14.1" customHeight="1" thickBot="1" x14ac:dyDescent="0.3">
      <c r="A3119" s="371" t="s">
        <v>76</v>
      </c>
      <c r="B3119" s="47" t="s">
        <v>77</v>
      </c>
      <c r="C3119" s="616">
        <f>C3120</f>
        <v>3000000</v>
      </c>
      <c r="D3119" s="616">
        <f t="shared" ref="D3119:J3119" si="1416">D3120</f>
        <v>0</v>
      </c>
      <c r="E3119" s="616">
        <f t="shared" si="1416"/>
        <v>0</v>
      </c>
      <c r="F3119" s="622">
        <f t="shared" si="1416"/>
        <v>0</v>
      </c>
      <c r="G3119" s="838">
        <f t="shared" si="1416"/>
        <v>0</v>
      </c>
      <c r="H3119" s="641">
        <f t="shared" si="1416"/>
        <v>0</v>
      </c>
      <c r="I3119" s="962">
        <f t="shared" si="1416"/>
        <v>0</v>
      </c>
      <c r="J3119" s="632">
        <f t="shared" si="1416"/>
        <v>3000000</v>
      </c>
      <c r="K3119" s="739">
        <f t="shared" si="1415"/>
        <v>0</v>
      </c>
    </row>
    <row r="3120" spans="1:11" ht="14.1" customHeight="1" thickBot="1" x14ac:dyDescent="0.3">
      <c r="A3120" s="776" t="s">
        <v>414</v>
      </c>
      <c r="B3120" s="3" t="s">
        <v>136</v>
      </c>
      <c r="C3120" s="617">
        <f>C3121+C3123+C3125</f>
        <v>3000000</v>
      </c>
      <c r="D3120" s="617">
        <f t="shared" ref="D3120:J3120" si="1417">D3121+D3123+D3125</f>
        <v>0</v>
      </c>
      <c r="E3120" s="617">
        <f t="shared" si="1417"/>
        <v>0</v>
      </c>
      <c r="F3120" s="624">
        <f t="shared" si="1417"/>
        <v>0</v>
      </c>
      <c r="G3120" s="820">
        <f t="shared" si="1417"/>
        <v>0</v>
      </c>
      <c r="H3120" s="617">
        <f t="shared" si="1417"/>
        <v>0</v>
      </c>
      <c r="I3120" s="934">
        <f t="shared" si="1417"/>
        <v>0</v>
      </c>
      <c r="J3120" s="625">
        <f t="shared" si="1417"/>
        <v>3000000</v>
      </c>
      <c r="K3120" s="749">
        <f t="shared" si="1415"/>
        <v>0</v>
      </c>
    </row>
    <row r="3121" spans="1:14" ht="14.1" customHeight="1" x14ac:dyDescent="0.25">
      <c r="A3121" s="777" t="s">
        <v>415</v>
      </c>
      <c r="B3121" s="41" t="s">
        <v>139</v>
      </c>
      <c r="C3121" s="618">
        <f>C3122</f>
        <v>940000</v>
      </c>
      <c r="D3121" s="618">
        <f t="shared" ref="D3121:J3121" si="1418">D3122</f>
        <v>0</v>
      </c>
      <c r="E3121" s="618">
        <f t="shared" si="1418"/>
        <v>0</v>
      </c>
      <c r="F3121" s="626">
        <f t="shared" si="1418"/>
        <v>0</v>
      </c>
      <c r="G3121" s="821">
        <f t="shared" si="1418"/>
        <v>0</v>
      </c>
      <c r="H3121" s="618">
        <f t="shared" si="1418"/>
        <v>0</v>
      </c>
      <c r="I3121" s="935">
        <f t="shared" si="1418"/>
        <v>0</v>
      </c>
      <c r="J3121" s="628">
        <f t="shared" si="1418"/>
        <v>940000</v>
      </c>
      <c r="K3121" s="759">
        <f t="shared" si="1415"/>
        <v>0</v>
      </c>
    </row>
    <row r="3122" spans="1:14" ht="14.1" customHeight="1" x14ac:dyDescent="0.25">
      <c r="A3122" s="778" t="s">
        <v>416</v>
      </c>
      <c r="B3122" s="4" t="s">
        <v>140</v>
      </c>
      <c r="C3122" s="12">
        <v>940000</v>
      </c>
      <c r="D3122" s="587"/>
      <c r="E3122" s="587"/>
      <c r="F3122" s="699"/>
      <c r="G3122" s="822"/>
      <c r="H3122" s="605">
        <v>0</v>
      </c>
      <c r="I3122" s="823">
        <f>H3122+G3122</f>
        <v>0</v>
      </c>
      <c r="J3122" s="636">
        <f>C3122-I3122</f>
        <v>940000</v>
      </c>
      <c r="K3122" s="752">
        <f t="shared" si="1415"/>
        <v>0</v>
      </c>
    </row>
    <row r="3123" spans="1:14" ht="14.1" customHeight="1" x14ac:dyDescent="0.25">
      <c r="A3123" s="778" t="s">
        <v>417</v>
      </c>
      <c r="B3123" s="4" t="s">
        <v>141</v>
      </c>
      <c r="C3123" s="12">
        <f>C3124</f>
        <v>100000</v>
      </c>
      <c r="D3123" s="12">
        <f t="shared" ref="D3123:J3123" si="1419">D3124</f>
        <v>0</v>
      </c>
      <c r="E3123" s="12">
        <f t="shared" si="1419"/>
        <v>0</v>
      </c>
      <c r="F3123" s="633">
        <f t="shared" si="1419"/>
        <v>0</v>
      </c>
      <c r="G3123" s="824">
        <f t="shared" si="1419"/>
        <v>0</v>
      </c>
      <c r="H3123" s="12">
        <f t="shared" si="1419"/>
        <v>0</v>
      </c>
      <c r="I3123" s="834">
        <f t="shared" si="1419"/>
        <v>0</v>
      </c>
      <c r="J3123" s="634">
        <f t="shared" si="1419"/>
        <v>100000</v>
      </c>
      <c r="K3123" s="752">
        <f t="shared" si="1415"/>
        <v>0</v>
      </c>
    </row>
    <row r="3124" spans="1:14" ht="14.1" customHeight="1" x14ac:dyDescent="0.25">
      <c r="A3124" s="778" t="s">
        <v>418</v>
      </c>
      <c r="B3124" s="4" t="s">
        <v>142</v>
      </c>
      <c r="C3124" s="12">
        <v>100000</v>
      </c>
      <c r="D3124" s="218"/>
      <c r="E3124" s="218"/>
      <c r="F3124" s="699"/>
      <c r="G3124" s="822"/>
      <c r="H3124" s="605"/>
      <c r="I3124" s="831">
        <f>H3124+G3124</f>
        <v>0</v>
      </c>
      <c r="J3124" s="636">
        <f>C3124-I3124</f>
        <v>100000</v>
      </c>
      <c r="K3124" s="752">
        <f t="shared" si="1415"/>
        <v>0</v>
      </c>
    </row>
    <row r="3125" spans="1:14" ht="14.1" customHeight="1" x14ac:dyDescent="0.25">
      <c r="A3125" s="778" t="s">
        <v>419</v>
      </c>
      <c r="B3125" s="4" t="s">
        <v>143</v>
      </c>
      <c r="C3125" s="12">
        <f>C3126</f>
        <v>1960000</v>
      </c>
      <c r="D3125" s="12">
        <f t="shared" ref="D3125:J3125" si="1420">D3126</f>
        <v>0</v>
      </c>
      <c r="E3125" s="12">
        <f t="shared" si="1420"/>
        <v>0</v>
      </c>
      <c r="F3125" s="633">
        <f t="shared" si="1420"/>
        <v>0</v>
      </c>
      <c r="G3125" s="824">
        <f t="shared" si="1420"/>
        <v>0</v>
      </c>
      <c r="H3125" s="12">
        <f t="shared" si="1420"/>
        <v>0</v>
      </c>
      <c r="I3125" s="834">
        <f t="shared" si="1420"/>
        <v>0</v>
      </c>
      <c r="J3125" s="634">
        <f t="shared" si="1420"/>
        <v>1960000</v>
      </c>
      <c r="K3125" s="752">
        <f t="shared" si="1415"/>
        <v>0</v>
      </c>
    </row>
    <row r="3126" spans="1:14" ht="14.1" customHeight="1" thickBot="1" x14ac:dyDescent="0.3">
      <c r="A3126" s="778" t="s">
        <v>420</v>
      </c>
      <c r="B3126" s="4" t="s">
        <v>160</v>
      </c>
      <c r="C3126" s="12">
        <v>1960000</v>
      </c>
      <c r="D3126" s="218"/>
      <c r="E3126" s="218"/>
      <c r="F3126" s="699"/>
      <c r="G3126" s="804"/>
      <c r="H3126" s="605"/>
      <c r="I3126" s="823">
        <f>H3126+G3126</f>
        <v>0</v>
      </c>
      <c r="J3126" s="636">
        <f>C3126-I3126</f>
        <v>1960000</v>
      </c>
      <c r="K3126" s="781">
        <f t="shared" si="1415"/>
        <v>0</v>
      </c>
    </row>
    <row r="3127" spans="1:14" ht="14.1" customHeight="1" thickBot="1" x14ac:dyDescent="0.3">
      <c r="A3127" s="1647" t="s">
        <v>112</v>
      </c>
      <c r="B3127" s="1648"/>
      <c r="C3127" s="671">
        <f>C2640</f>
        <v>2014975600</v>
      </c>
      <c r="D3127" s="671">
        <f>D2636</f>
        <v>700076989</v>
      </c>
      <c r="E3127" s="671">
        <f>E2636</f>
        <v>115772092</v>
      </c>
      <c r="F3127" s="796">
        <f>F2636</f>
        <v>815849081</v>
      </c>
      <c r="G3127" s="861">
        <f>G2640</f>
        <v>665296110</v>
      </c>
      <c r="H3127" s="671">
        <f>H2640</f>
        <v>142705766</v>
      </c>
      <c r="I3127" s="955">
        <f>I2640</f>
        <v>808001876</v>
      </c>
      <c r="J3127" s="672">
        <f>J2640</f>
        <v>1205923724</v>
      </c>
      <c r="K3127" s="782">
        <f>K2640</f>
        <v>40.099834261020334</v>
      </c>
    </row>
    <row r="3128" spans="1:14" ht="14.1" customHeight="1" thickTop="1" thickBot="1" x14ac:dyDescent="0.3">
      <c r="A3128" s="1649" t="s">
        <v>693</v>
      </c>
      <c r="B3128" s="1650"/>
      <c r="C3128" s="710"/>
      <c r="D3128" s="710"/>
      <c r="E3128" s="710"/>
      <c r="F3128" s="711"/>
      <c r="G3128" s="862"/>
      <c r="H3128" s="673"/>
      <c r="I3128" s="956"/>
      <c r="J3128" s="674">
        <f>F3127-I3127</f>
        <v>7847205</v>
      </c>
      <c r="K3128" s="783"/>
      <c r="N3128" s="82">
        <v>7794705</v>
      </c>
    </row>
    <row r="3129" spans="1:14" ht="14.1" customHeight="1" x14ac:dyDescent="0.25">
      <c r="A3129" s="216"/>
      <c r="B3129" s="216"/>
      <c r="C3129" s="1651" t="s">
        <v>455</v>
      </c>
      <c r="D3129" s="1651"/>
      <c r="E3129" s="387">
        <f>J3128</f>
        <v>7847205</v>
      </c>
      <c r="F3129" s="237"/>
      <c r="G3129" s="1652" t="s">
        <v>1022</v>
      </c>
      <c r="H3129" s="1652"/>
      <c r="I3129" s="1652"/>
      <c r="J3129" s="1652"/>
      <c r="K3129" s="1652"/>
    </row>
    <row r="3130" spans="1:14" ht="14.1" customHeight="1" x14ac:dyDescent="0.25">
      <c r="A3130" s="216"/>
      <c r="B3130" s="216"/>
      <c r="C3130" s="1653" t="s">
        <v>787</v>
      </c>
      <c r="D3130" s="1653"/>
      <c r="E3130" s="388">
        <v>0</v>
      </c>
      <c r="F3130" s="237"/>
      <c r="G3130" s="1654" t="s">
        <v>720</v>
      </c>
      <c r="H3130" s="1654"/>
      <c r="I3130" s="1654"/>
      <c r="J3130" s="1654"/>
      <c r="K3130" s="1654"/>
      <c r="N3130" s="82">
        <f>E3129-N3128</f>
        <v>52500</v>
      </c>
    </row>
    <row r="3131" spans="1:14" ht="14.1" customHeight="1" x14ac:dyDescent="0.25">
      <c r="A3131" s="216"/>
      <c r="B3131" s="216"/>
      <c r="C3131" s="1655" t="s">
        <v>572</v>
      </c>
      <c r="D3131" s="1655"/>
      <c r="E3131" s="675">
        <f>E3129-E3130</f>
        <v>7847205</v>
      </c>
      <c r="F3131" s="237"/>
      <c r="G3131" s="237"/>
      <c r="H3131" s="237"/>
      <c r="I3131" s="237"/>
      <c r="J3131" s="237"/>
      <c r="K3131" s="237"/>
    </row>
    <row r="3132" spans="1:14" ht="14.1" customHeight="1" x14ac:dyDescent="0.25">
      <c r="A3132" s="216"/>
      <c r="B3132" s="216"/>
      <c r="C3132" s="216"/>
      <c r="D3132" s="216"/>
      <c r="E3132" s="676">
        <f>E3131+E3130</f>
        <v>7847205</v>
      </c>
      <c r="F3132" s="237"/>
      <c r="G3132" s="237"/>
      <c r="H3132" s="237"/>
      <c r="I3132" s="677"/>
      <c r="J3132" s="237"/>
      <c r="K3132" s="237"/>
    </row>
    <row r="3133" spans="1:14" ht="14.1" customHeight="1" x14ac:dyDescent="0.25">
      <c r="A3133" s="216"/>
      <c r="B3133" s="712"/>
      <c r="C3133" s="387"/>
      <c r="D3133" s="216"/>
      <c r="E3133" s="216"/>
      <c r="F3133" s="237"/>
      <c r="G3133" s="677"/>
      <c r="H3133" s="677"/>
      <c r="I3133" s="957" t="s">
        <v>744</v>
      </c>
      <c r="J3133" s="677"/>
      <c r="K3133" s="677"/>
    </row>
    <row r="3134" spans="1:14" ht="14.1" customHeight="1" x14ac:dyDescent="0.25">
      <c r="A3134" s="216"/>
      <c r="B3134" s="712"/>
      <c r="C3134" s="713"/>
      <c r="D3134" s="387"/>
      <c r="E3134" s="713"/>
      <c r="F3134" s="237"/>
      <c r="G3134" s="677"/>
      <c r="H3134" s="677"/>
      <c r="I3134" s="958" t="s">
        <v>745</v>
      </c>
      <c r="J3134" s="677"/>
      <c r="K3134" s="677"/>
    </row>
    <row r="3135" spans="1:14" ht="14.1" customHeight="1" x14ac:dyDescent="0.25">
      <c r="A3135" s="216"/>
      <c r="B3135" s="712"/>
      <c r="C3135" s="713"/>
      <c r="D3135" s="216"/>
      <c r="E3135" s="713"/>
      <c r="F3135" s="237"/>
      <c r="G3135" s="237"/>
      <c r="H3135" s="237"/>
      <c r="I3135" s="677"/>
      <c r="J3135" s="237"/>
      <c r="K3135" s="237"/>
    </row>
    <row r="3136" spans="1:14" ht="14.1" customHeight="1" x14ac:dyDescent="0.25">
      <c r="A3136" s="216"/>
      <c r="B3136" s="216"/>
      <c r="C3136" s="216"/>
      <c r="D3136" s="216"/>
      <c r="E3136" s="216"/>
      <c r="F3136" s="237"/>
      <c r="G3136" s="237"/>
      <c r="H3136" s="237"/>
      <c r="I3136" s="677"/>
      <c r="J3136" s="237"/>
      <c r="K3136" s="237"/>
    </row>
    <row r="3137" spans="1:11" ht="14.1" customHeight="1" x14ac:dyDescent="0.25">
      <c r="A3137" s="216"/>
      <c r="B3137" s="1678" t="s">
        <v>441</v>
      </c>
      <c r="C3137" s="1678" t="s">
        <v>705</v>
      </c>
      <c r="D3137" s="678" t="s">
        <v>442</v>
      </c>
      <c r="E3137" s="679" t="s">
        <v>454</v>
      </c>
      <c r="F3137" s="1679"/>
      <c r="G3137" s="1679"/>
      <c r="H3137" s="682">
        <f>E3144+E3141</f>
        <v>808001876</v>
      </c>
      <c r="I3137" s="677"/>
      <c r="J3137" s="237"/>
      <c r="K3137" s="237"/>
    </row>
    <row r="3138" spans="1:11" ht="14.1" customHeight="1" x14ac:dyDescent="0.25">
      <c r="A3138" s="216"/>
      <c r="B3138" s="1678"/>
      <c r="C3138" s="1678"/>
      <c r="D3138" s="678" t="s">
        <v>442</v>
      </c>
      <c r="E3138" s="679" t="s">
        <v>454</v>
      </c>
      <c r="F3138" s="1269" t="s">
        <v>455</v>
      </c>
      <c r="G3138" s="1269"/>
      <c r="H3138" s="237"/>
      <c r="I3138" s="237"/>
      <c r="J3138" s="237"/>
      <c r="K3138" s="237"/>
    </row>
    <row r="3139" spans="1:11" ht="14.1" customHeight="1" x14ac:dyDescent="0.25">
      <c r="A3139" s="216"/>
      <c r="B3139" s="57" t="s">
        <v>78</v>
      </c>
      <c r="C3139" s="59">
        <f>C3141+C3144</f>
        <v>2014975600</v>
      </c>
      <c r="D3139" s="59">
        <f>D3141+D3144</f>
        <v>815849081</v>
      </c>
      <c r="E3139" s="59">
        <f>E3141+E3144</f>
        <v>808001876</v>
      </c>
      <c r="F3139" s="59">
        <f>F3141+F3144</f>
        <v>0</v>
      </c>
      <c r="G3139" s="59">
        <f>G3141+G3144</f>
        <v>112016820</v>
      </c>
      <c r="H3139" s="237"/>
      <c r="I3139" s="682">
        <f>I2655-E3144</f>
        <v>0</v>
      </c>
      <c r="J3139" s="681"/>
      <c r="K3139" s="237"/>
    </row>
    <row r="3140" spans="1:11" ht="14.1" customHeight="1" x14ac:dyDescent="0.25">
      <c r="A3140" s="216"/>
      <c r="B3140" s="58"/>
      <c r="C3140" s="58"/>
      <c r="D3140" s="12"/>
      <c r="E3140" s="12"/>
      <c r="F3140" s="12"/>
      <c r="G3140" s="12"/>
      <c r="H3140" s="237"/>
      <c r="I3140" s="237"/>
      <c r="J3140" s="237"/>
      <c r="K3140" s="237"/>
    </row>
    <row r="3141" spans="1:11" ht="14.1" customHeight="1" x14ac:dyDescent="0.25">
      <c r="A3141" s="216"/>
      <c r="B3141" s="57" t="s">
        <v>443</v>
      </c>
      <c r="C3141" s="59">
        <f>C3142+C3143</f>
        <v>1559485600</v>
      </c>
      <c r="D3141" s="59">
        <f>F2637</f>
        <v>669051382</v>
      </c>
      <c r="E3141" s="59">
        <f>E3142+E3143</f>
        <v>669051382</v>
      </c>
      <c r="F3141" s="59">
        <f>D3141-E3141</f>
        <v>0</v>
      </c>
      <c r="G3141" s="12"/>
      <c r="H3141" s="237"/>
      <c r="I3141" s="682">
        <f>C2655-C3144</f>
        <v>0</v>
      </c>
      <c r="J3141" s="237"/>
      <c r="K3141" s="237"/>
    </row>
    <row r="3142" spans="1:11" ht="14.1" customHeight="1" x14ac:dyDescent="0.25">
      <c r="A3142" s="216"/>
      <c r="B3142" s="60" t="s">
        <v>706</v>
      </c>
      <c r="C3142" s="61">
        <f>C2644</f>
        <v>1293085600</v>
      </c>
      <c r="D3142" s="61">
        <f>D2644</f>
        <v>0</v>
      </c>
      <c r="E3142" s="61">
        <f>I2644</f>
        <v>568040382</v>
      </c>
      <c r="F3142" s="61">
        <f>F2644</f>
        <v>0</v>
      </c>
      <c r="G3142" s="61">
        <f>G2644</f>
        <v>473186290</v>
      </c>
      <c r="H3142" s="237"/>
      <c r="I3142" s="682">
        <f>D3141-D3143</f>
        <v>568040382</v>
      </c>
      <c r="J3142" s="237"/>
      <c r="K3142" s="237"/>
    </row>
    <row r="3143" spans="1:11" ht="14.1" customHeight="1" x14ac:dyDescent="0.25">
      <c r="A3143" s="216"/>
      <c r="B3143" s="60" t="s">
        <v>707</v>
      </c>
      <c r="C3143" s="61">
        <f>C2654</f>
        <v>266400000</v>
      </c>
      <c r="D3143" s="61">
        <f>I2653</f>
        <v>101011000</v>
      </c>
      <c r="E3143" s="61">
        <f>I2653</f>
        <v>101011000</v>
      </c>
      <c r="F3143" s="61">
        <f>F2654</f>
        <v>0</v>
      </c>
      <c r="G3143" s="61">
        <f>G2654</f>
        <v>80093000</v>
      </c>
      <c r="H3143" s="237"/>
      <c r="I3143" s="237"/>
      <c r="J3143" s="237"/>
      <c r="K3143" s="237"/>
    </row>
    <row r="3144" spans="1:11" ht="14.1" customHeight="1" x14ac:dyDescent="0.25">
      <c r="A3144" s="216"/>
      <c r="B3144" s="57" t="s">
        <v>82</v>
      </c>
      <c r="C3144" s="59">
        <f>C3145+C3146+C3147</f>
        <v>455490000</v>
      </c>
      <c r="D3144" s="59">
        <f>F2638</f>
        <v>146797699</v>
      </c>
      <c r="E3144" s="59">
        <f>E3145+E3146+E3147</f>
        <v>138950494</v>
      </c>
      <c r="F3144" s="59">
        <f>F3145+F3146+F3147</f>
        <v>0</v>
      </c>
      <c r="G3144" s="59">
        <f>G3145+G3146+G3147</f>
        <v>112016820</v>
      </c>
      <c r="H3144" s="682">
        <f>455494000-C3144</f>
        <v>4000</v>
      </c>
      <c r="I3144" s="682">
        <f>D3144-E3144</f>
        <v>7847205</v>
      </c>
      <c r="J3144" s="237"/>
      <c r="K3144" s="237"/>
    </row>
    <row r="3145" spans="1:11" ht="14.1" customHeight="1" x14ac:dyDescent="0.25">
      <c r="A3145" s="216"/>
      <c r="B3145" s="60" t="s">
        <v>444</v>
      </c>
      <c r="C3145" s="61">
        <f>C3093+C3067+C3055+C2946+C2926+C2899+C2873+C2866+C2849+C2806+C2783+C2770+C2749+C2674</f>
        <v>103440000</v>
      </c>
      <c r="D3145" s="61">
        <f>D3093+D3067+D3055+D2946+D2926+D2899+D2873+D2866+D2849+D2806+D2783+D2770+D2749+D2674</f>
        <v>0</v>
      </c>
      <c r="E3145" s="61">
        <f>I3093+I3067+I3055+I2946+I2926+I2899+I2873+I2866+I2849+I2806+I2783+I2770+I2749+I2674</f>
        <v>15197000</v>
      </c>
      <c r="F3145" s="61">
        <f>F3093+F3067+F3055+F2946+F2926+F2899+F2873+F2866+F2849+F2806+F2783+F2770+F2749+F2674</f>
        <v>0</v>
      </c>
      <c r="G3145" s="61">
        <f>G3093+G3067+G3055+G2946+G2926+G2899+G2873+G2866+G2849+G2806+G2783+G2770+G2749+G2674</f>
        <v>14097000</v>
      </c>
      <c r="H3145" s="237"/>
      <c r="I3145" s="682">
        <f>I2655-E3144</f>
        <v>0</v>
      </c>
      <c r="J3145" s="237"/>
      <c r="K3145" s="237"/>
    </row>
    <row r="3146" spans="1:11" ht="14.1" customHeight="1" x14ac:dyDescent="0.25">
      <c r="A3146" s="216"/>
      <c r="B3146" s="60" t="s">
        <v>445</v>
      </c>
      <c r="C3146" s="61">
        <f>C2658+C2677+C2689+C2696+C2703+C2719+C2731+C2738+C2758+C2775+C2786+C2801+C2809+C2813+C2818+C2823+C2827+C2831+C2841+C2845+C2869+C2876+C2884+C2891+C2895+C2904+C2914+C2931+C2938+C2949+C2968+C2982+C2991+C3000+C3012+C3023+C3033+C3043+C3058+C3070+C3080+C3096+C3111+C3120</f>
        <v>240596000</v>
      </c>
      <c r="D3146" s="61">
        <f>D2658+D2677+D2689+D2696+D2703+D2719+D2731+D2738+D2758+D2775+D2786+D2801+D2809+D2813+D2818+D2823+D2827+D2831+D2841+D2845+D2869+D2876+D2884+D2891+D2895+D2904+D2914+D2931+D2938+D2949+D2968+D2982+D2991+D3000+D3012+D3023+D3033+D3043+D3058+D3070+D3080+D3096+D3111+D3120</f>
        <v>0</v>
      </c>
      <c r="E3146" s="61">
        <f>I3120+I3111+I3096+I3080+I3070+I3058+I3043+I3033+I3023+I3012+I3000+I2991+I2982+I2968+I2949+I2931+I2914+I2904+I2895+I2891+I2884+I2876+I2869+I2845+I2841+I2831+I2827+I2823+I2818+I2813+I2809+I2801+I2786+I2775+I2758+I2738+I2731+I2719+I2703+I2696+I2689+I2677+I2658+I2938</f>
        <v>103753494</v>
      </c>
      <c r="F3146" s="61">
        <f>F2658+F2677+F2689+F2696+F2703+F2719+F2731+F2738+F2758+F2775+F2786+F2801+F2809+F2813+F2818+F2823+F2827+F2831+F2841+F2845+F2869+F2876+F2884+F2891+F2895+F2904+F2914+F2931+F2938+F2949+F2968+F2982+F2991+F3000+F3012+F3023+F3033+F3043+F3058+F3070+F3080+F3096+F3111+F3120</f>
        <v>0</v>
      </c>
      <c r="G3146" s="61">
        <f>G2658+G2677+G2689+G2696+G2703+G2719+G2731+G2738+G2758+G2775+G2786+G2801+G2809+G2813+G2818+G2823+G2827+G2831+G2841+G2845+G2869+G2876+G2884+G2891+G2895+G2904+G2914+G2931+G2938+G2949+G2968+G2982+G2991+G3000+G3012+G3023+G3033+G3043+G3058+G3070+G3080+G3096+G3111+G3120</f>
        <v>77919820</v>
      </c>
      <c r="H3146" s="237"/>
      <c r="I3146" s="237"/>
      <c r="J3146" s="237"/>
      <c r="K3146" s="237"/>
    </row>
    <row r="3147" spans="1:11" ht="14.1" customHeight="1" x14ac:dyDescent="0.25">
      <c r="A3147" s="216"/>
      <c r="B3147" s="60" t="s">
        <v>446</v>
      </c>
      <c r="C3147" s="61">
        <f>C2854+C2862+C2909</f>
        <v>111454000</v>
      </c>
      <c r="D3147" s="61">
        <f>D2854+D2862+D2909</f>
        <v>0</v>
      </c>
      <c r="E3147" s="61">
        <f>I2909+I2862+I2854</f>
        <v>20000000</v>
      </c>
      <c r="F3147" s="61">
        <f>F2854+F2862+F2909</f>
        <v>0</v>
      </c>
      <c r="G3147" s="61">
        <f>G2854+G2862+G2909</f>
        <v>20000000</v>
      </c>
      <c r="H3147" s="237"/>
      <c r="I3147" s="237"/>
      <c r="J3147" s="237"/>
      <c r="K3147" s="237"/>
    </row>
    <row r="3148" spans="1:11" ht="14.1" customHeight="1" x14ac:dyDescent="0.25">
      <c r="A3148" s="216"/>
      <c r="B3148" s="58"/>
      <c r="C3148" s="63"/>
      <c r="D3148" s="12"/>
      <c r="E3148" s="12"/>
      <c r="F3148" s="62"/>
      <c r="G3148" s="62"/>
      <c r="H3148" s="237"/>
      <c r="I3148" s="237"/>
      <c r="J3148" s="237"/>
      <c r="K3148" s="237"/>
    </row>
    <row r="3149" spans="1:11" ht="14.1" customHeight="1" x14ac:dyDescent="0.25">
      <c r="A3149" s="216"/>
      <c r="B3149" s="10"/>
      <c r="C3149" s="10"/>
      <c r="D3149" s="10"/>
      <c r="E3149" s="10"/>
      <c r="F3149" s="58"/>
      <c r="G3149" s="58"/>
      <c r="H3149" s="237"/>
      <c r="I3149" s="237"/>
      <c r="J3149" s="237"/>
      <c r="K3149" s="237"/>
    </row>
    <row r="3150" spans="1:11" ht="14.1" customHeight="1" x14ac:dyDescent="0.25">
      <c r="A3150" s="216"/>
      <c r="B3150" s="216"/>
      <c r="C3150" s="216"/>
      <c r="D3150" s="216"/>
      <c r="E3150" s="216"/>
      <c r="F3150" s="237"/>
      <c r="G3150" s="237"/>
      <c r="H3150" s="237"/>
      <c r="I3150" s="237"/>
      <c r="J3150" s="237"/>
      <c r="K3150" s="237"/>
    </row>
    <row r="3151" spans="1:11" ht="14.1" customHeight="1" x14ac:dyDescent="0.25"/>
    <row r="3152" spans="1:11" ht="14.1" customHeight="1" x14ac:dyDescent="0.25"/>
    <row r="3153" spans="1:11" ht="14.1" customHeight="1" x14ac:dyDescent="0.25"/>
    <row r="3154" spans="1:11" ht="14.1" customHeight="1" x14ac:dyDescent="0.25"/>
    <row r="3155" spans="1:11" ht="14.1" customHeight="1" x14ac:dyDescent="0.25"/>
    <row r="3156" spans="1:11" ht="14.1" customHeight="1" x14ac:dyDescent="0.25">
      <c r="A3156" s="1656" t="s">
        <v>421</v>
      </c>
      <c r="B3156" s="1656"/>
      <c r="C3156" s="1656"/>
      <c r="D3156" s="1656"/>
      <c r="E3156" s="1656"/>
      <c r="F3156" s="1656"/>
      <c r="G3156" s="1656"/>
      <c r="H3156" s="1656"/>
      <c r="I3156" s="1656"/>
      <c r="J3156" s="1656"/>
      <c r="K3156" s="1656"/>
    </row>
    <row r="3157" spans="1:11" ht="14.1" customHeight="1" x14ac:dyDescent="0.25">
      <c r="A3157" s="1657" t="s">
        <v>422</v>
      </c>
      <c r="B3157" s="1657"/>
      <c r="C3157" s="1657"/>
      <c r="D3157" s="1657"/>
      <c r="E3157" s="1657"/>
      <c r="F3157" s="1657"/>
      <c r="G3157" s="1657"/>
      <c r="H3157" s="1657"/>
      <c r="I3157" s="1657"/>
      <c r="J3157" s="1657"/>
      <c r="K3157" s="1657"/>
    </row>
    <row r="3158" spans="1:11" ht="14.1" customHeight="1" x14ac:dyDescent="0.25">
      <c r="A3158" s="1656" t="s">
        <v>943</v>
      </c>
      <c r="B3158" s="1656"/>
      <c r="C3158" s="1656"/>
      <c r="D3158" s="1656"/>
      <c r="E3158" s="1656"/>
      <c r="F3158" s="1656"/>
      <c r="G3158" s="1656"/>
      <c r="H3158" s="1656"/>
      <c r="I3158" s="1656"/>
      <c r="J3158" s="1656"/>
      <c r="K3158" s="1656"/>
    </row>
    <row r="3159" spans="1:11" ht="14.1" customHeight="1" thickBot="1" x14ac:dyDescent="0.3">
      <c r="A3159" s="714" t="s">
        <v>1034</v>
      </c>
      <c r="B3159" s="715"/>
      <c r="C3159" s="8"/>
      <c r="D3159" s="9"/>
      <c r="E3159" s="1658"/>
      <c r="F3159" s="1658"/>
      <c r="G3159" s="1659"/>
      <c r="H3159" s="1659"/>
      <c r="I3159" s="920"/>
      <c r="J3159" s="288"/>
      <c r="K3159" s="289">
        <v>1</v>
      </c>
    </row>
    <row r="3160" spans="1:11" ht="14.1" customHeight="1" x14ac:dyDescent="0.25">
      <c r="A3160" s="1660" t="s">
        <v>423</v>
      </c>
      <c r="B3160" s="1663" t="s">
        <v>424</v>
      </c>
      <c r="C3160" s="1666" t="s">
        <v>1023</v>
      </c>
      <c r="D3160" s="1669" t="s">
        <v>425</v>
      </c>
      <c r="E3160" s="1669"/>
      <c r="F3160" s="1670"/>
      <c r="G3160" s="1671" t="s">
        <v>426</v>
      </c>
      <c r="H3160" s="1672"/>
      <c r="I3160" s="1673"/>
      <c r="J3160" s="716"/>
      <c r="K3160" s="1674" t="s">
        <v>427</v>
      </c>
    </row>
    <row r="3161" spans="1:11" ht="14.1" customHeight="1" x14ac:dyDescent="0.25">
      <c r="A3161" s="1661"/>
      <c r="B3161" s="1664"/>
      <c r="C3161" s="1667"/>
      <c r="D3161" s="683" t="s">
        <v>428</v>
      </c>
      <c r="E3161" s="683" t="s">
        <v>428</v>
      </c>
      <c r="F3161" s="684" t="s">
        <v>428</v>
      </c>
      <c r="G3161" s="798" t="s">
        <v>428</v>
      </c>
      <c r="H3161" s="577" t="s">
        <v>428</v>
      </c>
      <c r="I3161" s="921" t="s">
        <v>428</v>
      </c>
      <c r="J3161" s="1676" t="s">
        <v>429</v>
      </c>
      <c r="K3161" s="1675"/>
    </row>
    <row r="3162" spans="1:11" ht="14.1" customHeight="1" x14ac:dyDescent="0.25">
      <c r="A3162" s="1661"/>
      <c r="B3162" s="1664"/>
      <c r="C3162" s="1667"/>
      <c r="D3162" s="1316" t="s">
        <v>430</v>
      </c>
      <c r="E3162" s="1316" t="s">
        <v>430</v>
      </c>
      <c r="F3162" s="686" t="s">
        <v>431</v>
      </c>
      <c r="G3162" s="799" t="s">
        <v>430</v>
      </c>
      <c r="H3162" s="1318" t="s">
        <v>430</v>
      </c>
      <c r="I3162" s="922" t="s">
        <v>431</v>
      </c>
      <c r="J3162" s="1677"/>
      <c r="K3162" s="1675"/>
    </row>
    <row r="3163" spans="1:11" ht="14.1" customHeight="1" x14ac:dyDescent="0.25">
      <c r="A3163" s="1662"/>
      <c r="B3163" s="1665"/>
      <c r="C3163" s="1668"/>
      <c r="D3163" s="1317" t="s">
        <v>432</v>
      </c>
      <c r="E3163" s="1317" t="s">
        <v>433</v>
      </c>
      <c r="F3163" s="688" t="s">
        <v>433</v>
      </c>
      <c r="G3163" s="800" t="s">
        <v>432</v>
      </c>
      <c r="H3163" s="1319" t="s">
        <v>433</v>
      </c>
      <c r="I3163" s="923" t="s">
        <v>433</v>
      </c>
      <c r="J3163" s="580" t="s">
        <v>434</v>
      </c>
      <c r="K3163" s="1675"/>
    </row>
    <row r="3164" spans="1:11" ht="14.1" customHeight="1" thickBot="1" x14ac:dyDescent="0.3">
      <c r="A3164" s="717" t="s">
        <v>435</v>
      </c>
      <c r="B3164" s="689">
        <v>2</v>
      </c>
      <c r="C3164" s="690" t="s">
        <v>436</v>
      </c>
      <c r="D3164" s="690" t="s">
        <v>437</v>
      </c>
      <c r="E3164" s="690" t="s">
        <v>438</v>
      </c>
      <c r="F3164" s="691" t="s">
        <v>439</v>
      </c>
      <c r="G3164" s="801">
        <v>7</v>
      </c>
      <c r="H3164" s="581">
        <v>8</v>
      </c>
      <c r="I3164" s="924">
        <v>9</v>
      </c>
      <c r="J3164" s="582">
        <v>10</v>
      </c>
      <c r="K3164" s="718">
        <v>11</v>
      </c>
    </row>
    <row r="3165" spans="1:11" ht="14.1" customHeight="1" thickBot="1" x14ac:dyDescent="0.3">
      <c r="A3165" s="719"/>
      <c r="B3165" s="24" t="s">
        <v>440</v>
      </c>
      <c r="C3165" s="692"/>
      <c r="D3165" s="25">
        <f>D3166+D3167</f>
        <v>815849081</v>
      </c>
      <c r="E3165" s="25">
        <f>E3166+E3167</f>
        <v>278687102</v>
      </c>
      <c r="F3165" s="64">
        <f>E3165+D3165</f>
        <v>1094536183</v>
      </c>
      <c r="G3165" s="802"/>
      <c r="H3165" s="583"/>
      <c r="I3165" s="925"/>
      <c r="J3165" s="584"/>
      <c r="K3165" s="720"/>
    </row>
    <row r="3166" spans="1:11" ht="14.1" customHeight="1" x14ac:dyDescent="0.25">
      <c r="A3166" s="721"/>
      <c r="B3166" s="21" t="s">
        <v>453</v>
      </c>
      <c r="C3166" s="22"/>
      <c r="D3166" s="23">
        <v>669051382</v>
      </c>
      <c r="E3166" s="23">
        <v>278687102</v>
      </c>
      <c r="F3166" s="65">
        <f>E3166+D3166</f>
        <v>947738484</v>
      </c>
      <c r="G3166" s="803"/>
      <c r="H3166" s="585"/>
      <c r="I3166" s="926"/>
      <c r="J3166" s="586"/>
      <c r="K3166" s="720"/>
    </row>
    <row r="3167" spans="1:11" ht="14.1" customHeight="1" x14ac:dyDescent="0.25">
      <c r="A3167" s="722"/>
      <c r="B3167" s="10" t="s">
        <v>452</v>
      </c>
      <c r="C3167" s="11"/>
      <c r="D3167" s="416">
        <v>146797699</v>
      </c>
      <c r="E3167" s="15">
        <v>0</v>
      </c>
      <c r="F3167" s="13">
        <f>E3167+D3167</f>
        <v>146797699</v>
      </c>
      <c r="G3167" s="804"/>
      <c r="H3167" s="587"/>
      <c r="I3167" s="927"/>
      <c r="J3167" s="588"/>
      <c r="K3167" s="720"/>
    </row>
    <row r="3168" spans="1:11" ht="14.1" customHeight="1" thickBot="1" x14ac:dyDescent="0.3">
      <c r="A3168" s="723"/>
      <c r="B3168" s="589"/>
      <c r="C3168" s="589"/>
      <c r="D3168" s="211"/>
      <c r="E3168" s="211"/>
      <c r="F3168" s="693"/>
      <c r="G3168" s="805"/>
      <c r="H3168" s="590"/>
      <c r="I3168" s="928"/>
      <c r="J3168" s="591"/>
      <c r="K3168" s="724"/>
    </row>
    <row r="3169" spans="1:14" ht="14.1" customHeight="1" thickTop="1" thickBot="1" x14ac:dyDescent="0.3">
      <c r="A3169" s="725" t="s">
        <v>81</v>
      </c>
      <c r="B3169" s="592" t="s">
        <v>78</v>
      </c>
      <c r="C3169" s="593">
        <f>C3171+C3184</f>
        <v>2014975600</v>
      </c>
      <c r="D3169" s="593">
        <f t="shared" ref="D3169:J3169" si="1421">D3171+D3184</f>
        <v>0</v>
      </c>
      <c r="E3169" s="593">
        <f t="shared" si="1421"/>
        <v>0</v>
      </c>
      <c r="F3169" s="594">
        <f t="shared" si="1421"/>
        <v>0</v>
      </c>
      <c r="G3169" s="806">
        <f t="shared" si="1421"/>
        <v>808001876</v>
      </c>
      <c r="H3169" s="595">
        <f t="shared" si="1421"/>
        <v>286476701</v>
      </c>
      <c r="I3169" s="929">
        <f t="shared" si="1421"/>
        <v>1094478577</v>
      </c>
      <c r="J3169" s="596">
        <f t="shared" si="1421"/>
        <v>920347023</v>
      </c>
      <c r="K3169" s="726">
        <f>I3169/C3169*100</f>
        <v>54.317212426790675</v>
      </c>
    </row>
    <row r="3170" spans="1:14" ht="14.1" customHeight="1" thickTop="1" thickBot="1" x14ac:dyDescent="0.3">
      <c r="A3170" s="727"/>
      <c r="B3170" s="597"/>
      <c r="C3170" s="598"/>
      <c r="D3170" s="598"/>
      <c r="E3170" s="598"/>
      <c r="F3170" s="599"/>
      <c r="G3170" s="807"/>
      <c r="H3170" s="600"/>
      <c r="I3170" s="930"/>
      <c r="J3170" s="601"/>
      <c r="K3170" s="726"/>
    </row>
    <row r="3171" spans="1:14" ht="14.1" customHeight="1" thickTop="1" thickBot="1" x14ac:dyDescent="0.3">
      <c r="A3171" s="725" t="s">
        <v>116</v>
      </c>
      <c r="B3171" s="592" t="s">
        <v>79</v>
      </c>
      <c r="C3171" s="593">
        <f>C3172</f>
        <v>1559485600</v>
      </c>
      <c r="D3171" s="593">
        <f t="shared" ref="D3171:J3171" si="1422">D3172</f>
        <v>0</v>
      </c>
      <c r="E3171" s="593">
        <f t="shared" si="1422"/>
        <v>0</v>
      </c>
      <c r="F3171" s="594">
        <f t="shared" si="1422"/>
        <v>0</v>
      </c>
      <c r="G3171" s="806">
        <f t="shared" si="1422"/>
        <v>669051382</v>
      </c>
      <c r="H3171" s="595">
        <f t="shared" si="1422"/>
        <v>278687102</v>
      </c>
      <c r="I3171" s="929">
        <f t="shared" si="1422"/>
        <v>947738484</v>
      </c>
      <c r="J3171" s="596">
        <f t="shared" si="1422"/>
        <v>611747116</v>
      </c>
      <c r="K3171" s="726">
        <f t="shared" ref="K3171:K3188" si="1423">I3171/C3171*100</f>
        <v>60.772506267451263</v>
      </c>
    </row>
    <row r="3172" spans="1:14" ht="14.1" customHeight="1" thickTop="1" x14ac:dyDescent="0.25">
      <c r="A3172" s="728" t="s">
        <v>115</v>
      </c>
      <c r="B3172" s="602" t="s">
        <v>80</v>
      </c>
      <c r="C3172" s="308">
        <f>C3173+C3182</f>
        <v>1559485600</v>
      </c>
      <c r="D3172" s="308">
        <f t="shared" ref="D3172:J3172" si="1424">D3173+D3182</f>
        <v>0</v>
      </c>
      <c r="E3172" s="308">
        <f t="shared" si="1424"/>
        <v>0</v>
      </c>
      <c r="F3172" s="310">
        <f t="shared" si="1424"/>
        <v>0</v>
      </c>
      <c r="G3172" s="808">
        <f t="shared" si="1424"/>
        <v>669051382</v>
      </c>
      <c r="H3172" s="312">
        <f t="shared" si="1424"/>
        <v>278687102</v>
      </c>
      <c r="I3172" s="809">
        <f t="shared" si="1424"/>
        <v>947738484</v>
      </c>
      <c r="J3172" s="313">
        <f t="shared" si="1424"/>
        <v>611747116</v>
      </c>
      <c r="K3172" s="729">
        <f t="shared" si="1423"/>
        <v>60.772506267451263</v>
      </c>
      <c r="M3172" s="340">
        <f>F3166-I3172</f>
        <v>0</v>
      </c>
    </row>
    <row r="3173" spans="1:14" ht="14.1" customHeight="1" x14ac:dyDescent="0.25">
      <c r="A3173" s="730" t="s">
        <v>113</v>
      </c>
      <c r="B3173" s="291" t="s">
        <v>0</v>
      </c>
      <c r="C3173" s="309">
        <f>SUM(C3174:C3181)</f>
        <v>1293085600</v>
      </c>
      <c r="D3173" s="309">
        <f t="shared" ref="D3173:J3173" si="1425">SUM(D3174:D3181)</f>
        <v>0</v>
      </c>
      <c r="E3173" s="309">
        <f t="shared" si="1425"/>
        <v>0</v>
      </c>
      <c r="F3173" s="311">
        <f t="shared" si="1425"/>
        <v>0</v>
      </c>
      <c r="G3173" s="959">
        <f t="shared" si="1425"/>
        <v>568040382</v>
      </c>
      <c r="H3173" s="309">
        <f t="shared" si="1425"/>
        <v>257893102</v>
      </c>
      <c r="I3173" s="960">
        <f t="shared" si="1425"/>
        <v>825933484</v>
      </c>
      <c r="J3173" s="314">
        <f t="shared" si="1425"/>
        <v>467152116</v>
      </c>
      <c r="K3173" s="731">
        <f t="shared" si="1423"/>
        <v>63.873071048041986</v>
      </c>
      <c r="M3173" s="340">
        <f>F3166-I3172</f>
        <v>0</v>
      </c>
    </row>
    <row r="3174" spans="1:14" ht="14.1" customHeight="1" x14ac:dyDescent="0.25">
      <c r="A3174" s="732" t="s">
        <v>114</v>
      </c>
      <c r="B3174" s="4" t="s">
        <v>126</v>
      </c>
      <c r="C3174" s="12">
        <v>960964000</v>
      </c>
      <c r="D3174" s="229"/>
      <c r="E3174" s="229"/>
      <c r="F3174" s="694"/>
      <c r="G3174" s="828">
        <v>418556800</v>
      </c>
      <c r="H3174" s="603">
        <v>210554700</v>
      </c>
      <c r="I3174" s="823">
        <f>H3174+G3174</f>
        <v>629111500</v>
      </c>
      <c r="J3174" s="604">
        <f>C3174-I3174</f>
        <v>331852500</v>
      </c>
      <c r="K3174" s="733">
        <f t="shared" si="1423"/>
        <v>65.466708430284598</v>
      </c>
    </row>
    <row r="3175" spans="1:14" ht="14.1" customHeight="1" x14ac:dyDescent="0.25">
      <c r="A3175" s="732" t="s">
        <v>117</v>
      </c>
      <c r="B3175" s="4" t="s">
        <v>127</v>
      </c>
      <c r="C3175" s="12">
        <v>107483200</v>
      </c>
      <c r="D3175" s="229"/>
      <c r="E3175" s="229"/>
      <c r="F3175" s="694"/>
      <c r="G3175" s="822">
        <v>51666140</v>
      </c>
      <c r="H3175" s="605">
        <v>17027392</v>
      </c>
      <c r="I3175" s="823">
        <f t="shared" ref="I3175:I3181" si="1426">H3175+G3175</f>
        <v>68693532</v>
      </c>
      <c r="J3175" s="604">
        <f t="shared" ref="J3175:J3181" si="1427">C3175-I3175</f>
        <v>38789668</v>
      </c>
      <c r="K3175" s="733">
        <f t="shared" si="1423"/>
        <v>63.910947943492566</v>
      </c>
    </row>
    <row r="3176" spans="1:14" ht="14.1" customHeight="1" x14ac:dyDescent="0.25">
      <c r="A3176" s="732" t="s">
        <v>118</v>
      </c>
      <c r="B3176" s="4" t="s">
        <v>128</v>
      </c>
      <c r="C3176" s="12">
        <v>76310000</v>
      </c>
      <c r="D3176" s="229"/>
      <c r="E3176" s="229"/>
      <c r="F3176" s="694"/>
      <c r="G3176" s="822">
        <v>35220000</v>
      </c>
      <c r="H3176" s="605">
        <v>11740000</v>
      </c>
      <c r="I3176" s="823">
        <f t="shared" si="1426"/>
        <v>46960000</v>
      </c>
      <c r="J3176" s="604">
        <f t="shared" si="1427"/>
        <v>29350000</v>
      </c>
      <c r="K3176" s="733">
        <f t="shared" si="1423"/>
        <v>61.53846153846154</v>
      </c>
    </row>
    <row r="3177" spans="1:14" ht="14.1" customHeight="1" x14ac:dyDescent="0.25">
      <c r="A3177" s="732" t="s">
        <v>119</v>
      </c>
      <c r="B3177" s="4" t="s">
        <v>129</v>
      </c>
      <c r="C3177" s="12">
        <v>28210000</v>
      </c>
      <c r="D3177" s="229"/>
      <c r="E3177" s="229"/>
      <c r="F3177" s="694"/>
      <c r="G3177" s="822">
        <v>13030000</v>
      </c>
      <c r="H3177" s="605">
        <v>4350000</v>
      </c>
      <c r="I3177" s="823">
        <f t="shared" si="1426"/>
        <v>17380000</v>
      </c>
      <c r="J3177" s="604">
        <f t="shared" si="1427"/>
        <v>10830000</v>
      </c>
      <c r="K3177" s="733">
        <f t="shared" si="1423"/>
        <v>61.609358383551928</v>
      </c>
    </row>
    <row r="3178" spans="1:14" ht="14.1" customHeight="1" x14ac:dyDescent="0.25">
      <c r="A3178" s="732" t="s">
        <v>120</v>
      </c>
      <c r="B3178" s="4" t="s">
        <v>130</v>
      </c>
      <c r="C3178" s="12">
        <v>68801900</v>
      </c>
      <c r="D3178" s="229"/>
      <c r="E3178" s="229"/>
      <c r="F3178" s="694"/>
      <c r="G3178" s="822">
        <v>31357860</v>
      </c>
      <c r="H3178" s="605">
        <v>5069400</v>
      </c>
      <c r="I3178" s="823">
        <f t="shared" si="1426"/>
        <v>36427260</v>
      </c>
      <c r="J3178" s="604">
        <f t="shared" si="1427"/>
        <v>32374640</v>
      </c>
      <c r="K3178" s="733">
        <f t="shared" si="1423"/>
        <v>52.945136689539098</v>
      </c>
      <c r="M3178" t="s">
        <v>1131</v>
      </c>
    </row>
    <row r="3179" spans="1:14" ht="14.1" customHeight="1" x14ac:dyDescent="0.25">
      <c r="A3179" s="732" t="s">
        <v>121</v>
      </c>
      <c r="B3179" s="4" t="s">
        <v>131</v>
      </c>
      <c r="C3179" s="12">
        <v>21305700</v>
      </c>
      <c r="D3179" s="229"/>
      <c r="E3179" s="229"/>
      <c r="F3179" s="694"/>
      <c r="G3179" s="822">
        <v>4095184</v>
      </c>
      <c r="H3179" s="605">
        <v>6788685</v>
      </c>
      <c r="I3179" s="823">
        <f t="shared" si="1426"/>
        <v>10883869</v>
      </c>
      <c r="J3179" s="604">
        <f t="shared" si="1427"/>
        <v>10421831</v>
      </c>
      <c r="K3179" s="733">
        <f t="shared" si="1423"/>
        <v>51.084306077716292</v>
      </c>
      <c r="N3179" s="82">
        <v>41588000</v>
      </c>
    </row>
    <row r="3180" spans="1:14" ht="14.1" customHeight="1" x14ac:dyDescent="0.25">
      <c r="A3180" s="732" t="s">
        <v>122</v>
      </c>
      <c r="B3180" s="4" t="s">
        <v>132</v>
      </c>
      <c r="C3180" s="12">
        <v>16700</v>
      </c>
      <c r="D3180" s="229"/>
      <c r="E3180" s="229"/>
      <c r="F3180" s="694"/>
      <c r="G3180" s="822">
        <v>7769</v>
      </c>
      <c r="H3180" s="605">
        <v>1967</v>
      </c>
      <c r="I3180" s="823">
        <f t="shared" si="1426"/>
        <v>9736</v>
      </c>
      <c r="J3180" s="604">
        <f t="shared" si="1427"/>
        <v>6964</v>
      </c>
      <c r="K3180" s="733">
        <f t="shared" si="1423"/>
        <v>58.299401197604794</v>
      </c>
      <c r="N3180" s="82">
        <f>N3179-H3183</f>
        <v>20794000</v>
      </c>
    </row>
    <row r="3181" spans="1:14" ht="14.1" customHeight="1" x14ac:dyDescent="0.25">
      <c r="A3181" s="732" t="s">
        <v>123</v>
      </c>
      <c r="B3181" s="4" t="s">
        <v>133</v>
      </c>
      <c r="C3181" s="12">
        <v>29994100</v>
      </c>
      <c r="D3181" s="229"/>
      <c r="E3181" s="229"/>
      <c r="F3181" s="694"/>
      <c r="G3181" s="1190">
        <v>14106629</v>
      </c>
      <c r="H3181" s="606">
        <v>2360958</v>
      </c>
      <c r="I3181" s="823">
        <f t="shared" si="1426"/>
        <v>16467587</v>
      </c>
      <c r="J3181" s="604">
        <f t="shared" si="1427"/>
        <v>13526513</v>
      </c>
      <c r="K3181" s="733">
        <f t="shared" si="1423"/>
        <v>54.902754208327643</v>
      </c>
    </row>
    <row r="3182" spans="1:14" ht="14.1" customHeight="1" x14ac:dyDescent="0.25">
      <c r="A3182" s="734" t="s">
        <v>124</v>
      </c>
      <c r="B3182" s="17" t="s">
        <v>134</v>
      </c>
      <c r="C3182" s="607">
        <f>C3183</f>
        <v>266400000</v>
      </c>
      <c r="D3182" s="607">
        <f t="shared" ref="D3182:J3182" si="1428">D3183</f>
        <v>0</v>
      </c>
      <c r="E3182" s="607">
        <f t="shared" si="1428"/>
        <v>0</v>
      </c>
      <c r="F3182" s="608">
        <f t="shared" si="1428"/>
        <v>0</v>
      </c>
      <c r="G3182" s="814">
        <f t="shared" si="1428"/>
        <v>101011000</v>
      </c>
      <c r="H3182" s="609">
        <f>H3183</f>
        <v>20794000</v>
      </c>
      <c r="I3182" s="931">
        <f t="shared" si="1428"/>
        <v>121805000</v>
      </c>
      <c r="J3182" s="610">
        <f t="shared" si="1428"/>
        <v>144595000</v>
      </c>
      <c r="K3182" s="735">
        <f t="shared" si="1423"/>
        <v>45.722597597597598</v>
      </c>
    </row>
    <row r="3183" spans="1:14" ht="14.1" customHeight="1" thickBot="1" x14ac:dyDescent="0.3">
      <c r="A3183" s="736" t="s">
        <v>125</v>
      </c>
      <c r="B3183" s="32" t="s">
        <v>135</v>
      </c>
      <c r="C3183" s="611">
        <v>266400000</v>
      </c>
      <c r="D3183" s="695"/>
      <c r="E3183" s="695"/>
      <c r="F3183" s="696"/>
      <c r="G3183" s="815">
        <v>101011000</v>
      </c>
      <c r="H3183" s="612">
        <v>20794000</v>
      </c>
      <c r="I3183" s="932">
        <f>H3183+G3183</f>
        <v>121805000</v>
      </c>
      <c r="J3183" s="613">
        <f>C3183-I3183</f>
        <v>144595000</v>
      </c>
      <c r="K3183" s="737">
        <f t="shared" si="1423"/>
        <v>45.722597597597598</v>
      </c>
    </row>
    <row r="3184" spans="1:14" ht="14.1" customHeight="1" thickTop="1" thickBot="1" x14ac:dyDescent="0.3">
      <c r="A3184" s="725" t="s">
        <v>83</v>
      </c>
      <c r="B3184" s="26" t="s">
        <v>82</v>
      </c>
      <c r="C3184" s="614">
        <f t="shared" ref="C3184:J3184" si="1429">C3185+C3201+C3216+C3223+C3230+C3246+C3258+C3265+C3297+C3328+C3381+C3441+C3453+C3465+C3495+C3518+C3560+C3570+C3607+C3638</f>
        <v>455490000</v>
      </c>
      <c r="D3184" s="614">
        <f t="shared" si="1429"/>
        <v>0</v>
      </c>
      <c r="E3184" s="614">
        <f t="shared" si="1429"/>
        <v>0</v>
      </c>
      <c r="F3184" s="784">
        <f t="shared" si="1429"/>
        <v>0</v>
      </c>
      <c r="G3184" s="816">
        <f t="shared" si="1429"/>
        <v>138950494</v>
      </c>
      <c r="H3184" s="614">
        <f t="shared" si="1429"/>
        <v>7789599</v>
      </c>
      <c r="I3184" s="933">
        <f t="shared" si="1429"/>
        <v>146740093</v>
      </c>
      <c r="J3184" s="863">
        <f t="shared" si="1429"/>
        <v>308599907</v>
      </c>
      <c r="K3184" s="738">
        <f t="shared" si="1423"/>
        <v>32.215875869942259</v>
      </c>
      <c r="M3184" s="340">
        <f>F3167-I3184</f>
        <v>57606</v>
      </c>
    </row>
    <row r="3185" spans="1:11" ht="14.1" customHeight="1" thickTop="1" x14ac:dyDescent="0.25">
      <c r="A3185" s="728" t="s">
        <v>85</v>
      </c>
      <c r="B3185" s="36" t="s">
        <v>788</v>
      </c>
      <c r="C3185" s="615">
        <f>C3186</f>
        <v>3000000</v>
      </c>
      <c r="D3185" s="615">
        <f t="shared" ref="D3185:J3186" si="1430">D3186</f>
        <v>0</v>
      </c>
      <c r="E3185" s="615">
        <f t="shared" si="1430"/>
        <v>0</v>
      </c>
      <c r="F3185" s="785">
        <f t="shared" si="1430"/>
        <v>0</v>
      </c>
      <c r="G3185" s="817">
        <f t="shared" si="1430"/>
        <v>1640000</v>
      </c>
      <c r="H3185" s="1311">
        <f t="shared" si="1430"/>
        <v>101250</v>
      </c>
      <c r="I3185" s="818">
        <f t="shared" si="1430"/>
        <v>1741250</v>
      </c>
      <c r="J3185" s="864">
        <f t="shared" si="1430"/>
        <v>1258750</v>
      </c>
      <c r="K3185" s="729">
        <f t="shared" si="1423"/>
        <v>58.041666666666671</v>
      </c>
    </row>
    <row r="3186" spans="1:11" ht="14.1" customHeight="1" thickBot="1" x14ac:dyDescent="0.3">
      <c r="A3186" s="371" t="s">
        <v>792</v>
      </c>
      <c r="B3186" s="47" t="s">
        <v>789</v>
      </c>
      <c r="C3186" s="616">
        <f>C3187</f>
        <v>3000000</v>
      </c>
      <c r="D3186" s="616">
        <f t="shared" si="1430"/>
        <v>0</v>
      </c>
      <c r="E3186" s="616">
        <f t="shared" si="1430"/>
        <v>0</v>
      </c>
      <c r="F3186" s="622">
        <f t="shared" si="1430"/>
        <v>0</v>
      </c>
      <c r="G3186" s="819">
        <f t="shared" si="1430"/>
        <v>1640000</v>
      </c>
      <c r="H3186" s="616">
        <f t="shared" si="1430"/>
        <v>101250</v>
      </c>
      <c r="I3186" s="961">
        <f t="shared" si="1430"/>
        <v>1741250</v>
      </c>
      <c r="J3186" s="865">
        <f t="shared" si="1430"/>
        <v>1258750</v>
      </c>
      <c r="K3186" s="739">
        <f t="shared" si="1423"/>
        <v>58.041666666666671</v>
      </c>
    </row>
    <row r="3187" spans="1:11" ht="14.1" customHeight="1" thickBot="1" x14ac:dyDescent="0.3">
      <c r="A3187" s="740" t="s">
        <v>793</v>
      </c>
      <c r="B3187" s="3" t="s">
        <v>136</v>
      </c>
      <c r="C3187" s="617">
        <f>C3188+C3190+C3192+C3195</f>
        <v>3000000</v>
      </c>
      <c r="D3187" s="617">
        <f t="shared" ref="D3187:J3187" si="1431">D3188+D3190+D3192+D3195</f>
        <v>0</v>
      </c>
      <c r="E3187" s="617">
        <f t="shared" si="1431"/>
        <v>0</v>
      </c>
      <c r="F3187" s="624">
        <f t="shared" si="1431"/>
        <v>0</v>
      </c>
      <c r="G3187" s="820">
        <f t="shared" si="1431"/>
        <v>1640000</v>
      </c>
      <c r="H3187" s="617">
        <f t="shared" si="1431"/>
        <v>101250</v>
      </c>
      <c r="I3187" s="934">
        <f t="shared" si="1431"/>
        <v>1741250</v>
      </c>
      <c r="J3187" s="625">
        <f t="shared" si="1431"/>
        <v>1258750</v>
      </c>
      <c r="K3187" s="741">
        <f t="shared" si="1423"/>
        <v>58.041666666666671</v>
      </c>
    </row>
    <row r="3188" spans="1:11" ht="14.1" customHeight="1" x14ac:dyDescent="0.25">
      <c r="A3188" s="742" t="s">
        <v>794</v>
      </c>
      <c r="B3188" s="41" t="s">
        <v>139</v>
      </c>
      <c r="C3188" s="618">
        <f>C3189</f>
        <v>215000</v>
      </c>
      <c r="D3188" s="618">
        <f t="shared" ref="D3188:J3188" si="1432">D3189</f>
        <v>0</v>
      </c>
      <c r="E3188" s="618">
        <f t="shared" si="1432"/>
        <v>0</v>
      </c>
      <c r="F3188" s="626">
        <f t="shared" si="1432"/>
        <v>0</v>
      </c>
      <c r="G3188" s="821">
        <f t="shared" si="1432"/>
        <v>105000</v>
      </c>
      <c r="H3188" s="618">
        <f t="shared" si="1432"/>
        <v>60000</v>
      </c>
      <c r="I3188" s="935">
        <f t="shared" si="1432"/>
        <v>165000</v>
      </c>
      <c r="J3188" s="628">
        <f t="shared" si="1432"/>
        <v>50000</v>
      </c>
      <c r="K3188" s="743">
        <f t="shared" si="1423"/>
        <v>76.744186046511629</v>
      </c>
    </row>
    <row r="3189" spans="1:11" ht="14.1" customHeight="1" x14ac:dyDescent="0.25">
      <c r="A3189" s="744" t="s">
        <v>795</v>
      </c>
      <c r="B3189" s="4" t="s">
        <v>140</v>
      </c>
      <c r="C3189" s="12">
        <v>215000</v>
      </c>
      <c r="D3189" s="218"/>
      <c r="E3189" s="218"/>
      <c r="F3189" s="697"/>
      <c r="G3189" s="822">
        <v>105000</v>
      </c>
      <c r="H3189" s="605">
        <v>60000</v>
      </c>
      <c r="I3189" s="823">
        <f>H3189+G3189</f>
        <v>165000</v>
      </c>
      <c r="J3189" s="604">
        <f>C3189-I3189</f>
        <v>50000</v>
      </c>
      <c r="K3189" s="733">
        <f>I3189/C3189*100</f>
        <v>76.744186046511629</v>
      </c>
    </row>
    <row r="3190" spans="1:11" ht="14.1" customHeight="1" x14ac:dyDescent="0.25">
      <c r="A3190" s="744" t="s">
        <v>796</v>
      </c>
      <c r="B3190" s="4" t="s">
        <v>790</v>
      </c>
      <c r="C3190" s="12">
        <f>C3191</f>
        <v>0</v>
      </c>
      <c r="D3190" s="12">
        <f t="shared" ref="D3190:J3190" si="1433">D3191</f>
        <v>0</v>
      </c>
      <c r="E3190" s="12">
        <f t="shared" si="1433"/>
        <v>0</v>
      </c>
      <c r="F3190" s="633">
        <f t="shared" si="1433"/>
        <v>0</v>
      </c>
      <c r="G3190" s="824">
        <f t="shared" si="1433"/>
        <v>0</v>
      </c>
      <c r="H3190" s="12">
        <f t="shared" si="1433"/>
        <v>0</v>
      </c>
      <c r="I3190" s="834">
        <f t="shared" si="1433"/>
        <v>0</v>
      </c>
      <c r="J3190" s="634">
        <f t="shared" si="1433"/>
        <v>0</v>
      </c>
      <c r="K3190" s="752"/>
    </row>
    <row r="3191" spans="1:11" ht="14.1" customHeight="1" x14ac:dyDescent="0.25">
      <c r="A3191" s="744" t="s">
        <v>797</v>
      </c>
      <c r="B3191" s="4" t="s">
        <v>791</v>
      </c>
      <c r="C3191" s="12">
        <v>0</v>
      </c>
      <c r="D3191" s="218"/>
      <c r="E3191" s="218"/>
      <c r="F3191" s="697"/>
      <c r="G3191" s="822"/>
      <c r="H3191" s="605"/>
      <c r="I3191" s="823"/>
      <c r="J3191" s="604">
        <f>C3191-I3191</f>
        <v>0</v>
      </c>
      <c r="K3191" s="752"/>
    </row>
    <row r="3192" spans="1:11" ht="14.1" customHeight="1" x14ac:dyDescent="0.25">
      <c r="A3192" s="732" t="s">
        <v>798</v>
      </c>
      <c r="B3192" s="4" t="s">
        <v>141</v>
      </c>
      <c r="C3192" s="12">
        <f>C3193+C3194</f>
        <v>90000</v>
      </c>
      <c r="D3192" s="12">
        <f t="shared" ref="D3192:I3192" si="1434">D3193+D3194</f>
        <v>0</v>
      </c>
      <c r="E3192" s="12">
        <f t="shared" si="1434"/>
        <v>0</v>
      </c>
      <c r="F3192" s="12">
        <f t="shared" si="1434"/>
        <v>0</v>
      </c>
      <c r="G3192" s="12">
        <f t="shared" si="1434"/>
        <v>0</v>
      </c>
      <c r="H3192" s="12">
        <f t="shared" si="1434"/>
        <v>41250</v>
      </c>
      <c r="I3192" s="12">
        <f t="shared" si="1434"/>
        <v>41250</v>
      </c>
      <c r="J3192" s="12">
        <f>C3192-I3192</f>
        <v>48750</v>
      </c>
      <c r="K3192" s="733">
        <f>I3192/C3192*100</f>
        <v>45.833333333333329</v>
      </c>
    </row>
    <row r="3193" spans="1:11" ht="14.1" customHeight="1" x14ac:dyDescent="0.25">
      <c r="A3193" s="732" t="s">
        <v>799</v>
      </c>
      <c r="B3193" s="4" t="s">
        <v>1011</v>
      </c>
      <c r="C3193" s="12">
        <v>90000</v>
      </c>
      <c r="D3193" s="12"/>
      <c r="E3193" s="12"/>
      <c r="F3193" s="633"/>
      <c r="G3193" s="824"/>
      <c r="H3193" s="12">
        <v>41250</v>
      </c>
      <c r="I3193" s="834">
        <f>H3193+G3193</f>
        <v>41250</v>
      </c>
      <c r="J3193" s="12">
        <f>C3193-I3193</f>
        <v>48750</v>
      </c>
      <c r="K3193" s="733">
        <f>I3193/C3193*100</f>
        <v>45.833333333333329</v>
      </c>
    </row>
    <row r="3194" spans="1:11" ht="14.1" customHeight="1" x14ac:dyDescent="0.25">
      <c r="A3194" s="732" t="s">
        <v>1010</v>
      </c>
      <c r="B3194" s="4" t="s">
        <v>805</v>
      </c>
      <c r="C3194" s="416">
        <v>0</v>
      </c>
      <c r="D3194" s="1262"/>
      <c r="E3194" s="1262"/>
      <c r="F3194" s="1263"/>
      <c r="G3194" s="822">
        <v>0</v>
      </c>
      <c r="H3194" s="605">
        <v>0</v>
      </c>
      <c r="I3194" s="823">
        <f>H3194+G3194</f>
        <v>0</v>
      </c>
      <c r="J3194" s="12">
        <f>C3194-I3194</f>
        <v>0</v>
      </c>
      <c r="K3194" s="1264"/>
    </row>
    <row r="3195" spans="1:11" ht="14.1" customHeight="1" x14ac:dyDescent="0.25">
      <c r="A3195" s="732" t="s">
        <v>800</v>
      </c>
      <c r="B3195" s="4" t="s">
        <v>143</v>
      </c>
      <c r="C3195" s="12">
        <f>C3196</f>
        <v>2695000</v>
      </c>
      <c r="D3195" s="12">
        <f t="shared" ref="D3195:J3195" si="1435">D3196</f>
        <v>0</v>
      </c>
      <c r="E3195" s="12">
        <f t="shared" si="1435"/>
        <v>0</v>
      </c>
      <c r="F3195" s="633">
        <f t="shared" si="1435"/>
        <v>0</v>
      </c>
      <c r="G3195" s="824">
        <f t="shared" si="1435"/>
        <v>1535000</v>
      </c>
      <c r="H3195" s="12">
        <f t="shared" si="1435"/>
        <v>0</v>
      </c>
      <c r="I3195" s="834">
        <f t="shared" si="1435"/>
        <v>1535000</v>
      </c>
      <c r="J3195" s="634">
        <f t="shared" si="1435"/>
        <v>1160000</v>
      </c>
      <c r="K3195" s="733">
        <f>I3195/C3195*100</f>
        <v>56.957328385899821</v>
      </c>
    </row>
    <row r="3196" spans="1:11" ht="14.1" customHeight="1" x14ac:dyDescent="0.25">
      <c r="A3196" s="732" t="s">
        <v>801</v>
      </c>
      <c r="B3196" s="4" t="s">
        <v>144</v>
      </c>
      <c r="C3196" s="12">
        <v>2695000</v>
      </c>
      <c r="D3196" s="218"/>
      <c r="E3196" s="218"/>
      <c r="F3196" s="697"/>
      <c r="G3196" s="822">
        <v>1535000</v>
      </c>
      <c r="H3196" s="605"/>
      <c r="I3196" s="823">
        <f>H3196+G3196</f>
        <v>1535000</v>
      </c>
      <c r="J3196" s="604">
        <f>C3196-I3196</f>
        <v>1160000</v>
      </c>
      <c r="K3196" s="733">
        <f>I3196/C3196*100</f>
        <v>56.957328385899821</v>
      </c>
    </row>
    <row r="3197" spans="1:11" ht="14.1" customHeight="1" x14ac:dyDescent="0.25">
      <c r="A3197" s="879"/>
      <c r="B3197" s="879"/>
      <c r="C3197" s="880"/>
      <c r="D3197" s="881"/>
      <c r="E3197" s="881"/>
      <c r="F3197" s="881"/>
      <c r="G3197" s="882"/>
      <c r="H3197" s="882"/>
      <c r="I3197" s="882"/>
      <c r="J3197" s="883"/>
      <c r="K3197" s="884"/>
    </row>
    <row r="3198" spans="1:11" ht="14.1" customHeight="1" x14ac:dyDescent="0.25">
      <c r="A3198" s="7"/>
      <c r="B3198" s="7"/>
      <c r="C3198" s="885"/>
      <c r="D3198" s="220"/>
      <c r="E3198" s="220"/>
      <c r="F3198" s="220"/>
      <c r="G3198" s="415"/>
      <c r="H3198" s="415"/>
      <c r="I3198" s="415"/>
      <c r="J3198" s="886"/>
      <c r="K3198" s="887"/>
    </row>
    <row r="3199" spans="1:11" ht="14.1" customHeight="1" x14ac:dyDescent="0.25">
      <c r="A3199" s="7"/>
      <c r="B3199" s="7"/>
      <c r="C3199" s="885"/>
      <c r="D3199" s="220"/>
      <c r="E3199" s="220"/>
      <c r="F3199" s="220"/>
      <c r="G3199" s="415"/>
      <c r="H3199" s="415"/>
      <c r="I3199" s="415"/>
      <c r="J3199" s="886"/>
      <c r="K3199" s="887">
        <v>2</v>
      </c>
    </row>
    <row r="3200" spans="1:11" ht="14.1" customHeight="1" x14ac:dyDescent="0.25">
      <c r="A3200" s="717" t="s">
        <v>435</v>
      </c>
      <c r="B3200" s="689">
        <v>2</v>
      </c>
      <c r="C3200" s="690" t="s">
        <v>436</v>
      </c>
      <c r="D3200" s="690" t="s">
        <v>437</v>
      </c>
      <c r="E3200" s="690" t="s">
        <v>438</v>
      </c>
      <c r="F3200" s="691" t="s">
        <v>439</v>
      </c>
      <c r="G3200" s="801">
        <v>7</v>
      </c>
      <c r="H3200" s="581">
        <v>8</v>
      </c>
      <c r="I3200" s="924">
        <v>9</v>
      </c>
      <c r="J3200" s="582">
        <v>10</v>
      </c>
      <c r="K3200" s="718">
        <v>11</v>
      </c>
    </row>
    <row r="3201" spans="1:11" ht="14.1" customHeight="1" x14ac:dyDescent="0.25">
      <c r="A3201" s="745" t="s">
        <v>85</v>
      </c>
      <c r="B3201" s="38" t="s">
        <v>84</v>
      </c>
      <c r="C3201" s="620">
        <f>C3202</f>
        <v>3930000</v>
      </c>
      <c r="D3201" s="620">
        <f t="shared" ref="D3201:J3201" si="1436">D3202</f>
        <v>0</v>
      </c>
      <c r="E3201" s="620">
        <f t="shared" si="1436"/>
        <v>0</v>
      </c>
      <c r="F3201" s="453">
        <f t="shared" si="1436"/>
        <v>0</v>
      </c>
      <c r="G3201" s="825">
        <f t="shared" si="1436"/>
        <v>206000</v>
      </c>
      <c r="H3201" s="1312">
        <f t="shared" si="1436"/>
        <v>94500</v>
      </c>
      <c r="I3201" s="665">
        <f t="shared" si="1436"/>
        <v>300500</v>
      </c>
      <c r="J3201" s="621">
        <f t="shared" si="1436"/>
        <v>3629500</v>
      </c>
      <c r="K3201" s="746">
        <f t="shared" ref="K3201:K3208" si="1437">I3201/C3201*100</f>
        <v>7.6463104325699751</v>
      </c>
    </row>
    <row r="3202" spans="1:11" ht="14.1" customHeight="1" thickBot="1" x14ac:dyDescent="0.3">
      <c r="A3202" s="371" t="s">
        <v>1</v>
      </c>
      <c r="B3202" s="47" t="s">
        <v>2</v>
      </c>
      <c r="C3202" s="616">
        <f>C3203+C3206</f>
        <v>3930000</v>
      </c>
      <c r="D3202" s="616">
        <f t="shared" ref="D3202:J3202" si="1438">D3203+D3206</f>
        <v>0</v>
      </c>
      <c r="E3202" s="616">
        <f t="shared" si="1438"/>
        <v>0</v>
      </c>
      <c r="F3202" s="622">
        <f t="shared" si="1438"/>
        <v>0</v>
      </c>
      <c r="G3202" s="826">
        <f t="shared" si="1438"/>
        <v>206000</v>
      </c>
      <c r="H3202" s="616">
        <f t="shared" si="1438"/>
        <v>94500</v>
      </c>
      <c r="I3202" s="961">
        <f t="shared" si="1438"/>
        <v>300500</v>
      </c>
      <c r="J3202" s="623">
        <f t="shared" si="1438"/>
        <v>3629500</v>
      </c>
      <c r="K3202" s="739">
        <f t="shared" si="1437"/>
        <v>7.6463104325699751</v>
      </c>
    </row>
    <row r="3203" spans="1:11" ht="14.1" customHeight="1" thickBot="1" x14ac:dyDescent="0.3">
      <c r="A3203" s="372" t="s">
        <v>145</v>
      </c>
      <c r="B3203" s="3" t="s">
        <v>80</v>
      </c>
      <c r="C3203" s="617">
        <f>C3204</f>
        <v>1150000</v>
      </c>
      <c r="D3203" s="617">
        <f t="shared" ref="D3203:J3204" si="1439">D3204</f>
        <v>0</v>
      </c>
      <c r="E3203" s="617">
        <f t="shared" si="1439"/>
        <v>0</v>
      </c>
      <c r="F3203" s="624">
        <f t="shared" si="1439"/>
        <v>0</v>
      </c>
      <c r="G3203" s="820">
        <f t="shared" si="1439"/>
        <v>0</v>
      </c>
      <c r="H3203" s="617">
        <f t="shared" si="1439"/>
        <v>0</v>
      </c>
      <c r="I3203" s="934">
        <f t="shared" si="1439"/>
        <v>0</v>
      </c>
      <c r="J3203" s="625">
        <f t="shared" si="1439"/>
        <v>1150000</v>
      </c>
      <c r="K3203" s="741">
        <f t="shared" si="1437"/>
        <v>0</v>
      </c>
    </row>
    <row r="3204" spans="1:11" ht="14.1" customHeight="1" x14ac:dyDescent="0.25">
      <c r="A3204" s="747" t="s">
        <v>146</v>
      </c>
      <c r="B3204" s="41" t="s">
        <v>137</v>
      </c>
      <c r="C3204" s="618">
        <f>C3205</f>
        <v>1150000</v>
      </c>
      <c r="D3204" s="618">
        <f t="shared" si="1439"/>
        <v>0</v>
      </c>
      <c r="E3204" s="618">
        <f t="shared" si="1439"/>
        <v>0</v>
      </c>
      <c r="F3204" s="626">
        <f t="shared" si="1439"/>
        <v>0</v>
      </c>
      <c r="G3204" s="827">
        <f t="shared" si="1439"/>
        <v>0</v>
      </c>
      <c r="H3204" s="627">
        <f t="shared" si="1439"/>
        <v>0</v>
      </c>
      <c r="I3204" s="936">
        <f t="shared" si="1439"/>
        <v>0</v>
      </c>
      <c r="J3204" s="628">
        <f t="shared" si="1439"/>
        <v>1150000</v>
      </c>
      <c r="K3204" s="743">
        <f t="shared" si="1437"/>
        <v>0</v>
      </c>
    </row>
    <row r="3205" spans="1:11" ht="14.1" customHeight="1" thickBot="1" x14ac:dyDescent="0.3">
      <c r="A3205" s="736" t="s">
        <v>150</v>
      </c>
      <c r="B3205" s="32" t="s">
        <v>138</v>
      </c>
      <c r="C3205" s="611">
        <v>1150000</v>
      </c>
      <c r="D3205" s="590"/>
      <c r="E3205" s="590"/>
      <c r="F3205" s="698"/>
      <c r="G3205" s="828"/>
      <c r="H3205" s="629"/>
      <c r="I3205" s="829">
        <f>H3205+G3205</f>
        <v>0</v>
      </c>
      <c r="J3205" s="630">
        <f>C3205-I3205</f>
        <v>1150000</v>
      </c>
      <c r="K3205" s="737">
        <f t="shared" si="1437"/>
        <v>0</v>
      </c>
    </row>
    <row r="3206" spans="1:11" ht="14.1" customHeight="1" thickBot="1" x14ac:dyDescent="0.3">
      <c r="A3206" s="372" t="s">
        <v>147</v>
      </c>
      <c r="B3206" s="3" t="s">
        <v>136</v>
      </c>
      <c r="C3206" s="617">
        <f>C3207+C3209+C3211+C3214</f>
        <v>2780000</v>
      </c>
      <c r="D3206" s="617">
        <f t="shared" ref="D3206:J3206" si="1440">D3207+D3209+D3211+D3214</f>
        <v>0</v>
      </c>
      <c r="E3206" s="617">
        <f t="shared" si="1440"/>
        <v>0</v>
      </c>
      <c r="F3206" s="624">
        <f t="shared" si="1440"/>
        <v>0</v>
      </c>
      <c r="G3206" s="820">
        <f t="shared" si="1440"/>
        <v>206000</v>
      </c>
      <c r="H3206" s="617">
        <f t="shared" si="1440"/>
        <v>94500</v>
      </c>
      <c r="I3206" s="934">
        <f t="shared" si="1440"/>
        <v>300500</v>
      </c>
      <c r="J3206" s="625">
        <f t="shared" si="1440"/>
        <v>2479500</v>
      </c>
      <c r="K3206" s="741">
        <f t="shared" si="1437"/>
        <v>10.80935251798561</v>
      </c>
    </row>
    <row r="3207" spans="1:11" ht="14.1" customHeight="1" x14ac:dyDescent="0.25">
      <c r="A3207" s="747" t="s">
        <v>149</v>
      </c>
      <c r="B3207" s="41" t="s">
        <v>139</v>
      </c>
      <c r="C3207" s="618">
        <f>C3208</f>
        <v>190000</v>
      </c>
      <c r="D3207" s="618">
        <f t="shared" ref="D3207:J3207" si="1441">D3208</f>
        <v>0</v>
      </c>
      <c r="E3207" s="618">
        <f t="shared" si="1441"/>
        <v>0</v>
      </c>
      <c r="F3207" s="626">
        <f t="shared" si="1441"/>
        <v>0</v>
      </c>
      <c r="G3207" s="821">
        <f t="shared" si="1441"/>
        <v>62000</v>
      </c>
      <c r="H3207" s="618">
        <f t="shared" si="1441"/>
        <v>94500</v>
      </c>
      <c r="I3207" s="935">
        <f t="shared" si="1441"/>
        <v>156500</v>
      </c>
      <c r="J3207" s="628">
        <f t="shared" si="1441"/>
        <v>33500</v>
      </c>
      <c r="K3207" s="743">
        <f t="shared" si="1437"/>
        <v>82.368421052631575</v>
      </c>
    </row>
    <row r="3208" spans="1:11" ht="14.1" customHeight="1" x14ac:dyDescent="0.25">
      <c r="A3208" s="732" t="s">
        <v>148</v>
      </c>
      <c r="B3208" s="5" t="s">
        <v>140</v>
      </c>
      <c r="C3208" s="12">
        <v>190000</v>
      </c>
      <c r="D3208" s="218"/>
      <c r="E3208" s="218"/>
      <c r="F3208" s="697"/>
      <c r="G3208" s="822">
        <v>62000</v>
      </c>
      <c r="H3208" s="605">
        <v>94500</v>
      </c>
      <c r="I3208" s="823">
        <f>H3208+G3208</f>
        <v>156500</v>
      </c>
      <c r="J3208" s="604">
        <f>C3208-I3208</f>
        <v>33500</v>
      </c>
      <c r="K3208" s="733">
        <f t="shared" si="1437"/>
        <v>82.368421052631575</v>
      </c>
    </row>
    <row r="3209" spans="1:11" ht="14.1" customHeight="1" x14ac:dyDescent="0.25">
      <c r="A3209" s="747" t="s">
        <v>802</v>
      </c>
      <c r="B3209" s="5" t="s">
        <v>818</v>
      </c>
      <c r="C3209" s="12">
        <f>C3210</f>
        <v>0</v>
      </c>
      <c r="D3209" s="12">
        <f t="shared" ref="D3209:J3209" si="1442">D3210</f>
        <v>0</v>
      </c>
      <c r="E3209" s="12">
        <f t="shared" si="1442"/>
        <v>0</v>
      </c>
      <c r="F3209" s="633">
        <f t="shared" si="1442"/>
        <v>0</v>
      </c>
      <c r="G3209" s="824">
        <f t="shared" si="1442"/>
        <v>0</v>
      </c>
      <c r="H3209" s="12">
        <f t="shared" si="1442"/>
        <v>0</v>
      </c>
      <c r="I3209" s="834">
        <f t="shared" si="1442"/>
        <v>0</v>
      </c>
      <c r="J3209" s="634">
        <f t="shared" si="1442"/>
        <v>0</v>
      </c>
      <c r="K3209" s="733"/>
    </row>
    <row r="3210" spans="1:11" ht="14.1" customHeight="1" x14ac:dyDescent="0.25">
      <c r="A3210" s="747" t="s">
        <v>803</v>
      </c>
      <c r="B3210" s="5" t="s">
        <v>791</v>
      </c>
      <c r="C3210" s="12">
        <v>0</v>
      </c>
      <c r="D3210" s="218"/>
      <c r="E3210" s="218"/>
      <c r="F3210" s="697"/>
      <c r="G3210" s="822"/>
      <c r="H3210" s="605"/>
      <c r="I3210" s="823"/>
      <c r="J3210" s="604">
        <f>C3210-I3210</f>
        <v>0</v>
      </c>
      <c r="K3210" s="733"/>
    </row>
    <row r="3211" spans="1:11" ht="14.1" customHeight="1" x14ac:dyDescent="0.25">
      <c r="A3211" s="732" t="s">
        <v>151</v>
      </c>
      <c r="B3211" s="4" t="s">
        <v>141</v>
      </c>
      <c r="C3211" s="12">
        <f>C3212+C3213</f>
        <v>168000</v>
      </c>
      <c r="D3211" s="12">
        <f t="shared" ref="D3211:J3211" si="1443">D3212+D3213</f>
        <v>0</v>
      </c>
      <c r="E3211" s="12">
        <f t="shared" si="1443"/>
        <v>0</v>
      </c>
      <c r="F3211" s="633">
        <f t="shared" si="1443"/>
        <v>0</v>
      </c>
      <c r="G3211" s="824">
        <f t="shared" si="1443"/>
        <v>30000</v>
      </c>
      <c r="H3211" s="12">
        <f t="shared" si="1443"/>
        <v>0</v>
      </c>
      <c r="I3211" s="834">
        <f t="shared" si="1443"/>
        <v>30000</v>
      </c>
      <c r="J3211" s="634">
        <f t="shared" si="1443"/>
        <v>138000</v>
      </c>
      <c r="K3211" s="733">
        <f>I3211/C3211*100</f>
        <v>17.857142857142858</v>
      </c>
    </row>
    <row r="3212" spans="1:11" ht="14.1" customHeight="1" x14ac:dyDescent="0.25">
      <c r="A3212" s="732" t="s">
        <v>152</v>
      </c>
      <c r="B3212" s="4" t="s">
        <v>142</v>
      </c>
      <c r="C3212" s="12">
        <v>168000</v>
      </c>
      <c r="D3212" s="218"/>
      <c r="E3212" s="218"/>
      <c r="F3212" s="697"/>
      <c r="G3212" s="822">
        <v>30000</v>
      </c>
      <c r="H3212" s="605"/>
      <c r="I3212" s="823">
        <f>H3212+G3212</f>
        <v>30000</v>
      </c>
      <c r="J3212" s="604">
        <f>C3212-I3212</f>
        <v>138000</v>
      </c>
      <c r="K3212" s="733">
        <f>I3212/C3212*100</f>
        <v>17.857142857142858</v>
      </c>
    </row>
    <row r="3213" spans="1:11" ht="14.1" customHeight="1" x14ac:dyDescent="0.25">
      <c r="A3213" s="732" t="s">
        <v>804</v>
      </c>
      <c r="B3213" s="4" t="s">
        <v>805</v>
      </c>
      <c r="C3213" s="12">
        <v>0</v>
      </c>
      <c r="D3213" s="218"/>
      <c r="E3213" s="218"/>
      <c r="F3213" s="697"/>
      <c r="G3213" s="822"/>
      <c r="H3213" s="605"/>
      <c r="I3213" s="823">
        <f>H3213+G3213</f>
        <v>0</v>
      </c>
      <c r="J3213" s="604">
        <f>C3213-I3213</f>
        <v>0</v>
      </c>
      <c r="K3213" s="733"/>
    </row>
    <row r="3214" spans="1:11" ht="14.1" customHeight="1" x14ac:dyDescent="0.25">
      <c r="A3214" s="732" t="s">
        <v>153</v>
      </c>
      <c r="B3214" s="4" t="s">
        <v>143</v>
      </c>
      <c r="C3214" s="12">
        <f>C3215</f>
        <v>2422000</v>
      </c>
      <c r="D3214" s="12">
        <f t="shared" ref="D3214:J3214" si="1444">D3215</f>
        <v>0</v>
      </c>
      <c r="E3214" s="12">
        <f t="shared" si="1444"/>
        <v>0</v>
      </c>
      <c r="F3214" s="633">
        <f t="shared" si="1444"/>
        <v>0</v>
      </c>
      <c r="G3214" s="824">
        <f t="shared" si="1444"/>
        <v>114000</v>
      </c>
      <c r="H3214" s="12">
        <f t="shared" si="1444"/>
        <v>0</v>
      </c>
      <c r="I3214" s="834">
        <f t="shared" si="1444"/>
        <v>114000</v>
      </c>
      <c r="J3214" s="634">
        <f t="shared" si="1444"/>
        <v>2308000</v>
      </c>
      <c r="K3214" s="733">
        <f t="shared" ref="K3214:K3225" si="1445">I3214/C3214*100</f>
        <v>4.7068538398018163</v>
      </c>
    </row>
    <row r="3215" spans="1:11" ht="14.1" customHeight="1" x14ac:dyDescent="0.25">
      <c r="A3215" s="732" t="s">
        <v>154</v>
      </c>
      <c r="B3215" s="4" t="s">
        <v>144</v>
      </c>
      <c r="C3215" s="12">
        <v>2422000</v>
      </c>
      <c r="D3215" s="218"/>
      <c r="E3215" s="218"/>
      <c r="F3215" s="697"/>
      <c r="G3215" s="822">
        <v>114000</v>
      </c>
      <c r="H3215" s="605"/>
      <c r="I3215" s="823">
        <f>H3215+G3215</f>
        <v>114000</v>
      </c>
      <c r="J3215" s="604">
        <f>C3215-I3215</f>
        <v>2308000</v>
      </c>
      <c r="K3215" s="733">
        <f t="shared" si="1445"/>
        <v>4.7068538398018163</v>
      </c>
    </row>
    <row r="3216" spans="1:11" ht="14.1" customHeight="1" x14ac:dyDescent="0.25">
      <c r="A3216" s="745" t="s">
        <v>87</v>
      </c>
      <c r="B3216" s="38" t="s">
        <v>86</v>
      </c>
      <c r="C3216" s="620">
        <f>C3217</f>
        <v>1500000</v>
      </c>
      <c r="D3216" s="620">
        <f t="shared" ref="D3216:J3217" si="1446">D3217</f>
        <v>0</v>
      </c>
      <c r="E3216" s="620">
        <f t="shared" si="1446"/>
        <v>0</v>
      </c>
      <c r="F3216" s="453">
        <f t="shared" si="1446"/>
        <v>0</v>
      </c>
      <c r="G3216" s="825">
        <f t="shared" si="1446"/>
        <v>1300000</v>
      </c>
      <c r="H3216" s="1312">
        <f t="shared" si="1446"/>
        <v>52500</v>
      </c>
      <c r="I3216" s="665">
        <f t="shared" si="1446"/>
        <v>1352500</v>
      </c>
      <c r="J3216" s="621">
        <f t="shared" si="1446"/>
        <v>147500</v>
      </c>
      <c r="K3216" s="746">
        <f t="shared" si="1445"/>
        <v>90.166666666666657</v>
      </c>
    </row>
    <row r="3217" spans="1:11" ht="14.1" customHeight="1" thickBot="1" x14ac:dyDescent="0.3">
      <c r="A3217" s="371" t="s">
        <v>3</v>
      </c>
      <c r="B3217" s="47" t="s">
        <v>4</v>
      </c>
      <c r="C3217" s="616">
        <f>C3218</f>
        <v>1500000</v>
      </c>
      <c r="D3217" s="616">
        <f t="shared" si="1446"/>
        <v>0</v>
      </c>
      <c r="E3217" s="616">
        <f t="shared" si="1446"/>
        <v>0</v>
      </c>
      <c r="F3217" s="622">
        <f t="shared" si="1446"/>
        <v>0</v>
      </c>
      <c r="G3217" s="838">
        <f t="shared" si="1446"/>
        <v>1300000</v>
      </c>
      <c r="H3217" s="641">
        <f t="shared" si="1446"/>
        <v>52500</v>
      </c>
      <c r="I3217" s="962">
        <f t="shared" si="1446"/>
        <v>1352500</v>
      </c>
      <c r="J3217" s="632">
        <f t="shared" si="1446"/>
        <v>147500</v>
      </c>
      <c r="K3217" s="739">
        <f t="shared" si="1445"/>
        <v>90.166666666666657</v>
      </c>
    </row>
    <row r="3218" spans="1:11" ht="14.1" customHeight="1" thickBot="1" x14ac:dyDescent="0.3">
      <c r="A3218" s="372" t="s">
        <v>155</v>
      </c>
      <c r="B3218" s="3" t="s">
        <v>136</v>
      </c>
      <c r="C3218" s="617">
        <f>C3219+C3221</f>
        <v>1500000</v>
      </c>
      <c r="D3218" s="617">
        <f t="shared" ref="D3218:J3218" si="1447">D3219+D3221</f>
        <v>0</v>
      </c>
      <c r="E3218" s="617">
        <f t="shared" si="1447"/>
        <v>0</v>
      </c>
      <c r="F3218" s="624">
        <f t="shared" si="1447"/>
        <v>0</v>
      </c>
      <c r="G3218" s="820">
        <f t="shared" si="1447"/>
        <v>1300000</v>
      </c>
      <c r="H3218" s="617">
        <f t="shared" si="1447"/>
        <v>52500</v>
      </c>
      <c r="I3218" s="934">
        <f t="shared" si="1447"/>
        <v>1352500</v>
      </c>
      <c r="J3218" s="625">
        <f t="shared" si="1447"/>
        <v>147500</v>
      </c>
      <c r="K3218" s="741">
        <f t="shared" si="1445"/>
        <v>90.166666666666657</v>
      </c>
    </row>
    <row r="3219" spans="1:11" ht="14.1" customHeight="1" x14ac:dyDescent="0.25">
      <c r="A3219" s="747" t="s">
        <v>156</v>
      </c>
      <c r="B3219" s="41" t="s">
        <v>139</v>
      </c>
      <c r="C3219" s="618">
        <f>C3220</f>
        <v>640000</v>
      </c>
      <c r="D3219" s="618">
        <f t="shared" ref="D3219:J3219" si="1448">D3220</f>
        <v>0</v>
      </c>
      <c r="E3219" s="618">
        <f t="shared" si="1448"/>
        <v>0</v>
      </c>
      <c r="F3219" s="626">
        <f t="shared" si="1448"/>
        <v>0</v>
      </c>
      <c r="G3219" s="821">
        <f t="shared" si="1448"/>
        <v>615000</v>
      </c>
      <c r="H3219" s="618">
        <f t="shared" si="1448"/>
        <v>0</v>
      </c>
      <c r="I3219" s="935">
        <f t="shared" si="1448"/>
        <v>615000</v>
      </c>
      <c r="J3219" s="628">
        <f t="shared" si="1448"/>
        <v>25000</v>
      </c>
      <c r="K3219" s="743">
        <f t="shared" si="1445"/>
        <v>96.09375</v>
      </c>
    </row>
    <row r="3220" spans="1:11" ht="14.1" customHeight="1" x14ac:dyDescent="0.25">
      <c r="A3220" s="732" t="s">
        <v>157</v>
      </c>
      <c r="B3220" s="4" t="s">
        <v>140</v>
      </c>
      <c r="C3220" s="12">
        <v>640000</v>
      </c>
      <c r="D3220" s="218"/>
      <c r="E3220" s="218"/>
      <c r="F3220" s="697"/>
      <c r="G3220" s="822">
        <v>615000</v>
      </c>
      <c r="H3220" s="605"/>
      <c r="I3220" s="831">
        <f>H3220+G3220</f>
        <v>615000</v>
      </c>
      <c r="J3220" s="604">
        <f>C3220-I3220</f>
        <v>25000</v>
      </c>
      <c r="K3220" s="733">
        <f t="shared" si="1445"/>
        <v>96.09375</v>
      </c>
    </row>
    <row r="3221" spans="1:11" ht="14.1" customHeight="1" x14ac:dyDescent="0.25">
      <c r="A3221" s="732" t="s">
        <v>158</v>
      </c>
      <c r="B3221" s="4" t="s">
        <v>141</v>
      </c>
      <c r="C3221" s="12">
        <f>C3222</f>
        <v>860000</v>
      </c>
      <c r="D3221" s="12">
        <f t="shared" ref="D3221:J3221" si="1449">D3222</f>
        <v>0</v>
      </c>
      <c r="E3221" s="12">
        <f t="shared" si="1449"/>
        <v>0</v>
      </c>
      <c r="F3221" s="633">
        <f t="shared" si="1449"/>
        <v>0</v>
      </c>
      <c r="G3221" s="824">
        <f t="shared" si="1449"/>
        <v>685000</v>
      </c>
      <c r="H3221" s="12">
        <f t="shared" si="1449"/>
        <v>52500</v>
      </c>
      <c r="I3221" s="834">
        <f t="shared" si="1449"/>
        <v>737500</v>
      </c>
      <c r="J3221" s="634">
        <f t="shared" si="1449"/>
        <v>122500</v>
      </c>
      <c r="K3221" s="733">
        <f t="shared" si="1445"/>
        <v>85.755813953488371</v>
      </c>
    </row>
    <row r="3222" spans="1:11" ht="14.1" customHeight="1" x14ac:dyDescent="0.25">
      <c r="A3222" s="732" t="s">
        <v>159</v>
      </c>
      <c r="B3222" s="4" t="s">
        <v>142</v>
      </c>
      <c r="C3222" s="12">
        <v>860000</v>
      </c>
      <c r="D3222" s="218"/>
      <c r="E3222" s="218"/>
      <c r="F3222" s="697"/>
      <c r="G3222" s="822">
        <v>685000</v>
      </c>
      <c r="H3222" s="605">
        <v>52500</v>
      </c>
      <c r="I3222" s="831">
        <f>H3222+G3222</f>
        <v>737500</v>
      </c>
      <c r="J3222" s="604">
        <f>C3222-I3222</f>
        <v>122500</v>
      </c>
      <c r="K3222" s="733">
        <f t="shared" si="1445"/>
        <v>85.755813953488371</v>
      </c>
    </row>
    <row r="3223" spans="1:11" ht="14.1" customHeight="1" x14ac:dyDescent="0.25">
      <c r="A3223" s="745" t="s">
        <v>111</v>
      </c>
      <c r="B3223" s="38" t="s">
        <v>451</v>
      </c>
      <c r="C3223" s="620">
        <f>C3224</f>
        <v>2500000</v>
      </c>
      <c r="D3223" s="620">
        <f t="shared" ref="D3223:J3224" si="1450">D3224</f>
        <v>0</v>
      </c>
      <c r="E3223" s="620">
        <f t="shared" si="1450"/>
        <v>0</v>
      </c>
      <c r="F3223" s="453">
        <f t="shared" si="1450"/>
        <v>0</v>
      </c>
      <c r="G3223" s="832">
        <f t="shared" si="1450"/>
        <v>800000</v>
      </c>
      <c r="H3223" s="1313">
        <f t="shared" si="1450"/>
        <v>0</v>
      </c>
      <c r="I3223" s="810">
        <f t="shared" si="1450"/>
        <v>800000</v>
      </c>
      <c r="J3223" s="866">
        <f t="shared" si="1450"/>
        <v>1700000</v>
      </c>
      <c r="K3223" s="746">
        <f t="shared" si="1445"/>
        <v>32</v>
      </c>
    </row>
    <row r="3224" spans="1:11" ht="14.1" customHeight="1" thickBot="1" x14ac:dyDescent="0.3">
      <c r="A3224" s="371" t="s">
        <v>5</v>
      </c>
      <c r="B3224" s="47" t="s">
        <v>6</v>
      </c>
      <c r="C3224" s="616">
        <f>C3225</f>
        <v>2500000</v>
      </c>
      <c r="D3224" s="616">
        <f t="shared" si="1450"/>
        <v>0</v>
      </c>
      <c r="E3224" s="616">
        <f t="shared" si="1450"/>
        <v>0</v>
      </c>
      <c r="F3224" s="622">
        <f t="shared" si="1450"/>
        <v>0</v>
      </c>
      <c r="G3224" s="819">
        <f t="shared" si="1450"/>
        <v>800000</v>
      </c>
      <c r="H3224" s="616">
        <f t="shared" si="1450"/>
        <v>0</v>
      </c>
      <c r="I3224" s="961">
        <f t="shared" si="1450"/>
        <v>800000</v>
      </c>
      <c r="J3224" s="865">
        <f t="shared" si="1450"/>
        <v>1700000</v>
      </c>
      <c r="K3224" s="739">
        <f t="shared" si="1445"/>
        <v>32</v>
      </c>
    </row>
    <row r="3225" spans="1:11" ht="14.1" customHeight="1" thickBot="1" x14ac:dyDescent="0.3">
      <c r="A3225" s="748" t="s">
        <v>165</v>
      </c>
      <c r="B3225" s="335" t="s">
        <v>136</v>
      </c>
      <c r="C3225" s="617">
        <f>C3226+C3228</f>
        <v>2500000</v>
      </c>
      <c r="D3225" s="617">
        <f t="shared" ref="D3225:J3225" si="1451">D3226+D3228</f>
        <v>0</v>
      </c>
      <c r="E3225" s="617">
        <f t="shared" si="1451"/>
        <v>0</v>
      </c>
      <c r="F3225" s="624">
        <f t="shared" si="1451"/>
        <v>0</v>
      </c>
      <c r="G3225" s="820">
        <f t="shared" si="1451"/>
        <v>800000</v>
      </c>
      <c r="H3225" s="617">
        <f t="shared" si="1451"/>
        <v>0</v>
      </c>
      <c r="I3225" s="934">
        <f t="shared" si="1451"/>
        <v>800000</v>
      </c>
      <c r="J3225" s="625">
        <f t="shared" si="1451"/>
        <v>1700000</v>
      </c>
      <c r="K3225" s="749">
        <f t="shared" si="1445"/>
        <v>32</v>
      </c>
    </row>
    <row r="3226" spans="1:11" ht="14.1" customHeight="1" x14ac:dyDescent="0.25">
      <c r="A3226" s="750" t="s">
        <v>806</v>
      </c>
      <c r="B3226" s="439" t="s">
        <v>141</v>
      </c>
      <c r="C3226" s="635">
        <f>C3227</f>
        <v>100000</v>
      </c>
      <c r="D3226" s="635">
        <f t="shared" ref="D3226:J3226" si="1452">D3227</f>
        <v>0</v>
      </c>
      <c r="E3226" s="635">
        <f t="shared" si="1452"/>
        <v>0</v>
      </c>
      <c r="F3226" s="786">
        <f t="shared" si="1452"/>
        <v>0</v>
      </c>
      <c r="G3226" s="833">
        <f t="shared" si="1452"/>
        <v>0</v>
      </c>
      <c r="H3226" s="635">
        <f t="shared" si="1452"/>
        <v>0</v>
      </c>
      <c r="I3226" s="937">
        <f t="shared" si="1452"/>
        <v>0</v>
      </c>
      <c r="J3226" s="867">
        <f t="shared" si="1452"/>
        <v>100000</v>
      </c>
      <c r="K3226" s="751"/>
    </row>
    <row r="3227" spans="1:11" ht="14.1" customHeight="1" x14ac:dyDescent="0.25">
      <c r="A3227" s="378" t="s">
        <v>807</v>
      </c>
      <c r="B3227" s="5" t="s">
        <v>809</v>
      </c>
      <c r="C3227" s="12">
        <v>100000</v>
      </c>
      <c r="D3227" s="12"/>
      <c r="E3227" s="12"/>
      <c r="F3227" s="633"/>
      <c r="G3227" s="824">
        <v>0</v>
      </c>
      <c r="H3227" s="12">
        <v>0</v>
      </c>
      <c r="I3227" s="834">
        <v>0</v>
      </c>
      <c r="J3227" s="634">
        <f>C3227-I3227</f>
        <v>100000</v>
      </c>
      <c r="K3227" s="752"/>
    </row>
    <row r="3228" spans="1:11" ht="14.1" customHeight="1" x14ac:dyDescent="0.25">
      <c r="A3228" s="732" t="s">
        <v>166</v>
      </c>
      <c r="B3228" s="4" t="s">
        <v>143</v>
      </c>
      <c r="C3228" s="12">
        <f>C3229</f>
        <v>2400000</v>
      </c>
      <c r="D3228" s="12">
        <f t="shared" ref="D3228:J3228" si="1453">D3229</f>
        <v>0</v>
      </c>
      <c r="E3228" s="12">
        <f t="shared" si="1453"/>
        <v>0</v>
      </c>
      <c r="F3228" s="633">
        <f t="shared" si="1453"/>
        <v>0</v>
      </c>
      <c r="G3228" s="824">
        <f t="shared" si="1453"/>
        <v>800000</v>
      </c>
      <c r="H3228" s="12">
        <f t="shared" si="1453"/>
        <v>0</v>
      </c>
      <c r="I3228" s="834">
        <f t="shared" si="1453"/>
        <v>800000</v>
      </c>
      <c r="J3228" s="634">
        <f t="shared" si="1453"/>
        <v>1600000</v>
      </c>
      <c r="K3228" s="733">
        <f t="shared" ref="K3228:K3236" si="1454">I3228/C3228*100</f>
        <v>33.333333333333329</v>
      </c>
    </row>
    <row r="3229" spans="1:11" ht="14.1" customHeight="1" x14ac:dyDescent="0.25">
      <c r="A3229" s="732" t="s">
        <v>167</v>
      </c>
      <c r="B3229" s="4" t="s">
        <v>160</v>
      </c>
      <c r="C3229" s="12">
        <v>2400000</v>
      </c>
      <c r="D3229" s="218"/>
      <c r="E3229" s="218"/>
      <c r="F3229" s="697"/>
      <c r="G3229" s="822">
        <v>800000</v>
      </c>
      <c r="H3229" s="605">
        <v>0</v>
      </c>
      <c r="I3229" s="823">
        <f>H3229+G3229</f>
        <v>800000</v>
      </c>
      <c r="J3229" s="604">
        <f>C3229-I3229</f>
        <v>1600000</v>
      </c>
      <c r="K3229" s="733">
        <f t="shared" si="1454"/>
        <v>33.333333333333329</v>
      </c>
    </row>
    <row r="3230" spans="1:11" ht="14.1" customHeight="1" x14ac:dyDescent="0.25">
      <c r="A3230" s="745" t="s">
        <v>110</v>
      </c>
      <c r="B3230" s="38" t="s">
        <v>88</v>
      </c>
      <c r="C3230" s="620">
        <f>C3231</f>
        <v>4500000</v>
      </c>
      <c r="D3230" s="620">
        <f t="shared" ref="D3230:J3231" si="1455">D3231</f>
        <v>0</v>
      </c>
      <c r="E3230" s="620">
        <f t="shared" si="1455"/>
        <v>0</v>
      </c>
      <c r="F3230" s="453">
        <f t="shared" si="1455"/>
        <v>0</v>
      </c>
      <c r="G3230" s="832">
        <f t="shared" si="1455"/>
        <v>740000</v>
      </c>
      <c r="H3230" s="1313">
        <f t="shared" si="1455"/>
        <v>56250</v>
      </c>
      <c r="I3230" s="810">
        <f t="shared" si="1455"/>
        <v>796250</v>
      </c>
      <c r="J3230" s="866">
        <f t="shared" si="1455"/>
        <v>3703750</v>
      </c>
      <c r="K3230" s="746">
        <f t="shared" si="1454"/>
        <v>17.694444444444443</v>
      </c>
    </row>
    <row r="3231" spans="1:11" ht="14.1" customHeight="1" thickBot="1" x14ac:dyDescent="0.3">
      <c r="A3231" s="371" t="s">
        <v>7</v>
      </c>
      <c r="B3231" s="47" t="s">
        <v>8</v>
      </c>
      <c r="C3231" s="616">
        <f>C3232</f>
        <v>4500000</v>
      </c>
      <c r="D3231" s="616">
        <f t="shared" si="1455"/>
        <v>0</v>
      </c>
      <c r="E3231" s="616">
        <f t="shared" si="1455"/>
        <v>0</v>
      </c>
      <c r="F3231" s="622">
        <f t="shared" si="1455"/>
        <v>0</v>
      </c>
      <c r="G3231" s="819">
        <f t="shared" si="1455"/>
        <v>740000</v>
      </c>
      <c r="H3231" s="616">
        <f t="shared" si="1455"/>
        <v>56250</v>
      </c>
      <c r="I3231" s="961">
        <f t="shared" si="1455"/>
        <v>796250</v>
      </c>
      <c r="J3231" s="865">
        <f t="shared" si="1455"/>
        <v>3703750</v>
      </c>
      <c r="K3231" s="739">
        <f t="shared" si="1454"/>
        <v>17.694444444444443</v>
      </c>
    </row>
    <row r="3232" spans="1:11" ht="14.1" customHeight="1" thickBot="1" x14ac:dyDescent="0.3">
      <c r="A3232" s="748" t="s">
        <v>161</v>
      </c>
      <c r="B3232" s="335" t="s">
        <v>136</v>
      </c>
      <c r="C3232" s="617">
        <f>C3233+C3235+C3238</f>
        <v>4500000</v>
      </c>
      <c r="D3232" s="617">
        <f t="shared" ref="D3232:J3232" si="1456">D3233+D3235+D3238</f>
        <v>0</v>
      </c>
      <c r="E3232" s="617">
        <f t="shared" si="1456"/>
        <v>0</v>
      </c>
      <c r="F3232" s="624">
        <f t="shared" si="1456"/>
        <v>0</v>
      </c>
      <c r="G3232" s="820">
        <f t="shared" si="1456"/>
        <v>740000</v>
      </c>
      <c r="H3232" s="617">
        <f t="shared" si="1456"/>
        <v>56250</v>
      </c>
      <c r="I3232" s="934">
        <f t="shared" si="1456"/>
        <v>796250</v>
      </c>
      <c r="J3232" s="625">
        <f t="shared" si="1456"/>
        <v>3703750</v>
      </c>
      <c r="K3232" s="749">
        <f t="shared" si="1454"/>
        <v>17.694444444444443</v>
      </c>
    </row>
    <row r="3233" spans="1:11" ht="14.1" customHeight="1" x14ac:dyDescent="0.25">
      <c r="A3233" s="747" t="s">
        <v>162</v>
      </c>
      <c r="B3233" s="41" t="s">
        <v>139</v>
      </c>
      <c r="C3233" s="618">
        <f>C3234</f>
        <v>270000</v>
      </c>
      <c r="D3233" s="618">
        <f t="shared" ref="D3233:J3233" si="1457">D3234</f>
        <v>0</v>
      </c>
      <c r="E3233" s="618">
        <f t="shared" si="1457"/>
        <v>0</v>
      </c>
      <c r="F3233" s="626">
        <f t="shared" si="1457"/>
        <v>0</v>
      </c>
      <c r="G3233" s="821">
        <f t="shared" si="1457"/>
        <v>230000</v>
      </c>
      <c r="H3233" s="618">
        <f t="shared" si="1457"/>
        <v>0</v>
      </c>
      <c r="I3233" s="935">
        <f t="shared" si="1457"/>
        <v>230000</v>
      </c>
      <c r="J3233" s="628">
        <f t="shared" si="1457"/>
        <v>40000</v>
      </c>
      <c r="K3233" s="743">
        <f t="shared" si="1454"/>
        <v>85.18518518518519</v>
      </c>
    </row>
    <row r="3234" spans="1:11" ht="14.1" customHeight="1" x14ac:dyDescent="0.25">
      <c r="A3234" s="732" t="s">
        <v>163</v>
      </c>
      <c r="B3234" s="4" t="s">
        <v>140</v>
      </c>
      <c r="C3234" s="12">
        <v>270000</v>
      </c>
      <c r="D3234" s="587"/>
      <c r="E3234" s="587"/>
      <c r="F3234" s="699"/>
      <c r="G3234" s="822">
        <v>230000</v>
      </c>
      <c r="H3234" s="605"/>
      <c r="I3234" s="823">
        <f>H3234+G3234</f>
        <v>230000</v>
      </c>
      <c r="J3234" s="604">
        <f>C3234-I3234</f>
        <v>40000</v>
      </c>
      <c r="K3234" s="733">
        <f t="shared" si="1454"/>
        <v>85.18518518518519</v>
      </c>
    </row>
    <row r="3235" spans="1:11" ht="14.1" customHeight="1" x14ac:dyDescent="0.25">
      <c r="A3235" s="732" t="s">
        <v>164</v>
      </c>
      <c r="B3235" s="4" t="s">
        <v>141</v>
      </c>
      <c r="C3235" s="12">
        <f t="shared" ref="C3235:H3235" si="1458">C3236+C3237</f>
        <v>150000</v>
      </c>
      <c r="D3235" s="12">
        <f t="shared" si="1458"/>
        <v>0</v>
      </c>
      <c r="E3235" s="12">
        <f t="shared" si="1458"/>
        <v>0</v>
      </c>
      <c r="F3235" s="12">
        <f t="shared" si="1458"/>
        <v>0</v>
      </c>
      <c r="G3235" s="12">
        <f t="shared" si="1458"/>
        <v>0</v>
      </c>
      <c r="H3235" s="12">
        <f t="shared" si="1458"/>
        <v>56250</v>
      </c>
      <c r="I3235" s="12">
        <f>H3235+G3235</f>
        <v>56250</v>
      </c>
      <c r="J3235" s="12">
        <f>C3235-I3235</f>
        <v>93750</v>
      </c>
      <c r="K3235" s="733">
        <f t="shared" si="1454"/>
        <v>37.5</v>
      </c>
    </row>
    <row r="3236" spans="1:11" ht="14.1" customHeight="1" x14ac:dyDescent="0.25">
      <c r="A3236" s="732" t="s">
        <v>1018</v>
      </c>
      <c r="B3236" s="4" t="s">
        <v>1017</v>
      </c>
      <c r="C3236" s="12">
        <v>150000</v>
      </c>
      <c r="D3236" s="12"/>
      <c r="E3236" s="12"/>
      <c r="F3236" s="633"/>
      <c r="G3236" s="824"/>
      <c r="H3236" s="12">
        <v>56250</v>
      </c>
      <c r="I3236" s="12">
        <f>H3236+G3236</f>
        <v>56250</v>
      </c>
      <c r="J3236" s="12">
        <f>C3236-I3236</f>
        <v>93750</v>
      </c>
      <c r="K3236" s="733">
        <f t="shared" si="1454"/>
        <v>37.5</v>
      </c>
    </row>
    <row r="3237" spans="1:11" ht="14.1" customHeight="1" x14ac:dyDescent="0.25">
      <c r="A3237" s="732" t="s">
        <v>810</v>
      </c>
      <c r="B3237" s="4" t="s">
        <v>809</v>
      </c>
      <c r="C3237" s="12">
        <v>0</v>
      </c>
      <c r="D3237" s="218"/>
      <c r="E3237" s="218"/>
      <c r="F3237" s="697"/>
      <c r="G3237" s="822"/>
      <c r="H3237" s="605"/>
      <c r="I3237" s="12">
        <f>H3237+G3237</f>
        <v>0</v>
      </c>
      <c r="J3237" s="12">
        <f>C3237-I3237</f>
        <v>0</v>
      </c>
      <c r="K3237" s="733"/>
    </row>
    <row r="3238" spans="1:11" ht="14.1" customHeight="1" x14ac:dyDescent="0.25">
      <c r="A3238" s="732" t="s">
        <v>811</v>
      </c>
      <c r="B3238" s="4" t="s">
        <v>143</v>
      </c>
      <c r="C3238" s="12">
        <f>C3239</f>
        <v>4080000</v>
      </c>
      <c r="D3238" s="12">
        <f t="shared" ref="D3238:J3238" si="1459">D3239</f>
        <v>0</v>
      </c>
      <c r="E3238" s="12">
        <f t="shared" si="1459"/>
        <v>0</v>
      </c>
      <c r="F3238" s="633">
        <f t="shared" si="1459"/>
        <v>0</v>
      </c>
      <c r="G3238" s="824">
        <f t="shared" si="1459"/>
        <v>510000</v>
      </c>
      <c r="H3238" s="12">
        <f t="shared" si="1459"/>
        <v>0</v>
      </c>
      <c r="I3238" s="834">
        <f t="shared" si="1459"/>
        <v>510000</v>
      </c>
      <c r="J3238" s="634">
        <f t="shared" si="1459"/>
        <v>3570000</v>
      </c>
      <c r="K3238" s="733">
        <f>J3238/C3238*100</f>
        <v>87.5</v>
      </c>
    </row>
    <row r="3239" spans="1:11" ht="14.1" customHeight="1" x14ac:dyDescent="0.25">
      <c r="A3239" s="732" t="s">
        <v>812</v>
      </c>
      <c r="B3239" s="4" t="s">
        <v>160</v>
      </c>
      <c r="C3239" s="12">
        <v>4080000</v>
      </c>
      <c r="D3239" s="218"/>
      <c r="E3239" s="218"/>
      <c r="F3239" s="697"/>
      <c r="G3239" s="822">
        <v>510000</v>
      </c>
      <c r="H3239" s="605"/>
      <c r="I3239" s="823">
        <f>H3239+G3239</f>
        <v>510000</v>
      </c>
      <c r="J3239" s="604">
        <f>C3239-I3239</f>
        <v>3570000</v>
      </c>
      <c r="K3239" s="733">
        <f>J3239/C3239*100</f>
        <v>87.5</v>
      </c>
    </row>
    <row r="3240" spans="1:11" ht="14.1" customHeight="1" x14ac:dyDescent="0.25">
      <c r="A3240" s="879"/>
      <c r="B3240" s="879"/>
      <c r="C3240" s="880"/>
      <c r="D3240" s="881"/>
      <c r="E3240" s="881"/>
      <c r="F3240" s="881"/>
      <c r="G3240" s="882"/>
      <c r="H3240" s="882"/>
      <c r="I3240" s="882"/>
      <c r="J3240" s="883"/>
      <c r="K3240" s="884"/>
    </row>
    <row r="3241" spans="1:11" ht="14.1" customHeight="1" x14ac:dyDescent="0.25">
      <c r="A3241" s="7"/>
      <c r="B3241" s="7"/>
      <c r="C3241" s="885"/>
      <c r="D3241" s="220"/>
      <c r="E3241" s="220"/>
      <c r="F3241" s="220"/>
      <c r="G3241" s="415"/>
      <c r="H3241" s="415"/>
      <c r="I3241" s="415"/>
      <c r="J3241" s="886"/>
      <c r="K3241" s="887"/>
    </row>
    <row r="3242" spans="1:11" ht="14.1" customHeight="1" x14ac:dyDescent="0.25">
      <c r="A3242" s="7"/>
      <c r="B3242" s="7"/>
      <c r="C3242" s="885"/>
      <c r="D3242" s="220"/>
      <c r="E3242" s="220"/>
      <c r="F3242" s="220"/>
      <c r="G3242" s="415"/>
      <c r="H3242" s="415"/>
      <c r="I3242" s="415"/>
      <c r="J3242" s="886"/>
      <c r="K3242" s="887"/>
    </row>
    <row r="3243" spans="1:11" ht="14.1" customHeight="1" x14ac:dyDescent="0.25">
      <c r="A3243" s="7"/>
      <c r="B3243" s="7"/>
      <c r="C3243" s="885"/>
      <c r="D3243" s="220"/>
      <c r="E3243" s="220"/>
      <c r="F3243" s="220"/>
      <c r="G3243" s="415"/>
      <c r="H3243" s="415"/>
      <c r="I3243" s="415"/>
      <c r="J3243" s="886"/>
      <c r="K3243" s="887"/>
    </row>
    <row r="3244" spans="1:11" ht="14.1" customHeight="1" x14ac:dyDescent="0.25">
      <c r="A3244" s="7"/>
      <c r="B3244" s="7"/>
      <c r="C3244" s="885"/>
      <c r="D3244" s="220"/>
      <c r="E3244" s="220"/>
      <c r="F3244" s="220"/>
      <c r="G3244" s="415"/>
      <c r="H3244" s="415"/>
      <c r="I3244" s="415"/>
      <c r="J3244" s="886"/>
      <c r="K3244" s="887">
        <v>3</v>
      </c>
    </row>
    <row r="3245" spans="1:11" ht="14.1" customHeight="1" x14ac:dyDescent="0.25">
      <c r="A3245" s="717" t="s">
        <v>435</v>
      </c>
      <c r="B3245" s="689">
        <v>2</v>
      </c>
      <c r="C3245" s="690" t="s">
        <v>436</v>
      </c>
      <c r="D3245" s="690" t="s">
        <v>437</v>
      </c>
      <c r="E3245" s="690" t="s">
        <v>438</v>
      </c>
      <c r="F3245" s="691" t="s">
        <v>439</v>
      </c>
      <c r="G3245" s="801">
        <v>7</v>
      </c>
      <c r="H3245" s="581">
        <v>8</v>
      </c>
      <c r="I3245" s="924">
        <v>9</v>
      </c>
      <c r="J3245" s="582">
        <v>10</v>
      </c>
      <c r="K3245" s="718">
        <v>11</v>
      </c>
    </row>
    <row r="3246" spans="1:11" ht="14.1" customHeight="1" x14ac:dyDescent="0.25">
      <c r="A3246" s="745" t="s">
        <v>813</v>
      </c>
      <c r="B3246" s="38" t="s">
        <v>982</v>
      </c>
      <c r="C3246" s="620">
        <f>C3247</f>
        <v>4950000</v>
      </c>
      <c r="D3246" s="620">
        <f t="shared" ref="D3246:J3247" si="1460">D3247</f>
        <v>0</v>
      </c>
      <c r="E3246" s="620">
        <f t="shared" si="1460"/>
        <v>0</v>
      </c>
      <c r="F3246" s="453">
        <f t="shared" si="1460"/>
        <v>0</v>
      </c>
      <c r="G3246" s="832">
        <f t="shared" si="1460"/>
        <v>2427500</v>
      </c>
      <c r="H3246" s="1313">
        <f t="shared" si="1460"/>
        <v>107000</v>
      </c>
      <c r="I3246" s="810">
        <f t="shared" si="1460"/>
        <v>2534500</v>
      </c>
      <c r="J3246" s="866">
        <f t="shared" si="1460"/>
        <v>2415500</v>
      </c>
      <c r="K3246" s="746">
        <f>I3246/C3246*100</f>
        <v>51.202020202020208</v>
      </c>
    </row>
    <row r="3247" spans="1:11" ht="14.1" customHeight="1" thickBot="1" x14ac:dyDescent="0.3">
      <c r="A3247" s="769" t="s">
        <v>814</v>
      </c>
      <c r="B3247" s="47" t="s">
        <v>983</v>
      </c>
      <c r="C3247" s="616">
        <f>C3248</f>
        <v>4950000</v>
      </c>
      <c r="D3247" s="616">
        <f t="shared" si="1460"/>
        <v>0</v>
      </c>
      <c r="E3247" s="616">
        <f t="shared" si="1460"/>
        <v>0</v>
      </c>
      <c r="F3247" s="622">
        <f t="shared" si="1460"/>
        <v>0</v>
      </c>
      <c r="G3247" s="819">
        <f t="shared" si="1460"/>
        <v>2427500</v>
      </c>
      <c r="H3247" s="616">
        <f t="shared" si="1460"/>
        <v>107000</v>
      </c>
      <c r="I3247" s="961">
        <f t="shared" si="1460"/>
        <v>2534500</v>
      </c>
      <c r="J3247" s="865">
        <f t="shared" si="1460"/>
        <v>2415500</v>
      </c>
      <c r="K3247" s="739">
        <f>I3247/C3247*100</f>
        <v>51.202020202020208</v>
      </c>
    </row>
    <row r="3248" spans="1:11" ht="14.1" customHeight="1" thickBot="1" x14ac:dyDescent="0.3">
      <c r="A3248" s="1191" t="s">
        <v>815</v>
      </c>
      <c r="B3248" s="3" t="s">
        <v>136</v>
      </c>
      <c r="C3248" s="617">
        <f>C3249+C3251+C3253+C3256</f>
        <v>4950000</v>
      </c>
      <c r="D3248" s="617">
        <f t="shared" ref="D3248:J3248" si="1461">D3249+D3251+D3253+D3256</f>
        <v>0</v>
      </c>
      <c r="E3248" s="617">
        <f t="shared" si="1461"/>
        <v>0</v>
      </c>
      <c r="F3248" s="624">
        <f t="shared" si="1461"/>
        <v>0</v>
      </c>
      <c r="G3248" s="820">
        <f t="shared" si="1461"/>
        <v>2427500</v>
      </c>
      <c r="H3248" s="617">
        <f t="shared" si="1461"/>
        <v>107000</v>
      </c>
      <c r="I3248" s="934">
        <f t="shared" si="1461"/>
        <v>2534500</v>
      </c>
      <c r="J3248" s="625">
        <f t="shared" si="1461"/>
        <v>2415500</v>
      </c>
      <c r="K3248" s="741">
        <f>I3248/C3248*100</f>
        <v>51.202020202020208</v>
      </c>
    </row>
    <row r="3249" spans="1:11" ht="14.1" customHeight="1" x14ac:dyDescent="0.25">
      <c r="A3249" s="742" t="s">
        <v>816</v>
      </c>
      <c r="B3249" s="41" t="s">
        <v>139</v>
      </c>
      <c r="C3249" s="618">
        <f>C3250</f>
        <v>350000</v>
      </c>
      <c r="D3249" s="618">
        <f t="shared" ref="D3249:J3249" si="1462">D3250</f>
        <v>0</v>
      </c>
      <c r="E3249" s="618">
        <f t="shared" si="1462"/>
        <v>0</v>
      </c>
      <c r="F3249" s="626">
        <f t="shared" si="1462"/>
        <v>0</v>
      </c>
      <c r="G3249" s="821">
        <f t="shared" si="1462"/>
        <v>175000</v>
      </c>
      <c r="H3249" s="618">
        <f t="shared" si="1462"/>
        <v>84500</v>
      </c>
      <c r="I3249" s="935">
        <f t="shared" si="1462"/>
        <v>259500</v>
      </c>
      <c r="J3249" s="628">
        <f t="shared" si="1462"/>
        <v>90500</v>
      </c>
      <c r="K3249" s="743">
        <f>I3249/C3249*100</f>
        <v>74.142857142857139</v>
      </c>
    </row>
    <row r="3250" spans="1:11" ht="14.1" customHeight="1" x14ac:dyDescent="0.25">
      <c r="A3250" s="744" t="s">
        <v>817</v>
      </c>
      <c r="B3250" s="4" t="s">
        <v>140</v>
      </c>
      <c r="C3250" s="12">
        <v>350000</v>
      </c>
      <c r="D3250" s="218"/>
      <c r="E3250" s="218"/>
      <c r="F3250" s="697"/>
      <c r="G3250" s="822">
        <v>175000</v>
      </c>
      <c r="H3250" s="605">
        <v>84500</v>
      </c>
      <c r="I3250" s="823">
        <f>H3250+G3250</f>
        <v>259500</v>
      </c>
      <c r="J3250" s="604">
        <f>C3250-I3250</f>
        <v>90500</v>
      </c>
      <c r="K3250" s="733">
        <f>I3250/C3250*100</f>
        <v>74.142857142857139</v>
      </c>
    </row>
    <row r="3251" spans="1:11" ht="14.1" customHeight="1" x14ac:dyDescent="0.25">
      <c r="A3251" s="744" t="s">
        <v>819</v>
      </c>
      <c r="B3251" s="4" t="s">
        <v>818</v>
      </c>
      <c r="C3251" s="12">
        <f>C3252</f>
        <v>0</v>
      </c>
      <c r="D3251" s="12">
        <f t="shared" ref="D3251:J3251" si="1463">D3252</f>
        <v>0</v>
      </c>
      <c r="E3251" s="12">
        <f t="shared" si="1463"/>
        <v>0</v>
      </c>
      <c r="F3251" s="633">
        <f t="shared" si="1463"/>
        <v>0</v>
      </c>
      <c r="G3251" s="824">
        <f t="shared" si="1463"/>
        <v>0</v>
      </c>
      <c r="H3251" s="12">
        <f t="shared" si="1463"/>
        <v>0</v>
      </c>
      <c r="I3251" s="834">
        <f t="shared" si="1463"/>
        <v>0</v>
      </c>
      <c r="J3251" s="634">
        <f t="shared" si="1463"/>
        <v>0</v>
      </c>
      <c r="K3251" s="733"/>
    </row>
    <row r="3252" spans="1:11" ht="14.1" customHeight="1" x14ac:dyDescent="0.25">
      <c r="A3252" s="744" t="s">
        <v>820</v>
      </c>
      <c r="B3252" s="4" t="s">
        <v>791</v>
      </c>
      <c r="C3252" s="12">
        <v>0</v>
      </c>
      <c r="D3252" s="218"/>
      <c r="E3252" s="218"/>
      <c r="F3252" s="697"/>
      <c r="G3252" s="822"/>
      <c r="H3252" s="605"/>
      <c r="I3252" s="823"/>
      <c r="J3252" s="604">
        <f>C3252-I3252</f>
        <v>0</v>
      </c>
      <c r="K3252" s="733"/>
    </row>
    <row r="3253" spans="1:11" ht="14.1" customHeight="1" x14ac:dyDescent="0.25">
      <c r="A3253" s="732" t="s">
        <v>821</v>
      </c>
      <c r="B3253" s="4" t="s">
        <v>141</v>
      </c>
      <c r="C3253" s="12">
        <f>C3254+C3255</f>
        <v>225000</v>
      </c>
      <c r="D3253" s="12">
        <f t="shared" ref="D3253:J3253" si="1464">D3254+D3255</f>
        <v>0</v>
      </c>
      <c r="E3253" s="12">
        <f t="shared" si="1464"/>
        <v>0</v>
      </c>
      <c r="F3253" s="633">
        <f t="shared" si="1464"/>
        <v>0</v>
      </c>
      <c r="G3253" s="824">
        <f t="shared" si="1464"/>
        <v>65000</v>
      </c>
      <c r="H3253" s="12">
        <f t="shared" si="1464"/>
        <v>22500</v>
      </c>
      <c r="I3253" s="834">
        <f t="shared" si="1464"/>
        <v>87500</v>
      </c>
      <c r="J3253" s="634">
        <f t="shared" si="1464"/>
        <v>137500</v>
      </c>
      <c r="K3253" s="733">
        <f>I3253/C3253*100</f>
        <v>38.888888888888893</v>
      </c>
    </row>
    <row r="3254" spans="1:11" ht="14.1" customHeight="1" x14ac:dyDescent="0.25">
      <c r="A3254" s="732" t="s">
        <v>822</v>
      </c>
      <c r="B3254" s="4" t="s">
        <v>142</v>
      </c>
      <c r="C3254" s="12">
        <v>225000</v>
      </c>
      <c r="D3254" s="218"/>
      <c r="E3254" s="218"/>
      <c r="F3254" s="697"/>
      <c r="G3254" s="822">
        <v>65000</v>
      </c>
      <c r="H3254" s="605">
        <v>22500</v>
      </c>
      <c r="I3254" s="823">
        <f>H3254+G3254</f>
        <v>87500</v>
      </c>
      <c r="J3254" s="604">
        <f>C3254-I3254</f>
        <v>137500</v>
      </c>
      <c r="K3254" s="733">
        <f>I3254/C3254*100</f>
        <v>38.888888888888893</v>
      </c>
    </row>
    <row r="3255" spans="1:11" ht="14.1" customHeight="1" x14ac:dyDescent="0.25">
      <c r="A3255" s="732" t="s">
        <v>823</v>
      </c>
      <c r="B3255" s="4" t="s">
        <v>805</v>
      </c>
      <c r="C3255" s="12">
        <v>0</v>
      </c>
      <c r="D3255" s="218"/>
      <c r="E3255" s="218"/>
      <c r="F3255" s="697"/>
      <c r="G3255" s="822"/>
      <c r="H3255" s="605"/>
      <c r="I3255" s="823"/>
      <c r="J3255" s="604">
        <f>C3255-I3255</f>
        <v>0</v>
      </c>
      <c r="K3255" s="733"/>
    </row>
    <row r="3256" spans="1:11" ht="14.1" customHeight="1" x14ac:dyDescent="0.25">
      <c r="A3256" s="732" t="s">
        <v>824</v>
      </c>
      <c r="B3256" s="4" t="s">
        <v>143</v>
      </c>
      <c r="C3256" s="12">
        <f>C3257</f>
        <v>4375000</v>
      </c>
      <c r="D3256" s="12">
        <f t="shared" ref="D3256:J3256" si="1465">D3257</f>
        <v>0</v>
      </c>
      <c r="E3256" s="12">
        <f t="shared" si="1465"/>
        <v>0</v>
      </c>
      <c r="F3256" s="633">
        <f t="shared" si="1465"/>
        <v>0</v>
      </c>
      <c r="G3256" s="824">
        <f t="shared" si="1465"/>
        <v>2187500</v>
      </c>
      <c r="H3256" s="12">
        <f t="shared" si="1465"/>
        <v>0</v>
      </c>
      <c r="I3256" s="834">
        <f t="shared" si="1465"/>
        <v>2187500</v>
      </c>
      <c r="J3256" s="634">
        <f t="shared" si="1465"/>
        <v>2187500</v>
      </c>
      <c r="K3256" s="733">
        <f t="shared" ref="K3256:K3269" si="1466">I3256/C3256*100</f>
        <v>50</v>
      </c>
    </row>
    <row r="3257" spans="1:11" ht="14.1" customHeight="1" x14ac:dyDescent="0.25">
      <c r="A3257" s="732" t="s">
        <v>825</v>
      </c>
      <c r="B3257" s="4" t="s">
        <v>144</v>
      </c>
      <c r="C3257" s="12">
        <v>4375000</v>
      </c>
      <c r="D3257" s="218"/>
      <c r="E3257" s="218"/>
      <c r="F3257" s="697"/>
      <c r="G3257" s="822">
        <v>2187500</v>
      </c>
      <c r="H3257" s="605"/>
      <c r="I3257" s="823">
        <f>H3257+G3257</f>
        <v>2187500</v>
      </c>
      <c r="J3257" s="636">
        <f>C3257-I3257</f>
        <v>2187500</v>
      </c>
      <c r="K3257" s="755">
        <f t="shared" si="1466"/>
        <v>50</v>
      </c>
    </row>
    <row r="3258" spans="1:11" ht="14.1" customHeight="1" x14ac:dyDescent="0.25">
      <c r="A3258" s="745" t="s">
        <v>109</v>
      </c>
      <c r="B3258" s="38" t="s">
        <v>89</v>
      </c>
      <c r="C3258" s="620">
        <f>C3259</f>
        <v>2500000</v>
      </c>
      <c r="D3258" s="620">
        <f t="shared" ref="D3258:J3259" si="1467">D3259</f>
        <v>0</v>
      </c>
      <c r="E3258" s="620">
        <f t="shared" si="1467"/>
        <v>0</v>
      </c>
      <c r="F3258" s="453">
        <f t="shared" si="1467"/>
        <v>0</v>
      </c>
      <c r="G3258" s="832">
        <f t="shared" si="1467"/>
        <v>1011000</v>
      </c>
      <c r="H3258" s="1313">
        <f t="shared" si="1467"/>
        <v>65500</v>
      </c>
      <c r="I3258" s="810">
        <f t="shared" si="1467"/>
        <v>1076500</v>
      </c>
      <c r="J3258" s="866">
        <f t="shared" si="1467"/>
        <v>1423500</v>
      </c>
      <c r="K3258" s="746">
        <f t="shared" si="1466"/>
        <v>43.059999999999995</v>
      </c>
    </row>
    <row r="3259" spans="1:11" ht="14.1" customHeight="1" thickBot="1" x14ac:dyDescent="0.3">
      <c r="A3259" s="371" t="s">
        <v>827</v>
      </c>
      <c r="B3259" s="47" t="s">
        <v>826</v>
      </c>
      <c r="C3259" s="616">
        <f>C3260</f>
        <v>2500000</v>
      </c>
      <c r="D3259" s="616">
        <f t="shared" si="1467"/>
        <v>0</v>
      </c>
      <c r="E3259" s="616">
        <f t="shared" si="1467"/>
        <v>0</v>
      </c>
      <c r="F3259" s="622">
        <f t="shared" si="1467"/>
        <v>0</v>
      </c>
      <c r="G3259" s="819">
        <f t="shared" si="1467"/>
        <v>1011000</v>
      </c>
      <c r="H3259" s="616">
        <f t="shared" si="1467"/>
        <v>65500</v>
      </c>
      <c r="I3259" s="961">
        <f t="shared" si="1467"/>
        <v>1076500</v>
      </c>
      <c r="J3259" s="865">
        <f t="shared" si="1467"/>
        <v>1423500</v>
      </c>
      <c r="K3259" s="739">
        <f t="shared" si="1466"/>
        <v>43.059999999999995</v>
      </c>
    </row>
    <row r="3260" spans="1:11" ht="14.1" customHeight="1" thickBot="1" x14ac:dyDescent="0.3">
      <c r="A3260" s="372" t="s">
        <v>828</v>
      </c>
      <c r="B3260" s="3" t="s">
        <v>136</v>
      </c>
      <c r="C3260" s="617">
        <f>C3261+C3263</f>
        <v>2500000</v>
      </c>
      <c r="D3260" s="617">
        <f t="shared" ref="D3260:J3260" si="1468">D3261+D3263</f>
        <v>0</v>
      </c>
      <c r="E3260" s="617">
        <f t="shared" si="1468"/>
        <v>0</v>
      </c>
      <c r="F3260" s="624">
        <f t="shared" si="1468"/>
        <v>0</v>
      </c>
      <c r="G3260" s="820">
        <f t="shared" si="1468"/>
        <v>1011000</v>
      </c>
      <c r="H3260" s="617">
        <f t="shared" si="1468"/>
        <v>65500</v>
      </c>
      <c r="I3260" s="934">
        <f t="shared" si="1468"/>
        <v>1076500</v>
      </c>
      <c r="J3260" s="625">
        <f t="shared" si="1468"/>
        <v>1423500</v>
      </c>
      <c r="K3260" s="741">
        <f t="shared" si="1466"/>
        <v>43.059999999999995</v>
      </c>
    </row>
    <row r="3261" spans="1:11" ht="14.1" customHeight="1" x14ac:dyDescent="0.25">
      <c r="A3261" s="747" t="s">
        <v>829</v>
      </c>
      <c r="B3261" s="41" t="s">
        <v>139</v>
      </c>
      <c r="C3261" s="618">
        <f>C3262</f>
        <v>200000</v>
      </c>
      <c r="D3261" s="618">
        <f t="shared" ref="D3261:J3261" si="1469">D3262</f>
        <v>0</v>
      </c>
      <c r="E3261" s="618">
        <f t="shared" si="1469"/>
        <v>0</v>
      </c>
      <c r="F3261" s="626">
        <f t="shared" si="1469"/>
        <v>0</v>
      </c>
      <c r="G3261" s="821">
        <f t="shared" si="1469"/>
        <v>91000</v>
      </c>
      <c r="H3261" s="618">
        <f t="shared" si="1469"/>
        <v>65500</v>
      </c>
      <c r="I3261" s="935">
        <f t="shared" si="1469"/>
        <v>156500</v>
      </c>
      <c r="J3261" s="628">
        <f t="shared" si="1469"/>
        <v>43500</v>
      </c>
      <c r="K3261" s="743">
        <f t="shared" si="1466"/>
        <v>78.25</v>
      </c>
    </row>
    <row r="3262" spans="1:11" ht="14.1" customHeight="1" x14ac:dyDescent="0.25">
      <c r="A3262" s="732" t="s">
        <v>830</v>
      </c>
      <c r="B3262" s="4" t="s">
        <v>140</v>
      </c>
      <c r="C3262" s="12">
        <v>200000</v>
      </c>
      <c r="D3262" s="218"/>
      <c r="E3262" s="218"/>
      <c r="F3262" s="697"/>
      <c r="G3262" s="822">
        <v>91000</v>
      </c>
      <c r="H3262" s="605">
        <v>65500</v>
      </c>
      <c r="I3262" s="831">
        <f>H3262+G3262</f>
        <v>156500</v>
      </c>
      <c r="J3262" s="604">
        <f>C3262-I3262</f>
        <v>43500</v>
      </c>
      <c r="K3262" s="733">
        <f t="shared" si="1466"/>
        <v>78.25</v>
      </c>
    </row>
    <row r="3263" spans="1:11" ht="14.1" customHeight="1" x14ac:dyDescent="0.25">
      <c r="A3263" s="732" t="s">
        <v>832</v>
      </c>
      <c r="B3263" s="4" t="s">
        <v>143</v>
      </c>
      <c r="C3263" s="12">
        <f>C3264</f>
        <v>2300000</v>
      </c>
      <c r="D3263" s="12">
        <f t="shared" ref="D3263:J3263" si="1470">D3264</f>
        <v>0</v>
      </c>
      <c r="E3263" s="12">
        <f t="shared" si="1470"/>
        <v>0</v>
      </c>
      <c r="F3263" s="633">
        <f t="shared" si="1470"/>
        <v>0</v>
      </c>
      <c r="G3263" s="824">
        <f t="shared" si="1470"/>
        <v>920000</v>
      </c>
      <c r="H3263" s="12">
        <f t="shared" si="1470"/>
        <v>0</v>
      </c>
      <c r="I3263" s="834">
        <f t="shared" si="1470"/>
        <v>920000</v>
      </c>
      <c r="J3263" s="634">
        <f t="shared" si="1470"/>
        <v>1380000</v>
      </c>
      <c r="K3263" s="733">
        <f t="shared" si="1466"/>
        <v>40</v>
      </c>
    </row>
    <row r="3264" spans="1:11" ht="14.1" customHeight="1" x14ac:dyDescent="0.25">
      <c r="A3264" s="732" t="s">
        <v>831</v>
      </c>
      <c r="B3264" s="4" t="s">
        <v>144</v>
      </c>
      <c r="C3264" s="12">
        <v>2300000</v>
      </c>
      <c r="D3264" s="218"/>
      <c r="E3264" s="218"/>
      <c r="F3264" s="697"/>
      <c r="G3264" s="822">
        <v>920000</v>
      </c>
      <c r="H3264" s="605"/>
      <c r="I3264" s="831">
        <f>H3264+G3264</f>
        <v>920000</v>
      </c>
      <c r="J3264" s="604">
        <f>C3264-I3264</f>
        <v>1380000</v>
      </c>
      <c r="K3264" s="733">
        <f t="shared" si="1466"/>
        <v>40</v>
      </c>
    </row>
    <row r="3265" spans="1:11" ht="14.1" customHeight="1" x14ac:dyDescent="0.25">
      <c r="A3265" s="745" t="s">
        <v>108</v>
      </c>
      <c r="B3265" s="38" t="s">
        <v>90</v>
      </c>
      <c r="C3265" s="620">
        <f t="shared" ref="C3265:J3265" si="1471">C3266+C3277</f>
        <v>4000000</v>
      </c>
      <c r="D3265" s="620">
        <f t="shared" si="1471"/>
        <v>0</v>
      </c>
      <c r="E3265" s="620">
        <f t="shared" si="1471"/>
        <v>0</v>
      </c>
      <c r="F3265" s="453">
        <f t="shared" si="1471"/>
        <v>0</v>
      </c>
      <c r="G3265" s="832">
        <f t="shared" si="1471"/>
        <v>845500</v>
      </c>
      <c r="H3265" s="1313">
        <f t="shared" si="1471"/>
        <v>181750</v>
      </c>
      <c r="I3265" s="810">
        <f t="shared" si="1471"/>
        <v>1027250</v>
      </c>
      <c r="J3265" s="866">
        <f t="shared" si="1471"/>
        <v>2822750</v>
      </c>
      <c r="K3265" s="746">
        <f t="shared" si="1466"/>
        <v>25.681249999999999</v>
      </c>
    </row>
    <row r="3266" spans="1:11" ht="14.1" customHeight="1" thickBot="1" x14ac:dyDescent="0.3">
      <c r="A3266" s="371" t="s">
        <v>9</v>
      </c>
      <c r="B3266" s="47" t="s">
        <v>10</v>
      </c>
      <c r="C3266" s="616">
        <f>C3267</f>
        <v>2000000</v>
      </c>
      <c r="D3266" s="616">
        <f t="shared" ref="D3266:J3266" si="1472">D3267</f>
        <v>0</v>
      </c>
      <c r="E3266" s="616">
        <f t="shared" si="1472"/>
        <v>0</v>
      </c>
      <c r="F3266" s="622">
        <f t="shared" si="1472"/>
        <v>0</v>
      </c>
      <c r="G3266" s="819">
        <f t="shared" si="1472"/>
        <v>845500</v>
      </c>
      <c r="H3266" s="616">
        <f t="shared" si="1472"/>
        <v>103750</v>
      </c>
      <c r="I3266" s="961">
        <f t="shared" si="1472"/>
        <v>949250</v>
      </c>
      <c r="J3266" s="865">
        <f t="shared" si="1472"/>
        <v>1050750</v>
      </c>
      <c r="K3266" s="739">
        <f t="shared" si="1466"/>
        <v>47.462499999999999</v>
      </c>
    </row>
    <row r="3267" spans="1:11" ht="14.1" customHeight="1" thickBot="1" x14ac:dyDescent="0.3">
      <c r="A3267" s="372" t="s">
        <v>168</v>
      </c>
      <c r="B3267" s="3" t="s">
        <v>136</v>
      </c>
      <c r="C3267" s="617">
        <f>C3268+C3270+C3272+C3275</f>
        <v>2000000</v>
      </c>
      <c r="D3267" s="617">
        <f t="shared" ref="D3267:J3267" si="1473">D3268+D3270+D3272+D3275</f>
        <v>0</v>
      </c>
      <c r="E3267" s="617">
        <f t="shared" si="1473"/>
        <v>0</v>
      </c>
      <c r="F3267" s="624">
        <f t="shared" si="1473"/>
        <v>0</v>
      </c>
      <c r="G3267" s="820">
        <f t="shared" si="1473"/>
        <v>845500</v>
      </c>
      <c r="H3267" s="617">
        <f t="shared" si="1473"/>
        <v>103750</v>
      </c>
      <c r="I3267" s="934">
        <f t="shared" si="1473"/>
        <v>949250</v>
      </c>
      <c r="J3267" s="625">
        <f t="shared" si="1473"/>
        <v>1050750</v>
      </c>
      <c r="K3267" s="741">
        <f t="shared" si="1466"/>
        <v>47.462499999999999</v>
      </c>
    </row>
    <row r="3268" spans="1:11" ht="14.1" customHeight="1" x14ac:dyDescent="0.25">
      <c r="A3268" s="747" t="s">
        <v>169</v>
      </c>
      <c r="B3268" s="41" t="s">
        <v>139</v>
      </c>
      <c r="C3268" s="618">
        <f>C3269</f>
        <v>200000</v>
      </c>
      <c r="D3268" s="618">
        <f t="shared" ref="D3268:J3268" si="1474">D3269</f>
        <v>0</v>
      </c>
      <c r="E3268" s="618">
        <f t="shared" si="1474"/>
        <v>0</v>
      </c>
      <c r="F3268" s="626">
        <f t="shared" si="1474"/>
        <v>0</v>
      </c>
      <c r="G3268" s="821">
        <f t="shared" si="1474"/>
        <v>95500</v>
      </c>
      <c r="H3268" s="618">
        <f t="shared" si="1474"/>
        <v>70000</v>
      </c>
      <c r="I3268" s="935">
        <f t="shared" si="1474"/>
        <v>165500</v>
      </c>
      <c r="J3268" s="628">
        <f t="shared" si="1474"/>
        <v>34500</v>
      </c>
      <c r="K3268" s="743">
        <f t="shared" si="1466"/>
        <v>82.75</v>
      </c>
    </row>
    <row r="3269" spans="1:11" ht="14.1" customHeight="1" x14ac:dyDescent="0.25">
      <c r="A3269" s="736" t="s">
        <v>170</v>
      </c>
      <c r="B3269" s="4" t="s">
        <v>140</v>
      </c>
      <c r="C3269" s="12">
        <v>200000</v>
      </c>
      <c r="D3269" s="587"/>
      <c r="E3269" s="587"/>
      <c r="F3269" s="699"/>
      <c r="G3269" s="822">
        <v>95500</v>
      </c>
      <c r="H3269" s="605">
        <v>70000</v>
      </c>
      <c r="I3269" s="823">
        <f>H3269+G3269</f>
        <v>165500</v>
      </c>
      <c r="J3269" s="604">
        <f>C3269-I3269</f>
        <v>34500</v>
      </c>
      <c r="K3269" s="733">
        <f t="shared" si="1466"/>
        <v>82.75</v>
      </c>
    </row>
    <row r="3270" spans="1:11" ht="14.1" customHeight="1" x14ac:dyDescent="0.25">
      <c r="A3270" s="732" t="s">
        <v>833</v>
      </c>
      <c r="B3270" s="4" t="s">
        <v>818</v>
      </c>
      <c r="C3270" s="12">
        <f>C3271</f>
        <v>0</v>
      </c>
      <c r="D3270" s="12">
        <f t="shared" ref="D3270:J3270" si="1475">D3271</f>
        <v>0</v>
      </c>
      <c r="E3270" s="12">
        <f t="shared" si="1475"/>
        <v>0</v>
      </c>
      <c r="F3270" s="633">
        <f t="shared" si="1475"/>
        <v>0</v>
      </c>
      <c r="G3270" s="824">
        <f t="shared" si="1475"/>
        <v>0</v>
      </c>
      <c r="H3270" s="12">
        <f t="shared" si="1475"/>
        <v>0</v>
      </c>
      <c r="I3270" s="834">
        <f t="shared" si="1475"/>
        <v>0</v>
      </c>
      <c r="J3270" s="634">
        <f t="shared" si="1475"/>
        <v>0</v>
      </c>
      <c r="K3270" s="733"/>
    </row>
    <row r="3271" spans="1:11" ht="14.1" customHeight="1" x14ac:dyDescent="0.25">
      <c r="A3271" s="732" t="s">
        <v>834</v>
      </c>
      <c r="B3271" s="4" t="s">
        <v>791</v>
      </c>
      <c r="C3271" s="12">
        <v>0</v>
      </c>
      <c r="D3271" s="587"/>
      <c r="E3271" s="587"/>
      <c r="F3271" s="699"/>
      <c r="G3271" s="822"/>
      <c r="H3271" s="605"/>
      <c r="I3271" s="823"/>
      <c r="J3271" s="604">
        <f>C3271-I3271</f>
        <v>0</v>
      </c>
      <c r="K3271" s="733"/>
    </row>
    <row r="3272" spans="1:11" ht="14.1" customHeight="1" x14ac:dyDescent="0.25">
      <c r="A3272" s="747" t="s">
        <v>171</v>
      </c>
      <c r="B3272" s="4" t="s">
        <v>141</v>
      </c>
      <c r="C3272" s="12">
        <f>C3273+C3274</f>
        <v>150000</v>
      </c>
      <c r="D3272" s="12">
        <f t="shared" ref="D3272:I3272" si="1476">D3273+D3274</f>
        <v>0</v>
      </c>
      <c r="E3272" s="12">
        <f t="shared" si="1476"/>
        <v>0</v>
      </c>
      <c r="F3272" s="12">
        <f t="shared" si="1476"/>
        <v>0</v>
      </c>
      <c r="G3272" s="12">
        <f t="shared" si="1476"/>
        <v>0</v>
      </c>
      <c r="H3272" s="12">
        <f t="shared" si="1476"/>
        <v>33750</v>
      </c>
      <c r="I3272" s="12">
        <f t="shared" si="1476"/>
        <v>33750</v>
      </c>
      <c r="J3272" s="12">
        <f>C3272-I3272</f>
        <v>116250</v>
      </c>
      <c r="K3272" s="733">
        <f>I3272/C3272*100</f>
        <v>22.5</v>
      </c>
    </row>
    <row r="3273" spans="1:11" ht="14.1" customHeight="1" x14ac:dyDescent="0.25">
      <c r="A3273" s="732" t="s">
        <v>1012</v>
      </c>
      <c r="B3273" s="4" t="s">
        <v>142</v>
      </c>
      <c r="C3273" s="12">
        <v>150000</v>
      </c>
      <c r="D3273" s="12"/>
      <c r="E3273" s="12"/>
      <c r="F3273" s="633"/>
      <c r="G3273" s="824"/>
      <c r="H3273" s="12">
        <v>33750</v>
      </c>
      <c r="I3273" s="834">
        <f>H3273+G3273</f>
        <v>33750</v>
      </c>
      <c r="J3273" s="12">
        <f>C3273-I3273</f>
        <v>116250</v>
      </c>
      <c r="K3273" s="733">
        <f>I3273/C3273*100</f>
        <v>22.5</v>
      </c>
    </row>
    <row r="3274" spans="1:11" ht="14.1" customHeight="1" x14ac:dyDescent="0.25">
      <c r="A3274" s="732" t="s">
        <v>835</v>
      </c>
      <c r="B3274" s="4" t="s">
        <v>809</v>
      </c>
      <c r="C3274" s="12">
        <v>0</v>
      </c>
      <c r="D3274" s="587"/>
      <c r="E3274" s="587"/>
      <c r="F3274" s="699"/>
      <c r="G3274" s="822"/>
      <c r="H3274" s="605"/>
      <c r="I3274" s="823">
        <f>H3274+G3274</f>
        <v>0</v>
      </c>
      <c r="J3274" s="604">
        <f>C3274-I3274</f>
        <v>0</v>
      </c>
      <c r="K3274" s="733"/>
    </row>
    <row r="3275" spans="1:11" ht="14.1" customHeight="1" x14ac:dyDescent="0.25">
      <c r="A3275" s="732" t="s">
        <v>172</v>
      </c>
      <c r="B3275" s="4" t="s">
        <v>143</v>
      </c>
      <c r="C3275" s="12">
        <f>C3276</f>
        <v>1650000</v>
      </c>
      <c r="D3275" s="12">
        <f t="shared" ref="D3275:J3275" si="1477">D3276</f>
        <v>0</v>
      </c>
      <c r="E3275" s="12">
        <f t="shared" si="1477"/>
        <v>0</v>
      </c>
      <c r="F3275" s="633">
        <f t="shared" si="1477"/>
        <v>0</v>
      </c>
      <c r="G3275" s="824">
        <f t="shared" si="1477"/>
        <v>750000</v>
      </c>
      <c r="H3275" s="12">
        <f t="shared" si="1477"/>
        <v>0</v>
      </c>
      <c r="I3275" s="834">
        <f t="shared" si="1477"/>
        <v>750000</v>
      </c>
      <c r="J3275" s="634">
        <f t="shared" si="1477"/>
        <v>900000</v>
      </c>
      <c r="K3275" s="733">
        <f t="shared" ref="K3275:K3280" si="1478">I3275/C3275*100</f>
        <v>45.454545454545453</v>
      </c>
    </row>
    <row r="3276" spans="1:11" ht="14.1" customHeight="1" thickBot="1" x14ac:dyDescent="0.3">
      <c r="A3276" s="736" t="s">
        <v>173</v>
      </c>
      <c r="B3276" s="32" t="s">
        <v>836</v>
      </c>
      <c r="C3276" s="611">
        <v>1650000</v>
      </c>
      <c r="D3276" s="590"/>
      <c r="E3276" s="590"/>
      <c r="F3276" s="698"/>
      <c r="G3276" s="828">
        <v>750000</v>
      </c>
      <c r="H3276" s="629"/>
      <c r="I3276" s="829">
        <f>H3276+G3276</f>
        <v>750000</v>
      </c>
      <c r="J3276" s="630">
        <f>C3276-I3276</f>
        <v>900000</v>
      </c>
      <c r="K3276" s="737">
        <f t="shared" si="1478"/>
        <v>45.454545454545453</v>
      </c>
    </row>
    <row r="3277" spans="1:11" ht="14.1" customHeight="1" thickBot="1" x14ac:dyDescent="0.3">
      <c r="A3277" s="756" t="s">
        <v>11</v>
      </c>
      <c r="B3277" s="440" t="s">
        <v>12</v>
      </c>
      <c r="C3277" s="637">
        <f t="shared" ref="C3277:J3277" si="1479">C3278+C3287</f>
        <v>2000000</v>
      </c>
      <c r="D3277" s="637">
        <f t="shared" si="1479"/>
        <v>0</v>
      </c>
      <c r="E3277" s="637">
        <f t="shared" si="1479"/>
        <v>0</v>
      </c>
      <c r="F3277" s="787">
        <f t="shared" si="1479"/>
        <v>0</v>
      </c>
      <c r="G3277" s="835">
        <f t="shared" si="1479"/>
        <v>0</v>
      </c>
      <c r="H3277" s="637">
        <f t="shared" si="1479"/>
        <v>78000</v>
      </c>
      <c r="I3277" s="963">
        <f t="shared" si="1479"/>
        <v>78000</v>
      </c>
      <c r="J3277" s="868">
        <f t="shared" si="1479"/>
        <v>1772000</v>
      </c>
      <c r="K3277" s="757">
        <f t="shared" si="1478"/>
        <v>3.9</v>
      </c>
    </row>
    <row r="3278" spans="1:11" ht="14.1" customHeight="1" thickBot="1" x14ac:dyDescent="0.3">
      <c r="A3278" s="740" t="s">
        <v>837</v>
      </c>
      <c r="B3278" s="335" t="s">
        <v>80</v>
      </c>
      <c r="C3278" s="638">
        <f>C3279</f>
        <v>510000</v>
      </c>
      <c r="D3278" s="638">
        <f t="shared" ref="D3278:J3279" si="1480">D3279</f>
        <v>0</v>
      </c>
      <c r="E3278" s="638">
        <f t="shared" si="1480"/>
        <v>0</v>
      </c>
      <c r="F3278" s="788">
        <f t="shared" si="1480"/>
        <v>0</v>
      </c>
      <c r="G3278" s="836">
        <f t="shared" si="1480"/>
        <v>0</v>
      </c>
      <c r="H3278" s="638">
        <f t="shared" si="1480"/>
        <v>0</v>
      </c>
      <c r="I3278" s="938">
        <f t="shared" si="1480"/>
        <v>0</v>
      </c>
      <c r="J3278" s="869">
        <f t="shared" si="1480"/>
        <v>510000</v>
      </c>
      <c r="K3278" s="749">
        <f t="shared" si="1478"/>
        <v>0</v>
      </c>
    </row>
    <row r="3279" spans="1:11" ht="14.1" customHeight="1" x14ac:dyDescent="0.25">
      <c r="A3279" s="758" t="s">
        <v>838</v>
      </c>
      <c r="B3279" s="338" t="s">
        <v>137</v>
      </c>
      <c r="C3279" s="639">
        <f>C3280</f>
        <v>510000</v>
      </c>
      <c r="D3279" s="639">
        <f t="shared" si="1480"/>
        <v>0</v>
      </c>
      <c r="E3279" s="639">
        <f t="shared" si="1480"/>
        <v>0</v>
      </c>
      <c r="F3279" s="789">
        <f t="shared" si="1480"/>
        <v>0</v>
      </c>
      <c r="G3279" s="837">
        <f t="shared" si="1480"/>
        <v>0</v>
      </c>
      <c r="H3279" s="639">
        <f t="shared" si="1480"/>
        <v>0</v>
      </c>
      <c r="I3279" s="939">
        <f t="shared" si="1480"/>
        <v>0</v>
      </c>
      <c r="J3279" s="870">
        <f t="shared" si="1480"/>
        <v>510000</v>
      </c>
      <c r="K3279" s="759">
        <f t="shared" si="1478"/>
        <v>0</v>
      </c>
    </row>
    <row r="3280" spans="1:11" ht="14.1" customHeight="1" x14ac:dyDescent="0.25">
      <c r="A3280" s="744" t="s">
        <v>839</v>
      </c>
      <c r="B3280" s="437" t="s">
        <v>840</v>
      </c>
      <c r="C3280" s="631">
        <v>510000</v>
      </c>
      <c r="D3280" s="631"/>
      <c r="E3280" s="631"/>
      <c r="F3280" s="888"/>
      <c r="G3280" s="830"/>
      <c r="H3280" s="631"/>
      <c r="I3280" s="889"/>
      <c r="J3280" s="890">
        <f>C3280-I3280</f>
        <v>510000</v>
      </c>
      <c r="K3280" s="781">
        <f t="shared" si="1478"/>
        <v>0</v>
      </c>
    </row>
    <row r="3281" spans="1:11" ht="14.1" customHeight="1" x14ac:dyDescent="0.25">
      <c r="A3281" s="898"/>
      <c r="B3281" s="898"/>
      <c r="C3281" s="899"/>
      <c r="D3281" s="899"/>
      <c r="E3281" s="899"/>
      <c r="F3281" s="899"/>
      <c r="G3281" s="899"/>
      <c r="H3281" s="899"/>
      <c r="I3281" s="899"/>
      <c r="J3281" s="899"/>
      <c r="K3281" s="900"/>
    </row>
    <row r="3282" spans="1:11" ht="14.1" customHeight="1" x14ac:dyDescent="0.25">
      <c r="A3282" s="901"/>
      <c r="B3282" s="901"/>
      <c r="C3282" s="902"/>
      <c r="D3282" s="902"/>
      <c r="E3282" s="902"/>
      <c r="F3282" s="902"/>
      <c r="G3282" s="902"/>
      <c r="H3282" s="902"/>
      <c r="I3282" s="902"/>
      <c r="J3282" s="902"/>
      <c r="K3282" s="903"/>
    </row>
    <row r="3283" spans="1:11" ht="14.1" customHeight="1" x14ac:dyDescent="0.25">
      <c r="A3283" s="901"/>
      <c r="B3283" s="901"/>
      <c r="C3283" s="902"/>
      <c r="D3283" s="902"/>
      <c r="E3283" s="902"/>
      <c r="F3283" s="902"/>
      <c r="G3283" s="902"/>
      <c r="H3283" s="902"/>
      <c r="I3283" s="902"/>
      <c r="J3283" s="902"/>
      <c r="K3283" s="903"/>
    </row>
    <row r="3284" spans="1:11" ht="14.1" customHeight="1" x14ac:dyDescent="0.25">
      <c r="A3284" s="901"/>
      <c r="B3284" s="901"/>
      <c r="C3284" s="902"/>
      <c r="D3284" s="902"/>
      <c r="E3284" s="902"/>
      <c r="F3284" s="902"/>
      <c r="G3284" s="902"/>
      <c r="H3284" s="902"/>
      <c r="I3284" s="902"/>
      <c r="J3284" s="902"/>
      <c r="K3284" s="903"/>
    </row>
    <row r="3285" spans="1:11" ht="14.1" customHeight="1" x14ac:dyDescent="0.25">
      <c r="A3285" s="901"/>
      <c r="B3285" s="901"/>
      <c r="C3285" s="902"/>
      <c r="D3285" s="902"/>
      <c r="E3285" s="902"/>
      <c r="F3285" s="902"/>
      <c r="G3285" s="902"/>
      <c r="H3285" s="902"/>
      <c r="I3285" s="902"/>
      <c r="J3285" s="902"/>
      <c r="K3285" s="903">
        <v>4</v>
      </c>
    </row>
    <row r="3286" spans="1:11" ht="14.1" customHeight="1" x14ac:dyDescent="0.25">
      <c r="A3286" s="717" t="s">
        <v>435</v>
      </c>
      <c r="B3286" s="689">
        <v>2</v>
      </c>
      <c r="C3286" s="690" t="s">
        <v>436</v>
      </c>
      <c r="D3286" s="690" t="s">
        <v>437</v>
      </c>
      <c r="E3286" s="690" t="s">
        <v>438</v>
      </c>
      <c r="F3286" s="691" t="s">
        <v>439</v>
      </c>
      <c r="G3286" s="801">
        <v>7</v>
      </c>
      <c r="H3286" s="581">
        <v>8</v>
      </c>
      <c r="I3286" s="924">
        <v>9</v>
      </c>
      <c r="J3286" s="582">
        <v>10</v>
      </c>
      <c r="K3286" s="718">
        <v>11</v>
      </c>
    </row>
    <row r="3287" spans="1:11" ht="14.1" customHeight="1" thickBot="1" x14ac:dyDescent="0.3">
      <c r="A3287" s="891" t="s">
        <v>174</v>
      </c>
      <c r="B3287" s="892" t="s">
        <v>136</v>
      </c>
      <c r="C3287" s="893">
        <f>C3288+C3290+C3292+C3295</f>
        <v>1490000</v>
      </c>
      <c r="D3287" s="893">
        <f t="shared" ref="D3287:J3287" si="1481">D3288+D3290+D3292+D3295</f>
        <v>0</v>
      </c>
      <c r="E3287" s="893">
        <f t="shared" si="1481"/>
        <v>0</v>
      </c>
      <c r="F3287" s="894">
        <f t="shared" si="1481"/>
        <v>0</v>
      </c>
      <c r="G3287" s="895">
        <f t="shared" si="1481"/>
        <v>0</v>
      </c>
      <c r="H3287" s="893">
        <f t="shared" si="1481"/>
        <v>78000</v>
      </c>
      <c r="I3287" s="940">
        <f t="shared" si="1481"/>
        <v>78000</v>
      </c>
      <c r="J3287" s="896">
        <f t="shared" si="1481"/>
        <v>1262000</v>
      </c>
      <c r="K3287" s="897">
        <f>I3287/C3287*100</f>
        <v>5.2348993288590604</v>
      </c>
    </row>
    <row r="3288" spans="1:11" ht="14.1" customHeight="1" x14ac:dyDescent="0.25">
      <c r="A3288" s="747" t="s">
        <v>175</v>
      </c>
      <c r="B3288" s="41" t="s">
        <v>139</v>
      </c>
      <c r="C3288" s="618">
        <f>C3289</f>
        <v>190000</v>
      </c>
      <c r="D3288" s="618">
        <f t="shared" ref="D3288:J3288" si="1482">D3289</f>
        <v>0</v>
      </c>
      <c r="E3288" s="618">
        <f t="shared" si="1482"/>
        <v>0</v>
      </c>
      <c r="F3288" s="626">
        <f t="shared" si="1482"/>
        <v>0</v>
      </c>
      <c r="G3288" s="821">
        <f t="shared" si="1482"/>
        <v>0</v>
      </c>
      <c r="H3288" s="618">
        <f t="shared" si="1482"/>
        <v>78000</v>
      </c>
      <c r="I3288" s="935">
        <f t="shared" si="1482"/>
        <v>78000</v>
      </c>
      <c r="J3288" s="628">
        <f t="shared" si="1482"/>
        <v>112000</v>
      </c>
      <c r="K3288" s="743">
        <f>I3288/C3288*100</f>
        <v>41.05263157894737</v>
      </c>
    </row>
    <row r="3289" spans="1:11" ht="14.1" customHeight="1" x14ac:dyDescent="0.25">
      <c r="A3289" s="732" t="s">
        <v>176</v>
      </c>
      <c r="B3289" s="4" t="s">
        <v>140</v>
      </c>
      <c r="C3289" s="12">
        <v>190000</v>
      </c>
      <c r="D3289" s="218"/>
      <c r="E3289" s="218"/>
      <c r="F3289" s="697"/>
      <c r="G3289" s="822"/>
      <c r="H3289" s="605">
        <v>78000</v>
      </c>
      <c r="I3289" s="823">
        <f>H3289+G3289</f>
        <v>78000</v>
      </c>
      <c r="J3289" s="604">
        <f>C3289-I3289</f>
        <v>112000</v>
      </c>
      <c r="K3289" s="733">
        <f>I3289/C3289*100</f>
        <v>41.05263157894737</v>
      </c>
    </row>
    <row r="3290" spans="1:11" ht="14.1" customHeight="1" x14ac:dyDescent="0.25">
      <c r="A3290" s="732" t="s">
        <v>841</v>
      </c>
      <c r="B3290" s="4" t="s">
        <v>818</v>
      </c>
      <c r="C3290" s="12">
        <f>C3291</f>
        <v>0</v>
      </c>
      <c r="D3290" s="12">
        <f t="shared" ref="D3290:J3290" si="1483">D3291</f>
        <v>0</v>
      </c>
      <c r="E3290" s="12">
        <f t="shared" si="1483"/>
        <v>0</v>
      </c>
      <c r="F3290" s="633">
        <f t="shared" si="1483"/>
        <v>0</v>
      </c>
      <c r="G3290" s="824">
        <f t="shared" si="1483"/>
        <v>0</v>
      </c>
      <c r="H3290" s="12">
        <f t="shared" si="1483"/>
        <v>0</v>
      </c>
      <c r="I3290" s="834">
        <f t="shared" si="1483"/>
        <v>0</v>
      </c>
      <c r="J3290" s="634">
        <f t="shared" si="1483"/>
        <v>0</v>
      </c>
      <c r="K3290" s="733"/>
    </row>
    <row r="3291" spans="1:11" ht="14.1" customHeight="1" x14ac:dyDescent="0.25">
      <c r="A3291" s="732" t="s">
        <v>842</v>
      </c>
      <c r="B3291" s="4" t="s">
        <v>791</v>
      </c>
      <c r="C3291" s="12">
        <v>0</v>
      </c>
      <c r="D3291" s="218"/>
      <c r="E3291" s="218"/>
      <c r="F3291" s="697"/>
      <c r="G3291" s="822"/>
      <c r="H3291" s="605"/>
      <c r="I3291" s="823"/>
      <c r="J3291" s="604">
        <f>C3291-I3291</f>
        <v>0</v>
      </c>
      <c r="K3291" s="733"/>
    </row>
    <row r="3292" spans="1:11" ht="14.1" customHeight="1" x14ac:dyDescent="0.25">
      <c r="A3292" s="732" t="s">
        <v>177</v>
      </c>
      <c r="B3292" s="4" t="s">
        <v>141</v>
      </c>
      <c r="C3292" s="12">
        <f>C3293+C3294</f>
        <v>150000</v>
      </c>
      <c r="D3292" s="12">
        <f t="shared" ref="D3292:J3292" si="1484">D3293+D3294</f>
        <v>0</v>
      </c>
      <c r="E3292" s="12">
        <f t="shared" si="1484"/>
        <v>0</v>
      </c>
      <c r="F3292" s="12">
        <f t="shared" si="1484"/>
        <v>0</v>
      </c>
      <c r="G3292" s="12">
        <f t="shared" si="1484"/>
        <v>0</v>
      </c>
      <c r="H3292" s="12">
        <f t="shared" si="1484"/>
        <v>0</v>
      </c>
      <c r="I3292" s="12">
        <f t="shared" si="1484"/>
        <v>0</v>
      </c>
      <c r="J3292" s="12">
        <f t="shared" si="1484"/>
        <v>0</v>
      </c>
      <c r="K3292" s="733">
        <f>I3292/C3292*100</f>
        <v>0</v>
      </c>
    </row>
    <row r="3293" spans="1:11" ht="14.1" customHeight="1" x14ac:dyDescent="0.25">
      <c r="A3293" s="732" t="s">
        <v>1016</v>
      </c>
      <c r="B3293" s="4" t="s">
        <v>142</v>
      </c>
      <c r="C3293" s="12">
        <v>150000</v>
      </c>
      <c r="D3293" s="12"/>
      <c r="E3293" s="12"/>
      <c r="F3293" s="633"/>
      <c r="G3293" s="824"/>
      <c r="H3293" s="12"/>
      <c r="I3293" s="834"/>
      <c r="J3293" s="634"/>
      <c r="K3293" s="733">
        <f>I3293/C3293*100</f>
        <v>0</v>
      </c>
    </row>
    <row r="3294" spans="1:11" ht="14.1" customHeight="1" x14ac:dyDescent="0.25">
      <c r="A3294" s="732" t="s">
        <v>843</v>
      </c>
      <c r="B3294" s="4" t="s">
        <v>809</v>
      </c>
      <c r="C3294" s="12">
        <v>0</v>
      </c>
      <c r="D3294" s="218"/>
      <c r="E3294" s="605">
        <v>0</v>
      </c>
      <c r="F3294" s="699"/>
      <c r="G3294" s="822"/>
      <c r="H3294" s="605"/>
      <c r="I3294" s="823">
        <f>H3294+G3294</f>
        <v>0</v>
      </c>
      <c r="J3294" s="604">
        <f>C3294-I3294</f>
        <v>0</v>
      </c>
      <c r="K3294" s="733"/>
    </row>
    <row r="3295" spans="1:11" ht="14.1" customHeight="1" x14ac:dyDescent="0.25">
      <c r="A3295" s="732" t="s">
        <v>178</v>
      </c>
      <c r="B3295" s="4" t="s">
        <v>143</v>
      </c>
      <c r="C3295" s="12">
        <f>C3296</f>
        <v>1150000</v>
      </c>
      <c r="D3295" s="12">
        <f t="shared" ref="D3295:J3295" si="1485">D3296</f>
        <v>0</v>
      </c>
      <c r="E3295" s="12">
        <f t="shared" si="1485"/>
        <v>0</v>
      </c>
      <c r="F3295" s="633">
        <f t="shared" si="1485"/>
        <v>0</v>
      </c>
      <c r="G3295" s="824">
        <f t="shared" si="1485"/>
        <v>0</v>
      </c>
      <c r="H3295" s="12">
        <f t="shared" si="1485"/>
        <v>0</v>
      </c>
      <c r="I3295" s="834">
        <f t="shared" si="1485"/>
        <v>0</v>
      </c>
      <c r="J3295" s="634">
        <f t="shared" si="1485"/>
        <v>1150000</v>
      </c>
      <c r="K3295" s="733">
        <f t="shared" ref="K3295:K3304" si="1486">I3295/C3295*100</f>
        <v>0</v>
      </c>
    </row>
    <row r="3296" spans="1:11" ht="14.1" customHeight="1" x14ac:dyDescent="0.25">
      <c r="A3296" s="732" t="s">
        <v>844</v>
      </c>
      <c r="B3296" s="4" t="s">
        <v>144</v>
      </c>
      <c r="C3296" s="12">
        <v>1150000</v>
      </c>
      <c r="D3296" s="218"/>
      <c r="E3296" s="218"/>
      <c r="F3296" s="697"/>
      <c r="G3296" s="822"/>
      <c r="H3296" s="605"/>
      <c r="I3296" s="823">
        <f>H3296+G3296</f>
        <v>0</v>
      </c>
      <c r="J3296" s="604">
        <f>C3296-I3296</f>
        <v>1150000</v>
      </c>
      <c r="K3296" s="733">
        <f t="shared" si="1486"/>
        <v>0</v>
      </c>
    </row>
    <row r="3297" spans="1:11" ht="14.1" customHeight="1" x14ac:dyDescent="0.25">
      <c r="A3297" s="745" t="s">
        <v>107</v>
      </c>
      <c r="B3297" s="38" t="s">
        <v>450</v>
      </c>
      <c r="C3297" s="620">
        <f t="shared" ref="C3297:J3297" si="1487">C3298+C3311</f>
        <v>43000000</v>
      </c>
      <c r="D3297" s="620">
        <f t="shared" si="1487"/>
        <v>0</v>
      </c>
      <c r="E3297" s="620">
        <f t="shared" si="1487"/>
        <v>0</v>
      </c>
      <c r="F3297" s="453">
        <f t="shared" si="1487"/>
        <v>0</v>
      </c>
      <c r="G3297" s="825">
        <f t="shared" si="1487"/>
        <v>0</v>
      </c>
      <c r="H3297" s="1312">
        <f t="shared" si="1487"/>
        <v>0</v>
      </c>
      <c r="I3297" s="665">
        <f t="shared" si="1487"/>
        <v>0</v>
      </c>
      <c r="J3297" s="621">
        <f t="shared" si="1487"/>
        <v>43000000</v>
      </c>
      <c r="K3297" s="746">
        <f t="shared" si="1486"/>
        <v>0</v>
      </c>
    </row>
    <row r="3298" spans="1:11" ht="14.1" customHeight="1" thickBot="1" x14ac:dyDescent="0.3">
      <c r="A3298" s="371" t="s">
        <v>13</v>
      </c>
      <c r="B3298" s="47" t="s">
        <v>14</v>
      </c>
      <c r="C3298" s="616">
        <f>C3299+C3304</f>
        <v>38000000</v>
      </c>
      <c r="D3298" s="616">
        <f t="shared" ref="D3298:J3298" si="1488">D3299+D3304</f>
        <v>0</v>
      </c>
      <c r="E3298" s="616">
        <f t="shared" si="1488"/>
        <v>0</v>
      </c>
      <c r="F3298" s="622">
        <f t="shared" si="1488"/>
        <v>0</v>
      </c>
      <c r="G3298" s="838">
        <f t="shared" si="1488"/>
        <v>0</v>
      </c>
      <c r="H3298" s="641">
        <f t="shared" si="1488"/>
        <v>0</v>
      </c>
      <c r="I3298" s="962">
        <f t="shared" si="1488"/>
        <v>0</v>
      </c>
      <c r="J3298" s="632">
        <f t="shared" si="1488"/>
        <v>38000000</v>
      </c>
      <c r="K3298" s="739">
        <f t="shared" si="1486"/>
        <v>0</v>
      </c>
    </row>
    <row r="3299" spans="1:11" ht="14.1" customHeight="1" thickBot="1" x14ac:dyDescent="0.3">
      <c r="A3299" s="372" t="s">
        <v>182</v>
      </c>
      <c r="B3299" s="3" t="s">
        <v>80</v>
      </c>
      <c r="C3299" s="617">
        <f>C3300+C3302</f>
        <v>24480000</v>
      </c>
      <c r="D3299" s="617">
        <f t="shared" ref="D3299:J3299" si="1489">D3300+D3302</f>
        <v>0</v>
      </c>
      <c r="E3299" s="617">
        <f t="shared" si="1489"/>
        <v>0</v>
      </c>
      <c r="F3299" s="624">
        <f t="shared" si="1489"/>
        <v>0</v>
      </c>
      <c r="G3299" s="820">
        <f t="shared" si="1489"/>
        <v>0</v>
      </c>
      <c r="H3299" s="617">
        <f t="shared" si="1489"/>
        <v>0</v>
      </c>
      <c r="I3299" s="934">
        <f t="shared" si="1489"/>
        <v>0</v>
      </c>
      <c r="J3299" s="625">
        <f t="shared" si="1489"/>
        <v>24480000</v>
      </c>
      <c r="K3299" s="741">
        <f t="shared" si="1486"/>
        <v>0</v>
      </c>
    </row>
    <row r="3300" spans="1:11" ht="14.1" customHeight="1" x14ac:dyDescent="0.25">
      <c r="A3300" s="747" t="s">
        <v>183</v>
      </c>
      <c r="B3300" s="41" t="s">
        <v>137</v>
      </c>
      <c r="C3300" s="618">
        <f>C3301</f>
        <v>14880000</v>
      </c>
      <c r="D3300" s="618">
        <f t="shared" ref="D3300:J3300" si="1490">D3301</f>
        <v>0</v>
      </c>
      <c r="E3300" s="618">
        <f t="shared" si="1490"/>
        <v>0</v>
      </c>
      <c r="F3300" s="626">
        <f t="shared" si="1490"/>
        <v>0</v>
      </c>
      <c r="G3300" s="821">
        <f t="shared" si="1490"/>
        <v>0</v>
      </c>
      <c r="H3300" s="618">
        <f t="shared" si="1490"/>
        <v>0</v>
      </c>
      <c r="I3300" s="935">
        <f t="shared" si="1490"/>
        <v>0</v>
      </c>
      <c r="J3300" s="628">
        <f t="shared" si="1490"/>
        <v>14880000</v>
      </c>
      <c r="K3300" s="743">
        <f t="shared" si="1486"/>
        <v>0</v>
      </c>
    </row>
    <row r="3301" spans="1:11" ht="14.1" customHeight="1" x14ac:dyDescent="0.25">
      <c r="A3301" s="732" t="s">
        <v>184</v>
      </c>
      <c r="B3301" s="4" t="s">
        <v>179</v>
      </c>
      <c r="C3301" s="12">
        <v>14880000</v>
      </c>
      <c r="D3301" s="587"/>
      <c r="E3301" s="587"/>
      <c r="F3301" s="699"/>
      <c r="G3301" s="822"/>
      <c r="H3301" s="605"/>
      <c r="I3301" s="823">
        <f>H3301+G3301</f>
        <v>0</v>
      </c>
      <c r="J3301" s="604">
        <f>C3301-I3301</f>
        <v>14880000</v>
      </c>
      <c r="K3301" s="733">
        <f t="shared" si="1486"/>
        <v>0</v>
      </c>
    </row>
    <row r="3302" spans="1:11" ht="14.1" customHeight="1" x14ac:dyDescent="0.25">
      <c r="A3302" s="732" t="s">
        <v>185</v>
      </c>
      <c r="B3302" s="4" t="s">
        <v>180</v>
      </c>
      <c r="C3302" s="12">
        <f>C3303</f>
        <v>9600000</v>
      </c>
      <c r="D3302" s="12">
        <f t="shared" ref="D3302:J3302" si="1491">D3303</f>
        <v>0</v>
      </c>
      <c r="E3302" s="12">
        <f t="shared" si="1491"/>
        <v>0</v>
      </c>
      <c r="F3302" s="633">
        <f t="shared" si="1491"/>
        <v>0</v>
      </c>
      <c r="G3302" s="824">
        <f t="shared" si="1491"/>
        <v>0</v>
      </c>
      <c r="H3302" s="12">
        <f t="shared" si="1491"/>
        <v>0</v>
      </c>
      <c r="I3302" s="834">
        <f t="shared" si="1491"/>
        <v>0</v>
      </c>
      <c r="J3302" s="634">
        <f t="shared" si="1491"/>
        <v>9600000</v>
      </c>
      <c r="K3302" s="733">
        <f t="shared" si="1486"/>
        <v>0</v>
      </c>
    </row>
    <row r="3303" spans="1:11" ht="14.1" customHeight="1" thickBot="1" x14ac:dyDescent="0.3">
      <c r="A3303" s="736" t="s">
        <v>186</v>
      </c>
      <c r="B3303" s="32" t="s">
        <v>181</v>
      </c>
      <c r="C3303" s="611">
        <v>9600000</v>
      </c>
      <c r="D3303" s="590"/>
      <c r="E3303" s="590"/>
      <c r="F3303" s="698"/>
      <c r="G3303" s="828"/>
      <c r="H3303" s="629"/>
      <c r="I3303" s="829">
        <f>H3303+G3303</f>
        <v>0</v>
      </c>
      <c r="J3303" s="630">
        <f>C3303-I3303</f>
        <v>9600000</v>
      </c>
      <c r="K3303" s="737">
        <f t="shared" si="1486"/>
        <v>0</v>
      </c>
    </row>
    <row r="3304" spans="1:11" ht="14.1" customHeight="1" thickBot="1" x14ac:dyDescent="0.3">
      <c r="A3304" s="372" t="s">
        <v>187</v>
      </c>
      <c r="B3304" s="3" t="s">
        <v>136</v>
      </c>
      <c r="C3304" s="617">
        <f>C3305+C3307+C3309</f>
        <v>13520000</v>
      </c>
      <c r="D3304" s="617">
        <f t="shared" ref="D3304:J3304" si="1492">D3305+D3307+D3309</f>
        <v>0</v>
      </c>
      <c r="E3304" s="617">
        <f t="shared" si="1492"/>
        <v>0</v>
      </c>
      <c r="F3304" s="624">
        <f t="shared" si="1492"/>
        <v>0</v>
      </c>
      <c r="G3304" s="820">
        <f t="shared" si="1492"/>
        <v>0</v>
      </c>
      <c r="H3304" s="617">
        <f t="shared" si="1492"/>
        <v>0</v>
      </c>
      <c r="I3304" s="934">
        <f t="shared" si="1492"/>
        <v>0</v>
      </c>
      <c r="J3304" s="625">
        <f t="shared" si="1492"/>
        <v>13520000</v>
      </c>
      <c r="K3304" s="741">
        <f t="shared" si="1486"/>
        <v>0</v>
      </c>
    </row>
    <row r="3305" spans="1:11" ht="14.1" customHeight="1" x14ac:dyDescent="0.25">
      <c r="A3305" s="760" t="s">
        <v>847</v>
      </c>
      <c r="B3305" s="442" t="s">
        <v>139</v>
      </c>
      <c r="C3305" s="635">
        <f>C3306</f>
        <v>96000</v>
      </c>
      <c r="D3305" s="635">
        <f t="shared" ref="D3305:J3305" si="1493">D3306</f>
        <v>0</v>
      </c>
      <c r="E3305" s="635">
        <f t="shared" si="1493"/>
        <v>0</v>
      </c>
      <c r="F3305" s="786">
        <f t="shared" si="1493"/>
        <v>0</v>
      </c>
      <c r="G3305" s="833">
        <f t="shared" si="1493"/>
        <v>0</v>
      </c>
      <c r="H3305" s="635">
        <f t="shared" si="1493"/>
        <v>0</v>
      </c>
      <c r="I3305" s="937">
        <f t="shared" si="1493"/>
        <v>0</v>
      </c>
      <c r="J3305" s="867">
        <f t="shared" si="1493"/>
        <v>96000</v>
      </c>
      <c r="K3305" s="761"/>
    </row>
    <row r="3306" spans="1:11" ht="14.1" customHeight="1" x14ac:dyDescent="0.25">
      <c r="A3306" s="732" t="s">
        <v>848</v>
      </c>
      <c r="B3306" s="4" t="s">
        <v>140</v>
      </c>
      <c r="C3306" s="12">
        <v>96000</v>
      </c>
      <c r="D3306" s="12"/>
      <c r="E3306" s="12"/>
      <c r="F3306" s="633"/>
      <c r="G3306" s="824"/>
      <c r="H3306" s="12"/>
      <c r="I3306" s="834"/>
      <c r="J3306" s="634">
        <f>C3306-I3306</f>
        <v>96000</v>
      </c>
      <c r="K3306" s="733"/>
    </row>
    <row r="3307" spans="1:11" ht="14.1" customHeight="1" x14ac:dyDescent="0.25">
      <c r="A3307" s="732" t="s">
        <v>188</v>
      </c>
      <c r="B3307" s="4" t="s">
        <v>143</v>
      </c>
      <c r="C3307" s="12">
        <f>C3308</f>
        <v>4424000</v>
      </c>
      <c r="D3307" s="12">
        <f t="shared" ref="D3307:J3307" si="1494">D3308</f>
        <v>0</v>
      </c>
      <c r="E3307" s="12">
        <f t="shared" si="1494"/>
        <v>0</v>
      </c>
      <c r="F3307" s="633">
        <f t="shared" si="1494"/>
        <v>0</v>
      </c>
      <c r="G3307" s="824">
        <f t="shared" si="1494"/>
        <v>0</v>
      </c>
      <c r="H3307" s="12">
        <f t="shared" si="1494"/>
        <v>0</v>
      </c>
      <c r="I3307" s="834">
        <f t="shared" si="1494"/>
        <v>0</v>
      </c>
      <c r="J3307" s="634">
        <f t="shared" si="1494"/>
        <v>4424000</v>
      </c>
      <c r="K3307" s="733">
        <f>I3307/C3307*100</f>
        <v>0</v>
      </c>
    </row>
    <row r="3308" spans="1:11" ht="14.1" customHeight="1" x14ac:dyDescent="0.25">
      <c r="A3308" s="732" t="s">
        <v>189</v>
      </c>
      <c r="B3308" s="4" t="s">
        <v>160</v>
      </c>
      <c r="C3308" s="12">
        <v>4424000</v>
      </c>
      <c r="D3308" s="587"/>
      <c r="E3308" s="587"/>
      <c r="F3308" s="699"/>
      <c r="G3308" s="822"/>
      <c r="H3308" s="605"/>
      <c r="I3308" s="823">
        <f>H3308+G3308</f>
        <v>0</v>
      </c>
      <c r="J3308" s="636">
        <f>C3308-I3308</f>
        <v>4424000</v>
      </c>
      <c r="K3308" s="733">
        <f>I3308/C3308*100</f>
        <v>0</v>
      </c>
    </row>
    <row r="3309" spans="1:11" ht="14.1" customHeight="1" x14ac:dyDescent="0.25">
      <c r="A3309" s="732" t="s">
        <v>849</v>
      </c>
      <c r="B3309" s="4" t="s">
        <v>845</v>
      </c>
      <c r="C3309" s="12">
        <f>C3310</f>
        <v>9000000</v>
      </c>
      <c r="D3309" s="12">
        <f t="shared" ref="D3309:J3309" si="1495">D3310</f>
        <v>0</v>
      </c>
      <c r="E3309" s="12">
        <f t="shared" si="1495"/>
        <v>0</v>
      </c>
      <c r="F3309" s="633">
        <f t="shared" si="1495"/>
        <v>0</v>
      </c>
      <c r="G3309" s="824">
        <f t="shared" si="1495"/>
        <v>0</v>
      </c>
      <c r="H3309" s="12">
        <f t="shared" si="1495"/>
        <v>0</v>
      </c>
      <c r="I3309" s="834">
        <f t="shared" si="1495"/>
        <v>0</v>
      </c>
      <c r="J3309" s="634">
        <f t="shared" si="1495"/>
        <v>9000000</v>
      </c>
      <c r="K3309" s="733"/>
    </row>
    <row r="3310" spans="1:11" ht="14.1" customHeight="1" thickBot="1" x14ac:dyDescent="0.3">
      <c r="A3310" s="762" t="s">
        <v>850</v>
      </c>
      <c r="B3310" s="443" t="s">
        <v>846</v>
      </c>
      <c r="C3310" s="642">
        <v>9000000</v>
      </c>
      <c r="D3310" s="700"/>
      <c r="E3310" s="700"/>
      <c r="F3310" s="701"/>
      <c r="G3310" s="839"/>
      <c r="H3310" s="643"/>
      <c r="I3310" s="840"/>
      <c r="J3310" s="644">
        <f>C3310-I3310</f>
        <v>9000000</v>
      </c>
      <c r="K3310" s="763"/>
    </row>
    <row r="3311" spans="1:11" ht="14.1" customHeight="1" thickBot="1" x14ac:dyDescent="0.3">
      <c r="A3311" s="764" t="s">
        <v>15</v>
      </c>
      <c r="B3311" s="78" t="s">
        <v>16</v>
      </c>
      <c r="C3311" s="645">
        <f>C3312+C3315</f>
        <v>5000000</v>
      </c>
      <c r="D3311" s="645">
        <f t="shared" ref="D3311:J3311" si="1496">D3312+D3315</f>
        <v>0</v>
      </c>
      <c r="E3311" s="645">
        <f t="shared" si="1496"/>
        <v>0</v>
      </c>
      <c r="F3311" s="646">
        <f t="shared" si="1496"/>
        <v>0</v>
      </c>
      <c r="G3311" s="841">
        <f t="shared" si="1496"/>
        <v>0</v>
      </c>
      <c r="H3311" s="647">
        <f t="shared" si="1496"/>
        <v>0</v>
      </c>
      <c r="I3311" s="964">
        <f t="shared" si="1496"/>
        <v>0</v>
      </c>
      <c r="J3311" s="648">
        <f t="shared" si="1496"/>
        <v>5000000</v>
      </c>
      <c r="K3311" s="765">
        <f t="shared" ref="K3311:K3324" si="1497">I3311/C3311*100</f>
        <v>0</v>
      </c>
    </row>
    <row r="3312" spans="1:11" ht="14.1" customHeight="1" thickBot="1" x14ac:dyDescent="0.3">
      <c r="A3312" s="372" t="s">
        <v>193</v>
      </c>
      <c r="B3312" s="3" t="s">
        <v>80</v>
      </c>
      <c r="C3312" s="617">
        <f>C3313</f>
        <v>670000</v>
      </c>
      <c r="D3312" s="617">
        <f t="shared" ref="D3312:J3313" si="1498">D3313</f>
        <v>0</v>
      </c>
      <c r="E3312" s="617">
        <f t="shared" si="1498"/>
        <v>0</v>
      </c>
      <c r="F3312" s="624">
        <f t="shared" si="1498"/>
        <v>0</v>
      </c>
      <c r="G3312" s="820">
        <f t="shared" si="1498"/>
        <v>0</v>
      </c>
      <c r="H3312" s="617">
        <f t="shared" si="1498"/>
        <v>0</v>
      </c>
      <c r="I3312" s="934">
        <f t="shared" si="1498"/>
        <v>0</v>
      </c>
      <c r="J3312" s="625">
        <f t="shared" si="1498"/>
        <v>670000</v>
      </c>
      <c r="K3312" s="741">
        <f t="shared" si="1497"/>
        <v>0</v>
      </c>
    </row>
    <row r="3313" spans="1:11" ht="14.1" customHeight="1" x14ac:dyDescent="0.25">
      <c r="A3313" s="747" t="s">
        <v>194</v>
      </c>
      <c r="B3313" s="41" t="s">
        <v>137</v>
      </c>
      <c r="C3313" s="618">
        <f>C3314</f>
        <v>670000</v>
      </c>
      <c r="D3313" s="618">
        <f t="shared" si="1498"/>
        <v>0</v>
      </c>
      <c r="E3313" s="618">
        <f t="shared" si="1498"/>
        <v>0</v>
      </c>
      <c r="F3313" s="626">
        <f t="shared" si="1498"/>
        <v>0</v>
      </c>
      <c r="G3313" s="821">
        <f t="shared" si="1498"/>
        <v>0</v>
      </c>
      <c r="H3313" s="618">
        <f t="shared" si="1498"/>
        <v>0</v>
      </c>
      <c r="I3313" s="935">
        <f t="shared" si="1498"/>
        <v>0</v>
      </c>
      <c r="J3313" s="628">
        <f t="shared" si="1498"/>
        <v>670000</v>
      </c>
      <c r="K3313" s="743">
        <f t="shared" si="1497"/>
        <v>0</v>
      </c>
    </row>
    <row r="3314" spans="1:11" ht="14.1" customHeight="1" thickBot="1" x14ac:dyDescent="0.3">
      <c r="A3314" s="736" t="s">
        <v>195</v>
      </c>
      <c r="B3314" s="32" t="s">
        <v>138</v>
      </c>
      <c r="C3314" s="611">
        <v>670000</v>
      </c>
      <c r="D3314" s="590"/>
      <c r="E3314" s="590"/>
      <c r="F3314" s="698"/>
      <c r="G3314" s="828"/>
      <c r="H3314" s="629"/>
      <c r="I3314" s="829">
        <f>H3314+G3314</f>
        <v>0</v>
      </c>
      <c r="J3314" s="630">
        <f>C3314-I3314</f>
        <v>670000</v>
      </c>
      <c r="K3314" s="737">
        <f t="shared" si="1497"/>
        <v>0</v>
      </c>
    </row>
    <row r="3315" spans="1:11" ht="14.1" customHeight="1" thickBot="1" x14ac:dyDescent="0.3">
      <c r="A3315" s="372" t="s">
        <v>196</v>
      </c>
      <c r="B3315" s="3" t="s">
        <v>136</v>
      </c>
      <c r="C3315" s="617">
        <f>C3316+C3318+C3320+C3322</f>
        <v>4330000</v>
      </c>
      <c r="D3315" s="617">
        <f t="shared" ref="D3315:J3315" si="1499">D3316+D3318+D3320+D3322</f>
        <v>0</v>
      </c>
      <c r="E3315" s="617">
        <f t="shared" si="1499"/>
        <v>0</v>
      </c>
      <c r="F3315" s="624">
        <f t="shared" si="1499"/>
        <v>0</v>
      </c>
      <c r="G3315" s="820">
        <f t="shared" si="1499"/>
        <v>0</v>
      </c>
      <c r="H3315" s="617">
        <f t="shared" si="1499"/>
        <v>0</v>
      </c>
      <c r="I3315" s="934">
        <f t="shared" si="1499"/>
        <v>0</v>
      </c>
      <c r="J3315" s="625">
        <f t="shared" si="1499"/>
        <v>4330000</v>
      </c>
      <c r="K3315" s="741">
        <f t="shared" si="1497"/>
        <v>0</v>
      </c>
    </row>
    <row r="3316" spans="1:11" ht="14.1" customHeight="1" x14ac:dyDescent="0.25">
      <c r="A3316" s="747" t="s">
        <v>197</v>
      </c>
      <c r="B3316" s="41" t="s">
        <v>139</v>
      </c>
      <c r="C3316" s="618">
        <f>C3317</f>
        <v>755000</v>
      </c>
      <c r="D3316" s="618">
        <f t="shared" ref="D3316:J3316" si="1500">D3317</f>
        <v>0</v>
      </c>
      <c r="E3316" s="618">
        <f t="shared" si="1500"/>
        <v>0</v>
      </c>
      <c r="F3316" s="626">
        <f t="shared" si="1500"/>
        <v>0</v>
      </c>
      <c r="G3316" s="821">
        <f t="shared" si="1500"/>
        <v>0</v>
      </c>
      <c r="H3316" s="618">
        <f t="shared" si="1500"/>
        <v>0</v>
      </c>
      <c r="I3316" s="935">
        <f t="shared" si="1500"/>
        <v>0</v>
      </c>
      <c r="J3316" s="628">
        <f t="shared" si="1500"/>
        <v>755000</v>
      </c>
      <c r="K3316" s="743">
        <f t="shared" si="1497"/>
        <v>0</v>
      </c>
    </row>
    <row r="3317" spans="1:11" ht="14.1" customHeight="1" x14ac:dyDescent="0.25">
      <c r="A3317" s="732" t="s">
        <v>198</v>
      </c>
      <c r="B3317" s="4" t="s">
        <v>140</v>
      </c>
      <c r="C3317" s="12">
        <v>755000</v>
      </c>
      <c r="D3317" s="218"/>
      <c r="E3317" s="218"/>
      <c r="F3317" s="697"/>
      <c r="G3317" s="804"/>
      <c r="H3317" s="605"/>
      <c r="I3317" s="823">
        <f>H3317+G3317</f>
        <v>0</v>
      </c>
      <c r="J3317" s="604">
        <f>C3317-I3317</f>
        <v>755000</v>
      </c>
      <c r="K3317" s="733">
        <f t="shared" si="1497"/>
        <v>0</v>
      </c>
    </row>
    <row r="3318" spans="1:11" ht="14.1" customHeight="1" x14ac:dyDescent="0.25">
      <c r="A3318" s="732" t="s">
        <v>199</v>
      </c>
      <c r="B3318" s="4" t="s">
        <v>141</v>
      </c>
      <c r="C3318" s="12">
        <f>C3319</f>
        <v>200000</v>
      </c>
      <c r="D3318" s="12">
        <f t="shared" ref="D3318:J3318" si="1501">D3319</f>
        <v>0</v>
      </c>
      <c r="E3318" s="12">
        <f t="shared" si="1501"/>
        <v>0</v>
      </c>
      <c r="F3318" s="633">
        <f t="shared" si="1501"/>
        <v>0</v>
      </c>
      <c r="G3318" s="824">
        <f t="shared" si="1501"/>
        <v>0</v>
      </c>
      <c r="H3318" s="12">
        <f t="shared" si="1501"/>
        <v>0</v>
      </c>
      <c r="I3318" s="834">
        <f t="shared" si="1501"/>
        <v>0</v>
      </c>
      <c r="J3318" s="634">
        <f t="shared" si="1501"/>
        <v>200000</v>
      </c>
      <c r="K3318" s="733">
        <f t="shared" si="1497"/>
        <v>0</v>
      </c>
    </row>
    <row r="3319" spans="1:11" ht="14.1" customHeight="1" x14ac:dyDescent="0.25">
      <c r="A3319" s="732" t="s">
        <v>200</v>
      </c>
      <c r="B3319" s="4" t="s">
        <v>142</v>
      </c>
      <c r="C3319" s="12">
        <v>200000</v>
      </c>
      <c r="D3319" s="218"/>
      <c r="E3319" s="218"/>
      <c r="F3319" s="697"/>
      <c r="G3319" s="822"/>
      <c r="H3319" s="605"/>
      <c r="I3319" s="823">
        <f>H3319+G3319</f>
        <v>0</v>
      </c>
      <c r="J3319" s="604">
        <f>C3319-I3319</f>
        <v>200000</v>
      </c>
      <c r="K3319" s="733">
        <f t="shared" si="1497"/>
        <v>0</v>
      </c>
    </row>
    <row r="3320" spans="1:11" ht="14.1" customHeight="1" x14ac:dyDescent="0.25">
      <c r="A3320" s="732" t="s">
        <v>201</v>
      </c>
      <c r="B3320" s="4" t="s">
        <v>143</v>
      </c>
      <c r="C3320" s="12">
        <f>C3321</f>
        <v>1275000</v>
      </c>
      <c r="D3320" s="12">
        <f t="shared" ref="D3320:J3320" si="1502">D3321</f>
        <v>0</v>
      </c>
      <c r="E3320" s="12">
        <f t="shared" si="1502"/>
        <v>0</v>
      </c>
      <c r="F3320" s="633">
        <f t="shared" si="1502"/>
        <v>0</v>
      </c>
      <c r="G3320" s="824">
        <f t="shared" si="1502"/>
        <v>0</v>
      </c>
      <c r="H3320" s="12">
        <f t="shared" si="1502"/>
        <v>0</v>
      </c>
      <c r="I3320" s="834">
        <f t="shared" si="1502"/>
        <v>0</v>
      </c>
      <c r="J3320" s="634">
        <f t="shared" si="1502"/>
        <v>1275000</v>
      </c>
      <c r="K3320" s="733">
        <f t="shared" si="1497"/>
        <v>0</v>
      </c>
    </row>
    <row r="3321" spans="1:11" ht="14.1" customHeight="1" x14ac:dyDescent="0.25">
      <c r="A3321" s="732" t="s">
        <v>202</v>
      </c>
      <c r="B3321" s="4" t="s">
        <v>160</v>
      </c>
      <c r="C3321" s="12">
        <v>1275000</v>
      </c>
      <c r="D3321" s="218"/>
      <c r="E3321" s="218"/>
      <c r="F3321" s="697"/>
      <c r="G3321" s="822"/>
      <c r="H3321" s="605"/>
      <c r="I3321" s="823">
        <f>H3321+G3321</f>
        <v>0</v>
      </c>
      <c r="J3321" s="604">
        <f>C3321-I3321</f>
        <v>1275000</v>
      </c>
      <c r="K3321" s="733">
        <f t="shared" si="1497"/>
        <v>0</v>
      </c>
    </row>
    <row r="3322" spans="1:11" ht="14.1" customHeight="1" x14ac:dyDescent="0.25">
      <c r="A3322" s="732" t="s">
        <v>203</v>
      </c>
      <c r="B3322" s="4" t="s">
        <v>190</v>
      </c>
      <c r="C3322" s="12">
        <f>C3323+C3324</f>
        <v>2100000</v>
      </c>
      <c r="D3322" s="12">
        <f t="shared" ref="D3322:J3322" si="1503">D3323+D3324</f>
        <v>0</v>
      </c>
      <c r="E3322" s="12">
        <f t="shared" si="1503"/>
        <v>0</v>
      </c>
      <c r="F3322" s="633">
        <f t="shared" si="1503"/>
        <v>0</v>
      </c>
      <c r="G3322" s="824">
        <f t="shared" si="1503"/>
        <v>0</v>
      </c>
      <c r="H3322" s="12">
        <f t="shared" si="1503"/>
        <v>0</v>
      </c>
      <c r="I3322" s="834">
        <f t="shared" si="1503"/>
        <v>0</v>
      </c>
      <c r="J3322" s="634">
        <f t="shared" si="1503"/>
        <v>2100000</v>
      </c>
      <c r="K3322" s="733">
        <f t="shared" si="1497"/>
        <v>0</v>
      </c>
    </row>
    <row r="3323" spans="1:11" ht="14.1" customHeight="1" x14ac:dyDescent="0.25">
      <c r="A3323" s="732" t="s">
        <v>204</v>
      </c>
      <c r="B3323" s="4" t="s">
        <v>191</v>
      </c>
      <c r="C3323" s="12">
        <v>1500000</v>
      </c>
      <c r="D3323" s="218"/>
      <c r="E3323" s="218"/>
      <c r="F3323" s="697"/>
      <c r="G3323" s="822"/>
      <c r="H3323" s="605"/>
      <c r="I3323" s="823">
        <f>H3323+G3323</f>
        <v>0</v>
      </c>
      <c r="J3323" s="604">
        <f>C3323-I3323</f>
        <v>1500000</v>
      </c>
      <c r="K3323" s="733">
        <f t="shared" si="1497"/>
        <v>0</v>
      </c>
    </row>
    <row r="3324" spans="1:11" ht="14.1" customHeight="1" x14ac:dyDescent="0.25">
      <c r="A3324" s="732" t="s">
        <v>205</v>
      </c>
      <c r="B3324" s="4" t="s">
        <v>192</v>
      </c>
      <c r="C3324" s="12">
        <v>600000</v>
      </c>
      <c r="D3324" s="218"/>
      <c r="E3324" s="218"/>
      <c r="F3324" s="697"/>
      <c r="G3324" s="822"/>
      <c r="H3324" s="605"/>
      <c r="I3324" s="823">
        <f>H3324+G3324</f>
        <v>0</v>
      </c>
      <c r="J3324" s="604">
        <f>C3324-I3324</f>
        <v>600000</v>
      </c>
      <c r="K3324" s="733">
        <f t="shared" si="1497"/>
        <v>0</v>
      </c>
    </row>
    <row r="3325" spans="1:11" ht="14.1" customHeight="1" x14ac:dyDescent="0.25">
      <c r="A3325" s="879"/>
      <c r="B3325" s="879"/>
      <c r="C3325" s="880"/>
      <c r="D3325" s="881"/>
      <c r="E3325" s="881"/>
      <c r="F3325" s="881"/>
      <c r="G3325" s="882"/>
      <c r="H3325" s="882"/>
      <c r="I3325" s="882"/>
      <c r="J3325" s="883"/>
      <c r="K3325" s="884"/>
    </row>
    <row r="3326" spans="1:11" ht="14.1" customHeight="1" x14ac:dyDescent="0.25">
      <c r="A3326" s="7"/>
      <c r="B3326" s="7"/>
      <c r="C3326" s="885"/>
      <c r="D3326" s="220"/>
      <c r="E3326" s="220"/>
      <c r="F3326" s="220"/>
      <c r="G3326" s="415"/>
      <c r="H3326" s="415"/>
      <c r="I3326" s="415"/>
      <c r="J3326" s="886"/>
      <c r="K3326" s="887">
        <v>5</v>
      </c>
    </row>
    <row r="3327" spans="1:11" ht="14.1" customHeight="1" x14ac:dyDescent="0.25">
      <c r="A3327" s="717" t="s">
        <v>435</v>
      </c>
      <c r="B3327" s="689">
        <v>2</v>
      </c>
      <c r="C3327" s="690" t="s">
        <v>436</v>
      </c>
      <c r="D3327" s="690" t="s">
        <v>437</v>
      </c>
      <c r="E3327" s="690" t="s">
        <v>438</v>
      </c>
      <c r="F3327" s="691" t="s">
        <v>439</v>
      </c>
      <c r="G3327" s="801">
        <v>7</v>
      </c>
      <c r="H3327" s="581">
        <v>8</v>
      </c>
      <c r="I3327" s="924">
        <v>9</v>
      </c>
      <c r="J3327" s="582">
        <v>10</v>
      </c>
      <c r="K3327" s="718">
        <v>11</v>
      </c>
    </row>
    <row r="3328" spans="1:11" ht="14.1" customHeight="1" x14ac:dyDescent="0.25">
      <c r="A3328" s="745" t="s">
        <v>106</v>
      </c>
      <c r="B3328" s="38" t="s">
        <v>91</v>
      </c>
      <c r="C3328" s="620">
        <f t="shared" ref="C3328:J3328" si="1504">C3329+C3334+C3341+C3346+C3351+C3355+C3359+C3369+C3373+C3377</f>
        <v>104604000</v>
      </c>
      <c r="D3328" s="620">
        <f t="shared" si="1504"/>
        <v>0</v>
      </c>
      <c r="E3328" s="620">
        <f t="shared" si="1504"/>
        <v>0</v>
      </c>
      <c r="F3328" s="453">
        <f t="shared" si="1504"/>
        <v>0</v>
      </c>
      <c r="G3328" s="825">
        <f t="shared" si="1504"/>
        <v>53068123</v>
      </c>
      <c r="H3328" s="1312">
        <f t="shared" si="1504"/>
        <v>4733932</v>
      </c>
      <c r="I3328" s="665">
        <f t="shared" si="1504"/>
        <v>57802055</v>
      </c>
      <c r="J3328" s="621">
        <f t="shared" si="1504"/>
        <v>46801945</v>
      </c>
      <c r="K3328" s="746">
        <f t="shared" ref="K3328:K3363" si="1505">I3328/C3328*100</f>
        <v>55.257977706397469</v>
      </c>
    </row>
    <row r="3329" spans="1:14" ht="14.1" customHeight="1" thickBot="1" x14ac:dyDescent="0.3">
      <c r="A3329" s="766" t="s">
        <v>17</v>
      </c>
      <c r="B3329" s="385" t="s">
        <v>18</v>
      </c>
      <c r="C3329" s="495">
        <f>C3330</f>
        <v>12960000</v>
      </c>
      <c r="D3329" s="495">
        <f t="shared" ref="D3329:J3330" si="1506">D3330</f>
        <v>0</v>
      </c>
      <c r="E3329" s="495">
        <f t="shared" si="1506"/>
        <v>0</v>
      </c>
      <c r="F3329" s="649">
        <f t="shared" si="1506"/>
        <v>0</v>
      </c>
      <c r="G3329" s="842">
        <f t="shared" si="1506"/>
        <v>5282655</v>
      </c>
      <c r="H3329" s="539">
        <f t="shared" si="1506"/>
        <v>910740</v>
      </c>
      <c r="I3329" s="965">
        <f t="shared" si="1506"/>
        <v>6193395</v>
      </c>
      <c r="J3329" s="651">
        <f t="shared" si="1506"/>
        <v>6766605</v>
      </c>
      <c r="K3329" s="767">
        <f t="shared" si="1505"/>
        <v>47.788541666666667</v>
      </c>
    </row>
    <row r="3330" spans="1:14" ht="14.1" customHeight="1" thickBot="1" x14ac:dyDescent="0.3">
      <c r="A3330" s="372" t="s">
        <v>209</v>
      </c>
      <c r="B3330" s="3" t="s">
        <v>136</v>
      </c>
      <c r="C3330" s="617">
        <f>C3331</f>
        <v>12960000</v>
      </c>
      <c r="D3330" s="617">
        <f t="shared" si="1506"/>
        <v>0</v>
      </c>
      <c r="E3330" s="617">
        <f t="shared" si="1506"/>
        <v>0</v>
      </c>
      <c r="F3330" s="624">
        <f t="shared" si="1506"/>
        <v>0</v>
      </c>
      <c r="G3330" s="820">
        <f t="shared" si="1506"/>
        <v>5282655</v>
      </c>
      <c r="H3330" s="617">
        <f t="shared" si="1506"/>
        <v>910740</v>
      </c>
      <c r="I3330" s="934">
        <f t="shared" si="1506"/>
        <v>6193395</v>
      </c>
      <c r="J3330" s="625">
        <f t="shared" si="1506"/>
        <v>6766605</v>
      </c>
      <c r="K3330" s="741">
        <f t="shared" si="1505"/>
        <v>47.788541666666667</v>
      </c>
    </row>
    <row r="3331" spans="1:14" ht="14.1" customHeight="1" x14ac:dyDescent="0.25">
      <c r="A3331" s="747" t="s">
        <v>210</v>
      </c>
      <c r="B3331" s="41" t="s">
        <v>206</v>
      </c>
      <c r="C3331" s="618">
        <f>C3332+C3333</f>
        <v>12960000</v>
      </c>
      <c r="D3331" s="618">
        <f t="shared" ref="D3331:J3331" si="1507">D3332+D3333</f>
        <v>0</v>
      </c>
      <c r="E3331" s="618">
        <f t="shared" si="1507"/>
        <v>0</v>
      </c>
      <c r="F3331" s="626">
        <f t="shared" si="1507"/>
        <v>0</v>
      </c>
      <c r="G3331" s="821">
        <f t="shared" si="1507"/>
        <v>5282655</v>
      </c>
      <c r="H3331" s="618">
        <f t="shared" si="1507"/>
        <v>910740</v>
      </c>
      <c r="I3331" s="935">
        <f t="shared" si="1507"/>
        <v>6193395</v>
      </c>
      <c r="J3331" s="628">
        <f t="shared" si="1507"/>
        <v>6766605</v>
      </c>
      <c r="K3331" s="743">
        <f t="shared" si="1505"/>
        <v>47.788541666666667</v>
      </c>
    </row>
    <row r="3332" spans="1:14" ht="14.1" customHeight="1" x14ac:dyDescent="0.25">
      <c r="A3332" s="732" t="s">
        <v>223</v>
      </c>
      <c r="B3332" s="4" t="s">
        <v>207</v>
      </c>
      <c r="C3332" s="12">
        <v>4560000</v>
      </c>
      <c r="D3332" s="218"/>
      <c r="E3332" s="218"/>
      <c r="F3332" s="697"/>
      <c r="G3332" s="822">
        <v>1222385</v>
      </c>
      <c r="H3332" s="605">
        <v>285440</v>
      </c>
      <c r="I3332" s="831">
        <f>H3332+G3332</f>
        <v>1507825</v>
      </c>
      <c r="J3332" s="604">
        <f>C3332-I3332</f>
        <v>3052175</v>
      </c>
      <c r="K3332" s="733">
        <f t="shared" si="1505"/>
        <v>33.066337719298247</v>
      </c>
      <c r="N3332" s="605">
        <v>625300</v>
      </c>
    </row>
    <row r="3333" spans="1:14" ht="14.1" customHeight="1" x14ac:dyDescent="0.25">
      <c r="A3333" s="732" t="s">
        <v>211</v>
      </c>
      <c r="B3333" s="4" t="s">
        <v>208</v>
      </c>
      <c r="C3333" s="12">
        <v>8400000</v>
      </c>
      <c r="D3333" s="218"/>
      <c r="E3333" s="218"/>
      <c r="F3333" s="697"/>
      <c r="G3333" s="822">
        <v>4060270</v>
      </c>
      <c r="H3333" s="605">
        <v>625300</v>
      </c>
      <c r="I3333" s="831">
        <f>H3333+G3333</f>
        <v>4685570</v>
      </c>
      <c r="J3333" s="604">
        <f>C3333-I3333</f>
        <v>3714430</v>
      </c>
      <c r="K3333" s="733">
        <f t="shared" si="1505"/>
        <v>55.780595238095245</v>
      </c>
      <c r="N3333" s="605">
        <v>285440</v>
      </c>
    </row>
    <row r="3334" spans="1:14" ht="14.1" customHeight="1" thickBot="1" x14ac:dyDescent="0.3">
      <c r="A3334" s="371" t="s">
        <v>19</v>
      </c>
      <c r="B3334" s="47" t="s">
        <v>20</v>
      </c>
      <c r="C3334" s="616">
        <f>C3335+C3338</f>
        <v>10000000</v>
      </c>
      <c r="D3334" s="616">
        <f t="shared" ref="D3334:J3334" si="1508">D3335+D3338</f>
        <v>0</v>
      </c>
      <c r="E3334" s="616">
        <f t="shared" si="1508"/>
        <v>0</v>
      </c>
      <c r="F3334" s="622">
        <f t="shared" si="1508"/>
        <v>0</v>
      </c>
      <c r="G3334" s="838">
        <f t="shared" si="1508"/>
        <v>4392000</v>
      </c>
      <c r="H3334" s="1314">
        <f t="shared" si="1508"/>
        <v>1160500</v>
      </c>
      <c r="I3334" s="962">
        <f t="shared" si="1508"/>
        <v>5552500</v>
      </c>
      <c r="J3334" s="632">
        <f t="shared" si="1508"/>
        <v>4447500</v>
      </c>
      <c r="K3334" s="739">
        <f t="shared" si="1505"/>
        <v>55.525000000000006</v>
      </c>
    </row>
    <row r="3335" spans="1:14" ht="14.1" customHeight="1" thickBot="1" x14ac:dyDescent="0.3">
      <c r="A3335" s="372" t="s">
        <v>225</v>
      </c>
      <c r="B3335" s="3" t="s">
        <v>80</v>
      </c>
      <c r="C3335" s="617">
        <f>C3336</f>
        <v>7800000</v>
      </c>
      <c r="D3335" s="617">
        <f t="shared" ref="D3335:J3336" si="1509">D3336</f>
        <v>0</v>
      </c>
      <c r="E3335" s="617">
        <f t="shared" si="1509"/>
        <v>0</v>
      </c>
      <c r="F3335" s="624">
        <f t="shared" si="1509"/>
        <v>0</v>
      </c>
      <c r="G3335" s="820">
        <f t="shared" si="1509"/>
        <v>3250000</v>
      </c>
      <c r="H3335" s="1279">
        <f t="shared" si="1509"/>
        <v>650000</v>
      </c>
      <c r="I3335" s="934">
        <f t="shared" si="1509"/>
        <v>3900000</v>
      </c>
      <c r="J3335" s="625">
        <f t="shared" si="1509"/>
        <v>3900000</v>
      </c>
      <c r="K3335" s="741">
        <f t="shared" si="1505"/>
        <v>50</v>
      </c>
    </row>
    <row r="3336" spans="1:14" ht="14.1" customHeight="1" x14ac:dyDescent="0.25">
      <c r="A3336" s="747" t="s">
        <v>226</v>
      </c>
      <c r="B3336" s="41" t="s">
        <v>180</v>
      </c>
      <c r="C3336" s="618">
        <f>C3337</f>
        <v>7800000</v>
      </c>
      <c r="D3336" s="618">
        <f t="shared" si="1509"/>
        <v>0</v>
      </c>
      <c r="E3336" s="618">
        <f t="shared" si="1509"/>
        <v>0</v>
      </c>
      <c r="F3336" s="626">
        <f t="shared" si="1509"/>
        <v>0</v>
      </c>
      <c r="G3336" s="821">
        <f t="shared" si="1509"/>
        <v>3250000</v>
      </c>
      <c r="H3336" s="618">
        <f t="shared" si="1509"/>
        <v>650000</v>
      </c>
      <c r="I3336" s="935">
        <f t="shared" si="1509"/>
        <v>3900000</v>
      </c>
      <c r="J3336" s="628">
        <f t="shared" si="1509"/>
        <v>3900000</v>
      </c>
      <c r="K3336" s="743">
        <f t="shared" si="1505"/>
        <v>50</v>
      </c>
    </row>
    <row r="3337" spans="1:14" ht="14.1" customHeight="1" x14ac:dyDescent="0.25">
      <c r="A3337" s="732" t="s">
        <v>227</v>
      </c>
      <c r="B3337" s="4" t="s">
        <v>254</v>
      </c>
      <c r="C3337" s="12">
        <v>7800000</v>
      </c>
      <c r="D3337" s="587"/>
      <c r="E3337" s="587"/>
      <c r="F3337" s="699"/>
      <c r="G3337" s="822">
        <v>3250000</v>
      </c>
      <c r="H3337" s="605">
        <v>650000</v>
      </c>
      <c r="I3337" s="831">
        <f>H3337+G3337</f>
        <v>3900000</v>
      </c>
      <c r="J3337" s="604">
        <f>C3337-I3337</f>
        <v>3900000</v>
      </c>
      <c r="K3337" s="733">
        <f t="shared" si="1505"/>
        <v>50</v>
      </c>
    </row>
    <row r="3338" spans="1:14" ht="14.1" customHeight="1" x14ac:dyDescent="0.25">
      <c r="A3338" s="732" t="s">
        <v>224</v>
      </c>
      <c r="B3338" s="4" t="s">
        <v>136</v>
      </c>
      <c r="C3338" s="12">
        <f>C3339</f>
        <v>2200000</v>
      </c>
      <c r="D3338" s="12">
        <f t="shared" ref="D3338:J3339" si="1510">D3339</f>
        <v>0</v>
      </c>
      <c r="E3338" s="12">
        <f t="shared" si="1510"/>
        <v>0</v>
      </c>
      <c r="F3338" s="633">
        <f t="shared" si="1510"/>
        <v>0</v>
      </c>
      <c r="G3338" s="824">
        <f t="shared" si="1510"/>
        <v>1142000</v>
      </c>
      <c r="H3338" s="12">
        <f t="shared" si="1510"/>
        <v>510500</v>
      </c>
      <c r="I3338" s="834">
        <f t="shared" si="1510"/>
        <v>1652500</v>
      </c>
      <c r="J3338" s="634">
        <f t="shared" si="1510"/>
        <v>547500</v>
      </c>
      <c r="K3338" s="733">
        <f t="shared" si="1505"/>
        <v>75.11363636363636</v>
      </c>
    </row>
    <row r="3339" spans="1:14" ht="14.1" customHeight="1" x14ac:dyDescent="0.25">
      <c r="A3339" s="732" t="s">
        <v>228</v>
      </c>
      <c r="B3339" s="4" t="s">
        <v>139</v>
      </c>
      <c r="C3339" s="12">
        <f>C3340</f>
        <v>2200000</v>
      </c>
      <c r="D3339" s="12">
        <f t="shared" si="1510"/>
        <v>0</v>
      </c>
      <c r="E3339" s="12">
        <f t="shared" si="1510"/>
        <v>0</v>
      </c>
      <c r="F3339" s="633">
        <f t="shared" si="1510"/>
        <v>0</v>
      </c>
      <c r="G3339" s="824">
        <f t="shared" si="1510"/>
        <v>1142000</v>
      </c>
      <c r="H3339" s="12">
        <f t="shared" si="1510"/>
        <v>510500</v>
      </c>
      <c r="I3339" s="834">
        <f t="shared" si="1510"/>
        <v>1652500</v>
      </c>
      <c r="J3339" s="634">
        <f t="shared" si="1510"/>
        <v>547500</v>
      </c>
      <c r="K3339" s="733">
        <f t="shared" si="1505"/>
        <v>75.11363636363636</v>
      </c>
    </row>
    <row r="3340" spans="1:14" ht="14.1" customHeight="1" x14ac:dyDescent="0.25">
      <c r="A3340" s="732" t="s">
        <v>229</v>
      </c>
      <c r="B3340" s="4" t="s">
        <v>212</v>
      </c>
      <c r="C3340" s="12">
        <v>2200000</v>
      </c>
      <c r="D3340" s="587"/>
      <c r="E3340" s="587"/>
      <c r="F3340" s="699"/>
      <c r="G3340" s="822">
        <v>1142000</v>
      </c>
      <c r="H3340" s="605">
        <v>510500</v>
      </c>
      <c r="I3340" s="831">
        <f>H3340+G3340</f>
        <v>1652500</v>
      </c>
      <c r="J3340" s="604">
        <f>C3340-I3340</f>
        <v>547500</v>
      </c>
      <c r="K3340" s="733">
        <f t="shared" si="1505"/>
        <v>75.11363636363636</v>
      </c>
    </row>
    <row r="3341" spans="1:14" ht="14.1" customHeight="1" thickBot="1" x14ac:dyDescent="0.3">
      <c r="A3341" s="371" t="s">
        <v>21</v>
      </c>
      <c r="B3341" s="47" t="s">
        <v>22</v>
      </c>
      <c r="C3341" s="616">
        <f>C3342</f>
        <v>7150000</v>
      </c>
      <c r="D3341" s="616">
        <f t="shared" ref="D3341:J3342" si="1511">D3342</f>
        <v>0</v>
      </c>
      <c r="E3341" s="616">
        <f t="shared" si="1511"/>
        <v>0</v>
      </c>
      <c r="F3341" s="622">
        <f t="shared" si="1511"/>
        <v>0</v>
      </c>
      <c r="G3341" s="819">
        <f t="shared" si="1511"/>
        <v>2652000</v>
      </c>
      <c r="H3341" s="616">
        <f t="shared" si="1511"/>
        <v>999000</v>
      </c>
      <c r="I3341" s="961">
        <f t="shared" si="1511"/>
        <v>3651000</v>
      </c>
      <c r="J3341" s="865">
        <f t="shared" si="1511"/>
        <v>3499000</v>
      </c>
      <c r="K3341" s="739">
        <f t="shared" si="1505"/>
        <v>51.062937062937067</v>
      </c>
    </row>
    <row r="3342" spans="1:14" ht="14.1" customHeight="1" thickBot="1" x14ac:dyDescent="0.3">
      <c r="A3342" s="372" t="s">
        <v>219</v>
      </c>
      <c r="B3342" s="3" t="s">
        <v>136</v>
      </c>
      <c r="C3342" s="617">
        <f>C3343</f>
        <v>7150000</v>
      </c>
      <c r="D3342" s="617">
        <f t="shared" si="1511"/>
        <v>0</v>
      </c>
      <c r="E3342" s="617">
        <f t="shared" si="1511"/>
        <v>0</v>
      </c>
      <c r="F3342" s="624">
        <f t="shared" si="1511"/>
        <v>0</v>
      </c>
      <c r="G3342" s="820">
        <f t="shared" si="1511"/>
        <v>2652000</v>
      </c>
      <c r="H3342" s="617">
        <f t="shared" si="1511"/>
        <v>999000</v>
      </c>
      <c r="I3342" s="934">
        <f t="shared" si="1511"/>
        <v>3651000</v>
      </c>
      <c r="J3342" s="625">
        <f t="shared" si="1511"/>
        <v>3499000</v>
      </c>
      <c r="K3342" s="741">
        <f t="shared" si="1505"/>
        <v>51.062937062937067</v>
      </c>
    </row>
    <row r="3343" spans="1:14" ht="14.1" customHeight="1" x14ac:dyDescent="0.25">
      <c r="A3343" s="747" t="s">
        <v>220</v>
      </c>
      <c r="B3343" s="41" t="s">
        <v>139</v>
      </c>
      <c r="C3343" s="618">
        <f>C3344+C3345</f>
        <v>7150000</v>
      </c>
      <c r="D3343" s="618">
        <f t="shared" ref="D3343:J3343" si="1512">D3344+D3345</f>
        <v>0</v>
      </c>
      <c r="E3343" s="618">
        <f t="shared" si="1512"/>
        <v>0</v>
      </c>
      <c r="F3343" s="626">
        <f t="shared" si="1512"/>
        <v>0</v>
      </c>
      <c r="G3343" s="821">
        <f t="shared" si="1512"/>
        <v>2652000</v>
      </c>
      <c r="H3343" s="618">
        <f t="shared" si="1512"/>
        <v>999000</v>
      </c>
      <c r="I3343" s="935">
        <f t="shared" si="1512"/>
        <v>3651000</v>
      </c>
      <c r="J3343" s="628">
        <f t="shared" si="1512"/>
        <v>3499000</v>
      </c>
      <c r="K3343" s="743">
        <f t="shared" si="1505"/>
        <v>51.062937062937067</v>
      </c>
    </row>
    <row r="3344" spans="1:14" ht="14.1" customHeight="1" x14ac:dyDescent="0.25">
      <c r="A3344" s="732" t="s">
        <v>221</v>
      </c>
      <c r="B3344" s="4" t="s">
        <v>213</v>
      </c>
      <c r="C3344" s="12">
        <v>6650000</v>
      </c>
      <c r="D3344" s="587"/>
      <c r="E3344" s="587"/>
      <c r="F3344" s="699"/>
      <c r="G3344" s="822">
        <v>2305000</v>
      </c>
      <c r="H3344" s="605">
        <v>869000</v>
      </c>
      <c r="I3344" s="831">
        <f>H3344+G3344</f>
        <v>3174000</v>
      </c>
      <c r="J3344" s="604">
        <f>C3344-I3344</f>
        <v>3476000</v>
      </c>
      <c r="K3344" s="733">
        <f t="shared" si="1505"/>
        <v>47.729323308270679</v>
      </c>
    </row>
    <row r="3345" spans="1:11" ht="14.1" customHeight="1" x14ac:dyDescent="0.25">
      <c r="A3345" s="732" t="s">
        <v>222</v>
      </c>
      <c r="B3345" s="4" t="s">
        <v>214</v>
      </c>
      <c r="C3345" s="12">
        <v>500000</v>
      </c>
      <c r="D3345" s="587"/>
      <c r="E3345" s="587"/>
      <c r="F3345" s="699"/>
      <c r="G3345" s="822">
        <v>347000</v>
      </c>
      <c r="H3345" s="605">
        <v>130000</v>
      </c>
      <c r="I3345" s="831">
        <f>H3345+G3345</f>
        <v>477000</v>
      </c>
      <c r="J3345" s="604">
        <f>C3345-I3345</f>
        <v>23000</v>
      </c>
      <c r="K3345" s="733">
        <f t="shared" si="1505"/>
        <v>95.399999999999991</v>
      </c>
    </row>
    <row r="3346" spans="1:11" ht="14.1" customHeight="1" thickBot="1" x14ac:dyDescent="0.3">
      <c r="A3346" s="371" t="s">
        <v>23</v>
      </c>
      <c r="B3346" s="47" t="s">
        <v>24</v>
      </c>
      <c r="C3346" s="616">
        <f>C3347</f>
        <v>3000000</v>
      </c>
      <c r="D3346" s="616">
        <f t="shared" ref="D3346:J3347" si="1513">D3347</f>
        <v>0</v>
      </c>
      <c r="E3346" s="616">
        <f t="shared" si="1513"/>
        <v>0</v>
      </c>
      <c r="F3346" s="622">
        <f t="shared" si="1513"/>
        <v>0</v>
      </c>
      <c r="G3346" s="819">
        <f t="shared" si="1513"/>
        <v>1512500</v>
      </c>
      <c r="H3346" s="616">
        <f t="shared" si="1513"/>
        <v>112500</v>
      </c>
      <c r="I3346" s="961">
        <f t="shared" si="1513"/>
        <v>1625000</v>
      </c>
      <c r="J3346" s="865">
        <f t="shared" si="1513"/>
        <v>1375000</v>
      </c>
      <c r="K3346" s="767">
        <f t="shared" si="1505"/>
        <v>54.166666666666664</v>
      </c>
    </row>
    <row r="3347" spans="1:11" ht="14.1" customHeight="1" thickBot="1" x14ac:dyDescent="0.3">
      <c r="A3347" s="372" t="s">
        <v>215</v>
      </c>
      <c r="B3347" s="3" t="s">
        <v>136</v>
      </c>
      <c r="C3347" s="617">
        <f>C3348</f>
        <v>3000000</v>
      </c>
      <c r="D3347" s="617">
        <f t="shared" si="1513"/>
        <v>0</v>
      </c>
      <c r="E3347" s="617">
        <f t="shared" si="1513"/>
        <v>0</v>
      </c>
      <c r="F3347" s="624">
        <f t="shared" si="1513"/>
        <v>0</v>
      </c>
      <c r="G3347" s="820">
        <f t="shared" si="1513"/>
        <v>1512500</v>
      </c>
      <c r="H3347" s="617">
        <f t="shared" si="1513"/>
        <v>112500</v>
      </c>
      <c r="I3347" s="934">
        <f t="shared" si="1513"/>
        <v>1625000</v>
      </c>
      <c r="J3347" s="625">
        <f t="shared" si="1513"/>
        <v>1375000</v>
      </c>
      <c r="K3347" s="741">
        <f t="shared" si="1505"/>
        <v>54.166666666666664</v>
      </c>
    </row>
    <row r="3348" spans="1:11" ht="14.1" customHeight="1" x14ac:dyDescent="0.25">
      <c r="A3348" s="747" t="s">
        <v>216</v>
      </c>
      <c r="B3348" s="41" t="s">
        <v>141</v>
      </c>
      <c r="C3348" s="618">
        <f>C3349+C3350</f>
        <v>3000000</v>
      </c>
      <c r="D3348" s="618">
        <f t="shared" ref="D3348:J3348" si="1514">D3349+D3350</f>
        <v>0</v>
      </c>
      <c r="E3348" s="618">
        <f t="shared" si="1514"/>
        <v>0</v>
      </c>
      <c r="F3348" s="626">
        <f t="shared" si="1514"/>
        <v>0</v>
      </c>
      <c r="G3348" s="821">
        <f t="shared" si="1514"/>
        <v>1512500</v>
      </c>
      <c r="H3348" s="618">
        <f t="shared" si="1514"/>
        <v>112500</v>
      </c>
      <c r="I3348" s="935">
        <f t="shared" si="1514"/>
        <v>1625000</v>
      </c>
      <c r="J3348" s="628">
        <f t="shared" si="1514"/>
        <v>1375000</v>
      </c>
      <c r="K3348" s="743">
        <f t="shared" si="1505"/>
        <v>54.166666666666664</v>
      </c>
    </row>
    <row r="3349" spans="1:11" ht="14.1" customHeight="1" x14ac:dyDescent="0.25">
      <c r="A3349" s="732" t="s">
        <v>218</v>
      </c>
      <c r="B3349" s="4" t="s">
        <v>723</v>
      </c>
      <c r="C3349" s="12">
        <v>1350000</v>
      </c>
      <c r="D3349" s="587"/>
      <c r="E3349" s="587"/>
      <c r="F3349" s="699"/>
      <c r="G3349" s="822">
        <v>762500</v>
      </c>
      <c r="H3349" s="605"/>
      <c r="I3349" s="831">
        <f>H3349+G3349</f>
        <v>762500</v>
      </c>
      <c r="J3349" s="636">
        <f>C3349-I3349</f>
        <v>587500</v>
      </c>
      <c r="K3349" s="733">
        <f t="shared" si="1505"/>
        <v>56.481481481481474</v>
      </c>
    </row>
    <row r="3350" spans="1:11" ht="14.1" customHeight="1" x14ac:dyDescent="0.25">
      <c r="A3350" s="732" t="s">
        <v>217</v>
      </c>
      <c r="B3350" s="4" t="s">
        <v>142</v>
      </c>
      <c r="C3350" s="12">
        <v>1650000</v>
      </c>
      <c r="D3350" s="587"/>
      <c r="E3350" s="587"/>
      <c r="F3350" s="699"/>
      <c r="G3350" s="822">
        <v>750000</v>
      </c>
      <c r="H3350" s="605">
        <v>112500</v>
      </c>
      <c r="I3350" s="831">
        <f>H3350+G3350</f>
        <v>862500</v>
      </c>
      <c r="J3350" s="636">
        <f>C3350-I3350</f>
        <v>787500</v>
      </c>
      <c r="K3350" s="733">
        <f t="shared" si="1505"/>
        <v>52.272727272727273</v>
      </c>
    </row>
    <row r="3351" spans="1:11" ht="14.1" customHeight="1" thickBot="1" x14ac:dyDescent="0.3">
      <c r="A3351" s="371" t="s">
        <v>25</v>
      </c>
      <c r="B3351" s="47" t="s">
        <v>26</v>
      </c>
      <c r="C3351" s="616">
        <f>C3352</f>
        <v>4000000</v>
      </c>
      <c r="D3351" s="616">
        <f t="shared" ref="D3351:J3353" si="1515">D3352</f>
        <v>0</v>
      </c>
      <c r="E3351" s="616">
        <f t="shared" si="1515"/>
        <v>0</v>
      </c>
      <c r="F3351" s="622">
        <f t="shared" si="1515"/>
        <v>0</v>
      </c>
      <c r="G3351" s="819">
        <f t="shared" si="1515"/>
        <v>2275000</v>
      </c>
      <c r="H3351" s="616">
        <f t="shared" si="1515"/>
        <v>396000</v>
      </c>
      <c r="I3351" s="961">
        <f t="shared" si="1515"/>
        <v>2671000</v>
      </c>
      <c r="J3351" s="865">
        <f t="shared" si="1515"/>
        <v>1329000</v>
      </c>
      <c r="K3351" s="767">
        <f t="shared" si="1505"/>
        <v>66.774999999999991</v>
      </c>
    </row>
    <row r="3352" spans="1:11" ht="14.1" customHeight="1" thickBot="1" x14ac:dyDescent="0.3">
      <c r="A3352" s="372" t="s">
        <v>231</v>
      </c>
      <c r="B3352" s="3" t="s">
        <v>136</v>
      </c>
      <c r="C3352" s="617">
        <f>C3353</f>
        <v>4000000</v>
      </c>
      <c r="D3352" s="617">
        <f t="shared" si="1515"/>
        <v>0</v>
      </c>
      <c r="E3352" s="617">
        <f t="shared" si="1515"/>
        <v>0</v>
      </c>
      <c r="F3352" s="624">
        <f t="shared" si="1515"/>
        <v>0</v>
      </c>
      <c r="G3352" s="820">
        <f t="shared" si="1515"/>
        <v>2275000</v>
      </c>
      <c r="H3352" s="617">
        <f t="shared" si="1515"/>
        <v>396000</v>
      </c>
      <c r="I3352" s="934">
        <f t="shared" si="1515"/>
        <v>2671000</v>
      </c>
      <c r="J3352" s="625">
        <f t="shared" si="1515"/>
        <v>1329000</v>
      </c>
      <c r="K3352" s="741">
        <f t="shared" si="1505"/>
        <v>66.774999999999991</v>
      </c>
    </row>
    <row r="3353" spans="1:11" ht="14.1" customHeight="1" x14ac:dyDescent="0.25">
      <c r="A3353" s="747" t="s">
        <v>232</v>
      </c>
      <c r="B3353" s="41" t="s">
        <v>139</v>
      </c>
      <c r="C3353" s="618">
        <f>C3354</f>
        <v>4000000</v>
      </c>
      <c r="D3353" s="618">
        <f t="shared" si="1515"/>
        <v>0</v>
      </c>
      <c r="E3353" s="618">
        <f t="shared" si="1515"/>
        <v>0</v>
      </c>
      <c r="F3353" s="626">
        <f t="shared" si="1515"/>
        <v>0</v>
      </c>
      <c r="G3353" s="821">
        <f t="shared" si="1515"/>
        <v>2275000</v>
      </c>
      <c r="H3353" s="618">
        <f t="shared" si="1515"/>
        <v>396000</v>
      </c>
      <c r="I3353" s="935">
        <f t="shared" si="1515"/>
        <v>2671000</v>
      </c>
      <c r="J3353" s="628">
        <f t="shared" si="1515"/>
        <v>1329000</v>
      </c>
      <c r="K3353" s="743">
        <f t="shared" si="1505"/>
        <v>66.774999999999991</v>
      </c>
    </row>
    <row r="3354" spans="1:11" ht="14.1" customHeight="1" x14ac:dyDescent="0.25">
      <c r="A3354" s="732" t="s">
        <v>233</v>
      </c>
      <c r="B3354" s="4" t="s">
        <v>230</v>
      </c>
      <c r="C3354" s="12">
        <v>4000000</v>
      </c>
      <c r="D3354" s="587"/>
      <c r="E3354" s="587"/>
      <c r="F3354" s="699"/>
      <c r="G3354" s="822">
        <v>2275000</v>
      </c>
      <c r="H3354" s="1320">
        <v>396000</v>
      </c>
      <c r="I3354" s="823">
        <f>H3354+G3354</f>
        <v>2671000</v>
      </c>
      <c r="J3354" s="604">
        <f>C3354-I3354</f>
        <v>1329000</v>
      </c>
      <c r="K3354" s="733">
        <f t="shared" si="1505"/>
        <v>66.774999999999991</v>
      </c>
    </row>
    <row r="3355" spans="1:11" ht="14.1" customHeight="1" thickBot="1" x14ac:dyDescent="0.3">
      <c r="A3355" s="371" t="s">
        <v>27</v>
      </c>
      <c r="B3355" s="47" t="s">
        <v>28</v>
      </c>
      <c r="C3355" s="616">
        <f>C3356</f>
        <v>1200000</v>
      </c>
      <c r="D3355" s="616">
        <f t="shared" ref="D3355:J3357" si="1516">D3356</f>
        <v>0</v>
      </c>
      <c r="E3355" s="616">
        <f t="shared" si="1516"/>
        <v>0</v>
      </c>
      <c r="F3355" s="622">
        <f t="shared" si="1516"/>
        <v>0</v>
      </c>
      <c r="G3355" s="838">
        <f t="shared" si="1516"/>
        <v>530000</v>
      </c>
      <c r="H3355" s="631">
        <f t="shared" si="1516"/>
        <v>0</v>
      </c>
      <c r="I3355" s="962">
        <f t="shared" si="1516"/>
        <v>530000</v>
      </c>
      <c r="J3355" s="632">
        <f t="shared" si="1516"/>
        <v>670000</v>
      </c>
      <c r="K3355" s="739">
        <f t="shared" si="1505"/>
        <v>44.166666666666664</v>
      </c>
    </row>
    <row r="3356" spans="1:11" ht="14.1" customHeight="1" thickBot="1" x14ac:dyDescent="0.3">
      <c r="A3356" s="372" t="s">
        <v>235</v>
      </c>
      <c r="B3356" s="3" t="s">
        <v>136</v>
      </c>
      <c r="C3356" s="617">
        <f>C3357</f>
        <v>1200000</v>
      </c>
      <c r="D3356" s="617">
        <f t="shared" si="1516"/>
        <v>0</v>
      </c>
      <c r="E3356" s="617">
        <f t="shared" si="1516"/>
        <v>0</v>
      </c>
      <c r="F3356" s="624">
        <f t="shared" si="1516"/>
        <v>0</v>
      </c>
      <c r="G3356" s="820">
        <f t="shared" si="1516"/>
        <v>530000</v>
      </c>
      <c r="H3356" s="617">
        <f t="shared" si="1516"/>
        <v>0</v>
      </c>
      <c r="I3356" s="934">
        <f t="shared" si="1516"/>
        <v>530000</v>
      </c>
      <c r="J3356" s="625">
        <f t="shared" si="1516"/>
        <v>670000</v>
      </c>
      <c r="K3356" s="741">
        <f t="shared" si="1505"/>
        <v>44.166666666666664</v>
      </c>
    </row>
    <row r="3357" spans="1:11" ht="14.1" customHeight="1" x14ac:dyDescent="0.25">
      <c r="A3357" s="747" t="s">
        <v>236</v>
      </c>
      <c r="B3357" s="41" t="s">
        <v>206</v>
      </c>
      <c r="C3357" s="618">
        <f>C3358</f>
        <v>1200000</v>
      </c>
      <c r="D3357" s="618">
        <f t="shared" si="1516"/>
        <v>0</v>
      </c>
      <c r="E3357" s="618">
        <f t="shared" si="1516"/>
        <v>0</v>
      </c>
      <c r="F3357" s="626">
        <f t="shared" si="1516"/>
        <v>0</v>
      </c>
      <c r="G3357" s="821">
        <f t="shared" si="1516"/>
        <v>530000</v>
      </c>
      <c r="H3357" s="618">
        <f t="shared" si="1516"/>
        <v>0</v>
      </c>
      <c r="I3357" s="935">
        <f t="shared" si="1516"/>
        <v>530000</v>
      </c>
      <c r="J3357" s="628">
        <f t="shared" si="1516"/>
        <v>670000</v>
      </c>
      <c r="K3357" s="743">
        <f t="shared" si="1505"/>
        <v>44.166666666666664</v>
      </c>
    </row>
    <row r="3358" spans="1:11" ht="14.1" customHeight="1" x14ac:dyDescent="0.25">
      <c r="A3358" s="732" t="s">
        <v>237</v>
      </c>
      <c r="B3358" s="4" t="s">
        <v>234</v>
      </c>
      <c r="C3358" s="12">
        <v>1200000</v>
      </c>
      <c r="D3358" s="587"/>
      <c r="E3358" s="587"/>
      <c r="F3358" s="699"/>
      <c r="G3358" s="822">
        <v>530000</v>
      </c>
      <c r="H3358" s="605"/>
      <c r="I3358" s="831">
        <f>H3358+G3358</f>
        <v>530000</v>
      </c>
      <c r="J3358" s="604">
        <f>C3358-I3358</f>
        <v>670000</v>
      </c>
      <c r="K3358" s="733">
        <f t="shared" si="1505"/>
        <v>44.166666666666664</v>
      </c>
    </row>
    <row r="3359" spans="1:11" ht="14.1" customHeight="1" thickBot="1" x14ac:dyDescent="0.3">
      <c r="A3359" s="371" t="s">
        <v>29</v>
      </c>
      <c r="B3359" s="47" t="s">
        <v>30</v>
      </c>
      <c r="C3359" s="616">
        <f>C3360</f>
        <v>17814000</v>
      </c>
      <c r="D3359" s="616">
        <f t="shared" ref="D3359:J3360" si="1517">D3360</f>
        <v>0</v>
      </c>
      <c r="E3359" s="616">
        <f t="shared" si="1517"/>
        <v>0</v>
      </c>
      <c r="F3359" s="622">
        <f t="shared" si="1517"/>
        <v>0</v>
      </c>
      <c r="G3359" s="819">
        <f t="shared" si="1517"/>
        <v>7008000</v>
      </c>
      <c r="H3359" s="1280">
        <f t="shared" si="1517"/>
        <v>0</v>
      </c>
      <c r="I3359" s="961">
        <f t="shared" si="1517"/>
        <v>7008000</v>
      </c>
      <c r="J3359" s="865">
        <f t="shared" si="1517"/>
        <v>10806000</v>
      </c>
      <c r="K3359" s="767">
        <f t="shared" si="1505"/>
        <v>39.339845065678681</v>
      </c>
    </row>
    <row r="3360" spans="1:11" ht="14.1" customHeight="1" thickBot="1" x14ac:dyDescent="0.3">
      <c r="A3360" s="372" t="s">
        <v>241</v>
      </c>
      <c r="B3360" s="3" t="s">
        <v>136</v>
      </c>
      <c r="C3360" s="617">
        <f>C3361</f>
        <v>17814000</v>
      </c>
      <c r="D3360" s="617">
        <f t="shared" si="1517"/>
        <v>0</v>
      </c>
      <c r="E3360" s="617">
        <f t="shared" si="1517"/>
        <v>0</v>
      </c>
      <c r="F3360" s="624">
        <f t="shared" si="1517"/>
        <v>0</v>
      </c>
      <c r="G3360" s="820">
        <f t="shared" si="1517"/>
        <v>7008000</v>
      </c>
      <c r="H3360" s="617">
        <f t="shared" si="1517"/>
        <v>0</v>
      </c>
      <c r="I3360" s="934">
        <f t="shared" si="1517"/>
        <v>7008000</v>
      </c>
      <c r="J3360" s="625">
        <f t="shared" si="1517"/>
        <v>10806000</v>
      </c>
      <c r="K3360" s="741">
        <f t="shared" si="1505"/>
        <v>39.339845065678681</v>
      </c>
    </row>
    <row r="3361" spans="1:11" ht="14.1" customHeight="1" x14ac:dyDescent="0.25">
      <c r="A3361" s="747" t="s">
        <v>242</v>
      </c>
      <c r="B3361" s="41" t="s">
        <v>238</v>
      </c>
      <c r="C3361" s="618">
        <f>C3362+C3363</f>
        <v>17814000</v>
      </c>
      <c r="D3361" s="618">
        <f t="shared" ref="D3361:J3361" si="1518">D3362+D3363</f>
        <v>0</v>
      </c>
      <c r="E3361" s="618">
        <f t="shared" si="1518"/>
        <v>0</v>
      </c>
      <c r="F3361" s="626">
        <f t="shared" si="1518"/>
        <v>0</v>
      </c>
      <c r="G3361" s="821">
        <f t="shared" si="1518"/>
        <v>7008000</v>
      </c>
      <c r="H3361" s="618">
        <f t="shared" si="1518"/>
        <v>0</v>
      </c>
      <c r="I3361" s="935">
        <f t="shared" si="1518"/>
        <v>7008000</v>
      </c>
      <c r="J3361" s="628">
        <f t="shared" si="1518"/>
        <v>10806000</v>
      </c>
      <c r="K3361" s="743">
        <f t="shared" si="1505"/>
        <v>39.339845065678681</v>
      </c>
    </row>
    <row r="3362" spans="1:11" ht="14.1" customHeight="1" x14ac:dyDescent="0.25">
      <c r="A3362" s="732" t="s">
        <v>244</v>
      </c>
      <c r="B3362" s="4" t="s">
        <v>239</v>
      </c>
      <c r="C3362" s="12">
        <v>6864000</v>
      </c>
      <c r="D3362" s="218"/>
      <c r="E3362" s="218"/>
      <c r="F3362" s="697"/>
      <c r="G3362" s="822">
        <v>2448000</v>
      </c>
      <c r="H3362" s="605"/>
      <c r="I3362" s="831">
        <f>H3362+G3362</f>
        <v>2448000</v>
      </c>
      <c r="J3362" s="604">
        <f>C3362-I3362</f>
        <v>4416000</v>
      </c>
      <c r="K3362" s="733">
        <f t="shared" si="1505"/>
        <v>35.664335664335667</v>
      </c>
    </row>
    <row r="3363" spans="1:11" ht="14.1" customHeight="1" x14ac:dyDescent="0.25">
      <c r="A3363" s="732" t="s">
        <v>243</v>
      </c>
      <c r="B3363" s="4" t="s">
        <v>240</v>
      </c>
      <c r="C3363" s="12">
        <v>10950000</v>
      </c>
      <c r="D3363" s="218"/>
      <c r="E3363" s="218"/>
      <c r="F3363" s="697"/>
      <c r="G3363" s="822">
        <v>4560000</v>
      </c>
      <c r="H3363" s="605"/>
      <c r="I3363" s="831">
        <f>H3363+G3363</f>
        <v>4560000</v>
      </c>
      <c r="J3363" s="604">
        <f>C3363-I3363</f>
        <v>6390000</v>
      </c>
      <c r="K3363" s="733">
        <f t="shared" si="1505"/>
        <v>41.643835616438359</v>
      </c>
    </row>
    <row r="3364" spans="1:11" ht="14.1" customHeight="1" x14ac:dyDescent="0.25">
      <c r="A3364" s="879"/>
      <c r="B3364" s="879"/>
      <c r="C3364" s="880"/>
      <c r="D3364" s="881"/>
      <c r="E3364" s="881"/>
      <c r="F3364" s="881"/>
      <c r="G3364" s="882"/>
      <c r="H3364" s="882"/>
      <c r="I3364" s="941"/>
      <c r="J3364" s="883"/>
      <c r="K3364" s="884"/>
    </row>
    <row r="3365" spans="1:11" ht="14.1" customHeight="1" x14ac:dyDescent="0.25">
      <c r="A3365" s="7"/>
      <c r="B3365" s="7"/>
      <c r="C3365" s="885"/>
      <c r="D3365" s="220"/>
      <c r="E3365" s="220"/>
      <c r="F3365" s="220"/>
      <c r="G3365" s="415"/>
      <c r="H3365" s="415"/>
      <c r="I3365" s="942"/>
      <c r="J3365" s="886"/>
      <c r="K3365" s="887"/>
    </row>
    <row r="3366" spans="1:11" ht="14.1" customHeight="1" x14ac:dyDescent="0.25">
      <c r="A3366" s="7"/>
      <c r="B3366" s="7"/>
      <c r="C3366" s="885"/>
      <c r="D3366" s="220"/>
      <c r="E3366" s="220"/>
      <c r="F3366" s="220"/>
      <c r="G3366" s="415"/>
      <c r="H3366" s="415"/>
      <c r="I3366" s="942"/>
      <c r="J3366" s="886"/>
      <c r="K3366" s="887"/>
    </row>
    <row r="3367" spans="1:11" ht="14.1" customHeight="1" x14ac:dyDescent="0.25">
      <c r="A3367" s="7"/>
      <c r="B3367" s="7"/>
      <c r="C3367" s="885"/>
      <c r="D3367" s="220"/>
      <c r="E3367" s="220"/>
      <c r="F3367" s="220"/>
      <c r="G3367" s="415"/>
      <c r="H3367" s="415"/>
      <c r="I3367" s="942"/>
      <c r="J3367" s="886"/>
      <c r="K3367" s="887">
        <v>6</v>
      </c>
    </row>
    <row r="3368" spans="1:11" ht="14.1" customHeight="1" x14ac:dyDescent="0.25">
      <c r="A3368" s="717" t="s">
        <v>435</v>
      </c>
      <c r="B3368" s="689">
        <v>2</v>
      </c>
      <c r="C3368" s="690" t="s">
        <v>436</v>
      </c>
      <c r="D3368" s="690" t="s">
        <v>437</v>
      </c>
      <c r="E3368" s="690" t="s">
        <v>438</v>
      </c>
      <c r="F3368" s="691" t="s">
        <v>439</v>
      </c>
      <c r="G3368" s="801">
        <v>7</v>
      </c>
      <c r="H3368" s="581">
        <v>8</v>
      </c>
      <c r="I3368" s="924">
        <v>9</v>
      </c>
      <c r="J3368" s="582">
        <v>10</v>
      </c>
      <c r="K3368" s="718">
        <v>11</v>
      </c>
    </row>
    <row r="3369" spans="1:11" ht="14.1" customHeight="1" thickBot="1" x14ac:dyDescent="0.3">
      <c r="A3369" s="371" t="s">
        <v>31</v>
      </c>
      <c r="B3369" s="47" t="s">
        <v>32</v>
      </c>
      <c r="C3369" s="616">
        <f>C3370</f>
        <v>15000000</v>
      </c>
      <c r="D3369" s="616">
        <f t="shared" ref="D3369:J3371" si="1519">D3370</f>
        <v>0</v>
      </c>
      <c r="E3369" s="616">
        <f t="shared" si="1519"/>
        <v>0</v>
      </c>
      <c r="F3369" s="622">
        <f t="shared" si="1519"/>
        <v>0</v>
      </c>
      <c r="G3369" s="819">
        <f t="shared" si="1519"/>
        <v>10108968</v>
      </c>
      <c r="H3369" s="1257">
        <f t="shared" si="1519"/>
        <v>1155192</v>
      </c>
      <c r="I3369" s="961">
        <f t="shared" si="1519"/>
        <v>11264160</v>
      </c>
      <c r="J3369" s="865">
        <f t="shared" si="1519"/>
        <v>3735840</v>
      </c>
      <c r="K3369" s="767">
        <f t="shared" ref="K3369:K3384" si="1520">I3369/C3369*100</f>
        <v>75.094399999999993</v>
      </c>
    </row>
    <row r="3370" spans="1:11" ht="14.1" customHeight="1" thickBot="1" x14ac:dyDescent="0.3">
      <c r="A3370" s="372" t="s">
        <v>248</v>
      </c>
      <c r="B3370" s="3" t="s">
        <v>136</v>
      </c>
      <c r="C3370" s="617">
        <f>C3371</f>
        <v>15000000</v>
      </c>
      <c r="D3370" s="617">
        <f t="shared" si="1519"/>
        <v>0</v>
      </c>
      <c r="E3370" s="617">
        <f t="shared" si="1519"/>
        <v>0</v>
      </c>
      <c r="F3370" s="624">
        <f t="shared" si="1519"/>
        <v>0</v>
      </c>
      <c r="G3370" s="820">
        <f t="shared" si="1519"/>
        <v>10108968</v>
      </c>
      <c r="H3370" s="617">
        <f t="shared" si="1519"/>
        <v>1155192</v>
      </c>
      <c r="I3370" s="934">
        <f t="shared" si="1519"/>
        <v>11264160</v>
      </c>
      <c r="J3370" s="625">
        <f t="shared" si="1519"/>
        <v>3735840</v>
      </c>
      <c r="K3370" s="741">
        <f t="shared" si="1520"/>
        <v>75.094399999999993</v>
      </c>
    </row>
    <row r="3371" spans="1:11" ht="14.1" customHeight="1" x14ac:dyDescent="0.25">
      <c r="A3371" s="747" t="s">
        <v>249</v>
      </c>
      <c r="B3371" s="41" t="s">
        <v>245</v>
      </c>
      <c r="C3371" s="618">
        <f>C3372</f>
        <v>15000000</v>
      </c>
      <c r="D3371" s="618">
        <f t="shared" si="1519"/>
        <v>0</v>
      </c>
      <c r="E3371" s="618">
        <f t="shared" si="1519"/>
        <v>0</v>
      </c>
      <c r="F3371" s="626">
        <f t="shared" si="1519"/>
        <v>0</v>
      </c>
      <c r="G3371" s="821">
        <f t="shared" si="1519"/>
        <v>10108968</v>
      </c>
      <c r="H3371" s="618">
        <f t="shared" si="1519"/>
        <v>1155192</v>
      </c>
      <c r="I3371" s="935">
        <f t="shared" si="1519"/>
        <v>11264160</v>
      </c>
      <c r="J3371" s="628">
        <f t="shared" si="1519"/>
        <v>3735840</v>
      </c>
      <c r="K3371" s="743">
        <f t="shared" si="1520"/>
        <v>75.094399999999993</v>
      </c>
    </row>
    <row r="3372" spans="1:11" ht="14.1" customHeight="1" x14ac:dyDescent="0.25">
      <c r="A3372" s="732" t="s">
        <v>250</v>
      </c>
      <c r="B3372" s="4" t="s">
        <v>246</v>
      </c>
      <c r="C3372" s="12">
        <v>15000000</v>
      </c>
      <c r="D3372" s="587"/>
      <c r="E3372" s="587"/>
      <c r="F3372" s="699"/>
      <c r="G3372" s="822">
        <v>10108968</v>
      </c>
      <c r="H3372" s="605">
        <v>1155192</v>
      </c>
      <c r="I3372" s="823">
        <f>H3372+G3372</f>
        <v>11264160</v>
      </c>
      <c r="J3372" s="604">
        <f>C3372-I3372</f>
        <v>3735840</v>
      </c>
      <c r="K3372" s="733">
        <f t="shared" si="1520"/>
        <v>75.094399999999993</v>
      </c>
    </row>
    <row r="3373" spans="1:11" ht="14.1" customHeight="1" thickBot="1" x14ac:dyDescent="0.3">
      <c r="A3373" s="371" t="s">
        <v>33</v>
      </c>
      <c r="B3373" s="47" t="s">
        <v>34</v>
      </c>
      <c r="C3373" s="616">
        <f>C3374</f>
        <v>30000000</v>
      </c>
      <c r="D3373" s="616">
        <f t="shared" ref="D3373:J3375" si="1521">D3374</f>
        <v>0</v>
      </c>
      <c r="E3373" s="616">
        <f t="shared" si="1521"/>
        <v>0</v>
      </c>
      <c r="F3373" s="622">
        <f t="shared" si="1521"/>
        <v>0</v>
      </c>
      <c r="G3373" s="838">
        <f t="shared" si="1521"/>
        <v>15835000</v>
      </c>
      <c r="H3373" s="641">
        <f t="shared" si="1521"/>
        <v>0</v>
      </c>
      <c r="I3373" s="962">
        <f t="shared" si="1521"/>
        <v>15835000</v>
      </c>
      <c r="J3373" s="632">
        <f t="shared" si="1521"/>
        <v>14165000</v>
      </c>
      <c r="K3373" s="739">
        <f t="shared" si="1520"/>
        <v>52.783333333333339</v>
      </c>
    </row>
    <row r="3374" spans="1:11" ht="14.1" customHeight="1" thickBot="1" x14ac:dyDescent="0.3">
      <c r="A3374" s="372" t="s">
        <v>251</v>
      </c>
      <c r="B3374" s="3" t="s">
        <v>136</v>
      </c>
      <c r="C3374" s="617">
        <f>C3375</f>
        <v>30000000</v>
      </c>
      <c r="D3374" s="617">
        <f t="shared" si="1521"/>
        <v>0</v>
      </c>
      <c r="E3374" s="617">
        <f t="shared" si="1521"/>
        <v>0</v>
      </c>
      <c r="F3374" s="624">
        <f t="shared" si="1521"/>
        <v>0</v>
      </c>
      <c r="G3374" s="820">
        <f t="shared" si="1521"/>
        <v>15835000</v>
      </c>
      <c r="H3374" s="617">
        <f t="shared" si="1521"/>
        <v>0</v>
      </c>
      <c r="I3374" s="934">
        <f t="shared" si="1521"/>
        <v>15835000</v>
      </c>
      <c r="J3374" s="625">
        <f t="shared" si="1521"/>
        <v>14165000</v>
      </c>
      <c r="K3374" s="741">
        <f t="shared" si="1520"/>
        <v>52.783333333333339</v>
      </c>
    </row>
    <row r="3375" spans="1:11" ht="14.1" customHeight="1" x14ac:dyDescent="0.25">
      <c r="A3375" s="747" t="s">
        <v>252</v>
      </c>
      <c r="B3375" s="41" t="s">
        <v>245</v>
      </c>
      <c r="C3375" s="618">
        <f>C3376</f>
        <v>30000000</v>
      </c>
      <c r="D3375" s="618">
        <f t="shared" si="1521"/>
        <v>0</v>
      </c>
      <c r="E3375" s="618">
        <f t="shared" si="1521"/>
        <v>0</v>
      </c>
      <c r="F3375" s="626">
        <f t="shared" si="1521"/>
        <v>0</v>
      </c>
      <c r="G3375" s="821">
        <f t="shared" si="1521"/>
        <v>15835000</v>
      </c>
      <c r="H3375" s="618">
        <f t="shared" si="1521"/>
        <v>0</v>
      </c>
      <c r="I3375" s="935">
        <f t="shared" si="1521"/>
        <v>15835000</v>
      </c>
      <c r="J3375" s="628">
        <f t="shared" si="1521"/>
        <v>14165000</v>
      </c>
      <c r="K3375" s="743">
        <f t="shared" si="1520"/>
        <v>52.783333333333339</v>
      </c>
    </row>
    <row r="3376" spans="1:11" ht="14.1" customHeight="1" x14ac:dyDescent="0.25">
      <c r="A3376" s="732" t="s">
        <v>253</v>
      </c>
      <c r="B3376" s="4" t="s">
        <v>247</v>
      </c>
      <c r="C3376" s="12">
        <v>30000000</v>
      </c>
      <c r="D3376" s="587"/>
      <c r="E3376" s="587"/>
      <c r="F3376" s="699"/>
      <c r="G3376" s="822">
        <v>15835000</v>
      </c>
      <c r="H3376" s="605">
        <v>0</v>
      </c>
      <c r="I3376" s="831">
        <f>H3376+G3376</f>
        <v>15835000</v>
      </c>
      <c r="J3376" s="604">
        <f>C3376-I3376</f>
        <v>14165000</v>
      </c>
      <c r="K3376" s="733">
        <f t="shared" si="1520"/>
        <v>52.783333333333339</v>
      </c>
    </row>
    <row r="3377" spans="1:11" ht="14.1" customHeight="1" thickBot="1" x14ac:dyDescent="0.3">
      <c r="A3377" s="371" t="s">
        <v>35</v>
      </c>
      <c r="B3377" s="47" t="s">
        <v>36</v>
      </c>
      <c r="C3377" s="616">
        <f>C3378</f>
        <v>3480000</v>
      </c>
      <c r="D3377" s="616">
        <f t="shared" ref="D3377:J3379" si="1522">D3378</f>
        <v>0</v>
      </c>
      <c r="E3377" s="616">
        <f t="shared" si="1522"/>
        <v>0</v>
      </c>
      <c r="F3377" s="622">
        <f t="shared" si="1522"/>
        <v>0</v>
      </c>
      <c r="G3377" s="838">
        <f t="shared" si="1522"/>
        <v>3472000</v>
      </c>
      <c r="H3377" s="641">
        <f t="shared" si="1522"/>
        <v>0</v>
      </c>
      <c r="I3377" s="962">
        <f t="shared" si="1522"/>
        <v>3472000</v>
      </c>
      <c r="J3377" s="632">
        <f t="shared" si="1522"/>
        <v>8000</v>
      </c>
      <c r="K3377" s="739">
        <f t="shared" si="1520"/>
        <v>99.770114942528735</v>
      </c>
    </row>
    <row r="3378" spans="1:11" ht="14.1" customHeight="1" thickBot="1" x14ac:dyDescent="0.3">
      <c r="A3378" s="372" t="s">
        <v>255</v>
      </c>
      <c r="B3378" s="3" t="s">
        <v>80</v>
      </c>
      <c r="C3378" s="617">
        <f>C3379</f>
        <v>3480000</v>
      </c>
      <c r="D3378" s="617">
        <f t="shared" si="1522"/>
        <v>0</v>
      </c>
      <c r="E3378" s="617">
        <f t="shared" si="1522"/>
        <v>0</v>
      </c>
      <c r="F3378" s="624">
        <f t="shared" si="1522"/>
        <v>0</v>
      </c>
      <c r="G3378" s="820">
        <f t="shared" si="1522"/>
        <v>3472000</v>
      </c>
      <c r="H3378" s="617">
        <f t="shared" si="1522"/>
        <v>0</v>
      </c>
      <c r="I3378" s="934">
        <f t="shared" si="1522"/>
        <v>3472000</v>
      </c>
      <c r="J3378" s="625">
        <f t="shared" si="1522"/>
        <v>8000</v>
      </c>
      <c r="K3378" s="741">
        <f t="shared" si="1520"/>
        <v>99.770114942528735</v>
      </c>
    </row>
    <row r="3379" spans="1:11" ht="14.1" customHeight="1" x14ac:dyDescent="0.25">
      <c r="A3379" s="747" t="s">
        <v>851</v>
      </c>
      <c r="B3379" s="41" t="s">
        <v>1001</v>
      </c>
      <c r="C3379" s="618">
        <f>C3380</f>
        <v>3480000</v>
      </c>
      <c r="D3379" s="618">
        <f t="shared" si="1522"/>
        <v>0</v>
      </c>
      <c r="E3379" s="618">
        <f t="shared" si="1522"/>
        <v>0</v>
      </c>
      <c r="F3379" s="626">
        <f t="shared" si="1522"/>
        <v>0</v>
      </c>
      <c r="G3379" s="821">
        <f t="shared" si="1522"/>
        <v>3472000</v>
      </c>
      <c r="H3379" s="618">
        <f t="shared" si="1522"/>
        <v>0</v>
      </c>
      <c r="I3379" s="935">
        <f t="shared" si="1522"/>
        <v>3472000</v>
      </c>
      <c r="J3379" s="628">
        <f t="shared" si="1522"/>
        <v>8000</v>
      </c>
      <c r="K3379" s="743">
        <f t="shared" si="1520"/>
        <v>99.770114942528735</v>
      </c>
    </row>
    <row r="3380" spans="1:11" ht="14.1" customHeight="1" x14ac:dyDescent="0.25">
      <c r="A3380" s="732" t="s">
        <v>852</v>
      </c>
      <c r="B3380" s="4" t="s">
        <v>1000</v>
      </c>
      <c r="C3380" s="12">
        <v>3480000</v>
      </c>
      <c r="D3380" s="218"/>
      <c r="E3380" s="218"/>
      <c r="F3380" s="697"/>
      <c r="G3380" s="822">
        <v>3472000</v>
      </c>
      <c r="H3380" s="605"/>
      <c r="I3380" s="823">
        <f>H3380+G3380</f>
        <v>3472000</v>
      </c>
      <c r="J3380" s="604">
        <f>C3380-I3380</f>
        <v>8000</v>
      </c>
      <c r="K3380" s="733">
        <f t="shared" si="1520"/>
        <v>99.770114942528735</v>
      </c>
    </row>
    <row r="3381" spans="1:11" ht="14.1" customHeight="1" x14ac:dyDescent="0.25">
      <c r="A3381" s="745" t="s">
        <v>105</v>
      </c>
      <c r="B3381" s="38" t="s">
        <v>92</v>
      </c>
      <c r="C3381" s="620">
        <f t="shared" ref="C3381:J3381" si="1523">C3382+C3390+C3394+C3401+C3412+C3419+C3423+C3427</f>
        <v>167720000</v>
      </c>
      <c r="D3381" s="620">
        <f t="shared" si="1523"/>
        <v>0</v>
      </c>
      <c r="E3381" s="620">
        <f t="shared" si="1523"/>
        <v>0</v>
      </c>
      <c r="F3381" s="453">
        <f t="shared" si="1523"/>
        <v>0</v>
      </c>
      <c r="G3381" s="832">
        <f t="shared" si="1523"/>
        <v>58131371</v>
      </c>
      <c r="H3381" s="620">
        <f t="shared" si="1523"/>
        <v>1450667</v>
      </c>
      <c r="I3381" s="810">
        <f t="shared" si="1523"/>
        <v>59582038</v>
      </c>
      <c r="J3381" s="866">
        <f t="shared" si="1523"/>
        <v>108137962</v>
      </c>
      <c r="K3381" s="746">
        <f t="shared" si="1520"/>
        <v>35.52470665394705</v>
      </c>
    </row>
    <row r="3382" spans="1:11" ht="14.1" customHeight="1" thickBot="1" x14ac:dyDescent="0.3">
      <c r="A3382" s="371" t="s">
        <v>37</v>
      </c>
      <c r="B3382" s="47" t="s">
        <v>38</v>
      </c>
      <c r="C3382" s="616">
        <f>C3383</f>
        <v>15000000</v>
      </c>
      <c r="D3382" s="616">
        <f t="shared" ref="D3382:J3382" si="1524">D3383</f>
        <v>0</v>
      </c>
      <c r="E3382" s="616">
        <f t="shared" si="1524"/>
        <v>0</v>
      </c>
      <c r="F3382" s="622">
        <f t="shared" si="1524"/>
        <v>0</v>
      </c>
      <c r="G3382" s="838">
        <f t="shared" si="1524"/>
        <v>12000000</v>
      </c>
      <c r="H3382" s="641">
        <f t="shared" si="1524"/>
        <v>0</v>
      </c>
      <c r="I3382" s="962">
        <f t="shared" si="1524"/>
        <v>12000000</v>
      </c>
      <c r="J3382" s="632">
        <f t="shared" si="1524"/>
        <v>3000000</v>
      </c>
      <c r="K3382" s="739">
        <f t="shared" si="1520"/>
        <v>80</v>
      </c>
    </row>
    <row r="3383" spans="1:11" ht="14.1" customHeight="1" thickBot="1" x14ac:dyDescent="0.3">
      <c r="A3383" s="372" t="s">
        <v>264</v>
      </c>
      <c r="B3383" s="3" t="s">
        <v>258</v>
      </c>
      <c r="C3383" s="617">
        <f>C3384+C3387</f>
        <v>15000000</v>
      </c>
      <c r="D3383" s="617">
        <f t="shared" ref="D3383:J3383" si="1525">D3384+D3387</f>
        <v>0</v>
      </c>
      <c r="E3383" s="617">
        <f t="shared" si="1525"/>
        <v>0</v>
      </c>
      <c r="F3383" s="624">
        <f t="shared" si="1525"/>
        <v>0</v>
      </c>
      <c r="G3383" s="820">
        <f t="shared" si="1525"/>
        <v>12000000</v>
      </c>
      <c r="H3383" s="617">
        <f t="shared" si="1525"/>
        <v>0</v>
      </c>
      <c r="I3383" s="934">
        <f t="shared" si="1525"/>
        <v>12000000</v>
      </c>
      <c r="J3383" s="625">
        <f t="shared" si="1525"/>
        <v>3000000</v>
      </c>
      <c r="K3383" s="741">
        <f t="shared" si="1520"/>
        <v>80</v>
      </c>
    </row>
    <row r="3384" spans="1:11" ht="14.1" customHeight="1" x14ac:dyDescent="0.25">
      <c r="A3384" s="747" t="s">
        <v>269</v>
      </c>
      <c r="B3384" s="41" t="s">
        <v>259</v>
      </c>
      <c r="C3384" s="618">
        <f>C3385+C3386</f>
        <v>3000000</v>
      </c>
      <c r="D3384" s="618">
        <f t="shared" ref="D3384:J3384" si="1526">D3385+D3386</f>
        <v>0</v>
      </c>
      <c r="E3384" s="618">
        <f t="shared" si="1526"/>
        <v>0</v>
      </c>
      <c r="F3384" s="618">
        <f t="shared" si="1526"/>
        <v>0</v>
      </c>
      <c r="G3384" s="618">
        <f t="shared" si="1526"/>
        <v>0</v>
      </c>
      <c r="H3384" s="618">
        <f t="shared" si="1526"/>
        <v>0</v>
      </c>
      <c r="I3384" s="618">
        <f t="shared" si="1526"/>
        <v>0</v>
      </c>
      <c r="J3384" s="618">
        <f t="shared" si="1526"/>
        <v>3000000</v>
      </c>
      <c r="K3384" s="743">
        <f t="shared" si="1520"/>
        <v>0</v>
      </c>
    </row>
    <row r="3385" spans="1:11" ht="14.1" customHeight="1" x14ac:dyDescent="0.25">
      <c r="A3385" s="747" t="s">
        <v>1014</v>
      </c>
      <c r="B3385" s="41" t="s">
        <v>1015</v>
      </c>
      <c r="C3385" s="618">
        <v>3000000</v>
      </c>
      <c r="D3385" s="618"/>
      <c r="E3385" s="618"/>
      <c r="F3385" s="626"/>
      <c r="G3385" s="821">
        <v>0</v>
      </c>
      <c r="H3385" s="618">
        <v>0</v>
      </c>
      <c r="I3385" s="935">
        <f>H3385+G3385</f>
        <v>0</v>
      </c>
      <c r="J3385" s="628">
        <f>C3385-I3385</f>
        <v>3000000</v>
      </c>
      <c r="K3385" s="743">
        <f>I3385/C3385*100</f>
        <v>0</v>
      </c>
    </row>
    <row r="3386" spans="1:11" ht="14.1" customHeight="1" x14ac:dyDescent="0.25">
      <c r="A3386" s="732" t="s">
        <v>854</v>
      </c>
      <c r="B3386" s="5" t="s">
        <v>853</v>
      </c>
      <c r="C3386" s="12">
        <v>0</v>
      </c>
      <c r="D3386" s="702"/>
      <c r="E3386" s="702"/>
      <c r="F3386" s="703"/>
      <c r="G3386" s="844">
        <v>0</v>
      </c>
      <c r="H3386" s="652">
        <v>0</v>
      </c>
      <c r="I3386" s="943">
        <v>0</v>
      </c>
      <c r="J3386" s="653">
        <v>0</v>
      </c>
      <c r="K3386" s="733"/>
    </row>
    <row r="3387" spans="1:11" ht="14.1" customHeight="1" x14ac:dyDescent="0.25">
      <c r="A3387" s="732" t="s">
        <v>270</v>
      </c>
      <c r="B3387" s="4" t="s">
        <v>260</v>
      </c>
      <c r="C3387" s="12">
        <f>C3388+C3389</f>
        <v>12000000</v>
      </c>
      <c r="D3387" s="12">
        <f t="shared" ref="D3387:J3387" si="1527">D3388+D3389</f>
        <v>0</v>
      </c>
      <c r="E3387" s="12">
        <f t="shared" si="1527"/>
        <v>0</v>
      </c>
      <c r="F3387" s="633">
        <f t="shared" si="1527"/>
        <v>0</v>
      </c>
      <c r="G3387" s="824">
        <f t="shared" si="1527"/>
        <v>12000000</v>
      </c>
      <c r="H3387" s="12">
        <f t="shared" si="1527"/>
        <v>0</v>
      </c>
      <c r="I3387" s="834">
        <f t="shared" si="1527"/>
        <v>12000000</v>
      </c>
      <c r="J3387" s="634">
        <f t="shared" si="1527"/>
        <v>0</v>
      </c>
      <c r="K3387" s="733">
        <f t="shared" ref="K3387:K3407" si="1528">I3387/C3387*100</f>
        <v>100</v>
      </c>
    </row>
    <row r="3388" spans="1:11" ht="14.1" customHeight="1" x14ac:dyDescent="0.25">
      <c r="A3388" s="732" t="s">
        <v>855</v>
      </c>
      <c r="B3388" s="4" t="s">
        <v>857</v>
      </c>
      <c r="C3388" s="12">
        <v>4000000</v>
      </c>
      <c r="D3388" s="702"/>
      <c r="E3388" s="702"/>
      <c r="F3388" s="703"/>
      <c r="G3388" s="844">
        <v>4000000</v>
      </c>
      <c r="H3388" s="652"/>
      <c r="I3388" s="943">
        <f>H3388+G3388</f>
        <v>4000000</v>
      </c>
      <c r="J3388" s="653">
        <f>C3388-I3388</f>
        <v>0</v>
      </c>
      <c r="K3388" s="733">
        <f t="shared" si="1528"/>
        <v>100</v>
      </c>
    </row>
    <row r="3389" spans="1:11" ht="14.1" customHeight="1" x14ac:dyDescent="0.25">
      <c r="A3389" s="732" t="s">
        <v>856</v>
      </c>
      <c r="B3389" s="32" t="s">
        <v>858</v>
      </c>
      <c r="C3389" s="611">
        <v>8000000</v>
      </c>
      <c r="D3389" s="704"/>
      <c r="E3389" s="704"/>
      <c r="F3389" s="705"/>
      <c r="G3389" s="844">
        <v>8000000</v>
      </c>
      <c r="H3389" s="654"/>
      <c r="I3389" s="943">
        <f>H3389+G3389</f>
        <v>8000000</v>
      </c>
      <c r="J3389" s="653">
        <f>C3389-I3389</f>
        <v>0</v>
      </c>
      <c r="K3389" s="733">
        <f t="shared" si="1528"/>
        <v>100</v>
      </c>
    </row>
    <row r="3390" spans="1:11" ht="14.1" customHeight="1" thickBot="1" x14ac:dyDescent="0.3">
      <c r="A3390" s="371" t="s">
        <v>39</v>
      </c>
      <c r="B3390" s="47" t="s">
        <v>40</v>
      </c>
      <c r="C3390" s="616">
        <f>C3391</f>
        <v>8000000</v>
      </c>
      <c r="D3390" s="616">
        <f t="shared" ref="D3390:J3392" si="1529">D3391</f>
        <v>0</v>
      </c>
      <c r="E3390" s="616">
        <f t="shared" si="1529"/>
        <v>0</v>
      </c>
      <c r="F3390" s="622">
        <f t="shared" si="1529"/>
        <v>0</v>
      </c>
      <c r="G3390" s="819">
        <f t="shared" si="1529"/>
        <v>8000000</v>
      </c>
      <c r="H3390" s="616">
        <f t="shared" si="1529"/>
        <v>0</v>
      </c>
      <c r="I3390" s="961">
        <f t="shared" si="1529"/>
        <v>8000000</v>
      </c>
      <c r="J3390" s="865">
        <f t="shared" si="1529"/>
        <v>0</v>
      </c>
      <c r="K3390" s="739">
        <f t="shared" si="1528"/>
        <v>100</v>
      </c>
    </row>
    <row r="3391" spans="1:11" ht="14.1" customHeight="1" thickBot="1" x14ac:dyDescent="0.3">
      <c r="A3391" s="372" t="s">
        <v>265</v>
      </c>
      <c r="B3391" s="3" t="s">
        <v>258</v>
      </c>
      <c r="C3391" s="617">
        <f>C3392</f>
        <v>8000000</v>
      </c>
      <c r="D3391" s="617">
        <f t="shared" si="1529"/>
        <v>0</v>
      </c>
      <c r="E3391" s="617">
        <f t="shared" si="1529"/>
        <v>0</v>
      </c>
      <c r="F3391" s="624">
        <f t="shared" si="1529"/>
        <v>0</v>
      </c>
      <c r="G3391" s="820">
        <f t="shared" si="1529"/>
        <v>8000000</v>
      </c>
      <c r="H3391" s="617">
        <f t="shared" si="1529"/>
        <v>0</v>
      </c>
      <c r="I3391" s="934">
        <f t="shared" si="1529"/>
        <v>8000000</v>
      </c>
      <c r="J3391" s="625">
        <f t="shared" si="1529"/>
        <v>0</v>
      </c>
      <c r="K3391" s="741">
        <f t="shared" si="1528"/>
        <v>100</v>
      </c>
    </row>
    <row r="3392" spans="1:11" ht="14.1" customHeight="1" x14ac:dyDescent="0.25">
      <c r="A3392" s="747" t="s">
        <v>266</v>
      </c>
      <c r="B3392" s="41" t="s">
        <v>261</v>
      </c>
      <c r="C3392" s="618">
        <f>C3393</f>
        <v>8000000</v>
      </c>
      <c r="D3392" s="618">
        <f t="shared" si="1529"/>
        <v>0</v>
      </c>
      <c r="E3392" s="618">
        <f t="shared" si="1529"/>
        <v>0</v>
      </c>
      <c r="F3392" s="626">
        <f t="shared" si="1529"/>
        <v>0</v>
      </c>
      <c r="G3392" s="821">
        <f t="shared" si="1529"/>
        <v>8000000</v>
      </c>
      <c r="H3392" s="618">
        <f t="shared" si="1529"/>
        <v>0</v>
      </c>
      <c r="I3392" s="935">
        <f t="shared" si="1529"/>
        <v>8000000</v>
      </c>
      <c r="J3392" s="628">
        <f t="shared" si="1529"/>
        <v>0</v>
      </c>
      <c r="K3392" s="743">
        <f t="shared" si="1528"/>
        <v>100</v>
      </c>
    </row>
    <row r="3393" spans="1:11" ht="14.1" customHeight="1" x14ac:dyDescent="0.25">
      <c r="A3393" s="732" t="s">
        <v>267</v>
      </c>
      <c r="B3393" s="4" t="s">
        <v>262</v>
      </c>
      <c r="C3393" s="12">
        <v>8000000</v>
      </c>
      <c r="D3393" s="702"/>
      <c r="E3393" s="702"/>
      <c r="F3393" s="703"/>
      <c r="G3393" s="844">
        <v>8000000</v>
      </c>
      <c r="H3393" s="652"/>
      <c r="I3393" s="943">
        <f>H3393+G3393</f>
        <v>8000000</v>
      </c>
      <c r="J3393" s="655">
        <f>C3393-I3393</f>
        <v>0</v>
      </c>
      <c r="K3393" s="733">
        <f t="shared" si="1528"/>
        <v>100</v>
      </c>
    </row>
    <row r="3394" spans="1:11" ht="14.1" customHeight="1" thickBot="1" x14ac:dyDescent="0.3">
      <c r="A3394" s="371" t="s">
        <v>41</v>
      </c>
      <c r="B3394" s="47" t="s">
        <v>42</v>
      </c>
      <c r="C3394" s="616">
        <f>C3395+C3398</f>
        <v>5000000</v>
      </c>
      <c r="D3394" s="616">
        <f t="shared" ref="D3394:J3394" si="1530">D3395+D3398</f>
        <v>0</v>
      </c>
      <c r="E3394" s="616">
        <f t="shared" si="1530"/>
        <v>0</v>
      </c>
      <c r="F3394" s="622">
        <f t="shared" si="1530"/>
        <v>0</v>
      </c>
      <c r="G3394" s="838">
        <f t="shared" si="1530"/>
        <v>5000000</v>
      </c>
      <c r="H3394" s="641">
        <f t="shared" si="1530"/>
        <v>0</v>
      </c>
      <c r="I3394" s="962">
        <f t="shared" si="1530"/>
        <v>5000000</v>
      </c>
      <c r="J3394" s="632">
        <f t="shared" si="1530"/>
        <v>0</v>
      </c>
      <c r="K3394" s="739">
        <f t="shared" si="1528"/>
        <v>100</v>
      </c>
    </row>
    <row r="3395" spans="1:11" ht="14.1" customHeight="1" thickBot="1" x14ac:dyDescent="0.3">
      <c r="A3395" s="372" t="s">
        <v>273</v>
      </c>
      <c r="B3395" s="3" t="s">
        <v>80</v>
      </c>
      <c r="C3395" s="617">
        <f>C3396</f>
        <v>2000000</v>
      </c>
      <c r="D3395" s="617">
        <f t="shared" ref="D3395:J3396" si="1531">D3396</f>
        <v>0</v>
      </c>
      <c r="E3395" s="617">
        <f t="shared" si="1531"/>
        <v>0</v>
      </c>
      <c r="F3395" s="624">
        <f t="shared" si="1531"/>
        <v>0</v>
      </c>
      <c r="G3395" s="820">
        <f t="shared" si="1531"/>
        <v>2000000</v>
      </c>
      <c r="H3395" s="617">
        <f t="shared" si="1531"/>
        <v>0</v>
      </c>
      <c r="I3395" s="934">
        <f t="shared" si="1531"/>
        <v>2000000</v>
      </c>
      <c r="J3395" s="625">
        <f t="shared" si="1531"/>
        <v>0</v>
      </c>
      <c r="K3395" s="741">
        <f t="shared" si="1528"/>
        <v>100</v>
      </c>
    </row>
    <row r="3396" spans="1:11" ht="14.1" customHeight="1" x14ac:dyDescent="0.25">
      <c r="A3396" s="747" t="s">
        <v>274</v>
      </c>
      <c r="B3396" s="41" t="s">
        <v>180</v>
      </c>
      <c r="C3396" s="618">
        <f>C3397</f>
        <v>2000000</v>
      </c>
      <c r="D3396" s="618">
        <f t="shared" si="1531"/>
        <v>0</v>
      </c>
      <c r="E3396" s="618">
        <f t="shared" si="1531"/>
        <v>0</v>
      </c>
      <c r="F3396" s="626">
        <f t="shared" si="1531"/>
        <v>0</v>
      </c>
      <c r="G3396" s="821">
        <f t="shared" si="1531"/>
        <v>2000000</v>
      </c>
      <c r="H3396" s="618">
        <f t="shared" si="1531"/>
        <v>0</v>
      </c>
      <c r="I3396" s="935">
        <f t="shared" si="1531"/>
        <v>2000000</v>
      </c>
      <c r="J3396" s="628">
        <f t="shared" si="1531"/>
        <v>0</v>
      </c>
      <c r="K3396" s="743">
        <f t="shared" si="1528"/>
        <v>100</v>
      </c>
    </row>
    <row r="3397" spans="1:11" ht="14.1" customHeight="1" thickBot="1" x14ac:dyDescent="0.3">
      <c r="A3397" s="736" t="s">
        <v>275</v>
      </c>
      <c r="B3397" s="32" t="s">
        <v>254</v>
      </c>
      <c r="C3397" s="611">
        <v>2000000</v>
      </c>
      <c r="D3397" s="704"/>
      <c r="E3397" s="704"/>
      <c r="F3397" s="705"/>
      <c r="G3397" s="845">
        <v>2000000</v>
      </c>
      <c r="H3397" s="654"/>
      <c r="I3397" s="944">
        <f>H3397+G3397</f>
        <v>2000000</v>
      </c>
      <c r="J3397" s="656">
        <f>C3397-I3397</f>
        <v>0</v>
      </c>
      <c r="K3397" s="737">
        <f t="shared" si="1528"/>
        <v>100</v>
      </c>
    </row>
    <row r="3398" spans="1:11" ht="14.1" customHeight="1" thickBot="1" x14ac:dyDescent="0.3">
      <c r="A3398" s="372" t="s">
        <v>276</v>
      </c>
      <c r="B3398" s="3" t="s">
        <v>136</v>
      </c>
      <c r="C3398" s="617">
        <f>C3399</f>
        <v>3000000</v>
      </c>
      <c r="D3398" s="617">
        <f t="shared" ref="D3398:J3399" si="1532">D3399</f>
        <v>0</v>
      </c>
      <c r="E3398" s="617">
        <f t="shared" si="1532"/>
        <v>0</v>
      </c>
      <c r="F3398" s="624">
        <f t="shared" si="1532"/>
        <v>0</v>
      </c>
      <c r="G3398" s="820">
        <f t="shared" si="1532"/>
        <v>3000000</v>
      </c>
      <c r="H3398" s="617">
        <f t="shared" si="1532"/>
        <v>0</v>
      </c>
      <c r="I3398" s="934">
        <f t="shared" si="1532"/>
        <v>3000000</v>
      </c>
      <c r="J3398" s="625">
        <f t="shared" si="1532"/>
        <v>0</v>
      </c>
      <c r="K3398" s="741">
        <f t="shared" si="1528"/>
        <v>100</v>
      </c>
    </row>
    <row r="3399" spans="1:11" ht="14.1" customHeight="1" x14ac:dyDescent="0.25">
      <c r="A3399" s="747" t="s">
        <v>277</v>
      </c>
      <c r="B3399" s="41" t="s">
        <v>271</v>
      </c>
      <c r="C3399" s="618">
        <f>C3400</f>
        <v>3000000</v>
      </c>
      <c r="D3399" s="618">
        <f t="shared" si="1532"/>
        <v>0</v>
      </c>
      <c r="E3399" s="618">
        <f t="shared" si="1532"/>
        <v>0</v>
      </c>
      <c r="F3399" s="626">
        <f t="shared" si="1532"/>
        <v>0</v>
      </c>
      <c r="G3399" s="821">
        <f t="shared" si="1532"/>
        <v>3000000</v>
      </c>
      <c r="H3399" s="618">
        <f t="shared" si="1532"/>
        <v>0</v>
      </c>
      <c r="I3399" s="935">
        <f t="shared" si="1532"/>
        <v>3000000</v>
      </c>
      <c r="J3399" s="628">
        <f t="shared" si="1532"/>
        <v>0</v>
      </c>
      <c r="K3399" s="743">
        <f t="shared" si="1528"/>
        <v>100</v>
      </c>
    </row>
    <row r="3400" spans="1:11" ht="14.1" customHeight="1" x14ac:dyDescent="0.25">
      <c r="A3400" s="732" t="s">
        <v>278</v>
      </c>
      <c r="B3400" s="4" t="s">
        <v>272</v>
      </c>
      <c r="C3400" s="12">
        <v>3000000</v>
      </c>
      <c r="D3400" s="702"/>
      <c r="E3400" s="702"/>
      <c r="F3400" s="703"/>
      <c r="G3400" s="652">
        <v>3000000</v>
      </c>
      <c r="H3400" s="652"/>
      <c r="I3400" s="943">
        <f>H3400+G3400</f>
        <v>3000000</v>
      </c>
      <c r="J3400" s="657">
        <f>C3400-I3400</f>
        <v>0</v>
      </c>
      <c r="K3400" s="733">
        <f t="shared" si="1528"/>
        <v>100</v>
      </c>
    </row>
    <row r="3401" spans="1:11" ht="14.1" customHeight="1" thickBot="1" x14ac:dyDescent="0.3">
      <c r="A3401" s="371" t="s">
        <v>43</v>
      </c>
      <c r="B3401" s="47" t="s">
        <v>44</v>
      </c>
      <c r="C3401" s="616">
        <f>C3402+C3405</f>
        <v>19770000</v>
      </c>
      <c r="D3401" s="616">
        <f t="shared" ref="D3401:J3401" si="1533">D3402+D3405</f>
        <v>0</v>
      </c>
      <c r="E3401" s="616">
        <f t="shared" si="1533"/>
        <v>0</v>
      </c>
      <c r="F3401" s="622">
        <f t="shared" si="1533"/>
        <v>0</v>
      </c>
      <c r="G3401" s="838">
        <f t="shared" si="1533"/>
        <v>19770000</v>
      </c>
      <c r="H3401" s="641">
        <f t="shared" si="1533"/>
        <v>0</v>
      </c>
      <c r="I3401" s="962">
        <f t="shared" si="1533"/>
        <v>19770000</v>
      </c>
      <c r="J3401" s="632">
        <f t="shared" si="1533"/>
        <v>0</v>
      </c>
      <c r="K3401" s="739">
        <f t="shared" si="1528"/>
        <v>100</v>
      </c>
    </row>
    <row r="3402" spans="1:11" ht="14.1" customHeight="1" thickBot="1" x14ac:dyDescent="0.3">
      <c r="A3402" s="372" t="s">
        <v>290</v>
      </c>
      <c r="B3402" s="3" t="s">
        <v>80</v>
      </c>
      <c r="C3402" s="617">
        <f>C3403</f>
        <v>5400000</v>
      </c>
      <c r="D3402" s="617">
        <f t="shared" ref="D3402:J3403" si="1534">D3403</f>
        <v>0</v>
      </c>
      <c r="E3402" s="617">
        <f t="shared" si="1534"/>
        <v>0</v>
      </c>
      <c r="F3402" s="624">
        <f t="shared" si="1534"/>
        <v>0</v>
      </c>
      <c r="G3402" s="820">
        <f t="shared" si="1534"/>
        <v>5400000</v>
      </c>
      <c r="H3402" s="617">
        <f t="shared" si="1534"/>
        <v>0</v>
      </c>
      <c r="I3402" s="934">
        <f t="shared" si="1534"/>
        <v>5400000</v>
      </c>
      <c r="J3402" s="625">
        <f t="shared" si="1534"/>
        <v>0</v>
      </c>
      <c r="K3402" s="741">
        <f t="shared" si="1528"/>
        <v>100</v>
      </c>
    </row>
    <row r="3403" spans="1:11" ht="14.1" customHeight="1" x14ac:dyDescent="0.25">
      <c r="A3403" s="747" t="s">
        <v>291</v>
      </c>
      <c r="B3403" s="41" t="s">
        <v>180</v>
      </c>
      <c r="C3403" s="618">
        <f>C3404</f>
        <v>5400000</v>
      </c>
      <c r="D3403" s="618">
        <f t="shared" si="1534"/>
        <v>0</v>
      </c>
      <c r="E3403" s="618">
        <f t="shared" si="1534"/>
        <v>0</v>
      </c>
      <c r="F3403" s="626">
        <f t="shared" si="1534"/>
        <v>0</v>
      </c>
      <c r="G3403" s="821">
        <f t="shared" si="1534"/>
        <v>5400000</v>
      </c>
      <c r="H3403" s="618">
        <f t="shared" si="1534"/>
        <v>0</v>
      </c>
      <c r="I3403" s="935">
        <f t="shared" si="1534"/>
        <v>5400000</v>
      </c>
      <c r="J3403" s="628">
        <f t="shared" si="1534"/>
        <v>0</v>
      </c>
      <c r="K3403" s="743">
        <f t="shared" si="1528"/>
        <v>100</v>
      </c>
    </row>
    <row r="3404" spans="1:11" ht="14.1" customHeight="1" thickBot="1" x14ac:dyDescent="0.3">
      <c r="A3404" s="736" t="s">
        <v>292</v>
      </c>
      <c r="B3404" s="32" t="s">
        <v>254</v>
      </c>
      <c r="C3404" s="611">
        <v>5400000</v>
      </c>
      <c r="D3404" s="706"/>
      <c r="E3404" s="706"/>
      <c r="F3404" s="707"/>
      <c r="G3404" s="845">
        <v>5400000</v>
      </c>
      <c r="H3404" s="654"/>
      <c r="I3404" s="944">
        <f>H3404+G3404</f>
        <v>5400000</v>
      </c>
      <c r="J3404" s="658">
        <f>C3404-I3404</f>
        <v>0</v>
      </c>
      <c r="K3404" s="737">
        <f t="shared" si="1528"/>
        <v>100</v>
      </c>
    </row>
    <row r="3405" spans="1:11" ht="14.1" customHeight="1" thickBot="1" x14ac:dyDescent="0.3">
      <c r="A3405" s="372" t="s">
        <v>293</v>
      </c>
      <c r="B3405" s="3" t="s">
        <v>136</v>
      </c>
      <c r="C3405" s="617">
        <f>C3406</f>
        <v>14370000</v>
      </c>
      <c r="D3405" s="617">
        <f t="shared" ref="D3405:J3406" si="1535">D3406</f>
        <v>0</v>
      </c>
      <c r="E3405" s="617">
        <f t="shared" si="1535"/>
        <v>0</v>
      </c>
      <c r="F3405" s="624">
        <f t="shared" si="1535"/>
        <v>0</v>
      </c>
      <c r="G3405" s="820">
        <f t="shared" si="1535"/>
        <v>14370000</v>
      </c>
      <c r="H3405" s="617">
        <f t="shared" si="1535"/>
        <v>0</v>
      </c>
      <c r="I3405" s="934">
        <f t="shared" si="1535"/>
        <v>14370000</v>
      </c>
      <c r="J3405" s="625">
        <f t="shared" si="1535"/>
        <v>0</v>
      </c>
      <c r="K3405" s="741">
        <f t="shared" si="1528"/>
        <v>100</v>
      </c>
    </row>
    <row r="3406" spans="1:11" ht="14.1" customHeight="1" x14ac:dyDescent="0.25">
      <c r="A3406" s="747" t="s">
        <v>294</v>
      </c>
      <c r="B3406" s="41" t="s">
        <v>271</v>
      </c>
      <c r="C3406" s="618">
        <f>C3407</f>
        <v>14370000</v>
      </c>
      <c r="D3406" s="618">
        <f t="shared" si="1535"/>
        <v>0</v>
      </c>
      <c r="E3406" s="618">
        <f t="shared" si="1535"/>
        <v>0</v>
      </c>
      <c r="F3406" s="626">
        <f t="shared" si="1535"/>
        <v>0</v>
      </c>
      <c r="G3406" s="821">
        <f t="shared" si="1535"/>
        <v>14370000</v>
      </c>
      <c r="H3406" s="618">
        <f t="shared" si="1535"/>
        <v>0</v>
      </c>
      <c r="I3406" s="935">
        <f t="shared" si="1535"/>
        <v>14370000</v>
      </c>
      <c r="J3406" s="628">
        <f t="shared" si="1535"/>
        <v>0</v>
      </c>
      <c r="K3406" s="743">
        <f t="shared" si="1528"/>
        <v>100</v>
      </c>
    </row>
    <row r="3407" spans="1:11" ht="14.1" customHeight="1" x14ac:dyDescent="0.25">
      <c r="A3407" s="732" t="s">
        <v>295</v>
      </c>
      <c r="B3407" s="4" t="s">
        <v>272</v>
      </c>
      <c r="C3407" s="12">
        <v>14370000</v>
      </c>
      <c r="D3407" s="708"/>
      <c r="E3407" s="708"/>
      <c r="F3407" s="709"/>
      <c r="G3407" s="844">
        <v>14370000</v>
      </c>
      <c r="H3407" s="652"/>
      <c r="I3407" s="943">
        <f>H3407+G3407</f>
        <v>14370000</v>
      </c>
      <c r="J3407" s="657">
        <f>C3407-I3407</f>
        <v>0</v>
      </c>
      <c r="K3407" s="733">
        <f t="shared" si="1528"/>
        <v>100</v>
      </c>
    </row>
    <row r="3408" spans="1:11" ht="14.1" customHeight="1" x14ac:dyDescent="0.25">
      <c r="A3408" s="879"/>
      <c r="B3408" s="879"/>
      <c r="C3408" s="880"/>
      <c r="D3408" s="904"/>
      <c r="E3408" s="904"/>
      <c r="F3408" s="904"/>
      <c r="G3408" s="905"/>
      <c r="H3408" s="906"/>
      <c r="I3408" s="906"/>
      <c r="J3408" s="907"/>
      <c r="K3408" s="884"/>
    </row>
    <row r="3409" spans="1:13" ht="14.1" customHeight="1" x14ac:dyDescent="0.25">
      <c r="A3409" s="7"/>
      <c r="B3409" s="7"/>
      <c r="C3409" s="885"/>
      <c r="D3409" s="908"/>
      <c r="E3409" s="908"/>
      <c r="F3409" s="908"/>
      <c r="G3409" s="909"/>
      <c r="H3409" s="910"/>
      <c r="I3409" s="910"/>
      <c r="J3409" s="911"/>
      <c r="K3409" s="887"/>
    </row>
    <row r="3410" spans="1:13" ht="14.1" customHeight="1" x14ac:dyDescent="0.25">
      <c r="A3410" s="7"/>
      <c r="B3410" s="7"/>
      <c r="C3410" s="885"/>
      <c r="D3410" s="908"/>
      <c r="E3410" s="908"/>
      <c r="F3410" s="908"/>
      <c r="G3410" s="909"/>
      <c r="H3410" s="910"/>
      <c r="I3410" s="910"/>
      <c r="J3410" s="911"/>
      <c r="K3410" s="887">
        <v>7</v>
      </c>
    </row>
    <row r="3411" spans="1:13" ht="14.1" customHeight="1" x14ac:dyDescent="0.25">
      <c r="A3411" s="717" t="s">
        <v>435</v>
      </c>
      <c r="B3411" s="689">
        <v>2</v>
      </c>
      <c r="C3411" s="690" t="s">
        <v>436</v>
      </c>
      <c r="D3411" s="690" t="s">
        <v>437</v>
      </c>
      <c r="E3411" s="690" t="s">
        <v>438</v>
      </c>
      <c r="F3411" s="691" t="s">
        <v>439</v>
      </c>
      <c r="G3411" s="801">
        <v>7</v>
      </c>
      <c r="H3411" s="581">
        <v>8</v>
      </c>
      <c r="I3411" s="924">
        <v>9</v>
      </c>
      <c r="J3411" s="582">
        <v>10</v>
      </c>
      <c r="K3411" s="718">
        <v>11</v>
      </c>
    </row>
    <row r="3412" spans="1:13" ht="14.1" customHeight="1" thickBot="1" x14ac:dyDescent="0.3">
      <c r="A3412" s="371" t="s">
        <v>45</v>
      </c>
      <c r="B3412" s="47" t="s">
        <v>46</v>
      </c>
      <c r="C3412" s="616">
        <f>C3413</f>
        <v>25000000</v>
      </c>
      <c r="D3412" s="616">
        <f t="shared" ref="D3412:J3413" si="1536">D3413</f>
        <v>0</v>
      </c>
      <c r="E3412" s="616">
        <f t="shared" si="1536"/>
        <v>0</v>
      </c>
      <c r="F3412" s="622">
        <f t="shared" si="1536"/>
        <v>0</v>
      </c>
      <c r="G3412" s="838">
        <f t="shared" si="1536"/>
        <v>9811371</v>
      </c>
      <c r="H3412" s="641">
        <f t="shared" si="1536"/>
        <v>1347167</v>
      </c>
      <c r="I3412" s="962">
        <f t="shared" si="1536"/>
        <v>11158538</v>
      </c>
      <c r="J3412" s="632">
        <f t="shared" si="1536"/>
        <v>13841462</v>
      </c>
      <c r="K3412" s="739">
        <f t="shared" ref="K3412:K3445" si="1537">I3412/C3412*100</f>
        <v>44.634152</v>
      </c>
    </row>
    <row r="3413" spans="1:13" ht="14.1" customHeight="1" thickBot="1" x14ac:dyDescent="0.3">
      <c r="A3413" s="748" t="s">
        <v>284</v>
      </c>
      <c r="B3413" s="335" t="s">
        <v>136</v>
      </c>
      <c r="C3413" s="53">
        <f>C3414</f>
        <v>25000000</v>
      </c>
      <c r="D3413" s="53">
        <f t="shared" si="1536"/>
        <v>0</v>
      </c>
      <c r="E3413" s="53">
        <f t="shared" si="1536"/>
        <v>0</v>
      </c>
      <c r="F3413" s="69">
        <f t="shared" si="1536"/>
        <v>0</v>
      </c>
      <c r="G3413" s="848">
        <f t="shared" si="1536"/>
        <v>9811371</v>
      </c>
      <c r="H3413" s="53">
        <f t="shared" si="1536"/>
        <v>1347167</v>
      </c>
      <c r="I3413" s="945">
        <f t="shared" si="1536"/>
        <v>11158538</v>
      </c>
      <c r="J3413" s="659">
        <f t="shared" si="1536"/>
        <v>13841462</v>
      </c>
      <c r="K3413" s="749">
        <f t="shared" si="1537"/>
        <v>44.634152</v>
      </c>
    </row>
    <row r="3414" spans="1:13" ht="14.1" customHeight="1" x14ac:dyDescent="0.25">
      <c r="A3414" s="768" t="s">
        <v>285</v>
      </c>
      <c r="B3414" s="338" t="s">
        <v>279</v>
      </c>
      <c r="C3414" s="52">
        <f>C3415+C3416+C3417+C3418</f>
        <v>25000000</v>
      </c>
      <c r="D3414" s="52">
        <f t="shared" ref="D3414:J3414" si="1538">D3415+D3416+D3417+D3418</f>
        <v>0</v>
      </c>
      <c r="E3414" s="52">
        <f t="shared" si="1538"/>
        <v>0</v>
      </c>
      <c r="F3414" s="70">
        <f t="shared" si="1538"/>
        <v>0</v>
      </c>
      <c r="G3414" s="849">
        <f t="shared" si="1538"/>
        <v>9811371</v>
      </c>
      <c r="H3414" s="52">
        <f t="shared" si="1538"/>
        <v>1347167</v>
      </c>
      <c r="I3414" s="946">
        <f t="shared" si="1538"/>
        <v>11158538</v>
      </c>
      <c r="J3414" s="660">
        <f t="shared" si="1538"/>
        <v>13841462</v>
      </c>
      <c r="K3414" s="759">
        <f t="shared" si="1537"/>
        <v>44.634152</v>
      </c>
    </row>
    <row r="3415" spans="1:13" ht="14.1" customHeight="1" x14ac:dyDescent="0.25">
      <c r="A3415" s="378" t="s">
        <v>286</v>
      </c>
      <c r="B3415" s="5" t="s">
        <v>280</v>
      </c>
      <c r="C3415" s="6">
        <v>2200000</v>
      </c>
      <c r="D3415" s="702"/>
      <c r="E3415" s="702"/>
      <c r="F3415" s="703"/>
      <c r="G3415" s="1630">
        <f>I2886</f>
        <v>150000</v>
      </c>
      <c r="H3415" s="1631">
        <v>914867</v>
      </c>
      <c r="I3415" s="1632">
        <f>H3415+G3415</f>
        <v>1064867</v>
      </c>
      <c r="J3415" s="653">
        <f>C3415-I3415</f>
        <v>1135133</v>
      </c>
      <c r="K3415" s="752">
        <f t="shared" si="1537"/>
        <v>48.403045454545456</v>
      </c>
    </row>
    <row r="3416" spans="1:13" ht="14.1" customHeight="1" x14ac:dyDescent="0.25">
      <c r="A3416" s="378" t="s">
        <v>287</v>
      </c>
      <c r="B3416" s="5" t="s">
        <v>281</v>
      </c>
      <c r="C3416" s="6">
        <v>3866000</v>
      </c>
      <c r="D3416" s="702"/>
      <c r="E3416" s="702"/>
      <c r="F3416" s="703"/>
      <c r="G3416" s="1630">
        <v>1247500</v>
      </c>
      <c r="H3416" s="1631">
        <v>0</v>
      </c>
      <c r="I3416" s="1632">
        <f>H3416+G3416</f>
        <v>1247500</v>
      </c>
      <c r="J3416" s="653">
        <f>C3416-I3416</f>
        <v>2618500</v>
      </c>
      <c r="K3416" s="752">
        <f t="shared" si="1537"/>
        <v>32.26849456802897</v>
      </c>
      <c r="M3416" t="s">
        <v>544</v>
      </c>
    </row>
    <row r="3417" spans="1:13" ht="14.1" customHeight="1" x14ac:dyDescent="0.25">
      <c r="A3417" s="378" t="s">
        <v>288</v>
      </c>
      <c r="B3417" s="5" t="s">
        <v>282</v>
      </c>
      <c r="C3417" s="6">
        <v>17184000</v>
      </c>
      <c r="D3417" s="702"/>
      <c r="E3417" s="702"/>
      <c r="F3417" s="703"/>
      <c r="G3417" s="1630">
        <f>I2888</f>
        <v>6959371</v>
      </c>
      <c r="H3417" s="1631">
        <v>432300</v>
      </c>
      <c r="I3417" s="1632">
        <f>H3417+G3417</f>
        <v>7391671</v>
      </c>
      <c r="J3417" s="653">
        <f>C3417-I3417</f>
        <v>9792329</v>
      </c>
      <c r="K3417" s="752">
        <f t="shared" si="1537"/>
        <v>43.014845204841713</v>
      </c>
    </row>
    <row r="3418" spans="1:13" ht="14.1" customHeight="1" x14ac:dyDescent="0.25">
      <c r="A3418" s="378" t="s">
        <v>289</v>
      </c>
      <c r="B3418" s="5" t="s">
        <v>283</v>
      </c>
      <c r="C3418" s="6">
        <v>1750000</v>
      </c>
      <c r="D3418" s="702"/>
      <c r="E3418" s="702"/>
      <c r="F3418" s="703"/>
      <c r="G3418" s="844">
        <v>1454500</v>
      </c>
      <c r="H3418" s="652"/>
      <c r="I3418" s="943">
        <f>H3418+G3418</f>
        <v>1454500</v>
      </c>
      <c r="J3418" s="653">
        <f>C3418-I3418</f>
        <v>295500</v>
      </c>
      <c r="K3418" s="752">
        <f t="shared" si="1537"/>
        <v>83.114285714285714</v>
      </c>
    </row>
    <row r="3419" spans="1:13" ht="14.1" customHeight="1" thickBot="1" x14ac:dyDescent="0.3">
      <c r="A3419" s="371" t="s">
        <v>47</v>
      </c>
      <c r="B3419" s="47" t="s">
        <v>48</v>
      </c>
      <c r="C3419" s="616">
        <f>C3420</f>
        <v>2500000</v>
      </c>
      <c r="D3419" s="616">
        <f t="shared" ref="D3419:J3421" si="1539">D3420</f>
        <v>0</v>
      </c>
      <c r="E3419" s="616">
        <f t="shared" si="1539"/>
        <v>0</v>
      </c>
      <c r="F3419" s="622">
        <f t="shared" si="1539"/>
        <v>0</v>
      </c>
      <c r="G3419" s="838">
        <f t="shared" si="1539"/>
        <v>2500000</v>
      </c>
      <c r="H3419" s="641">
        <f t="shared" si="1539"/>
        <v>0</v>
      </c>
      <c r="I3419" s="962">
        <f t="shared" si="1539"/>
        <v>2500000</v>
      </c>
      <c r="J3419" s="632">
        <f t="shared" si="1539"/>
        <v>0</v>
      </c>
      <c r="K3419" s="739">
        <f t="shared" si="1537"/>
        <v>100</v>
      </c>
    </row>
    <row r="3420" spans="1:13" ht="14.1" customHeight="1" thickBot="1" x14ac:dyDescent="0.3">
      <c r="A3420" s="372" t="s">
        <v>296</v>
      </c>
      <c r="B3420" s="3" t="s">
        <v>136</v>
      </c>
      <c r="C3420" s="53">
        <f>C3421</f>
        <v>2500000</v>
      </c>
      <c r="D3420" s="53">
        <f t="shared" si="1539"/>
        <v>0</v>
      </c>
      <c r="E3420" s="53">
        <f t="shared" si="1539"/>
        <v>0</v>
      </c>
      <c r="F3420" s="69">
        <f t="shared" si="1539"/>
        <v>0</v>
      </c>
      <c r="G3420" s="848">
        <f t="shared" si="1539"/>
        <v>2500000</v>
      </c>
      <c r="H3420" s="53">
        <f t="shared" si="1539"/>
        <v>0</v>
      </c>
      <c r="I3420" s="945">
        <f t="shared" si="1539"/>
        <v>2500000</v>
      </c>
      <c r="J3420" s="659">
        <f t="shared" si="1539"/>
        <v>0</v>
      </c>
      <c r="K3420" s="741">
        <f t="shared" si="1537"/>
        <v>100</v>
      </c>
    </row>
    <row r="3421" spans="1:13" ht="14.1" customHeight="1" x14ac:dyDescent="0.25">
      <c r="A3421" s="747" t="s">
        <v>297</v>
      </c>
      <c r="B3421" s="51" t="s">
        <v>206</v>
      </c>
      <c r="C3421" s="52">
        <f>C3422</f>
        <v>2500000</v>
      </c>
      <c r="D3421" s="52">
        <f t="shared" si="1539"/>
        <v>0</v>
      </c>
      <c r="E3421" s="52">
        <f t="shared" si="1539"/>
        <v>0</v>
      </c>
      <c r="F3421" s="70">
        <f t="shared" si="1539"/>
        <v>0</v>
      </c>
      <c r="G3421" s="849">
        <f t="shared" si="1539"/>
        <v>2500000</v>
      </c>
      <c r="H3421" s="52">
        <f t="shared" si="1539"/>
        <v>0</v>
      </c>
      <c r="I3421" s="946">
        <f t="shared" si="1539"/>
        <v>2500000</v>
      </c>
      <c r="J3421" s="660">
        <f t="shared" si="1539"/>
        <v>0</v>
      </c>
      <c r="K3421" s="743">
        <f t="shared" si="1537"/>
        <v>100</v>
      </c>
    </row>
    <row r="3422" spans="1:13" ht="14.1" customHeight="1" x14ac:dyDescent="0.25">
      <c r="A3422" s="732" t="s">
        <v>298</v>
      </c>
      <c r="B3422" s="4" t="s">
        <v>725</v>
      </c>
      <c r="C3422" s="6">
        <v>2500000</v>
      </c>
      <c r="D3422" s="702"/>
      <c r="E3422" s="702"/>
      <c r="F3422" s="703"/>
      <c r="G3422" s="844">
        <v>2500000</v>
      </c>
      <c r="H3422" s="652"/>
      <c r="I3422" s="947">
        <f>H3422+G3422</f>
        <v>2500000</v>
      </c>
      <c r="J3422" s="657">
        <f>C3422-I3422</f>
        <v>0</v>
      </c>
      <c r="K3422" s="733">
        <f t="shared" si="1537"/>
        <v>100</v>
      </c>
    </row>
    <row r="3423" spans="1:13" ht="14.1" customHeight="1" thickBot="1" x14ac:dyDescent="0.3">
      <c r="A3423" s="371" t="s">
        <v>49</v>
      </c>
      <c r="B3423" s="47" t="s">
        <v>50</v>
      </c>
      <c r="C3423" s="616">
        <f>C3424</f>
        <v>1250000</v>
      </c>
      <c r="D3423" s="616">
        <f t="shared" ref="D3423:J3425" si="1540">D3424</f>
        <v>0</v>
      </c>
      <c r="E3423" s="616">
        <f t="shared" si="1540"/>
        <v>0</v>
      </c>
      <c r="F3423" s="622">
        <f t="shared" si="1540"/>
        <v>0</v>
      </c>
      <c r="G3423" s="838">
        <f t="shared" si="1540"/>
        <v>1050000</v>
      </c>
      <c r="H3423" s="641">
        <f t="shared" si="1540"/>
        <v>0</v>
      </c>
      <c r="I3423" s="962">
        <f t="shared" si="1540"/>
        <v>1050000</v>
      </c>
      <c r="J3423" s="632">
        <f t="shared" si="1540"/>
        <v>200000</v>
      </c>
      <c r="K3423" s="739">
        <f t="shared" si="1537"/>
        <v>84</v>
      </c>
    </row>
    <row r="3424" spans="1:13" ht="14.1" customHeight="1" thickBot="1" x14ac:dyDescent="0.3">
      <c r="A3424" s="372" t="s">
        <v>299</v>
      </c>
      <c r="B3424" s="3" t="s">
        <v>136</v>
      </c>
      <c r="C3424" s="53">
        <f>C3425</f>
        <v>1250000</v>
      </c>
      <c r="D3424" s="53">
        <f t="shared" si="1540"/>
        <v>0</v>
      </c>
      <c r="E3424" s="53">
        <f t="shared" si="1540"/>
        <v>0</v>
      </c>
      <c r="F3424" s="69">
        <f t="shared" si="1540"/>
        <v>0</v>
      </c>
      <c r="G3424" s="848">
        <f t="shared" si="1540"/>
        <v>1050000</v>
      </c>
      <c r="H3424" s="53">
        <f t="shared" si="1540"/>
        <v>0</v>
      </c>
      <c r="I3424" s="945">
        <f t="shared" si="1540"/>
        <v>1050000</v>
      </c>
      <c r="J3424" s="659">
        <f t="shared" si="1540"/>
        <v>200000</v>
      </c>
      <c r="K3424" s="741">
        <f t="shared" si="1537"/>
        <v>84</v>
      </c>
    </row>
    <row r="3425" spans="1:11" ht="14.1" customHeight="1" x14ac:dyDescent="0.25">
      <c r="A3425" s="747" t="s">
        <v>300</v>
      </c>
      <c r="B3425" s="51" t="s">
        <v>206</v>
      </c>
      <c r="C3425" s="52">
        <f>C3426</f>
        <v>1250000</v>
      </c>
      <c r="D3425" s="52">
        <f t="shared" si="1540"/>
        <v>0</v>
      </c>
      <c r="E3425" s="52">
        <f t="shared" si="1540"/>
        <v>0</v>
      </c>
      <c r="F3425" s="70">
        <f t="shared" si="1540"/>
        <v>0</v>
      </c>
      <c r="G3425" s="849">
        <f t="shared" si="1540"/>
        <v>1050000</v>
      </c>
      <c r="H3425" s="52">
        <f t="shared" si="1540"/>
        <v>0</v>
      </c>
      <c r="I3425" s="946">
        <f t="shared" si="1540"/>
        <v>1050000</v>
      </c>
      <c r="J3425" s="660">
        <f t="shared" si="1540"/>
        <v>200000</v>
      </c>
      <c r="K3425" s="743">
        <f t="shared" si="1537"/>
        <v>84</v>
      </c>
    </row>
    <row r="3426" spans="1:11" ht="14.1" customHeight="1" x14ac:dyDescent="0.25">
      <c r="A3426" s="732" t="s">
        <v>301</v>
      </c>
      <c r="B3426" s="4" t="s">
        <v>724</v>
      </c>
      <c r="C3426" s="6">
        <v>1250000</v>
      </c>
      <c r="D3426" s="708"/>
      <c r="E3426" s="708"/>
      <c r="F3426" s="709"/>
      <c r="G3426" s="844">
        <v>1050000</v>
      </c>
      <c r="H3426" s="652"/>
      <c r="I3426" s="947">
        <f>H3426+G3426</f>
        <v>1050000</v>
      </c>
      <c r="J3426" s="657">
        <f>C3426-I3426</f>
        <v>200000</v>
      </c>
      <c r="K3426" s="733">
        <f t="shared" si="1537"/>
        <v>84</v>
      </c>
    </row>
    <row r="3427" spans="1:11" ht="14.1" customHeight="1" thickBot="1" x14ac:dyDescent="0.3">
      <c r="A3427" s="769" t="s">
        <v>859</v>
      </c>
      <c r="B3427" s="450" t="s">
        <v>879</v>
      </c>
      <c r="C3427" s="451">
        <f>C3428+C3433+C3438</f>
        <v>91200000</v>
      </c>
      <c r="D3427" s="451">
        <f t="shared" ref="D3427:J3427" si="1541">D3428+D3433+D3438</f>
        <v>0</v>
      </c>
      <c r="E3427" s="451">
        <f t="shared" si="1541"/>
        <v>0</v>
      </c>
      <c r="F3427" s="790">
        <f t="shared" si="1541"/>
        <v>0</v>
      </c>
      <c r="G3427" s="850">
        <f t="shared" si="1541"/>
        <v>0</v>
      </c>
      <c r="H3427" s="451">
        <f t="shared" si="1541"/>
        <v>103500</v>
      </c>
      <c r="I3427" s="966">
        <f t="shared" si="1541"/>
        <v>103500</v>
      </c>
      <c r="J3427" s="871">
        <f t="shared" si="1541"/>
        <v>91096500</v>
      </c>
      <c r="K3427" s="770">
        <f t="shared" si="1537"/>
        <v>0.11348684210526316</v>
      </c>
    </row>
    <row r="3428" spans="1:11" ht="14.1" customHeight="1" x14ac:dyDescent="0.25">
      <c r="A3428" s="742" t="s">
        <v>860</v>
      </c>
      <c r="B3428" s="41" t="s">
        <v>80</v>
      </c>
      <c r="C3428" s="421">
        <f>C3429</f>
        <v>1270000</v>
      </c>
      <c r="D3428" s="421">
        <f t="shared" ref="D3428:J3428" si="1542">D3429</f>
        <v>0</v>
      </c>
      <c r="E3428" s="421">
        <f t="shared" si="1542"/>
        <v>0</v>
      </c>
      <c r="F3428" s="791">
        <f t="shared" si="1542"/>
        <v>0</v>
      </c>
      <c r="G3428" s="851">
        <f t="shared" si="1542"/>
        <v>0</v>
      </c>
      <c r="H3428" s="421">
        <f t="shared" si="1542"/>
        <v>0</v>
      </c>
      <c r="I3428" s="948">
        <f t="shared" si="1542"/>
        <v>0</v>
      </c>
      <c r="J3428" s="872">
        <f t="shared" si="1542"/>
        <v>1270000</v>
      </c>
      <c r="K3428" s="743">
        <f t="shared" si="1537"/>
        <v>0</v>
      </c>
    </row>
    <row r="3429" spans="1:11" ht="14.1" customHeight="1" x14ac:dyDescent="0.25">
      <c r="A3429" s="744" t="s">
        <v>861</v>
      </c>
      <c r="B3429" s="4" t="s">
        <v>137</v>
      </c>
      <c r="C3429" s="6">
        <f>C3430+C3431+C3432</f>
        <v>1270000</v>
      </c>
      <c r="D3429" s="6">
        <f t="shared" ref="D3429:J3429" si="1543">D3430+D3431+D3432</f>
        <v>0</v>
      </c>
      <c r="E3429" s="6">
        <f t="shared" si="1543"/>
        <v>0</v>
      </c>
      <c r="F3429" s="792">
        <f t="shared" si="1543"/>
        <v>0</v>
      </c>
      <c r="G3429" s="852">
        <f t="shared" si="1543"/>
        <v>0</v>
      </c>
      <c r="H3429" s="6">
        <f t="shared" si="1543"/>
        <v>0</v>
      </c>
      <c r="I3429" s="949">
        <f t="shared" si="1543"/>
        <v>0</v>
      </c>
      <c r="J3429" s="873">
        <f t="shared" si="1543"/>
        <v>1270000</v>
      </c>
      <c r="K3429" s="733">
        <f t="shared" si="1537"/>
        <v>0</v>
      </c>
    </row>
    <row r="3430" spans="1:11" ht="14.1" customHeight="1" x14ac:dyDescent="0.25">
      <c r="A3430" s="744" t="s">
        <v>862</v>
      </c>
      <c r="B3430" s="4" t="s">
        <v>179</v>
      </c>
      <c r="C3430" s="6">
        <v>670000</v>
      </c>
      <c r="D3430" s="708"/>
      <c r="E3430" s="708"/>
      <c r="F3430" s="709"/>
      <c r="G3430" s="844"/>
      <c r="H3430" s="652"/>
      <c r="I3430" s="947"/>
      <c r="J3430" s="657">
        <f>C3430-I3430</f>
        <v>670000</v>
      </c>
      <c r="K3430" s="733">
        <f t="shared" si="1537"/>
        <v>0</v>
      </c>
    </row>
    <row r="3431" spans="1:11" ht="14.1" customHeight="1" x14ac:dyDescent="0.25">
      <c r="A3431" s="744" t="s">
        <v>863</v>
      </c>
      <c r="B3431" s="4" t="s">
        <v>877</v>
      </c>
      <c r="C3431" s="6">
        <v>300000</v>
      </c>
      <c r="D3431" s="708"/>
      <c r="E3431" s="708"/>
      <c r="F3431" s="709"/>
      <c r="G3431" s="844"/>
      <c r="H3431" s="652"/>
      <c r="I3431" s="947"/>
      <c r="J3431" s="657">
        <f>C3431-I3431</f>
        <v>300000</v>
      </c>
      <c r="K3431" s="733">
        <f t="shared" si="1537"/>
        <v>0</v>
      </c>
    </row>
    <row r="3432" spans="1:11" ht="14.1" customHeight="1" thickBot="1" x14ac:dyDescent="0.3">
      <c r="A3432" s="744" t="s">
        <v>864</v>
      </c>
      <c r="B3432" s="32" t="s">
        <v>878</v>
      </c>
      <c r="C3432" s="452">
        <v>300000</v>
      </c>
      <c r="D3432" s="706"/>
      <c r="E3432" s="706"/>
      <c r="F3432" s="707"/>
      <c r="G3432" s="845"/>
      <c r="H3432" s="654"/>
      <c r="I3432" s="950"/>
      <c r="J3432" s="656">
        <f>C3432-I3432</f>
        <v>300000</v>
      </c>
      <c r="K3432" s="737">
        <f t="shared" si="1537"/>
        <v>0</v>
      </c>
    </row>
    <row r="3433" spans="1:11" ht="14.1" customHeight="1" thickBot="1" x14ac:dyDescent="0.3">
      <c r="A3433" s="740" t="s">
        <v>865</v>
      </c>
      <c r="B3433" s="3" t="s">
        <v>136</v>
      </c>
      <c r="C3433" s="53">
        <f>C3434+C3436</f>
        <v>1476000</v>
      </c>
      <c r="D3433" s="53">
        <f t="shared" ref="D3433:J3433" si="1544">D3434+D3436</f>
        <v>0</v>
      </c>
      <c r="E3433" s="53">
        <f t="shared" si="1544"/>
        <v>0</v>
      </c>
      <c r="F3433" s="69">
        <f t="shared" si="1544"/>
        <v>0</v>
      </c>
      <c r="G3433" s="848">
        <f t="shared" si="1544"/>
        <v>0</v>
      </c>
      <c r="H3433" s="53">
        <f t="shared" si="1544"/>
        <v>103500</v>
      </c>
      <c r="I3433" s="945">
        <f t="shared" si="1544"/>
        <v>103500</v>
      </c>
      <c r="J3433" s="659">
        <f t="shared" si="1544"/>
        <v>1372500</v>
      </c>
      <c r="K3433" s="741">
        <f t="shared" si="1537"/>
        <v>7.01219512195122</v>
      </c>
    </row>
    <row r="3434" spans="1:11" ht="14.1" customHeight="1" x14ac:dyDescent="0.25">
      <c r="A3434" s="742" t="s">
        <v>866</v>
      </c>
      <c r="B3434" s="41" t="s">
        <v>139</v>
      </c>
      <c r="C3434" s="421">
        <f>C3435</f>
        <v>576000</v>
      </c>
      <c r="D3434" s="421">
        <f t="shared" ref="D3434:J3434" si="1545">D3435</f>
        <v>0</v>
      </c>
      <c r="E3434" s="421">
        <f t="shared" si="1545"/>
        <v>0</v>
      </c>
      <c r="F3434" s="791">
        <f t="shared" si="1545"/>
        <v>0</v>
      </c>
      <c r="G3434" s="851">
        <f t="shared" si="1545"/>
        <v>0</v>
      </c>
      <c r="H3434" s="421">
        <f t="shared" si="1545"/>
        <v>103500</v>
      </c>
      <c r="I3434" s="948">
        <f t="shared" si="1545"/>
        <v>103500</v>
      </c>
      <c r="J3434" s="872">
        <f t="shared" si="1545"/>
        <v>472500</v>
      </c>
      <c r="K3434" s="743">
        <f t="shared" si="1537"/>
        <v>17.96875</v>
      </c>
    </row>
    <row r="3435" spans="1:11" ht="14.1" customHeight="1" x14ac:dyDescent="0.25">
      <c r="A3435" s="744" t="s">
        <v>867</v>
      </c>
      <c r="B3435" s="4" t="s">
        <v>213</v>
      </c>
      <c r="C3435" s="6">
        <v>576000</v>
      </c>
      <c r="D3435" s="708"/>
      <c r="E3435" s="708"/>
      <c r="F3435" s="709"/>
      <c r="G3435" s="844"/>
      <c r="H3435" s="652">
        <v>103500</v>
      </c>
      <c r="I3435" s="947">
        <f>H3435+G3435</f>
        <v>103500</v>
      </c>
      <c r="J3435" s="657">
        <f>C3435-I3435</f>
        <v>472500</v>
      </c>
      <c r="K3435" s="733">
        <f t="shared" si="1537"/>
        <v>17.96875</v>
      </c>
    </row>
    <row r="3436" spans="1:11" ht="14.1" customHeight="1" x14ac:dyDescent="0.25">
      <c r="A3436" s="744" t="s">
        <v>868</v>
      </c>
      <c r="B3436" s="4" t="s">
        <v>876</v>
      </c>
      <c r="C3436" s="6">
        <f>C3437</f>
        <v>900000</v>
      </c>
      <c r="D3436" s="6">
        <f t="shared" ref="D3436:J3436" si="1546">D3437</f>
        <v>0</v>
      </c>
      <c r="E3436" s="6">
        <f t="shared" si="1546"/>
        <v>0</v>
      </c>
      <c r="F3436" s="792">
        <f t="shared" si="1546"/>
        <v>0</v>
      </c>
      <c r="G3436" s="852">
        <f t="shared" si="1546"/>
        <v>0</v>
      </c>
      <c r="H3436" s="6">
        <f t="shared" si="1546"/>
        <v>0</v>
      </c>
      <c r="I3436" s="949">
        <f t="shared" si="1546"/>
        <v>0</v>
      </c>
      <c r="J3436" s="873">
        <f t="shared" si="1546"/>
        <v>900000</v>
      </c>
      <c r="K3436" s="733">
        <f t="shared" si="1537"/>
        <v>0</v>
      </c>
    </row>
    <row r="3437" spans="1:11" ht="14.1" customHeight="1" x14ac:dyDescent="0.25">
      <c r="A3437" s="744" t="s">
        <v>874</v>
      </c>
      <c r="B3437" s="4" t="s">
        <v>875</v>
      </c>
      <c r="C3437" s="6">
        <v>900000</v>
      </c>
      <c r="D3437" s="708"/>
      <c r="E3437" s="708"/>
      <c r="F3437" s="709"/>
      <c r="G3437" s="844"/>
      <c r="H3437" s="652"/>
      <c r="I3437" s="947"/>
      <c r="J3437" s="657">
        <f>C3437-I3437</f>
        <v>900000</v>
      </c>
      <c r="K3437" s="733">
        <f t="shared" si="1537"/>
        <v>0</v>
      </c>
    </row>
    <row r="3438" spans="1:11" ht="14.1" customHeight="1" x14ac:dyDescent="0.25">
      <c r="A3438" s="744" t="s">
        <v>869</v>
      </c>
      <c r="B3438" s="4" t="s">
        <v>258</v>
      </c>
      <c r="C3438" s="6">
        <f>C3439</f>
        <v>88454000</v>
      </c>
      <c r="D3438" s="6">
        <f t="shared" ref="D3438:J3439" si="1547">D3439</f>
        <v>0</v>
      </c>
      <c r="E3438" s="6">
        <f t="shared" si="1547"/>
        <v>0</v>
      </c>
      <c r="F3438" s="792">
        <f t="shared" si="1547"/>
        <v>0</v>
      </c>
      <c r="G3438" s="852">
        <f t="shared" si="1547"/>
        <v>0</v>
      </c>
      <c r="H3438" s="6">
        <f t="shared" si="1547"/>
        <v>0</v>
      </c>
      <c r="I3438" s="949">
        <f t="shared" si="1547"/>
        <v>0</v>
      </c>
      <c r="J3438" s="873">
        <f t="shared" si="1547"/>
        <v>88454000</v>
      </c>
      <c r="K3438" s="733">
        <f t="shared" si="1537"/>
        <v>0</v>
      </c>
    </row>
    <row r="3439" spans="1:11" ht="14.1" customHeight="1" x14ac:dyDescent="0.25">
      <c r="A3439" s="744" t="s">
        <v>870</v>
      </c>
      <c r="B3439" s="4" t="s">
        <v>872</v>
      </c>
      <c r="C3439" s="6">
        <f>C3440</f>
        <v>88454000</v>
      </c>
      <c r="D3439" s="6">
        <f t="shared" si="1547"/>
        <v>0</v>
      </c>
      <c r="E3439" s="6">
        <f t="shared" si="1547"/>
        <v>0</v>
      </c>
      <c r="F3439" s="792">
        <f t="shared" si="1547"/>
        <v>0</v>
      </c>
      <c r="G3439" s="852">
        <f t="shared" si="1547"/>
        <v>0</v>
      </c>
      <c r="H3439" s="6">
        <f t="shared" si="1547"/>
        <v>0</v>
      </c>
      <c r="I3439" s="949">
        <f t="shared" si="1547"/>
        <v>0</v>
      </c>
      <c r="J3439" s="873">
        <f t="shared" si="1547"/>
        <v>88454000</v>
      </c>
      <c r="K3439" s="733">
        <f t="shared" si="1537"/>
        <v>0</v>
      </c>
    </row>
    <row r="3440" spans="1:11" ht="14.1" customHeight="1" x14ac:dyDescent="0.25">
      <c r="A3440" s="744" t="s">
        <v>871</v>
      </c>
      <c r="B3440" s="4" t="s">
        <v>873</v>
      </c>
      <c r="C3440" s="6">
        <v>88454000</v>
      </c>
      <c r="D3440" s="708"/>
      <c r="E3440" s="708"/>
      <c r="F3440" s="709"/>
      <c r="G3440" s="844"/>
      <c r="H3440" s="652"/>
      <c r="I3440" s="947"/>
      <c r="J3440" s="657">
        <f>C3440-I3440</f>
        <v>88454000</v>
      </c>
      <c r="K3440" s="733">
        <f t="shared" si="1537"/>
        <v>0</v>
      </c>
    </row>
    <row r="3441" spans="1:11" ht="14.1" customHeight="1" x14ac:dyDescent="0.25">
      <c r="A3441" s="745" t="s">
        <v>880</v>
      </c>
      <c r="B3441" s="38" t="s">
        <v>885</v>
      </c>
      <c r="C3441" s="445">
        <f>C3442</f>
        <v>3750000</v>
      </c>
      <c r="D3441" s="445">
        <f t="shared" ref="D3441:J3444" si="1548">D3442</f>
        <v>0</v>
      </c>
      <c r="E3441" s="445">
        <f t="shared" si="1548"/>
        <v>0</v>
      </c>
      <c r="F3441" s="793">
        <f t="shared" si="1548"/>
        <v>0</v>
      </c>
      <c r="G3441" s="853">
        <f t="shared" si="1548"/>
        <v>3750000</v>
      </c>
      <c r="H3441" s="445">
        <f t="shared" si="1548"/>
        <v>0</v>
      </c>
      <c r="I3441" s="854">
        <f t="shared" si="1548"/>
        <v>3750000</v>
      </c>
      <c r="J3441" s="874">
        <f t="shared" si="1548"/>
        <v>0</v>
      </c>
      <c r="K3441" s="746">
        <f t="shared" si="1537"/>
        <v>100</v>
      </c>
    </row>
    <row r="3442" spans="1:11" ht="14.1" customHeight="1" thickBot="1" x14ac:dyDescent="0.3">
      <c r="A3442" s="766" t="s">
        <v>881</v>
      </c>
      <c r="B3442" s="385" t="s">
        <v>886</v>
      </c>
      <c r="C3442" s="423">
        <f>C3443</f>
        <v>3750000</v>
      </c>
      <c r="D3442" s="423">
        <f t="shared" si="1548"/>
        <v>0</v>
      </c>
      <c r="E3442" s="423">
        <f t="shared" si="1548"/>
        <v>0</v>
      </c>
      <c r="F3442" s="794">
        <f t="shared" si="1548"/>
        <v>0</v>
      </c>
      <c r="G3442" s="855">
        <f t="shared" si="1548"/>
        <v>3750000</v>
      </c>
      <c r="H3442" s="423">
        <f t="shared" si="1548"/>
        <v>0</v>
      </c>
      <c r="I3442" s="967">
        <f t="shared" si="1548"/>
        <v>3750000</v>
      </c>
      <c r="J3442" s="875">
        <f t="shared" si="1548"/>
        <v>0</v>
      </c>
      <c r="K3442" s="767">
        <f t="shared" si="1537"/>
        <v>100</v>
      </c>
    </row>
    <row r="3443" spans="1:11" ht="14.1" customHeight="1" thickBot="1" x14ac:dyDescent="0.3">
      <c r="A3443" s="771" t="s">
        <v>882</v>
      </c>
      <c r="B3443" s="3" t="s">
        <v>136</v>
      </c>
      <c r="C3443" s="53">
        <f>C3444</f>
        <v>3750000</v>
      </c>
      <c r="D3443" s="53">
        <f t="shared" si="1548"/>
        <v>0</v>
      </c>
      <c r="E3443" s="53">
        <f t="shared" si="1548"/>
        <v>0</v>
      </c>
      <c r="F3443" s="69">
        <f t="shared" si="1548"/>
        <v>0</v>
      </c>
      <c r="G3443" s="848">
        <f t="shared" si="1548"/>
        <v>3750000</v>
      </c>
      <c r="H3443" s="53">
        <f t="shared" si="1548"/>
        <v>0</v>
      </c>
      <c r="I3443" s="945">
        <f t="shared" si="1548"/>
        <v>3750000</v>
      </c>
      <c r="J3443" s="659">
        <f t="shared" si="1548"/>
        <v>0</v>
      </c>
      <c r="K3443" s="741">
        <f t="shared" si="1537"/>
        <v>100</v>
      </c>
    </row>
    <row r="3444" spans="1:11" ht="14.1" customHeight="1" x14ac:dyDescent="0.25">
      <c r="A3444" s="768" t="s">
        <v>883</v>
      </c>
      <c r="B3444" s="41" t="s">
        <v>887</v>
      </c>
      <c r="C3444" s="421">
        <f>C3445</f>
        <v>3750000</v>
      </c>
      <c r="D3444" s="421">
        <f t="shared" si="1548"/>
        <v>0</v>
      </c>
      <c r="E3444" s="421">
        <f t="shared" si="1548"/>
        <v>0</v>
      </c>
      <c r="F3444" s="791">
        <f t="shared" si="1548"/>
        <v>0</v>
      </c>
      <c r="G3444" s="851">
        <f t="shared" si="1548"/>
        <v>3750000</v>
      </c>
      <c r="H3444" s="421">
        <f t="shared" si="1548"/>
        <v>0</v>
      </c>
      <c r="I3444" s="948">
        <f t="shared" si="1548"/>
        <v>3750000</v>
      </c>
      <c r="J3444" s="872">
        <f t="shared" si="1548"/>
        <v>0</v>
      </c>
      <c r="K3444" s="743">
        <f t="shared" si="1537"/>
        <v>100</v>
      </c>
    </row>
    <row r="3445" spans="1:11" ht="14.1" customHeight="1" x14ac:dyDescent="0.25">
      <c r="A3445" s="378" t="s">
        <v>884</v>
      </c>
      <c r="B3445" s="4" t="s">
        <v>888</v>
      </c>
      <c r="C3445" s="6">
        <v>3750000</v>
      </c>
      <c r="D3445" s="708"/>
      <c r="E3445" s="708"/>
      <c r="F3445" s="709"/>
      <c r="G3445" s="844">
        <v>3750000</v>
      </c>
      <c r="H3445" s="652"/>
      <c r="I3445" s="947">
        <f>H3445+G3445</f>
        <v>3750000</v>
      </c>
      <c r="J3445" s="657">
        <f>C3445-I3445</f>
        <v>0</v>
      </c>
      <c r="K3445" s="733">
        <f t="shared" si="1537"/>
        <v>100</v>
      </c>
    </row>
    <row r="3446" spans="1:11" ht="14.1" customHeight="1" x14ac:dyDescent="0.25">
      <c r="A3446" s="378"/>
      <c r="B3446" s="4"/>
      <c r="C3446" s="6"/>
      <c r="D3446" s="708"/>
      <c r="E3446" s="708"/>
      <c r="F3446" s="709"/>
      <c r="G3446" s="844"/>
      <c r="H3446" s="652"/>
      <c r="I3446" s="947"/>
      <c r="J3446" s="657"/>
      <c r="K3446" s="733"/>
    </row>
    <row r="3447" spans="1:11" ht="14.1" customHeight="1" x14ac:dyDescent="0.25">
      <c r="A3447" s="912"/>
      <c r="B3447" s="879"/>
      <c r="C3447" s="913"/>
      <c r="D3447" s="904"/>
      <c r="E3447" s="904"/>
      <c r="F3447" s="904"/>
      <c r="G3447" s="906"/>
      <c r="H3447" s="906"/>
      <c r="I3447" s="951"/>
      <c r="J3447" s="907"/>
      <c r="K3447" s="884"/>
    </row>
    <row r="3448" spans="1:11" ht="14.1" customHeight="1" x14ac:dyDescent="0.25">
      <c r="A3448" s="914"/>
      <c r="B3448" s="7"/>
      <c r="C3448" s="915"/>
      <c r="D3448" s="908"/>
      <c r="E3448" s="908"/>
      <c r="F3448" s="908"/>
      <c r="G3448" s="910"/>
      <c r="H3448" s="910"/>
      <c r="I3448" s="952"/>
      <c r="J3448" s="911"/>
      <c r="K3448" s="887"/>
    </row>
    <row r="3449" spans="1:11" ht="14.1" customHeight="1" x14ac:dyDescent="0.25">
      <c r="A3449" s="914"/>
      <c r="B3449" s="7"/>
      <c r="C3449" s="915"/>
      <c r="D3449" s="908"/>
      <c r="E3449" s="908"/>
      <c r="F3449" s="908"/>
      <c r="G3449" s="910"/>
      <c r="H3449" s="910"/>
      <c r="I3449" s="952"/>
      <c r="J3449" s="911"/>
      <c r="K3449" s="887"/>
    </row>
    <row r="3450" spans="1:11" ht="14.1" customHeight="1" x14ac:dyDescent="0.25">
      <c r="A3450" s="914"/>
      <c r="B3450" s="7"/>
      <c r="C3450" s="915"/>
      <c r="D3450" s="908"/>
      <c r="E3450" s="908"/>
      <c r="F3450" s="908"/>
      <c r="G3450" s="910"/>
      <c r="H3450" s="910"/>
      <c r="I3450" s="952"/>
      <c r="J3450" s="911"/>
      <c r="K3450" s="887"/>
    </row>
    <row r="3451" spans="1:11" ht="14.1" customHeight="1" x14ac:dyDescent="0.25">
      <c r="A3451" s="914"/>
      <c r="B3451" s="7"/>
      <c r="C3451" s="915"/>
      <c r="D3451" s="908"/>
      <c r="E3451" s="908"/>
      <c r="F3451" s="908"/>
      <c r="G3451" s="910"/>
      <c r="H3451" s="910"/>
      <c r="I3451" s="952"/>
      <c r="J3451" s="911"/>
      <c r="K3451" s="887">
        <v>8</v>
      </c>
    </row>
    <row r="3452" spans="1:11" ht="14.1" customHeight="1" x14ac:dyDescent="0.25">
      <c r="A3452" s="717" t="s">
        <v>435</v>
      </c>
      <c r="B3452" s="689">
        <v>2</v>
      </c>
      <c r="C3452" s="690" t="s">
        <v>436</v>
      </c>
      <c r="D3452" s="690" t="s">
        <v>437</v>
      </c>
      <c r="E3452" s="690" t="s">
        <v>438</v>
      </c>
      <c r="F3452" s="691" t="s">
        <v>439</v>
      </c>
      <c r="G3452" s="801">
        <v>7</v>
      </c>
      <c r="H3452" s="581">
        <v>8</v>
      </c>
      <c r="I3452" s="924">
        <v>9</v>
      </c>
      <c r="J3452" s="582">
        <v>10</v>
      </c>
      <c r="K3452" s="718">
        <v>11</v>
      </c>
    </row>
    <row r="3453" spans="1:11" ht="14.1" customHeight="1" x14ac:dyDescent="0.25">
      <c r="A3453" s="745" t="s">
        <v>104</v>
      </c>
      <c r="B3453" s="38" t="s">
        <v>449</v>
      </c>
      <c r="C3453" s="620">
        <f t="shared" ref="C3453:J3453" si="1549">C3454+C3460</f>
        <v>52000000</v>
      </c>
      <c r="D3453" s="620">
        <f t="shared" si="1549"/>
        <v>0</v>
      </c>
      <c r="E3453" s="620">
        <f t="shared" si="1549"/>
        <v>0</v>
      </c>
      <c r="F3453" s="453">
        <f t="shared" si="1549"/>
        <v>0</v>
      </c>
      <c r="G3453" s="832">
        <f t="shared" si="1549"/>
        <v>82500</v>
      </c>
      <c r="H3453" s="620">
        <f t="shared" si="1549"/>
        <v>0</v>
      </c>
      <c r="I3453" s="810">
        <f t="shared" si="1549"/>
        <v>82500</v>
      </c>
      <c r="J3453" s="866">
        <f t="shared" si="1549"/>
        <v>51917500</v>
      </c>
      <c r="K3453" s="746">
        <f t="shared" ref="K3453:K3484" si="1550">I3453/C3453*100</f>
        <v>0.15865384615384615</v>
      </c>
    </row>
    <row r="3454" spans="1:11" ht="14.1" customHeight="1" thickBot="1" x14ac:dyDescent="0.3">
      <c r="A3454" s="772" t="s">
        <v>889</v>
      </c>
      <c r="B3454" s="49" t="s">
        <v>988</v>
      </c>
      <c r="C3454" s="661">
        <f>C3455</f>
        <v>51870000</v>
      </c>
      <c r="D3454" s="661">
        <f t="shared" ref="D3454:J3454" si="1551">D3455</f>
        <v>0</v>
      </c>
      <c r="E3454" s="661">
        <f t="shared" si="1551"/>
        <v>0</v>
      </c>
      <c r="F3454" s="795">
        <f t="shared" si="1551"/>
        <v>0</v>
      </c>
      <c r="G3454" s="856">
        <f t="shared" si="1551"/>
        <v>0</v>
      </c>
      <c r="H3454" s="661">
        <f t="shared" si="1551"/>
        <v>0</v>
      </c>
      <c r="I3454" s="968">
        <f t="shared" si="1551"/>
        <v>0</v>
      </c>
      <c r="J3454" s="876">
        <f t="shared" si="1551"/>
        <v>51870000</v>
      </c>
      <c r="K3454" s="739">
        <f t="shared" si="1550"/>
        <v>0</v>
      </c>
    </row>
    <row r="3455" spans="1:11" ht="14.1" customHeight="1" thickBot="1" x14ac:dyDescent="0.3">
      <c r="A3455" s="748" t="s">
        <v>890</v>
      </c>
      <c r="B3455" s="3" t="s">
        <v>80</v>
      </c>
      <c r="C3455" s="617">
        <f>C3456+C3458</f>
        <v>51870000</v>
      </c>
      <c r="D3455" s="617">
        <f t="shared" ref="D3455:J3455" si="1552">D3456+D3458</f>
        <v>0</v>
      </c>
      <c r="E3455" s="617">
        <f t="shared" si="1552"/>
        <v>0</v>
      </c>
      <c r="F3455" s="624">
        <f t="shared" si="1552"/>
        <v>0</v>
      </c>
      <c r="G3455" s="820">
        <f t="shared" si="1552"/>
        <v>0</v>
      </c>
      <c r="H3455" s="617">
        <f t="shared" si="1552"/>
        <v>0</v>
      </c>
      <c r="I3455" s="934">
        <f t="shared" si="1552"/>
        <v>0</v>
      </c>
      <c r="J3455" s="625">
        <f t="shared" si="1552"/>
        <v>51870000</v>
      </c>
      <c r="K3455" s="741">
        <f t="shared" si="1550"/>
        <v>0</v>
      </c>
    </row>
    <row r="3456" spans="1:11" ht="14.1" customHeight="1" x14ac:dyDescent="0.25">
      <c r="A3456" s="773" t="s">
        <v>891</v>
      </c>
      <c r="B3456" s="41" t="s">
        <v>302</v>
      </c>
      <c r="C3456" s="618">
        <f>C3457</f>
        <v>8300000</v>
      </c>
      <c r="D3456" s="618">
        <f t="shared" ref="D3456:J3456" si="1553">D3457</f>
        <v>0</v>
      </c>
      <c r="E3456" s="618">
        <f t="shared" si="1553"/>
        <v>0</v>
      </c>
      <c r="F3456" s="626">
        <f t="shared" si="1553"/>
        <v>0</v>
      </c>
      <c r="G3456" s="821">
        <f t="shared" si="1553"/>
        <v>0</v>
      </c>
      <c r="H3456" s="618">
        <f t="shared" si="1553"/>
        <v>0</v>
      </c>
      <c r="I3456" s="935">
        <f t="shared" si="1553"/>
        <v>0</v>
      </c>
      <c r="J3456" s="628">
        <f t="shared" si="1553"/>
        <v>8300000</v>
      </c>
      <c r="K3456" s="743">
        <f t="shared" si="1550"/>
        <v>0</v>
      </c>
    </row>
    <row r="3457" spans="1:11" ht="14.1" customHeight="1" x14ac:dyDescent="0.25">
      <c r="A3457" s="732" t="s">
        <v>892</v>
      </c>
      <c r="B3457" s="4" t="s">
        <v>179</v>
      </c>
      <c r="C3457" s="12">
        <v>8300000</v>
      </c>
      <c r="D3457" s="218"/>
      <c r="E3457" s="218"/>
      <c r="F3457" s="697"/>
      <c r="G3457" s="822"/>
      <c r="H3457" s="605"/>
      <c r="I3457" s="823">
        <f>H3457+G3457</f>
        <v>0</v>
      </c>
      <c r="J3457" s="604">
        <f>C3457-I3457</f>
        <v>8300000</v>
      </c>
      <c r="K3457" s="733">
        <f t="shared" si="1550"/>
        <v>0</v>
      </c>
    </row>
    <row r="3458" spans="1:11" ht="14.1" customHeight="1" x14ac:dyDescent="0.25">
      <c r="A3458" s="732" t="s">
        <v>893</v>
      </c>
      <c r="B3458" s="4" t="s">
        <v>768</v>
      </c>
      <c r="C3458" s="12">
        <f>C3459</f>
        <v>43570000</v>
      </c>
      <c r="D3458" s="12">
        <f t="shared" ref="D3458:J3458" si="1554">D3459</f>
        <v>0</v>
      </c>
      <c r="E3458" s="12">
        <f t="shared" si="1554"/>
        <v>0</v>
      </c>
      <c r="F3458" s="633">
        <f t="shared" si="1554"/>
        <v>0</v>
      </c>
      <c r="G3458" s="824">
        <f t="shared" si="1554"/>
        <v>0</v>
      </c>
      <c r="H3458" s="12">
        <f t="shared" si="1554"/>
        <v>0</v>
      </c>
      <c r="I3458" s="834">
        <f t="shared" si="1554"/>
        <v>0</v>
      </c>
      <c r="J3458" s="634">
        <f t="shared" si="1554"/>
        <v>43570000</v>
      </c>
      <c r="K3458" s="733">
        <f t="shared" si="1550"/>
        <v>0</v>
      </c>
    </row>
    <row r="3459" spans="1:11" ht="14.1" customHeight="1" thickBot="1" x14ac:dyDescent="0.3">
      <c r="A3459" s="736" t="s">
        <v>894</v>
      </c>
      <c r="B3459" s="32" t="s">
        <v>303</v>
      </c>
      <c r="C3459" s="611">
        <v>43570000</v>
      </c>
      <c r="D3459" s="211"/>
      <c r="E3459" s="211"/>
      <c r="F3459" s="693"/>
      <c r="G3459" s="828"/>
      <c r="H3459" s="662"/>
      <c r="I3459" s="829">
        <f>H3459+G3459</f>
        <v>0</v>
      </c>
      <c r="J3459" s="630">
        <f>C3459-I3459</f>
        <v>43570000</v>
      </c>
      <c r="K3459" s="737">
        <f t="shared" si="1550"/>
        <v>0</v>
      </c>
    </row>
    <row r="3460" spans="1:11" ht="14.1" customHeight="1" thickBot="1" x14ac:dyDescent="0.3">
      <c r="A3460" s="748" t="s">
        <v>895</v>
      </c>
      <c r="B3460" s="3" t="s">
        <v>136</v>
      </c>
      <c r="C3460" s="617">
        <f>C3461+C3463</f>
        <v>130000</v>
      </c>
      <c r="D3460" s="617">
        <f t="shared" ref="D3460:J3460" si="1555">D3461+D3463</f>
        <v>0</v>
      </c>
      <c r="E3460" s="617">
        <f t="shared" si="1555"/>
        <v>0</v>
      </c>
      <c r="F3460" s="624">
        <f t="shared" si="1555"/>
        <v>0</v>
      </c>
      <c r="G3460" s="820">
        <f t="shared" si="1555"/>
        <v>82500</v>
      </c>
      <c r="H3460" s="617">
        <f t="shared" si="1555"/>
        <v>0</v>
      </c>
      <c r="I3460" s="934">
        <f t="shared" si="1555"/>
        <v>82500</v>
      </c>
      <c r="J3460" s="625">
        <f t="shared" si="1555"/>
        <v>47500</v>
      </c>
      <c r="K3460" s="741">
        <f t="shared" si="1550"/>
        <v>63.46153846153846</v>
      </c>
    </row>
    <row r="3461" spans="1:11" ht="14.1" customHeight="1" x14ac:dyDescent="0.25">
      <c r="A3461" s="768" t="s">
        <v>896</v>
      </c>
      <c r="B3461" s="41" t="s">
        <v>139</v>
      </c>
      <c r="C3461" s="618">
        <f>C3462</f>
        <v>60000</v>
      </c>
      <c r="D3461" s="618">
        <f t="shared" ref="D3461:J3461" si="1556">D3462</f>
        <v>0</v>
      </c>
      <c r="E3461" s="618">
        <f t="shared" si="1556"/>
        <v>0</v>
      </c>
      <c r="F3461" s="626">
        <f t="shared" si="1556"/>
        <v>0</v>
      </c>
      <c r="G3461" s="821">
        <f t="shared" si="1556"/>
        <v>60000</v>
      </c>
      <c r="H3461" s="618">
        <f t="shared" si="1556"/>
        <v>0</v>
      </c>
      <c r="I3461" s="935">
        <f t="shared" si="1556"/>
        <v>60000</v>
      </c>
      <c r="J3461" s="628">
        <f t="shared" si="1556"/>
        <v>0</v>
      </c>
      <c r="K3461" s="743">
        <f t="shared" si="1550"/>
        <v>100</v>
      </c>
    </row>
    <row r="3462" spans="1:11" ht="14.1" customHeight="1" x14ac:dyDescent="0.25">
      <c r="A3462" s="378" t="s">
        <v>897</v>
      </c>
      <c r="B3462" s="4" t="s">
        <v>213</v>
      </c>
      <c r="C3462" s="12">
        <v>60000</v>
      </c>
      <c r="D3462" s="218"/>
      <c r="E3462" s="218"/>
      <c r="F3462" s="697"/>
      <c r="G3462" s="822">
        <v>60000</v>
      </c>
      <c r="H3462" s="605"/>
      <c r="I3462" s="831">
        <f>H3462+G3462</f>
        <v>60000</v>
      </c>
      <c r="J3462" s="604">
        <f>C3462-I3462</f>
        <v>0</v>
      </c>
      <c r="K3462" s="733">
        <f t="shared" si="1550"/>
        <v>100</v>
      </c>
    </row>
    <row r="3463" spans="1:11" ht="14.1" customHeight="1" x14ac:dyDescent="0.25">
      <c r="A3463" s="378" t="s">
        <v>898</v>
      </c>
      <c r="B3463" s="4" t="s">
        <v>141</v>
      </c>
      <c r="C3463" s="12">
        <f>C3464</f>
        <v>70000</v>
      </c>
      <c r="D3463" s="12">
        <f t="shared" ref="D3463:J3463" si="1557">D3464</f>
        <v>0</v>
      </c>
      <c r="E3463" s="12">
        <f t="shared" si="1557"/>
        <v>0</v>
      </c>
      <c r="F3463" s="633">
        <f t="shared" si="1557"/>
        <v>0</v>
      </c>
      <c r="G3463" s="824">
        <f t="shared" si="1557"/>
        <v>22500</v>
      </c>
      <c r="H3463" s="12">
        <f t="shared" si="1557"/>
        <v>0</v>
      </c>
      <c r="I3463" s="834">
        <f t="shared" si="1557"/>
        <v>22500</v>
      </c>
      <c r="J3463" s="634">
        <f t="shared" si="1557"/>
        <v>47500</v>
      </c>
      <c r="K3463" s="733">
        <f t="shared" si="1550"/>
        <v>32.142857142857146</v>
      </c>
    </row>
    <row r="3464" spans="1:11" ht="14.1" customHeight="1" x14ac:dyDescent="0.25">
      <c r="A3464" s="378" t="s">
        <v>899</v>
      </c>
      <c r="B3464" s="4" t="s">
        <v>142</v>
      </c>
      <c r="C3464" s="12">
        <v>70000</v>
      </c>
      <c r="D3464" s="218"/>
      <c r="E3464" s="218"/>
      <c r="F3464" s="697"/>
      <c r="G3464" s="822">
        <v>22500</v>
      </c>
      <c r="H3464" s="605"/>
      <c r="I3464" s="831">
        <f>H3464+G3464</f>
        <v>22500</v>
      </c>
      <c r="J3464" s="604">
        <f>C3464-I3464</f>
        <v>47500</v>
      </c>
      <c r="K3464" s="733">
        <f t="shared" si="1550"/>
        <v>32.142857142857146</v>
      </c>
    </row>
    <row r="3465" spans="1:11" ht="14.1" customHeight="1" x14ac:dyDescent="0.25">
      <c r="A3465" s="745" t="s">
        <v>103</v>
      </c>
      <c r="B3465" s="38" t="s">
        <v>93</v>
      </c>
      <c r="C3465" s="620">
        <f>C3466+C3474</f>
        <v>6750000</v>
      </c>
      <c r="D3465" s="620">
        <f t="shared" ref="D3465:J3465" si="1558">D3466+D3474</f>
        <v>0</v>
      </c>
      <c r="E3465" s="620">
        <f t="shared" si="1558"/>
        <v>0</v>
      </c>
      <c r="F3465" s="453">
        <f t="shared" si="1558"/>
        <v>0</v>
      </c>
      <c r="G3465" s="832">
        <f t="shared" si="1558"/>
        <v>4131500</v>
      </c>
      <c r="H3465" s="620">
        <f t="shared" si="1558"/>
        <v>0</v>
      </c>
      <c r="I3465" s="810">
        <f t="shared" si="1558"/>
        <v>4131500</v>
      </c>
      <c r="J3465" s="866">
        <f t="shared" si="1558"/>
        <v>2618500</v>
      </c>
      <c r="K3465" s="746">
        <f t="shared" si="1550"/>
        <v>61.207407407407409</v>
      </c>
    </row>
    <row r="3466" spans="1:11" ht="14.1" customHeight="1" thickBot="1" x14ac:dyDescent="0.3">
      <c r="A3466" s="766" t="s">
        <v>51</v>
      </c>
      <c r="B3466" s="385" t="s">
        <v>52</v>
      </c>
      <c r="C3466" s="495">
        <f>C3467</f>
        <v>2000000</v>
      </c>
      <c r="D3466" s="495">
        <f t="shared" ref="D3466:J3466" si="1559">D3467</f>
        <v>0</v>
      </c>
      <c r="E3466" s="495">
        <f t="shared" si="1559"/>
        <v>0</v>
      </c>
      <c r="F3466" s="649">
        <f t="shared" si="1559"/>
        <v>0</v>
      </c>
      <c r="G3466" s="842">
        <f t="shared" si="1559"/>
        <v>2000000</v>
      </c>
      <c r="H3466" s="495">
        <f t="shared" si="1559"/>
        <v>0</v>
      </c>
      <c r="I3466" s="965">
        <f t="shared" si="1559"/>
        <v>2000000</v>
      </c>
      <c r="J3466" s="651">
        <f t="shared" si="1559"/>
        <v>0</v>
      </c>
      <c r="K3466" s="767">
        <f t="shared" si="1550"/>
        <v>100</v>
      </c>
    </row>
    <row r="3467" spans="1:11" ht="14.1" customHeight="1" thickBot="1" x14ac:dyDescent="0.3">
      <c r="A3467" s="372" t="s">
        <v>304</v>
      </c>
      <c r="B3467" s="3" t="s">
        <v>136</v>
      </c>
      <c r="C3467" s="617">
        <f>C3468+C3470+C3472</f>
        <v>2000000</v>
      </c>
      <c r="D3467" s="617">
        <f t="shared" ref="D3467:J3467" si="1560">D3468+D3470+D3472</f>
        <v>0</v>
      </c>
      <c r="E3467" s="617">
        <f t="shared" si="1560"/>
        <v>0</v>
      </c>
      <c r="F3467" s="624">
        <f t="shared" si="1560"/>
        <v>0</v>
      </c>
      <c r="G3467" s="820">
        <f t="shared" si="1560"/>
        <v>2000000</v>
      </c>
      <c r="H3467" s="617">
        <f t="shared" si="1560"/>
        <v>0</v>
      </c>
      <c r="I3467" s="934">
        <f t="shared" si="1560"/>
        <v>2000000</v>
      </c>
      <c r="J3467" s="625">
        <f t="shared" si="1560"/>
        <v>0</v>
      </c>
      <c r="K3467" s="741">
        <f t="shared" si="1550"/>
        <v>100</v>
      </c>
    </row>
    <row r="3468" spans="1:11" ht="14.1" customHeight="1" x14ac:dyDescent="0.25">
      <c r="A3468" s="747" t="s">
        <v>305</v>
      </c>
      <c r="B3468" s="41" t="s">
        <v>139</v>
      </c>
      <c r="C3468" s="618">
        <f>C3469</f>
        <v>350000</v>
      </c>
      <c r="D3468" s="618">
        <f t="shared" ref="D3468:J3468" si="1561">D3469</f>
        <v>0</v>
      </c>
      <c r="E3468" s="618">
        <f t="shared" si="1561"/>
        <v>0</v>
      </c>
      <c r="F3468" s="626">
        <f t="shared" si="1561"/>
        <v>0</v>
      </c>
      <c r="G3468" s="821">
        <f t="shared" si="1561"/>
        <v>350000</v>
      </c>
      <c r="H3468" s="618">
        <f t="shared" si="1561"/>
        <v>0</v>
      </c>
      <c r="I3468" s="935">
        <f t="shared" si="1561"/>
        <v>350000</v>
      </c>
      <c r="J3468" s="628">
        <f t="shared" si="1561"/>
        <v>0</v>
      </c>
      <c r="K3468" s="743">
        <f t="shared" si="1550"/>
        <v>100</v>
      </c>
    </row>
    <row r="3469" spans="1:11" ht="14.1" customHeight="1" x14ac:dyDescent="0.25">
      <c r="A3469" s="732" t="s">
        <v>306</v>
      </c>
      <c r="B3469" s="4" t="s">
        <v>140</v>
      </c>
      <c r="C3469" s="12">
        <v>350000</v>
      </c>
      <c r="D3469" s="218"/>
      <c r="E3469" s="218"/>
      <c r="F3469" s="697"/>
      <c r="G3469" s="822">
        <v>350000</v>
      </c>
      <c r="H3469" s="605"/>
      <c r="I3469" s="823">
        <f>H3469+G3469</f>
        <v>350000</v>
      </c>
      <c r="J3469" s="604">
        <f>C3469-I3469</f>
        <v>0</v>
      </c>
      <c r="K3469" s="733">
        <f t="shared" si="1550"/>
        <v>100</v>
      </c>
    </row>
    <row r="3470" spans="1:11" ht="14.1" customHeight="1" x14ac:dyDescent="0.25">
      <c r="A3470" s="732" t="s">
        <v>307</v>
      </c>
      <c r="B3470" s="4" t="s">
        <v>141</v>
      </c>
      <c r="C3470" s="12">
        <f>C3471</f>
        <v>120000</v>
      </c>
      <c r="D3470" s="12">
        <f t="shared" ref="D3470:J3470" si="1562">D3471</f>
        <v>0</v>
      </c>
      <c r="E3470" s="12">
        <f t="shared" si="1562"/>
        <v>0</v>
      </c>
      <c r="F3470" s="633">
        <f t="shared" si="1562"/>
        <v>0</v>
      </c>
      <c r="G3470" s="824">
        <f t="shared" si="1562"/>
        <v>120000</v>
      </c>
      <c r="H3470" s="12">
        <f t="shared" si="1562"/>
        <v>0</v>
      </c>
      <c r="I3470" s="834">
        <f t="shared" si="1562"/>
        <v>120000</v>
      </c>
      <c r="J3470" s="634">
        <f t="shared" si="1562"/>
        <v>0</v>
      </c>
      <c r="K3470" s="733">
        <f t="shared" si="1550"/>
        <v>100</v>
      </c>
    </row>
    <row r="3471" spans="1:11" ht="14.1" customHeight="1" x14ac:dyDescent="0.25">
      <c r="A3471" s="732" t="s">
        <v>308</v>
      </c>
      <c r="B3471" s="4" t="s">
        <v>142</v>
      </c>
      <c r="C3471" s="12">
        <v>120000</v>
      </c>
      <c r="D3471" s="218"/>
      <c r="E3471" s="218"/>
      <c r="F3471" s="697"/>
      <c r="G3471" s="822">
        <v>120000</v>
      </c>
      <c r="H3471" s="605"/>
      <c r="I3471" s="823">
        <f>H3471+G3471</f>
        <v>120000</v>
      </c>
      <c r="J3471" s="604">
        <f>C3471-I3471</f>
        <v>0</v>
      </c>
      <c r="K3471" s="733">
        <f t="shared" si="1550"/>
        <v>100</v>
      </c>
    </row>
    <row r="3472" spans="1:11" ht="14.1" customHeight="1" x14ac:dyDescent="0.25">
      <c r="A3472" s="732" t="s">
        <v>309</v>
      </c>
      <c r="B3472" s="4" t="s">
        <v>143</v>
      </c>
      <c r="C3472" s="12">
        <f>C3473</f>
        <v>1530000</v>
      </c>
      <c r="D3472" s="12">
        <f t="shared" ref="D3472:J3472" si="1563">D3473</f>
        <v>0</v>
      </c>
      <c r="E3472" s="12">
        <f t="shared" si="1563"/>
        <v>0</v>
      </c>
      <c r="F3472" s="633">
        <f t="shared" si="1563"/>
        <v>0</v>
      </c>
      <c r="G3472" s="824">
        <f t="shared" si="1563"/>
        <v>1530000</v>
      </c>
      <c r="H3472" s="12">
        <f t="shared" si="1563"/>
        <v>0</v>
      </c>
      <c r="I3472" s="834">
        <f t="shared" si="1563"/>
        <v>1530000</v>
      </c>
      <c r="J3472" s="634">
        <f t="shared" si="1563"/>
        <v>0</v>
      </c>
      <c r="K3472" s="733">
        <f t="shared" si="1550"/>
        <v>100</v>
      </c>
    </row>
    <row r="3473" spans="1:11" ht="14.1" customHeight="1" x14ac:dyDescent="0.25">
      <c r="A3473" s="732" t="s">
        <v>310</v>
      </c>
      <c r="B3473" s="4" t="s">
        <v>144</v>
      </c>
      <c r="C3473" s="12">
        <v>1530000</v>
      </c>
      <c r="D3473" s="218"/>
      <c r="E3473" s="218"/>
      <c r="F3473" s="697"/>
      <c r="G3473" s="822">
        <v>1530000</v>
      </c>
      <c r="H3473" s="605">
        <v>0</v>
      </c>
      <c r="I3473" s="823">
        <f>H3473+G3473</f>
        <v>1530000</v>
      </c>
      <c r="J3473" s="604">
        <f>C3473-I3473</f>
        <v>0</v>
      </c>
      <c r="K3473" s="733">
        <f t="shared" si="1550"/>
        <v>100</v>
      </c>
    </row>
    <row r="3474" spans="1:11" ht="14.1" customHeight="1" thickBot="1" x14ac:dyDescent="0.3">
      <c r="A3474" s="371" t="s">
        <v>900</v>
      </c>
      <c r="B3474" s="47" t="s">
        <v>901</v>
      </c>
      <c r="C3474" s="616">
        <f t="shared" ref="C3474:J3474" si="1564">C3475+C3478</f>
        <v>4750000</v>
      </c>
      <c r="D3474" s="616">
        <f t="shared" si="1564"/>
        <v>0</v>
      </c>
      <c r="E3474" s="616">
        <f t="shared" si="1564"/>
        <v>0</v>
      </c>
      <c r="F3474" s="622">
        <f t="shared" si="1564"/>
        <v>0</v>
      </c>
      <c r="G3474" s="838">
        <f t="shared" si="1564"/>
        <v>2131500</v>
      </c>
      <c r="H3474" s="641">
        <f t="shared" si="1564"/>
        <v>0</v>
      </c>
      <c r="I3474" s="962">
        <f t="shared" si="1564"/>
        <v>2131500</v>
      </c>
      <c r="J3474" s="632">
        <f t="shared" si="1564"/>
        <v>2618500</v>
      </c>
      <c r="K3474" s="739">
        <f t="shared" si="1550"/>
        <v>44.873684210526314</v>
      </c>
    </row>
    <row r="3475" spans="1:11" ht="14.1" customHeight="1" thickBot="1" x14ac:dyDescent="0.3">
      <c r="A3475" s="372" t="s">
        <v>902</v>
      </c>
      <c r="B3475" s="3" t="s">
        <v>80</v>
      </c>
      <c r="C3475" s="617">
        <f>C3476</f>
        <v>1350000</v>
      </c>
      <c r="D3475" s="617">
        <f t="shared" ref="D3475:J3476" si="1565">D3476</f>
        <v>0</v>
      </c>
      <c r="E3475" s="617">
        <f t="shared" si="1565"/>
        <v>0</v>
      </c>
      <c r="F3475" s="624">
        <f t="shared" si="1565"/>
        <v>0</v>
      </c>
      <c r="G3475" s="820">
        <f t="shared" si="1565"/>
        <v>450000</v>
      </c>
      <c r="H3475" s="617">
        <f t="shared" si="1565"/>
        <v>0</v>
      </c>
      <c r="I3475" s="934">
        <f t="shared" si="1565"/>
        <v>450000</v>
      </c>
      <c r="J3475" s="625">
        <f t="shared" si="1565"/>
        <v>900000</v>
      </c>
      <c r="K3475" s="741">
        <f t="shared" si="1550"/>
        <v>33.333333333333329</v>
      </c>
    </row>
    <row r="3476" spans="1:11" ht="14.1" customHeight="1" x14ac:dyDescent="0.25">
      <c r="A3476" s="747" t="s">
        <v>903</v>
      </c>
      <c r="B3476" s="41" t="s">
        <v>302</v>
      </c>
      <c r="C3476" s="618">
        <f>C3477</f>
        <v>1350000</v>
      </c>
      <c r="D3476" s="618">
        <f t="shared" si="1565"/>
        <v>0</v>
      </c>
      <c r="E3476" s="618">
        <f t="shared" si="1565"/>
        <v>0</v>
      </c>
      <c r="F3476" s="626">
        <f t="shared" si="1565"/>
        <v>0</v>
      </c>
      <c r="G3476" s="821">
        <f t="shared" si="1565"/>
        <v>450000</v>
      </c>
      <c r="H3476" s="618">
        <f t="shared" si="1565"/>
        <v>0</v>
      </c>
      <c r="I3476" s="935">
        <f t="shared" si="1565"/>
        <v>450000</v>
      </c>
      <c r="J3476" s="628">
        <f t="shared" si="1565"/>
        <v>900000</v>
      </c>
      <c r="K3476" s="743">
        <f t="shared" si="1550"/>
        <v>33.333333333333329</v>
      </c>
    </row>
    <row r="3477" spans="1:11" ht="14.1" customHeight="1" thickBot="1" x14ac:dyDescent="0.3">
      <c r="A3477" s="736" t="s">
        <v>904</v>
      </c>
      <c r="B3477" s="32" t="s">
        <v>179</v>
      </c>
      <c r="C3477" s="611">
        <v>1350000</v>
      </c>
      <c r="D3477" s="590"/>
      <c r="E3477" s="590"/>
      <c r="F3477" s="698"/>
      <c r="G3477" s="828">
        <v>450000</v>
      </c>
      <c r="H3477" s="629"/>
      <c r="I3477" s="829">
        <f>H3477+G3477</f>
        <v>450000</v>
      </c>
      <c r="J3477" s="630">
        <f>C3477-I3477</f>
        <v>900000</v>
      </c>
      <c r="K3477" s="737">
        <f t="shared" si="1550"/>
        <v>33.333333333333329</v>
      </c>
    </row>
    <row r="3478" spans="1:11" ht="14.1" customHeight="1" thickBot="1" x14ac:dyDescent="0.3">
      <c r="A3478" s="372" t="s">
        <v>905</v>
      </c>
      <c r="B3478" s="3" t="s">
        <v>136</v>
      </c>
      <c r="C3478" s="617">
        <f>C3479+C3481+C3483</f>
        <v>3400000</v>
      </c>
      <c r="D3478" s="617">
        <f t="shared" ref="D3478:J3478" si="1566">D3479+D3481+D3483</f>
        <v>0</v>
      </c>
      <c r="E3478" s="617">
        <f t="shared" si="1566"/>
        <v>0</v>
      </c>
      <c r="F3478" s="624">
        <f t="shared" si="1566"/>
        <v>0</v>
      </c>
      <c r="G3478" s="820">
        <f t="shared" si="1566"/>
        <v>1681500</v>
      </c>
      <c r="H3478" s="617">
        <f t="shared" si="1566"/>
        <v>0</v>
      </c>
      <c r="I3478" s="934">
        <f t="shared" si="1566"/>
        <v>1681500</v>
      </c>
      <c r="J3478" s="625">
        <f t="shared" si="1566"/>
        <v>1718500</v>
      </c>
      <c r="K3478" s="741">
        <f t="shared" si="1550"/>
        <v>49.455882352941174</v>
      </c>
    </row>
    <row r="3479" spans="1:11" ht="14.1" customHeight="1" x14ac:dyDescent="0.25">
      <c r="A3479" s="747" t="s">
        <v>906</v>
      </c>
      <c r="B3479" s="41" t="s">
        <v>139</v>
      </c>
      <c r="C3479" s="618">
        <f>C3480</f>
        <v>310000</v>
      </c>
      <c r="D3479" s="618">
        <f t="shared" ref="D3479:J3479" si="1567">D3480</f>
        <v>0</v>
      </c>
      <c r="E3479" s="618">
        <f t="shared" si="1567"/>
        <v>0</v>
      </c>
      <c r="F3479" s="626">
        <f t="shared" si="1567"/>
        <v>0</v>
      </c>
      <c r="G3479" s="821">
        <f t="shared" si="1567"/>
        <v>148500</v>
      </c>
      <c r="H3479" s="618">
        <f t="shared" si="1567"/>
        <v>0</v>
      </c>
      <c r="I3479" s="935">
        <f t="shared" si="1567"/>
        <v>148500</v>
      </c>
      <c r="J3479" s="628">
        <f t="shared" si="1567"/>
        <v>161500</v>
      </c>
      <c r="K3479" s="743">
        <f t="shared" si="1550"/>
        <v>47.903225806451609</v>
      </c>
    </row>
    <row r="3480" spans="1:11" ht="14.1" customHeight="1" x14ac:dyDescent="0.25">
      <c r="A3480" s="732" t="s">
        <v>907</v>
      </c>
      <c r="B3480" s="4" t="s">
        <v>213</v>
      </c>
      <c r="C3480" s="12">
        <v>310000</v>
      </c>
      <c r="D3480" s="218"/>
      <c r="E3480" s="218"/>
      <c r="F3480" s="697"/>
      <c r="G3480" s="822">
        <v>148500</v>
      </c>
      <c r="H3480" s="605"/>
      <c r="I3480" s="823">
        <f>H3480+G3480</f>
        <v>148500</v>
      </c>
      <c r="J3480" s="604">
        <f>C3480-I3480</f>
        <v>161500</v>
      </c>
      <c r="K3480" s="733">
        <f t="shared" si="1550"/>
        <v>47.903225806451609</v>
      </c>
    </row>
    <row r="3481" spans="1:11" ht="14.1" customHeight="1" x14ac:dyDescent="0.25">
      <c r="A3481" s="747" t="s">
        <v>908</v>
      </c>
      <c r="B3481" s="4" t="s">
        <v>141</v>
      </c>
      <c r="C3481" s="611">
        <f>C3482</f>
        <v>210000</v>
      </c>
      <c r="D3481" s="611">
        <f t="shared" ref="D3481:J3481" si="1568">D3482</f>
        <v>0</v>
      </c>
      <c r="E3481" s="611">
        <f t="shared" si="1568"/>
        <v>0</v>
      </c>
      <c r="F3481" s="663">
        <f t="shared" si="1568"/>
        <v>0</v>
      </c>
      <c r="G3481" s="857">
        <f t="shared" si="1568"/>
        <v>93000</v>
      </c>
      <c r="H3481" s="611">
        <f t="shared" si="1568"/>
        <v>0</v>
      </c>
      <c r="I3481" s="953">
        <f t="shared" si="1568"/>
        <v>93000</v>
      </c>
      <c r="J3481" s="664">
        <f t="shared" si="1568"/>
        <v>117000</v>
      </c>
      <c r="K3481" s="733">
        <f t="shared" si="1550"/>
        <v>44.285714285714285</v>
      </c>
    </row>
    <row r="3482" spans="1:11" ht="14.1" customHeight="1" x14ac:dyDescent="0.25">
      <c r="A3482" s="747" t="s">
        <v>909</v>
      </c>
      <c r="B3482" s="4" t="s">
        <v>142</v>
      </c>
      <c r="C3482" s="611">
        <v>210000</v>
      </c>
      <c r="D3482" s="211"/>
      <c r="E3482" s="211"/>
      <c r="F3482" s="693"/>
      <c r="G3482" s="828">
        <v>93000</v>
      </c>
      <c r="H3482" s="629"/>
      <c r="I3482" s="829">
        <f>H3482+G3482</f>
        <v>93000</v>
      </c>
      <c r="J3482" s="630">
        <f>C3482-I3482</f>
        <v>117000</v>
      </c>
      <c r="K3482" s="733">
        <f t="shared" si="1550"/>
        <v>44.285714285714285</v>
      </c>
    </row>
    <row r="3483" spans="1:11" ht="14.1" customHeight="1" x14ac:dyDescent="0.25">
      <c r="A3483" s="768" t="s">
        <v>910</v>
      </c>
      <c r="B3483" s="5" t="s">
        <v>143</v>
      </c>
      <c r="C3483" s="611">
        <f>C3484</f>
        <v>2880000</v>
      </c>
      <c r="D3483" s="611">
        <f t="shared" ref="D3483:J3483" si="1569">D3484</f>
        <v>0</v>
      </c>
      <c r="E3483" s="611">
        <f t="shared" si="1569"/>
        <v>0</v>
      </c>
      <c r="F3483" s="663">
        <f t="shared" si="1569"/>
        <v>0</v>
      </c>
      <c r="G3483" s="824">
        <f t="shared" si="1569"/>
        <v>1440000</v>
      </c>
      <c r="H3483" s="12">
        <f t="shared" si="1569"/>
        <v>0</v>
      </c>
      <c r="I3483" s="834">
        <f t="shared" si="1569"/>
        <v>1440000</v>
      </c>
      <c r="J3483" s="634">
        <f t="shared" si="1569"/>
        <v>1440000</v>
      </c>
      <c r="K3483" s="733">
        <f t="shared" si="1550"/>
        <v>50</v>
      </c>
    </row>
    <row r="3484" spans="1:11" ht="14.1" customHeight="1" x14ac:dyDescent="0.25">
      <c r="A3484" s="768" t="s">
        <v>911</v>
      </c>
      <c r="B3484" s="5" t="s">
        <v>144</v>
      </c>
      <c r="C3484" s="611">
        <v>2880000</v>
      </c>
      <c r="D3484" s="590"/>
      <c r="E3484" s="590"/>
      <c r="F3484" s="698"/>
      <c r="G3484" s="828">
        <v>1440000</v>
      </c>
      <c r="H3484" s="629"/>
      <c r="I3484" s="829">
        <f>H3484+G3484</f>
        <v>1440000</v>
      </c>
      <c r="J3484" s="630">
        <f>C3484-I3484</f>
        <v>1440000</v>
      </c>
      <c r="K3484" s="733">
        <f t="shared" si="1550"/>
        <v>50</v>
      </c>
    </row>
    <row r="3485" spans="1:11" ht="14.1" customHeight="1" x14ac:dyDescent="0.25">
      <c r="A3485" s="773"/>
      <c r="B3485" s="430"/>
      <c r="C3485" s="611"/>
      <c r="D3485" s="590"/>
      <c r="E3485" s="590"/>
      <c r="F3485" s="698"/>
      <c r="G3485" s="805"/>
      <c r="H3485" s="629"/>
      <c r="I3485" s="829"/>
      <c r="J3485" s="630"/>
      <c r="K3485" s="737"/>
    </row>
    <row r="3486" spans="1:11" ht="14.1" customHeight="1" x14ac:dyDescent="0.25">
      <c r="A3486" s="912"/>
      <c r="B3486" s="912"/>
      <c r="C3486" s="880"/>
      <c r="D3486" s="916"/>
      <c r="E3486" s="916"/>
      <c r="F3486" s="916"/>
      <c r="G3486" s="916"/>
      <c r="H3486" s="882"/>
      <c r="I3486" s="882"/>
      <c r="J3486" s="883"/>
      <c r="K3486" s="884"/>
    </row>
    <row r="3487" spans="1:11" ht="14.1" customHeight="1" x14ac:dyDescent="0.25">
      <c r="A3487" s="914"/>
      <c r="B3487" s="914"/>
      <c r="C3487" s="885"/>
      <c r="D3487" s="917"/>
      <c r="E3487" s="917"/>
      <c r="F3487" s="917"/>
      <c r="G3487" s="917"/>
      <c r="H3487" s="415"/>
      <c r="I3487" s="415"/>
      <c r="J3487" s="886"/>
      <c r="K3487" s="887"/>
    </row>
    <row r="3488" spans="1:11" ht="14.1" customHeight="1" x14ac:dyDescent="0.25">
      <c r="A3488" s="914"/>
      <c r="B3488" s="914"/>
      <c r="C3488" s="885"/>
      <c r="D3488" s="917"/>
      <c r="E3488" s="917"/>
      <c r="F3488" s="917"/>
      <c r="G3488" s="917"/>
      <c r="H3488" s="415"/>
      <c r="I3488" s="415"/>
      <c r="J3488" s="886"/>
      <c r="K3488" s="887"/>
    </row>
    <row r="3489" spans="1:11" ht="14.1" customHeight="1" x14ac:dyDescent="0.25">
      <c r="A3489" s="914"/>
      <c r="B3489" s="914"/>
      <c r="C3489" s="885"/>
      <c r="D3489" s="917"/>
      <c r="E3489" s="917"/>
      <c r="F3489" s="917"/>
      <c r="G3489" s="917"/>
      <c r="H3489" s="415"/>
      <c r="I3489" s="415"/>
      <c r="J3489" s="886"/>
      <c r="K3489" s="887"/>
    </row>
    <row r="3490" spans="1:11" ht="14.1" customHeight="1" x14ac:dyDescent="0.25">
      <c r="A3490" s="914"/>
      <c r="B3490" s="914"/>
      <c r="C3490" s="885"/>
      <c r="D3490" s="917"/>
      <c r="E3490" s="917"/>
      <c r="F3490" s="917"/>
      <c r="G3490" s="917"/>
      <c r="H3490" s="415"/>
      <c r="I3490" s="415"/>
      <c r="J3490" s="886"/>
      <c r="K3490" s="887"/>
    </row>
    <row r="3491" spans="1:11" ht="14.1" customHeight="1" x14ac:dyDescent="0.25">
      <c r="A3491" s="914"/>
      <c r="B3491" s="914"/>
      <c r="C3491" s="885"/>
      <c r="D3491" s="917"/>
      <c r="E3491" s="917"/>
      <c r="F3491" s="917"/>
      <c r="G3491" s="917"/>
      <c r="H3491" s="415"/>
      <c r="I3491" s="415"/>
      <c r="J3491" s="886"/>
      <c r="K3491" s="887"/>
    </row>
    <row r="3492" spans="1:11" ht="14.1" customHeight="1" x14ac:dyDescent="0.25">
      <c r="A3492" s="914"/>
      <c r="B3492" s="914"/>
      <c r="C3492" s="885"/>
      <c r="D3492" s="917"/>
      <c r="E3492" s="917"/>
      <c r="F3492" s="917"/>
      <c r="G3492" s="917"/>
      <c r="H3492" s="415"/>
      <c r="I3492" s="415"/>
      <c r="J3492" s="886"/>
      <c r="K3492" s="887"/>
    </row>
    <row r="3493" spans="1:11" ht="14.1" customHeight="1" x14ac:dyDescent="0.25">
      <c r="A3493" s="914"/>
      <c r="B3493" s="914"/>
      <c r="C3493" s="885"/>
      <c r="D3493" s="917"/>
      <c r="E3493" s="917"/>
      <c r="F3493" s="917"/>
      <c r="G3493" s="917"/>
      <c r="H3493" s="415"/>
      <c r="I3493" s="415"/>
      <c r="J3493" s="886"/>
      <c r="K3493" s="887">
        <v>9</v>
      </c>
    </row>
    <row r="3494" spans="1:11" ht="14.1" customHeight="1" x14ac:dyDescent="0.25">
      <c r="A3494" s="717" t="s">
        <v>435</v>
      </c>
      <c r="B3494" s="689">
        <v>2</v>
      </c>
      <c r="C3494" s="690" t="s">
        <v>436</v>
      </c>
      <c r="D3494" s="690" t="s">
        <v>437</v>
      </c>
      <c r="E3494" s="690" t="s">
        <v>438</v>
      </c>
      <c r="F3494" s="691" t="s">
        <v>439</v>
      </c>
      <c r="G3494" s="801">
        <v>7</v>
      </c>
      <c r="H3494" s="581">
        <v>8</v>
      </c>
      <c r="I3494" s="924">
        <v>9</v>
      </c>
      <c r="J3494" s="582">
        <v>10</v>
      </c>
      <c r="K3494" s="718">
        <v>11</v>
      </c>
    </row>
    <row r="3495" spans="1:11" ht="14.1" customHeight="1" x14ac:dyDescent="0.25">
      <c r="A3495" s="774" t="s">
        <v>773</v>
      </c>
      <c r="B3495" s="426" t="s">
        <v>774</v>
      </c>
      <c r="C3495" s="666">
        <f t="shared" ref="C3495:J3495" si="1570">C3496+C3510</f>
        <v>11496000</v>
      </c>
      <c r="D3495" s="666">
        <f t="shared" si="1570"/>
        <v>0</v>
      </c>
      <c r="E3495" s="666">
        <f t="shared" si="1570"/>
        <v>0</v>
      </c>
      <c r="F3495" s="650">
        <f t="shared" si="1570"/>
        <v>0</v>
      </c>
      <c r="G3495" s="858">
        <f t="shared" si="1570"/>
        <v>1070000</v>
      </c>
      <c r="H3495" s="666">
        <f t="shared" si="1570"/>
        <v>364000</v>
      </c>
      <c r="I3495" s="843">
        <f t="shared" si="1570"/>
        <v>1434000</v>
      </c>
      <c r="J3495" s="877">
        <f t="shared" si="1570"/>
        <v>10062000</v>
      </c>
      <c r="K3495" s="775">
        <f t="shared" ref="K3495:K3502" si="1571">I3495/C3495*100</f>
        <v>12.473903966597078</v>
      </c>
    </row>
    <row r="3496" spans="1:11" ht="14.1" customHeight="1" thickBot="1" x14ac:dyDescent="0.3">
      <c r="A3496" s="371" t="s">
        <v>53</v>
      </c>
      <c r="B3496" s="54" t="s">
        <v>54</v>
      </c>
      <c r="C3496" s="616">
        <f>C3497</f>
        <v>9996000</v>
      </c>
      <c r="D3496" s="616">
        <f t="shared" ref="D3496:J3496" si="1572">D3497</f>
        <v>0</v>
      </c>
      <c r="E3496" s="616">
        <f t="shared" si="1572"/>
        <v>0</v>
      </c>
      <c r="F3496" s="622">
        <f t="shared" si="1572"/>
        <v>0</v>
      </c>
      <c r="G3496" s="819">
        <f t="shared" si="1572"/>
        <v>302500</v>
      </c>
      <c r="H3496" s="616">
        <f t="shared" si="1572"/>
        <v>352750</v>
      </c>
      <c r="I3496" s="961">
        <f t="shared" si="1572"/>
        <v>655250</v>
      </c>
      <c r="J3496" s="865">
        <f t="shared" si="1572"/>
        <v>9340750</v>
      </c>
      <c r="K3496" s="739">
        <f t="shared" si="1571"/>
        <v>6.5551220488195288</v>
      </c>
    </row>
    <row r="3497" spans="1:11" ht="14.1" customHeight="1" thickBot="1" x14ac:dyDescent="0.3">
      <c r="A3497" s="776" t="s">
        <v>311</v>
      </c>
      <c r="B3497" s="3" t="s">
        <v>136</v>
      </c>
      <c r="C3497" s="617">
        <f>C3498+C3500+C3504+C3507</f>
        <v>9996000</v>
      </c>
      <c r="D3497" s="617">
        <f t="shared" ref="D3497:J3497" si="1573">D3498+D3500+D3504+D3507</f>
        <v>0</v>
      </c>
      <c r="E3497" s="617">
        <f t="shared" si="1573"/>
        <v>0</v>
      </c>
      <c r="F3497" s="624">
        <f t="shared" si="1573"/>
        <v>0</v>
      </c>
      <c r="G3497" s="820">
        <f t="shared" si="1573"/>
        <v>302500</v>
      </c>
      <c r="H3497" s="617">
        <f t="shared" si="1573"/>
        <v>352750</v>
      </c>
      <c r="I3497" s="934">
        <f t="shared" si="1573"/>
        <v>655250</v>
      </c>
      <c r="J3497" s="625">
        <f t="shared" si="1573"/>
        <v>9340750</v>
      </c>
      <c r="K3497" s="741">
        <f t="shared" si="1571"/>
        <v>6.5551220488195288</v>
      </c>
    </row>
    <row r="3498" spans="1:11" ht="14.1" customHeight="1" x14ac:dyDescent="0.25">
      <c r="A3498" s="777" t="s">
        <v>312</v>
      </c>
      <c r="B3498" s="41" t="s">
        <v>139</v>
      </c>
      <c r="C3498" s="618">
        <f>C3499</f>
        <v>1550000</v>
      </c>
      <c r="D3498" s="618">
        <f t="shared" ref="D3498:J3498" si="1574">D3499</f>
        <v>0</v>
      </c>
      <c r="E3498" s="618">
        <f t="shared" si="1574"/>
        <v>0</v>
      </c>
      <c r="F3498" s="626">
        <f t="shared" si="1574"/>
        <v>0</v>
      </c>
      <c r="G3498" s="821">
        <f t="shared" si="1574"/>
        <v>250000</v>
      </c>
      <c r="H3498" s="618">
        <f t="shared" si="1574"/>
        <v>154000</v>
      </c>
      <c r="I3498" s="935">
        <f t="shared" si="1574"/>
        <v>404000</v>
      </c>
      <c r="J3498" s="628">
        <f t="shared" si="1574"/>
        <v>1146000</v>
      </c>
      <c r="K3498" s="743">
        <f t="shared" si="1571"/>
        <v>26.064516129032256</v>
      </c>
    </row>
    <row r="3499" spans="1:11" ht="14.1" customHeight="1" x14ac:dyDescent="0.25">
      <c r="A3499" s="778" t="s">
        <v>313</v>
      </c>
      <c r="B3499" s="4" t="s">
        <v>140</v>
      </c>
      <c r="C3499" s="12">
        <v>1550000</v>
      </c>
      <c r="D3499" s="218"/>
      <c r="E3499" s="218"/>
      <c r="F3499" s="697"/>
      <c r="G3499" s="822">
        <v>250000</v>
      </c>
      <c r="H3499" s="605">
        <v>154000</v>
      </c>
      <c r="I3499" s="831">
        <f>H3499+G3499</f>
        <v>404000</v>
      </c>
      <c r="J3499" s="604">
        <f>C3499-I3499</f>
        <v>1146000</v>
      </c>
      <c r="K3499" s="733">
        <f t="shared" si="1571"/>
        <v>26.064516129032256</v>
      </c>
    </row>
    <row r="3500" spans="1:11" ht="14.1" customHeight="1" x14ac:dyDescent="0.25">
      <c r="A3500" s="778" t="s">
        <v>314</v>
      </c>
      <c r="B3500" s="4" t="s">
        <v>141</v>
      </c>
      <c r="C3500" s="12">
        <f>C3501+C3502+C3503</f>
        <v>1350000</v>
      </c>
      <c r="D3500" s="12">
        <f t="shared" ref="D3500:J3500" si="1575">D3501+D3502+D3503</f>
        <v>0</v>
      </c>
      <c r="E3500" s="12">
        <f t="shared" si="1575"/>
        <v>0</v>
      </c>
      <c r="F3500" s="12">
        <f t="shared" si="1575"/>
        <v>0</v>
      </c>
      <c r="G3500" s="12">
        <f t="shared" si="1575"/>
        <v>52500</v>
      </c>
      <c r="H3500" s="12">
        <f t="shared" si="1575"/>
        <v>198750</v>
      </c>
      <c r="I3500" s="12">
        <f t="shared" si="1575"/>
        <v>251250</v>
      </c>
      <c r="J3500" s="12">
        <f t="shared" si="1575"/>
        <v>1098750</v>
      </c>
      <c r="K3500" s="733">
        <f t="shared" si="1571"/>
        <v>18.611111111111111</v>
      </c>
    </row>
    <row r="3501" spans="1:11" ht="14.1" customHeight="1" x14ac:dyDescent="0.25">
      <c r="A3501" s="778" t="s">
        <v>1019</v>
      </c>
      <c r="B3501" s="4" t="s">
        <v>1020</v>
      </c>
      <c r="C3501" s="12">
        <v>900000</v>
      </c>
      <c r="D3501" s="12"/>
      <c r="E3501" s="12"/>
      <c r="F3501" s="633"/>
      <c r="G3501" s="824"/>
      <c r="H3501" s="12">
        <v>150000</v>
      </c>
      <c r="I3501" s="834">
        <f>G3501+H3501</f>
        <v>150000</v>
      </c>
      <c r="J3501" s="634">
        <f>C3501-I3501</f>
        <v>750000</v>
      </c>
      <c r="K3501" s="733">
        <f t="shared" si="1571"/>
        <v>16.666666666666664</v>
      </c>
    </row>
    <row r="3502" spans="1:11" ht="14.1" customHeight="1" x14ac:dyDescent="0.25">
      <c r="A3502" s="778" t="s">
        <v>315</v>
      </c>
      <c r="B3502" s="4" t="s">
        <v>142</v>
      </c>
      <c r="C3502" s="12">
        <v>450000</v>
      </c>
      <c r="D3502" s="218"/>
      <c r="E3502" s="218"/>
      <c r="F3502" s="697"/>
      <c r="G3502" s="822">
        <v>52500</v>
      </c>
      <c r="H3502" s="605">
        <v>48750</v>
      </c>
      <c r="I3502" s="831">
        <f>H3502+G3502</f>
        <v>101250</v>
      </c>
      <c r="J3502" s="604">
        <f>C3502-I3502</f>
        <v>348750</v>
      </c>
      <c r="K3502" s="733">
        <f t="shared" si="1571"/>
        <v>22.5</v>
      </c>
    </row>
    <row r="3503" spans="1:11" ht="14.1" customHeight="1" x14ac:dyDescent="0.25">
      <c r="A3503" s="778" t="s">
        <v>912</v>
      </c>
      <c r="B3503" s="4" t="s">
        <v>387</v>
      </c>
      <c r="C3503" s="12">
        <v>0</v>
      </c>
      <c r="D3503" s="218"/>
      <c r="E3503" s="218"/>
      <c r="F3503" s="697"/>
      <c r="G3503" s="822"/>
      <c r="H3503" s="605"/>
      <c r="I3503" s="831"/>
      <c r="J3503" s="604">
        <f>C3503-I3503</f>
        <v>0</v>
      </c>
      <c r="K3503" s="733"/>
    </row>
    <row r="3504" spans="1:11" ht="14.1" customHeight="1" x14ac:dyDescent="0.25">
      <c r="A3504" s="778" t="s">
        <v>316</v>
      </c>
      <c r="B3504" s="4" t="s">
        <v>143</v>
      </c>
      <c r="C3504" s="12">
        <f>C3505+C3506</f>
        <v>5000000</v>
      </c>
      <c r="D3504" s="12">
        <f t="shared" ref="D3504:J3504" si="1576">D3505+D3506</f>
        <v>0</v>
      </c>
      <c r="E3504" s="12">
        <f t="shared" si="1576"/>
        <v>0</v>
      </c>
      <c r="F3504" s="633">
        <f t="shared" si="1576"/>
        <v>0</v>
      </c>
      <c r="G3504" s="824">
        <f t="shared" si="1576"/>
        <v>0</v>
      </c>
      <c r="H3504" s="12">
        <f t="shared" si="1576"/>
        <v>0</v>
      </c>
      <c r="I3504" s="834">
        <f t="shared" si="1576"/>
        <v>0</v>
      </c>
      <c r="J3504" s="634">
        <f t="shared" si="1576"/>
        <v>5000000</v>
      </c>
      <c r="K3504" s="733">
        <f t="shared" ref="K3504:K3524" si="1577">I3504/C3504*100</f>
        <v>0</v>
      </c>
    </row>
    <row r="3505" spans="1:11" ht="14.1" customHeight="1" x14ac:dyDescent="0.25">
      <c r="A3505" s="778" t="s">
        <v>317</v>
      </c>
      <c r="B3505" s="4" t="s">
        <v>144</v>
      </c>
      <c r="C3505" s="12">
        <v>2250000</v>
      </c>
      <c r="D3505" s="218"/>
      <c r="E3505" s="218"/>
      <c r="F3505" s="697"/>
      <c r="G3505" s="804"/>
      <c r="H3505" s="605"/>
      <c r="I3505" s="823">
        <f>H3505+G3505</f>
        <v>0</v>
      </c>
      <c r="J3505" s="604">
        <f>C3505-I3505</f>
        <v>2250000</v>
      </c>
      <c r="K3505" s="733">
        <f t="shared" si="1577"/>
        <v>0</v>
      </c>
    </row>
    <row r="3506" spans="1:11" ht="14.1" customHeight="1" x14ac:dyDescent="0.25">
      <c r="A3506" s="778" t="s">
        <v>913</v>
      </c>
      <c r="B3506" s="4" t="s">
        <v>914</v>
      </c>
      <c r="C3506" s="611">
        <v>2750000</v>
      </c>
      <c r="D3506" s="211"/>
      <c r="E3506" s="211"/>
      <c r="F3506" s="693"/>
      <c r="G3506" s="805"/>
      <c r="H3506" s="629"/>
      <c r="I3506" s="829"/>
      <c r="J3506" s="604">
        <f>C3506-I3506</f>
        <v>2750000</v>
      </c>
      <c r="K3506" s="733">
        <f t="shared" si="1577"/>
        <v>0</v>
      </c>
    </row>
    <row r="3507" spans="1:11" ht="14.1" customHeight="1" x14ac:dyDescent="0.25">
      <c r="A3507" s="778" t="s">
        <v>915</v>
      </c>
      <c r="B3507" s="32" t="s">
        <v>918</v>
      </c>
      <c r="C3507" s="611">
        <f>C3508+C3509</f>
        <v>2096000</v>
      </c>
      <c r="D3507" s="611">
        <f t="shared" ref="D3507:J3507" si="1578">D3508+D3509</f>
        <v>0</v>
      </c>
      <c r="E3507" s="611">
        <f t="shared" si="1578"/>
        <v>0</v>
      </c>
      <c r="F3507" s="663">
        <f t="shared" si="1578"/>
        <v>0</v>
      </c>
      <c r="G3507" s="857">
        <f t="shared" si="1578"/>
        <v>0</v>
      </c>
      <c r="H3507" s="611">
        <f t="shared" si="1578"/>
        <v>0</v>
      </c>
      <c r="I3507" s="953">
        <f t="shared" si="1578"/>
        <v>0</v>
      </c>
      <c r="J3507" s="664">
        <f t="shared" si="1578"/>
        <v>2096000</v>
      </c>
      <c r="K3507" s="733">
        <f t="shared" si="1577"/>
        <v>0</v>
      </c>
    </row>
    <row r="3508" spans="1:11" ht="14.1" customHeight="1" x14ac:dyDescent="0.25">
      <c r="A3508" s="778" t="s">
        <v>916</v>
      </c>
      <c r="B3508" s="32" t="s">
        <v>919</v>
      </c>
      <c r="C3508" s="611">
        <v>1496000</v>
      </c>
      <c r="D3508" s="211"/>
      <c r="E3508" s="211"/>
      <c r="F3508" s="693"/>
      <c r="G3508" s="805"/>
      <c r="H3508" s="629"/>
      <c r="I3508" s="829"/>
      <c r="J3508" s="630">
        <f>C3508-I3508</f>
        <v>1496000</v>
      </c>
      <c r="K3508" s="733">
        <f t="shared" si="1577"/>
        <v>0</v>
      </c>
    </row>
    <row r="3509" spans="1:11" ht="14.1" customHeight="1" x14ac:dyDescent="0.25">
      <c r="A3509" s="778" t="s">
        <v>917</v>
      </c>
      <c r="B3509" s="32" t="s">
        <v>920</v>
      </c>
      <c r="C3509" s="611">
        <v>600000</v>
      </c>
      <c r="D3509" s="211"/>
      <c r="E3509" s="211"/>
      <c r="F3509" s="693"/>
      <c r="G3509" s="805"/>
      <c r="H3509" s="629"/>
      <c r="I3509" s="829"/>
      <c r="J3509" s="630">
        <f>C3509-I3509</f>
        <v>600000</v>
      </c>
      <c r="K3509" s="733">
        <f t="shared" si="1577"/>
        <v>0</v>
      </c>
    </row>
    <row r="3510" spans="1:11" ht="14.1" customHeight="1" thickBot="1" x14ac:dyDescent="0.3">
      <c r="A3510" s="371" t="s">
        <v>921</v>
      </c>
      <c r="B3510" s="54" t="s">
        <v>991</v>
      </c>
      <c r="C3510" s="616">
        <f>C3511</f>
        <v>1500000</v>
      </c>
      <c r="D3510" s="616">
        <f t="shared" ref="D3510:J3510" si="1579">D3511</f>
        <v>0</v>
      </c>
      <c r="E3510" s="616">
        <f t="shared" si="1579"/>
        <v>0</v>
      </c>
      <c r="F3510" s="622">
        <f t="shared" si="1579"/>
        <v>0</v>
      </c>
      <c r="G3510" s="838">
        <f t="shared" si="1579"/>
        <v>767500</v>
      </c>
      <c r="H3510" s="641">
        <f t="shared" si="1579"/>
        <v>11250</v>
      </c>
      <c r="I3510" s="962">
        <f t="shared" si="1579"/>
        <v>778750</v>
      </c>
      <c r="J3510" s="632">
        <f t="shared" si="1579"/>
        <v>721250</v>
      </c>
      <c r="K3510" s="739">
        <f t="shared" si="1577"/>
        <v>51.916666666666664</v>
      </c>
    </row>
    <row r="3511" spans="1:11" ht="14.1" customHeight="1" thickBot="1" x14ac:dyDescent="0.3">
      <c r="A3511" s="776" t="s">
        <v>922</v>
      </c>
      <c r="B3511" s="3" t="s">
        <v>136</v>
      </c>
      <c r="C3511" s="617">
        <f>C3512+C3514+C3516</f>
        <v>1500000</v>
      </c>
      <c r="D3511" s="617">
        <f t="shared" ref="D3511:J3511" si="1580">D3512+D3514+D3516</f>
        <v>0</v>
      </c>
      <c r="E3511" s="617">
        <f t="shared" si="1580"/>
        <v>0</v>
      </c>
      <c r="F3511" s="624">
        <f t="shared" si="1580"/>
        <v>0</v>
      </c>
      <c r="G3511" s="820">
        <f t="shared" si="1580"/>
        <v>767500</v>
      </c>
      <c r="H3511" s="617">
        <f t="shared" si="1580"/>
        <v>11250</v>
      </c>
      <c r="I3511" s="934">
        <f t="shared" si="1580"/>
        <v>778750</v>
      </c>
      <c r="J3511" s="625">
        <f t="shared" si="1580"/>
        <v>721250</v>
      </c>
      <c r="K3511" s="741">
        <f t="shared" si="1577"/>
        <v>51.916666666666664</v>
      </c>
    </row>
    <row r="3512" spans="1:11" ht="14.1" customHeight="1" x14ac:dyDescent="0.25">
      <c r="A3512" s="777" t="s">
        <v>923</v>
      </c>
      <c r="B3512" s="41" t="s">
        <v>139</v>
      </c>
      <c r="C3512" s="618">
        <f>C3513</f>
        <v>40000</v>
      </c>
      <c r="D3512" s="618">
        <f t="shared" ref="D3512:J3512" si="1581">D3513</f>
        <v>0</v>
      </c>
      <c r="E3512" s="618">
        <f t="shared" si="1581"/>
        <v>0</v>
      </c>
      <c r="F3512" s="626">
        <f t="shared" si="1581"/>
        <v>0</v>
      </c>
      <c r="G3512" s="821">
        <f t="shared" si="1581"/>
        <v>40000</v>
      </c>
      <c r="H3512" s="618">
        <f t="shared" si="1581"/>
        <v>0</v>
      </c>
      <c r="I3512" s="935">
        <f t="shared" si="1581"/>
        <v>40000</v>
      </c>
      <c r="J3512" s="628">
        <f t="shared" si="1581"/>
        <v>0</v>
      </c>
      <c r="K3512" s="743">
        <f t="shared" si="1577"/>
        <v>100</v>
      </c>
    </row>
    <row r="3513" spans="1:11" ht="14.1" customHeight="1" x14ac:dyDescent="0.25">
      <c r="A3513" s="778" t="s">
        <v>924</v>
      </c>
      <c r="B3513" s="4" t="s">
        <v>140</v>
      </c>
      <c r="C3513" s="12">
        <v>40000</v>
      </c>
      <c r="D3513" s="218"/>
      <c r="E3513" s="218"/>
      <c r="F3513" s="697"/>
      <c r="G3513" s="822">
        <v>40000</v>
      </c>
      <c r="H3513" s="605"/>
      <c r="I3513" s="823">
        <f>H3513+G3513</f>
        <v>40000</v>
      </c>
      <c r="J3513" s="604">
        <f>C3513-I3513</f>
        <v>0</v>
      </c>
      <c r="K3513" s="733">
        <f t="shared" si="1577"/>
        <v>100</v>
      </c>
    </row>
    <row r="3514" spans="1:11" ht="14.1" customHeight="1" x14ac:dyDescent="0.25">
      <c r="A3514" s="778" t="s">
        <v>925</v>
      </c>
      <c r="B3514" s="4" t="s">
        <v>141</v>
      </c>
      <c r="C3514" s="12">
        <f>C3515</f>
        <v>50000</v>
      </c>
      <c r="D3514" s="12">
        <f t="shared" ref="D3514:J3514" si="1582">D3515</f>
        <v>0</v>
      </c>
      <c r="E3514" s="12">
        <f t="shared" si="1582"/>
        <v>0</v>
      </c>
      <c r="F3514" s="633">
        <f t="shared" si="1582"/>
        <v>0</v>
      </c>
      <c r="G3514" s="824">
        <f t="shared" si="1582"/>
        <v>22500</v>
      </c>
      <c r="H3514" s="12">
        <f t="shared" si="1582"/>
        <v>11250</v>
      </c>
      <c r="I3514" s="834">
        <f t="shared" si="1582"/>
        <v>33750</v>
      </c>
      <c r="J3514" s="634">
        <f t="shared" si="1582"/>
        <v>16250</v>
      </c>
      <c r="K3514" s="733">
        <f t="shared" si="1577"/>
        <v>67.5</v>
      </c>
    </row>
    <row r="3515" spans="1:11" ht="14.1" customHeight="1" x14ac:dyDescent="0.25">
      <c r="A3515" s="778" t="s">
        <v>926</v>
      </c>
      <c r="B3515" s="4" t="s">
        <v>142</v>
      </c>
      <c r="C3515" s="12">
        <v>50000</v>
      </c>
      <c r="D3515" s="218"/>
      <c r="E3515" s="218"/>
      <c r="F3515" s="697"/>
      <c r="G3515" s="822">
        <v>22500</v>
      </c>
      <c r="H3515" s="605">
        <v>11250</v>
      </c>
      <c r="I3515" s="823">
        <f>H3515+G3515</f>
        <v>33750</v>
      </c>
      <c r="J3515" s="604">
        <f>C3515-I3515</f>
        <v>16250</v>
      </c>
      <c r="K3515" s="733">
        <f t="shared" si="1577"/>
        <v>67.5</v>
      </c>
    </row>
    <row r="3516" spans="1:11" ht="14.1" customHeight="1" x14ac:dyDescent="0.25">
      <c r="A3516" s="778" t="s">
        <v>927</v>
      </c>
      <c r="B3516" s="4" t="s">
        <v>143</v>
      </c>
      <c r="C3516" s="12">
        <f>C3517</f>
        <v>1410000</v>
      </c>
      <c r="D3516" s="12">
        <f t="shared" ref="D3516:J3516" si="1583">D3517</f>
        <v>0</v>
      </c>
      <c r="E3516" s="12">
        <f t="shared" si="1583"/>
        <v>0</v>
      </c>
      <c r="F3516" s="633">
        <f t="shared" si="1583"/>
        <v>0</v>
      </c>
      <c r="G3516" s="824">
        <f t="shared" si="1583"/>
        <v>705000</v>
      </c>
      <c r="H3516" s="12">
        <f t="shared" si="1583"/>
        <v>0</v>
      </c>
      <c r="I3516" s="834">
        <f t="shared" si="1583"/>
        <v>705000</v>
      </c>
      <c r="J3516" s="634">
        <f t="shared" si="1583"/>
        <v>705000</v>
      </c>
      <c r="K3516" s="733">
        <f t="shared" si="1577"/>
        <v>50</v>
      </c>
    </row>
    <row r="3517" spans="1:11" ht="14.1" customHeight="1" x14ac:dyDescent="0.25">
      <c r="A3517" s="778" t="s">
        <v>928</v>
      </c>
      <c r="B3517" s="4" t="s">
        <v>144</v>
      </c>
      <c r="C3517" s="12">
        <v>1410000</v>
      </c>
      <c r="D3517" s="218"/>
      <c r="E3517" s="218"/>
      <c r="F3517" s="697"/>
      <c r="G3517" s="822">
        <v>705000</v>
      </c>
      <c r="H3517" s="605"/>
      <c r="I3517" s="823">
        <f>H3517+G3517</f>
        <v>705000</v>
      </c>
      <c r="J3517" s="604">
        <f>C3517-I3517</f>
        <v>705000</v>
      </c>
      <c r="K3517" s="733">
        <f t="shared" si="1577"/>
        <v>50</v>
      </c>
    </row>
    <row r="3518" spans="1:11" ht="14.1" customHeight="1" thickBot="1" x14ac:dyDescent="0.3">
      <c r="A3518" s="745" t="s">
        <v>102</v>
      </c>
      <c r="B3518" s="40" t="s">
        <v>94</v>
      </c>
      <c r="C3518" s="620">
        <f t="shared" ref="C3518:J3518" si="1584">C3519+C3528+C3540+C3551</f>
        <v>15300000</v>
      </c>
      <c r="D3518" s="620">
        <f t="shared" si="1584"/>
        <v>0</v>
      </c>
      <c r="E3518" s="620">
        <f t="shared" si="1584"/>
        <v>0</v>
      </c>
      <c r="F3518" s="453">
        <f t="shared" si="1584"/>
        <v>0</v>
      </c>
      <c r="G3518" s="825">
        <f t="shared" si="1584"/>
        <v>2329750</v>
      </c>
      <c r="H3518" s="619">
        <f t="shared" si="1584"/>
        <v>86250</v>
      </c>
      <c r="I3518" s="665">
        <f t="shared" si="1584"/>
        <v>2416000</v>
      </c>
      <c r="J3518" s="621">
        <f t="shared" si="1584"/>
        <v>12884000</v>
      </c>
      <c r="K3518" s="775">
        <f t="shared" si="1577"/>
        <v>15.790849673202615</v>
      </c>
    </row>
    <row r="3519" spans="1:11" ht="14.1" customHeight="1" thickBot="1" x14ac:dyDescent="0.3">
      <c r="A3519" s="371" t="s">
        <v>56</v>
      </c>
      <c r="B3519" s="54" t="s">
        <v>57</v>
      </c>
      <c r="C3519" s="616">
        <f>C3520</f>
        <v>4900000</v>
      </c>
      <c r="D3519" s="616">
        <f t="shared" ref="D3519:J3519" si="1585">D3520</f>
        <v>0</v>
      </c>
      <c r="E3519" s="616">
        <f t="shared" si="1585"/>
        <v>0</v>
      </c>
      <c r="F3519" s="622">
        <f t="shared" si="1585"/>
        <v>0</v>
      </c>
      <c r="G3519" s="838">
        <f t="shared" si="1585"/>
        <v>0</v>
      </c>
      <c r="H3519" s="641">
        <f t="shared" si="1585"/>
        <v>0</v>
      </c>
      <c r="I3519" s="962">
        <f t="shared" si="1585"/>
        <v>0</v>
      </c>
      <c r="J3519" s="632">
        <f t="shared" si="1585"/>
        <v>4900000</v>
      </c>
      <c r="K3519" s="757">
        <f t="shared" si="1577"/>
        <v>0</v>
      </c>
    </row>
    <row r="3520" spans="1:11" ht="14.1" customHeight="1" thickBot="1" x14ac:dyDescent="0.3">
      <c r="A3520" s="776" t="s">
        <v>318</v>
      </c>
      <c r="B3520" s="3" t="s">
        <v>136</v>
      </c>
      <c r="C3520" s="617">
        <f>C3521+C3523+C3526</f>
        <v>4900000</v>
      </c>
      <c r="D3520" s="617">
        <f t="shared" ref="D3520:J3520" si="1586">D3521+D3523+D3526</f>
        <v>0</v>
      </c>
      <c r="E3520" s="617">
        <f t="shared" si="1586"/>
        <v>0</v>
      </c>
      <c r="F3520" s="624">
        <f t="shared" si="1586"/>
        <v>0</v>
      </c>
      <c r="G3520" s="820">
        <f t="shared" si="1586"/>
        <v>0</v>
      </c>
      <c r="H3520" s="617">
        <f t="shared" si="1586"/>
        <v>0</v>
      </c>
      <c r="I3520" s="934">
        <f t="shared" si="1586"/>
        <v>0</v>
      </c>
      <c r="J3520" s="625">
        <f t="shared" si="1586"/>
        <v>4900000</v>
      </c>
      <c r="K3520" s="743">
        <f t="shared" si="1577"/>
        <v>0</v>
      </c>
    </row>
    <row r="3521" spans="1:11" ht="14.1" customHeight="1" x14ac:dyDescent="0.25">
      <c r="A3521" s="777" t="s">
        <v>319</v>
      </c>
      <c r="B3521" s="41" t="s">
        <v>139</v>
      </c>
      <c r="C3521" s="618">
        <f>C3522</f>
        <v>785000</v>
      </c>
      <c r="D3521" s="618">
        <f t="shared" ref="D3521:J3521" si="1587">D3522</f>
        <v>0</v>
      </c>
      <c r="E3521" s="618">
        <f t="shared" si="1587"/>
        <v>0</v>
      </c>
      <c r="F3521" s="626">
        <f t="shared" si="1587"/>
        <v>0</v>
      </c>
      <c r="G3521" s="821">
        <f t="shared" si="1587"/>
        <v>0</v>
      </c>
      <c r="H3521" s="618">
        <f t="shared" si="1587"/>
        <v>0</v>
      </c>
      <c r="I3521" s="935">
        <f t="shared" si="1587"/>
        <v>0</v>
      </c>
      <c r="J3521" s="628">
        <f t="shared" si="1587"/>
        <v>785000</v>
      </c>
      <c r="K3521" s="733">
        <f t="shared" si="1577"/>
        <v>0</v>
      </c>
    </row>
    <row r="3522" spans="1:11" ht="14.1" customHeight="1" x14ac:dyDescent="0.25">
      <c r="A3522" s="778" t="s">
        <v>320</v>
      </c>
      <c r="B3522" s="4" t="s">
        <v>140</v>
      </c>
      <c r="C3522" s="12">
        <v>785000</v>
      </c>
      <c r="D3522" s="218"/>
      <c r="E3522" s="218"/>
      <c r="F3522" s="697"/>
      <c r="G3522" s="804"/>
      <c r="H3522" s="587"/>
      <c r="I3522" s="823">
        <f>H3522+G3522</f>
        <v>0</v>
      </c>
      <c r="J3522" s="604">
        <f>C3522-I3522</f>
        <v>785000</v>
      </c>
      <c r="K3522" s="733">
        <f t="shared" si="1577"/>
        <v>0</v>
      </c>
    </row>
    <row r="3523" spans="1:11" ht="14.1" customHeight="1" x14ac:dyDescent="0.25">
      <c r="A3523" s="778" t="s">
        <v>321</v>
      </c>
      <c r="B3523" s="4" t="s">
        <v>141</v>
      </c>
      <c r="C3523" s="12">
        <f>C3524+C3525</f>
        <v>290000</v>
      </c>
      <c r="D3523" s="12">
        <f t="shared" ref="D3523:J3523" si="1588">D3524+D3525</f>
        <v>0</v>
      </c>
      <c r="E3523" s="12">
        <f t="shared" si="1588"/>
        <v>0</v>
      </c>
      <c r="F3523" s="633">
        <f t="shared" si="1588"/>
        <v>0</v>
      </c>
      <c r="G3523" s="824">
        <f t="shared" si="1588"/>
        <v>0</v>
      </c>
      <c r="H3523" s="12">
        <f t="shared" si="1588"/>
        <v>0</v>
      </c>
      <c r="I3523" s="834">
        <f t="shared" si="1588"/>
        <v>0</v>
      </c>
      <c r="J3523" s="634">
        <f t="shared" si="1588"/>
        <v>290000</v>
      </c>
      <c r="K3523" s="733">
        <f t="shared" si="1577"/>
        <v>0</v>
      </c>
    </row>
    <row r="3524" spans="1:11" ht="14.1" customHeight="1" x14ac:dyDescent="0.25">
      <c r="A3524" s="778" t="s">
        <v>322</v>
      </c>
      <c r="B3524" s="4" t="s">
        <v>142</v>
      </c>
      <c r="C3524" s="12">
        <v>90000</v>
      </c>
      <c r="D3524" s="218"/>
      <c r="E3524" s="218"/>
      <c r="F3524" s="697"/>
      <c r="G3524" s="804"/>
      <c r="H3524" s="587"/>
      <c r="I3524" s="823">
        <f>H3524+G3524</f>
        <v>0</v>
      </c>
      <c r="J3524" s="604">
        <f>C3524-I3524</f>
        <v>90000</v>
      </c>
      <c r="K3524" s="733">
        <f t="shared" si="1577"/>
        <v>0</v>
      </c>
    </row>
    <row r="3525" spans="1:11" ht="14.1" customHeight="1" x14ac:dyDescent="0.25">
      <c r="A3525" s="778" t="s">
        <v>929</v>
      </c>
      <c r="B3525" s="4" t="s">
        <v>809</v>
      </c>
      <c r="C3525" s="12">
        <v>200000</v>
      </c>
      <c r="D3525" s="218"/>
      <c r="E3525" s="218"/>
      <c r="F3525" s="697"/>
      <c r="G3525" s="804"/>
      <c r="H3525" s="587"/>
      <c r="I3525" s="823"/>
      <c r="J3525" s="604">
        <f>C3525-I3525</f>
        <v>200000</v>
      </c>
      <c r="K3525" s="733"/>
    </row>
    <row r="3526" spans="1:11" ht="14.1" customHeight="1" x14ac:dyDescent="0.25">
      <c r="A3526" s="778" t="s">
        <v>323</v>
      </c>
      <c r="B3526" s="4" t="s">
        <v>143</v>
      </c>
      <c r="C3526" s="12">
        <f>C3527</f>
        <v>3825000</v>
      </c>
      <c r="D3526" s="12">
        <f t="shared" ref="D3526:J3526" si="1589">D3527</f>
        <v>0</v>
      </c>
      <c r="E3526" s="12">
        <f t="shared" si="1589"/>
        <v>0</v>
      </c>
      <c r="F3526" s="633">
        <f t="shared" si="1589"/>
        <v>0</v>
      </c>
      <c r="G3526" s="824">
        <f t="shared" si="1589"/>
        <v>0</v>
      </c>
      <c r="H3526" s="12">
        <f t="shared" si="1589"/>
        <v>0</v>
      </c>
      <c r="I3526" s="954">
        <f t="shared" si="1589"/>
        <v>0</v>
      </c>
      <c r="J3526" s="634">
        <f t="shared" si="1589"/>
        <v>3825000</v>
      </c>
      <c r="K3526" s="733">
        <f t="shared" ref="K3526:K3533" si="1590">I3526/C3526*100</f>
        <v>0</v>
      </c>
    </row>
    <row r="3527" spans="1:11" ht="14.1" customHeight="1" x14ac:dyDescent="0.25">
      <c r="A3527" s="779" t="s">
        <v>324</v>
      </c>
      <c r="B3527" s="32" t="s">
        <v>144</v>
      </c>
      <c r="C3527" s="611">
        <v>3825000</v>
      </c>
      <c r="D3527" s="211"/>
      <c r="E3527" s="211"/>
      <c r="F3527" s="693"/>
      <c r="G3527" s="805"/>
      <c r="H3527" s="590"/>
      <c r="I3527" s="829">
        <f>H3527+G3527</f>
        <v>0</v>
      </c>
      <c r="J3527" s="630">
        <f>C3527-I3527</f>
        <v>3825000</v>
      </c>
      <c r="K3527" s="737">
        <f t="shared" si="1590"/>
        <v>0</v>
      </c>
    </row>
    <row r="3528" spans="1:11" ht="14.1" customHeight="1" thickBot="1" x14ac:dyDescent="0.3">
      <c r="A3528" s="769" t="s">
        <v>58</v>
      </c>
      <c r="B3528" s="125" t="s">
        <v>59</v>
      </c>
      <c r="C3528" s="667">
        <f>C3529</f>
        <v>4000000</v>
      </c>
      <c r="D3528" s="667">
        <f t="shared" ref="D3528:J3528" si="1591">D3529</f>
        <v>0</v>
      </c>
      <c r="E3528" s="667">
        <f t="shared" si="1591"/>
        <v>0</v>
      </c>
      <c r="F3528" s="668">
        <f t="shared" si="1591"/>
        <v>0</v>
      </c>
      <c r="G3528" s="859">
        <f t="shared" si="1591"/>
        <v>2329750</v>
      </c>
      <c r="H3528" s="669">
        <f t="shared" si="1591"/>
        <v>86250</v>
      </c>
      <c r="I3528" s="969">
        <f t="shared" si="1591"/>
        <v>2416000</v>
      </c>
      <c r="J3528" s="670">
        <f t="shared" si="1591"/>
        <v>1584000</v>
      </c>
      <c r="K3528" s="780">
        <f t="shared" si="1590"/>
        <v>60.4</v>
      </c>
    </row>
    <row r="3529" spans="1:11" ht="14.1" customHeight="1" thickBot="1" x14ac:dyDescent="0.3">
      <c r="A3529" s="776" t="s">
        <v>325</v>
      </c>
      <c r="B3529" s="3" t="s">
        <v>136</v>
      </c>
      <c r="C3529" s="617">
        <f>C3530+C3532+C3535</f>
        <v>4000000</v>
      </c>
      <c r="D3529" s="617">
        <f t="shared" ref="D3529:J3529" si="1592">D3530+D3532+D3535</f>
        <v>0</v>
      </c>
      <c r="E3529" s="617">
        <f t="shared" si="1592"/>
        <v>0</v>
      </c>
      <c r="F3529" s="624">
        <f t="shared" si="1592"/>
        <v>0</v>
      </c>
      <c r="G3529" s="820">
        <f t="shared" si="1592"/>
        <v>2329750</v>
      </c>
      <c r="H3529" s="617">
        <f t="shared" si="1592"/>
        <v>86250</v>
      </c>
      <c r="I3529" s="934">
        <f t="shared" si="1592"/>
        <v>2416000</v>
      </c>
      <c r="J3529" s="625">
        <f t="shared" si="1592"/>
        <v>1584000</v>
      </c>
      <c r="K3529" s="743">
        <f t="shared" si="1590"/>
        <v>60.4</v>
      </c>
    </row>
    <row r="3530" spans="1:11" ht="14.1" customHeight="1" x14ac:dyDescent="0.25">
      <c r="A3530" s="777" t="s">
        <v>326</v>
      </c>
      <c r="B3530" s="41" t="s">
        <v>139</v>
      </c>
      <c r="C3530" s="618">
        <f>C3531</f>
        <v>360000</v>
      </c>
      <c r="D3530" s="618">
        <f t="shared" ref="D3530:J3530" si="1593">D3531</f>
        <v>0</v>
      </c>
      <c r="E3530" s="618">
        <f t="shared" si="1593"/>
        <v>0</v>
      </c>
      <c r="F3530" s="626">
        <f t="shared" si="1593"/>
        <v>0</v>
      </c>
      <c r="G3530" s="821">
        <f t="shared" si="1593"/>
        <v>191000</v>
      </c>
      <c r="H3530" s="618">
        <f t="shared" si="1593"/>
        <v>75000</v>
      </c>
      <c r="I3530" s="935">
        <f t="shared" si="1593"/>
        <v>266000</v>
      </c>
      <c r="J3530" s="628">
        <f t="shared" si="1593"/>
        <v>94000</v>
      </c>
      <c r="K3530" s="733">
        <f t="shared" si="1590"/>
        <v>73.888888888888886</v>
      </c>
    </row>
    <row r="3531" spans="1:11" ht="14.1" customHeight="1" x14ac:dyDescent="0.25">
      <c r="A3531" s="778" t="s">
        <v>327</v>
      </c>
      <c r="B3531" s="4" t="s">
        <v>140</v>
      </c>
      <c r="C3531" s="12">
        <v>360000</v>
      </c>
      <c r="D3531" s="218"/>
      <c r="E3531" s="218"/>
      <c r="F3531" s="697"/>
      <c r="G3531" s="822">
        <v>191000</v>
      </c>
      <c r="H3531" s="605">
        <v>75000</v>
      </c>
      <c r="I3531" s="831">
        <f>H3531+G3531</f>
        <v>266000</v>
      </c>
      <c r="J3531" s="604">
        <f>C3531-I3531</f>
        <v>94000</v>
      </c>
      <c r="K3531" s="733">
        <f t="shared" si="1590"/>
        <v>73.888888888888886</v>
      </c>
    </row>
    <row r="3532" spans="1:11" ht="14.1" customHeight="1" x14ac:dyDescent="0.25">
      <c r="A3532" s="778" t="s">
        <v>328</v>
      </c>
      <c r="B3532" s="4" t="s">
        <v>141</v>
      </c>
      <c r="C3532" s="12">
        <f>C3533+C3534</f>
        <v>120000</v>
      </c>
      <c r="D3532" s="12">
        <f t="shared" ref="D3532:J3532" si="1594">D3533+D3534</f>
        <v>0</v>
      </c>
      <c r="E3532" s="12">
        <f t="shared" si="1594"/>
        <v>0</v>
      </c>
      <c r="F3532" s="633">
        <f t="shared" si="1594"/>
        <v>0</v>
      </c>
      <c r="G3532" s="824">
        <f t="shared" si="1594"/>
        <v>18750</v>
      </c>
      <c r="H3532" s="12">
        <f t="shared" si="1594"/>
        <v>11250</v>
      </c>
      <c r="I3532" s="834">
        <f t="shared" si="1594"/>
        <v>30000</v>
      </c>
      <c r="J3532" s="634">
        <f t="shared" si="1594"/>
        <v>90000</v>
      </c>
      <c r="K3532" s="733">
        <f t="shared" si="1590"/>
        <v>25</v>
      </c>
    </row>
    <row r="3533" spans="1:11" ht="14.1" customHeight="1" x14ac:dyDescent="0.25">
      <c r="A3533" s="778" t="s">
        <v>329</v>
      </c>
      <c r="B3533" s="4" t="s">
        <v>142</v>
      </c>
      <c r="C3533" s="12">
        <v>120000</v>
      </c>
      <c r="D3533" s="218"/>
      <c r="E3533" s="218"/>
      <c r="F3533" s="697"/>
      <c r="G3533" s="822">
        <v>18750</v>
      </c>
      <c r="H3533" s="605">
        <v>11250</v>
      </c>
      <c r="I3533" s="823">
        <f>H3533+G3533</f>
        <v>30000</v>
      </c>
      <c r="J3533" s="604">
        <f>C3533-I3533</f>
        <v>90000</v>
      </c>
      <c r="K3533" s="733">
        <f t="shared" si="1590"/>
        <v>25</v>
      </c>
    </row>
    <row r="3534" spans="1:11" ht="14.1" customHeight="1" x14ac:dyDescent="0.25">
      <c r="A3534" s="778" t="s">
        <v>930</v>
      </c>
      <c r="B3534" s="4" t="s">
        <v>809</v>
      </c>
      <c r="C3534" s="12">
        <v>0</v>
      </c>
      <c r="D3534" s="218"/>
      <c r="E3534" s="218"/>
      <c r="F3534" s="697"/>
      <c r="G3534" s="822"/>
      <c r="H3534" s="605"/>
      <c r="I3534" s="823"/>
      <c r="J3534" s="604">
        <f>C3534-I3534</f>
        <v>0</v>
      </c>
      <c r="K3534" s="733"/>
    </row>
    <row r="3535" spans="1:11" ht="14.1" customHeight="1" x14ac:dyDescent="0.25">
      <c r="A3535" s="778" t="s">
        <v>330</v>
      </c>
      <c r="B3535" s="4" t="s">
        <v>143</v>
      </c>
      <c r="C3535" s="12">
        <f>C3536</f>
        <v>3520000</v>
      </c>
      <c r="D3535" s="12">
        <f t="shared" ref="D3535:J3535" si="1595">D3536</f>
        <v>0</v>
      </c>
      <c r="E3535" s="12">
        <f t="shared" si="1595"/>
        <v>0</v>
      </c>
      <c r="F3535" s="633">
        <f t="shared" si="1595"/>
        <v>0</v>
      </c>
      <c r="G3535" s="824">
        <f t="shared" si="1595"/>
        <v>2120000</v>
      </c>
      <c r="H3535" s="12">
        <f t="shared" si="1595"/>
        <v>0</v>
      </c>
      <c r="I3535" s="834">
        <f t="shared" si="1595"/>
        <v>2120000</v>
      </c>
      <c r="J3535" s="634">
        <f t="shared" si="1595"/>
        <v>1400000</v>
      </c>
      <c r="K3535" s="733">
        <f>I3535/C3535*100</f>
        <v>60.227272727272727</v>
      </c>
    </row>
    <row r="3536" spans="1:11" ht="14.1" customHeight="1" x14ac:dyDescent="0.25">
      <c r="A3536" s="778" t="s">
        <v>331</v>
      </c>
      <c r="B3536" s="4" t="s">
        <v>144</v>
      </c>
      <c r="C3536" s="12">
        <v>3520000</v>
      </c>
      <c r="D3536" s="218"/>
      <c r="E3536" s="218"/>
      <c r="F3536" s="697"/>
      <c r="G3536" s="822">
        <v>2120000</v>
      </c>
      <c r="H3536" s="605"/>
      <c r="I3536" s="831">
        <f>H3536+G3536</f>
        <v>2120000</v>
      </c>
      <c r="J3536" s="604">
        <f>C3536-I3536</f>
        <v>1400000</v>
      </c>
      <c r="K3536" s="733">
        <f>I3536/C3536*100</f>
        <v>60.227272727272727</v>
      </c>
    </row>
    <row r="3537" spans="1:11" ht="14.1" customHeight="1" x14ac:dyDescent="0.25">
      <c r="A3537" s="918"/>
      <c r="B3537" s="879"/>
      <c r="C3537" s="880"/>
      <c r="D3537" s="881"/>
      <c r="E3537" s="881"/>
      <c r="F3537" s="881"/>
      <c r="G3537" s="882"/>
      <c r="H3537" s="882"/>
      <c r="I3537" s="941"/>
      <c r="J3537" s="883"/>
      <c r="K3537" s="884"/>
    </row>
    <row r="3538" spans="1:11" ht="14.1" customHeight="1" x14ac:dyDescent="0.25">
      <c r="A3538" s="919"/>
      <c r="B3538" s="7"/>
      <c r="C3538" s="885"/>
      <c r="D3538" s="220"/>
      <c r="E3538" s="220"/>
      <c r="F3538" s="220"/>
      <c r="G3538" s="415"/>
      <c r="H3538" s="415"/>
      <c r="I3538" s="942"/>
      <c r="J3538" s="886"/>
      <c r="K3538" s="887">
        <v>10</v>
      </c>
    </row>
    <row r="3539" spans="1:11" ht="14.1" customHeight="1" x14ac:dyDescent="0.25">
      <c r="A3539" s="717" t="s">
        <v>435</v>
      </c>
      <c r="B3539" s="689">
        <v>2</v>
      </c>
      <c r="C3539" s="690" t="s">
        <v>436</v>
      </c>
      <c r="D3539" s="690" t="s">
        <v>437</v>
      </c>
      <c r="E3539" s="690" t="s">
        <v>438</v>
      </c>
      <c r="F3539" s="691" t="s">
        <v>439</v>
      </c>
      <c r="G3539" s="801">
        <v>7</v>
      </c>
      <c r="H3539" s="581">
        <v>8</v>
      </c>
      <c r="I3539" s="924">
        <v>9</v>
      </c>
      <c r="J3539" s="582">
        <v>10</v>
      </c>
      <c r="K3539" s="718">
        <v>11</v>
      </c>
    </row>
    <row r="3540" spans="1:11" ht="14.1" customHeight="1" thickBot="1" x14ac:dyDescent="0.3">
      <c r="A3540" s="371" t="s">
        <v>60</v>
      </c>
      <c r="B3540" s="47" t="s">
        <v>61</v>
      </c>
      <c r="C3540" s="616">
        <f>C3541</f>
        <v>4000000</v>
      </c>
      <c r="D3540" s="616">
        <f t="shared" ref="D3540:J3540" si="1596">D3541</f>
        <v>0</v>
      </c>
      <c r="E3540" s="616">
        <f t="shared" si="1596"/>
        <v>0</v>
      </c>
      <c r="F3540" s="622">
        <f t="shared" si="1596"/>
        <v>0</v>
      </c>
      <c r="G3540" s="819">
        <f t="shared" si="1596"/>
        <v>0</v>
      </c>
      <c r="H3540" s="616">
        <f t="shared" si="1596"/>
        <v>0</v>
      </c>
      <c r="I3540" s="961">
        <f t="shared" si="1596"/>
        <v>0</v>
      </c>
      <c r="J3540" s="865">
        <f t="shared" si="1596"/>
        <v>4000000</v>
      </c>
      <c r="K3540" s="739">
        <f t="shared" ref="K3540:K3545" si="1597">I3540/C3540*100</f>
        <v>0</v>
      </c>
    </row>
    <row r="3541" spans="1:11" ht="14.1" customHeight="1" thickBot="1" x14ac:dyDescent="0.3">
      <c r="A3541" s="776" t="s">
        <v>332</v>
      </c>
      <c r="B3541" s="3" t="s">
        <v>136</v>
      </c>
      <c r="C3541" s="617">
        <f>C3542+C3544+C3547+C3549</f>
        <v>4000000</v>
      </c>
      <c r="D3541" s="617">
        <f t="shared" ref="D3541:J3541" si="1598">D3542+D3544+D3547+D3549</f>
        <v>0</v>
      </c>
      <c r="E3541" s="617">
        <f t="shared" si="1598"/>
        <v>0</v>
      </c>
      <c r="F3541" s="624">
        <f t="shared" si="1598"/>
        <v>0</v>
      </c>
      <c r="G3541" s="820">
        <f t="shared" si="1598"/>
        <v>0</v>
      </c>
      <c r="H3541" s="617">
        <f t="shared" si="1598"/>
        <v>0</v>
      </c>
      <c r="I3541" s="934">
        <f t="shared" si="1598"/>
        <v>0</v>
      </c>
      <c r="J3541" s="625">
        <f t="shared" si="1598"/>
        <v>4000000</v>
      </c>
      <c r="K3541" s="741">
        <f t="shared" si="1597"/>
        <v>0</v>
      </c>
    </row>
    <row r="3542" spans="1:11" ht="14.1" customHeight="1" x14ac:dyDescent="0.25">
      <c r="A3542" s="777" t="s">
        <v>333</v>
      </c>
      <c r="B3542" s="41" t="s">
        <v>139</v>
      </c>
      <c r="C3542" s="618">
        <f>C3543</f>
        <v>110000</v>
      </c>
      <c r="D3542" s="618">
        <f t="shared" ref="D3542:J3542" si="1599">D3543</f>
        <v>0</v>
      </c>
      <c r="E3542" s="618">
        <f t="shared" si="1599"/>
        <v>0</v>
      </c>
      <c r="F3542" s="626">
        <f t="shared" si="1599"/>
        <v>0</v>
      </c>
      <c r="G3542" s="827">
        <f t="shared" si="1599"/>
        <v>0</v>
      </c>
      <c r="H3542" s="627">
        <f t="shared" si="1599"/>
        <v>0</v>
      </c>
      <c r="I3542" s="936">
        <f t="shared" si="1599"/>
        <v>0</v>
      </c>
      <c r="J3542" s="628">
        <f t="shared" si="1599"/>
        <v>110000</v>
      </c>
      <c r="K3542" s="743">
        <f t="shared" si="1597"/>
        <v>0</v>
      </c>
    </row>
    <row r="3543" spans="1:11" ht="14.1" customHeight="1" x14ac:dyDescent="0.25">
      <c r="A3543" s="778" t="s">
        <v>334</v>
      </c>
      <c r="B3543" s="4" t="s">
        <v>140</v>
      </c>
      <c r="C3543" s="12">
        <v>110000</v>
      </c>
      <c r="D3543" s="218"/>
      <c r="E3543" s="218"/>
      <c r="F3543" s="697"/>
      <c r="G3543" s="822"/>
      <c r="H3543" s="605"/>
      <c r="I3543" s="823">
        <f>H3543+G3543</f>
        <v>0</v>
      </c>
      <c r="J3543" s="604">
        <f>C3543-I3543</f>
        <v>110000</v>
      </c>
      <c r="K3543" s="733">
        <f t="shared" si="1597"/>
        <v>0</v>
      </c>
    </row>
    <row r="3544" spans="1:11" ht="14.1" customHeight="1" x14ac:dyDescent="0.25">
      <c r="A3544" s="778" t="s">
        <v>335</v>
      </c>
      <c r="B3544" s="4" t="s">
        <v>141</v>
      </c>
      <c r="C3544" s="12">
        <f>C3545+C3546</f>
        <v>90000</v>
      </c>
      <c r="D3544" s="12">
        <f t="shared" ref="D3544:J3544" si="1600">D3545+D3546</f>
        <v>0</v>
      </c>
      <c r="E3544" s="12">
        <f t="shared" si="1600"/>
        <v>0</v>
      </c>
      <c r="F3544" s="633">
        <f t="shared" si="1600"/>
        <v>0</v>
      </c>
      <c r="G3544" s="824">
        <f t="shared" si="1600"/>
        <v>0</v>
      </c>
      <c r="H3544" s="12">
        <f t="shared" si="1600"/>
        <v>0</v>
      </c>
      <c r="I3544" s="834">
        <f t="shared" si="1600"/>
        <v>0</v>
      </c>
      <c r="J3544" s="634">
        <f t="shared" si="1600"/>
        <v>90000</v>
      </c>
      <c r="K3544" s="733">
        <f t="shared" si="1597"/>
        <v>0</v>
      </c>
    </row>
    <row r="3545" spans="1:11" ht="14.1" customHeight="1" x14ac:dyDescent="0.25">
      <c r="A3545" s="778" t="s">
        <v>336</v>
      </c>
      <c r="B3545" s="4" t="s">
        <v>142</v>
      </c>
      <c r="C3545" s="12">
        <v>90000</v>
      </c>
      <c r="D3545" s="218"/>
      <c r="E3545" s="218"/>
      <c r="F3545" s="697"/>
      <c r="G3545" s="822"/>
      <c r="H3545" s="605"/>
      <c r="I3545" s="823">
        <f>H3545+G3545</f>
        <v>0</v>
      </c>
      <c r="J3545" s="604">
        <f>C3545-I3545</f>
        <v>90000</v>
      </c>
      <c r="K3545" s="733">
        <f t="shared" si="1597"/>
        <v>0</v>
      </c>
    </row>
    <row r="3546" spans="1:11" ht="14.1" customHeight="1" x14ac:dyDescent="0.25">
      <c r="A3546" s="778" t="s">
        <v>931</v>
      </c>
      <c r="B3546" s="4" t="s">
        <v>809</v>
      </c>
      <c r="C3546" s="12">
        <v>0</v>
      </c>
      <c r="D3546" s="218"/>
      <c r="E3546" s="218"/>
      <c r="F3546" s="697"/>
      <c r="G3546" s="822"/>
      <c r="H3546" s="605"/>
      <c r="I3546" s="823"/>
      <c r="J3546" s="604">
        <f>C3546-I3546</f>
        <v>0</v>
      </c>
      <c r="K3546" s="733"/>
    </row>
    <row r="3547" spans="1:11" ht="14.1" customHeight="1" x14ac:dyDescent="0.25">
      <c r="A3547" s="778" t="s">
        <v>337</v>
      </c>
      <c r="B3547" s="4" t="s">
        <v>143</v>
      </c>
      <c r="C3547" s="12">
        <f>C3548</f>
        <v>1400000</v>
      </c>
      <c r="D3547" s="12">
        <f t="shared" ref="D3547:J3547" si="1601">D3548</f>
        <v>0</v>
      </c>
      <c r="E3547" s="12">
        <f t="shared" si="1601"/>
        <v>0</v>
      </c>
      <c r="F3547" s="633">
        <f t="shared" si="1601"/>
        <v>0</v>
      </c>
      <c r="G3547" s="860">
        <f t="shared" si="1601"/>
        <v>0</v>
      </c>
      <c r="H3547" s="416">
        <f t="shared" si="1601"/>
        <v>0</v>
      </c>
      <c r="I3547" s="954">
        <f t="shared" si="1601"/>
        <v>0</v>
      </c>
      <c r="J3547" s="634">
        <f t="shared" si="1601"/>
        <v>1400000</v>
      </c>
      <c r="K3547" s="733">
        <f t="shared" ref="K3547:K3556" si="1602">I3547/C3547*100</f>
        <v>0</v>
      </c>
    </row>
    <row r="3548" spans="1:11" ht="14.1" customHeight="1" x14ac:dyDescent="0.25">
      <c r="A3548" s="778" t="s">
        <v>338</v>
      </c>
      <c r="B3548" s="4" t="s">
        <v>144</v>
      </c>
      <c r="C3548" s="12">
        <v>1400000</v>
      </c>
      <c r="D3548" s="218"/>
      <c r="E3548" s="218"/>
      <c r="F3548" s="697"/>
      <c r="G3548" s="822"/>
      <c r="H3548" s="605"/>
      <c r="I3548" s="823">
        <f>H3548+G3548</f>
        <v>0</v>
      </c>
      <c r="J3548" s="604">
        <f>C3548-I3548</f>
        <v>1400000</v>
      </c>
      <c r="K3548" s="733">
        <f t="shared" si="1602"/>
        <v>0</v>
      </c>
    </row>
    <row r="3549" spans="1:11" ht="14.1" customHeight="1" x14ac:dyDescent="0.25">
      <c r="A3549" s="778" t="s">
        <v>932</v>
      </c>
      <c r="B3549" s="32" t="s">
        <v>918</v>
      </c>
      <c r="C3549" s="611">
        <f>C3550</f>
        <v>2400000</v>
      </c>
      <c r="D3549" s="611">
        <f t="shared" ref="D3549:J3549" si="1603">D3550</f>
        <v>0</v>
      </c>
      <c r="E3549" s="611">
        <f t="shared" si="1603"/>
        <v>0</v>
      </c>
      <c r="F3549" s="663">
        <f t="shared" si="1603"/>
        <v>0</v>
      </c>
      <c r="G3549" s="857">
        <f t="shared" si="1603"/>
        <v>0</v>
      </c>
      <c r="H3549" s="611">
        <f t="shared" si="1603"/>
        <v>0</v>
      </c>
      <c r="I3549" s="953">
        <f t="shared" si="1603"/>
        <v>0</v>
      </c>
      <c r="J3549" s="664">
        <f t="shared" si="1603"/>
        <v>2400000</v>
      </c>
      <c r="K3549" s="733">
        <f t="shared" si="1602"/>
        <v>0</v>
      </c>
    </row>
    <row r="3550" spans="1:11" ht="14.1" customHeight="1" x14ac:dyDescent="0.25">
      <c r="A3550" s="778" t="s">
        <v>933</v>
      </c>
      <c r="B3550" s="32" t="s">
        <v>919</v>
      </c>
      <c r="C3550" s="611">
        <v>2400000</v>
      </c>
      <c r="D3550" s="211"/>
      <c r="E3550" s="211"/>
      <c r="F3550" s="693"/>
      <c r="G3550" s="828"/>
      <c r="H3550" s="629"/>
      <c r="I3550" s="829"/>
      <c r="J3550" s="630">
        <f>C3550-I3550</f>
        <v>2400000</v>
      </c>
      <c r="K3550" s="733">
        <f t="shared" si="1602"/>
        <v>0</v>
      </c>
    </row>
    <row r="3551" spans="1:11" ht="14.1" customHeight="1" thickBot="1" x14ac:dyDescent="0.3">
      <c r="A3551" s="371" t="s">
        <v>62</v>
      </c>
      <c r="B3551" s="47" t="s">
        <v>63</v>
      </c>
      <c r="C3551" s="616">
        <f>C3552</f>
        <v>2400000</v>
      </c>
      <c r="D3551" s="616">
        <f t="shared" ref="D3551:J3551" si="1604">D3552</f>
        <v>0</v>
      </c>
      <c r="E3551" s="616">
        <f t="shared" si="1604"/>
        <v>0</v>
      </c>
      <c r="F3551" s="622">
        <f t="shared" si="1604"/>
        <v>0</v>
      </c>
      <c r="G3551" s="838">
        <f t="shared" si="1604"/>
        <v>0</v>
      </c>
      <c r="H3551" s="641">
        <f t="shared" si="1604"/>
        <v>0</v>
      </c>
      <c r="I3551" s="962">
        <f t="shared" si="1604"/>
        <v>0</v>
      </c>
      <c r="J3551" s="632">
        <f t="shared" si="1604"/>
        <v>2400000</v>
      </c>
      <c r="K3551" s="739">
        <f t="shared" si="1602"/>
        <v>0</v>
      </c>
    </row>
    <row r="3552" spans="1:11" ht="14.1" customHeight="1" thickBot="1" x14ac:dyDescent="0.3">
      <c r="A3552" s="776" t="s">
        <v>339</v>
      </c>
      <c r="B3552" s="3" t="s">
        <v>136</v>
      </c>
      <c r="C3552" s="617">
        <f>C3553+C3555+C3558</f>
        <v>2400000</v>
      </c>
      <c r="D3552" s="617">
        <f t="shared" ref="D3552:J3552" si="1605">D3553+D3555+D3558</f>
        <v>0</v>
      </c>
      <c r="E3552" s="617">
        <f t="shared" si="1605"/>
        <v>0</v>
      </c>
      <c r="F3552" s="624">
        <f t="shared" si="1605"/>
        <v>0</v>
      </c>
      <c r="G3552" s="820">
        <f t="shared" si="1605"/>
        <v>0</v>
      </c>
      <c r="H3552" s="617">
        <f t="shared" si="1605"/>
        <v>0</v>
      </c>
      <c r="I3552" s="934">
        <f t="shared" si="1605"/>
        <v>0</v>
      </c>
      <c r="J3552" s="625">
        <f t="shared" si="1605"/>
        <v>2400000</v>
      </c>
      <c r="K3552" s="741">
        <f t="shared" si="1602"/>
        <v>0</v>
      </c>
    </row>
    <row r="3553" spans="1:11" ht="14.1" customHeight="1" x14ac:dyDescent="0.25">
      <c r="A3553" s="777" t="s">
        <v>340</v>
      </c>
      <c r="B3553" s="41" t="s">
        <v>139</v>
      </c>
      <c r="C3553" s="618">
        <f>C3554</f>
        <v>255000</v>
      </c>
      <c r="D3553" s="618">
        <f t="shared" ref="D3553:J3553" si="1606">D3554</f>
        <v>0</v>
      </c>
      <c r="E3553" s="618">
        <f t="shared" si="1606"/>
        <v>0</v>
      </c>
      <c r="F3553" s="626">
        <f t="shared" si="1606"/>
        <v>0</v>
      </c>
      <c r="G3553" s="821">
        <f t="shared" si="1606"/>
        <v>0</v>
      </c>
      <c r="H3553" s="618">
        <f t="shared" si="1606"/>
        <v>0</v>
      </c>
      <c r="I3553" s="935">
        <f t="shared" si="1606"/>
        <v>0</v>
      </c>
      <c r="J3553" s="628">
        <f t="shared" si="1606"/>
        <v>255000</v>
      </c>
      <c r="K3553" s="743">
        <f t="shared" si="1602"/>
        <v>0</v>
      </c>
    </row>
    <row r="3554" spans="1:11" ht="14.1" customHeight="1" x14ac:dyDescent="0.25">
      <c r="A3554" s="778" t="s">
        <v>341</v>
      </c>
      <c r="B3554" s="4" t="s">
        <v>140</v>
      </c>
      <c r="C3554" s="12">
        <v>255000</v>
      </c>
      <c r="D3554" s="587"/>
      <c r="E3554" s="587"/>
      <c r="F3554" s="699"/>
      <c r="G3554" s="804"/>
      <c r="H3554" s="587"/>
      <c r="I3554" s="823">
        <f>H3554+G3554</f>
        <v>0</v>
      </c>
      <c r="J3554" s="604">
        <f>C3554-I3554</f>
        <v>255000</v>
      </c>
      <c r="K3554" s="733">
        <f t="shared" si="1602"/>
        <v>0</v>
      </c>
    </row>
    <row r="3555" spans="1:11" ht="14.1" customHeight="1" x14ac:dyDescent="0.25">
      <c r="A3555" s="778" t="s">
        <v>342</v>
      </c>
      <c r="B3555" s="4" t="s">
        <v>141</v>
      </c>
      <c r="C3555" s="12">
        <f>C3556+C3557</f>
        <v>105000</v>
      </c>
      <c r="D3555" s="12">
        <f t="shared" ref="D3555:J3555" si="1607">D3556+D3557</f>
        <v>0</v>
      </c>
      <c r="E3555" s="12">
        <f t="shared" si="1607"/>
        <v>0</v>
      </c>
      <c r="F3555" s="633">
        <f t="shared" si="1607"/>
        <v>0</v>
      </c>
      <c r="G3555" s="824">
        <f t="shared" si="1607"/>
        <v>0</v>
      </c>
      <c r="H3555" s="12">
        <f t="shared" si="1607"/>
        <v>0</v>
      </c>
      <c r="I3555" s="834">
        <f t="shared" si="1607"/>
        <v>0</v>
      </c>
      <c r="J3555" s="634">
        <f t="shared" si="1607"/>
        <v>105000</v>
      </c>
      <c r="K3555" s="733">
        <f t="shared" si="1602"/>
        <v>0</v>
      </c>
    </row>
    <row r="3556" spans="1:11" ht="14.1" customHeight="1" x14ac:dyDescent="0.25">
      <c r="A3556" s="778" t="s">
        <v>343</v>
      </c>
      <c r="B3556" s="4" t="s">
        <v>142</v>
      </c>
      <c r="C3556" s="12">
        <v>105000</v>
      </c>
      <c r="D3556" s="218"/>
      <c r="E3556" s="218"/>
      <c r="F3556" s="697"/>
      <c r="G3556" s="804"/>
      <c r="H3556" s="587"/>
      <c r="I3556" s="823">
        <f>H3556+G3556</f>
        <v>0</v>
      </c>
      <c r="J3556" s="604">
        <f>C3556-I3556</f>
        <v>105000</v>
      </c>
      <c r="K3556" s="733">
        <f t="shared" si="1602"/>
        <v>0</v>
      </c>
    </row>
    <row r="3557" spans="1:11" ht="14.1" customHeight="1" x14ac:dyDescent="0.25">
      <c r="A3557" s="778" t="s">
        <v>944</v>
      </c>
      <c r="B3557" s="4" t="s">
        <v>809</v>
      </c>
      <c r="C3557" s="12">
        <v>0</v>
      </c>
      <c r="D3557" s="218"/>
      <c r="E3557" s="218"/>
      <c r="F3557" s="697"/>
      <c r="G3557" s="804"/>
      <c r="H3557" s="587"/>
      <c r="I3557" s="823"/>
      <c r="J3557" s="604">
        <f>C3557-I3557</f>
        <v>0</v>
      </c>
      <c r="K3557" s="733"/>
    </row>
    <row r="3558" spans="1:11" ht="14.1" customHeight="1" x14ac:dyDescent="0.25">
      <c r="A3558" s="778" t="s">
        <v>344</v>
      </c>
      <c r="B3558" s="4" t="s">
        <v>143</v>
      </c>
      <c r="C3558" s="12">
        <f>C3559</f>
        <v>2040000</v>
      </c>
      <c r="D3558" s="12">
        <f t="shared" ref="D3558:J3558" si="1608">D3559</f>
        <v>0</v>
      </c>
      <c r="E3558" s="12">
        <f t="shared" si="1608"/>
        <v>0</v>
      </c>
      <c r="F3558" s="633">
        <f t="shared" si="1608"/>
        <v>0</v>
      </c>
      <c r="G3558" s="824">
        <f t="shared" si="1608"/>
        <v>0</v>
      </c>
      <c r="H3558" s="12">
        <f t="shared" si="1608"/>
        <v>0</v>
      </c>
      <c r="I3558" s="954">
        <f t="shared" si="1608"/>
        <v>0</v>
      </c>
      <c r="J3558" s="634">
        <f t="shared" si="1608"/>
        <v>2040000</v>
      </c>
      <c r="K3558" s="733">
        <f t="shared" ref="K3558:K3565" si="1609">I3558/C3558*100</f>
        <v>0</v>
      </c>
    </row>
    <row r="3559" spans="1:11" ht="14.1" customHeight="1" x14ac:dyDescent="0.25">
      <c r="A3559" s="778" t="s">
        <v>345</v>
      </c>
      <c r="B3559" s="4" t="s">
        <v>144</v>
      </c>
      <c r="C3559" s="12">
        <v>2040000</v>
      </c>
      <c r="D3559" s="218"/>
      <c r="E3559" s="218"/>
      <c r="F3559" s="697"/>
      <c r="G3559" s="804"/>
      <c r="H3559" s="587"/>
      <c r="I3559" s="823">
        <f>H3559+G3559</f>
        <v>0</v>
      </c>
      <c r="J3559" s="604">
        <f>C3559-I3559</f>
        <v>2040000</v>
      </c>
      <c r="K3559" s="733">
        <f t="shared" si="1609"/>
        <v>0</v>
      </c>
    </row>
    <row r="3560" spans="1:11" ht="14.1" customHeight="1" x14ac:dyDescent="0.25">
      <c r="A3560" s="745" t="s">
        <v>101</v>
      </c>
      <c r="B3560" s="38" t="s">
        <v>95</v>
      </c>
      <c r="C3560" s="620">
        <f>C3561</f>
        <v>2000000</v>
      </c>
      <c r="D3560" s="620">
        <f t="shared" ref="D3560:J3561" si="1610">D3561</f>
        <v>0</v>
      </c>
      <c r="E3560" s="620">
        <f t="shared" si="1610"/>
        <v>0</v>
      </c>
      <c r="F3560" s="453">
        <f t="shared" si="1610"/>
        <v>0</v>
      </c>
      <c r="G3560" s="825">
        <f t="shared" si="1610"/>
        <v>450000</v>
      </c>
      <c r="H3560" s="619">
        <f t="shared" si="1610"/>
        <v>30000</v>
      </c>
      <c r="I3560" s="665">
        <f t="shared" si="1610"/>
        <v>480000</v>
      </c>
      <c r="J3560" s="621">
        <f t="shared" si="1610"/>
        <v>1520000</v>
      </c>
      <c r="K3560" s="746">
        <f t="shared" si="1609"/>
        <v>24</v>
      </c>
    </row>
    <row r="3561" spans="1:11" ht="14.1" customHeight="1" thickBot="1" x14ac:dyDescent="0.3">
      <c r="A3561" s="371" t="s">
        <v>346</v>
      </c>
      <c r="B3561" s="47" t="s">
        <v>64</v>
      </c>
      <c r="C3561" s="616">
        <f>C3562</f>
        <v>2000000</v>
      </c>
      <c r="D3561" s="616">
        <f t="shared" si="1610"/>
        <v>0</v>
      </c>
      <c r="E3561" s="616">
        <f t="shared" si="1610"/>
        <v>0</v>
      </c>
      <c r="F3561" s="622">
        <f t="shared" si="1610"/>
        <v>0</v>
      </c>
      <c r="G3561" s="838">
        <f t="shared" si="1610"/>
        <v>450000</v>
      </c>
      <c r="H3561" s="641">
        <f t="shared" si="1610"/>
        <v>30000</v>
      </c>
      <c r="I3561" s="962">
        <f t="shared" si="1610"/>
        <v>480000</v>
      </c>
      <c r="J3561" s="632">
        <f t="shared" si="1610"/>
        <v>1520000</v>
      </c>
      <c r="K3561" s="739">
        <f t="shared" si="1609"/>
        <v>24</v>
      </c>
    </row>
    <row r="3562" spans="1:11" ht="14.1" customHeight="1" thickBot="1" x14ac:dyDescent="0.3">
      <c r="A3562" s="776" t="s">
        <v>347</v>
      </c>
      <c r="B3562" s="3" t="s">
        <v>136</v>
      </c>
      <c r="C3562" s="617">
        <f>C3563+C3565+C3568</f>
        <v>2000000</v>
      </c>
      <c r="D3562" s="617">
        <f t="shared" ref="D3562:J3562" si="1611">D3563+D3565+D3568</f>
        <v>0</v>
      </c>
      <c r="E3562" s="617">
        <f t="shared" si="1611"/>
        <v>0</v>
      </c>
      <c r="F3562" s="624">
        <f t="shared" si="1611"/>
        <v>0</v>
      </c>
      <c r="G3562" s="820">
        <f t="shared" si="1611"/>
        <v>450000</v>
      </c>
      <c r="H3562" s="617">
        <f t="shared" si="1611"/>
        <v>30000</v>
      </c>
      <c r="I3562" s="934">
        <f t="shared" si="1611"/>
        <v>480000</v>
      </c>
      <c r="J3562" s="625">
        <f t="shared" si="1611"/>
        <v>1520000</v>
      </c>
      <c r="K3562" s="741">
        <f t="shared" si="1609"/>
        <v>24</v>
      </c>
    </row>
    <row r="3563" spans="1:11" ht="14.1" customHeight="1" x14ac:dyDescent="0.25">
      <c r="A3563" s="778" t="s">
        <v>934</v>
      </c>
      <c r="B3563" s="41" t="s">
        <v>935</v>
      </c>
      <c r="C3563" s="618">
        <f>C3564</f>
        <v>110000</v>
      </c>
      <c r="D3563" s="618">
        <f t="shared" ref="D3563:J3563" si="1612">D3564</f>
        <v>0</v>
      </c>
      <c r="E3563" s="618">
        <f t="shared" si="1612"/>
        <v>0</v>
      </c>
      <c r="F3563" s="626">
        <f t="shared" si="1612"/>
        <v>0</v>
      </c>
      <c r="G3563" s="833">
        <f t="shared" si="1612"/>
        <v>0</v>
      </c>
      <c r="H3563" s="635">
        <f t="shared" si="1612"/>
        <v>0</v>
      </c>
      <c r="I3563" s="937">
        <f t="shared" si="1612"/>
        <v>0</v>
      </c>
      <c r="J3563" s="628">
        <f t="shared" si="1612"/>
        <v>110000</v>
      </c>
      <c r="K3563" s="743">
        <f t="shared" si="1609"/>
        <v>0</v>
      </c>
    </row>
    <row r="3564" spans="1:11" ht="14.1" customHeight="1" x14ac:dyDescent="0.25">
      <c r="A3564" s="778" t="s">
        <v>936</v>
      </c>
      <c r="B3564" s="4" t="s">
        <v>791</v>
      </c>
      <c r="C3564" s="12">
        <v>110000</v>
      </c>
      <c r="D3564" s="218"/>
      <c r="E3564" s="218"/>
      <c r="F3564" s="697"/>
      <c r="G3564" s="822"/>
      <c r="H3564" s="605"/>
      <c r="I3564" s="823">
        <f>H3564+G3564</f>
        <v>0</v>
      </c>
      <c r="J3564" s="878">
        <f>C3564-I3564</f>
        <v>110000</v>
      </c>
      <c r="K3564" s="733">
        <f t="shared" si="1609"/>
        <v>0</v>
      </c>
    </row>
    <row r="3565" spans="1:11" ht="14.1" customHeight="1" x14ac:dyDescent="0.25">
      <c r="A3565" s="778" t="s">
        <v>348</v>
      </c>
      <c r="B3565" s="4" t="s">
        <v>141</v>
      </c>
      <c r="C3565" s="12">
        <f>C3566+C3567</f>
        <v>90000</v>
      </c>
      <c r="D3565" s="12">
        <f t="shared" ref="D3565:J3565" si="1613">D3566+D3567</f>
        <v>0</v>
      </c>
      <c r="E3565" s="12">
        <f t="shared" si="1613"/>
        <v>0</v>
      </c>
      <c r="F3565" s="12">
        <f t="shared" si="1613"/>
        <v>0</v>
      </c>
      <c r="G3565" s="12">
        <f t="shared" si="1613"/>
        <v>0</v>
      </c>
      <c r="H3565" s="12">
        <f t="shared" si="1613"/>
        <v>30000</v>
      </c>
      <c r="I3565" s="12">
        <f t="shared" si="1613"/>
        <v>30000</v>
      </c>
      <c r="J3565" s="12">
        <f t="shared" si="1613"/>
        <v>60000</v>
      </c>
      <c r="K3565" s="733">
        <f t="shared" si="1609"/>
        <v>33.333333333333329</v>
      </c>
    </row>
    <row r="3566" spans="1:11" ht="14.1" customHeight="1" x14ac:dyDescent="0.25">
      <c r="A3566" s="778" t="s">
        <v>1013</v>
      </c>
      <c r="B3566" s="4" t="s">
        <v>142</v>
      </c>
      <c r="C3566" s="12">
        <v>90000</v>
      </c>
      <c r="D3566" s="12"/>
      <c r="E3566" s="12"/>
      <c r="F3566" s="633"/>
      <c r="G3566" s="824"/>
      <c r="H3566" s="12">
        <v>30000</v>
      </c>
      <c r="I3566" s="834">
        <f>H3566+G3566</f>
        <v>30000</v>
      </c>
      <c r="J3566" s="634">
        <f>C3566-I3566</f>
        <v>60000</v>
      </c>
      <c r="K3566" s="733">
        <f>I3566/C3566*100</f>
        <v>33.333333333333329</v>
      </c>
    </row>
    <row r="3567" spans="1:11" ht="14.1" customHeight="1" x14ac:dyDescent="0.25">
      <c r="A3567" s="778" t="s">
        <v>937</v>
      </c>
      <c r="B3567" s="4" t="s">
        <v>387</v>
      </c>
      <c r="C3567" s="12">
        <v>0</v>
      </c>
      <c r="D3567" s="218"/>
      <c r="E3567" s="218"/>
      <c r="F3567" s="697"/>
      <c r="G3567" s="822"/>
      <c r="H3567" s="605"/>
      <c r="I3567" s="823">
        <f>H3567+G3567</f>
        <v>0</v>
      </c>
      <c r="J3567" s="604">
        <f>C3567-I3567</f>
        <v>0</v>
      </c>
      <c r="K3567" s="733"/>
    </row>
    <row r="3568" spans="1:11" ht="14.1" customHeight="1" x14ac:dyDescent="0.25">
      <c r="A3568" s="778" t="s">
        <v>349</v>
      </c>
      <c r="B3568" s="4" t="s">
        <v>143</v>
      </c>
      <c r="C3568" s="12">
        <f>C3569</f>
        <v>1800000</v>
      </c>
      <c r="D3568" s="12">
        <f t="shared" ref="D3568:J3568" si="1614">D3569</f>
        <v>0</v>
      </c>
      <c r="E3568" s="12">
        <f t="shared" si="1614"/>
        <v>0</v>
      </c>
      <c r="F3568" s="633">
        <f t="shared" si="1614"/>
        <v>0</v>
      </c>
      <c r="G3568" s="824">
        <f t="shared" si="1614"/>
        <v>450000</v>
      </c>
      <c r="H3568" s="824">
        <f t="shared" si="1614"/>
        <v>0</v>
      </c>
      <c r="I3568" s="834">
        <f t="shared" si="1614"/>
        <v>450000</v>
      </c>
      <c r="J3568" s="634">
        <f t="shared" si="1614"/>
        <v>1350000</v>
      </c>
      <c r="K3568" s="733">
        <f t="shared" ref="K3568:K3578" si="1615">I3568/C3568*100</f>
        <v>25</v>
      </c>
    </row>
    <row r="3569" spans="1:11" ht="14.1" customHeight="1" x14ac:dyDescent="0.25">
      <c r="A3569" s="778" t="s">
        <v>350</v>
      </c>
      <c r="B3569" s="4" t="s">
        <v>144</v>
      </c>
      <c r="C3569" s="12">
        <v>1800000</v>
      </c>
      <c r="D3569" s="218"/>
      <c r="E3569" s="218"/>
      <c r="F3569" s="697"/>
      <c r="G3569" s="822">
        <v>450000</v>
      </c>
      <c r="H3569" s="605">
        <v>0</v>
      </c>
      <c r="I3569" s="823">
        <f>H3569+G3569</f>
        <v>450000</v>
      </c>
      <c r="J3569" s="604">
        <f>C3569-I3569</f>
        <v>1350000</v>
      </c>
      <c r="K3569" s="733">
        <f t="shared" si="1615"/>
        <v>25</v>
      </c>
    </row>
    <row r="3570" spans="1:11" ht="14.1" customHeight="1" x14ac:dyDescent="0.25">
      <c r="A3570" s="745" t="s">
        <v>100</v>
      </c>
      <c r="B3570" s="38" t="s">
        <v>96</v>
      </c>
      <c r="C3570" s="620">
        <f t="shared" ref="C3570:J3570" si="1616">C3571+C3583+C3595</f>
        <v>10190000</v>
      </c>
      <c r="D3570" s="620">
        <f t="shared" si="1616"/>
        <v>0</v>
      </c>
      <c r="E3570" s="620">
        <f t="shared" si="1616"/>
        <v>0</v>
      </c>
      <c r="F3570" s="453">
        <f t="shared" si="1616"/>
        <v>0</v>
      </c>
      <c r="G3570" s="832">
        <f t="shared" si="1616"/>
        <v>132750</v>
      </c>
      <c r="H3570" s="620">
        <f t="shared" si="1616"/>
        <v>96250</v>
      </c>
      <c r="I3570" s="810">
        <f t="shared" si="1616"/>
        <v>229000</v>
      </c>
      <c r="J3570" s="866">
        <f t="shared" si="1616"/>
        <v>9961000</v>
      </c>
      <c r="K3570" s="746">
        <f t="shared" si="1615"/>
        <v>2.2473012757605497</v>
      </c>
    </row>
    <row r="3571" spans="1:11" ht="14.1" customHeight="1" thickBot="1" x14ac:dyDescent="0.3">
      <c r="A3571" s="371" t="s">
        <v>65</v>
      </c>
      <c r="B3571" s="47" t="s">
        <v>66</v>
      </c>
      <c r="C3571" s="616">
        <f>C3572</f>
        <v>2000000</v>
      </c>
      <c r="D3571" s="616">
        <f t="shared" ref="D3571:J3571" si="1617">D3572</f>
        <v>0</v>
      </c>
      <c r="E3571" s="616">
        <f t="shared" si="1617"/>
        <v>0</v>
      </c>
      <c r="F3571" s="622">
        <f t="shared" si="1617"/>
        <v>0</v>
      </c>
      <c r="G3571" s="838">
        <f t="shared" si="1617"/>
        <v>132750</v>
      </c>
      <c r="H3571" s="641">
        <f t="shared" si="1617"/>
        <v>96250</v>
      </c>
      <c r="I3571" s="962">
        <f t="shared" si="1617"/>
        <v>229000</v>
      </c>
      <c r="J3571" s="632">
        <f t="shared" si="1617"/>
        <v>1771000</v>
      </c>
      <c r="K3571" s="739">
        <f t="shared" si="1615"/>
        <v>11.450000000000001</v>
      </c>
    </row>
    <row r="3572" spans="1:11" ht="14.1" customHeight="1" thickBot="1" x14ac:dyDescent="0.3">
      <c r="A3572" s="776" t="s">
        <v>351</v>
      </c>
      <c r="B3572" s="3" t="s">
        <v>136</v>
      </c>
      <c r="C3572" s="617">
        <f>C3573+C3575+C3577</f>
        <v>2000000</v>
      </c>
      <c r="D3572" s="617">
        <f t="shared" ref="D3572:J3572" si="1618">D3573+D3575+D3577</f>
        <v>0</v>
      </c>
      <c r="E3572" s="617">
        <f t="shared" si="1618"/>
        <v>0</v>
      </c>
      <c r="F3572" s="624">
        <f t="shared" si="1618"/>
        <v>0</v>
      </c>
      <c r="G3572" s="820">
        <f t="shared" si="1618"/>
        <v>132750</v>
      </c>
      <c r="H3572" s="617">
        <f t="shared" si="1618"/>
        <v>96250</v>
      </c>
      <c r="I3572" s="934">
        <f t="shared" si="1618"/>
        <v>229000</v>
      </c>
      <c r="J3572" s="625">
        <f t="shared" si="1618"/>
        <v>1771000</v>
      </c>
      <c r="K3572" s="741">
        <f t="shared" si="1615"/>
        <v>11.450000000000001</v>
      </c>
    </row>
    <row r="3573" spans="1:11" ht="14.1" customHeight="1" x14ac:dyDescent="0.25">
      <c r="A3573" s="777" t="s">
        <v>352</v>
      </c>
      <c r="B3573" s="41" t="s">
        <v>139</v>
      </c>
      <c r="C3573" s="618">
        <f>C3574</f>
        <v>270000</v>
      </c>
      <c r="D3573" s="618">
        <f t="shared" ref="D3573:J3573" si="1619">D3574</f>
        <v>0</v>
      </c>
      <c r="E3573" s="618">
        <f t="shared" si="1619"/>
        <v>0</v>
      </c>
      <c r="F3573" s="626">
        <f t="shared" si="1619"/>
        <v>0</v>
      </c>
      <c r="G3573" s="821">
        <f t="shared" si="1619"/>
        <v>114000</v>
      </c>
      <c r="H3573" s="618">
        <f t="shared" si="1619"/>
        <v>70000</v>
      </c>
      <c r="I3573" s="935">
        <f t="shared" si="1619"/>
        <v>184000</v>
      </c>
      <c r="J3573" s="628">
        <f t="shared" si="1619"/>
        <v>86000</v>
      </c>
      <c r="K3573" s="743">
        <f t="shared" si="1615"/>
        <v>68.148148148148152</v>
      </c>
    </row>
    <row r="3574" spans="1:11" ht="14.1" customHeight="1" x14ac:dyDescent="0.25">
      <c r="A3574" s="778" t="s">
        <v>353</v>
      </c>
      <c r="B3574" s="4" t="s">
        <v>140</v>
      </c>
      <c r="C3574" s="12">
        <v>270000</v>
      </c>
      <c r="D3574" s="218"/>
      <c r="E3574" s="218"/>
      <c r="F3574" s="697"/>
      <c r="G3574" s="822">
        <v>114000</v>
      </c>
      <c r="H3574" s="605">
        <v>70000</v>
      </c>
      <c r="I3574" s="823">
        <f>H3574+G3574</f>
        <v>184000</v>
      </c>
      <c r="J3574" s="604">
        <f>C3574-I3574</f>
        <v>86000</v>
      </c>
      <c r="K3574" s="733">
        <f t="shared" si="1615"/>
        <v>68.148148148148152</v>
      </c>
    </row>
    <row r="3575" spans="1:11" ht="14.1" customHeight="1" x14ac:dyDescent="0.25">
      <c r="A3575" s="778" t="s">
        <v>354</v>
      </c>
      <c r="B3575" s="4" t="s">
        <v>141</v>
      </c>
      <c r="C3575" s="12">
        <f>C3576</f>
        <v>200000</v>
      </c>
      <c r="D3575" s="12">
        <f t="shared" ref="D3575:J3575" si="1620">D3576</f>
        <v>0</v>
      </c>
      <c r="E3575" s="12">
        <f t="shared" si="1620"/>
        <v>0</v>
      </c>
      <c r="F3575" s="633">
        <f t="shared" si="1620"/>
        <v>0</v>
      </c>
      <c r="G3575" s="824">
        <f t="shared" si="1620"/>
        <v>18750</v>
      </c>
      <c r="H3575" s="12">
        <f t="shared" si="1620"/>
        <v>26250</v>
      </c>
      <c r="I3575" s="834">
        <f t="shared" si="1620"/>
        <v>45000</v>
      </c>
      <c r="J3575" s="634">
        <f t="shared" si="1620"/>
        <v>155000</v>
      </c>
      <c r="K3575" s="733">
        <f t="shared" si="1615"/>
        <v>22.5</v>
      </c>
    </row>
    <row r="3576" spans="1:11" ht="14.1" customHeight="1" x14ac:dyDescent="0.25">
      <c r="A3576" s="778" t="s">
        <v>355</v>
      </c>
      <c r="B3576" s="4" t="s">
        <v>142</v>
      </c>
      <c r="C3576" s="12">
        <v>200000</v>
      </c>
      <c r="D3576" s="218"/>
      <c r="E3576" s="218"/>
      <c r="F3576" s="697"/>
      <c r="G3576" s="822">
        <v>18750</v>
      </c>
      <c r="H3576" s="605">
        <v>26250</v>
      </c>
      <c r="I3576" s="823">
        <f>H3576+G3576</f>
        <v>45000</v>
      </c>
      <c r="J3576" s="604">
        <f>C3576-I3576</f>
        <v>155000</v>
      </c>
      <c r="K3576" s="733">
        <f t="shared" si="1615"/>
        <v>22.5</v>
      </c>
    </row>
    <row r="3577" spans="1:11" ht="14.1" customHeight="1" x14ac:dyDescent="0.25">
      <c r="A3577" s="778" t="s">
        <v>356</v>
      </c>
      <c r="B3577" s="4" t="s">
        <v>143</v>
      </c>
      <c r="C3577" s="12">
        <f>C3578</f>
        <v>1530000</v>
      </c>
      <c r="D3577" s="12">
        <f t="shared" ref="D3577:J3577" si="1621">D3578</f>
        <v>0</v>
      </c>
      <c r="E3577" s="12">
        <f t="shared" si="1621"/>
        <v>0</v>
      </c>
      <c r="F3577" s="633">
        <f t="shared" si="1621"/>
        <v>0</v>
      </c>
      <c r="G3577" s="824">
        <f t="shared" si="1621"/>
        <v>0</v>
      </c>
      <c r="H3577" s="12">
        <f t="shared" si="1621"/>
        <v>0</v>
      </c>
      <c r="I3577" s="834">
        <f t="shared" si="1621"/>
        <v>0</v>
      </c>
      <c r="J3577" s="634">
        <f t="shared" si="1621"/>
        <v>1530000</v>
      </c>
      <c r="K3577" s="733">
        <f t="shared" si="1615"/>
        <v>0</v>
      </c>
    </row>
    <row r="3578" spans="1:11" ht="14.1" customHeight="1" x14ac:dyDescent="0.25">
      <c r="A3578" s="778" t="s">
        <v>357</v>
      </c>
      <c r="B3578" s="4" t="s">
        <v>144</v>
      </c>
      <c r="C3578" s="12">
        <v>1530000</v>
      </c>
      <c r="D3578" s="218"/>
      <c r="E3578" s="218"/>
      <c r="F3578" s="697"/>
      <c r="G3578" s="822"/>
      <c r="H3578" s="605"/>
      <c r="I3578" s="823">
        <f>H3578+G3578</f>
        <v>0</v>
      </c>
      <c r="J3578" s="604">
        <f>C3578-I3578</f>
        <v>1530000</v>
      </c>
      <c r="K3578" s="733">
        <f t="shared" si="1615"/>
        <v>0</v>
      </c>
    </row>
    <row r="3579" spans="1:11" ht="14.1" customHeight="1" x14ac:dyDescent="0.25">
      <c r="A3579" s="918"/>
      <c r="B3579" s="879"/>
      <c r="C3579" s="880"/>
      <c r="D3579" s="881"/>
      <c r="E3579" s="881"/>
      <c r="F3579" s="881"/>
      <c r="G3579" s="882"/>
      <c r="H3579" s="882"/>
      <c r="I3579" s="882"/>
      <c r="J3579" s="883"/>
      <c r="K3579" s="884"/>
    </row>
    <row r="3580" spans="1:11" ht="14.1" customHeight="1" x14ac:dyDescent="0.25">
      <c r="A3580" s="919"/>
      <c r="B3580" s="7"/>
      <c r="C3580" s="885"/>
      <c r="D3580" s="220"/>
      <c r="E3580" s="220"/>
      <c r="F3580" s="220"/>
      <c r="G3580" s="415"/>
      <c r="H3580" s="415"/>
      <c r="I3580" s="415"/>
      <c r="J3580" s="886"/>
      <c r="K3580" s="887"/>
    </row>
    <row r="3581" spans="1:11" ht="14.1" customHeight="1" x14ac:dyDescent="0.25">
      <c r="A3581" s="919"/>
      <c r="B3581" s="7"/>
      <c r="C3581" s="885"/>
      <c r="D3581" s="220"/>
      <c r="E3581" s="220"/>
      <c r="F3581" s="220"/>
      <c r="G3581" s="415"/>
      <c r="H3581" s="415"/>
      <c r="I3581" s="415"/>
      <c r="J3581" s="886"/>
      <c r="K3581" s="887">
        <v>11</v>
      </c>
    </row>
    <row r="3582" spans="1:11" ht="14.1" customHeight="1" x14ac:dyDescent="0.25">
      <c r="A3582" s="717" t="s">
        <v>435</v>
      </c>
      <c r="B3582" s="689">
        <v>2</v>
      </c>
      <c r="C3582" s="690" t="s">
        <v>436</v>
      </c>
      <c r="D3582" s="690" t="s">
        <v>437</v>
      </c>
      <c r="E3582" s="690" t="s">
        <v>438</v>
      </c>
      <c r="F3582" s="691" t="s">
        <v>439</v>
      </c>
      <c r="G3582" s="801">
        <v>7</v>
      </c>
      <c r="H3582" s="581">
        <v>8</v>
      </c>
      <c r="I3582" s="924">
        <v>9</v>
      </c>
      <c r="J3582" s="582">
        <v>10</v>
      </c>
      <c r="K3582" s="718">
        <v>11</v>
      </c>
    </row>
    <row r="3583" spans="1:11" ht="14.1" customHeight="1" thickBot="1" x14ac:dyDescent="0.3">
      <c r="A3583" s="371" t="s">
        <v>67</v>
      </c>
      <c r="B3583" s="47" t="s">
        <v>68</v>
      </c>
      <c r="C3583" s="616">
        <f>C3584+C3587</f>
        <v>3770000</v>
      </c>
      <c r="D3583" s="616">
        <f t="shared" ref="D3583:J3583" si="1622">D3584+D3587</f>
        <v>0</v>
      </c>
      <c r="E3583" s="616">
        <f t="shared" si="1622"/>
        <v>0</v>
      </c>
      <c r="F3583" s="622">
        <f t="shared" si="1622"/>
        <v>0</v>
      </c>
      <c r="G3583" s="838">
        <f t="shared" si="1622"/>
        <v>0</v>
      </c>
      <c r="H3583" s="641">
        <f t="shared" si="1622"/>
        <v>0</v>
      </c>
      <c r="I3583" s="962">
        <f t="shared" si="1622"/>
        <v>0</v>
      </c>
      <c r="J3583" s="632">
        <f t="shared" si="1622"/>
        <v>3770000</v>
      </c>
      <c r="K3583" s="739">
        <f t="shared" ref="K3583:K3591" si="1623">I3583/C3583*100</f>
        <v>0</v>
      </c>
    </row>
    <row r="3584" spans="1:11" ht="14.1" customHeight="1" thickBot="1" x14ac:dyDescent="0.3">
      <c r="A3584" s="372" t="s">
        <v>365</v>
      </c>
      <c r="B3584" s="3" t="s">
        <v>80</v>
      </c>
      <c r="C3584" s="617">
        <f>C3585</f>
        <v>1695000</v>
      </c>
      <c r="D3584" s="617">
        <f t="shared" ref="D3584:J3585" si="1624">D3585</f>
        <v>0</v>
      </c>
      <c r="E3584" s="617">
        <f t="shared" si="1624"/>
        <v>0</v>
      </c>
      <c r="F3584" s="624">
        <f t="shared" si="1624"/>
        <v>0</v>
      </c>
      <c r="G3584" s="820">
        <f t="shared" si="1624"/>
        <v>0</v>
      </c>
      <c r="H3584" s="617">
        <f t="shared" si="1624"/>
        <v>0</v>
      </c>
      <c r="I3584" s="934">
        <f t="shared" si="1624"/>
        <v>0</v>
      </c>
      <c r="J3584" s="625">
        <f t="shared" si="1624"/>
        <v>1695000</v>
      </c>
      <c r="K3584" s="741">
        <f t="shared" si="1623"/>
        <v>0</v>
      </c>
    </row>
    <row r="3585" spans="1:11" ht="14.1" customHeight="1" x14ac:dyDescent="0.25">
      <c r="A3585" s="747" t="s">
        <v>366</v>
      </c>
      <c r="B3585" s="41" t="s">
        <v>137</v>
      </c>
      <c r="C3585" s="618">
        <f>C3586</f>
        <v>1695000</v>
      </c>
      <c r="D3585" s="618">
        <f t="shared" si="1624"/>
        <v>0</v>
      </c>
      <c r="E3585" s="618">
        <f t="shared" si="1624"/>
        <v>0</v>
      </c>
      <c r="F3585" s="626">
        <f t="shared" si="1624"/>
        <v>0</v>
      </c>
      <c r="G3585" s="821">
        <f t="shared" si="1624"/>
        <v>0</v>
      </c>
      <c r="H3585" s="618">
        <f t="shared" si="1624"/>
        <v>0</v>
      </c>
      <c r="I3585" s="935">
        <f t="shared" si="1624"/>
        <v>0</v>
      </c>
      <c r="J3585" s="628">
        <f t="shared" si="1624"/>
        <v>1695000</v>
      </c>
      <c r="K3585" s="743">
        <f t="shared" si="1623"/>
        <v>0</v>
      </c>
    </row>
    <row r="3586" spans="1:11" ht="14.1" customHeight="1" thickBot="1" x14ac:dyDescent="0.3">
      <c r="A3586" s="736" t="s">
        <v>367</v>
      </c>
      <c r="B3586" s="32" t="s">
        <v>138</v>
      </c>
      <c r="C3586" s="611">
        <v>1695000</v>
      </c>
      <c r="D3586" s="590"/>
      <c r="E3586" s="590"/>
      <c r="F3586" s="698"/>
      <c r="G3586" s="828"/>
      <c r="H3586" s="629"/>
      <c r="I3586" s="829">
        <f>H3586+G3586</f>
        <v>0</v>
      </c>
      <c r="J3586" s="630">
        <f>C3586-I3586</f>
        <v>1695000</v>
      </c>
      <c r="K3586" s="737">
        <f t="shared" si="1623"/>
        <v>0</v>
      </c>
    </row>
    <row r="3587" spans="1:11" ht="14.1" customHeight="1" thickBot="1" x14ac:dyDescent="0.3">
      <c r="A3587" s="776" t="s">
        <v>358</v>
      </c>
      <c r="B3587" s="3" t="s">
        <v>136</v>
      </c>
      <c r="C3587" s="617">
        <f>C3588+C3590+C3593</f>
        <v>2075000</v>
      </c>
      <c r="D3587" s="617">
        <f t="shared" ref="D3587:J3587" si="1625">D3588+D3590+D3593</f>
        <v>0</v>
      </c>
      <c r="E3587" s="617">
        <f t="shared" si="1625"/>
        <v>0</v>
      </c>
      <c r="F3587" s="624">
        <f t="shared" si="1625"/>
        <v>0</v>
      </c>
      <c r="G3587" s="820">
        <f t="shared" si="1625"/>
        <v>0</v>
      </c>
      <c r="H3587" s="617">
        <f t="shared" si="1625"/>
        <v>0</v>
      </c>
      <c r="I3587" s="934">
        <f t="shared" si="1625"/>
        <v>0</v>
      </c>
      <c r="J3587" s="625">
        <f t="shared" si="1625"/>
        <v>2075000</v>
      </c>
      <c r="K3587" s="741">
        <f t="shared" si="1623"/>
        <v>0</v>
      </c>
    </row>
    <row r="3588" spans="1:11" ht="14.1" customHeight="1" x14ac:dyDescent="0.25">
      <c r="A3588" s="777" t="s">
        <v>359</v>
      </c>
      <c r="B3588" s="41" t="s">
        <v>139</v>
      </c>
      <c r="C3588" s="618">
        <f>C3589</f>
        <v>650000</v>
      </c>
      <c r="D3588" s="618">
        <f t="shared" ref="D3588:J3588" si="1626">D3589</f>
        <v>0</v>
      </c>
      <c r="E3588" s="618">
        <f t="shared" si="1626"/>
        <v>0</v>
      </c>
      <c r="F3588" s="626">
        <f t="shared" si="1626"/>
        <v>0</v>
      </c>
      <c r="G3588" s="821">
        <f t="shared" si="1626"/>
        <v>0</v>
      </c>
      <c r="H3588" s="618">
        <f t="shared" si="1626"/>
        <v>0</v>
      </c>
      <c r="I3588" s="935">
        <f t="shared" si="1626"/>
        <v>0</v>
      </c>
      <c r="J3588" s="628">
        <f t="shared" si="1626"/>
        <v>650000</v>
      </c>
      <c r="K3588" s="743">
        <f t="shared" si="1623"/>
        <v>0</v>
      </c>
    </row>
    <row r="3589" spans="1:11" ht="14.1" customHeight="1" x14ac:dyDescent="0.25">
      <c r="A3589" s="778" t="s">
        <v>360</v>
      </c>
      <c r="B3589" s="4" t="s">
        <v>140</v>
      </c>
      <c r="C3589" s="12">
        <v>650000</v>
      </c>
      <c r="D3589" s="218"/>
      <c r="E3589" s="218"/>
      <c r="F3589" s="697"/>
      <c r="G3589" s="822"/>
      <c r="H3589" s="605"/>
      <c r="I3589" s="823">
        <f>H3589+G3589</f>
        <v>0</v>
      </c>
      <c r="J3589" s="604">
        <f>C3589-I3589</f>
        <v>650000</v>
      </c>
      <c r="K3589" s="733">
        <f t="shared" si="1623"/>
        <v>0</v>
      </c>
    </row>
    <row r="3590" spans="1:11" ht="14.1" customHeight="1" x14ac:dyDescent="0.25">
      <c r="A3590" s="778" t="s">
        <v>361</v>
      </c>
      <c r="B3590" s="4" t="s">
        <v>141</v>
      </c>
      <c r="C3590" s="12">
        <f>C3591+C3592</f>
        <v>300000</v>
      </c>
      <c r="D3590" s="12">
        <f t="shared" ref="D3590:J3590" si="1627">D3591+D3592</f>
        <v>0</v>
      </c>
      <c r="E3590" s="12">
        <f t="shared" si="1627"/>
        <v>0</v>
      </c>
      <c r="F3590" s="633">
        <f t="shared" si="1627"/>
        <v>0</v>
      </c>
      <c r="G3590" s="824">
        <f t="shared" si="1627"/>
        <v>0</v>
      </c>
      <c r="H3590" s="12">
        <f t="shared" si="1627"/>
        <v>0</v>
      </c>
      <c r="I3590" s="834">
        <f t="shared" si="1627"/>
        <v>0</v>
      </c>
      <c r="J3590" s="634">
        <f t="shared" si="1627"/>
        <v>300000</v>
      </c>
      <c r="K3590" s="733">
        <f t="shared" si="1623"/>
        <v>0</v>
      </c>
    </row>
    <row r="3591" spans="1:11" ht="14.1" customHeight="1" x14ac:dyDescent="0.25">
      <c r="A3591" s="778" t="s">
        <v>362</v>
      </c>
      <c r="B3591" s="4" t="s">
        <v>142</v>
      </c>
      <c r="C3591" s="12">
        <v>300000</v>
      </c>
      <c r="D3591" s="218"/>
      <c r="E3591" s="218"/>
      <c r="F3591" s="697"/>
      <c r="G3591" s="822">
        <v>0</v>
      </c>
      <c r="H3591" s="605"/>
      <c r="I3591" s="823">
        <f>H3591+G3591</f>
        <v>0</v>
      </c>
      <c r="J3591" s="604">
        <f>C3591-I3591</f>
        <v>300000</v>
      </c>
      <c r="K3591" s="733">
        <f t="shared" si="1623"/>
        <v>0</v>
      </c>
    </row>
    <row r="3592" spans="1:11" ht="14.1" customHeight="1" x14ac:dyDescent="0.25">
      <c r="A3592" s="778" t="s">
        <v>938</v>
      </c>
      <c r="B3592" s="4" t="s">
        <v>387</v>
      </c>
      <c r="C3592" s="12">
        <v>0</v>
      </c>
      <c r="D3592" s="218"/>
      <c r="E3592" s="218"/>
      <c r="F3592" s="697"/>
      <c r="G3592" s="822"/>
      <c r="H3592" s="605"/>
      <c r="I3592" s="823"/>
      <c r="J3592" s="604">
        <f>C3592-I3592</f>
        <v>0</v>
      </c>
      <c r="K3592" s="733"/>
    </row>
    <row r="3593" spans="1:11" ht="14.1" customHeight="1" x14ac:dyDescent="0.25">
      <c r="A3593" s="778" t="s">
        <v>363</v>
      </c>
      <c r="B3593" s="4" t="s">
        <v>143</v>
      </c>
      <c r="C3593" s="12">
        <f>C3594</f>
        <v>1125000</v>
      </c>
      <c r="D3593" s="12">
        <f t="shared" ref="D3593:J3593" si="1628">D3594</f>
        <v>0</v>
      </c>
      <c r="E3593" s="12">
        <f t="shared" si="1628"/>
        <v>0</v>
      </c>
      <c r="F3593" s="633">
        <f t="shared" si="1628"/>
        <v>0</v>
      </c>
      <c r="G3593" s="824">
        <f t="shared" si="1628"/>
        <v>0</v>
      </c>
      <c r="H3593" s="12">
        <f t="shared" si="1628"/>
        <v>0</v>
      </c>
      <c r="I3593" s="834">
        <f t="shared" si="1628"/>
        <v>0</v>
      </c>
      <c r="J3593" s="634">
        <f t="shared" si="1628"/>
        <v>1125000</v>
      </c>
      <c r="K3593" s="733">
        <f t="shared" ref="K3593:K3603" si="1629">I3593/C3593*100</f>
        <v>0</v>
      </c>
    </row>
    <row r="3594" spans="1:11" ht="14.1" customHeight="1" x14ac:dyDescent="0.25">
      <c r="A3594" s="778" t="s">
        <v>364</v>
      </c>
      <c r="B3594" s="4" t="s">
        <v>939</v>
      </c>
      <c r="C3594" s="12">
        <v>1125000</v>
      </c>
      <c r="D3594" s="218"/>
      <c r="E3594" s="218"/>
      <c r="F3594" s="697"/>
      <c r="G3594" s="822"/>
      <c r="H3594" s="605"/>
      <c r="I3594" s="823">
        <f>H3594+G3594</f>
        <v>0</v>
      </c>
      <c r="J3594" s="604">
        <f>C3594-I3594</f>
        <v>1125000</v>
      </c>
      <c r="K3594" s="733">
        <f t="shared" si="1629"/>
        <v>0</v>
      </c>
    </row>
    <row r="3595" spans="1:11" ht="14.1" customHeight="1" thickBot="1" x14ac:dyDescent="0.3">
      <c r="A3595" s="371" t="s">
        <v>69</v>
      </c>
      <c r="B3595" s="47" t="s">
        <v>70</v>
      </c>
      <c r="C3595" s="616">
        <f>C3596+C3599</f>
        <v>4420000</v>
      </c>
      <c r="D3595" s="616">
        <f t="shared" ref="D3595:J3595" si="1630">D3596+D3599</f>
        <v>0</v>
      </c>
      <c r="E3595" s="616">
        <f t="shared" si="1630"/>
        <v>0</v>
      </c>
      <c r="F3595" s="622">
        <f t="shared" si="1630"/>
        <v>0</v>
      </c>
      <c r="G3595" s="838">
        <f t="shared" si="1630"/>
        <v>0</v>
      </c>
      <c r="H3595" s="641">
        <f t="shared" si="1630"/>
        <v>0</v>
      </c>
      <c r="I3595" s="962">
        <f t="shared" si="1630"/>
        <v>0</v>
      </c>
      <c r="J3595" s="632">
        <f t="shared" si="1630"/>
        <v>4420000</v>
      </c>
      <c r="K3595" s="739">
        <f t="shared" si="1629"/>
        <v>0</v>
      </c>
    </row>
    <row r="3596" spans="1:11" ht="14.1" customHeight="1" thickBot="1" x14ac:dyDescent="0.3">
      <c r="A3596" s="372" t="s">
        <v>375</v>
      </c>
      <c r="B3596" s="3" t="s">
        <v>80</v>
      </c>
      <c r="C3596" s="617">
        <f>C3597</f>
        <v>1140000</v>
      </c>
      <c r="D3596" s="617">
        <f t="shared" ref="D3596:J3597" si="1631">D3597</f>
        <v>0</v>
      </c>
      <c r="E3596" s="617">
        <f t="shared" si="1631"/>
        <v>0</v>
      </c>
      <c r="F3596" s="624">
        <f t="shared" si="1631"/>
        <v>0</v>
      </c>
      <c r="G3596" s="820">
        <f t="shared" si="1631"/>
        <v>0</v>
      </c>
      <c r="H3596" s="617">
        <f t="shared" si="1631"/>
        <v>0</v>
      </c>
      <c r="I3596" s="934">
        <f t="shared" si="1631"/>
        <v>0</v>
      </c>
      <c r="J3596" s="625">
        <f t="shared" si="1631"/>
        <v>1140000</v>
      </c>
      <c r="K3596" s="741">
        <f t="shared" si="1629"/>
        <v>0</v>
      </c>
    </row>
    <row r="3597" spans="1:11" ht="14.1" customHeight="1" x14ac:dyDescent="0.25">
      <c r="A3597" s="747" t="s">
        <v>376</v>
      </c>
      <c r="B3597" s="41" t="s">
        <v>137</v>
      </c>
      <c r="C3597" s="618">
        <f>C3598</f>
        <v>1140000</v>
      </c>
      <c r="D3597" s="618">
        <f t="shared" si="1631"/>
        <v>0</v>
      </c>
      <c r="E3597" s="618">
        <f t="shared" si="1631"/>
        <v>0</v>
      </c>
      <c r="F3597" s="626">
        <f t="shared" si="1631"/>
        <v>0</v>
      </c>
      <c r="G3597" s="821">
        <f t="shared" si="1631"/>
        <v>0</v>
      </c>
      <c r="H3597" s="618">
        <f t="shared" si="1631"/>
        <v>0</v>
      </c>
      <c r="I3597" s="935">
        <f t="shared" si="1631"/>
        <v>0</v>
      </c>
      <c r="J3597" s="628">
        <f t="shared" si="1631"/>
        <v>1140000</v>
      </c>
      <c r="K3597" s="743">
        <f t="shared" si="1629"/>
        <v>0</v>
      </c>
    </row>
    <row r="3598" spans="1:11" ht="14.1" customHeight="1" thickBot="1" x14ac:dyDescent="0.3">
      <c r="A3598" s="736" t="s">
        <v>377</v>
      </c>
      <c r="B3598" s="32" t="s">
        <v>138</v>
      </c>
      <c r="C3598" s="611">
        <v>1140000</v>
      </c>
      <c r="D3598" s="590"/>
      <c r="E3598" s="590"/>
      <c r="F3598" s="698"/>
      <c r="G3598" s="828"/>
      <c r="H3598" s="629"/>
      <c r="I3598" s="829">
        <f>H3598+G3598</f>
        <v>0</v>
      </c>
      <c r="J3598" s="630">
        <f>C3598-I3598</f>
        <v>1140000</v>
      </c>
      <c r="K3598" s="737">
        <f t="shared" si="1629"/>
        <v>0</v>
      </c>
    </row>
    <row r="3599" spans="1:11" ht="14.1" customHeight="1" thickBot="1" x14ac:dyDescent="0.3">
      <c r="A3599" s="776" t="s">
        <v>368</v>
      </c>
      <c r="B3599" s="3" t="s">
        <v>136</v>
      </c>
      <c r="C3599" s="617">
        <f>C3600+C3602+C3605</f>
        <v>3280000</v>
      </c>
      <c r="D3599" s="617">
        <f t="shared" ref="D3599:J3599" si="1632">D3600+D3602+D3605</f>
        <v>0</v>
      </c>
      <c r="E3599" s="617">
        <f t="shared" si="1632"/>
        <v>0</v>
      </c>
      <c r="F3599" s="624">
        <f t="shared" si="1632"/>
        <v>0</v>
      </c>
      <c r="G3599" s="820">
        <f t="shared" si="1632"/>
        <v>0</v>
      </c>
      <c r="H3599" s="617">
        <f t="shared" si="1632"/>
        <v>0</v>
      </c>
      <c r="I3599" s="934">
        <f t="shared" si="1632"/>
        <v>0</v>
      </c>
      <c r="J3599" s="625">
        <f t="shared" si="1632"/>
        <v>3280000</v>
      </c>
      <c r="K3599" s="741">
        <f t="shared" si="1629"/>
        <v>0</v>
      </c>
    </row>
    <row r="3600" spans="1:11" ht="14.1" customHeight="1" x14ac:dyDescent="0.25">
      <c r="A3600" s="777" t="s">
        <v>369</v>
      </c>
      <c r="B3600" s="41" t="s">
        <v>139</v>
      </c>
      <c r="C3600" s="618">
        <f>C3601</f>
        <v>530000</v>
      </c>
      <c r="D3600" s="618">
        <f t="shared" ref="D3600:J3600" si="1633">D3601</f>
        <v>0</v>
      </c>
      <c r="E3600" s="618">
        <f t="shared" si="1633"/>
        <v>0</v>
      </c>
      <c r="F3600" s="626">
        <f t="shared" si="1633"/>
        <v>0</v>
      </c>
      <c r="G3600" s="821">
        <f t="shared" si="1633"/>
        <v>0</v>
      </c>
      <c r="H3600" s="618">
        <f t="shared" si="1633"/>
        <v>0</v>
      </c>
      <c r="I3600" s="935">
        <f t="shared" si="1633"/>
        <v>0</v>
      </c>
      <c r="J3600" s="628">
        <f t="shared" si="1633"/>
        <v>530000</v>
      </c>
      <c r="K3600" s="743">
        <f t="shared" si="1629"/>
        <v>0</v>
      </c>
    </row>
    <row r="3601" spans="1:11" ht="14.1" customHeight="1" x14ac:dyDescent="0.25">
      <c r="A3601" s="778" t="s">
        <v>370</v>
      </c>
      <c r="B3601" s="4" t="s">
        <v>140</v>
      </c>
      <c r="C3601" s="12">
        <v>530000</v>
      </c>
      <c r="D3601" s="218"/>
      <c r="E3601" s="218"/>
      <c r="F3601" s="697"/>
      <c r="G3601" s="822"/>
      <c r="H3601" s="605"/>
      <c r="I3601" s="823">
        <f>H3601+G3601</f>
        <v>0</v>
      </c>
      <c r="J3601" s="604">
        <f>C3601-I3601</f>
        <v>530000</v>
      </c>
      <c r="K3601" s="733">
        <f t="shared" si="1629"/>
        <v>0</v>
      </c>
    </row>
    <row r="3602" spans="1:11" ht="14.1" customHeight="1" x14ac:dyDescent="0.25">
      <c r="A3602" s="778" t="s">
        <v>371</v>
      </c>
      <c r="B3602" s="4" t="s">
        <v>141</v>
      </c>
      <c r="C3602" s="12">
        <f>C3603+C3604</f>
        <v>300000</v>
      </c>
      <c r="D3602" s="12">
        <f t="shared" ref="D3602:J3602" si="1634">D3603+D3604</f>
        <v>0</v>
      </c>
      <c r="E3602" s="12">
        <f t="shared" si="1634"/>
        <v>0</v>
      </c>
      <c r="F3602" s="633">
        <f t="shared" si="1634"/>
        <v>0</v>
      </c>
      <c r="G3602" s="824">
        <f t="shared" si="1634"/>
        <v>0</v>
      </c>
      <c r="H3602" s="12">
        <f t="shared" si="1634"/>
        <v>0</v>
      </c>
      <c r="I3602" s="834">
        <f t="shared" si="1634"/>
        <v>0</v>
      </c>
      <c r="J3602" s="634">
        <f t="shared" si="1634"/>
        <v>300000</v>
      </c>
      <c r="K3602" s="733">
        <f t="shared" si="1629"/>
        <v>0</v>
      </c>
    </row>
    <row r="3603" spans="1:11" ht="14.1" customHeight="1" x14ac:dyDescent="0.25">
      <c r="A3603" s="778" t="s">
        <v>372</v>
      </c>
      <c r="B3603" s="4" t="s">
        <v>142</v>
      </c>
      <c r="C3603" s="12">
        <v>300000</v>
      </c>
      <c r="D3603" s="218"/>
      <c r="E3603" s="218"/>
      <c r="F3603" s="697"/>
      <c r="G3603" s="822"/>
      <c r="H3603" s="605"/>
      <c r="I3603" s="823">
        <f>H3603+G3603</f>
        <v>0</v>
      </c>
      <c r="J3603" s="604">
        <f>C3603-I3603</f>
        <v>300000</v>
      </c>
      <c r="K3603" s="733">
        <f t="shared" si="1629"/>
        <v>0</v>
      </c>
    </row>
    <row r="3604" spans="1:11" ht="14.1" customHeight="1" x14ac:dyDescent="0.25">
      <c r="A3604" s="778" t="s">
        <v>940</v>
      </c>
      <c r="B3604" s="4" t="s">
        <v>387</v>
      </c>
      <c r="C3604" s="12">
        <v>0</v>
      </c>
      <c r="D3604" s="218"/>
      <c r="E3604" s="218"/>
      <c r="F3604" s="697"/>
      <c r="G3604" s="822"/>
      <c r="H3604" s="605"/>
      <c r="I3604" s="823"/>
      <c r="J3604" s="604">
        <f>C3604-I3604</f>
        <v>0</v>
      </c>
      <c r="K3604" s="733"/>
    </row>
    <row r="3605" spans="1:11" ht="14.1" customHeight="1" x14ac:dyDescent="0.25">
      <c r="A3605" s="778" t="s">
        <v>373</v>
      </c>
      <c r="B3605" s="4" t="s">
        <v>143</v>
      </c>
      <c r="C3605" s="12">
        <f>C3606</f>
        <v>2450000</v>
      </c>
      <c r="D3605" s="12">
        <f t="shared" ref="D3605:J3605" si="1635">D3606</f>
        <v>0</v>
      </c>
      <c r="E3605" s="12">
        <f t="shared" si="1635"/>
        <v>0</v>
      </c>
      <c r="F3605" s="633">
        <f t="shared" si="1635"/>
        <v>0</v>
      </c>
      <c r="G3605" s="824">
        <f t="shared" si="1635"/>
        <v>0</v>
      </c>
      <c r="H3605" s="12">
        <f t="shared" si="1635"/>
        <v>0</v>
      </c>
      <c r="I3605" s="834">
        <f t="shared" si="1635"/>
        <v>0</v>
      </c>
      <c r="J3605" s="634">
        <f t="shared" si="1635"/>
        <v>2450000</v>
      </c>
      <c r="K3605" s="733">
        <f t="shared" ref="K3605:K3615" si="1636">I3605/C3605*100</f>
        <v>0</v>
      </c>
    </row>
    <row r="3606" spans="1:11" ht="14.1" customHeight="1" x14ac:dyDescent="0.25">
      <c r="A3606" s="778" t="s">
        <v>374</v>
      </c>
      <c r="B3606" s="4" t="s">
        <v>160</v>
      </c>
      <c r="C3606" s="12">
        <v>2450000</v>
      </c>
      <c r="D3606" s="218"/>
      <c r="E3606" s="218"/>
      <c r="F3606" s="697"/>
      <c r="G3606" s="822"/>
      <c r="H3606" s="605"/>
      <c r="I3606" s="823">
        <f>H3606+G3606</f>
        <v>0</v>
      </c>
      <c r="J3606" s="604">
        <f>C3606-I3606</f>
        <v>2450000</v>
      </c>
      <c r="K3606" s="733">
        <f t="shared" si="1636"/>
        <v>0</v>
      </c>
    </row>
    <row r="3607" spans="1:11" ht="14.1" customHeight="1" x14ac:dyDescent="0.25">
      <c r="A3607" s="745" t="s">
        <v>99</v>
      </c>
      <c r="B3607" s="38" t="s">
        <v>447</v>
      </c>
      <c r="C3607" s="620">
        <f t="shared" ref="C3607:J3607" si="1637">C3608+C3621</f>
        <v>6800000</v>
      </c>
      <c r="D3607" s="620">
        <f t="shared" si="1637"/>
        <v>0</v>
      </c>
      <c r="E3607" s="620">
        <f t="shared" si="1637"/>
        <v>0</v>
      </c>
      <c r="F3607" s="453">
        <f t="shared" si="1637"/>
        <v>0</v>
      </c>
      <c r="G3607" s="825">
        <f t="shared" si="1637"/>
        <v>6800000</v>
      </c>
      <c r="H3607" s="619">
        <f t="shared" si="1637"/>
        <v>0</v>
      </c>
      <c r="I3607" s="665">
        <f t="shared" si="1637"/>
        <v>6800000</v>
      </c>
      <c r="J3607" s="621">
        <f t="shared" si="1637"/>
        <v>0</v>
      </c>
      <c r="K3607" s="746">
        <f t="shared" si="1636"/>
        <v>100</v>
      </c>
    </row>
    <row r="3608" spans="1:11" ht="14.1" customHeight="1" thickBot="1" x14ac:dyDescent="0.3">
      <c r="A3608" s="371" t="s">
        <v>71</v>
      </c>
      <c r="B3608" s="47" t="s">
        <v>72</v>
      </c>
      <c r="C3608" s="616">
        <f>C3609</f>
        <v>2000000</v>
      </c>
      <c r="D3608" s="616">
        <f t="shared" ref="D3608:J3608" si="1638">D3609</f>
        <v>0</v>
      </c>
      <c r="E3608" s="616">
        <f t="shared" si="1638"/>
        <v>0</v>
      </c>
      <c r="F3608" s="622">
        <f t="shared" si="1638"/>
        <v>0</v>
      </c>
      <c r="G3608" s="838">
        <f t="shared" si="1638"/>
        <v>2000000</v>
      </c>
      <c r="H3608" s="641">
        <f t="shared" si="1638"/>
        <v>0</v>
      </c>
      <c r="I3608" s="962">
        <f t="shared" si="1638"/>
        <v>2000000</v>
      </c>
      <c r="J3608" s="632">
        <f t="shared" si="1638"/>
        <v>0</v>
      </c>
      <c r="K3608" s="739">
        <f t="shared" si="1636"/>
        <v>100</v>
      </c>
    </row>
    <row r="3609" spans="1:11" ht="14.1" customHeight="1" thickBot="1" x14ac:dyDescent="0.3">
      <c r="A3609" s="776" t="s">
        <v>378</v>
      </c>
      <c r="B3609" s="3" t="s">
        <v>136</v>
      </c>
      <c r="C3609" s="617">
        <f>C3610+C3612+C3614</f>
        <v>2000000</v>
      </c>
      <c r="D3609" s="617">
        <f t="shared" ref="D3609:J3609" si="1639">D3610+D3612+D3614</f>
        <v>0</v>
      </c>
      <c r="E3609" s="617">
        <f t="shared" si="1639"/>
        <v>0</v>
      </c>
      <c r="F3609" s="624">
        <f t="shared" si="1639"/>
        <v>0</v>
      </c>
      <c r="G3609" s="820">
        <f t="shared" si="1639"/>
        <v>2000000</v>
      </c>
      <c r="H3609" s="617">
        <f t="shared" si="1639"/>
        <v>0</v>
      </c>
      <c r="I3609" s="934">
        <f t="shared" si="1639"/>
        <v>2000000</v>
      </c>
      <c r="J3609" s="625">
        <f t="shared" si="1639"/>
        <v>0</v>
      </c>
      <c r="K3609" s="741">
        <f t="shared" si="1636"/>
        <v>100</v>
      </c>
    </row>
    <row r="3610" spans="1:11" ht="14.1" customHeight="1" x14ac:dyDescent="0.25">
      <c r="A3610" s="777" t="s">
        <v>379</v>
      </c>
      <c r="B3610" s="41" t="s">
        <v>139</v>
      </c>
      <c r="C3610" s="618">
        <f>C3611</f>
        <v>525000</v>
      </c>
      <c r="D3610" s="618">
        <f t="shared" ref="D3610:J3610" si="1640">D3611</f>
        <v>0</v>
      </c>
      <c r="E3610" s="618">
        <f t="shared" si="1640"/>
        <v>0</v>
      </c>
      <c r="F3610" s="626">
        <f t="shared" si="1640"/>
        <v>0</v>
      </c>
      <c r="G3610" s="821">
        <f t="shared" si="1640"/>
        <v>525000</v>
      </c>
      <c r="H3610" s="618">
        <f t="shared" si="1640"/>
        <v>0</v>
      </c>
      <c r="I3610" s="935">
        <f t="shared" si="1640"/>
        <v>525000</v>
      </c>
      <c r="J3610" s="628">
        <f t="shared" si="1640"/>
        <v>0</v>
      </c>
      <c r="K3610" s="743">
        <f t="shared" si="1636"/>
        <v>100</v>
      </c>
    </row>
    <row r="3611" spans="1:11" ht="14.1" customHeight="1" x14ac:dyDescent="0.25">
      <c r="A3611" s="778" t="s">
        <v>380</v>
      </c>
      <c r="B3611" s="4" t="s">
        <v>140</v>
      </c>
      <c r="C3611" s="12">
        <v>525000</v>
      </c>
      <c r="D3611" s="587"/>
      <c r="E3611" s="587"/>
      <c r="F3611" s="699"/>
      <c r="G3611" s="822">
        <v>525000</v>
      </c>
      <c r="H3611" s="605"/>
      <c r="I3611" s="823">
        <f>H3611+G3611</f>
        <v>525000</v>
      </c>
      <c r="J3611" s="604">
        <f>C3611-I3611</f>
        <v>0</v>
      </c>
      <c r="K3611" s="733">
        <f t="shared" si="1636"/>
        <v>100</v>
      </c>
    </row>
    <row r="3612" spans="1:11" ht="14.1" customHeight="1" x14ac:dyDescent="0.25">
      <c r="A3612" s="778" t="s">
        <v>381</v>
      </c>
      <c r="B3612" s="4" t="s">
        <v>141</v>
      </c>
      <c r="C3612" s="12">
        <f>C3613</f>
        <v>200000</v>
      </c>
      <c r="D3612" s="12">
        <f t="shared" ref="D3612:J3612" si="1641">D3613</f>
        <v>0</v>
      </c>
      <c r="E3612" s="12">
        <f t="shared" si="1641"/>
        <v>0</v>
      </c>
      <c r="F3612" s="633">
        <f t="shared" si="1641"/>
        <v>0</v>
      </c>
      <c r="G3612" s="824">
        <f t="shared" si="1641"/>
        <v>200000</v>
      </c>
      <c r="H3612" s="12">
        <f t="shared" si="1641"/>
        <v>0</v>
      </c>
      <c r="I3612" s="834">
        <f t="shared" si="1641"/>
        <v>200000</v>
      </c>
      <c r="J3612" s="634">
        <f t="shared" si="1641"/>
        <v>0</v>
      </c>
      <c r="K3612" s="733">
        <f t="shared" si="1636"/>
        <v>100</v>
      </c>
    </row>
    <row r="3613" spans="1:11" ht="14.1" customHeight="1" x14ac:dyDescent="0.25">
      <c r="A3613" s="778" t="s">
        <v>382</v>
      </c>
      <c r="B3613" s="4" t="s">
        <v>142</v>
      </c>
      <c r="C3613" s="12">
        <v>200000</v>
      </c>
      <c r="D3613" s="218"/>
      <c r="E3613" s="218"/>
      <c r="F3613" s="697"/>
      <c r="G3613" s="822">
        <v>200000</v>
      </c>
      <c r="H3613" s="605"/>
      <c r="I3613" s="823">
        <f>H3613+G3613</f>
        <v>200000</v>
      </c>
      <c r="J3613" s="604">
        <f>C3613-I3613</f>
        <v>0</v>
      </c>
      <c r="K3613" s="733">
        <f t="shared" si="1636"/>
        <v>100</v>
      </c>
    </row>
    <row r="3614" spans="1:11" ht="14.1" customHeight="1" x14ac:dyDescent="0.25">
      <c r="A3614" s="778" t="s">
        <v>383</v>
      </c>
      <c r="B3614" s="4" t="s">
        <v>143</v>
      </c>
      <c r="C3614" s="12">
        <f>C3615</f>
        <v>1275000</v>
      </c>
      <c r="D3614" s="12">
        <f t="shared" ref="D3614:J3614" si="1642">D3615</f>
        <v>0</v>
      </c>
      <c r="E3614" s="12">
        <f t="shared" si="1642"/>
        <v>0</v>
      </c>
      <c r="F3614" s="633">
        <f t="shared" si="1642"/>
        <v>0</v>
      </c>
      <c r="G3614" s="824">
        <f t="shared" si="1642"/>
        <v>1275000</v>
      </c>
      <c r="H3614" s="12">
        <f t="shared" si="1642"/>
        <v>0</v>
      </c>
      <c r="I3614" s="834">
        <f t="shared" si="1642"/>
        <v>1275000</v>
      </c>
      <c r="J3614" s="634">
        <f t="shared" si="1642"/>
        <v>0</v>
      </c>
      <c r="K3614" s="733">
        <f t="shared" si="1636"/>
        <v>100</v>
      </c>
    </row>
    <row r="3615" spans="1:11" ht="14.1" customHeight="1" x14ac:dyDescent="0.25">
      <c r="A3615" s="778" t="s">
        <v>384</v>
      </c>
      <c r="B3615" s="4" t="s">
        <v>160</v>
      </c>
      <c r="C3615" s="12">
        <v>1275000</v>
      </c>
      <c r="D3615" s="218"/>
      <c r="E3615" s="218"/>
      <c r="F3615" s="697"/>
      <c r="G3615" s="822">
        <v>1275000</v>
      </c>
      <c r="H3615" s="605"/>
      <c r="I3615" s="823">
        <f>H3615+G3615</f>
        <v>1275000</v>
      </c>
      <c r="J3615" s="604">
        <f>C3615-I3615</f>
        <v>0</v>
      </c>
      <c r="K3615" s="733">
        <f t="shared" si="1636"/>
        <v>100</v>
      </c>
    </row>
    <row r="3616" spans="1:11" ht="14.1" customHeight="1" x14ac:dyDescent="0.25">
      <c r="A3616" s="779"/>
      <c r="B3616" s="32"/>
      <c r="C3616" s="611"/>
      <c r="D3616" s="211"/>
      <c r="E3616" s="211"/>
      <c r="F3616" s="693"/>
      <c r="G3616" s="828"/>
      <c r="H3616" s="629"/>
      <c r="I3616" s="829"/>
      <c r="J3616" s="630"/>
      <c r="K3616" s="737"/>
    </row>
    <row r="3617" spans="1:11" ht="14.1" customHeight="1" x14ac:dyDescent="0.25">
      <c r="A3617" s="918"/>
      <c r="B3617" s="879"/>
      <c r="C3617" s="880"/>
      <c r="D3617" s="881"/>
      <c r="E3617" s="881"/>
      <c r="F3617" s="881"/>
      <c r="G3617" s="882"/>
      <c r="H3617" s="882"/>
      <c r="I3617" s="882"/>
      <c r="J3617" s="883"/>
      <c r="K3617" s="884"/>
    </row>
    <row r="3618" spans="1:11" ht="14.1" customHeight="1" x14ac:dyDescent="0.25">
      <c r="A3618" s="919"/>
      <c r="B3618" s="7"/>
      <c r="C3618" s="885"/>
      <c r="D3618" s="220"/>
      <c r="E3618" s="220"/>
      <c r="F3618" s="220"/>
      <c r="G3618" s="415"/>
      <c r="H3618" s="415"/>
      <c r="I3618" s="415"/>
      <c r="J3618" s="886"/>
      <c r="K3618" s="887"/>
    </row>
    <row r="3619" spans="1:11" ht="14.1" customHeight="1" x14ac:dyDescent="0.25">
      <c r="A3619" s="919"/>
      <c r="B3619" s="7"/>
      <c r="C3619" s="885"/>
      <c r="D3619" s="220"/>
      <c r="E3619" s="220"/>
      <c r="F3619" s="220"/>
      <c r="G3619" s="415"/>
      <c r="H3619" s="415"/>
      <c r="I3619" s="415"/>
      <c r="J3619" s="886"/>
      <c r="K3619" s="887">
        <v>12</v>
      </c>
    </row>
    <row r="3620" spans="1:11" ht="14.1" customHeight="1" x14ac:dyDescent="0.25">
      <c r="A3620" s="717" t="s">
        <v>435</v>
      </c>
      <c r="B3620" s="689">
        <v>2</v>
      </c>
      <c r="C3620" s="690" t="s">
        <v>436</v>
      </c>
      <c r="D3620" s="690" t="s">
        <v>437</v>
      </c>
      <c r="E3620" s="690" t="s">
        <v>438</v>
      </c>
      <c r="F3620" s="691" t="s">
        <v>439</v>
      </c>
      <c r="G3620" s="801">
        <v>7</v>
      </c>
      <c r="H3620" s="581">
        <v>8</v>
      </c>
      <c r="I3620" s="924">
        <v>9</v>
      </c>
      <c r="J3620" s="582">
        <v>10</v>
      </c>
      <c r="K3620" s="718">
        <v>11</v>
      </c>
    </row>
    <row r="3621" spans="1:11" ht="14.1" customHeight="1" thickBot="1" x14ac:dyDescent="0.3">
      <c r="A3621" s="371" t="s">
        <v>73</v>
      </c>
      <c r="B3621" s="47" t="s">
        <v>448</v>
      </c>
      <c r="C3621" s="616">
        <f>C3622+C3625</f>
        <v>4800000</v>
      </c>
      <c r="D3621" s="616">
        <f t="shared" ref="D3621:J3621" si="1643">D3622+D3625</f>
        <v>0</v>
      </c>
      <c r="E3621" s="616">
        <f t="shared" si="1643"/>
        <v>0</v>
      </c>
      <c r="F3621" s="622">
        <f t="shared" si="1643"/>
        <v>0</v>
      </c>
      <c r="G3621" s="819">
        <f t="shared" si="1643"/>
        <v>4800000</v>
      </c>
      <c r="H3621" s="616">
        <f t="shared" si="1643"/>
        <v>0</v>
      </c>
      <c r="I3621" s="961">
        <f t="shared" si="1643"/>
        <v>4800000</v>
      </c>
      <c r="J3621" s="865">
        <f t="shared" si="1643"/>
        <v>0</v>
      </c>
      <c r="K3621" s="737">
        <f t="shared" ref="K3621:K3644" si="1644">I3621/C3621*100</f>
        <v>100</v>
      </c>
    </row>
    <row r="3622" spans="1:11" ht="14.1" customHeight="1" thickBot="1" x14ac:dyDescent="0.3">
      <c r="A3622" s="372" t="s">
        <v>391</v>
      </c>
      <c r="B3622" s="3" t="s">
        <v>80</v>
      </c>
      <c r="C3622" s="617">
        <f>C3623</f>
        <v>625000</v>
      </c>
      <c r="D3622" s="617">
        <f t="shared" ref="D3622:J3623" si="1645">D3623</f>
        <v>0</v>
      </c>
      <c r="E3622" s="617">
        <f t="shared" si="1645"/>
        <v>0</v>
      </c>
      <c r="F3622" s="624">
        <f t="shared" si="1645"/>
        <v>0</v>
      </c>
      <c r="G3622" s="820">
        <f t="shared" si="1645"/>
        <v>625000</v>
      </c>
      <c r="H3622" s="617">
        <f t="shared" si="1645"/>
        <v>0</v>
      </c>
      <c r="I3622" s="934">
        <f t="shared" si="1645"/>
        <v>625000</v>
      </c>
      <c r="J3622" s="625">
        <f t="shared" si="1645"/>
        <v>0</v>
      </c>
      <c r="K3622" s="741">
        <f t="shared" si="1644"/>
        <v>100</v>
      </c>
    </row>
    <row r="3623" spans="1:11" ht="14.1" customHeight="1" x14ac:dyDescent="0.25">
      <c r="A3623" s="747" t="s">
        <v>392</v>
      </c>
      <c r="B3623" s="41" t="s">
        <v>137</v>
      </c>
      <c r="C3623" s="618">
        <f>C3624</f>
        <v>625000</v>
      </c>
      <c r="D3623" s="618">
        <f t="shared" si="1645"/>
        <v>0</v>
      </c>
      <c r="E3623" s="618">
        <f t="shared" si="1645"/>
        <v>0</v>
      </c>
      <c r="F3623" s="626">
        <f t="shared" si="1645"/>
        <v>0</v>
      </c>
      <c r="G3623" s="821">
        <f t="shared" si="1645"/>
        <v>625000</v>
      </c>
      <c r="H3623" s="618">
        <f t="shared" si="1645"/>
        <v>0</v>
      </c>
      <c r="I3623" s="935">
        <f t="shared" si="1645"/>
        <v>625000</v>
      </c>
      <c r="J3623" s="628">
        <f t="shared" si="1645"/>
        <v>0</v>
      </c>
      <c r="K3623" s="743">
        <f t="shared" si="1644"/>
        <v>100</v>
      </c>
    </row>
    <row r="3624" spans="1:11" ht="14.1" customHeight="1" thickBot="1" x14ac:dyDescent="0.3">
      <c r="A3624" s="736" t="s">
        <v>393</v>
      </c>
      <c r="B3624" s="32" t="s">
        <v>138</v>
      </c>
      <c r="C3624" s="611">
        <v>625000</v>
      </c>
      <c r="D3624" s="590"/>
      <c r="E3624" s="590"/>
      <c r="F3624" s="698"/>
      <c r="G3624" s="828">
        <v>625000</v>
      </c>
      <c r="H3624" s="629"/>
      <c r="I3624" s="829">
        <f>H3624+G3624</f>
        <v>625000</v>
      </c>
      <c r="J3624" s="630">
        <f>C3624-I3624</f>
        <v>0</v>
      </c>
      <c r="K3624" s="737">
        <f t="shared" si="1644"/>
        <v>100</v>
      </c>
    </row>
    <row r="3625" spans="1:11" ht="14.1" customHeight="1" thickBot="1" x14ac:dyDescent="0.3">
      <c r="A3625" s="372" t="s">
        <v>394</v>
      </c>
      <c r="B3625" s="3" t="s">
        <v>136</v>
      </c>
      <c r="C3625" s="617">
        <f>C3626+C3628+C3630+C3633+C3636</f>
        <v>4175000</v>
      </c>
      <c r="D3625" s="617">
        <f t="shared" ref="D3625:J3625" si="1646">D3626+D3628+D3630+D3633+D3636</f>
        <v>0</v>
      </c>
      <c r="E3625" s="617">
        <f t="shared" si="1646"/>
        <v>0</v>
      </c>
      <c r="F3625" s="624">
        <f t="shared" si="1646"/>
        <v>0</v>
      </c>
      <c r="G3625" s="820">
        <f t="shared" si="1646"/>
        <v>4175000</v>
      </c>
      <c r="H3625" s="617">
        <f t="shared" si="1646"/>
        <v>0</v>
      </c>
      <c r="I3625" s="934">
        <f t="shared" si="1646"/>
        <v>4175000</v>
      </c>
      <c r="J3625" s="625">
        <f t="shared" si="1646"/>
        <v>0</v>
      </c>
      <c r="K3625" s="741">
        <f t="shared" si="1644"/>
        <v>100</v>
      </c>
    </row>
    <row r="3626" spans="1:11" ht="14.1" customHeight="1" x14ac:dyDescent="0.25">
      <c r="A3626" s="747" t="s">
        <v>395</v>
      </c>
      <c r="B3626" s="41" t="s">
        <v>139</v>
      </c>
      <c r="C3626" s="618">
        <f>C3627</f>
        <v>480000</v>
      </c>
      <c r="D3626" s="618">
        <f t="shared" ref="D3626:J3626" si="1647">D3627</f>
        <v>0</v>
      </c>
      <c r="E3626" s="618">
        <f t="shared" si="1647"/>
        <v>0</v>
      </c>
      <c r="F3626" s="626">
        <f t="shared" si="1647"/>
        <v>0</v>
      </c>
      <c r="G3626" s="821">
        <f t="shared" si="1647"/>
        <v>480000</v>
      </c>
      <c r="H3626" s="618">
        <f t="shared" si="1647"/>
        <v>0</v>
      </c>
      <c r="I3626" s="935">
        <f t="shared" si="1647"/>
        <v>480000</v>
      </c>
      <c r="J3626" s="628">
        <f t="shared" si="1647"/>
        <v>0</v>
      </c>
      <c r="K3626" s="743">
        <f t="shared" si="1644"/>
        <v>100</v>
      </c>
    </row>
    <row r="3627" spans="1:11" ht="14.1" customHeight="1" x14ac:dyDescent="0.25">
      <c r="A3627" s="732" t="s">
        <v>396</v>
      </c>
      <c r="B3627" s="4" t="s">
        <v>140</v>
      </c>
      <c r="C3627" s="12">
        <v>480000</v>
      </c>
      <c r="D3627" s="587"/>
      <c r="E3627" s="587"/>
      <c r="F3627" s="699"/>
      <c r="G3627" s="822">
        <v>480000</v>
      </c>
      <c r="H3627" s="605"/>
      <c r="I3627" s="831">
        <f>H3627+G3627</f>
        <v>480000</v>
      </c>
      <c r="J3627" s="636">
        <f>C3627-I3627</f>
        <v>0</v>
      </c>
      <c r="K3627" s="733">
        <f t="shared" si="1644"/>
        <v>100</v>
      </c>
    </row>
    <row r="3628" spans="1:11" ht="14.1" customHeight="1" x14ac:dyDescent="0.25">
      <c r="A3628" s="732" t="s">
        <v>397</v>
      </c>
      <c r="B3628" s="4" t="s">
        <v>385</v>
      </c>
      <c r="C3628" s="12">
        <f>C3629</f>
        <v>200000</v>
      </c>
      <c r="D3628" s="12">
        <f t="shared" ref="D3628:J3628" si="1648">D3629</f>
        <v>0</v>
      </c>
      <c r="E3628" s="12">
        <f t="shared" si="1648"/>
        <v>0</v>
      </c>
      <c r="F3628" s="633">
        <f t="shared" si="1648"/>
        <v>0</v>
      </c>
      <c r="G3628" s="824">
        <f t="shared" si="1648"/>
        <v>200000</v>
      </c>
      <c r="H3628" s="12">
        <f t="shared" si="1648"/>
        <v>0</v>
      </c>
      <c r="I3628" s="834">
        <f t="shared" si="1648"/>
        <v>200000</v>
      </c>
      <c r="J3628" s="634">
        <f t="shared" si="1648"/>
        <v>0</v>
      </c>
      <c r="K3628" s="733">
        <f t="shared" si="1644"/>
        <v>100</v>
      </c>
    </row>
    <row r="3629" spans="1:11" ht="14.1" customHeight="1" x14ac:dyDescent="0.25">
      <c r="A3629" s="732" t="s">
        <v>398</v>
      </c>
      <c r="B3629" s="4" t="s">
        <v>386</v>
      </c>
      <c r="C3629" s="12">
        <v>200000</v>
      </c>
      <c r="D3629" s="587"/>
      <c r="E3629" s="587"/>
      <c r="F3629" s="699"/>
      <c r="G3629" s="822">
        <v>200000</v>
      </c>
      <c r="H3629" s="605"/>
      <c r="I3629" s="831">
        <f>H3629+G3629</f>
        <v>200000</v>
      </c>
      <c r="J3629" s="636">
        <f>C3629-I3629</f>
        <v>0</v>
      </c>
      <c r="K3629" s="733">
        <f t="shared" si="1644"/>
        <v>100</v>
      </c>
    </row>
    <row r="3630" spans="1:11" ht="14.1" customHeight="1" x14ac:dyDescent="0.25">
      <c r="A3630" s="732" t="s">
        <v>399</v>
      </c>
      <c r="B3630" s="4" t="s">
        <v>141</v>
      </c>
      <c r="C3630" s="12">
        <f>C3631+C3632</f>
        <v>400000</v>
      </c>
      <c r="D3630" s="12">
        <f t="shared" ref="D3630:J3630" si="1649">D3631+D3632</f>
        <v>0</v>
      </c>
      <c r="E3630" s="12">
        <f t="shared" si="1649"/>
        <v>0</v>
      </c>
      <c r="F3630" s="633">
        <f t="shared" si="1649"/>
        <v>0</v>
      </c>
      <c r="G3630" s="824">
        <f t="shared" si="1649"/>
        <v>400000</v>
      </c>
      <c r="H3630" s="12">
        <f t="shared" si="1649"/>
        <v>0</v>
      </c>
      <c r="I3630" s="834">
        <f t="shared" si="1649"/>
        <v>400000</v>
      </c>
      <c r="J3630" s="634">
        <f t="shared" si="1649"/>
        <v>0</v>
      </c>
      <c r="K3630" s="733">
        <f t="shared" si="1644"/>
        <v>100</v>
      </c>
    </row>
    <row r="3631" spans="1:11" ht="14.1" customHeight="1" x14ac:dyDescent="0.25">
      <c r="A3631" s="732" t="s">
        <v>401</v>
      </c>
      <c r="B3631" s="4" t="s">
        <v>142</v>
      </c>
      <c r="C3631" s="12">
        <v>300000</v>
      </c>
      <c r="D3631" s="587"/>
      <c r="E3631" s="587"/>
      <c r="F3631" s="699"/>
      <c r="G3631" s="822">
        <v>300000</v>
      </c>
      <c r="H3631" s="605"/>
      <c r="I3631" s="831">
        <f>H3631+G3631</f>
        <v>300000</v>
      </c>
      <c r="J3631" s="636">
        <f>C3631-I3631</f>
        <v>0</v>
      </c>
      <c r="K3631" s="733">
        <f t="shared" si="1644"/>
        <v>100</v>
      </c>
    </row>
    <row r="3632" spans="1:11" ht="14.1" customHeight="1" x14ac:dyDescent="0.25">
      <c r="A3632" s="732" t="s">
        <v>400</v>
      </c>
      <c r="B3632" s="4" t="s">
        <v>387</v>
      </c>
      <c r="C3632" s="12">
        <v>100000</v>
      </c>
      <c r="D3632" s="587"/>
      <c r="E3632" s="587"/>
      <c r="F3632" s="699"/>
      <c r="G3632" s="822">
        <v>100000</v>
      </c>
      <c r="H3632" s="605"/>
      <c r="I3632" s="831">
        <f>H3632+G3632</f>
        <v>100000</v>
      </c>
      <c r="J3632" s="636">
        <f>C3632-I3632</f>
        <v>0</v>
      </c>
      <c r="K3632" s="733">
        <f t="shared" si="1644"/>
        <v>100</v>
      </c>
    </row>
    <row r="3633" spans="1:11" ht="14.1" customHeight="1" x14ac:dyDescent="0.25">
      <c r="A3633" s="732" t="s">
        <v>402</v>
      </c>
      <c r="B3633" s="4" t="s">
        <v>388</v>
      </c>
      <c r="C3633" s="12">
        <f>C3634+C3635</f>
        <v>800000</v>
      </c>
      <c r="D3633" s="12">
        <f t="shared" ref="D3633:J3633" si="1650">D3634+D3635</f>
        <v>0</v>
      </c>
      <c r="E3633" s="12">
        <f t="shared" si="1650"/>
        <v>0</v>
      </c>
      <c r="F3633" s="633">
        <f t="shared" si="1650"/>
        <v>0</v>
      </c>
      <c r="G3633" s="824">
        <f t="shared" si="1650"/>
        <v>800000</v>
      </c>
      <c r="H3633" s="12">
        <f t="shared" si="1650"/>
        <v>0</v>
      </c>
      <c r="I3633" s="834">
        <f t="shared" si="1650"/>
        <v>800000</v>
      </c>
      <c r="J3633" s="634">
        <f t="shared" si="1650"/>
        <v>0</v>
      </c>
      <c r="K3633" s="733">
        <f t="shared" si="1644"/>
        <v>100</v>
      </c>
    </row>
    <row r="3634" spans="1:11" ht="14.1" customHeight="1" x14ac:dyDescent="0.25">
      <c r="A3634" s="732" t="s">
        <v>404</v>
      </c>
      <c r="B3634" s="4" t="s">
        <v>389</v>
      </c>
      <c r="C3634" s="12">
        <v>500000</v>
      </c>
      <c r="D3634" s="587"/>
      <c r="E3634" s="587"/>
      <c r="F3634" s="699"/>
      <c r="G3634" s="822">
        <v>500000</v>
      </c>
      <c r="H3634" s="605"/>
      <c r="I3634" s="831">
        <f>H3634+G3634</f>
        <v>500000</v>
      </c>
      <c r="J3634" s="636">
        <f>C3634-I3634</f>
        <v>0</v>
      </c>
      <c r="K3634" s="733">
        <f t="shared" si="1644"/>
        <v>100</v>
      </c>
    </row>
    <row r="3635" spans="1:11" ht="14.1" customHeight="1" x14ac:dyDescent="0.25">
      <c r="A3635" s="732" t="s">
        <v>403</v>
      </c>
      <c r="B3635" s="4" t="s">
        <v>390</v>
      </c>
      <c r="C3635" s="12">
        <v>300000</v>
      </c>
      <c r="D3635" s="587"/>
      <c r="E3635" s="587"/>
      <c r="F3635" s="699"/>
      <c r="G3635" s="822">
        <v>300000</v>
      </c>
      <c r="H3635" s="605"/>
      <c r="I3635" s="831">
        <f>H3635+G3635</f>
        <v>300000</v>
      </c>
      <c r="J3635" s="636">
        <f>C3635-I3635</f>
        <v>0</v>
      </c>
      <c r="K3635" s="733">
        <f t="shared" si="1644"/>
        <v>100</v>
      </c>
    </row>
    <row r="3636" spans="1:11" ht="14.1" customHeight="1" x14ac:dyDescent="0.25">
      <c r="A3636" s="732" t="s">
        <v>405</v>
      </c>
      <c r="B3636" s="4" t="s">
        <v>143</v>
      </c>
      <c r="C3636" s="12">
        <f>C3637</f>
        <v>2295000</v>
      </c>
      <c r="D3636" s="12">
        <f t="shared" ref="D3636:J3636" si="1651">D3637</f>
        <v>0</v>
      </c>
      <c r="E3636" s="12">
        <f t="shared" si="1651"/>
        <v>0</v>
      </c>
      <c r="F3636" s="633">
        <f t="shared" si="1651"/>
        <v>0</v>
      </c>
      <c r="G3636" s="824">
        <f t="shared" si="1651"/>
        <v>2295000</v>
      </c>
      <c r="H3636" s="12">
        <f t="shared" si="1651"/>
        <v>0</v>
      </c>
      <c r="I3636" s="834">
        <f t="shared" si="1651"/>
        <v>2295000</v>
      </c>
      <c r="J3636" s="634">
        <f t="shared" si="1651"/>
        <v>0</v>
      </c>
      <c r="K3636" s="733">
        <f t="shared" si="1644"/>
        <v>100</v>
      </c>
    </row>
    <row r="3637" spans="1:11" ht="14.1" customHeight="1" x14ac:dyDescent="0.25">
      <c r="A3637" s="732" t="s">
        <v>406</v>
      </c>
      <c r="B3637" s="4" t="s">
        <v>160</v>
      </c>
      <c r="C3637" s="12">
        <v>2295000</v>
      </c>
      <c r="D3637" s="218"/>
      <c r="E3637" s="218"/>
      <c r="F3637" s="697"/>
      <c r="G3637" s="822">
        <v>2295000</v>
      </c>
      <c r="H3637" s="605"/>
      <c r="I3637" s="831">
        <f>H3637+G3637</f>
        <v>2295000</v>
      </c>
      <c r="J3637" s="604">
        <f>C3637-I3637</f>
        <v>0</v>
      </c>
      <c r="K3637" s="733">
        <f t="shared" si="1644"/>
        <v>100</v>
      </c>
    </row>
    <row r="3638" spans="1:11" ht="14.1" customHeight="1" x14ac:dyDescent="0.25">
      <c r="A3638" s="745" t="s">
        <v>98</v>
      </c>
      <c r="B3638" s="38" t="s">
        <v>97</v>
      </c>
      <c r="C3638" s="620">
        <f t="shared" ref="C3638:J3638" si="1652">C3639+C3648</f>
        <v>5000000</v>
      </c>
      <c r="D3638" s="620">
        <f t="shared" si="1652"/>
        <v>0</v>
      </c>
      <c r="E3638" s="620">
        <f t="shared" si="1652"/>
        <v>0</v>
      </c>
      <c r="F3638" s="453">
        <f t="shared" si="1652"/>
        <v>0</v>
      </c>
      <c r="G3638" s="825">
        <f t="shared" si="1652"/>
        <v>34500</v>
      </c>
      <c r="H3638" s="619">
        <f t="shared" si="1652"/>
        <v>369750</v>
      </c>
      <c r="I3638" s="665">
        <f t="shared" si="1652"/>
        <v>404250</v>
      </c>
      <c r="J3638" s="621">
        <f t="shared" si="1652"/>
        <v>4595750</v>
      </c>
      <c r="K3638" s="746">
        <f t="shared" si="1644"/>
        <v>8.0850000000000009</v>
      </c>
    </row>
    <row r="3639" spans="1:11" ht="14.1" customHeight="1" thickBot="1" x14ac:dyDescent="0.3">
      <c r="A3639" s="371" t="s">
        <v>74</v>
      </c>
      <c r="B3639" s="47" t="s">
        <v>75</v>
      </c>
      <c r="C3639" s="616">
        <f>C3640</f>
        <v>2000000</v>
      </c>
      <c r="D3639" s="616">
        <f t="shared" ref="D3639:J3639" si="1653">D3640</f>
        <v>0</v>
      </c>
      <c r="E3639" s="616">
        <f t="shared" si="1653"/>
        <v>0</v>
      </c>
      <c r="F3639" s="622">
        <f t="shared" si="1653"/>
        <v>0</v>
      </c>
      <c r="G3639" s="838">
        <f t="shared" si="1653"/>
        <v>34500</v>
      </c>
      <c r="H3639" s="641">
        <f t="shared" si="1653"/>
        <v>171500</v>
      </c>
      <c r="I3639" s="962">
        <f t="shared" si="1653"/>
        <v>206000</v>
      </c>
      <c r="J3639" s="632">
        <f t="shared" si="1653"/>
        <v>1794000</v>
      </c>
      <c r="K3639" s="739">
        <f t="shared" si="1644"/>
        <v>10.299999999999999</v>
      </c>
    </row>
    <row r="3640" spans="1:11" ht="14.1" customHeight="1" thickBot="1" x14ac:dyDescent="0.3">
      <c r="A3640" s="776" t="s">
        <v>407</v>
      </c>
      <c r="B3640" s="3" t="s">
        <v>136</v>
      </c>
      <c r="C3640" s="617">
        <f>C3641+C3643+C3646</f>
        <v>2000000</v>
      </c>
      <c r="D3640" s="617">
        <f t="shared" ref="D3640:J3640" si="1654">D3641+D3643+D3646</f>
        <v>0</v>
      </c>
      <c r="E3640" s="617">
        <f t="shared" si="1654"/>
        <v>0</v>
      </c>
      <c r="F3640" s="624">
        <f t="shared" si="1654"/>
        <v>0</v>
      </c>
      <c r="G3640" s="820">
        <f t="shared" si="1654"/>
        <v>34500</v>
      </c>
      <c r="H3640" s="617">
        <f t="shared" si="1654"/>
        <v>171500</v>
      </c>
      <c r="I3640" s="934">
        <f t="shared" si="1654"/>
        <v>206000</v>
      </c>
      <c r="J3640" s="625">
        <f t="shared" si="1654"/>
        <v>1794000</v>
      </c>
      <c r="K3640" s="741">
        <f t="shared" si="1644"/>
        <v>10.299999999999999</v>
      </c>
    </row>
    <row r="3641" spans="1:11" ht="14.1" customHeight="1" x14ac:dyDescent="0.25">
      <c r="A3641" s="777" t="s">
        <v>408</v>
      </c>
      <c r="B3641" s="41" t="s">
        <v>139</v>
      </c>
      <c r="C3641" s="618">
        <f>C3642</f>
        <v>550000</v>
      </c>
      <c r="D3641" s="618">
        <f t="shared" ref="D3641:J3641" si="1655">D3642</f>
        <v>0</v>
      </c>
      <c r="E3641" s="618">
        <f t="shared" si="1655"/>
        <v>0</v>
      </c>
      <c r="F3641" s="626">
        <f t="shared" si="1655"/>
        <v>0</v>
      </c>
      <c r="G3641" s="821">
        <f t="shared" si="1655"/>
        <v>0</v>
      </c>
      <c r="H3641" s="618">
        <f t="shared" si="1655"/>
        <v>149000</v>
      </c>
      <c r="I3641" s="935">
        <f t="shared" si="1655"/>
        <v>149000</v>
      </c>
      <c r="J3641" s="628">
        <f t="shared" si="1655"/>
        <v>401000</v>
      </c>
      <c r="K3641" s="743">
        <f t="shared" si="1644"/>
        <v>27.090909090909093</v>
      </c>
    </row>
    <row r="3642" spans="1:11" ht="14.1" customHeight="1" x14ac:dyDescent="0.25">
      <c r="A3642" s="778" t="s">
        <v>409</v>
      </c>
      <c r="B3642" s="4" t="s">
        <v>140</v>
      </c>
      <c r="C3642" s="12">
        <v>550000</v>
      </c>
      <c r="D3642" s="587"/>
      <c r="E3642" s="587"/>
      <c r="F3642" s="699"/>
      <c r="G3642" s="822"/>
      <c r="H3642" s="605">
        <v>149000</v>
      </c>
      <c r="I3642" s="823">
        <f>H3642+G3642</f>
        <v>149000</v>
      </c>
      <c r="J3642" s="604">
        <f>C3642-I3642</f>
        <v>401000</v>
      </c>
      <c r="K3642" s="733">
        <f t="shared" si="1644"/>
        <v>27.090909090909093</v>
      </c>
    </row>
    <row r="3643" spans="1:11" ht="14.1" customHeight="1" x14ac:dyDescent="0.25">
      <c r="A3643" s="778" t="s">
        <v>410</v>
      </c>
      <c r="B3643" s="4" t="s">
        <v>141</v>
      </c>
      <c r="C3643" s="12">
        <f>C3644+C3645</f>
        <v>450000</v>
      </c>
      <c r="D3643" s="12">
        <f t="shared" ref="D3643:J3643" si="1656">D3644+D3645</f>
        <v>0</v>
      </c>
      <c r="E3643" s="12">
        <f t="shared" si="1656"/>
        <v>0</v>
      </c>
      <c r="F3643" s="633">
        <f t="shared" si="1656"/>
        <v>0</v>
      </c>
      <c r="G3643" s="824">
        <f t="shared" si="1656"/>
        <v>34500</v>
      </c>
      <c r="H3643" s="12">
        <f t="shared" si="1656"/>
        <v>22500</v>
      </c>
      <c r="I3643" s="834">
        <f t="shared" si="1656"/>
        <v>57000</v>
      </c>
      <c r="J3643" s="634">
        <f t="shared" si="1656"/>
        <v>393000</v>
      </c>
      <c r="K3643" s="733">
        <f t="shared" si="1644"/>
        <v>12.666666666666668</v>
      </c>
    </row>
    <row r="3644" spans="1:11" ht="14.1" customHeight="1" x14ac:dyDescent="0.25">
      <c r="A3644" s="778" t="s">
        <v>411</v>
      </c>
      <c r="B3644" s="4" t="s">
        <v>142</v>
      </c>
      <c r="C3644" s="12">
        <v>450000</v>
      </c>
      <c r="D3644" s="587"/>
      <c r="E3644" s="587"/>
      <c r="F3644" s="699"/>
      <c r="G3644" s="822">
        <v>34500</v>
      </c>
      <c r="H3644" s="605">
        <v>22500</v>
      </c>
      <c r="I3644" s="823">
        <f>H3644+G3644</f>
        <v>57000</v>
      </c>
      <c r="J3644" s="604">
        <f>C3644-I3644</f>
        <v>393000</v>
      </c>
      <c r="K3644" s="733">
        <f t="shared" si="1644"/>
        <v>12.666666666666668</v>
      </c>
    </row>
    <row r="3645" spans="1:11" ht="14.1" customHeight="1" x14ac:dyDescent="0.25">
      <c r="A3645" s="778" t="s">
        <v>941</v>
      </c>
      <c r="B3645" s="4" t="s">
        <v>387</v>
      </c>
      <c r="C3645" s="12">
        <v>0</v>
      </c>
      <c r="D3645" s="587"/>
      <c r="E3645" s="587"/>
      <c r="F3645" s="699"/>
      <c r="G3645" s="822"/>
      <c r="H3645" s="605"/>
      <c r="I3645" s="823"/>
      <c r="J3645" s="604">
        <f>C3645-I3645</f>
        <v>0</v>
      </c>
      <c r="K3645" s="733"/>
    </row>
    <row r="3646" spans="1:11" ht="14.1" customHeight="1" x14ac:dyDescent="0.25">
      <c r="A3646" s="778" t="s">
        <v>412</v>
      </c>
      <c r="B3646" s="4" t="s">
        <v>143</v>
      </c>
      <c r="C3646" s="12">
        <f>C3647</f>
        <v>1000000</v>
      </c>
      <c r="D3646" s="12">
        <f t="shared" ref="D3646:J3646" si="1657">D3647</f>
        <v>0</v>
      </c>
      <c r="E3646" s="12">
        <f t="shared" si="1657"/>
        <v>0</v>
      </c>
      <c r="F3646" s="633">
        <f t="shared" si="1657"/>
        <v>0</v>
      </c>
      <c r="G3646" s="824">
        <f t="shared" si="1657"/>
        <v>0</v>
      </c>
      <c r="H3646" s="12">
        <f t="shared" si="1657"/>
        <v>0</v>
      </c>
      <c r="I3646" s="834">
        <f t="shared" si="1657"/>
        <v>0</v>
      </c>
      <c r="J3646" s="634">
        <f t="shared" si="1657"/>
        <v>1000000</v>
      </c>
      <c r="K3646" s="733">
        <f t="shared" ref="K3646:K3655" si="1658">I3646/C3646*100</f>
        <v>0</v>
      </c>
    </row>
    <row r="3647" spans="1:11" ht="14.1" customHeight="1" x14ac:dyDescent="0.25">
      <c r="A3647" s="778" t="s">
        <v>413</v>
      </c>
      <c r="B3647" s="4" t="s">
        <v>160</v>
      </c>
      <c r="C3647" s="12">
        <v>1000000</v>
      </c>
      <c r="D3647" s="218"/>
      <c r="E3647" s="218"/>
      <c r="F3647" s="697"/>
      <c r="G3647" s="804"/>
      <c r="H3647" s="605"/>
      <c r="I3647" s="823">
        <f>H3647+G3647</f>
        <v>0</v>
      </c>
      <c r="J3647" s="604">
        <f>C3647-I3647</f>
        <v>1000000</v>
      </c>
      <c r="K3647" s="733">
        <f t="shared" si="1658"/>
        <v>0</v>
      </c>
    </row>
    <row r="3648" spans="1:11" ht="14.1" customHeight="1" thickBot="1" x14ac:dyDescent="0.3">
      <c r="A3648" s="371" t="s">
        <v>76</v>
      </c>
      <c r="B3648" s="47" t="s">
        <v>77</v>
      </c>
      <c r="C3648" s="616">
        <f>C3649</f>
        <v>3000000</v>
      </c>
      <c r="D3648" s="616">
        <f t="shared" ref="D3648:J3648" si="1659">D3649</f>
        <v>0</v>
      </c>
      <c r="E3648" s="616">
        <f t="shared" si="1659"/>
        <v>0</v>
      </c>
      <c r="F3648" s="622">
        <f t="shared" si="1659"/>
        <v>0</v>
      </c>
      <c r="G3648" s="838">
        <f t="shared" si="1659"/>
        <v>0</v>
      </c>
      <c r="H3648" s="641">
        <f t="shared" si="1659"/>
        <v>198250</v>
      </c>
      <c r="I3648" s="962">
        <f t="shared" si="1659"/>
        <v>198250</v>
      </c>
      <c r="J3648" s="632">
        <f t="shared" si="1659"/>
        <v>2801750</v>
      </c>
      <c r="K3648" s="739">
        <f t="shared" si="1658"/>
        <v>6.6083333333333325</v>
      </c>
    </row>
    <row r="3649" spans="1:11" ht="14.1" customHeight="1" thickBot="1" x14ac:dyDescent="0.3">
      <c r="A3649" s="776" t="s">
        <v>414</v>
      </c>
      <c r="B3649" s="3" t="s">
        <v>136</v>
      </c>
      <c r="C3649" s="617">
        <f>C3650+C3652+C3654</f>
        <v>3000000</v>
      </c>
      <c r="D3649" s="617">
        <f t="shared" ref="D3649:J3649" si="1660">D3650+D3652+D3654</f>
        <v>0</v>
      </c>
      <c r="E3649" s="617">
        <f t="shared" si="1660"/>
        <v>0</v>
      </c>
      <c r="F3649" s="624">
        <f t="shared" si="1660"/>
        <v>0</v>
      </c>
      <c r="G3649" s="820">
        <f t="shared" si="1660"/>
        <v>0</v>
      </c>
      <c r="H3649" s="617">
        <f t="shared" si="1660"/>
        <v>198250</v>
      </c>
      <c r="I3649" s="934">
        <f t="shared" si="1660"/>
        <v>198250</v>
      </c>
      <c r="J3649" s="625">
        <f t="shared" si="1660"/>
        <v>2801750</v>
      </c>
      <c r="K3649" s="749">
        <f t="shared" si="1658"/>
        <v>6.6083333333333325</v>
      </c>
    </row>
    <row r="3650" spans="1:11" ht="14.1" customHeight="1" x14ac:dyDescent="0.25">
      <c r="A3650" s="777" t="s">
        <v>415</v>
      </c>
      <c r="B3650" s="41" t="s">
        <v>139</v>
      </c>
      <c r="C3650" s="618">
        <f>C3651</f>
        <v>940000</v>
      </c>
      <c r="D3650" s="618">
        <f t="shared" ref="D3650:J3650" si="1661">D3651</f>
        <v>0</v>
      </c>
      <c r="E3650" s="618">
        <f t="shared" si="1661"/>
        <v>0</v>
      </c>
      <c r="F3650" s="626">
        <f t="shared" si="1661"/>
        <v>0</v>
      </c>
      <c r="G3650" s="821">
        <f t="shared" si="1661"/>
        <v>0</v>
      </c>
      <c r="H3650" s="618">
        <f t="shared" si="1661"/>
        <v>164500</v>
      </c>
      <c r="I3650" s="935">
        <f t="shared" si="1661"/>
        <v>164500</v>
      </c>
      <c r="J3650" s="628">
        <f t="shared" si="1661"/>
        <v>775500</v>
      </c>
      <c r="K3650" s="759">
        <f t="shared" si="1658"/>
        <v>17.5</v>
      </c>
    </row>
    <row r="3651" spans="1:11" ht="14.1" customHeight="1" x14ac:dyDescent="0.25">
      <c r="A3651" s="778" t="s">
        <v>416</v>
      </c>
      <c r="B3651" s="4" t="s">
        <v>140</v>
      </c>
      <c r="C3651" s="12">
        <v>940000</v>
      </c>
      <c r="D3651" s="587"/>
      <c r="E3651" s="587"/>
      <c r="F3651" s="699"/>
      <c r="G3651" s="822"/>
      <c r="H3651" s="605">
        <v>164500</v>
      </c>
      <c r="I3651" s="823">
        <f>H3651+G3651</f>
        <v>164500</v>
      </c>
      <c r="J3651" s="636">
        <f>C3651-I3651</f>
        <v>775500</v>
      </c>
      <c r="K3651" s="752">
        <f t="shared" si="1658"/>
        <v>17.5</v>
      </c>
    </row>
    <row r="3652" spans="1:11" ht="14.1" customHeight="1" x14ac:dyDescent="0.25">
      <c r="A3652" s="778" t="s">
        <v>417</v>
      </c>
      <c r="B3652" s="4" t="s">
        <v>141</v>
      </c>
      <c r="C3652" s="12">
        <f>C3653</f>
        <v>100000</v>
      </c>
      <c r="D3652" s="12">
        <f t="shared" ref="D3652:J3652" si="1662">D3653</f>
        <v>0</v>
      </c>
      <c r="E3652" s="12">
        <f t="shared" si="1662"/>
        <v>0</v>
      </c>
      <c r="F3652" s="633">
        <f t="shared" si="1662"/>
        <v>0</v>
      </c>
      <c r="G3652" s="824">
        <f t="shared" si="1662"/>
        <v>0</v>
      </c>
      <c r="H3652" s="12">
        <f t="shared" si="1662"/>
        <v>33750</v>
      </c>
      <c r="I3652" s="834">
        <f t="shared" si="1662"/>
        <v>33750</v>
      </c>
      <c r="J3652" s="634">
        <f t="shared" si="1662"/>
        <v>66250</v>
      </c>
      <c r="K3652" s="752">
        <f t="shared" si="1658"/>
        <v>33.75</v>
      </c>
    </row>
    <row r="3653" spans="1:11" ht="14.1" customHeight="1" x14ac:dyDescent="0.25">
      <c r="A3653" s="778" t="s">
        <v>418</v>
      </c>
      <c r="B3653" s="4" t="s">
        <v>142</v>
      </c>
      <c r="C3653" s="12">
        <v>100000</v>
      </c>
      <c r="D3653" s="218"/>
      <c r="E3653" s="218"/>
      <c r="F3653" s="699"/>
      <c r="G3653" s="822"/>
      <c r="H3653" s="605">
        <v>33750</v>
      </c>
      <c r="I3653" s="831">
        <f>H3653+G3653</f>
        <v>33750</v>
      </c>
      <c r="J3653" s="636">
        <f>C3653-I3653</f>
        <v>66250</v>
      </c>
      <c r="K3653" s="752">
        <f t="shared" si="1658"/>
        <v>33.75</v>
      </c>
    </row>
    <row r="3654" spans="1:11" ht="14.1" customHeight="1" x14ac:dyDescent="0.25">
      <c r="A3654" s="778" t="s">
        <v>419</v>
      </c>
      <c r="B3654" s="4" t="s">
        <v>143</v>
      </c>
      <c r="C3654" s="12">
        <f>C3655</f>
        <v>1960000</v>
      </c>
      <c r="D3654" s="12">
        <f t="shared" ref="D3654:J3654" si="1663">D3655</f>
        <v>0</v>
      </c>
      <c r="E3654" s="12">
        <f t="shared" si="1663"/>
        <v>0</v>
      </c>
      <c r="F3654" s="633">
        <f t="shared" si="1663"/>
        <v>0</v>
      </c>
      <c r="G3654" s="824">
        <f t="shared" si="1663"/>
        <v>0</v>
      </c>
      <c r="H3654" s="12">
        <f t="shared" si="1663"/>
        <v>0</v>
      </c>
      <c r="I3654" s="834">
        <f t="shared" si="1663"/>
        <v>0</v>
      </c>
      <c r="J3654" s="634">
        <f t="shared" si="1663"/>
        <v>1960000</v>
      </c>
      <c r="K3654" s="752">
        <f t="shared" si="1658"/>
        <v>0</v>
      </c>
    </row>
    <row r="3655" spans="1:11" ht="14.1" customHeight="1" thickBot="1" x14ac:dyDescent="0.3">
      <c r="A3655" s="778" t="s">
        <v>420</v>
      </c>
      <c r="B3655" s="4" t="s">
        <v>160</v>
      </c>
      <c r="C3655" s="12">
        <v>1960000</v>
      </c>
      <c r="D3655" s="218"/>
      <c r="E3655" s="218"/>
      <c r="F3655" s="699"/>
      <c r="G3655" s="804"/>
      <c r="H3655" s="605"/>
      <c r="I3655" s="823">
        <f>H3655+G3655</f>
        <v>0</v>
      </c>
      <c r="J3655" s="636">
        <f>C3655-I3655</f>
        <v>1960000</v>
      </c>
      <c r="K3655" s="781">
        <f t="shared" si="1658"/>
        <v>0</v>
      </c>
    </row>
    <row r="3656" spans="1:11" ht="14.1" customHeight="1" thickBot="1" x14ac:dyDescent="0.3">
      <c r="A3656" s="1647" t="s">
        <v>112</v>
      </c>
      <c r="B3656" s="1648"/>
      <c r="C3656" s="671">
        <f>C3169</f>
        <v>2014975600</v>
      </c>
      <c r="D3656" s="671">
        <f>D3165</f>
        <v>815849081</v>
      </c>
      <c r="E3656" s="671">
        <f>E3165</f>
        <v>278687102</v>
      </c>
      <c r="F3656" s="796">
        <f>F3165</f>
        <v>1094536183</v>
      </c>
      <c r="G3656" s="861">
        <f>G3169</f>
        <v>808001876</v>
      </c>
      <c r="H3656" s="671">
        <f>H3169</f>
        <v>286476701</v>
      </c>
      <c r="I3656" s="955">
        <f>I3169</f>
        <v>1094478577</v>
      </c>
      <c r="J3656" s="672">
        <f>J3169</f>
        <v>920347023</v>
      </c>
      <c r="K3656" s="782">
        <f>K3169</f>
        <v>54.317212426790675</v>
      </c>
    </row>
    <row r="3657" spans="1:11" ht="14.1" customHeight="1" thickTop="1" thickBot="1" x14ac:dyDescent="0.3">
      <c r="A3657" s="1649" t="s">
        <v>693</v>
      </c>
      <c r="B3657" s="1650"/>
      <c r="C3657" s="710"/>
      <c r="D3657" s="710"/>
      <c r="E3657" s="710"/>
      <c r="F3657" s="711"/>
      <c r="G3657" s="862"/>
      <c r="H3657" s="673"/>
      <c r="I3657" s="956"/>
      <c r="J3657" s="674">
        <f>F3656-I3656</f>
        <v>57606</v>
      </c>
      <c r="K3657" s="783"/>
    </row>
    <row r="3658" spans="1:11" ht="14.1" customHeight="1" x14ac:dyDescent="0.25">
      <c r="A3658" s="216"/>
      <c r="B3658" s="216"/>
      <c r="C3658" s="1651" t="s">
        <v>455</v>
      </c>
      <c r="D3658" s="1651"/>
      <c r="E3658" s="387">
        <f>J3657</f>
        <v>57606</v>
      </c>
      <c r="F3658" s="237"/>
      <c r="G3658" s="1652" t="s">
        <v>1066</v>
      </c>
      <c r="H3658" s="1652"/>
      <c r="I3658" s="1652"/>
      <c r="J3658" s="1652"/>
      <c r="K3658" s="1652"/>
    </row>
    <row r="3659" spans="1:11" ht="14.1" customHeight="1" x14ac:dyDescent="0.25">
      <c r="A3659" s="216"/>
      <c r="B3659" s="216"/>
      <c r="C3659" s="1653" t="s">
        <v>787</v>
      </c>
      <c r="D3659" s="1653"/>
      <c r="E3659" s="388">
        <v>0</v>
      </c>
      <c r="F3659" s="237"/>
      <c r="G3659" s="1654" t="s">
        <v>720</v>
      </c>
      <c r="H3659" s="1654"/>
      <c r="I3659" s="1654"/>
      <c r="J3659" s="1654"/>
      <c r="K3659" s="1654"/>
    </row>
    <row r="3660" spans="1:11" ht="14.1" customHeight="1" x14ac:dyDescent="0.25">
      <c r="A3660" s="216"/>
      <c r="B3660" s="216"/>
      <c r="C3660" s="1655" t="s">
        <v>572</v>
      </c>
      <c r="D3660" s="1655"/>
      <c r="E3660" s="675">
        <f>E3658-E3659</f>
        <v>57606</v>
      </c>
      <c r="F3660" s="237"/>
      <c r="G3660" s="237"/>
      <c r="H3660" s="237"/>
      <c r="I3660" s="237"/>
      <c r="J3660" s="237"/>
      <c r="K3660" s="237"/>
    </row>
    <row r="3661" spans="1:11" ht="14.1" customHeight="1" x14ac:dyDescent="0.25">
      <c r="A3661" s="216"/>
      <c r="B3661" s="216"/>
      <c r="C3661" s="216"/>
      <c r="D3661" s="216"/>
      <c r="E3661" s="676">
        <f>E3660+E3659</f>
        <v>57606</v>
      </c>
      <c r="F3661" s="237"/>
      <c r="G3661" s="237"/>
      <c r="H3661" s="237"/>
      <c r="I3661" s="677"/>
      <c r="J3661" s="237"/>
      <c r="K3661" s="237"/>
    </row>
    <row r="3662" spans="1:11" ht="14.1" customHeight="1" x14ac:dyDescent="0.25">
      <c r="A3662" s="216"/>
      <c r="B3662" s="712"/>
      <c r="C3662" s="387"/>
      <c r="D3662" s="216"/>
      <c r="E3662" s="216"/>
      <c r="F3662" s="237"/>
      <c r="G3662" s="677"/>
      <c r="H3662" s="677"/>
      <c r="I3662" s="957" t="s">
        <v>744</v>
      </c>
      <c r="J3662" s="677"/>
      <c r="K3662" s="677"/>
    </row>
    <row r="3663" spans="1:11" ht="14.1" customHeight="1" x14ac:dyDescent="0.25">
      <c r="A3663" s="216"/>
      <c r="B3663" s="712"/>
      <c r="C3663" s="713"/>
      <c r="D3663" s="387"/>
      <c r="E3663" s="713"/>
      <c r="F3663" s="237"/>
      <c r="G3663" s="677"/>
      <c r="H3663" s="677"/>
      <c r="I3663" s="958" t="s">
        <v>745</v>
      </c>
      <c r="J3663" s="677"/>
      <c r="K3663" s="677"/>
    </row>
    <row r="3664" spans="1:11" ht="14.1" customHeight="1" x14ac:dyDescent="0.25">
      <c r="A3664" s="216"/>
      <c r="B3664" s="712"/>
      <c r="C3664" s="713"/>
      <c r="D3664" s="216"/>
      <c r="E3664" s="713"/>
      <c r="F3664" s="237"/>
      <c r="G3664" s="237"/>
      <c r="H3664" s="237"/>
      <c r="I3664" s="677"/>
      <c r="J3664" s="237"/>
      <c r="K3664" s="237"/>
    </row>
    <row r="3665" spans="1:11" ht="14.1" customHeight="1" x14ac:dyDescent="0.25">
      <c r="A3665" s="216"/>
      <c r="B3665" s="216"/>
      <c r="C3665" s="216"/>
      <c r="D3665" s="216"/>
      <c r="E3665" s="216"/>
      <c r="F3665" s="237"/>
      <c r="G3665" s="237"/>
      <c r="H3665" s="237"/>
      <c r="I3665" s="677"/>
      <c r="J3665" s="237"/>
      <c r="K3665" s="237"/>
    </row>
    <row r="3666" spans="1:11" ht="14.1" customHeight="1" x14ac:dyDescent="0.25">
      <c r="A3666" s="216"/>
      <c r="B3666" s="1678" t="s">
        <v>441</v>
      </c>
      <c r="C3666" s="1678" t="s">
        <v>705</v>
      </c>
      <c r="D3666" s="678" t="s">
        <v>442</v>
      </c>
      <c r="E3666" s="679" t="s">
        <v>454</v>
      </c>
      <c r="F3666" s="1679"/>
      <c r="G3666" s="1679"/>
      <c r="H3666" s="682">
        <f>E3673+E3670</f>
        <v>1094478577</v>
      </c>
      <c r="I3666" s="677"/>
      <c r="J3666" s="237"/>
      <c r="K3666" s="237"/>
    </row>
    <row r="3667" spans="1:11" ht="14.1" customHeight="1" x14ac:dyDescent="0.25">
      <c r="A3667" s="216"/>
      <c r="B3667" s="1678"/>
      <c r="C3667" s="1678"/>
      <c r="D3667" s="678" t="s">
        <v>442</v>
      </c>
      <c r="E3667" s="679" t="s">
        <v>454</v>
      </c>
      <c r="F3667" s="1315" t="s">
        <v>455</v>
      </c>
      <c r="G3667" s="1315"/>
      <c r="H3667" s="237"/>
      <c r="I3667" s="237"/>
      <c r="J3667" s="237"/>
      <c r="K3667" s="237"/>
    </row>
    <row r="3668" spans="1:11" ht="14.1" customHeight="1" x14ac:dyDescent="0.25">
      <c r="A3668" s="216"/>
      <c r="B3668" s="57" t="s">
        <v>78</v>
      </c>
      <c r="C3668" s="59">
        <f>C3670+C3673</f>
        <v>2014975600</v>
      </c>
      <c r="D3668" s="1293">
        <f>D3670+D3673</f>
        <v>1094536183</v>
      </c>
      <c r="E3668" s="1293">
        <f>E3670+E3673</f>
        <v>1094478577</v>
      </c>
      <c r="F3668" s="59">
        <f>F3670+F3673</f>
        <v>0</v>
      </c>
      <c r="G3668" s="59">
        <f>G3670+G3673</f>
        <v>138950494</v>
      </c>
      <c r="H3668" s="237"/>
      <c r="I3668" s="682">
        <f>I3184-E3673</f>
        <v>0</v>
      </c>
      <c r="J3668" s="681"/>
      <c r="K3668" s="237"/>
    </row>
    <row r="3669" spans="1:11" ht="14.1" customHeight="1" x14ac:dyDescent="0.25">
      <c r="A3669" s="216"/>
      <c r="B3669" s="58"/>
      <c r="C3669" s="58"/>
      <c r="D3669" s="12"/>
      <c r="E3669" s="12"/>
      <c r="F3669" s="12"/>
      <c r="G3669" s="12"/>
      <c r="H3669" s="237"/>
      <c r="I3669" s="237"/>
      <c r="J3669" s="237"/>
      <c r="K3669" s="237"/>
    </row>
    <row r="3670" spans="1:11" ht="14.1" customHeight="1" x14ac:dyDescent="0.25">
      <c r="A3670" s="216"/>
      <c r="B3670" s="57" t="s">
        <v>443</v>
      </c>
      <c r="C3670" s="59">
        <f>C3671+C3672</f>
        <v>1559485600</v>
      </c>
      <c r="D3670" s="59">
        <f>F3166</f>
        <v>947738484</v>
      </c>
      <c r="E3670" s="59">
        <f>E3671+E3672</f>
        <v>947738484</v>
      </c>
      <c r="F3670" s="59">
        <f>D3670-E3670</f>
        <v>0</v>
      </c>
      <c r="G3670" s="12"/>
      <c r="H3670" s="237"/>
      <c r="I3670" s="682">
        <f>C3184-C3673</f>
        <v>0</v>
      </c>
      <c r="J3670" s="237"/>
      <c r="K3670" s="237"/>
    </row>
    <row r="3671" spans="1:11" ht="14.1" customHeight="1" x14ac:dyDescent="0.25">
      <c r="A3671" s="216"/>
      <c r="B3671" s="60" t="s">
        <v>706</v>
      </c>
      <c r="C3671" s="61">
        <f>C3173</f>
        <v>1293085600</v>
      </c>
      <c r="D3671" s="61">
        <f>D3173</f>
        <v>0</v>
      </c>
      <c r="E3671" s="61">
        <f>I3173</f>
        <v>825933484</v>
      </c>
      <c r="F3671" s="61">
        <f>F3173</f>
        <v>0</v>
      </c>
      <c r="G3671" s="61">
        <f>G3173</f>
        <v>568040382</v>
      </c>
      <c r="H3671" s="237"/>
      <c r="I3671" s="682">
        <f>D3670-D3672</f>
        <v>825933484</v>
      </c>
      <c r="J3671" s="237"/>
      <c r="K3671" s="237"/>
    </row>
    <row r="3672" spans="1:11" ht="14.1" customHeight="1" x14ac:dyDescent="0.25">
      <c r="A3672" s="216"/>
      <c r="B3672" s="60" t="s">
        <v>707</v>
      </c>
      <c r="C3672" s="61">
        <f>C3183</f>
        <v>266400000</v>
      </c>
      <c r="D3672" s="61">
        <f>I3182</f>
        <v>121805000</v>
      </c>
      <c r="E3672" s="61">
        <f>I3182</f>
        <v>121805000</v>
      </c>
      <c r="F3672" s="61">
        <f>F3183</f>
        <v>0</v>
      </c>
      <c r="G3672" s="61">
        <f>G3183</f>
        <v>101011000</v>
      </c>
      <c r="H3672" s="237"/>
      <c r="I3672" s="237"/>
      <c r="J3672" s="237"/>
      <c r="K3672" s="237"/>
    </row>
    <row r="3673" spans="1:11" ht="14.1" customHeight="1" x14ac:dyDescent="0.25">
      <c r="A3673" s="216"/>
      <c r="B3673" s="57" t="s">
        <v>82</v>
      </c>
      <c r="C3673" s="59">
        <f>C3674+C3675+C3676</f>
        <v>455490000</v>
      </c>
      <c r="D3673" s="59">
        <f>F3167</f>
        <v>146797699</v>
      </c>
      <c r="E3673" s="59">
        <f>E3674+E3675+E3676</f>
        <v>146740093</v>
      </c>
      <c r="F3673" s="59">
        <f>F3674+F3675+F3676</f>
        <v>0</v>
      </c>
      <c r="G3673" s="59">
        <f>G3674+G3675+G3676</f>
        <v>138950494</v>
      </c>
      <c r="H3673" s="682">
        <f>455494000-C3673</f>
        <v>4000</v>
      </c>
      <c r="I3673" s="682">
        <f>D3673-E3673</f>
        <v>57606</v>
      </c>
      <c r="J3673" s="237"/>
      <c r="K3673" s="237"/>
    </row>
    <row r="3674" spans="1:11" ht="14.1" customHeight="1" x14ac:dyDescent="0.25">
      <c r="A3674" s="216"/>
      <c r="B3674" s="60" t="s">
        <v>444</v>
      </c>
      <c r="C3674" s="61">
        <f>C3622+C3596+C3584+C3475+C3455+C3428+C3402+C3395+C3378+C3335+C3312+C3299+C3278+C3203</f>
        <v>103440000</v>
      </c>
      <c r="D3674" s="61">
        <f>D3622+D3596+D3584+D3475+D3455+D3428+D3402+D3395+D3378+D3335+D3312+D3299+D3278+D3203</f>
        <v>0</v>
      </c>
      <c r="E3674" s="61">
        <f>I3622+I3596+I3584+I3475+I3455+I3428+I3402+I3395+I3378+I3335+I3312+I3299+I3278+I3203</f>
        <v>15847000</v>
      </c>
      <c r="F3674" s="61">
        <f>F3622+F3596+F3584+F3475+F3455+F3428+F3402+F3395+F3378+F3335+F3312+F3299+F3278+F3203</f>
        <v>0</v>
      </c>
      <c r="G3674" s="61">
        <f>G3622+G3596+G3584+G3475+G3455+G3428+G3402+G3395+G3378+G3335+G3312+G3299+G3278+G3203</f>
        <v>15197000</v>
      </c>
      <c r="H3674" s="237"/>
      <c r="I3674" s="682">
        <f>I3184-E3673</f>
        <v>0</v>
      </c>
      <c r="J3674" s="237"/>
      <c r="K3674" s="237"/>
    </row>
    <row r="3675" spans="1:11" ht="14.1" customHeight="1" x14ac:dyDescent="0.25">
      <c r="A3675" s="216"/>
      <c r="B3675" s="60" t="s">
        <v>445</v>
      </c>
      <c r="C3675" s="61">
        <f>C3187+C3206+C3218+C3225+C3232+C3248+C3260+C3267+C3287+C3304+C3315+C3330+C3338+C3342+C3347+C3352+C3356+C3360+C3370+C3374+C3398+C3405+C3413+C3420+C3424+C3433+C3443+C3460+C3467+C3478+C3497+C3511+C3520+C3529+C3541+C3552+C3562+C3572+C3587+C3599+C3609+C3625+C3640+C3649</f>
        <v>240596000</v>
      </c>
      <c r="D3675" s="61">
        <f>D3187+D3206+D3218+D3225+D3232+D3248+D3260+D3267+D3287+D3304+D3315+D3330+D3338+D3342+D3347+D3352+D3356+D3360+D3370+D3374+D3398+D3405+D3413+D3420+D3424+D3433+D3443+D3460+D3467+D3478+D3497+D3511+D3520+D3529+D3541+D3552+D3562+D3572+D3587+D3599+D3609+D3625+D3640+D3649</f>
        <v>0</v>
      </c>
      <c r="E3675" s="61">
        <f>I3649+I3640+I3625+I3609+I3599+I3587+I3572+I3562+I3552+I3541+I3529+I3520+I3511+I3497+I3478+I3460+I3443+I3433+I3424+I3420+I3413+I3405+I3398+I3374+I3370+I3360+I3356+I3352+I3347+I3342+I3338+I3330+I3315+I3304+I3287+I3267+I3260+I3248+I3232+I3225+I3218+I3206+I3187+I3467</f>
        <v>110893093</v>
      </c>
      <c r="F3675" s="61">
        <f>F3187+F3206+F3218+F3225+F3232+F3248+F3260+F3267+F3287+F3304+F3315+F3330+F3338+F3342+F3347+F3352+F3356+F3360+F3370+F3374+F3398+F3405+F3413+F3420+F3424+F3433+F3443+F3460+F3467+F3478+F3497+F3511+F3520+F3529+F3541+F3552+F3562+F3572+F3587+F3599+F3609+F3625+F3640+F3649</f>
        <v>0</v>
      </c>
      <c r="G3675" s="61">
        <f>G3187+G3206+G3218+G3225+G3232+G3248+G3260+G3267+G3287+G3304+G3315+G3330+G3338+G3342+G3347+G3352+G3356+G3360+G3370+G3374+G3398+G3405+G3413+G3420+G3424+G3433+G3443+G3460+G3467+G3478+G3497+G3511+G3520+G3529+G3541+G3552+G3562+G3572+G3587+G3599+G3609+G3625+G3640+G3649</f>
        <v>103753494</v>
      </c>
      <c r="H3675" s="237"/>
      <c r="I3675" s="237"/>
      <c r="J3675" s="237"/>
      <c r="K3675" s="237"/>
    </row>
    <row r="3676" spans="1:11" ht="14.1" customHeight="1" x14ac:dyDescent="0.25">
      <c r="A3676" s="216"/>
      <c r="B3676" s="60" t="s">
        <v>446</v>
      </c>
      <c r="C3676" s="61">
        <f>C3383+C3391+C3438</f>
        <v>111454000</v>
      </c>
      <c r="D3676" s="61">
        <f>D3383+D3391+D3438</f>
        <v>0</v>
      </c>
      <c r="E3676" s="61">
        <f>I3438+I3391+I3383</f>
        <v>20000000</v>
      </c>
      <c r="F3676" s="61">
        <f>F3383+F3391+F3438</f>
        <v>0</v>
      </c>
      <c r="G3676" s="61">
        <f>G3383+G3391+G3438</f>
        <v>20000000</v>
      </c>
      <c r="H3676" s="237"/>
      <c r="I3676" s="237"/>
      <c r="J3676" s="237"/>
      <c r="K3676" s="237"/>
    </row>
    <row r="3677" spans="1:11" ht="14.1" customHeight="1" x14ac:dyDescent="0.25">
      <c r="A3677" s="216"/>
      <c r="B3677" s="58"/>
      <c r="C3677" s="63"/>
      <c r="D3677" s="12"/>
      <c r="E3677" s="12"/>
      <c r="F3677" s="62"/>
      <c r="G3677" s="62"/>
      <c r="H3677" s="237"/>
      <c r="I3677" s="237"/>
      <c r="J3677" s="237"/>
      <c r="K3677" s="237"/>
    </row>
    <row r="3678" spans="1:11" ht="14.1" customHeight="1" x14ac:dyDescent="0.25">
      <c r="A3678" s="216"/>
      <c r="B3678" s="10"/>
      <c r="C3678" s="10"/>
      <c r="D3678" s="10"/>
      <c r="E3678" s="10"/>
      <c r="F3678" s="58"/>
      <c r="G3678" s="58"/>
      <c r="H3678" s="237"/>
      <c r="I3678" s="237"/>
      <c r="J3678" s="237"/>
      <c r="K3678" s="237"/>
    </row>
    <row r="3679" spans="1:11" ht="14.1" customHeight="1" x14ac:dyDescent="0.25"/>
    <row r="3680" spans="1:11" ht="14.1" customHeight="1" x14ac:dyDescent="0.25"/>
    <row r="3681" ht="14.1" customHeight="1" x14ac:dyDescent="0.25"/>
    <row r="3682" ht="14.1" customHeight="1" x14ac:dyDescent="0.25"/>
    <row r="3683" ht="14.1" customHeight="1" x14ac:dyDescent="0.25"/>
    <row r="3684" ht="14.1" customHeight="1" x14ac:dyDescent="0.25"/>
    <row r="3685" ht="14.1" customHeight="1" x14ac:dyDescent="0.25"/>
    <row r="3686" ht="14.1" customHeight="1" x14ac:dyDescent="0.25"/>
    <row r="3687" ht="14.1" customHeight="1" x14ac:dyDescent="0.25"/>
    <row r="3688" ht="14.1" customHeight="1" x14ac:dyDescent="0.25"/>
    <row r="3689" ht="14.1" customHeight="1" x14ac:dyDescent="0.25"/>
    <row r="3690" ht="14.1" customHeight="1" x14ac:dyDescent="0.25"/>
    <row r="3691" ht="14.1" customHeight="1" x14ac:dyDescent="0.25"/>
    <row r="3692" ht="14.1" customHeight="1" x14ac:dyDescent="0.25"/>
    <row r="3693" ht="14.1" customHeight="1" x14ac:dyDescent="0.25"/>
    <row r="3694" ht="14.1" customHeight="1" x14ac:dyDescent="0.25"/>
    <row r="3695" ht="14.1" customHeight="1" x14ac:dyDescent="0.25"/>
    <row r="3696" ht="14.1" customHeight="1" x14ac:dyDescent="0.25"/>
    <row r="3697" spans="1:11" ht="14.1" customHeight="1" x14ac:dyDescent="0.25"/>
    <row r="3698" spans="1:11" ht="14.1" customHeight="1" x14ac:dyDescent="0.25"/>
    <row r="3699" spans="1:11" ht="14.1" customHeight="1" x14ac:dyDescent="0.25"/>
    <row r="3700" spans="1:11" ht="14.1" customHeight="1" x14ac:dyDescent="0.25"/>
    <row r="3701" spans="1:11" ht="14.1" customHeight="1" x14ac:dyDescent="0.25"/>
    <row r="3702" spans="1:11" ht="14.1" customHeight="1" x14ac:dyDescent="0.25"/>
    <row r="3703" spans="1:11" ht="14.1" customHeight="1" x14ac:dyDescent="0.25"/>
    <row r="3704" spans="1:11" ht="14.1" customHeight="1" x14ac:dyDescent="0.25"/>
    <row r="3705" spans="1:11" ht="14.1" customHeight="1" x14ac:dyDescent="0.25"/>
    <row r="3706" spans="1:11" ht="14.1" customHeight="1" x14ac:dyDescent="0.25"/>
    <row r="3707" spans="1:11" ht="14.1" customHeight="1" x14ac:dyDescent="0.25"/>
    <row r="3708" spans="1:11" ht="14.1" customHeight="1" x14ac:dyDescent="0.25">
      <c r="A3708" s="1656" t="s">
        <v>421</v>
      </c>
      <c r="B3708" s="1656"/>
      <c r="C3708" s="1656"/>
      <c r="D3708" s="1656"/>
      <c r="E3708" s="1656"/>
      <c r="F3708" s="1656"/>
      <c r="G3708" s="1656"/>
      <c r="H3708" s="1656"/>
      <c r="I3708" s="1656"/>
      <c r="J3708" s="1656"/>
      <c r="K3708" s="1656"/>
    </row>
    <row r="3709" spans="1:11" ht="14.1" customHeight="1" x14ac:dyDescent="0.25">
      <c r="A3709" s="1657" t="s">
        <v>422</v>
      </c>
      <c r="B3709" s="1657"/>
      <c r="C3709" s="1657"/>
      <c r="D3709" s="1657"/>
      <c r="E3709" s="1657"/>
      <c r="F3709" s="1657"/>
      <c r="G3709" s="1657"/>
      <c r="H3709" s="1657"/>
      <c r="I3709" s="1657"/>
      <c r="J3709" s="1657"/>
      <c r="K3709" s="1657"/>
    </row>
    <row r="3710" spans="1:11" ht="14.1" customHeight="1" x14ac:dyDescent="0.25">
      <c r="A3710" s="1656" t="s">
        <v>943</v>
      </c>
      <c r="B3710" s="1656"/>
      <c r="C3710" s="1656"/>
      <c r="D3710" s="1656"/>
      <c r="E3710" s="1656"/>
      <c r="F3710" s="1656"/>
      <c r="G3710" s="1656"/>
      <c r="H3710" s="1656"/>
      <c r="I3710" s="1656"/>
      <c r="J3710" s="1656"/>
      <c r="K3710" s="1656"/>
    </row>
    <row r="3711" spans="1:11" ht="14.1" customHeight="1" thickBot="1" x14ac:dyDescent="0.3">
      <c r="A3711" s="714" t="s">
        <v>1067</v>
      </c>
      <c r="B3711" s="715"/>
      <c r="C3711" s="8"/>
      <c r="D3711" s="9"/>
      <c r="E3711" s="1658"/>
      <c r="F3711" s="1658"/>
      <c r="G3711" s="1659"/>
      <c r="H3711" s="1659"/>
      <c r="I3711" s="920"/>
      <c r="J3711" s="288"/>
      <c r="K3711" s="289">
        <v>1</v>
      </c>
    </row>
    <row r="3712" spans="1:11" ht="14.1" customHeight="1" x14ac:dyDescent="0.25">
      <c r="A3712" s="1660" t="s">
        <v>423</v>
      </c>
      <c r="B3712" s="1663" t="s">
        <v>424</v>
      </c>
      <c r="C3712" s="1666" t="s">
        <v>1023</v>
      </c>
      <c r="D3712" s="1669" t="s">
        <v>425</v>
      </c>
      <c r="E3712" s="1669"/>
      <c r="F3712" s="1670"/>
      <c r="G3712" s="1671" t="s">
        <v>426</v>
      </c>
      <c r="H3712" s="1672"/>
      <c r="I3712" s="1673"/>
      <c r="J3712" s="716"/>
      <c r="K3712" s="1674" t="s">
        <v>427</v>
      </c>
    </row>
    <row r="3713" spans="1:14" ht="14.1" customHeight="1" x14ac:dyDescent="0.25">
      <c r="A3713" s="1661"/>
      <c r="B3713" s="1664"/>
      <c r="C3713" s="1667"/>
      <c r="D3713" s="683" t="s">
        <v>428</v>
      </c>
      <c r="E3713" s="683" t="s">
        <v>428</v>
      </c>
      <c r="F3713" s="684" t="s">
        <v>428</v>
      </c>
      <c r="G3713" s="798" t="s">
        <v>428</v>
      </c>
      <c r="H3713" s="577" t="s">
        <v>428</v>
      </c>
      <c r="I3713" s="921" t="s">
        <v>428</v>
      </c>
      <c r="J3713" s="1676" t="s">
        <v>429</v>
      </c>
      <c r="K3713" s="1675"/>
    </row>
    <row r="3714" spans="1:14" ht="14.1" customHeight="1" x14ac:dyDescent="0.25">
      <c r="A3714" s="1661"/>
      <c r="B3714" s="1664"/>
      <c r="C3714" s="1667"/>
      <c r="D3714" s="1343" t="s">
        <v>430</v>
      </c>
      <c r="E3714" s="1343" t="s">
        <v>430</v>
      </c>
      <c r="F3714" s="686" t="s">
        <v>431</v>
      </c>
      <c r="G3714" s="799" t="s">
        <v>430</v>
      </c>
      <c r="H3714" s="1345" t="s">
        <v>430</v>
      </c>
      <c r="I3714" s="922" t="s">
        <v>431</v>
      </c>
      <c r="J3714" s="1677"/>
      <c r="K3714" s="1675"/>
    </row>
    <row r="3715" spans="1:14" ht="14.1" customHeight="1" x14ac:dyDescent="0.25">
      <c r="A3715" s="1662"/>
      <c r="B3715" s="1665"/>
      <c r="C3715" s="1668"/>
      <c r="D3715" s="1344" t="s">
        <v>432</v>
      </c>
      <c r="E3715" s="1344" t="s">
        <v>433</v>
      </c>
      <c r="F3715" s="688" t="s">
        <v>433</v>
      </c>
      <c r="G3715" s="800" t="s">
        <v>432</v>
      </c>
      <c r="H3715" s="1346" t="s">
        <v>433</v>
      </c>
      <c r="I3715" s="923" t="s">
        <v>433</v>
      </c>
      <c r="J3715" s="580" t="s">
        <v>434</v>
      </c>
      <c r="K3715" s="1675"/>
    </row>
    <row r="3716" spans="1:14" ht="14.1" customHeight="1" thickBot="1" x14ac:dyDescent="0.3">
      <c r="A3716" s="717" t="s">
        <v>435</v>
      </c>
      <c r="B3716" s="689">
        <v>2</v>
      </c>
      <c r="C3716" s="690" t="s">
        <v>436</v>
      </c>
      <c r="D3716" s="690" t="s">
        <v>437</v>
      </c>
      <c r="E3716" s="690" t="s">
        <v>438</v>
      </c>
      <c r="F3716" s="691" t="s">
        <v>439</v>
      </c>
      <c r="G3716" s="801">
        <v>7</v>
      </c>
      <c r="H3716" s="581">
        <v>8</v>
      </c>
      <c r="I3716" s="924">
        <v>9</v>
      </c>
      <c r="J3716" s="582">
        <v>10</v>
      </c>
      <c r="K3716" s="718">
        <v>11</v>
      </c>
    </row>
    <row r="3717" spans="1:14" ht="14.1" customHeight="1" thickBot="1" x14ac:dyDescent="0.3">
      <c r="A3717" s="719"/>
      <c r="B3717" s="24" t="s">
        <v>440</v>
      </c>
      <c r="C3717" s="692"/>
      <c r="D3717" s="25">
        <f>D3718+D3719</f>
        <v>1094536183</v>
      </c>
      <c r="E3717" s="25">
        <f>E3718+E3719</f>
        <v>114157089</v>
      </c>
      <c r="F3717" s="64">
        <f>E3717+D3717</f>
        <v>1208693272</v>
      </c>
      <c r="G3717" s="802"/>
      <c r="H3717" s="583"/>
      <c r="I3717" s="925"/>
      <c r="J3717" s="584"/>
      <c r="K3717" s="720"/>
      <c r="M3717" s="206"/>
    </row>
    <row r="3718" spans="1:14" ht="14.1" customHeight="1" x14ac:dyDescent="0.25">
      <c r="A3718" s="721"/>
      <c r="B3718" s="21" t="s">
        <v>453</v>
      </c>
      <c r="C3718" s="22"/>
      <c r="D3718" s="23">
        <v>947738484</v>
      </c>
      <c r="E3718" s="23">
        <v>114157089</v>
      </c>
      <c r="F3718" s="65">
        <f>E3718+D3718</f>
        <v>1061895573</v>
      </c>
      <c r="G3718" s="803"/>
      <c r="H3718" s="585"/>
      <c r="I3718" s="926"/>
      <c r="J3718" s="586"/>
      <c r="K3718" s="720"/>
      <c r="M3718" s="82"/>
    </row>
    <row r="3719" spans="1:14" ht="14.1" customHeight="1" thickBot="1" x14ac:dyDescent="0.3">
      <c r="A3719" s="722"/>
      <c r="B3719" s="10" t="s">
        <v>452</v>
      </c>
      <c r="C3719" s="11"/>
      <c r="D3719" s="416">
        <v>146797699</v>
      </c>
      <c r="E3719" s="15">
        <v>0</v>
      </c>
      <c r="F3719" s="13">
        <f>E3719+D3719</f>
        <v>146797699</v>
      </c>
      <c r="G3719" s="804"/>
      <c r="H3719" s="587"/>
      <c r="I3719" s="927"/>
      <c r="J3719" s="588"/>
      <c r="K3719" s="720"/>
      <c r="M3719" s="82"/>
    </row>
    <row r="3720" spans="1:14" ht="14.1" customHeight="1" thickTop="1" thickBot="1" x14ac:dyDescent="0.3">
      <c r="A3720" s="725" t="s">
        <v>81</v>
      </c>
      <c r="B3720" s="592" t="s">
        <v>78</v>
      </c>
      <c r="C3720" s="593">
        <f>C3722+C3735</f>
        <v>2014975600</v>
      </c>
      <c r="D3720" s="593">
        <f t="shared" ref="D3720:J3720" si="1664">D3722+D3735</f>
        <v>0</v>
      </c>
      <c r="E3720" s="593">
        <f t="shared" si="1664"/>
        <v>0</v>
      </c>
      <c r="F3720" s="594">
        <f t="shared" si="1664"/>
        <v>0</v>
      </c>
      <c r="G3720" s="806">
        <f t="shared" si="1664"/>
        <v>1090261577</v>
      </c>
      <c r="H3720" s="595">
        <f t="shared" si="1664"/>
        <v>114157089</v>
      </c>
      <c r="I3720" s="929">
        <f t="shared" si="1664"/>
        <v>1204418666</v>
      </c>
      <c r="J3720" s="596">
        <f t="shared" si="1664"/>
        <v>810406934</v>
      </c>
      <c r="K3720" s="726">
        <f>I3720/C3720*100</f>
        <v>59.773362317637989</v>
      </c>
    </row>
    <row r="3721" spans="1:14" ht="14.1" customHeight="1" thickTop="1" thickBot="1" x14ac:dyDescent="0.3">
      <c r="A3721" s="727"/>
      <c r="B3721" s="597"/>
      <c r="C3721" s="598"/>
      <c r="D3721" s="598"/>
      <c r="E3721" s="598"/>
      <c r="F3721" s="599"/>
      <c r="G3721" s="807"/>
      <c r="H3721" s="600"/>
      <c r="I3721" s="930"/>
      <c r="J3721" s="601"/>
      <c r="K3721" s="726"/>
    </row>
    <row r="3722" spans="1:14" ht="14.1" customHeight="1" thickTop="1" thickBot="1" x14ac:dyDescent="0.3">
      <c r="A3722" s="725" t="s">
        <v>116</v>
      </c>
      <c r="B3722" s="592" t="s">
        <v>79</v>
      </c>
      <c r="C3722" s="593">
        <f>C3723</f>
        <v>1559485600</v>
      </c>
      <c r="D3722" s="593">
        <f t="shared" ref="D3722:J3722" si="1665">D3723</f>
        <v>0</v>
      </c>
      <c r="E3722" s="593">
        <f t="shared" si="1665"/>
        <v>0</v>
      </c>
      <c r="F3722" s="594">
        <f t="shared" si="1665"/>
        <v>0</v>
      </c>
      <c r="G3722" s="806">
        <f t="shared" si="1665"/>
        <v>947738484</v>
      </c>
      <c r="H3722" s="595">
        <f t="shared" si="1665"/>
        <v>114157089</v>
      </c>
      <c r="I3722" s="929">
        <f t="shared" si="1665"/>
        <v>1061895573</v>
      </c>
      <c r="J3722" s="596">
        <f t="shared" si="1665"/>
        <v>497590027</v>
      </c>
      <c r="K3722" s="726">
        <f t="shared" ref="K3722:K3739" si="1666">I3722/C3722*100</f>
        <v>68.092682163913537</v>
      </c>
      <c r="M3722" s="1322"/>
    </row>
    <row r="3723" spans="1:14" ht="13.5" customHeight="1" thickTop="1" x14ac:dyDescent="0.25">
      <c r="A3723" s="728" t="s">
        <v>115</v>
      </c>
      <c r="B3723" s="602" t="s">
        <v>80</v>
      </c>
      <c r="C3723" s="308">
        <f>C3724+C3733</f>
        <v>1559485600</v>
      </c>
      <c r="D3723" s="308">
        <f t="shared" ref="D3723:J3723" si="1667">D3724+D3733</f>
        <v>0</v>
      </c>
      <c r="E3723" s="308">
        <f t="shared" si="1667"/>
        <v>0</v>
      </c>
      <c r="F3723" s="310">
        <f t="shared" si="1667"/>
        <v>0</v>
      </c>
      <c r="G3723" s="808">
        <f t="shared" si="1667"/>
        <v>947738484</v>
      </c>
      <c r="H3723" s="312">
        <f t="shared" si="1667"/>
        <v>114157089</v>
      </c>
      <c r="I3723" s="809">
        <f t="shared" si="1667"/>
        <v>1061895573</v>
      </c>
      <c r="J3723" s="313">
        <f t="shared" si="1667"/>
        <v>497590027</v>
      </c>
      <c r="K3723" s="729">
        <f t="shared" si="1666"/>
        <v>68.092682163913537</v>
      </c>
      <c r="M3723" s="340">
        <f>F3718-I3723</f>
        <v>0</v>
      </c>
    </row>
    <row r="3724" spans="1:14" ht="13.5" customHeight="1" x14ac:dyDescent="0.25">
      <c r="A3724" s="730" t="s">
        <v>113</v>
      </c>
      <c r="B3724" s="291" t="s">
        <v>0</v>
      </c>
      <c r="C3724" s="309">
        <f>SUM(C3725:C3732)</f>
        <v>1293085600</v>
      </c>
      <c r="D3724" s="309">
        <f t="shared" ref="D3724:J3724" si="1668">SUM(D3725:D3732)</f>
        <v>0</v>
      </c>
      <c r="E3724" s="309">
        <f t="shared" si="1668"/>
        <v>0</v>
      </c>
      <c r="F3724" s="311">
        <f t="shared" si="1668"/>
        <v>0</v>
      </c>
      <c r="G3724" s="959">
        <f t="shared" si="1668"/>
        <v>825933484</v>
      </c>
      <c r="H3724" s="309">
        <f t="shared" si="1668"/>
        <v>94328089</v>
      </c>
      <c r="I3724" s="960">
        <f t="shared" si="1668"/>
        <v>920261573</v>
      </c>
      <c r="J3724" s="314">
        <f t="shared" si="1668"/>
        <v>372824027</v>
      </c>
      <c r="K3724" s="731">
        <f t="shared" si="1666"/>
        <v>71.167877285154219</v>
      </c>
      <c r="M3724" s="340"/>
    </row>
    <row r="3725" spans="1:14" ht="13.5" customHeight="1" x14ac:dyDescent="0.25">
      <c r="A3725" s="732" t="s">
        <v>114</v>
      </c>
      <c r="B3725" s="4" t="s">
        <v>126</v>
      </c>
      <c r="C3725" s="12">
        <v>960964000</v>
      </c>
      <c r="D3725" s="229"/>
      <c r="E3725" s="229"/>
      <c r="F3725" s="694"/>
      <c r="G3725" s="828">
        <v>629111500</v>
      </c>
      <c r="H3725" s="603">
        <v>70312000</v>
      </c>
      <c r="I3725" s="823">
        <f>H3725+G3725</f>
        <v>699423500</v>
      </c>
      <c r="J3725" s="604">
        <f>C3725-I3725</f>
        <v>261540500</v>
      </c>
      <c r="K3725" s="733">
        <f t="shared" si="1666"/>
        <v>72.783527790843365</v>
      </c>
      <c r="M3725" s="340"/>
    </row>
    <row r="3726" spans="1:14" ht="13.5" customHeight="1" x14ac:dyDescent="0.25">
      <c r="A3726" s="732" t="s">
        <v>117</v>
      </c>
      <c r="B3726" s="4" t="s">
        <v>127</v>
      </c>
      <c r="C3726" s="12">
        <v>107483200</v>
      </c>
      <c r="D3726" s="229"/>
      <c r="E3726" s="229"/>
      <c r="F3726" s="694"/>
      <c r="G3726" s="822">
        <v>68693532</v>
      </c>
      <c r="H3726" s="605">
        <f>6644000+1884948</f>
        <v>8528948</v>
      </c>
      <c r="I3726" s="823">
        <f t="shared" ref="I3726:I3732" si="1669">H3726+G3726</f>
        <v>77222480</v>
      </c>
      <c r="J3726" s="604">
        <f t="shared" ref="J3726:J3732" si="1670">C3726-I3726</f>
        <v>30260720</v>
      </c>
      <c r="K3726" s="733">
        <f t="shared" si="1666"/>
        <v>71.846093156884052</v>
      </c>
    </row>
    <row r="3727" spans="1:14" ht="13.5" customHeight="1" x14ac:dyDescent="0.25">
      <c r="A3727" s="732" t="s">
        <v>118</v>
      </c>
      <c r="B3727" s="4" t="s">
        <v>128</v>
      </c>
      <c r="C3727" s="12">
        <v>76310000</v>
      </c>
      <c r="D3727" s="229"/>
      <c r="E3727" s="229"/>
      <c r="F3727" s="694"/>
      <c r="G3727" s="822">
        <v>46960000</v>
      </c>
      <c r="H3727" s="605">
        <v>5870000</v>
      </c>
      <c r="I3727" s="823">
        <f t="shared" si="1669"/>
        <v>52830000</v>
      </c>
      <c r="J3727" s="604">
        <f t="shared" si="1670"/>
        <v>23480000</v>
      </c>
      <c r="K3727" s="733">
        <f t="shared" si="1666"/>
        <v>69.230769230769226</v>
      </c>
      <c r="M3727" s="82"/>
    </row>
    <row r="3728" spans="1:14" ht="13.5" customHeight="1" x14ac:dyDescent="0.25">
      <c r="A3728" s="732" t="s">
        <v>119</v>
      </c>
      <c r="B3728" s="4" t="s">
        <v>129</v>
      </c>
      <c r="C3728" s="12">
        <v>28210000</v>
      </c>
      <c r="D3728" s="229"/>
      <c r="E3728" s="229"/>
      <c r="F3728" s="694"/>
      <c r="G3728" s="822">
        <v>17380000</v>
      </c>
      <c r="H3728" s="605">
        <v>2175000</v>
      </c>
      <c r="I3728" s="823">
        <f t="shared" si="1669"/>
        <v>19555000</v>
      </c>
      <c r="J3728" s="604">
        <f t="shared" si="1670"/>
        <v>8655000</v>
      </c>
      <c r="K3728" s="733">
        <f t="shared" si="1666"/>
        <v>69.319390287132222</v>
      </c>
      <c r="M3728" t="s">
        <v>1130</v>
      </c>
      <c r="N3728" s="82">
        <v>1141</v>
      </c>
    </row>
    <row r="3729" spans="1:13" ht="13.5" customHeight="1" x14ac:dyDescent="0.25">
      <c r="A3729" s="732" t="s">
        <v>120</v>
      </c>
      <c r="B3729" s="4" t="s">
        <v>130</v>
      </c>
      <c r="C3729" s="12">
        <v>68801900</v>
      </c>
      <c r="D3729" s="229"/>
      <c r="E3729" s="229"/>
      <c r="F3729" s="694"/>
      <c r="G3729" s="822">
        <v>36427260</v>
      </c>
      <c r="H3729" s="605">
        <v>5069400</v>
      </c>
      <c r="I3729" s="823">
        <f t="shared" si="1669"/>
        <v>41496660</v>
      </c>
      <c r="J3729" s="604">
        <f t="shared" si="1670"/>
        <v>27305240</v>
      </c>
      <c r="K3729" s="733">
        <f t="shared" si="1666"/>
        <v>60.313247163232411</v>
      </c>
      <c r="M3729" s="340">
        <f>I3173-G3724</f>
        <v>0</v>
      </c>
    </row>
    <row r="3730" spans="1:13" ht="13.5" customHeight="1" x14ac:dyDescent="0.25">
      <c r="A3730" s="732" t="s">
        <v>121</v>
      </c>
      <c r="B3730" s="4" t="s">
        <v>131</v>
      </c>
      <c r="C3730" s="12">
        <v>21305700</v>
      </c>
      <c r="D3730" s="229"/>
      <c r="E3730" s="229"/>
      <c r="F3730" s="694"/>
      <c r="G3730" s="822">
        <v>10883869</v>
      </c>
      <c r="H3730" s="605">
        <v>6267</v>
      </c>
      <c r="I3730" s="823">
        <f t="shared" si="1669"/>
        <v>10890136</v>
      </c>
      <c r="J3730" s="604">
        <f t="shared" si="1670"/>
        <v>10415564</v>
      </c>
      <c r="K3730" s="733">
        <f t="shared" si="1666"/>
        <v>51.113720741397842</v>
      </c>
    </row>
    <row r="3731" spans="1:13" ht="13.5" customHeight="1" x14ac:dyDescent="0.25">
      <c r="A3731" s="732" t="s">
        <v>122</v>
      </c>
      <c r="B3731" s="4" t="s">
        <v>132</v>
      </c>
      <c r="C3731" s="12">
        <v>16700</v>
      </c>
      <c r="D3731" s="229"/>
      <c r="E3731" s="229"/>
      <c r="F3731" s="694"/>
      <c r="G3731" s="822">
        <v>9736</v>
      </c>
      <c r="H3731" s="605">
        <v>1246</v>
      </c>
      <c r="I3731" s="823">
        <f t="shared" si="1669"/>
        <v>10982</v>
      </c>
      <c r="J3731" s="604">
        <f t="shared" si="1670"/>
        <v>5718</v>
      </c>
      <c r="K3731" s="733">
        <f t="shared" si="1666"/>
        <v>65.76047904191617</v>
      </c>
    </row>
    <row r="3732" spans="1:13" ht="13.5" customHeight="1" x14ac:dyDescent="0.25">
      <c r="A3732" s="732" t="s">
        <v>123</v>
      </c>
      <c r="B3732" s="4" t="s">
        <v>133</v>
      </c>
      <c r="C3732" s="12">
        <v>29994100</v>
      </c>
      <c r="D3732" s="229"/>
      <c r="E3732" s="229"/>
      <c r="F3732" s="694"/>
      <c r="G3732" s="1190">
        <v>16467587</v>
      </c>
      <c r="H3732" s="606">
        <v>2365228</v>
      </c>
      <c r="I3732" s="823">
        <f t="shared" si="1669"/>
        <v>18832815</v>
      </c>
      <c r="J3732" s="604">
        <f t="shared" si="1670"/>
        <v>11161285</v>
      </c>
      <c r="K3732" s="733">
        <f t="shared" si="1666"/>
        <v>62.788398385015718</v>
      </c>
    </row>
    <row r="3733" spans="1:13" ht="13.5" customHeight="1" x14ac:dyDescent="0.25">
      <c r="A3733" s="734" t="s">
        <v>124</v>
      </c>
      <c r="B3733" s="17" t="s">
        <v>134</v>
      </c>
      <c r="C3733" s="607">
        <f>C3734</f>
        <v>266400000</v>
      </c>
      <c r="D3733" s="607">
        <f t="shared" ref="D3733:J3733" si="1671">D3734</f>
        <v>0</v>
      </c>
      <c r="E3733" s="607">
        <f t="shared" si="1671"/>
        <v>0</v>
      </c>
      <c r="F3733" s="608">
        <f t="shared" si="1671"/>
        <v>0</v>
      </c>
      <c r="G3733" s="814">
        <f t="shared" si="1671"/>
        <v>121805000</v>
      </c>
      <c r="H3733" s="609">
        <f>H3734</f>
        <v>19829000</v>
      </c>
      <c r="I3733" s="931">
        <f t="shared" si="1671"/>
        <v>141634000</v>
      </c>
      <c r="J3733" s="610">
        <f t="shared" si="1671"/>
        <v>124766000</v>
      </c>
      <c r="K3733" s="735">
        <f t="shared" si="1666"/>
        <v>53.165915915915917</v>
      </c>
    </row>
    <row r="3734" spans="1:13" ht="13.5" customHeight="1" thickBot="1" x14ac:dyDescent="0.3">
      <c r="A3734" s="736" t="s">
        <v>125</v>
      </c>
      <c r="B3734" s="32" t="s">
        <v>135</v>
      </c>
      <c r="C3734" s="611">
        <v>266400000</v>
      </c>
      <c r="D3734" s="695"/>
      <c r="E3734" s="695"/>
      <c r="F3734" s="696"/>
      <c r="G3734" s="815">
        <v>121805000</v>
      </c>
      <c r="H3734" s="612">
        <v>19829000</v>
      </c>
      <c r="I3734" s="932">
        <f>H3734+G3734</f>
        <v>141634000</v>
      </c>
      <c r="J3734" s="613">
        <f>C3734-I3734</f>
        <v>124766000</v>
      </c>
      <c r="K3734" s="737">
        <f t="shared" si="1666"/>
        <v>53.165915915915917</v>
      </c>
    </row>
    <row r="3735" spans="1:13" ht="13.5" customHeight="1" thickTop="1" thickBot="1" x14ac:dyDescent="0.3">
      <c r="A3735" s="725" t="s">
        <v>83</v>
      </c>
      <c r="B3735" s="26" t="s">
        <v>82</v>
      </c>
      <c r="C3735" s="614">
        <f t="shared" ref="C3735:J3735" si="1672">C3736+C3751+C3766+C3773+C3780+C3794+C3806+C3813+C3845+C3876+C3929+C3989+C4001+C4013+C4043+C4066+C4108+C4118+C4157+C4191</f>
        <v>455490000</v>
      </c>
      <c r="D3735" s="614">
        <f t="shared" si="1672"/>
        <v>0</v>
      </c>
      <c r="E3735" s="614">
        <f t="shared" si="1672"/>
        <v>0</v>
      </c>
      <c r="F3735" s="784">
        <f t="shared" si="1672"/>
        <v>0</v>
      </c>
      <c r="G3735" s="816">
        <f t="shared" si="1672"/>
        <v>142523093</v>
      </c>
      <c r="H3735" s="614">
        <f t="shared" si="1672"/>
        <v>0</v>
      </c>
      <c r="I3735" s="933">
        <f t="shared" si="1672"/>
        <v>142523093</v>
      </c>
      <c r="J3735" s="863">
        <f t="shared" si="1672"/>
        <v>312816907</v>
      </c>
      <c r="K3735" s="738">
        <f t="shared" si="1666"/>
        <v>31.290059715910338</v>
      </c>
    </row>
    <row r="3736" spans="1:13" ht="13.5" customHeight="1" thickTop="1" x14ac:dyDescent="0.25">
      <c r="A3736" s="728" t="s">
        <v>85</v>
      </c>
      <c r="B3736" s="36" t="s">
        <v>788</v>
      </c>
      <c r="C3736" s="615">
        <f>C3737</f>
        <v>3000000</v>
      </c>
      <c r="D3736" s="615">
        <f t="shared" ref="D3736:J3737" si="1673">D3737</f>
        <v>0</v>
      </c>
      <c r="E3736" s="615">
        <f t="shared" si="1673"/>
        <v>0</v>
      </c>
      <c r="F3736" s="785">
        <f t="shared" si="1673"/>
        <v>0</v>
      </c>
      <c r="G3736" s="817">
        <f t="shared" si="1673"/>
        <v>1741250</v>
      </c>
      <c r="H3736" s="615">
        <f t="shared" si="1673"/>
        <v>0</v>
      </c>
      <c r="I3736" s="818">
        <f t="shared" si="1673"/>
        <v>1741250</v>
      </c>
      <c r="J3736" s="864">
        <f t="shared" si="1673"/>
        <v>1258750</v>
      </c>
      <c r="K3736" s="729">
        <f t="shared" si="1666"/>
        <v>58.041666666666671</v>
      </c>
    </row>
    <row r="3737" spans="1:13" ht="13.5" customHeight="1" thickBot="1" x14ac:dyDescent="0.3">
      <c r="A3737" s="371" t="s">
        <v>792</v>
      </c>
      <c r="B3737" s="47" t="s">
        <v>789</v>
      </c>
      <c r="C3737" s="616">
        <f>C3738</f>
        <v>3000000</v>
      </c>
      <c r="D3737" s="616">
        <f t="shared" si="1673"/>
        <v>0</v>
      </c>
      <c r="E3737" s="616">
        <f t="shared" si="1673"/>
        <v>0</v>
      </c>
      <c r="F3737" s="622">
        <f t="shared" si="1673"/>
        <v>0</v>
      </c>
      <c r="G3737" s="819">
        <f t="shared" si="1673"/>
        <v>1741250</v>
      </c>
      <c r="H3737" s="616">
        <f t="shared" si="1673"/>
        <v>0</v>
      </c>
      <c r="I3737" s="961">
        <f t="shared" si="1673"/>
        <v>1741250</v>
      </c>
      <c r="J3737" s="865">
        <f t="shared" si="1673"/>
        <v>1258750</v>
      </c>
      <c r="K3737" s="739">
        <f t="shared" si="1666"/>
        <v>58.041666666666671</v>
      </c>
    </row>
    <row r="3738" spans="1:13" ht="13.5" customHeight="1" thickBot="1" x14ac:dyDescent="0.3">
      <c r="A3738" s="740" t="s">
        <v>793</v>
      </c>
      <c r="B3738" s="3" t="s">
        <v>136</v>
      </c>
      <c r="C3738" s="617">
        <f>C3739+C3741+C3743+C3746</f>
        <v>3000000</v>
      </c>
      <c r="D3738" s="617">
        <f t="shared" ref="D3738:J3738" si="1674">D3739+D3741+D3743+D3746</f>
        <v>0</v>
      </c>
      <c r="E3738" s="617">
        <f t="shared" si="1674"/>
        <v>0</v>
      </c>
      <c r="F3738" s="624">
        <f t="shared" si="1674"/>
        <v>0</v>
      </c>
      <c r="G3738" s="820">
        <f t="shared" si="1674"/>
        <v>1741250</v>
      </c>
      <c r="H3738" s="617">
        <f t="shared" si="1674"/>
        <v>0</v>
      </c>
      <c r="I3738" s="934">
        <f t="shared" si="1674"/>
        <v>1741250</v>
      </c>
      <c r="J3738" s="625">
        <f t="shared" si="1674"/>
        <v>1258750</v>
      </c>
      <c r="K3738" s="741">
        <f t="shared" si="1666"/>
        <v>58.041666666666671</v>
      </c>
    </row>
    <row r="3739" spans="1:13" ht="13.5" customHeight="1" x14ac:dyDescent="0.25">
      <c r="A3739" s="742" t="s">
        <v>794</v>
      </c>
      <c r="B3739" s="41" t="s">
        <v>139</v>
      </c>
      <c r="C3739" s="618">
        <f>C3740</f>
        <v>215000</v>
      </c>
      <c r="D3739" s="618">
        <f t="shared" ref="D3739:J3739" si="1675">D3740</f>
        <v>0</v>
      </c>
      <c r="E3739" s="618">
        <f t="shared" si="1675"/>
        <v>0</v>
      </c>
      <c r="F3739" s="626">
        <f t="shared" si="1675"/>
        <v>0</v>
      </c>
      <c r="G3739" s="821">
        <f t="shared" si="1675"/>
        <v>165000</v>
      </c>
      <c r="H3739" s="618">
        <f t="shared" si="1675"/>
        <v>0</v>
      </c>
      <c r="I3739" s="935">
        <f t="shared" si="1675"/>
        <v>165000</v>
      </c>
      <c r="J3739" s="628">
        <f t="shared" si="1675"/>
        <v>50000</v>
      </c>
      <c r="K3739" s="743">
        <f t="shared" si="1666"/>
        <v>76.744186046511629</v>
      </c>
    </row>
    <row r="3740" spans="1:13" ht="13.5" customHeight="1" x14ac:dyDescent="0.25">
      <c r="A3740" s="744" t="s">
        <v>795</v>
      </c>
      <c r="B3740" s="4" t="s">
        <v>140</v>
      </c>
      <c r="C3740" s="12">
        <v>215000</v>
      </c>
      <c r="D3740" s="218"/>
      <c r="E3740" s="218"/>
      <c r="F3740" s="697"/>
      <c r="G3740" s="822">
        <v>165000</v>
      </c>
      <c r="H3740" s="605">
        <v>0</v>
      </c>
      <c r="I3740" s="823">
        <f>H3740+G3740</f>
        <v>165000</v>
      </c>
      <c r="J3740" s="604">
        <f>C3740-I3740</f>
        <v>50000</v>
      </c>
      <c r="K3740" s="733">
        <f>I3740/C3740*100</f>
        <v>76.744186046511629</v>
      </c>
    </row>
    <row r="3741" spans="1:13" ht="13.5" customHeight="1" x14ac:dyDescent="0.25">
      <c r="A3741" s="744" t="s">
        <v>796</v>
      </c>
      <c r="B3741" s="4" t="s">
        <v>790</v>
      </c>
      <c r="C3741" s="12">
        <f>C3742</f>
        <v>0</v>
      </c>
      <c r="D3741" s="12">
        <f t="shared" ref="D3741:J3741" si="1676">D3742</f>
        <v>0</v>
      </c>
      <c r="E3741" s="12">
        <f t="shared" si="1676"/>
        <v>0</v>
      </c>
      <c r="F3741" s="633">
        <f t="shared" si="1676"/>
        <v>0</v>
      </c>
      <c r="G3741" s="824">
        <f t="shared" si="1676"/>
        <v>0</v>
      </c>
      <c r="H3741" s="12">
        <f t="shared" si="1676"/>
        <v>0</v>
      </c>
      <c r="I3741" s="834">
        <f t="shared" si="1676"/>
        <v>0</v>
      </c>
      <c r="J3741" s="634">
        <f t="shared" si="1676"/>
        <v>0</v>
      </c>
      <c r="K3741" s="752"/>
    </row>
    <row r="3742" spans="1:13" ht="13.5" customHeight="1" x14ac:dyDescent="0.25">
      <c r="A3742" s="744" t="s">
        <v>797</v>
      </c>
      <c r="B3742" s="4" t="s">
        <v>791</v>
      </c>
      <c r="C3742" s="12">
        <v>0</v>
      </c>
      <c r="D3742" s="218"/>
      <c r="E3742" s="218"/>
      <c r="F3742" s="697"/>
      <c r="G3742" s="822"/>
      <c r="H3742" s="605"/>
      <c r="I3742" s="823"/>
      <c r="J3742" s="604">
        <f>C3742-I3742</f>
        <v>0</v>
      </c>
      <c r="K3742" s="752"/>
    </row>
    <row r="3743" spans="1:13" ht="13.5" customHeight="1" x14ac:dyDescent="0.25">
      <c r="A3743" s="732" t="s">
        <v>798</v>
      </c>
      <c r="B3743" s="4" t="s">
        <v>141</v>
      </c>
      <c r="C3743" s="12">
        <f>C3744+C3745</f>
        <v>90000</v>
      </c>
      <c r="D3743" s="12">
        <f t="shared" ref="D3743:I3743" si="1677">D3744+D3745</f>
        <v>0</v>
      </c>
      <c r="E3743" s="12">
        <f t="shared" si="1677"/>
        <v>0</v>
      </c>
      <c r="F3743" s="12">
        <f t="shared" si="1677"/>
        <v>0</v>
      </c>
      <c r="G3743" s="12">
        <f t="shared" si="1677"/>
        <v>41250</v>
      </c>
      <c r="H3743" s="12">
        <f t="shared" si="1677"/>
        <v>0</v>
      </c>
      <c r="I3743" s="12">
        <f t="shared" si="1677"/>
        <v>41250</v>
      </c>
      <c r="J3743" s="12">
        <f>C3743-I3743</f>
        <v>48750</v>
      </c>
      <c r="K3743" s="733">
        <f>I3743/C3743*100</f>
        <v>45.833333333333329</v>
      </c>
    </row>
    <row r="3744" spans="1:13" ht="13.5" customHeight="1" x14ac:dyDescent="0.25">
      <c r="A3744" s="732" t="s">
        <v>799</v>
      </c>
      <c r="B3744" s="4" t="s">
        <v>1011</v>
      </c>
      <c r="C3744" s="12">
        <v>90000</v>
      </c>
      <c r="D3744" s="12"/>
      <c r="E3744" s="12"/>
      <c r="F3744" s="633"/>
      <c r="G3744" s="824">
        <v>41250</v>
      </c>
      <c r="H3744" s="12">
        <v>0</v>
      </c>
      <c r="I3744" s="834">
        <f>H3744+G3744</f>
        <v>41250</v>
      </c>
      <c r="J3744" s="12">
        <f>C3744-I3744</f>
        <v>48750</v>
      </c>
      <c r="K3744" s="733">
        <f>I3744/C3744*100</f>
        <v>45.833333333333329</v>
      </c>
    </row>
    <row r="3745" spans="1:11" ht="13.5" customHeight="1" x14ac:dyDescent="0.25">
      <c r="A3745" s="732" t="s">
        <v>1010</v>
      </c>
      <c r="B3745" s="4" t="s">
        <v>805</v>
      </c>
      <c r="C3745" s="416">
        <v>0</v>
      </c>
      <c r="D3745" s="1262"/>
      <c r="E3745" s="1262"/>
      <c r="F3745" s="1263"/>
      <c r="G3745" s="822">
        <v>0</v>
      </c>
      <c r="H3745" s="605">
        <v>0</v>
      </c>
      <c r="I3745" s="823">
        <f>H3745+G3745</f>
        <v>0</v>
      </c>
      <c r="J3745" s="12">
        <f>C3745-I3745</f>
        <v>0</v>
      </c>
      <c r="K3745" s="1264"/>
    </row>
    <row r="3746" spans="1:11" ht="13.5" customHeight="1" x14ac:dyDescent="0.25">
      <c r="A3746" s="732" t="s">
        <v>800</v>
      </c>
      <c r="B3746" s="4" t="s">
        <v>143</v>
      </c>
      <c r="C3746" s="12">
        <f>C3747</f>
        <v>2695000</v>
      </c>
      <c r="D3746" s="12">
        <f t="shared" ref="D3746:J3746" si="1678">D3747</f>
        <v>0</v>
      </c>
      <c r="E3746" s="12">
        <f t="shared" si="1678"/>
        <v>0</v>
      </c>
      <c r="F3746" s="633">
        <f t="shared" si="1678"/>
        <v>0</v>
      </c>
      <c r="G3746" s="824">
        <f t="shared" si="1678"/>
        <v>1535000</v>
      </c>
      <c r="H3746" s="12">
        <f t="shared" si="1678"/>
        <v>0</v>
      </c>
      <c r="I3746" s="834">
        <f t="shared" si="1678"/>
        <v>1535000</v>
      </c>
      <c r="J3746" s="634">
        <f t="shared" si="1678"/>
        <v>1160000</v>
      </c>
      <c r="K3746" s="733">
        <f>I3746/C3746*100</f>
        <v>56.957328385899821</v>
      </c>
    </row>
    <row r="3747" spans="1:11" ht="13.5" customHeight="1" x14ac:dyDescent="0.25">
      <c r="A3747" s="732" t="s">
        <v>801</v>
      </c>
      <c r="B3747" s="4" t="s">
        <v>144</v>
      </c>
      <c r="C3747" s="12">
        <v>2695000</v>
      </c>
      <c r="D3747" s="218"/>
      <c r="E3747" s="218"/>
      <c r="F3747" s="697"/>
      <c r="G3747" s="822">
        <v>1535000</v>
      </c>
      <c r="H3747" s="605"/>
      <c r="I3747" s="823">
        <f>H3747+G3747</f>
        <v>1535000</v>
      </c>
      <c r="J3747" s="604">
        <f>C3747-I3747</f>
        <v>1160000</v>
      </c>
      <c r="K3747" s="733">
        <f>I3747/C3747*100</f>
        <v>56.957328385899821</v>
      </c>
    </row>
    <row r="3748" spans="1:11" ht="14.1" customHeight="1" x14ac:dyDescent="0.25">
      <c r="A3748" s="879"/>
      <c r="B3748" s="879"/>
      <c r="C3748" s="880"/>
      <c r="D3748" s="881"/>
      <c r="E3748" s="881"/>
      <c r="F3748" s="881"/>
      <c r="G3748" s="882"/>
      <c r="H3748" s="882"/>
      <c r="I3748" s="882"/>
      <c r="J3748" s="883"/>
      <c r="K3748" s="884"/>
    </row>
    <row r="3749" spans="1:11" ht="13.5" customHeight="1" x14ac:dyDescent="0.25">
      <c r="A3749" s="7"/>
      <c r="B3749" s="7"/>
      <c r="C3749" s="885"/>
      <c r="D3749" s="220"/>
      <c r="E3749" s="220"/>
      <c r="F3749" s="220"/>
      <c r="G3749" s="415"/>
      <c r="H3749" s="415"/>
      <c r="I3749" s="415"/>
      <c r="J3749" s="886"/>
      <c r="K3749" s="887">
        <v>2</v>
      </c>
    </row>
    <row r="3750" spans="1:11" ht="13.5" customHeight="1" x14ac:dyDescent="0.25">
      <c r="A3750" s="717" t="s">
        <v>435</v>
      </c>
      <c r="B3750" s="689">
        <v>2</v>
      </c>
      <c r="C3750" s="690" t="s">
        <v>436</v>
      </c>
      <c r="D3750" s="690" t="s">
        <v>437</v>
      </c>
      <c r="E3750" s="690" t="s">
        <v>438</v>
      </c>
      <c r="F3750" s="691" t="s">
        <v>439</v>
      </c>
      <c r="G3750" s="801">
        <v>7</v>
      </c>
      <c r="H3750" s="581">
        <v>8</v>
      </c>
      <c r="I3750" s="924">
        <v>9</v>
      </c>
      <c r="J3750" s="582">
        <v>10</v>
      </c>
      <c r="K3750" s="718">
        <v>11</v>
      </c>
    </row>
    <row r="3751" spans="1:11" ht="13.5" customHeight="1" x14ac:dyDescent="0.25">
      <c r="A3751" s="745" t="s">
        <v>85</v>
      </c>
      <c r="B3751" s="38" t="s">
        <v>84</v>
      </c>
      <c r="C3751" s="620">
        <f>C3752</f>
        <v>3930000</v>
      </c>
      <c r="D3751" s="620">
        <f t="shared" ref="D3751:J3751" si="1679">D3752</f>
        <v>0</v>
      </c>
      <c r="E3751" s="620">
        <f t="shared" si="1679"/>
        <v>0</v>
      </c>
      <c r="F3751" s="453">
        <f t="shared" si="1679"/>
        <v>0</v>
      </c>
      <c r="G3751" s="825">
        <f t="shared" si="1679"/>
        <v>300500</v>
      </c>
      <c r="H3751" s="619">
        <f t="shared" si="1679"/>
        <v>0</v>
      </c>
      <c r="I3751" s="665">
        <f t="shared" si="1679"/>
        <v>300500</v>
      </c>
      <c r="J3751" s="621">
        <f t="shared" si="1679"/>
        <v>3629500</v>
      </c>
      <c r="K3751" s="746">
        <f t="shared" ref="K3751:K3758" si="1680">I3751/C3751*100</f>
        <v>7.6463104325699751</v>
      </c>
    </row>
    <row r="3752" spans="1:11" ht="13.5" customHeight="1" thickBot="1" x14ac:dyDescent="0.3">
      <c r="A3752" s="371" t="s">
        <v>1</v>
      </c>
      <c r="B3752" s="47" t="s">
        <v>2</v>
      </c>
      <c r="C3752" s="616">
        <f>C3753+C3756</f>
        <v>3930000</v>
      </c>
      <c r="D3752" s="616">
        <f t="shared" ref="D3752:J3752" si="1681">D3753+D3756</f>
        <v>0</v>
      </c>
      <c r="E3752" s="616">
        <f t="shared" si="1681"/>
        <v>0</v>
      </c>
      <c r="F3752" s="622">
        <f t="shared" si="1681"/>
        <v>0</v>
      </c>
      <c r="G3752" s="826">
        <f t="shared" si="1681"/>
        <v>300500</v>
      </c>
      <c r="H3752" s="616">
        <f t="shared" si="1681"/>
        <v>0</v>
      </c>
      <c r="I3752" s="961">
        <f t="shared" si="1681"/>
        <v>300500</v>
      </c>
      <c r="J3752" s="623">
        <f t="shared" si="1681"/>
        <v>3629500</v>
      </c>
      <c r="K3752" s="739">
        <f t="shared" si="1680"/>
        <v>7.6463104325699751</v>
      </c>
    </row>
    <row r="3753" spans="1:11" ht="13.5" customHeight="1" thickBot="1" x14ac:dyDescent="0.3">
      <c r="A3753" s="372" t="s">
        <v>145</v>
      </c>
      <c r="B3753" s="3" t="s">
        <v>80</v>
      </c>
      <c r="C3753" s="617">
        <f>C3754</f>
        <v>1150000</v>
      </c>
      <c r="D3753" s="617">
        <f t="shared" ref="D3753:J3754" si="1682">D3754</f>
        <v>0</v>
      </c>
      <c r="E3753" s="617">
        <f t="shared" si="1682"/>
        <v>0</v>
      </c>
      <c r="F3753" s="624">
        <f t="shared" si="1682"/>
        <v>0</v>
      </c>
      <c r="G3753" s="820">
        <f t="shared" si="1682"/>
        <v>0</v>
      </c>
      <c r="H3753" s="617">
        <f t="shared" si="1682"/>
        <v>0</v>
      </c>
      <c r="I3753" s="934">
        <f t="shared" si="1682"/>
        <v>0</v>
      </c>
      <c r="J3753" s="625">
        <f t="shared" si="1682"/>
        <v>1150000</v>
      </c>
      <c r="K3753" s="741">
        <f t="shared" si="1680"/>
        <v>0</v>
      </c>
    </row>
    <row r="3754" spans="1:11" ht="13.5" customHeight="1" x14ac:dyDescent="0.25">
      <c r="A3754" s="747" t="s">
        <v>146</v>
      </c>
      <c r="B3754" s="41" t="s">
        <v>137</v>
      </c>
      <c r="C3754" s="618">
        <f>C3755</f>
        <v>1150000</v>
      </c>
      <c r="D3754" s="618">
        <f t="shared" si="1682"/>
        <v>0</v>
      </c>
      <c r="E3754" s="618">
        <f t="shared" si="1682"/>
        <v>0</v>
      </c>
      <c r="F3754" s="626">
        <f t="shared" si="1682"/>
        <v>0</v>
      </c>
      <c r="G3754" s="827">
        <f t="shared" si="1682"/>
        <v>0</v>
      </c>
      <c r="H3754" s="627">
        <f t="shared" si="1682"/>
        <v>0</v>
      </c>
      <c r="I3754" s="936">
        <f t="shared" si="1682"/>
        <v>0</v>
      </c>
      <c r="J3754" s="628">
        <f t="shared" si="1682"/>
        <v>1150000</v>
      </c>
      <c r="K3754" s="743">
        <f t="shared" si="1680"/>
        <v>0</v>
      </c>
    </row>
    <row r="3755" spans="1:11" ht="13.5" customHeight="1" thickBot="1" x14ac:dyDescent="0.3">
      <c r="A3755" s="736" t="s">
        <v>150</v>
      </c>
      <c r="B3755" s="32" t="s">
        <v>138</v>
      </c>
      <c r="C3755" s="611">
        <v>1150000</v>
      </c>
      <c r="D3755" s="590"/>
      <c r="E3755" s="590"/>
      <c r="F3755" s="698"/>
      <c r="G3755" s="828"/>
      <c r="H3755" s="629"/>
      <c r="I3755" s="829">
        <f>H3755+G3755</f>
        <v>0</v>
      </c>
      <c r="J3755" s="630">
        <f>C3755-I3755</f>
        <v>1150000</v>
      </c>
      <c r="K3755" s="737">
        <f t="shared" si="1680"/>
        <v>0</v>
      </c>
    </row>
    <row r="3756" spans="1:11" ht="13.5" customHeight="1" thickBot="1" x14ac:dyDescent="0.3">
      <c r="A3756" s="372" t="s">
        <v>147</v>
      </c>
      <c r="B3756" s="3" t="s">
        <v>136</v>
      </c>
      <c r="C3756" s="617">
        <f>C3757+C3759+C3761+C3764</f>
        <v>2780000</v>
      </c>
      <c r="D3756" s="617">
        <f t="shared" ref="D3756:J3756" si="1683">D3757+D3759+D3761+D3764</f>
        <v>0</v>
      </c>
      <c r="E3756" s="617">
        <f t="shared" si="1683"/>
        <v>0</v>
      </c>
      <c r="F3756" s="624">
        <f t="shared" si="1683"/>
        <v>0</v>
      </c>
      <c r="G3756" s="820">
        <f t="shared" si="1683"/>
        <v>300500</v>
      </c>
      <c r="H3756" s="617">
        <f t="shared" si="1683"/>
        <v>0</v>
      </c>
      <c r="I3756" s="934">
        <f t="shared" si="1683"/>
        <v>300500</v>
      </c>
      <c r="J3756" s="625">
        <f t="shared" si="1683"/>
        <v>2479500</v>
      </c>
      <c r="K3756" s="741">
        <f t="shared" si="1680"/>
        <v>10.80935251798561</v>
      </c>
    </row>
    <row r="3757" spans="1:11" ht="13.5" customHeight="1" x14ac:dyDescent="0.25">
      <c r="A3757" s="747" t="s">
        <v>149</v>
      </c>
      <c r="B3757" s="41" t="s">
        <v>139</v>
      </c>
      <c r="C3757" s="618">
        <f>C3758</f>
        <v>190000</v>
      </c>
      <c r="D3757" s="618">
        <f t="shared" ref="D3757:J3757" si="1684">D3758</f>
        <v>0</v>
      </c>
      <c r="E3757" s="618">
        <f t="shared" si="1684"/>
        <v>0</v>
      </c>
      <c r="F3757" s="626">
        <f t="shared" si="1684"/>
        <v>0</v>
      </c>
      <c r="G3757" s="821">
        <f t="shared" si="1684"/>
        <v>156500</v>
      </c>
      <c r="H3757" s="618">
        <f t="shared" si="1684"/>
        <v>0</v>
      </c>
      <c r="I3757" s="935">
        <f t="shared" si="1684"/>
        <v>156500</v>
      </c>
      <c r="J3757" s="628">
        <f t="shared" si="1684"/>
        <v>33500</v>
      </c>
      <c r="K3757" s="743">
        <f t="shared" si="1680"/>
        <v>82.368421052631575</v>
      </c>
    </row>
    <row r="3758" spans="1:11" ht="13.5" customHeight="1" x14ac:dyDescent="0.25">
      <c r="A3758" s="732" t="s">
        <v>148</v>
      </c>
      <c r="B3758" s="5" t="s">
        <v>140</v>
      </c>
      <c r="C3758" s="12">
        <v>190000</v>
      </c>
      <c r="D3758" s="218"/>
      <c r="E3758" s="218"/>
      <c r="F3758" s="697"/>
      <c r="G3758" s="822">
        <v>156500</v>
      </c>
      <c r="H3758" s="605">
        <v>0</v>
      </c>
      <c r="I3758" s="823">
        <f>H3758+G3758</f>
        <v>156500</v>
      </c>
      <c r="J3758" s="604">
        <f>C3758-I3758</f>
        <v>33500</v>
      </c>
      <c r="K3758" s="733">
        <f t="shared" si="1680"/>
        <v>82.368421052631575</v>
      </c>
    </row>
    <row r="3759" spans="1:11" ht="13.5" customHeight="1" x14ac:dyDescent="0.25">
      <c r="A3759" s="747" t="s">
        <v>802</v>
      </c>
      <c r="B3759" s="5" t="s">
        <v>818</v>
      </c>
      <c r="C3759" s="12">
        <f>C3760</f>
        <v>0</v>
      </c>
      <c r="D3759" s="12">
        <f t="shared" ref="D3759:J3759" si="1685">D3760</f>
        <v>0</v>
      </c>
      <c r="E3759" s="12">
        <f t="shared" si="1685"/>
        <v>0</v>
      </c>
      <c r="F3759" s="633">
        <f t="shared" si="1685"/>
        <v>0</v>
      </c>
      <c r="G3759" s="824">
        <f t="shared" si="1685"/>
        <v>0</v>
      </c>
      <c r="H3759" s="12">
        <f t="shared" si="1685"/>
        <v>0</v>
      </c>
      <c r="I3759" s="834">
        <f t="shared" si="1685"/>
        <v>0</v>
      </c>
      <c r="J3759" s="634">
        <f t="shared" si="1685"/>
        <v>0</v>
      </c>
      <c r="K3759" s="733"/>
    </row>
    <row r="3760" spans="1:11" ht="13.5" customHeight="1" x14ac:dyDescent="0.25">
      <c r="A3760" s="747" t="s">
        <v>803</v>
      </c>
      <c r="B3760" s="5" t="s">
        <v>791</v>
      </c>
      <c r="C3760" s="12">
        <v>0</v>
      </c>
      <c r="D3760" s="218"/>
      <c r="E3760" s="218"/>
      <c r="F3760" s="697"/>
      <c r="G3760" s="822"/>
      <c r="H3760" s="605"/>
      <c r="I3760" s="823"/>
      <c r="J3760" s="604">
        <f>C3760-I3760</f>
        <v>0</v>
      </c>
      <c r="K3760" s="733"/>
    </row>
    <row r="3761" spans="1:11" ht="13.5" customHeight="1" x14ac:dyDescent="0.25">
      <c r="A3761" s="732" t="s">
        <v>151</v>
      </c>
      <c r="B3761" s="4" t="s">
        <v>141</v>
      </c>
      <c r="C3761" s="12">
        <f>C3762+C3763</f>
        <v>168000</v>
      </c>
      <c r="D3761" s="12">
        <f t="shared" ref="D3761:J3761" si="1686">D3762+D3763</f>
        <v>0</v>
      </c>
      <c r="E3761" s="12">
        <f t="shared" si="1686"/>
        <v>0</v>
      </c>
      <c r="F3761" s="633">
        <f t="shared" si="1686"/>
        <v>0</v>
      </c>
      <c r="G3761" s="824">
        <f t="shared" si="1686"/>
        <v>30000</v>
      </c>
      <c r="H3761" s="12">
        <f t="shared" si="1686"/>
        <v>0</v>
      </c>
      <c r="I3761" s="834">
        <f t="shared" si="1686"/>
        <v>30000</v>
      </c>
      <c r="J3761" s="634">
        <f t="shared" si="1686"/>
        <v>138000</v>
      </c>
      <c r="K3761" s="733">
        <f>I3761/C3761*100</f>
        <v>17.857142857142858</v>
      </c>
    </row>
    <row r="3762" spans="1:11" ht="13.5" customHeight="1" x14ac:dyDescent="0.25">
      <c r="A3762" s="732" t="s">
        <v>152</v>
      </c>
      <c r="B3762" s="4" t="s">
        <v>142</v>
      </c>
      <c r="C3762" s="12">
        <v>168000</v>
      </c>
      <c r="D3762" s="218"/>
      <c r="E3762" s="218"/>
      <c r="F3762" s="697"/>
      <c r="G3762" s="822">
        <v>30000</v>
      </c>
      <c r="H3762" s="605"/>
      <c r="I3762" s="823">
        <f>H3762+G3762</f>
        <v>30000</v>
      </c>
      <c r="J3762" s="604">
        <f>C3762-I3762</f>
        <v>138000</v>
      </c>
      <c r="K3762" s="733">
        <f>I3762/C3762*100</f>
        <v>17.857142857142858</v>
      </c>
    </row>
    <row r="3763" spans="1:11" ht="13.5" customHeight="1" x14ac:dyDescent="0.25">
      <c r="A3763" s="732" t="s">
        <v>804</v>
      </c>
      <c r="B3763" s="4" t="s">
        <v>805</v>
      </c>
      <c r="C3763" s="12">
        <v>0</v>
      </c>
      <c r="D3763" s="218"/>
      <c r="E3763" s="218"/>
      <c r="F3763" s="697"/>
      <c r="G3763" s="822"/>
      <c r="H3763" s="605"/>
      <c r="I3763" s="823">
        <f>H3763+G3763</f>
        <v>0</v>
      </c>
      <c r="J3763" s="604">
        <f>C3763-I3763</f>
        <v>0</v>
      </c>
      <c r="K3763" s="733"/>
    </row>
    <row r="3764" spans="1:11" ht="13.5" customHeight="1" x14ac:dyDescent="0.25">
      <c r="A3764" s="732" t="s">
        <v>153</v>
      </c>
      <c r="B3764" s="4" t="s">
        <v>143</v>
      </c>
      <c r="C3764" s="12">
        <f>C3765</f>
        <v>2422000</v>
      </c>
      <c r="D3764" s="12">
        <f t="shared" ref="D3764:J3764" si="1687">D3765</f>
        <v>0</v>
      </c>
      <c r="E3764" s="12">
        <f t="shared" si="1687"/>
        <v>0</v>
      </c>
      <c r="F3764" s="633">
        <f t="shared" si="1687"/>
        <v>0</v>
      </c>
      <c r="G3764" s="824">
        <f t="shared" si="1687"/>
        <v>114000</v>
      </c>
      <c r="H3764" s="12">
        <f t="shared" si="1687"/>
        <v>0</v>
      </c>
      <c r="I3764" s="834">
        <f t="shared" si="1687"/>
        <v>114000</v>
      </c>
      <c r="J3764" s="634">
        <f t="shared" si="1687"/>
        <v>2308000</v>
      </c>
      <c r="K3764" s="733">
        <f t="shared" ref="K3764:K3775" si="1688">I3764/C3764*100</f>
        <v>4.7068538398018163</v>
      </c>
    </row>
    <row r="3765" spans="1:11" ht="13.5" customHeight="1" x14ac:dyDescent="0.25">
      <c r="A3765" s="732" t="s">
        <v>154</v>
      </c>
      <c r="B3765" s="4" t="s">
        <v>144</v>
      </c>
      <c r="C3765" s="12">
        <v>2422000</v>
      </c>
      <c r="D3765" s="218"/>
      <c r="E3765" s="218"/>
      <c r="F3765" s="697"/>
      <c r="G3765" s="822">
        <v>114000</v>
      </c>
      <c r="H3765" s="605"/>
      <c r="I3765" s="823">
        <f>H3765+G3765</f>
        <v>114000</v>
      </c>
      <c r="J3765" s="604">
        <f>C3765-I3765</f>
        <v>2308000</v>
      </c>
      <c r="K3765" s="733">
        <f t="shared" si="1688"/>
        <v>4.7068538398018163</v>
      </c>
    </row>
    <row r="3766" spans="1:11" ht="13.5" customHeight="1" x14ac:dyDescent="0.25">
      <c r="A3766" s="745" t="s">
        <v>87</v>
      </c>
      <c r="B3766" s="38" t="s">
        <v>86</v>
      </c>
      <c r="C3766" s="620">
        <f>C3767</f>
        <v>1500000</v>
      </c>
      <c r="D3766" s="620">
        <f t="shared" ref="D3766:J3767" si="1689">D3767</f>
        <v>0</v>
      </c>
      <c r="E3766" s="620">
        <f t="shared" si="1689"/>
        <v>0</v>
      </c>
      <c r="F3766" s="453">
        <f t="shared" si="1689"/>
        <v>0</v>
      </c>
      <c r="G3766" s="825">
        <f t="shared" si="1689"/>
        <v>1352500</v>
      </c>
      <c r="H3766" s="619">
        <f t="shared" si="1689"/>
        <v>0</v>
      </c>
      <c r="I3766" s="665">
        <f t="shared" si="1689"/>
        <v>1352500</v>
      </c>
      <c r="J3766" s="621">
        <f t="shared" si="1689"/>
        <v>147500</v>
      </c>
      <c r="K3766" s="746">
        <f t="shared" si="1688"/>
        <v>90.166666666666657</v>
      </c>
    </row>
    <row r="3767" spans="1:11" ht="13.5" customHeight="1" thickBot="1" x14ac:dyDescent="0.3">
      <c r="A3767" s="371" t="s">
        <v>3</v>
      </c>
      <c r="B3767" s="47" t="s">
        <v>4</v>
      </c>
      <c r="C3767" s="616">
        <f>C3768</f>
        <v>1500000</v>
      </c>
      <c r="D3767" s="616">
        <f t="shared" si="1689"/>
        <v>0</v>
      </c>
      <c r="E3767" s="616">
        <f t="shared" si="1689"/>
        <v>0</v>
      </c>
      <c r="F3767" s="622">
        <f t="shared" si="1689"/>
        <v>0</v>
      </c>
      <c r="G3767" s="838">
        <f t="shared" si="1689"/>
        <v>1352500</v>
      </c>
      <c r="H3767" s="641">
        <f t="shared" si="1689"/>
        <v>0</v>
      </c>
      <c r="I3767" s="962">
        <f t="shared" si="1689"/>
        <v>1352500</v>
      </c>
      <c r="J3767" s="632">
        <f t="shared" si="1689"/>
        <v>147500</v>
      </c>
      <c r="K3767" s="739">
        <f t="shared" si="1688"/>
        <v>90.166666666666657</v>
      </c>
    </row>
    <row r="3768" spans="1:11" ht="13.5" customHeight="1" thickBot="1" x14ac:dyDescent="0.3">
      <c r="A3768" s="372" t="s">
        <v>155</v>
      </c>
      <c r="B3768" s="3" t="s">
        <v>136</v>
      </c>
      <c r="C3768" s="617">
        <f>C3769+C3771</f>
        <v>1500000</v>
      </c>
      <c r="D3768" s="617">
        <f t="shared" ref="D3768:J3768" si="1690">D3769+D3771</f>
        <v>0</v>
      </c>
      <c r="E3768" s="617">
        <f t="shared" si="1690"/>
        <v>0</v>
      </c>
      <c r="F3768" s="624">
        <f t="shared" si="1690"/>
        <v>0</v>
      </c>
      <c r="G3768" s="820">
        <f t="shared" si="1690"/>
        <v>1352500</v>
      </c>
      <c r="H3768" s="617">
        <f t="shared" si="1690"/>
        <v>0</v>
      </c>
      <c r="I3768" s="934">
        <f t="shared" si="1690"/>
        <v>1352500</v>
      </c>
      <c r="J3768" s="625">
        <f t="shared" si="1690"/>
        <v>147500</v>
      </c>
      <c r="K3768" s="741">
        <f t="shared" si="1688"/>
        <v>90.166666666666657</v>
      </c>
    </row>
    <row r="3769" spans="1:11" ht="13.5" customHeight="1" x14ac:dyDescent="0.25">
      <c r="A3769" s="747" t="s">
        <v>156</v>
      </c>
      <c r="B3769" s="41" t="s">
        <v>139</v>
      </c>
      <c r="C3769" s="618">
        <f>C3770</f>
        <v>640000</v>
      </c>
      <c r="D3769" s="618">
        <f t="shared" ref="D3769:J3769" si="1691">D3770</f>
        <v>0</v>
      </c>
      <c r="E3769" s="618">
        <f t="shared" si="1691"/>
        <v>0</v>
      </c>
      <c r="F3769" s="626">
        <f t="shared" si="1691"/>
        <v>0</v>
      </c>
      <c r="G3769" s="821">
        <f t="shared" si="1691"/>
        <v>615000</v>
      </c>
      <c r="H3769" s="618">
        <f t="shared" si="1691"/>
        <v>0</v>
      </c>
      <c r="I3769" s="935">
        <f t="shared" si="1691"/>
        <v>615000</v>
      </c>
      <c r="J3769" s="628">
        <f t="shared" si="1691"/>
        <v>25000</v>
      </c>
      <c r="K3769" s="743">
        <f t="shared" si="1688"/>
        <v>96.09375</v>
      </c>
    </row>
    <row r="3770" spans="1:11" ht="13.5" customHeight="1" x14ac:dyDescent="0.25">
      <c r="A3770" s="732" t="s">
        <v>157</v>
      </c>
      <c r="B3770" s="4" t="s">
        <v>140</v>
      </c>
      <c r="C3770" s="12">
        <v>640000</v>
      </c>
      <c r="D3770" s="218"/>
      <c r="E3770" s="218"/>
      <c r="F3770" s="697"/>
      <c r="G3770" s="822">
        <v>615000</v>
      </c>
      <c r="H3770" s="605"/>
      <c r="I3770" s="831">
        <f>H3770+G3770</f>
        <v>615000</v>
      </c>
      <c r="J3770" s="604">
        <f>C3770-I3770</f>
        <v>25000</v>
      </c>
      <c r="K3770" s="733">
        <f t="shared" si="1688"/>
        <v>96.09375</v>
      </c>
    </row>
    <row r="3771" spans="1:11" ht="13.5" customHeight="1" x14ac:dyDescent="0.25">
      <c r="A3771" s="732" t="s">
        <v>158</v>
      </c>
      <c r="B3771" s="4" t="s">
        <v>141</v>
      </c>
      <c r="C3771" s="12">
        <f>C3772</f>
        <v>860000</v>
      </c>
      <c r="D3771" s="12">
        <f t="shared" ref="D3771:J3771" si="1692">D3772</f>
        <v>0</v>
      </c>
      <c r="E3771" s="12">
        <f t="shared" si="1692"/>
        <v>0</v>
      </c>
      <c r="F3771" s="633">
        <f t="shared" si="1692"/>
        <v>0</v>
      </c>
      <c r="G3771" s="824">
        <f t="shared" si="1692"/>
        <v>737500</v>
      </c>
      <c r="H3771" s="12">
        <f t="shared" si="1692"/>
        <v>0</v>
      </c>
      <c r="I3771" s="834">
        <f t="shared" si="1692"/>
        <v>737500</v>
      </c>
      <c r="J3771" s="634">
        <f t="shared" si="1692"/>
        <v>122500</v>
      </c>
      <c r="K3771" s="733">
        <f t="shared" si="1688"/>
        <v>85.755813953488371</v>
      </c>
    </row>
    <row r="3772" spans="1:11" ht="13.5" customHeight="1" x14ac:dyDescent="0.25">
      <c r="A3772" s="732" t="s">
        <v>159</v>
      </c>
      <c r="B3772" s="4" t="s">
        <v>142</v>
      </c>
      <c r="C3772" s="12">
        <v>860000</v>
      </c>
      <c r="D3772" s="218"/>
      <c r="E3772" s="218"/>
      <c r="F3772" s="697"/>
      <c r="G3772" s="822">
        <v>737500</v>
      </c>
      <c r="H3772" s="605">
        <v>0</v>
      </c>
      <c r="I3772" s="831">
        <f>H3772+G3772</f>
        <v>737500</v>
      </c>
      <c r="J3772" s="604">
        <f>C3772-I3772</f>
        <v>122500</v>
      </c>
      <c r="K3772" s="733">
        <f t="shared" si="1688"/>
        <v>85.755813953488371</v>
      </c>
    </row>
    <row r="3773" spans="1:11" ht="13.5" customHeight="1" x14ac:dyDescent="0.25">
      <c r="A3773" s="745" t="s">
        <v>111</v>
      </c>
      <c r="B3773" s="38" t="s">
        <v>451</v>
      </c>
      <c r="C3773" s="620">
        <f>C3774</f>
        <v>2500000</v>
      </c>
      <c r="D3773" s="620">
        <f t="shared" ref="D3773:J3774" si="1693">D3774</f>
        <v>0</v>
      </c>
      <c r="E3773" s="620">
        <f t="shared" si="1693"/>
        <v>0</v>
      </c>
      <c r="F3773" s="453">
        <f t="shared" si="1693"/>
        <v>0</v>
      </c>
      <c r="G3773" s="832">
        <f t="shared" si="1693"/>
        <v>800000</v>
      </c>
      <c r="H3773" s="620">
        <f t="shared" si="1693"/>
        <v>0</v>
      </c>
      <c r="I3773" s="810">
        <f t="shared" si="1693"/>
        <v>800000</v>
      </c>
      <c r="J3773" s="866">
        <f t="shared" si="1693"/>
        <v>1700000</v>
      </c>
      <c r="K3773" s="746">
        <f t="shared" si="1688"/>
        <v>32</v>
      </c>
    </row>
    <row r="3774" spans="1:11" ht="13.5" customHeight="1" thickBot="1" x14ac:dyDescent="0.3">
      <c r="A3774" s="371" t="s">
        <v>5</v>
      </c>
      <c r="B3774" s="47" t="s">
        <v>6</v>
      </c>
      <c r="C3774" s="616">
        <f>C3775</f>
        <v>2500000</v>
      </c>
      <c r="D3774" s="616">
        <f t="shared" si="1693"/>
        <v>0</v>
      </c>
      <c r="E3774" s="616">
        <f t="shared" si="1693"/>
        <v>0</v>
      </c>
      <c r="F3774" s="622">
        <f t="shared" si="1693"/>
        <v>0</v>
      </c>
      <c r="G3774" s="819">
        <f t="shared" si="1693"/>
        <v>800000</v>
      </c>
      <c r="H3774" s="616">
        <f t="shared" si="1693"/>
        <v>0</v>
      </c>
      <c r="I3774" s="961">
        <f t="shared" si="1693"/>
        <v>800000</v>
      </c>
      <c r="J3774" s="865">
        <f t="shared" si="1693"/>
        <v>1700000</v>
      </c>
      <c r="K3774" s="739">
        <f t="shared" si="1688"/>
        <v>32</v>
      </c>
    </row>
    <row r="3775" spans="1:11" ht="13.5" customHeight="1" thickBot="1" x14ac:dyDescent="0.3">
      <c r="A3775" s="748" t="s">
        <v>165</v>
      </c>
      <c r="B3775" s="335" t="s">
        <v>136</v>
      </c>
      <c r="C3775" s="617">
        <f>C3776+C3778</f>
        <v>2500000</v>
      </c>
      <c r="D3775" s="617">
        <f t="shared" ref="D3775:J3775" si="1694">D3776+D3778</f>
        <v>0</v>
      </c>
      <c r="E3775" s="617">
        <f t="shared" si="1694"/>
        <v>0</v>
      </c>
      <c r="F3775" s="624">
        <f t="shared" si="1694"/>
        <v>0</v>
      </c>
      <c r="G3775" s="820">
        <f t="shared" si="1694"/>
        <v>800000</v>
      </c>
      <c r="H3775" s="617">
        <f t="shared" si="1694"/>
        <v>0</v>
      </c>
      <c r="I3775" s="934">
        <f t="shared" si="1694"/>
        <v>800000</v>
      </c>
      <c r="J3775" s="625">
        <f t="shared" si="1694"/>
        <v>1700000</v>
      </c>
      <c r="K3775" s="749">
        <f t="shared" si="1688"/>
        <v>32</v>
      </c>
    </row>
    <row r="3776" spans="1:11" ht="13.5" customHeight="1" x14ac:dyDescent="0.25">
      <c r="A3776" s="750" t="s">
        <v>806</v>
      </c>
      <c r="B3776" s="439" t="s">
        <v>141</v>
      </c>
      <c r="C3776" s="635">
        <f>C3777</f>
        <v>100000</v>
      </c>
      <c r="D3776" s="635">
        <f t="shared" ref="D3776:J3776" si="1695">D3777</f>
        <v>0</v>
      </c>
      <c r="E3776" s="635">
        <f t="shared" si="1695"/>
        <v>0</v>
      </c>
      <c r="F3776" s="786">
        <f t="shared" si="1695"/>
        <v>0</v>
      </c>
      <c r="G3776" s="833">
        <f t="shared" si="1695"/>
        <v>0</v>
      </c>
      <c r="H3776" s="635">
        <f t="shared" si="1695"/>
        <v>0</v>
      </c>
      <c r="I3776" s="937">
        <f t="shared" si="1695"/>
        <v>0</v>
      </c>
      <c r="J3776" s="867">
        <f t="shared" si="1695"/>
        <v>100000</v>
      </c>
      <c r="K3776" s="751"/>
    </row>
    <row r="3777" spans="1:11" ht="13.5" customHeight="1" x14ac:dyDescent="0.25">
      <c r="A3777" s="378" t="s">
        <v>807</v>
      </c>
      <c r="B3777" s="5" t="s">
        <v>809</v>
      </c>
      <c r="C3777" s="12">
        <v>100000</v>
      </c>
      <c r="D3777" s="12"/>
      <c r="E3777" s="12"/>
      <c r="F3777" s="633"/>
      <c r="G3777" s="824">
        <v>0</v>
      </c>
      <c r="H3777" s="12">
        <v>0</v>
      </c>
      <c r="I3777" s="834">
        <v>0</v>
      </c>
      <c r="J3777" s="634">
        <f>C3777-I3777</f>
        <v>100000</v>
      </c>
      <c r="K3777" s="752"/>
    </row>
    <row r="3778" spans="1:11" ht="13.5" customHeight="1" x14ac:dyDescent="0.25">
      <c r="A3778" s="732" t="s">
        <v>166</v>
      </c>
      <c r="B3778" s="4" t="s">
        <v>143</v>
      </c>
      <c r="C3778" s="12">
        <f>C3779</f>
        <v>2400000</v>
      </c>
      <c r="D3778" s="12">
        <f t="shared" ref="D3778:J3778" si="1696">D3779</f>
        <v>0</v>
      </c>
      <c r="E3778" s="12">
        <f t="shared" si="1696"/>
        <v>0</v>
      </c>
      <c r="F3778" s="633">
        <f t="shared" si="1696"/>
        <v>0</v>
      </c>
      <c r="G3778" s="824">
        <f t="shared" si="1696"/>
        <v>800000</v>
      </c>
      <c r="H3778" s="12">
        <f t="shared" si="1696"/>
        <v>0</v>
      </c>
      <c r="I3778" s="834">
        <f t="shared" si="1696"/>
        <v>800000</v>
      </c>
      <c r="J3778" s="634">
        <f t="shared" si="1696"/>
        <v>1600000</v>
      </c>
      <c r="K3778" s="733">
        <f t="shared" ref="K3778:K3786" si="1697">I3778/C3778*100</f>
        <v>33.333333333333329</v>
      </c>
    </row>
    <row r="3779" spans="1:11" ht="13.5" customHeight="1" x14ac:dyDescent="0.25">
      <c r="A3779" s="732" t="s">
        <v>167</v>
      </c>
      <c r="B3779" s="4" t="s">
        <v>160</v>
      </c>
      <c r="C3779" s="12">
        <v>2400000</v>
      </c>
      <c r="D3779" s="218"/>
      <c r="E3779" s="218"/>
      <c r="F3779" s="697"/>
      <c r="G3779" s="822">
        <v>800000</v>
      </c>
      <c r="H3779" s="605">
        <v>0</v>
      </c>
      <c r="I3779" s="823">
        <f>H3779+G3779</f>
        <v>800000</v>
      </c>
      <c r="J3779" s="604">
        <f>C3779-I3779</f>
        <v>1600000</v>
      </c>
      <c r="K3779" s="733">
        <f t="shared" si="1697"/>
        <v>33.333333333333329</v>
      </c>
    </row>
    <row r="3780" spans="1:11" ht="13.5" customHeight="1" x14ac:dyDescent="0.25">
      <c r="A3780" s="745" t="s">
        <v>110</v>
      </c>
      <c r="B3780" s="38" t="s">
        <v>88</v>
      </c>
      <c r="C3780" s="620">
        <f>C3781</f>
        <v>4500000</v>
      </c>
      <c r="D3780" s="620">
        <f t="shared" ref="D3780:J3781" si="1698">D3781</f>
        <v>0</v>
      </c>
      <c r="E3780" s="620">
        <f t="shared" si="1698"/>
        <v>0</v>
      </c>
      <c r="F3780" s="453">
        <f t="shared" si="1698"/>
        <v>0</v>
      </c>
      <c r="G3780" s="832">
        <f t="shared" si="1698"/>
        <v>796250</v>
      </c>
      <c r="H3780" s="620">
        <f t="shared" si="1698"/>
        <v>0</v>
      </c>
      <c r="I3780" s="810">
        <f t="shared" si="1698"/>
        <v>796250</v>
      </c>
      <c r="J3780" s="866">
        <f t="shared" si="1698"/>
        <v>3703750</v>
      </c>
      <c r="K3780" s="746">
        <f t="shared" si="1697"/>
        <v>17.694444444444443</v>
      </c>
    </row>
    <row r="3781" spans="1:11" ht="13.5" customHeight="1" thickBot="1" x14ac:dyDescent="0.3">
      <c r="A3781" s="371" t="s">
        <v>7</v>
      </c>
      <c r="B3781" s="47" t="s">
        <v>8</v>
      </c>
      <c r="C3781" s="616">
        <f>C3782</f>
        <v>4500000</v>
      </c>
      <c r="D3781" s="616">
        <f t="shared" si="1698"/>
        <v>0</v>
      </c>
      <c r="E3781" s="616">
        <f t="shared" si="1698"/>
        <v>0</v>
      </c>
      <c r="F3781" s="622">
        <f t="shared" si="1698"/>
        <v>0</v>
      </c>
      <c r="G3781" s="819">
        <f t="shared" si="1698"/>
        <v>796250</v>
      </c>
      <c r="H3781" s="616">
        <f t="shared" si="1698"/>
        <v>0</v>
      </c>
      <c r="I3781" s="961">
        <f t="shared" si="1698"/>
        <v>796250</v>
      </c>
      <c r="J3781" s="865">
        <f t="shared" si="1698"/>
        <v>3703750</v>
      </c>
      <c r="K3781" s="739">
        <f t="shared" si="1697"/>
        <v>17.694444444444443</v>
      </c>
    </row>
    <row r="3782" spans="1:11" ht="13.5" customHeight="1" thickBot="1" x14ac:dyDescent="0.3">
      <c r="A3782" s="748" t="s">
        <v>161</v>
      </c>
      <c r="B3782" s="335" t="s">
        <v>136</v>
      </c>
      <c r="C3782" s="617">
        <f>C3783+C3785+C3788</f>
        <v>4500000</v>
      </c>
      <c r="D3782" s="617">
        <f t="shared" ref="D3782:J3782" si="1699">D3783+D3785+D3788</f>
        <v>0</v>
      </c>
      <c r="E3782" s="617">
        <f t="shared" si="1699"/>
        <v>0</v>
      </c>
      <c r="F3782" s="624">
        <f t="shared" si="1699"/>
        <v>0</v>
      </c>
      <c r="G3782" s="820">
        <f t="shared" si="1699"/>
        <v>796250</v>
      </c>
      <c r="H3782" s="617">
        <f t="shared" si="1699"/>
        <v>0</v>
      </c>
      <c r="I3782" s="934">
        <f t="shared" si="1699"/>
        <v>796250</v>
      </c>
      <c r="J3782" s="625">
        <f t="shared" si="1699"/>
        <v>3703750</v>
      </c>
      <c r="K3782" s="749">
        <f t="shared" si="1697"/>
        <v>17.694444444444443</v>
      </c>
    </row>
    <row r="3783" spans="1:11" ht="13.5" customHeight="1" x14ac:dyDescent="0.25">
      <c r="A3783" s="747" t="s">
        <v>162</v>
      </c>
      <c r="B3783" s="41" t="s">
        <v>139</v>
      </c>
      <c r="C3783" s="618">
        <f>C3784</f>
        <v>270000</v>
      </c>
      <c r="D3783" s="618">
        <f t="shared" ref="D3783:J3783" si="1700">D3784</f>
        <v>0</v>
      </c>
      <c r="E3783" s="618">
        <f t="shared" si="1700"/>
        <v>0</v>
      </c>
      <c r="F3783" s="626">
        <f t="shared" si="1700"/>
        <v>0</v>
      </c>
      <c r="G3783" s="821">
        <f t="shared" si="1700"/>
        <v>230000</v>
      </c>
      <c r="H3783" s="618">
        <f t="shared" si="1700"/>
        <v>0</v>
      </c>
      <c r="I3783" s="935">
        <f t="shared" si="1700"/>
        <v>230000</v>
      </c>
      <c r="J3783" s="628">
        <f t="shared" si="1700"/>
        <v>40000</v>
      </c>
      <c r="K3783" s="743">
        <f t="shared" si="1697"/>
        <v>85.18518518518519</v>
      </c>
    </row>
    <row r="3784" spans="1:11" ht="13.5" customHeight="1" x14ac:dyDescent="0.25">
      <c r="A3784" s="732" t="s">
        <v>163</v>
      </c>
      <c r="B3784" s="4" t="s">
        <v>140</v>
      </c>
      <c r="C3784" s="12">
        <v>270000</v>
      </c>
      <c r="D3784" s="587"/>
      <c r="E3784" s="587"/>
      <c r="F3784" s="699"/>
      <c r="G3784" s="822">
        <v>230000</v>
      </c>
      <c r="H3784" s="605"/>
      <c r="I3784" s="823">
        <f>H3784+G3784</f>
        <v>230000</v>
      </c>
      <c r="J3784" s="604">
        <f>C3784-I3784</f>
        <v>40000</v>
      </c>
      <c r="K3784" s="733">
        <f t="shared" si="1697"/>
        <v>85.18518518518519</v>
      </c>
    </row>
    <row r="3785" spans="1:11" ht="13.5" customHeight="1" x14ac:dyDescent="0.25">
      <c r="A3785" s="732" t="s">
        <v>164</v>
      </c>
      <c r="B3785" s="4" t="s">
        <v>141</v>
      </c>
      <c r="C3785" s="12">
        <f t="shared" ref="C3785:H3785" si="1701">C3786+C3787</f>
        <v>150000</v>
      </c>
      <c r="D3785" s="12">
        <f t="shared" si="1701"/>
        <v>0</v>
      </c>
      <c r="E3785" s="12">
        <f t="shared" si="1701"/>
        <v>0</v>
      </c>
      <c r="F3785" s="12">
        <f t="shared" si="1701"/>
        <v>0</v>
      </c>
      <c r="G3785" s="12">
        <f t="shared" si="1701"/>
        <v>56250</v>
      </c>
      <c r="H3785" s="12">
        <f t="shared" si="1701"/>
        <v>0</v>
      </c>
      <c r="I3785" s="12">
        <f>H3785+G3785</f>
        <v>56250</v>
      </c>
      <c r="J3785" s="12">
        <f>C3785-I3785</f>
        <v>93750</v>
      </c>
      <c r="K3785" s="733">
        <f t="shared" si="1697"/>
        <v>37.5</v>
      </c>
    </row>
    <row r="3786" spans="1:11" ht="13.5" customHeight="1" x14ac:dyDescent="0.25">
      <c r="A3786" s="732" t="s">
        <v>1018</v>
      </c>
      <c r="B3786" s="4" t="s">
        <v>1017</v>
      </c>
      <c r="C3786" s="12">
        <v>150000</v>
      </c>
      <c r="D3786" s="12"/>
      <c r="E3786" s="12"/>
      <c r="F3786" s="633"/>
      <c r="G3786" s="824">
        <v>56250</v>
      </c>
      <c r="H3786" s="12">
        <v>0</v>
      </c>
      <c r="I3786" s="12">
        <f>H3786+G3786</f>
        <v>56250</v>
      </c>
      <c r="J3786" s="12">
        <f>C3786-I3786</f>
        <v>93750</v>
      </c>
      <c r="K3786" s="733">
        <f t="shared" si="1697"/>
        <v>37.5</v>
      </c>
    </row>
    <row r="3787" spans="1:11" ht="13.5" customHeight="1" x14ac:dyDescent="0.25">
      <c r="A3787" s="732" t="s">
        <v>810</v>
      </c>
      <c r="B3787" s="4" t="s">
        <v>809</v>
      </c>
      <c r="C3787" s="12">
        <v>0</v>
      </c>
      <c r="D3787" s="218"/>
      <c r="E3787" s="218"/>
      <c r="F3787" s="697"/>
      <c r="G3787" s="822"/>
      <c r="H3787" s="605"/>
      <c r="I3787" s="12">
        <f>H3787+G3787</f>
        <v>0</v>
      </c>
      <c r="J3787" s="12">
        <f>C3787-I3787</f>
        <v>0</v>
      </c>
      <c r="K3787" s="733"/>
    </row>
    <row r="3788" spans="1:11" ht="13.5" customHeight="1" x14ac:dyDescent="0.25">
      <c r="A3788" s="732" t="s">
        <v>811</v>
      </c>
      <c r="B3788" s="4" t="s">
        <v>143</v>
      </c>
      <c r="C3788" s="12">
        <f>C3789</f>
        <v>4080000</v>
      </c>
      <c r="D3788" s="12">
        <f t="shared" ref="D3788:J3788" si="1702">D3789</f>
        <v>0</v>
      </c>
      <c r="E3788" s="12">
        <f t="shared" si="1702"/>
        <v>0</v>
      </c>
      <c r="F3788" s="633">
        <f t="shared" si="1702"/>
        <v>0</v>
      </c>
      <c r="G3788" s="824">
        <f t="shared" si="1702"/>
        <v>510000</v>
      </c>
      <c r="H3788" s="12">
        <f t="shared" si="1702"/>
        <v>0</v>
      </c>
      <c r="I3788" s="834">
        <f t="shared" si="1702"/>
        <v>510000</v>
      </c>
      <c r="J3788" s="634">
        <f t="shared" si="1702"/>
        <v>3570000</v>
      </c>
      <c r="K3788" s="733">
        <f>J3788/C3788*100</f>
        <v>87.5</v>
      </c>
    </row>
    <row r="3789" spans="1:11" ht="13.5" customHeight="1" x14ac:dyDescent="0.25">
      <c r="A3789" s="732" t="s">
        <v>812</v>
      </c>
      <c r="B3789" s="4" t="s">
        <v>160</v>
      </c>
      <c r="C3789" s="12">
        <v>4080000</v>
      </c>
      <c r="D3789" s="218"/>
      <c r="E3789" s="218"/>
      <c r="F3789" s="697"/>
      <c r="G3789" s="822">
        <v>510000</v>
      </c>
      <c r="H3789" s="605"/>
      <c r="I3789" s="823">
        <f>H3789+G3789</f>
        <v>510000</v>
      </c>
      <c r="J3789" s="604">
        <f>C3789-I3789</f>
        <v>3570000</v>
      </c>
      <c r="K3789" s="733">
        <f>J3789/C3789*100</f>
        <v>87.5</v>
      </c>
    </row>
    <row r="3790" spans="1:11" ht="14.1" customHeight="1" x14ac:dyDescent="0.25">
      <c r="A3790" s="879"/>
      <c r="B3790" s="879"/>
      <c r="C3790" s="880"/>
      <c r="D3790" s="881"/>
      <c r="E3790" s="881"/>
      <c r="F3790" s="881"/>
      <c r="G3790" s="882"/>
      <c r="H3790" s="882"/>
      <c r="I3790" s="882"/>
      <c r="J3790" s="883"/>
      <c r="K3790" s="884"/>
    </row>
    <row r="3791" spans="1:11" ht="14.1" customHeight="1" x14ac:dyDescent="0.25">
      <c r="A3791" s="7"/>
      <c r="B3791" s="7"/>
      <c r="C3791" s="885"/>
      <c r="D3791" s="220"/>
      <c r="E3791" s="220"/>
      <c r="F3791" s="220"/>
      <c r="G3791" s="415"/>
      <c r="H3791" s="415"/>
      <c r="I3791" s="415"/>
      <c r="J3791" s="886"/>
      <c r="K3791" s="887"/>
    </row>
    <row r="3792" spans="1:11" ht="14.1" customHeight="1" x14ac:dyDescent="0.25">
      <c r="A3792" s="7"/>
      <c r="B3792" s="7"/>
      <c r="C3792" s="885"/>
      <c r="D3792" s="220"/>
      <c r="E3792" s="220"/>
      <c r="F3792" s="220"/>
      <c r="G3792" s="415"/>
      <c r="H3792" s="415"/>
      <c r="I3792" s="415"/>
      <c r="J3792" s="886"/>
      <c r="K3792" s="887">
        <v>3</v>
      </c>
    </row>
    <row r="3793" spans="1:11" ht="14.1" customHeight="1" x14ac:dyDescent="0.25">
      <c r="A3793" s="717" t="s">
        <v>435</v>
      </c>
      <c r="B3793" s="689">
        <v>2</v>
      </c>
      <c r="C3793" s="690" t="s">
        <v>436</v>
      </c>
      <c r="D3793" s="690" t="s">
        <v>437</v>
      </c>
      <c r="E3793" s="690" t="s">
        <v>438</v>
      </c>
      <c r="F3793" s="691" t="s">
        <v>439</v>
      </c>
      <c r="G3793" s="801">
        <v>7</v>
      </c>
      <c r="H3793" s="581">
        <v>8</v>
      </c>
      <c r="I3793" s="924">
        <v>9</v>
      </c>
      <c r="J3793" s="582">
        <v>10</v>
      </c>
      <c r="K3793" s="718">
        <v>11</v>
      </c>
    </row>
    <row r="3794" spans="1:11" ht="14.1" customHeight="1" x14ac:dyDescent="0.25">
      <c r="A3794" s="745" t="s">
        <v>813</v>
      </c>
      <c r="B3794" s="38" t="s">
        <v>982</v>
      </c>
      <c r="C3794" s="620">
        <f>C3795</f>
        <v>4950000</v>
      </c>
      <c r="D3794" s="620">
        <f t="shared" ref="D3794:J3795" si="1703">D3795</f>
        <v>0</v>
      </c>
      <c r="E3794" s="620">
        <f t="shared" si="1703"/>
        <v>0</v>
      </c>
      <c r="F3794" s="453">
        <f t="shared" si="1703"/>
        <v>0</v>
      </c>
      <c r="G3794" s="832">
        <f t="shared" si="1703"/>
        <v>2534500</v>
      </c>
      <c r="H3794" s="620">
        <f t="shared" si="1703"/>
        <v>0</v>
      </c>
      <c r="I3794" s="810">
        <f t="shared" si="1703"/>
        <v>2534500</v>
      </c>
      <c r="J3794" s="866">
        <f t="shared" si="1703"/>
        <v>2415500</v>
      </c>
      <c r="K3794" s="746">
        <f>I3794/C3794*100</f>
        <v>51.202020202020208</v>
      </c>
    </row>
    <row r="3795" spans="1:11" ht="14.1" customHeight="1" thickBot="1" x14ac:dyDescent="0.3">
      <c r="A3795" s="769" t="s">
        <v>814</v>
      </c>
      <c r="B3795" s="47" t="s">
        <v>983</v>
      </c>
      <c r="C3795" s="616">
        <f>C3796</f>
        <v>4950000</v>
      </c>
      <c r="D3795" s="616">
        <f t="shared" si="1703"/>
        <v>0</v>
      </c>
      <c r="E3795" s="616">
        <f t="shared" si="1703"/>
        <v>0</v>
      </c>
      <c r="F3795" s="622">
        <f t="shared" si="1703"/>
        <v>0</v>
      </c>
      <c r="G3795" s="819">
        <f t="shared" si="1703"/>
        <v>2534500</v>
      </c>
      <c r="H3795" s="616">
        <f t="shared" si="1703"/>
        <v>0</v>
      </c>
      <c r="I3795" s="961">
        <f t="shared" si="1703"/>
        <v>2534500</v>
      </c>
      <c r="J3795" s="865">
        <f t="shared" si="1703"/>
        <v>2415500</v>
      </c>
      <c r="K3795" s="739">
        <f>I3795/C3795*100</f>
        <v>51.202020202020208</v>
      </c>
    </row>
    <row r="3796" spans="1:11" ht="14.1" customHeight="1" thickBot="1" x14ac:dyDescent="0.3">
      <c r="A3796" s="1191" t="s">
        <v>815</v>
      </c>
      <c r="B3796" s="3" t="s">
        <v>136</v>
      </c>
      <c r="C3796" s="617">
        <f>C3797+C3799+C3801+C3804</f>
        <v>4950000</v>
      </c>
      <c r="D3796" s="617">
        <f t="shared" ref="D3796:J3796" si="1704">D3797+D3799+D3801+D3804</f>
        <v>0</v>
      </c>
      <c r="E3796" s="617">
        <f t="shared" si="1704"/>
        <v>0</v>
      </c>
      <c r="F3796" s="624">
        <f t="shared" si="1704"/>
        <v>0</v>
      </c>
      <c r="G3796" s="820">
        <f t="shared" si="1704"/>
        <v>2534500</v>
      </c>
      <c r="H3796" s="617">
        <f t="shared" si="1704"/>
        <v>0</v>
      </c>
      <c r="I3796" s="934">
        <f t="shared" si="1704"/>
        <v>2534500</v>
      </c>
      <c r="J3796" s="625">
        <f t="shared" si="1704"/>
        <v>2415500</v>
      </c>
      <c r="K3796" s="741">
        <f>I3796/C3796*100</f>
        <v>51.202020202020208</v>
      </c>
    </row>
    <row r="3797" spans="1:11" ht="14.1" customHeight="1" x14ac:dyDescent="0.25">
      <c r="A3797" s="742" t="s">
        <v>816</v>
      </c>
      <c r="B3797" s="41" t="s">
        <v>139</v>
      </c>
      <c r="C3797" s="618">
        <f>C3798</f>
        <v>350000</v>
      </c>
      <c r="D3797" s="618">
        <f t="shared" ref="D3797:J3797" si="1705">D3798</f>
        <v>0</v>
      </c>
      <c r="E3797" s="618">
        <f t="shared" si="1705"/>
        <v>0</v>
      </c>
      <c r="F3797" s="626">
        <f t="shared" si="1705"/>
        <v>0</v>
      </c>
      <c r="G3797" s="821">
        <f t="shared" si="1705"/>
        <v>259500</v>
      </c>
      <c r="H3797" s="618">
        <f t="shared" si="1705"/>
        <v>0</v>
      </c>
      <c r="I3797" s="935">
        <f t="shared" si="1705"/>
        <v>259500</v>
      </c>
      <c r="J3797" s="628">
        <f t="shared" si="1705"/>
        <v>90500</v>
      </c>
      <c r="K3797" s="743">
        <f>I3797/C3797*100</f>
        <v>74.142857142857139</v>
      </c>
    </row>
    <row r="3798" spans="1:11" ht="14.1" customHeight="1" x14ac:dyDescent="0.25">
      <c r="A3798" s="744" t="s">
        <v>817</v>
      </c>
      <c r="B3798" s="4" t="s">
        <v>140</v>
      </c>
      <c r="C3798" s="12">
        <v>350000</v>
      </c>
      <c r="D3798" s="218"/>
      <c r="E3798" s="218"/>
      <c r="F3798" s="697"/>
      <c r="G3798" s="822">
        <v>259500</v>
      </c>
      <c r="H3798" s="605">
        <v>0</v>
      </c>
      <c r="I3798" s="823">
        <f>H3798+G3798</f>
        <v>259500</v>
      </c>
      <c r="J3798" s="604">
        <f>C3798-I3798</f>
        <v>90500</v>
      </c>
      <c r="K3798" s="733">
        <f>I3798/C3798*100</f>
        <v>74.142857142857139</v>
      </c>
    </row>
    <row r="3799" spans="1:11" ht="14.1" customHeight="1" x14ac:dyDescent="0.25">
      <c r="A3799" s="744" t="s">
        <v>819</v>
      </c>
      <c r="B3799" s="4" t="s">
        <v>818</v>
      </c>
      <c r="C3799" s="12">
        <f>C3800</f>
        <v>0</v>
      </c>
      <c r="D3799" s="12">
        <f t="shared" ref="D3799:J3799" si="1706">D3800</f>
        <v>0</v>
      </c>
      <c r="E3799" s="12">
        <f t="shared" si="1706"/>
        <v>0</v>
      </c>
      <c r="F3799" s="633">
        <f t="shared" si="1706"/>
        <v>0</v>
      </c>
      <c r="G3799" s="824">
        <f t="shared" si="1706"/>
        <v>0</v>
      </c>
      <c r="H3799" s="12">
        <f t="shared" si="1706"/>
        <v>0</v>
      </c>
      <c r="I3799" s="834">
        <f t="shared" si="1706"/>
        <v>0</v>
      </c>
      <c r="J3799" s="634">
        <f t="shared" si="1706"/>
        <v>0</v>
      </c>
      <c r="K3799" s="733"/>
    </row>
    <row r="3800" spans="1:11" ht="14.1" customHeight="1" x14ac:dyDescent="0.25">
      <c r="A3800" s="744" t="s">
        <v>820</v>
      </c>
      <c r="B3800" s="4" t="s">
        <v>791</v>
      </c>
      <c r="C3800" s="12">
        <v>0</v>
      </c>
      <c r="D3800" s="218"/>
      <c r="E3800" s="218"/>
      <c r="F3800" s="697"/>
      <c r="G3800" s="822"/>
      <c r="H3800" s="605"/>
      <c r="I3800" s="823"/>
      <c r="J3800" s="604">
        <f>C3800-I3800</f>
        <v>0</v>
      </c>
      <c r="K3800" s="733"/>
    </row>
    <row r="3801" spans="1:11" ht="14.1" customHeight="1" x14ac:dyDescent="0.25">
      <c r="A3801" s="732" t="s">
        <v>821</v>
      </c>
      <c r="B3801" s="4" t="s">
        <v>141</v>
      </c>
      <c r="C3801" s="12">
        <f>C3802+C3803</f>
        <v>225000</v>
      </c>
      <c r="D3801" s="12">
        <f t="shared" ref="D3801:J3801" si="1707">D3802+D3803</f>
        <v>0</v>
      </c>
      <c r="E3801" s="12">
        <f t="shared" si="1707"/>
        <v>0</v>
      </c>
      <c r="F3801" s="633">
        <f t="shared" si="1707"/>
        <v>0</v>
      </c>
      <c r="G3801" s="824">
        <f t="shared" si="1707"/>
        <v>87500</v>
      </c>
      <c r="H3801" s="12">
        <f t="shared" si="1707"/>
        <v>0</v>
      </c>
      <c r="I3801" s="834">
        <f t="shared" si="1707"/>
        <v>87500</v>
      </c>
      <c r="J3801" s="634">
        <f t="shared" si="1707"/>
        <v>137500</v>
      </c>
      <c r="K3801" s="733">
        <f>I3801/C3801*100</f>
        <v>38.888888888888893</v>
      </c>
    </row>
    <row r="3802" spans="1:11" ht="14.1" customHeight="1" x14ac:dyDescent="0.25">
      <c r="A3802" s="732" t="s">
        <v>822</v>
      </c>
      <c r="B3802" s="4" t="s">
        <v>142</v>
      </c>
      <c r="C3802" s="12">
        <v>225000</v>
      </c>
      <c r="D3802" s="218"/>
      <c r="E3802" s="218"/>
      <c r="F3802" s="697"/>
      <c r="G3802" s="822">
        <v>87500</v>
      </c>
      <c r="H3802" s="605">
        <v>0</v>
      </c>
      <c r="I3802" s="823">
        <f>H3802+G3802</f>
        <v>87500</v>
      </c>
      <c r="J3802" s="604">
        <f>C3802-I3802</f>
        <v>137500</v>
      </c>
      <c r="K3802" s="733">
        <f>I3802/C3802*100</f>
        <v>38.888888888888893</v>
      </c>
    </row>
    <row r="3803" spans="1:11" ht="14.1" customHeight="1" x14ac:dyDescent="0.25">
      <c r="A3803" s="732" t="s">
        <v>823</v>
      </c>
      <c r="B3803" s="4" t="s">
        <v>805</v>
      </c>
      <c r="C3803" s="12">
        <v>0</v>
      </c>
      <c r="D3803" s="218"/>
      <c r="E3803" s="218"/>
      <c r="F3803" s="697"/>
      <c r="G3803" s="822"/>
      <c r="H3803" s="605"/>
      <c r="I3803" s="823"/>
      <c r="J3803" s="604">
        <f>C3803-I3803</f>
        <v>0</v>
      </c>
      <c r="K3803" s="733"/>
    </row>
    <row r="3804" spans="1:11" ht="14.1" customHeight="1" x14ac:dyDescent="0.25">
      <c r="A3804" s="732" t="s">
        <v>824</v>
      </c>
      <c r="B3804" s="4" t="s">
        <v>143</v>
      </c>
      <c r="C3804" s="12">
        <f>C3805</f>
        <v>4375000</v>
      </c>
      <c r="D3804" s="12">
        <f t="shared" ref="D3804:J3804" si="1708">D3805</f>
        <v>0</v>
      </c>
      <c r="E3804" s="12">
        <f t="shared" si="1708"/>
        <v>0</v>
      </c>
      <c r="F3804" s="633">
        <f t="shared" si="1708"/>
        <v>0</v>
      </c>
      <c r="G3804" s="824">
        <f t="shared" si="1708"/>
        <v>2187500</v>
      </c>
      <c r="H3804" s="12">
        <f t="shared" si="1708"/>
        <v>0</v>
      </c>
      <c r="I3804" s="834">
        <f t="shared" si="1708"/>
        <v>2187500</v>
      </c>
      <c r="J3804" s="634">
        <f t="shared" si="1708"/>
        <v>2187500</v>
      </c>
      <c r="K3804" s="733">
        <f t="shared" ref="K3804:K3817" si="1709">I3804/C3804*100</f>
        <v>50</v>
      </c>
    </row>
    <row r="3805" spans="1:11" ht="14.1" customHeight="1" x14ac:dyDescent="0.25">
      <c r="A3805" s="732" t="s">
        <v>825</v>
      </c>
      <c r="B3805" s="4" t="s">
        <v>144</v>
      </c>
      <c r="C3805" s="12">
        <v>4375000</v>
      </c>
      <c r="D3805" s="218"/>
      <c r="E3805" s="218"/>
      <c r="F3805" s="697"/>
      <c r="G3805" s="822">
        <v>2187500</v>
      </c>
      <c r="H3805" s="605"/>
      <c r="I3805" s="823">
        <f>H3805+G3805</f>
        <v>2187500</v>
      </c>
      <c r="J3805" s="636">
        <f>C3805-I3805</f>
        <v>2187500</v>
      </c>
      <c r="K3805" s="755">
        <f t="shared" si="1709"/>
        <v>50</v>
      </c>
    </row>
    <row r="3806" spans="1:11" ht="14.1" customHeight="1" x14ac:dyDescent="0.25">
      <c r="A3806" s="745" t="s">
        <v>109</v>
      </c>
      <c r="B3806" s="38" t="s">
        <v>89</v>
      </c>
      <c r="C3806" s="620">
        <f>C3807</f>
        <v>2500000</v>
      </c>
      <c r="D3806" s="620">
        <f t="shared" ref="D3806:J3807" si="1710">D3807</f>
        <v>0</v>
      </c>
      <c r="E3806" s="620">
        <f t="shared" si="1710"/>
        <v>0</v>
      </c>
      <c r="F3806" s="453">
        <f t="shared" si="1710"/>
        <v>0</v>
      </c>
      <c r="G3806" s="832">
        <f t="shared" si="1710"/>
        <v>1076500</v>
      </c>
      <c r="H3806" s="620">
        <f t="shared" si="1710"/>
        <v>0</v>
      </c>
      <c r="I3806" s="810">
        <f t="shared" si="1710"/>
        <v>1076500</v>
      </c>
      <c r="J3806" s="866">
        <f t="shared" si="1710"/>
        <v>1423500</v>
      </c>
      <c r="K3806" s="746">
        <f t="shared" si="1709"/>
        <v>43.059999999999995</v>
      </c>
    </row>
    <row r="3807" spans="1:11" ht="14.1" customHeight="1" thickBot="1" x14ac:dyDescent="0.3">
      <c r="A3807" s="371" t="s">
        <v>827</v>
      </c>
      <c r="B3807" s="47" t="s">
        <v>826</v>
      </c>
      <c r="C3807" s="616">
        <f>C3808</f>
        <v>2500000</v>
      </c>
      <c r="D3807" s="616">
        <f t="shared" si="1710"/>
        <v>0</v>
      </c>
      <c r="E3807" s="616">
        <f t="shared" si="1710"/>
        <v>0</v>
      </c>
      <c r="F3807" s="622">
        <f t="shared" si="1710"/>
        <v>0</v>
      </c>
      <c r="G3807" s="819">
        <f t="shared" si="1710"/>
        <v>1076500</v>
      </c>
      <c r="H3807" s="616">
        <f t="shared" si="1710"/>
        <v>0</v>
      </c>
      <c r="I3807" s="961">
        <f t="shared" si="1710"/>
        <v>1076500</v>
      </c>
      <c r="J3807" s="865">
        <f t="shared" si="1710"/>
        <v>1423500</v>
      </c>
      <c r="K3807" s="739">
        <f t="shared" si="1709"/>
        <v>43.059999999999995</v>
      </c>
    </row>
    <row r="3808" spans="1:11" ht="14.1" customHeight="1" thickBot="1" x14ac:dyDescent="0.3">
      <c r="A3808" s="372" t="s">
        <v>828</v>
      </c>
      <c r="B3808" s="3" t="s">
        <v>136</v>
      </c>
      <c r="C3808" s="617">
        <f>C3809+C3811</f>
        <v>2500000</v>
      </c>
      <c r="D3808" s="617">
        <f t="shared" ref="D3808:J3808" si="1711">D3809+D3811</f>
        <v>0</v>
      </c>
      <c r="E3808" s="617">
        <f t="shared" si="1711"/>
        <v>0</v>
      </c>
      <c r="F3808" s="624">
        <f t="shared" si="1711"/>
        <v>0</v>
      </c>
      <c r="G3808" s="820">
        <f t="shared" si="1711"/>
        <v>1076500</v>
      </c>
      <c r="H3808" s="617">
        <f t="shared" si="1711"/>
        <v>0</v>
      </c>
      <c r="I3808" s="934">
        <f t="shared" si="1711"/>
        <v>1076500</v>
      </c>
      <c r="J3808" s="625">
        <f t="shared" si="1711"/>
        <v>1423500</v>
      </c>
      <c r="K3808" s="741">
        <f t="shared" si="1709"/>
        <v>43.059999999999995</v>
      </c>
    </row>
    <row r="3809" spans="1:11" ht="14.1" customHeight="1" x14ac:dyDescent="0.25">
      <c r="A3809" s="747" t="s">
        <v>829</v>
      </c>
      <c r="B3809" s="41" t="s">
        <v>139</v>
      </c>
      <c r="C3809" s="618">
        <f>C3810</f>
        <v>200000</v>
      </c>
      <c r="D3809" s="618">
        <f t="shared" ref="D3809:J3809" si="1712">D3810</f>
        <v>0</v>
      </c>
      <c r="E3809" s="618">
        <f t="shared" si="1712"/>
        <v>0</v>
      </c>
      <c r="F3809" s="626">
        <f t="shared" si="1712"/>
        <v>0</v>
      </c>
      <c r="G3809" s="821">
        <f t="shared" si="1712"/>
        <v>156500</v>
      </c>
      <c r="H3809" s="618">
        <f t="shared" si="1712"/>
        <v>0</v>
      </c>
      <c r="I3809" s="935">
        <f t="shared" si="1712"/>
        <v>156500</v>
      </c>
      <c r="J3809" s="628">
        <f t="shared" si="1712"/>
        <v>43500</v>
      </c>
      <c r="K3809" s="743">
        <f t="shared" si="1709"/>
        <v>78.25</v>
      </c>
    </row>
    <row r="3810" spans="1:11" ht="14.1" customHeight="1" x14ac:dyDescent="0.25">
      <c r="A3810" s="732" t="s">
        <v>830</v>
      </c>
      <c r="B3810" s="4" t="s">
        <v>140</v>
      </c>
      <c r="C3810" s="12">
        <v>200000</v>
      </c>
      <c r="D3810" s="218"/>
      <c r="E3810" s="218"/>
      <c r="F3810" s="697"/>
      <c r="G3810" s="822">
        <v>156500</v>
      </c>
      <c r="H3810" s="605">
        <v>0</v>
      </c>
      <c r="I3810" s="831">
        <f>H3810+G3810</f>
        <v>156500</v>
      </c>
      <c r="J3810" s="604">
        <f>C3810-I3810</f>
        <v>43500</v>
      </c>
      <c r="K3810" s="733">
        <f t="shared" si="1709"/>
        <v>78.25</v>
      </c>
    </row>
    <row r="3811" spans="1:11" ht="14.1" customHeight="1" x14ac:dyDescent="0.25">
      <c r="A3811" s="732" t="s">
        <v>832</v>
      </c>
      <c r="B3811" s="4" t="s">
        <v>143</v>
      </c>
      <c r="C3811" s="12">
        <f>C3812</f>
        <v>2300000</v>
      </c>
      <c r="D3811" s="12">
        <f t="shared" ref="D3811:J3811" si="1713">D3812</f>
        <v>0</v>
      </c>
      <c r="E3811" s="12">
        <f t="shared" si="1713"/>
        <v>0</v>
      </c>
      <c r="F3811" s="633">
        <f t="shared" si="1713"/>
        <v>0</v>
      </c>
      <c r="G3811" s="824">
        <f t="shared" si="1713"/>
        <v>920000</v>
      </c>
      <c r="H3811" s="12">
        <f t="shared" si="1713"/>
        <v>0</v>
      </c>
      <c r="I3811" s="834">
        <f t="shared" si="1713"/>
        <v>920000</v>
      </c>
      <c r="J3811" s="634">
        <f t="shared" si="1713"/>
        <v>1380000</v>
      </c>
      <c r="K3811" s="733">
        <f t="shared" si="1709"/>
        <v>40</v>
      </c>
    </row>
    <row r="3812" spans="1:11" ht="14.1" customHeight="1" x14ac:dyDescent="0.25">
      <c r="A3812" s="732" t="s">
        <v>831</v>
      </c>
      <c r="B3812" s="4" t="s">
        <v>144</v>
      </c>
      <c r="C3812" s="12">
        <v>2300000</v>
      </c>
      <c r="D3812" s="218"/>
      <c r="E3812" s="218"/>
      <c r="F3812" s="697"/>
      <c r="G3812" s="822">
        <v>920000</v>
      </c>
      <c r="H3812" s="605"/>
      <c r="I3812" s="831">
        <f>H3812+G3812</f>
        <v>920000</v>
      </c>
      <c r="J3812" s="604">
        <f>C3812-I3812</f>
        <v>1380000</v>
      </c>
      <c r="K3812" s="733">
        <f t="shared" si="1709"/>
        <v>40</v>
      </c>
    </row>
    <row r="3813" spans="1:11" ht="14.1" customHeight="1" x14ac:dyDescent="0.25">
      <c r="A3813" s="745" t="s">
        <v>108</v>
      </c>
      <c r="B3813" s="38" t="s">
        <v>90</v>
      </c>
      <c r="C3813" s="620">
        <f t="shared" ref="C3813:J3813" si="1714">C3814+C3825</f>
        <v>4000000</v>
      </c>
      <c r="D3813" s="620">
        <f t="shared" si="1714"/>
        <v>0</v>
      </c>
      <c r="E3813" s="620">
        <f t="shared" si="1714"/>
        <v>0</v>
      </c>
      <c r="F3813" s="453">
        <f t="shared" si="1714"/>
        <v>0</v>
      </c>
      <c r="G3813" s="832">
        <f t="shared" si="1714"/>
        <v>1027250</v>
      </c>
      <c r="H3813" s="620">
        <f t="shared" si="1714"/>
        <v>0</v>
      </c>
      <c r="I3813" s="810">
        <f t="shared" si="1714"/>
        <v>1027250</v>
      </c>
      <c r="J3813" s="866">
        <f t="shared" si="1714"/>
        <v>2822750</v>
      </c>
      <c r="K3813" s="746">
        <f t="shared" si="1709"/>
        <v>25.681249999999999</v>
      </c>
    </row>
    <row r="3814" spans="1:11" ht="14.1" customHeight="1" thickBot="1" x14ac:dyDescent="0.3">
      <c r="A3814" s="371" t="s">
        <v>9</v>
      </c>
      <c r="B3814" s="47" t="s">
        <v>10</v>
      </c>
      <c r="C3814" s="616">
        <f>C3815</f>
        <v>2000000</v>
      </c>
      <c r="D3814" s="616">
        <f t="shared" ref="D3814:J3814" si="1715">D3815</f>
        <v>0</v>
      </c>
      <c r="E3814" s="616">
        <f t="shared" si="1715"/>
        <v>0</v>
      </c>
      <c r="F3814" s="622">
        <f t="shared" si="1715"/>
        <v>0</v>
      </c>
      <c r="G3814" s="819">
        <f t="shared" si="1715"/>
        <v>949250</v>
      </c>
      <c r="H3814" s="616">
        <f t="shared" si="1715"/>
        <v>0</v>
      </c>
      <c r="I3814" s="961">
        <f t="shared" si="1715"/>
        <v>949250</v>
      </c>
      <c r="J3814" s="865">
        <f t="shared" si="1715"/>
        <v>1050750</v>
      </c>
      <c r="K3814" s="739">
        <f t="shared" si="1709"/>
        <v>47.462499999999999</v>
      </c>
    </row>
    <row r="3815" spans="1:11" ht="14.1" customHeight="1" thickBot="1" x14ac:dyDescent="0.3">
      <c r="A3815" s="372" t="s">
        <v>168</v>
      </c>
      <c r="B3815" s="3" t="s">
        <v>136</v>
      </c>
      <c r="C3815" s="617">
        <f>C3816+C3818+C3820+C3823</f>
        <v>2000000</v>
      </c>
      <c r="D3815" s="617">
        <f t="shared" ref="D3815:J3815" si="1716">D3816+D3818+D3820+D3823</f>
        <v>0</v>
      </c>
      <c r="E3815" s="617">
        <f t="shared" si="1716"/>
        <v>0</v>
      </c>
      <c r="F3815" s="624">
        <f t="shared" si="1716"/>
        <v>0</v>
      </c>
      <c r="G3815" s="820">
        <f t="shared" si="1716"/>
        <v>949250</v>
      </c>
      <c r="H3815" s="617">
        <f t="shared" si="1716"/>
        <v>0</v>
      </c>
      <c r="I3815" s="934">
        <f t="shared" si="1716"/>
        <v>949250</v>
      </c>
      <c r="J3815" s="625">
        <f t="shared" si="1716"/>
        <v>1050750</v>
      </c>
      <c r="K3815" s="741">
        <f t="shared" si="1709"/>
        <v>47.462499999999999</v>
      </c>
    </row>
    <row r="3816" spans="1:11" ht="14.1" customHeight="1" x14ac:dyDescent="0.25">
      <c r="A3816" s="747" t="s">
        <v>169</v>
      </c>
      <c r="B3816" s="41" t="s">
        <v>139</v>
      </c>
      <c r="C3816" s="618">
        <f>C3817</f>
        <v>200000</v>
      </c>
      <c r="D3816" s="618">
        <f t="shared" ref="D3816:J3816" si="1717">D3817</f>
        <v>0</v>
      </c>
      <c r="E3816" s="618">
        <f t="shared" si="1717"/>
        <v>0</v>
      </c>
      <c r="F3816" s="626">
        <f t="shared" si="1717"/>
        <v>0</v>
      </c>
      <c r="G3816" s="821">
        <f t="shared" si="1717"/>
        <v>165500</v>
      </c>
      <c r="H3816" s="618">
        <f t="shared" si="1717"/>
        <v>0</v>
      </c>
      <c r="I3816" s="935">
        <f t="shared" si="1717"/>
        <v>165500</v>
      </c>
      <c r="J3816" s="628">
        <f t="shared" si="1717"/>
        <v>34500</v>
      </c>
      <c r="K3816" s="743">
        <f t="shared" si="1709"/>
        <v>82.75</v>
      </c>
    </row>
    <row r="3817" spans="1:11" ht="14.1" customHeight="1" x14ac:dyDescent="0.25">
      <c r="A3817" s="736" t="s">
        <v>170</v>
      </c>
      <c r="B3817" s="4" t="s">
        <v>140</v>
      </c>
      <c r="C3817" s="12">
        <v>200000</v>
      </c>
      <c r="D3817" s="587"/>
      <c r="E3817" s="587"/>
      <c r="F3817" s="699"/>
      <c r="G3817" s="822">
        <v>165500</v>
      </c>
      <c r="H3817" s="605">
        <v>0</v>
      </c>
      <c r="I3817" s="823">
        <f>H3817+G3817</f>
        <v>165500</v>
      </c>
      <c r="J3817" s="604">
        <f>C3817-I3817</f>
        <v>34500</v>
      </c>
      <c r="K3817" s="733">
        <f t="shared" si="1709"/>
        <v>82.75</v>
      </c>
    </row>
    <row r="3818" spans="1:11" ht="14.1" customHeight="1" x14ac:dyDescent="0.25">
      <c r="A3818" s="732" t="s">
        <v>833</v>
      </c>
      <c r="B3818" s="4" t="s">
        <v>818</v>
      </c>
      <c r="C3818" s="12">
        <f>C3819</f>
        <v>0</v>
      </c>
      <c r="D3818" s="12">
        <f t="shared" ref="D3818:J3818" si="1718">D3819</f>
        <v>0</v>
      </c>
      <c r="E3818" s="12">
        <f t="shared" si="1718"/>
        <v>0</v>
      </c>
      <c r="F3818" s="633">
        <f t="shared" si="1718"/>
        <v>0</v>
      </c>
      <c r="G3818" s="824">
        <f t="shared" si="1718"/>
        <v>0</v>
      </c>
      <c r="H3818" s="12">
        <f t="shared" si="1718"/>
        <v>0</v>
      </c>
      <c r="I3818" s="834">
        <f t="shared" si="1718"/>
        <v>0</v>
      </c>
      <c r="J3818" s="634">
        <f t="shared" si="1718"/>
        <v>0</v>
      </c>
      <c r="K3818" s="733"/>
    </row>
    <row r="3819" spans="1:11" ht="14.1" customHeight="1" x14ac:dyDescent="0.25">
      <c r="A3819" s="732" t="s">
        <v>834</v>
      </c>
      <c r="B3819" s="4" t="s">
        <v>791</v>
      </c>
      <c r="C3819" s="12">
        <v>0</v>
      </c>
      <c r="D3819" s="587"/>
      <c r="E3819" s="587"/>
      <c r="F3819" s="699"/>
      <c r="G3819" s="822"/>
      <c r="H3819" s="605"/>
      <c r="I3819" s="823"/>
      <c r="J3819" s="604">
        <f>C3819-I3819</f>
        <v>0</v>
      </c>
      <c r="K3819" s="733"/>
    </row>
    <row r="3820" spans="1:11" ht="14.1" customHeight="1" x14ac:dyDescent="0.25">
      <c r="A3820" s="747" t="s">
        <v>171</v>
      </c>
      <c r="B3820" s="4" t="s">
        <v>141</v>
      </c>
      <c r="C3820" s="12">
        <f>C3821+C3822</f>
        <v>150000</v>
      </c>
      <c r="D3820" s="12">
        <f t="shared" ref="D3820:I3820" si="1719">D3821+D3822</f>
        <v>0</v>
      </c>
      <c r="E3820" s="12">
        <f t="shared" si="1719"/>
        <v>0</v>
      </c>
      <c r="F3820" s="12">
        <f t="shared" si="1719"/>
        <v>0</v>
      </c>
      <c r="G3820" s="12">
        <f t="shared" si="1719"/>
        <v>33750</v>
      </c>
      <c r="H3820" s="12">
        <f t="shared" si="1719"/>
        <v>0</v>
      </c>
      <c r="I3820" s="12">
        <f t="shared" si="1719"/>
        <v>33750</v>
      </c>
      <c r="J3820" s="12">
        <f>C3820-I3820</f>
        <v>116250</v>
      </c>
      <c r="K3820" s="733">
        <f>I3820/C3820*100</f>
        <v>22.5</v>
      </c>
    </row>
    <row r="3821" spans="1:11" ht="14.1" customHeight="1" x14ac:dyDescent="0.25">
      <c r="A3821" s="732" t="s">
        <v>1012</v>
      </c>
      <c r="B3821" s="4" t="s">
        <v>142</v>
      </c>
      <c r="C3821" s="12">
        <v>150000</v>
      </c>
      <c r="D3821" s="12"/>
      <c r="E3821" s="12"/>
      <c r="F3821" s="633"/>
      <c r="G3821" s="824">
        <v>33750</v>
      </c>
      <c r="H3821" s="12">
        <v>0</v>
      </c>
      <c r="I3821" s="834">
        <f>H3821+G3821</f>
        <v>33750</v>
      </c>
      <c r="J3821" s="12">
        <f>C3821-I3821</f>
        <v>116250</v>
      </c>
      <c r="K3821" s="733">
        <f>I3821/C3821*100</f>
        <v>22.5</v>
      </c>
    </row>
    <row r="3822" spans="1:11" ht="14.1" customHeight="1" x14ac:dyDescent="0.25">
      <c r="A3822" s="732" t="s">
        <v>835</v>
      </c>
      <c r="B3822" s="4" t="s">
        <v>809</v>
      </c>
      <c r="C3822" s="12">
        <v>0</v>
      </c>
      <c r="D3822" s="587"/>
      <c r="E3822" s="587"/>
      <c r="F3822" s="699"/>
      <c r="G3822" s="822"/>
      <c r="H3822" s="605"/>
      <c r="I3822" s="823">
        <f>H3822+G3822</f>
        <v>0</v>
      </c>
      <c r="J3822" s="604">
        <f>C3822-I3822</f>
        <v>0</v>
      </c>
      <c r="K3822" s="733"/>
    </row>
    <row r="3823" spans="1:11" ht="14.1" customHeight="1" x14ac:dyDescent="0.25">
      <c r="A3823" s="732" t="s">
        <v>172</v>
      </c>
      <c r="B3823" s="4" t="s">
        <v>143</v>
      </c>
      <c r="C3823" s="12">
        <f>C3824</f>
        <v>1650000</v>
      </c>
      <c r="D3823" s="12">
        <f t="shared" ref="D3823:J3823" si="1720">D3824</f>
        <v>0</v>
      </c>
      <c r="E3823" s="12">
        <f t="shared" si="1720"/>
        <v>0</v>
      </c>
      <c r="F3823" s="633">
        <f t="shared" si="1720"/>
        <v>0</v>
      </c>
      <c r="G3823" s="824">
        <f t="shared" si="1720"/>
        <v>750000</v>
      </c>
      <c r="H3823" s="12">
        <f t="shared" si="1720"/>
        <v>0</v>
      </c>
      <c r="I3823" s="834">
        <f t="shared" si="1720"/>
        <v>750000</v>
      </c>
      <c r="J3823" s="634">
        <f t="shared" si="1720"/>
        <v>900000</v>
      </c>
      <c r="K3823" s="733">
        <f t="shared" ref="K3823:K3828" si="1721">I3823/C3823*100</f>
        <v>45.454545454545453</v>
      </c>
    </row>
    <row r="3824" spans="1:11" ht="14.1" customHeight="1" thickBot="1" x14ac:dyDescent="0.3">
      <c r="A3824" s="736" t="s">
        <v>173</v>
      </c>
      <c r="B3824" s="32" t="s">
        <v>836</v>
      </c>
      <c r="C3824" s="611">
        <v>1650000</v>
      </c>
      <c r="D3824" s="590"/>
      <c r="E3824" s="590"/>
      <c r="F3824" s="698"/>
      <c r="G3824" s="828">
        <v>750000</v>
      </c>
      <c r="H3824" s="629"/>
      <c r="I3824" s="829">
        <f>H3824+G3824</f>
        <v>750000</v>
      </c>
      <c r="J3824" s="630">
        <f>C3824-I3824</f>
        <v>900000</v>
      </c>
      <c r="K3824" s="737">
        <f t="shared" si="1721"/>
        <v>45.454545454545453</v>
      </c>
    </row>
    <row r="3825" spans="1:11" ht="14.1" customHeight="1" thickBot="1" x14ac:dyDescent="0.3">
      <c r="A3825" s="756" t="s">
        <v>11</v>
      </c>
      <c r="B3825" s="440" t="s">
        <v>12</v>
      </c>
      <c r="C3825" s="637">
        <f t="shared" ref="C3825:J3825" si="1722">C3826+C3835</f>
        <v>2000000</v>
      </c>
      <c r="D3825" s="637">
        <f t="shared" si="1722"/>
        <v>0</v>
      </c>
      <c r="E3825" s="637">
        <f t="shared" si="1722"/>
        <v>0</v>
      </c>
      <c r="F3825" s="787">
        <f t="shared" si="1722"/>
        <v>0</v>
      </c>
      <c r="G3825" s="835">
        <f t="shared" si="1722"/>
        <v>78000</v>
      </c>
      <c r="H3825" s="637">
        <f t="shared" si="1722"/>
        <v>0</v>
      </c>
      <c r="I3825" s="963">
        <f t="shared" si="1722"/>
        <v>78000</v>
      </c>
      <c r="J3825" s="868">
        <f t="shared" si="1722"/>
        <v>1772000</v>
      </c>
      <c r="K3825" s="757">
        <f t="shared" si="1721"/>
        <v>3.9</v>
      </c>
    </row>
    <row r="3826" spans="1:11" ht="14.1" customHeight="1" thickBot="1" x14ac:dyDescent="0.3">
      <c r="A3826" s="740" t="s">
        <v>837</v>
      </c>
      <c r="B3826" s="335" t="s">
        <v>80</v>
      </c>
      <c r="C3826" s="638">
        <f>C3827</f>
        <v>510000</v>
      </c>
      <c r="D3826" s="638">
        <f t="shared" ref="D3826:J3827" si="1723">D3827</f>
        <v>0</v>
      </c>
      <c r="E3826" s="638">
        <f t="shared" si="1723"/>
        <v>0</v>
      </c>
      <c r="F3826" s="788">
        <f t="shared" si="1723"/>
        <v>0</v>
      </c>
      <c r="G3826" s="836">
        <f t="shared" si="1723"/>
        <v>0</v>
      </c>
      <c r="H3826" s="638">
        <f t="shared" si="1723"/>
        <v>0</v>
      </c>
      <c r="I3826" s="938">
        <f t="shared" si="1723"/>
        <v>0</v>
      </c>
      <c r="J3826" s="869">
        <f t="shared" si="1723"/>
        <v>510000</v>
      </c>
      <c r="K3826" s="749">
        <f t="shared" si="1721"/>
        <v>0</v>
      </c>
    </row>
    <row r="3827" spans="1:11" ht="14.1" customHeight="1" x14ac:dyDescent="0.25">
      <c r="A3827" s="758" t="s">
        <v>838</v>
      </c>
      <c r="B3827" s="338" t="s">
        <v>137</v>
      </c>
      <c r="C3827" s="639">
        <f>C3828</f>
        <v>510000</v>
      </c>
      <c r="D3827" s="639">
        <f t="shared" si="1723"/>
        <v>0</v>
      </c>
      <c r="E3827" s="639">
        <f t="shared" si="1723"/>
        <v>0</v>
      </c>
      <c r="F3827" s="789">
        <f t="shared" si="1723"/>
        <v>0</v>
      </c>
      <c r="G3827" s="837">
        <f t="shared" si="1723"/>
        <v>0</v>
      </c>
      <c r="H3827" s="639">
        <f t="shared" si="1723"/>
        <v>0</v>
      </c>
      <c r="I3827" s="939">
        <f t="shared" si="1723"/>
        <v>0</v>
      </c>
      <c r="J3827" s="870">
        <f t="shared" si="1723"/>
        <v>510000</v>
      </c>
      <c r="K3827" s="759">
        <f t="shared" si="1721"/>
        <v>0</v>
      </c>
    </row>
    <row r="3828" spans="1:11" ht="14.1" customHeight="1" x14ac:dyDescent="0.25">
      <c r="A3828" s="744" t="s">
        <v>839</v>
      </c>
      <c r="B3828" s="437" t="s">
        <v>840</v>
      </c>
      <c r="C3828" s="631">
        <v>510000</v>
      </c>
      <c r="D3828" s="631"/>
      <c r="E3828" s="631"/>
      <c r="F3828" s="888"/>
      <c r="G3828" s="830"/>
      <c r="H3828" s="631"/>
      <c r="I3828" s="889"/>
      <c r="J3828" s="890">
        <f>C3828-I3828</f>
        <v>510000</v>
      </c>
      <c r="K3828" s="781">
        <f t="shared" si="1721"/>
        <v>0</v>
      </c>
    </row>
    <row r="3829" spans="1:11" ht="14.1" customHeight="1" x14ac:dyDescent="0.25">
      <c r="A3829" s="898"/>
      <c r="B3829" s="898"/>
      <c r="C3829" s="899"/>
      <c r="D3829" s="899"/>
      <c r="E3829" s="899"/>
      <c r="F3829" s="899"/>
      <c r="G3829" s="899"/>
      <c r="H3829" s="899"/>
      <c r="I3829" s="899"/>
      <c r="J3829" s="899"/>
      <c r="K3829" s="900"/>
    </row>
    <row r="3830" spans="1:11" ht="14.1" customHeight="1" x14ac:dyDescent="0.25">
      <c r="A3830" s="901"/>
      <c r="B3830" s="901"/>
      <c r="C3830" s="902"/>
      <c r="D3830" s="902"/>
      <c r="E3830" s="902"/>
      <c r="F3830" s="902"/>
      <c r="G3830" s="902"/>
      <c r="H3830" s="902"/>
      <c r="I3830" s="902"/>
      <c r="J3830" s="902"/>
      <c r="K3830" s="903"/>
    </row>
    <row r="3831" spans="1:11" ht="14.1" customHeight="1" x14ac:dyDescent="0.25">
      <c r="A3831" s="901"/>
      <c r="B3831" s="901"/>
      <c r="C3831" s="902"/>
      <c r="D3831" s="902"/>
      <c r="E3831" s="902"/>
      <c r="F3831" s="902"/>
      <c r="G3831" s="902"/>
      <c r="H3831" s="902"/>
      <c r="I3831" s="902"/>
      <c r="J3831" s="902"/>
      <c r="K3831" s="903"/>
    </row>
    <row r="3832" spans="1:11" ht="14.1" customHeight="1" x14ac:dyDescent="0.25">
      <c r="A3832" s="901"/>
      <c r="B3832" s="901"/>
      <c r="C3832" s="902"/>
      <c r="D3832" s="902"/>
      <c r="E3832" s="902"/>
      <c r="F3832" s="902"/>
      <c r="G3832" s="902"/>
      <c r="H3832" s="902"/>
      <c r="I3832" s="902"/>
      <c r="J3832" s="902"/>
      <c r="K3832" s="903"/>
    </row>
    <row r="3833" spans="1:11" ht="14.1" customHeight="1" x14ac:dyDescent="0.25">
      <c r="A3833" s="901"/>
      <c r="B3833" s="901"/>
      <c r="C3833" s="902"/>
      <c r="D3833" s="902"/>
      <c r="E3833" s="902"/>
      <c r="F3833" s="902"/>
      <c r="G3833" s="902"/>
      <c r="H3833" s="902"/>
      <c r="I3833" s="902"/>
      <c r="J3833" s="902"/>
      <c r="K3833" s="903">
        <v>4</v>
      </c>
    </row>
    <row r="3834" spans="1:11" ht="14.1" customHeight="1" x14ac:dyDescent="0.25">
      <c r="A3834" s="717" t="s">
        <v>435</v>
      </c>
      <c r="B3834" s="689">
        <v>2</v>
      </c>
      <c r="C3834" s="690" t="s">
        <v>436</v>
      </c>
      <c r="D3834" s="690" t="s">
        <v>437</v>
      </c>
      <c r="E3834" s="690" t="s">
        <v>438</v>
      </c>
      <c r="F3834" s="691" t="s">
        <v>439</v>
      </c>
      <c r="G3834" s="801">
        <v>7</v>
      </c>
      <c r="H3834" s="581">
        <v>8</v>
      </c>
      <c r="I3834" s="924">
        <v>9</v>
      </c>
      <c r="J3834" s="582">
        <v>10</v>
      </c>
      <c r="K3834" s="718">
        <v>11</v>
      </c>
    </row>
    <row r="3835" spans="1:11" ht="14.1" customHeight="1" thickBot="1" x14ac:dyDescent="0.3">
      <c r="A3835" s="891" t="s">
        <v>174</v>
      </c>
      <c r="B3835" s="892" t="s">
        <v>136</v>
      </c>
      <c r="C3835" s="893">
        <f>C3836+C3838+C3840+C3843</f>
        <v>1490000</v>
      </c>
      <c r="D3835" s="893">
        <f t="shared" ref="D3835:J3835" si="1724">D3836+D3838+D3840+D3843</f>
        <v>0</v>
      </c>
      <c r="E3835" s="893">
        <f t="shared" si="1724"/>
        <v>0</v>
      </c>
      <c r="F3835" s="894">
        <f t="shared" si="1724"/>
        <v>0</v>
      </c>
      <c r="G3835" s="895">
        <f t="shared" si="1724"/>
        <v>78000</v>
      </c>
      <c r="H3835" s="893">
        <f t="shared" si="1724"/>
        <v>0</v>
      </c>
      <c r="I3835" s="940">
        <f t="shared" si="1724"/>
        <v>78000</v>
      </c>
      <c r="J3835" s="896">
        <f t="shared" si="1724"/>
        <v>1262000</v>
      </c>
      <c r="K3835" s="897">
        <f>I3835/C3835*100</f>
        <v>5.2348993288590604</v>
      </c>
    </row>
    <row r="3836" spans="1:11" ht="14.1" customHeight="1" x14ac:dyDescent="0.25">
      <c r="A3836" s="747" t="s">
        <v>175</v>
      </c>
      <c r="B3836" s="41" t="s">
        <v>139</v>
      </c>
      <c r="C3836" s="618">
        <f>C3837</f>
        <v>190000</v>
      </c>
      <c r="D3836" s="618">
        <f t="shared" ref="D3836:J3836" si="1725">D3837</f>
        <v>0</v>
      </c>
      <c r="E3836" s="618">
        <f t="shared" si="1725"/>
        <v>0</v>
      </c>
      <c r="F3836" s="626">
        <f t="shared" si="1725"/>
        <v>0</v>
      </c>
      <c r="G3836" s="821">
        <f t="shared" si="1725"/>
        <v>78000</v>
      </c>
      <c r="H3836" s="618">
        <f t="shared" si="1725"/>
        <v>0</v>
      </c>
      <c r="I3836" s="935">
        <f t="shared" si="1725"/>
        <v>78000</v>
      </c>
      <c r="J3836" s="628">
        <f t="shared" si="1725"/>
        <v>112000</v>
      </c>
      <c r="K3836" s="743">
        <f>I3836/C3836*100</f>
        <v>41.05263157894737</v>
      </c>
    </row>
    <row r="3837" spans="1:11" ht="14.1" customHeight="1" x14ac:dyDescent="0.25">
      <c r="A3837" s="732" t="s">
        <v>176</v>
      </c>
      <c r="B3837" s="4" t="s">
        <v>140</v>
      </c>
      <c r="C3837" s="12">
        <v>190000</v>
      </c>
      <c r="D3837" s="218"/>
      <c r="E3837" s="218"/>
      <c r="F3837" s="697"/>
      <c r="G3837" s="822">
        <v>78000</v>
      </c>
      <c r="H3837" s="605">
        <v>0</v>
      </c>
      <c r="I3837" s="823">
        <f>H3837+G3837</f>
        <v>78000</v>
      </c>
      <c r="J3837" s="604">
        <f>C3837-I3837</f>
        <v>112000</v>
      </c>
      <c r="K3837" s="733">
        <f>I3837/C3837*100</f>
        <v>41.05263157894737</v>
      </c>
    </row>
    <row r="3838" spans="1:11" ht="14.1" customHeight="1" x14ac:dyDescent="0.25">
      <c r="A3838" s="732" t="s">
        <v>841</v>
      </c>
      <c r="B3838" s="4" t="s">
        <v>818</v>
      </c>
      <c r="C3838" s="12">
        <f>C3839</f>
        <v>0</v>
      </c>
      <c r="D3838" s="12">
        <f t="shared" ref="D3838:J3838" si="1726">D3839</f>
        <v>0</v>
      </c>
      <c r="E3838" s="12">
        <f t="shared" si="1726"/>
        <v>0</v>
      </c>
      <c r="F3838" s="633">
        <f t="shared" si="1726"/>
        <v>0</v>
      </c>
      <c r="G3838" s="824">
        <f t="shared" si="1726"/>
        <v>0</v>
      </c>
      <c r="H3838" s="12">
        <f t="shared" si="1726"/>
        <v>0</v>
      </c>
      <c r="I3838" s="834">
        <f t="shared" si="1726"/>
        <v>0</v>
      </c>
      <c r="J3838" s="634">
        <f t="shared" si="1726"/>
        <v>0</v>
      </c>
      <c r="K3838" s="733"/>
    </row>
    <row r="3839" spans="1:11" ht="14.1" customHeight="1" x14ac:dyDescent="0.25">
      <c r="A3839" s="732" t="s">
        <v>842</v>
      </c>
      <c r="B3839" s="4" t="s">
        <v>791</v>
      </c>
      <c r="C3839" s="12">
        <v>0</v>
      </c>
      <c r="D3839" s="218"/>
      <c r="E3839" s="218"/>
      <c r="F3839" s="697"/>
      <c r="G3839" s="822"/>
      <c r="H3839" s="605"/>
      <c r="I3839" s="823"/>
      <c r="J3839" s="604">
        <f>C3839-I3839</f>
        <v>0</v>
      </c>
      <c r="K3839" s="733"/>
    </row>
    <row r="3840" spans="1:11" ht="14.1" customHeight="1" x14ac:dyDescent="0.25">
      <c r="A3840" s="732" t="s">
        <v>177</v>
      </c>
      <c r="B3840" s="4" t="s">
        <v>141</v>
      </c>
      <c r="C3840" s="12">
        <f>C3841+C3842</f>
        <v>150000</v>
      </c>
      <c r="D3840" s="12">
        <f t="shared" ref="D3840:J3840" si="1727">D3841+D3842</f>
        <v>0</v>
      </c>
      <c r="E3840" s="12">
        <f t="shared" si="1727"/>
        <v>0</v>
      </c>
      <c r="F3840" s="12">
        <f t="shared" si="1727"/>
        <v>0</v>
      </c>
      <c r="G3840" s="12">
        <f t="shared" si="1727"/>
        <v>0</v>
      </c>
      <c r="H3840" s="12">
        <f t="shared" si="1727"/>
        <v>0</v>
      </c>
      <c r="I3840" s="12">
        <f t="shared" si="1727"/>
        <v>0</v>
      </c>
      <c r="J3840" s="12">
        <f t="shared" si="1727"/>
        <v>0</v>
      </c>
      <c r="K3840" s="733">
        <f>I3840/C3840*100</f>
        <v>0</v>
      </c>
    </row>
    <row r="3841" spans="1:11" ht="14.1" customHeight="1" x14ac:dyDescent="0.25">
      <c r="A3841" s="732" t="s">
        <v>1016</v>
      </c>
      <c r="B3841" s="4" t="s">
        <v>142</v>
      </c>
      <c r="C3841" s="12">
        <v>150000</v>
      </c>
      <c r="D3841" s="12"/>
      <c r="E3841" s="12"/>
      <c r="F3841" s="633"/>
      <c r="G3841" s="824"/>
      <c r="H3841" s="12"/>
      <c r="I3841" s="834"/>
      <c r="J3841" s="634"/>
      <c r="K3841" s="733">
        <f>I3841/C3841*100</f>
        <v>0</v>
      </c>
    </row>
    <row r="3842" spans="1:11" ht="14.1" customHeight="1" x14ac:dyDescent="0.25">
      <c r="A3842" s="732" t="s">
        <v>843</v>
      </c>
      <c r="B3842" s="4" t="s">
        <v>809</v>
      </c>
      <c r="C3842" s="12">
        <v>0</v>
      </c>
      <c r="D3842" s="218"/>
      <c r="E3842" s="605">
        <v>0</v>
      </c>
      <c r="F3842" s="699"/>
      <c r="G3842" s="822"/>
      <c r="H3842" s="605"/>
      <c r="I3842" s="823">
        <f>H3842+G3842</f>
        <v>0</v>
      </c>
      <c r="J3842" s="604">
        <f>C3842-I3842</f>
        <v>0</v>
      </c>
      <c r="K3842" s="733"/>
    </row>
    <row r="3843" spans="1:11" ht="14.1" customHeight="1" x14ac:dyDescent="0.25">
      <c r="A3843" s="732" t="s">
        <v>178</v>
      </c>
      <c r="B3843" s="4" t="s">
        <v>143</v>
      </c>
      <c r="C3843" s="12">
        <f>C3844</f>
        <v>1150000</v>
      </c>
      <c r="D3843" s="12">
        <f t="shared" ref="D3843:J3843" si="1728">D3844</f>
        <v>0</v>
      </c>
      <c r="E3843" s="12">
        <f t="shared" si="1728"/>
        <v>0</v>
      </c>
      <c r="F3843" s="633">
        <f t="shared" si="1728"/>
        <v>0</v>
      </c>
      <c r="G3843" s="824">
        <f t="shared" si="1728"/>
        <v>0</v>
      </c>
      <c r="H3843" s="12">
        <f t="shared" si="1728"/>
        <v>0</v>
      </c>
      <c r="I3843" s="834">
        <f t="shared" si="1728"/>
        <v>0</v>
      </c>
      <c r="J3843" s="634">
        <f t="shared" si="1728"/>
        <v>1150000</v>
      </c>
      <c r="K3843" s="733">
        <f t="shared" ref="K3843:K3852" si="1729">I3843/C3843*100</f>
        <v>0</v>
      </c>
    </row>
    <row r="3844" spans="1:11" ht="14.1" customHeight="1" x14ac:dyDescent="0.25">
      <c r="A3844" s="732" t="s">
        <v>844</v>
      </c>
      <c r="B3844" s="4" t="s">
        <v>144</v>
      </c>
      <c r="C3844" s="12">
        <v>1150000</v>
      </c>
      <c r="D3844" s="218"/>
      <c r="E3844" s="218"/>
      <c r="F3844" s="697"/>
      <c r="G3844" s="822"/>
      <c r="H3844" s="605"/>
      <c r="I3844" s="823">
        <f>H3844+G3844</f>
        <v>0</v>
      </c>
      <c r="J3844" s="604">
        <f>C3844-I3844</f>
        <v>1150000</v>
      </c>
      <c r="K3844" s="733">
        <f t="shared" si="1729"/>
        <v>0</v>
      </c>
    </row>
    <row r="3845" spans="1:11" ht="14.1" customHeight="1" x14ac:dyDescent="0.25">
      <c r="A3845" s="745" t="s">
        <v>107</v>
      </c>
      <c r="B3845" s="38" t="s">
        <v>450</v>
      </c>
      <c r="C3845" s="620">
        <f t="shared" ref="C3845:J3845" si="1730">C3846+C3859</f>
        <v>43000000</v>
      </c>
      <c r="D3845" s="620">
        <f t="shared" si="1730"/>
        <v>0</v>
      </c>
      <c r="E3845" s="620">
        <f t="shared" si="1730"/>
        <v>0</v>
      </c>
      <c r="F3845" s="453">
        <f t="shared" si="1730"/>
        <v>0</v>
      </c>
      <c r="G3845" s="825">
        <f t="shared" si="1730"/>
        <v>0</v>
      </c>
      <c r="H3845" s="619">
        <f t="shared" si="1730"/>
        <v>0</v>
      </c>
      <c r="I3845" s="665">
        <f t="shared" si="1730"/>
        <v>0</v>
      </c>
      <c r="J3845" s="621">
        <f t="shared" si="1730"/>
        <v>43000000</v>
      </c>
      <c r="K3845" s="746">
        <f t="shared" si="1729"/>
        <v>0</v>
      </c>
    </row>
    <row r="3846" spans="1:11" ht="14.1" customHeight="1" thickBot="1" x14ac:dyDescent="0.3">
      <c r="A3846" s="371" t="s">
        <v>13</v>
      </c>
      <c r="B3846" s="47" t="s">
        <v>14</v>
      </c>
      <c r="C3846" s="616">
        <f>C3847+C3852</f>
        <v>38000000</v>
      </c>
      <c r="D3846" s="616">
        <f t="shared" ref="D3846:J3846" si="1731">D3847+D3852</f>
        <v>0</v>
      </c>
      <c r="E3846" s="616">
        <f t="shared" si="1731"/>
        <v>0</v>
      </c>
      <c r="F3846" s="622">
        <f t="shared" si="1731"/>
        <v>0</v>
      </c>
      <c r="G3846" s="838">
        <f t="shared" si="1731"/>
        <v>0</v>
      </c>
      <c r="H3846" s="641">
        <f t="shared" si="1731"/>
        <v>0</v>
      </c>
      <c r="I3846" s="962">
        <f t="shared" si="1731"/>
        <v>0</v>
      </c>
      <c r="J3846" s="632">
        <f t="shared" si="1731"/>
        <v>38000000</v>
      </c>
      <c r="K3846" s="739">
        <f t="shared" si="1729"/>
        <v>0</v>
      </c>
    </row>
    <row r="3847" spans="1:11" ht="14.1" customHeight="1" thickBot="1" x14ac:dyDescent="0.3">
      <c r="A3847" s="372" t="s">
        <v>182</v>
      </c>
      <c r="B3847" s="3" t="s">
        <v>80</v>
      </c>
      <c r="C3847" s="617">
        <f>C3848+C3850</f>
        <v>24480000</v>
      </c>
      <c r="D3847" s="617">
        <f t="shared" ref="D3847:J3847" si="1732">D3848+D3850</f>
        <v>0</v>
      </c>
      <c r="E3847" s="617">
        <f t="shared" si="1732"/>
        <v>0</v>
      </c>
      <c r="F3847" s="624">
        <f t="shared" si="1732"/>
        <v>0</v>
      </c>
      <c r="G3847" s="820">
        <f t="shared" si="1732"/>
        <v>0</v>
      </c>
      <c r="H3847" s="617">
        <f t="shared" si="1732"/>
        <v>0</v>
      </c>
      <c r="I3847" s="934">
        <f t="shared" si="1732"/>
        <v>0</v>
      </c>
      <c r="J3847" s="625">
        <f t="shared" si="1732"/>
        <v>24480000</v>
      </c>
      <c r="K3847" s="741">
        <f t="shared" si="1729"/>
        <v>0</v>
      </c>
    </row>
    <row r="3848" spans="1:11" ht="14.1" customHeight="1" x14ac:dyDescent="0.25">
      <c r="A3848" s="747" t="s">
        <v>183</v>
      </c>
      <c r="B3848" s="41" t="s">
        <v>137</v>
      </c>
      <c r="C3848" s="618">
        <f>C3849</f>
        <v>14880000</v>
      </c>
      <c r="D3848" s="618">
        <f t="shared" ref="D3848:J3848" si="1733">D3849</f>
        <v>0</v>
      </c>
      <c r="E3848" s="618">
        <f t="shared" si="1733"/>
        <v>0</v>
      </c>
      <c r="F3848" s="626">
        <f t="shared" si="1733"/>
        <v>0</v>
      </c>
      <c r="G3848" s="821">
        <f t="shared" si="1733"/>
        <v>0</v>
      </c>
      <c r="H3848" s="618">
        <f t="shared" si="1733"/>
        <v>0</v>
      </c>
      <c r="I3848" s="935">
        <f t="shared" si="1733"/>
        <v>0</v>
      </c>
      <c r="J3848" s="628">
        <f t="shared" si="1733"/>
        <v>14880000</v>
      </c>
      <c r="K3848" s="743">
        <f t="shared" si="1729"/>
        <v>0</v>
      </c>
    </row>
    <row r="3849" spans="1:11" ht="14.1" customHeight="1" x14ac:dyDescent="0.25">
      <c r="A3849" s="732" t="s">
        <v>184</v>
      </c>
      <c r="B3849" s="4" t="s">
        <v>179</v>
      </c>
      <c r="C3849" s="12">
        <v>14880000</v>
      </c>
      <c r="D3849" s="587"/>
      <c r="E3849" s="587"/>
      <c r="F3849" s="699"/>
      <c r="G3849" s="822"/>
      <c r="H3849" s="605"/>
      <c r="I3849" s="823">
        <f>H3849+G3849</f>
        <v>0</v>
      </c>
      <c r="J3849" s="604">
        <f>C3849-I3849</f>
        <v>14880000</v>
      </c>
      <c r="K3849" s="733">
        <f t="shared" si="1729"/>
        <v>0</v>
      </c>
    </row>
    <row r="3850" spans="1:11" ht="14.1" customHeight="1" x14ac:dyDescent="0.25">
      <c r="A3850" s="732" t="s">
        <v>185</v>
      </c>
      <c r="B3850" s="4" t="s">
        <v>180</v>
      </c>
      <c r="C3850" s="12">
        <f>C3851</f>
        <v>9600000</v>
      </c>
      <c r="D3850" s="12">
        <f t="shared" ref="D3850:J3850" si="1734">D3851</f>
        <v>0</v>
      </c>
      <c r="E3850" s="12">
        <f t="shared" si="1734"/>
        <v>0</v>
      </c>
      <c r="F3850" s="633">
        <f t="shared" si="1734"/>
        <v>0</v>
      </c>
      <c r="G3850" s="824">
        <f t="shared" si="1734"/>
        <v>0</v>
      </c>
      <c r="H3850" s="12">
        <f t="shared" si="1734"/>
        <v>0</v>
      </c>
      <c r="I3850" s="834">
        <f t="shared" si="1734"/>
        <v>0</v>
      </c>
      <c r="J3850" s="634">
        <f t="shared" si="1734"/>
        <v>9600000</v>
      </c>
      <c r="K3850" s="733">
        <f t="shared" si="1729"/>
        <v>0</v>
      </c>
    </row>
    <row r="3851" spans="1:11" ht="14.1" customHeight="1" thickBot="1" x14ac:dyDescent="0.3">
      <c r="A3851" s="736" t="s">
        <v>186</v>
      </c>
      <c r="B3851" s="32" t="s">
        <v>181</v>
      </c>
      <c r="C3851" s="611">
        <v>9600000</v>
      </c>
      <c r="D3851" s="590"/>
      <c r="E3851" s="590"/>
      <c r="F3851" s="698"/>
      <c r="G3851" s="828"/>
      <c r="H3851" s="629"/>
      <c r="I3851" s="829">
        <f>H3851+G3851</f>
        <v>0</v>
      </c>
      <c r="J3851" s="630">
        <f>C3851-I3851</f>
        <v>9600000</v>
      </c>
      <c r="K3851" s="737">
        <f t="shared" si="1729"/>
        <v>0</v>
      </c>
    </row>
    <row r="3852" spans="1:11" ht="14.1" customHeight="1" thickBot="1" x14ac:dyDescent="0.3">
      <c r="A3852" s="372" t="s">
        <v>187</v>
      </c>
      <c r="B3852" s="3" t="s">
        <v>136</v>
      </c>
      <c r="C3852" s="617">
        <f>C3853+C3855+C3857</f>
        <v>13520000</v>
      </c>
      <c r="D3852" s="617">
        <f t="shared" ref="D3852:J3852" si="1735">D3853+D3855+D3857</f>
        <v>0</v>
      </c>
      <c r="E3852" s="617">
        <f t="shared" si="1735"/>
        <v>0</v>
      </c>
      <c r="F3852" s="624">
        <f t="shared" si="1735"/>
        <v>0</v>
      </c>
      <c r="G3852" s="820">
        <f t="shared" si="1735"/>
        <v>0</v>
      </c>
      <c r="H3852" s="617">
        <f t="shared" si="1735"/>
        <v>0</v>
      </c>
      <c r="I3852" s="934">
        <f t="shared" si="1735"/>
        <v>0</v>
      </c>
      <c r="J3852" s="625">
        <f t="shared" si="1735"/>
        <v>13520000</v>
      </c>
      <c r="K3852" s="741">
        <f t="shared" si="1729"/>
        <v>0</v>
      </c>
    </row>
    <row r="3853" spans="1:11" ht="14.1" customHeight="1" x14ac:dyDescent="0.25">
      <c r="A3853" s="760" t="s">
        <v>847</v>
      </c>
      <c r="B3853" s="442" t="s">
        <v>139</v>
      </c>
      <c r="C3853" s="635">
        <f>C3854</f>
        <v>96000</v>
      </c>
      <c r="D3853" s="635">
        <f t="shared" ref="D3853:J3853" si="1736">D3854</f>
        <v>0</v>
      </c>
      <c r="E3853" s="635">
        <f t="shared" si="1736"/>
        <v>0</v>
      </c>
      <c r="F3853" s="786">
        <f t="shared" si="1736"/>
        <v>0</v>
      </c>
      <c r="G3853" s="833">
        <f t="shared" si="1736"/>
        <v>0</v>
      </c>
      <c r="H3853" s="635">
        <f t="shared" si="1736"/>
        <v>0</v>
      </c>
      <c r="I3853" s="937">
        <f t="shared" si="1736"/>
        <v>0</v>
      </c>
      <c r="J3853" s="867">
        <f t="shared" si="1736"/>
        <v>96000</v>
      </c>
      <c r="K3853" s="761"/>
    </row>
    <row r="3854" spans="1:11" ht="14.1" customHeight="1" x14ac:dyDescent="0.25">
      <c r="A3854" s="732" t="s">
        <v>848</v>
      </c>
      <c r="B3854" s="4" t="s">
        <v>140</v>
      </c>
      <c r="C3854" s="12">
        <v>96000</v>
      </c>
      <c r="D3854" s="12"/>
      <c r="E3854" s="12"/>
      <c r="F3854" s="633"/>
      <c r="G3854" s="824"/>
      <c r="H3854" s="12"/>
      <c r="I3854" s="834"/>
      <c r="J3854" s="634">
        <f>C3854-I3854</f>
        <v>96000</v>
      </c>
      <c r="K3854" s="733"/>
    </row>
    <row r="3855" spans="1:11" ht="14.1" customHeight="1" x14ac:dyDescent="0.25">
      <c r="A3855" s="732" t="s">
        <v>188</v>
      </c>
      <c r="B3855" s="4" t="s">
        <v>143</v>
      </c>
      <c r="C3855" s="12">
        <f>C3856</f>
        <v>4424000</v>
      </c>
      <c r="D3855" s="12">
        <f t="shared" ref="D3855:J3855" si="1737">D3856</f>
        <v>0</v>
      </c>
      <c r="E3855" s="12">
        <f t="shared" si="1737"/>
        <v>0</v>
      </c>
      <c r="F3855" s="633">
        <f t="shared" si="1737"/>
        <v>0</v>
      </c>
      <c r="G3855" s="824">
        <f t="shared" si="1737"/>
        <v>0</v>
      </c>
      <c r="H3855" s="12">
        <f t="shared" si="1737"/>
        <v>0</v>
      </c>
      <c r="I3855" s="834">
        <f t="shared" si="1737"/>
        <v>0</v>
      </c>
      <c r="J3855" s="634">
        <f t="shared" si="1737"/>
        <v>4424000</v>
      </c>
      <c r="K3855" s="733">
        <f>I3855/C3855*100</f>
        <v>0</v>
      </c>
    </row>
    <row r="3856" spans="1:11" ht="14.1" customHeight="1" x14ac:dyDescent="0.25">
      <c r="A3856" s="732" t="s">
        <v>189</v>
      </c>
      <c r="B3856" s="4" t="s">
        <v>160</v>
      </c>
      <c r="C3856" s="12">
        <v>4424000</v>
      </c>
      <c r="D3856" s="587"/>
      <c r="E3856" s="587"/>
      <c r="F3856" s="699"/>
      <c r="G3856" s="822"/>
      <c r="H3856" s="605"/>
      <c r="I3856" s="823">
        <f>H3856+G3856</f>
        <v>0</v>
      </c>
      <c r="J3856" s="636">
        <f>C3856-I3856</f>
        <v>4424000</v>
      </c>
      <c r="K3856" s="733">
        <f>I3856/C3856*100</f>
        <v>0</v>
      </c>
    </row>
    <row r="3857" spans="1:11" ht="14.1" customHeight="1" x14ac:dyDescent="0.25">
      <c r="A3857" s="732" t="s">
        <v>849</v>
      </c>
      <c r="B3857" s="4" t="s">
        <v>845</v>
      </c>
      <c r="C3857" s="12">
        <f>C3858</f>
        <v>9000000</v>
      </c>
      <c r="D3857" s="12">
        <f t="shared" ref="D3857:J3857" si="1738">D3858</f>
        <v>0</v>
      </c>
      <c r="E3857" s="12">
        <f t="shared" si="1738"/>
        <v>0</v>
      </c>
      <c r="F3857" s="633">
        <f t="shared" si="1738"/>
        <v>0</v>
      </c>
      <c r="G3857" s="824">
        <f t="shared" si="1738"/>
        <v>0</v>
      </c>
      <c r="H3857" s="12">
        <f t="shared" si="1738"/>
        <v>0</v>
      </c>
      <c r="I3857" s="834">
        <f t="shared" si="1738"/>
        <v>0</v>
      </c>
      <c r="J3857" s="634">
        <f t="shared" si="1738"/>
        <v>9000000</v>
      </c>
      <c r="K3857" s="733"/>
    </row>
    <row r="3858" spans="1:11" ht="14.1" customHeight="1" thickBot="1" x14ac:dyDescent="0.3">
      <c r="A3858" s="762" t="s">
        <v>850</v>
      </c>
      <c r="B3858" s="443" t="s">
        <v>846</v>
      </c>
      <c r="C3858" s="642">
        <v>9000000</v>
      </c>
      <c r="D3858" s="700"/>
      <c r="E3858" s="700"/>
      <c r="F3858" s="701"/>
      <c r="G3858" s="839"/>
      <c r="H3858" s="643"/>
      <c r="I3858" s="840"/>
      <c r="J3858" s="644">
        <f>C3858-I3858</f>
        <v>9000000</v>
      </c>
      <c r="K3858" s="763"/>
    </row>
    <row r="3859" spans="1:11" ht="14.1" customHeight="1" thickBot="1" x14ac:dyDescent="0.3">
      <c r="A3859" s="764" t="s">
        <v>15</v>
      </c>
      <c r="B3859" s="78" t="s">
        <v>16</v>
      </c>
      <c r="C3859" s="645">
        <f>C3860+C3863</f>
        <v>5000000</v>
      </c>
      <c r="D3859" s="645">
        <f t="shared" ref="D3859:J3859" si="1739">D3860+D3863</f>
        <v>0</v>
      </c>
      <c r="E3859" s="645">
        <f t="shared" si="1739"/>
        <v>0</v>
      </c>
      <c r="F3859" s="646">
        <f t="shared" si="1739"/>
        <v>0</v>
      </c>
      <c r="G3859" s="841">
        <f t="shared" si="1739"/>
        <v>0</v>
      </c>
      <c r="H3859" s="647">
        <f t="shared" si="1739"/>
        <v>0</v>
      </c>
      <c r="I3859" s="964">
        <f t="shared" si="1739"/>
        <v>0</v>
      </c>
      <c r="J3859" s="648">
        <f t="shared" si="1739"/>
        <v>5000000</v>
      </c>
      <c r="K3859" s="765">
        <f t="shared" ref="K3859:K3872" si="1740">I3859/C3859*100</f>
        <v>0</v>
      </c>
    </row>
    <row r="3860" spans="1:11" ht="14.1" customHeight="1" thickBot="1" x14ac:dyDescent="0.3">
      <c r="A3860" s="372" t="s">
        <v>193</v>
      </c>
      <c r="B3860" s="3" t="s">
        <v>80</v>
      </c>
      <c r="C3860" s="617">
        <f>C3861</f>
        <v>670000</v>
      </c>
      <c r="D3860" s="617">
        <f t="shared" ref="D3860:J3861" si="1741">D3861</f>
        <v>0</v>
      </c>
      <c r="E3860" s="617">
        <f t="shared" si="1741"/>
        <v>0</v>
      </c>
      <c r="F3860" s="624">
        <f t="shared" si="1741"/>
        <v>0</v>
      </c>
      <c r="G3860" s="820">
        <f t="shared" si="1741"/>
        <v>0</v>
      </c>
      <c r="H3860" s="617">
        <f t="shared" si="1741"/>
        <v>0</v>
      </c>
      <c r="I3860" s="934">
        <f t="shared" si="1741"/>
        <v>0</v>
      </c>
      <c r="J3860" s="625">
        <f t="shared" si="1741"/>
        <v>670000</v>
      </c>
      <c r="K3860" s="741">
        <f t="shared" si="1740"/>
        <v>0</v>
      </c>
    </row>
    <row r="3861" spans="1:11" ht="14.1" customHeight="1" x14ac:dyDescent="0.25">
      <c r="A3861" s="747" t="s">
        <v>194</v>
      </c>
      <c r="B3861" s="41" t="s">
        <v>137</v>
      </c>
      <c r="C3861" s="618">
        <f>C3862</f>
        <v>670000</v>
      </c>
      <c r="D3861" s="618">
        <f t="shared" si="1741"/>
        <v>0</v>
      </c>
      <c r="E3861" s="618">
        <f t="shared" si="1741"/>
        <v>0</v>
      </c>
      <c r="F3861" s="626">
        <f t="shared" si="1741"/>
        <v>0</v>
      </c>
      <c r="G3861" s="821">
        <f t="shared" si="1741"/>
        <v>0</v>
      </c>
      <c r="H3861" s="618">
        <f t="shared" si="1741"/>
        <v>0</v>
      </c>
      <c r="I3861" s="935">
        <f t="shared" si="1741"/>
        <v>0</v>
      </c>
      <c r="J3861" s="628">
        <f t="shared" si="1741"/>
        <v>670000</v>
      </c>
      <c r="K3861" s="743">
        <f t="shared" si="1740"/>
        <v>0</v>
      </c>
    </row>
    <row r="3862" spans="1:11" ht="14.1" customHeight="1" thickBot="1" x14ac:dyDescent="0.3">
      <c r="A3862" s="736" t="s">
        <v>195</v>
      </c>
      <c r="B3862" s="32" t="s">
        <v>138</v>
      </c>
      <c r="C3862" s="611">
        <v>670000</v>
      </c>
      <c r="D3862" s="590"/>
      <c r="E3862" s="590"/>
      <c r="F3862" s="698"/>
      <c r="G3862" s="828"/>
      <c r="H3862" s="629"/>
      <c r="I3862" s="829">
        <f>H3862+G3862</f>
        <v>0</v>
      </c>
      <c r="J3862" s="630">
        <f>C3862-I3862</f>
        <v>670000</v>
      </c>
      <c r="K3862" s="737">
        <f t="shared" si="1740"/>
        <v>0</v>
      </c>
    </row>
    <row r="3863" spans="1:11" ht="14.1" customHeight="1" thickBot="1" x14ac:dyDescent="0.3">
      <c r="A3863" s="372" t="s">
        <v>196</v>
      </c>
      <c r="B3863" s="3" t="s">
        <v>136</v>
      </c>
      <c r="C3863" s="617">
        <f>C3864+C3866+C3868+C3870</f>
        <v>4330000</v>
      </c>
      <c r="D3863" s="617">
        <f t="shared" ref="D3863:J3863" si="1742">D3864+D3866+D3868+D3870</f>
        <v>0</v>
      </c>
      <c r="E3863" s="617">
        <f t="shared" si="1742"/>
        <v>0</v>
      </c>
      <c r="F3863" s="624">
        <f t="shared" si="1742"/>
        <v>0</v>
      </c>
      <c r="G3863" s="820">
        <f t="shared" si="1742"/>
        <v>0</v>
      </c>
      <c r="H3863" s="617">
        <f t="shared" si="1742"/>
        <v>0</v>
      </c>
      <c r="I3863" s="934">
        <f t="shared" si="1742"/>
        <v>0</v>
      </c>
      <c r="J3863" s="625">
        <f t="shared" si="1742"/>
        <v>4330000</v>
      </c>
      <c r="K3863" s="741">
        <f t="shared" si="1740"/>
        <v>0</v>
      </c>
    </row>
    <row r="3864" spans="1:11" ht="14.1" customHeight="1" x14ac:dyDescent="0.25">
      <c r="A3864" s="747" t="s">
        <v>197</v>
      </c>
      <c r="B3864" s="41" t="s">
        <v>139</v>
      </c>
      <c r="C3864" s="618">
        <f>C3865</f>
        <v>755000</v>
      </c>
      <c r="D3864" s="618">
        <f t="shared" ref="D3864:J3864" si="1743">D3865</f>
        <v>0</v>
      </c>
      <c r="E3864" s="618">
        <f t="shared" si="1743"/>
        <v>0</v>
      </c>
      <c r="F3864" s="626">
        <f t="shared" si="1743"/>
        <v>0</v>
      </c>
      <c r="G3864" s="821">
        <f t="shared" si="1743"/>
        <v>0</v>
      </c>
      <c r="H3864" s="618">
        <f t="shared" si="1743"/>
        <v>0</v>
      </c>
      <c r="I3864" s="935">
        <f t="shared" si="1743"/>
        <v>0</v>
      </c>
      <c r="J3864" s="628">
        <f t="shared" si="1743"/>
        <v>755000</v>
      </c>
      <c r="K3864" s="743">
        <f t="shared" si="1740"/>
        <v>0</v>
      </c>
    </row>
    <row r="3865" spans="1:11" ht="14.1" customHeight="1" x14ac:dyDescent="0.25">
      <c r="A3865" s="732" t="s">
        <v>198</v>
      </c>
      <c r="B3865" s="4" t="s">
        <v>140</v>
      </c>
      <c r="C3865" s="12">
        <v>755000</v>
      </c>
      <c r="D3865" s="218"/>
      <c r="E3865" s="218"/>
      <c r="F3865" s="697"/>
      <c r="G3865" s="804"/>
      <c r="H3865" s="605"/>
      <c r="I3865" s="823">
        <f>H3865+G3865</f>
        <v>0</v>
      </c>
      <c r="J3865" s="604">
        <f>C3865-I3865</f>
        <v>755000</v>
      </c>
      <c r="K3865" s="733">
        <f t="shared" si="1740"/>
        <v>0</v>
      </c>
    </row>
    <row r="3866" spans="1:11" ht="14.1" customHeight="1" x14ac:dyDescent="0.25">
      <c r="A3866" s="732" t="s">
        <v>199</v>
      </c>
      <c r="B3866" s="4" t="s">
        <v>141</v>
      </c>
      <c r="C3866" s="12">
        <f>C3867</f>
        <v>200000</v>
      </c>
      <c r="D3866" s="12">
        <f t="shared" ref="D3866:J3866" si="1744">D3867</f>
        <v>0</v>
      </c>
      <c r="E3866" s="12">
        <f t="shared" si="1744"/>
        <v>0</v>
      </c>
      <c r="F3866" s="633">
        <f t="shared" si="1744"/>
        <v>0</v>
      </c>
      <c r="G3866" s="824">
        <f t="shared" si="1744"/>
        <v>0</v>
      </c>
      <c r="H3866" s="12">
        <f t="shared" si="1744"/>
        <v>0</v>
      </c>
      <c r="I3866" s="834">
        <f t="shared" si="1744"/>
        <v>0</v>
      </c>
      <c r="J3866" s="634">
        <f t="shared" si="1744"/>
        <v>200000</v>
      </c>
      <c r="K3866" s="733">
        <f t="shared" si="1740"/>
        <v>0</v>
      </c>
    </row>
    <row r="3867" spans="1:11" ht="14.1" customHeight="1" x14ac:dyDescent="0.25">
      <c r="A3867" s="732" t="s">
        <v>200</v>
      </c>
      <c r="B3867" s="4" t="s">
        <v>142</v>
      </c>
      <c r="C3867" s="12">
        <v>200000</v>
      </c>
      <c r="D3867" s="218"/>
      <c r="E3867" s="218"/>
      <c r="F3867" s="697"/>
      <c r="G3867" s="822"/>
      <c r="H3867" s="605"/>
      <c r="I3867" s="823">
        <f>H3867+G3867</f>
        <v>0</v>
      </c>
      <c r="J3867" s="604">
        <f>C3867-I3867</f>
        <v>200000</v>
      </c>
      <c r="K3867" s="733">
        <f t="shared" si="1740"/>
        <v>0</v>
      </c>
    </row>
    <row r="3868" spans="1:11" ht="14.1" customHeight="1" x14ac:dyDescent="0.25">
      <c r="A3868" s="732" t="s">
        <v>201</v>
      </c>
      <c r="B3868" s="4" t="s">
        <v>143</v>
      </c>
      <c r="C3868" s="12">
        <f>C3869</f>
        <v>1275000</v>
      </c>
      <c r="D3868" s="12">
        <f t="shared" ref="D3868:J3868" si="1745">D3869</f>
        <v>0</v>
      </c>
      <c r="E3868" s="12">
        <f t="shared" si="1745"/>
        <v>0</v>
      </c>
      <c r="F3868" s="633">
        <f t="shared" si="1745"/>
        <v>0</v>
      </c>
      <c r="G3868" s="824">
        <f t="shared" si="1745"/>
        <v>0</v>
      </c>
      <c r="H3868" s="12">
        <f t="shared" si="1745"/>
        <v>0</v>
      </c>
      <c r="I3868" s="834">
        <f t="shared" si="1745"/>
        <v>0</v>
      </c>
      <c r="J3868" s="634">
        <f t="shared" si="1745"/>
        <v>1275000</v>
      </c>
      <c r="K3868" s="733">
        <f t="shared" si="1740"/>
        <v>0</v>
      </c>
    </row>
    <row r="3869" spans="1:11" ht="14.1" customHeight="1" x14ac:dyDescent="0.25">
      <c r="A3869" s="732" t="s">
        <v>202</v>
      </c>
      <c r="B3869" s="4" t="s">
        <v>160</v>
      </c>
      <c r="C3869" s="12">
        <v>1275000</v>
      </c>
      <c r="D3869" s="218"/>
      <c r="E3869" s="218"/>
      <c r="F3869" s="697"/>
      <c r="G3869" s="822"/>
      <c r="H3869" s="605"/>
      <c r="I3869" s="823">
        <f>H3869+G3869</f>
        <v>0</v>
      </c>
      <c r="J3869" s="604">
        <f>C3869-I3869</f>
        <v>1275000</v>
      </c>
      <c r="K3869" s="733">
        <f t="shared" si="1740"/>
        <v>0</v>
      </c>
    </row>
    <row r="3870" spans="1:11" ht="14.1" customHeight="1" x14ac:dyDescent="0.25">
      <c r="A3870" s="732" t="s">
        <v>203</v>
      </c>
      <c r="B3870" s="4" t="s">
        <v>190</v>
      </c>
      <c r="C3870" s="12">
        <f>C3871+C3872</f>
        <v>2100000</v>
      </c>
      <c r="D3870" s="12">
        <f t="shared" ref="D3870:J3870" si="1746">D3871+D3872</f>
        <v>0</v>
      </c>
      <c r="E3870" s="12">
        <f t="shared" si="1746"/>
        <v>0</v>
      </c>
      <c r="F3870" s="633">
        <f t="shared" si="1746"/>
        <v>0</v>
      </c>
      <c r="G3870" s="824">
        <f t="shared" si="1746"/>
        <v>0</v>
      </c>
      <c r="H3870" s="12">
        <f t="shared" si="1746"/>
        <v>0</v>
      </c>
      <c r="I3870" s="834">
        <f t="shared" si="1746"/>
        <v>0</v>
      </c>
      <c r="J3870" s="634">
        <f t="shared" si="1746"/>
        <v>2100000</v>
      </c>
      <c r="K3870" s="733">
        <f t="shared" si="1740"/>
        <v>0</v>
      </c>
    </row>
    <row r="3871" spans="1:11" ht="14.1" customHeight="1" x14ac:dyDescent="0.25">
      <c r="A3871" s="732" t="s">
        <v>204</v>
      </c>
      <c r="B3871" s="4" t="s">
        <v>191</v>
      </c>
      <c r="C3871" s="12">
        <v>1500000</v>
      </c>
      <c r="D3871" s="218"/>
      <c r="E3871" s="218"/>
      <c r="F3871" s="697"/>
      <c r="G3871" s="822"/>
      <c r="H3871" s="605"/>
      <c r="I3871" s="823">
        <f>H3871+G3871</f>
        <v>0</v>
      </c>
      <c r="J3871" s="604">
        <f>C3871-I3871</f>
        <v>1500000</v>
      </c>
      <c r="K3871" s="733">
        <f t="shared" si="1740"/>
        <v>0</v>
      </c>
    </row>
    <row r="3872" spans="1:11" ht="14.1" customHeight="1" x14ac:dyDescent="0.25">
      <c r="A3872" s="732" t="s">
        <v>205</v>
      </c>
      <c r="B3872" s="4" t="s">
        <v>192</v>
      </c>
      <c r="C3872" s="12">
        <v>600000</v>
      </c>
      <c r="D3872" s="218"/>
      <c r="E3872" s="218"/>
      <c r="F3872" s="697"/>
      <c r="G3872" s="822"/>
      <c r="H3872" s="605"/>
      <c r="I3872" s="823">
        <f>H3872+G3872</f>
        <v>0</v>
      </c>
      <c r="J3872" s="604">
        <f>C3872-I3872</f>
        <v>600000</v>
      </c>
      <c r="K3872" s="733">
        <f t="shared" si="1740"/>
        <v>0</v>
      </c>
    </row>
    <row r="3873" spans="1:11" ht="14.1" customHeight="1" x14ac:dyDescent="0.25">
      <c r="A3873" s="879"/>
      <c r="B3873" s="879"/>
      <c r="C3873" s="880"/>
      <c r="D3873" s="881"/>
      <c r="E3873" s="881"/>
      <c r="F3873" s="881"/>
      <c r="G3873" s="882"/>
      <c r="H3873" s="882"/>
      <c r="I3873" s="882"/>
      <c r="J3873" s="883"/>
      <c r="K3873" s="884"/>
    </row>
    <row r="3874" spans="1:11" ht="14.1" customHeight="1" x14ac:dyDescent="0.25">
      <c r="A3874" s="7"/>
      <c r="B3874" s="7"/>
      <c r="C3874" s="885"/>
      <c r="D3874" s="220"/>
      <c r="E3874" s="220"/>
      <c r="F3874" s="220"/>
      <c r="G3874" s="415"/>
      <c r="H3874" s="415"/>
      <c r="I3874" s="415"/>
      <c r="J3874" s="886"/>
      <c r="K3874" s="887">
        <v>5</v>
      </c>
    </row>
    <row r="3875" spans="1:11" ht="14.1" customHeight="1" x14ac:dyDescent="0.25">
      <c r="A3875" s="717" t="s">
        <v>435</v>
      </c>
      <c r="B3875" s="689">
        <v>2</v>
      </c>
      <c r="C3875" s="690" t="s">
        <v>436</v>
      </c>
      <c r="D3875" s="690" t="s">
        <v>437</v>
      </c>
      <c r="E3875" s="690" t="s">
        <v>438</v>
      </c>
      <c r="F3875" s="691" t="s">
        <v>439</v>
      </c>
      <c r="G3875" s="801">
        <v>7</v>
      </c>
      <c r="H3875" s="581">
        <v>8</v>
      </c>
      <c r="I3875" s="924">
        <v>9</v>
      </c>
      <c r="J3875" s="582">
        <v>10</v>
      </c>
      <c r="K3875" s="718">
        <v>11</v>
      </c>
    </row>
    <row r="3876" spans="1:11" ht="14.1" customHeight="1" x14ac:dyDescent="0.25">
      <c r="A3876" s="745" t="s">
        <v>106</v>
      </c>
      <c r="B3876" s="38" t="s">
        <v>91</v>
      </c>
      <c r="C3876" s="620">
        <f t="shared" ref="C3876:J3876" si="1747">C3877+C3882+C3889+C3894+C3899+C3903+C3907+C3917+C3921+C3925</f>
        <v>104604000</v>
      </c>
      <c r="D3876" s="620">
        <f t="shared" si="1747"/>
        <v>0</v>
      </c>
      <c r="E3876" s="620">
        <f t="shared" si="1747"/>
        <v>0</v>
      </c>
      <c r="F3876" s="453">
        <f t="shared" si="1747"/>
        <v>0</v>
      </c>
      <c r="G3876" s="825">
        <f t="shared" si="1747"/>
        <v>53585055</v>
      </c>
      <c r="H3876" s="619">
        <f t="shared" si="1747"/>
        <v>0</v>
      </c>
      <c r="I3876" s="665">
        <f t="shared" si="1747"/>
        <v>53585055</v>
      </c>
      <c r="J3876" s="621">
        <f t="shared" si="1747"/>
        <v>51018945</v>
      </c>
      <c r="K3876" s="746">
        <f t="shared" ref="K3876:K3911" si="1748">I3876/C3876*100</f>
        <v>51.226583113456471</v>
      </c>
    </row>
    <row r="3877" spans="1:11" ht="14.1" customHeight="1" thickBot="1" x14ac:dyDescent="0.3">
      <c r="A3877" s="766" t="s">
        <v>17</v>
      </c>
      <c r="B3877" s="385" t="s">
        <v>18</v>
      </c>
      <c r="C3877" s="495">
        <f>C3878</f>
        <v>12960000</v>
      </c>
      <c r="D3877" s="495">
        <f t="shared" ref="D3877:J3878" si="1749">D3878</f>
        <v>0</v>
      </c>
      <c r="E3877" s="495">
        <f t="shared" si="1749"/>
        <v>0</v>
      </c>
      <c r="F3877" s="649">
        <f t="shared" si="1749"/>
        <v>0</v>
      </c>
      <c r="G3877" s="842">
        <f t="shared" si="1749"/>
        <v>1976395</v>
      </c>
      <c r="H3877" s="539">
        <f t="shared" si="1749"/>
        <v>0</v>
      </c>
      <c r="I3877" s="965">
        <f t="shared" si="1749"/>
        <v>1976395</v>
      </c>
      <c r="J3877" s="651">
        <f t="shared" si="1749"/>
        <v>10983605</v>
      </c>
      <c r="K3877" s="767">
        <f t="shared" si="1748"/>
        <v>15.249961419753086</v>
      </c>
    </row>
    <row r="3878" spans="1:11" ht="14.1" customHeight="1" thickBot="1" x14ac:dyDescent="0.3">
      <c r="A3878" s="372" t="s">
        <v>209</v>
      </c>
      <c r="B3878" s="3" t="s">
        <v>136</v>
      </c>
      <c r="C3878" s="617">
        <f>C3879</f>
        <v>12960000</v>
      </c>
      <c r="D3878" s="617">
        <f t="shared" si="1749"/>
        <v>0</v>
      </c>
      <c r="E3878" s="617">
        <f t="shared" si="1749"/>
        <v>0</v>
      </c>
      <c r="F3878" s="624">
        <f t="shared" si="1749"/>
        <v>0</v>
      </c>
      <c r="G3878" s="820">
        <f t="shared" si="1749"/>
        <v>1976395</v>
      </c>
      <c r="H3878" s="617">
        <f t="shared" si="1749"/>
        <v>0</v>
      </c>
      <c r="I3878" s="934">
        <f t="shared" si="1749"/>
        <v>1976395</v>
      </c>
      <c r="J3878" s="625">
        <f t="shared" si="1749"/>
        <v>10983605</v>
      </c>
      <c r="K3878" s="741">
        <f t="shared" si="1748"/>
        <v>15.249961419753086</v>
      </c>
    </row>
    <row r="3879" spans="1:11" ht="14.1" customHeight="1" x14ac:dyDescent="0.25">
      <c r="A3879" s="747" t="s">
        <v>210</v>
      </c>
      <c r="B3879" s="41" t="s">
        <v>206</v>
      </c>
      <c r="C3879" s="618">
        <f>C3880+C3881</f>
        <v>12960000</v>
      </c>
      <c r="D3879" s="618">
        <f t="shared" ref="D3879:J3879" si="1750">D3880+D3881</f>
        <v>0</v>
      </c>
      <c r="E3879" s="618">
        <f t="shared" si="1750"/>
        <v>0</v>
      </c>
      <c r="F3879" s="626">
        <f t="shared" si="1750"/>
        <v>0</v>
      </c>
      <c r="G3879" s="821">
        <f t="shared" si="1750"/>
        <v>1976395</v>
      </c>
      <c r="H3879" s="618">
        <f t="shared" si="1750"/>
        <v>0</v>
      </c>
      <c r="I3879" s="935">
        <f t="shared" si="1750"/>
        <v>1976395</v>
      </c>
      <c r="J3879" s="628">
        <f t="shared" si="1750"/>
        <v>10983605</v>
      </c>
      <c r="K3879" s="743">
        <f t="shared" si="1748"/>
        <v>15.249961419753086</v>
      </c>
    </row>
    <row r="3880" spans="1:11" ht="14.1" customHeight="1" x14ac:dyDescent="0.25">
      <c r="A3880" s="732" t="s">
        <v>223</v>
      </c>
      <c r="B3880" s="4" t="s">
        <v>207</v>
      </c>
      <c r="C3880" s="12">
        <v>4560000</v>
      </c>
      <c r="D3880" s="218"/>
      <c r="E3880" s="218"/>
      <c r="F3880" s="697"/>
      <c r="G3880" s="822">
        <v>1507825</v>
      </c>
      <c r="H3880" s="605"/>
      <c r="I3880" s="831">
        <f>H3880+G3880</f>
        <v>1507825</v>
      </c>
      <c r="J3880" s="604">
        <f>C3880-I3880</f>
        <v>3052175</v>
      </c>
      <c r="K3880" s="733">
        <f t="shared" si="1748"/>
        <v>33.066337719298247</v>
      </c>
    </row>
    <row r="3881" spans="1:11" ht="14.1" customHeight="1" x14ac:dyDescent="0.25">
      <c r="A3881" s="732" t="s">
        <v>211</v>
      </c>
      <c r="B3881" s="4" t="s">
        <v>208</v>
      </c>
      <c r="C3881" s="12">
        <v>8400000</v>
      </c>
      <c r="D3881" s="218"/>
      <c r="E3881" s="218"/>
      <c r="F3881" s="697"/>
      <c r="G3881" s="822">
        <v>468570</v>
      </c>
      <c r="H3881" s="605"/>
      <c r="I3881" s="831">
        <f>H3881+G3881</f>
        <v>468570</v>
      </c>
      <c r="J3881" s="604">
        <f>C3881-I3881</f>
        <v>7931430</v>
      </c>
      <c r="K3881" s="733">
        <f t="shared" si="1748"/>
        <v>5.578214285714286</v>
      </c>
    </row>
    <row r="3882" spans="1:11" ht="14.1" customHeight="1" thickBot="1" x14ac:dyDescent="0.3">
      <c r="A3882" s="371" t="s">
        <v>19</v>
      </c>
      <c r="B3882" s="47" t="s">
        <v>20</v>
      </c>
      <c r="C3882" s="616">
        <f>C3883+C3886</f>
        <v>10000000</v>
      </c>
      <c r="D3882" s="616">
        <f t="shared" ref="D3882:J3882" si="1751">D3883+D3886</f>
        <v>0</v>
      </c>
      <c r="E3882" s="616">
        <f t="shared" si="1751"/>
        <v>0</v>
      </c>
      <c r="F3882" s="622">
        <f t="shared" si="1751"/>
        <v>0</v>
      </c>
      <c r="G3882" s="838">
        <f t="shared" si="1751"/>
        <v>5552500</v>
      </c>
      <c r="H3882" s="1314">
        <f t="shared" si="1751"/>
        <v>0</v>
      </c>
      <c r="I3882" s="962">
        <f t="shared" si="1751"/>
        <v>5552500</v>
      </c>
      <c r="J3882" s="632">
        <f t="shared" si="1751"/>
        <v>4447500</v>
      </c>
      <c r="K3882" s="739">
        <f t="shared" si="1748"/>
        <v>55.525000000000006</v>
      </c>
    </row>
    <row r="3883" spans="1:11" ht="14.1" customHeight="1" thickBot="1" x14ac:dyDescent="0.3">
      <c r="A3883" s="372" t="s">
        <v>225</v>
      </c>
      <c r="B3883" s="3" t="s">
        <v>80</v>
      </c>
      <c r="C3883" s="617">
        <f>C3884</f>
        <v>7800000</v>
      </c>
      <c r="D3883" s="617">
        <f t="shared" ref="D3883:J3884" si="1752">D3884</f>
        <v>0</v>
      </c>
      <c r="E3883" s="617">
        <f t="shared" si="1752"/>
        <v>0</v>
      </c>
      <c r="F3883" s="624">
        <f t="shared" si="1752"/>
        <v>0</v>
      </c>
      <c r="G3883" s="820">
        <f t="shared" si="1752"/>
        <v>3900000</v>
      </c>
      <c r="H3883" s="1279">
        <f t="shared" si="1752"/>
        <v>0</v>
      </c>
      <c r="I3883" s="934">
        <f t="shared" si="1752"/>
        <v>3900000</v>
      </c>
      <c r="J3883" s="625">
        <f t="shared" si="1752"/>
        <v>3900000</v>
      </c>
      <c r="K3883" s="741">
        <f t="shared" si="1748"/>
        <v>50</v>
      </c>
    </row>
    <row r="3884" spans="1:11" ht="14.1" customHeight="1" x14ac:dyDescent="0.25">
      <c r="A3884" s="747" t="s">
        <v>226</v>
      </c>
      <c r="B3884" s="41" t="s">
        <v>180</v>
      </c>
      <c r="C3884" s="618">
        <f>C3885</f>
        <v>7800000</v>
      </c>
      <c r="D3884" s="618">
        <f t="shared" si="1752"/>
        <v>0</v>
      </c>
      <c r="E3884" s="618">
        <f t="shared" si="1752"/>
        <v>0</v>
      </c>
      <c r="F3884" s="626">
        <f t="shared" si="1752"/>
        <v>0</v>
      </c>
      <c r="G3884" s="821">
        <f t="shared" si="1752"/>
        <v>3900000</v>
      </c>
      <c r="H3884" s="618">
        <f t="shared" si="1752"/>
        <v>0</v>
      </c>
      <c r="I3884" s="935">
        <f t="shared" si="1752"/>
        <v>3900000</v>
      </c>
      <c r="J3884" s="628">
        <f t="shared" si="1752"/>
        <v>3900000</v>
      </c>
      <c r="K3884" s="743">
        <f t="shared" si="1748"/>
        <v>50</v>
      </c>
    </row>
    <row r="3885" spans="1:11" ht="14.1" customHeight="1" x14ac:dyDescent="0.25">
      <c r="A3885" s="732" t="s">
        <v>227</v>
      </c>
      <c r="B3885" s="4" t="s">
        <v>254</v>
      </c>
      <c r="C3885" s="12">
        <v>7800000</v>
      </c>
      <c r="D3885" s="587"/>
      <c r="E3885" s="587"/>
      <c r="F3885" s="699"/>
      <c r="G3885" s="822">
        <v>3900000</v>
      </c>
      <c r="H3885" s="605"/>
      <c r="I3885" s="831">
        <f>H3885+G3885</f>
        <v>3900000</v>
      </c>
      <c r="J3885" s="604">
        <f>C3885-I3885</f>
        <v>3900000</v>
      </c>
      <c r="K3885" s="733">
        <f t="shared" si="1748"/>
        <v>50</v>
      </c>
    </row>
    <row r="3886" spans="1:11" ht="14.1" customHeight="1" x14ac:dyDescent="0.25">
      <c r="A3886" s="732" t="s">
        <v>224</v>
      </c>
      <c r="B3886" s="4" t="s">
        <v>136</v>
      </c>
      <c r="C3886" s="12">
        <f>C3887</f>
        <v>2200000</v>
      </c>
      <c r="D3886" s="12">
        <f t="shared" ref="D3886:J3887" si="1753">D3887</f>
        <v>0</v>
      </c>
      <c r="E3886" s="12">
        <f t="shared" si="1753"/>
        <v>0</v>
      </c>
      <c r="F3886" s="633">
        <f t="shared" si="1753"/>
        <v>0</v>
      </c>
      <c r="G3886" s="824">
        <f t="shared" si="1753"/>
        <v>1652500</v>
      </c>
      <c r="H3886" s="12">
        <f t="shared" si="1753"/>
        <v>0</v>
      </c>
      <c r="I3886" s="834">
        <f t="shared" si="1753"/>
        <v>1652500</v>
      </c>
      <c r="J3886" s="634">
        <f t="shared" si="1753"/>
        <v>547500</v>
      </c>
      <c r="K3886" s="733">
        <f t="shared" si="1748"/>
        <v>75.11363636363636</v>
      </c>
    </row>
    <row r="3887" spans="1:11" ht="14.1" customHeight="1" x14ac:dyDescent="0.25">
      <c r="A3887" s="732" t="s">
        <v>228</v>
      </c>
      <c r="B3887" s="4" t="s">
        <v>139</v>
      </c>
      <c r="C3887" s="12">
        <f>C3888</f>
        <v>2200000</v>
      </c>
      <c r="D3887" s="12">
        <f t="shared" si="1753"/>
        <v>0</v>
      </c>
      <c r="E3887" s="12">
        <f t="shared" si="1753"/>
        <v>0</v>
      </c>
      <c r="F3887" s="633">
        <f t="shared" si="1753"/>
        <v>0</v>
      </c>
      <c r="G3887" s="824">
        <f t="shared" si="1753"/>
        <v>1652500</v>
      </c>
      <c r="H3887" s="12">
        <f t="shared" si="1753"/>
        <v>0</v>
      </c>
      <c r="I3887" s="834">
        <f t="shared" si="1753"/>
        <v>1652500</v>
      </c>
      <c r="J3887" s="634">
        <f t="shared" si="1753"/>
        <v>547500</v>
      </c>
      <c r="K3887" s="733">
        <f t="shared" si="1748"/>
        <v>75.11363636363636</v>
      </c>
    </row>
    <row r="3888" spans="1:11" ht="14.1" customHeight="1" x14ac:dyDescent="0.25">
      <c r="A3888" s="732" t="s">
        <v>229</v>
      </c>
      <c r="B3888" s="4" t="s">
        <v>212</v>
      </c>
      <c r="C3888" s="12">
        <v>2200000</v>
      </c>
      <c r="D3888" s="587"/>
      <c r="E3888" s="587"/>
      <c r="F3888" s="699"/>
      <c r="G3888" s="822">
        <v>1652500</v>
      </c>
      <c r="H3888" s="605"/>
      <c r="I3888" s="831">
        <f>H3888+G3888</f>
        <v>1652500</v>
      </c>
      <c r="J3888" s="604">
        <f>C3888-I3888</f>
        <v>547500</v>
      </c>
      <c r="K3888" s="733">
        <f t="shared" si="1748"/>
        <v>75.11363636363636</v>
      </c>
    </row>
    <row r="3889" spans="1:11" ht="14.1" customHeight="1" thickBot="1" x14ac:dyDescent="0.3">
      <c r="A3889" s="371" t="s">
        <v>21</v>
      </c>
      <c r="B3889" s="47" t="s">
        <v>22</v>
      </c>
      <c r="C3889" s="616">
        <f>C3890</f>
        <v>7150000</v>
      </c>
      <c r="D3889" s="616">
        <f t="shared" ref="D3889:J3890" si="1754">D3890</f>
        <v>0</v>
      </c>
      <c r="E3889" s="616">
        <f t="shared" si="1754"/>
        <v>0</v>
      </c>
      <c r="F3889" s="622">
        <f t="shared" si="1754"/>
        <v>0</v>
      </c>
      <c r="G3889" s="819">
        <f t="shared" si="1754"/>
        <v>3651000</v>
      </c>
      <c r="H3889" s="616">
        <f t="shared" si="1754"/>
        <v>0</v>
      </c>
      <c r="I3889" s="961">
        <f t="shared" si="1754"/>
        <v>3651000</v>
      </c>
      <c r="J3889" s="865">
        <f t="shared" si="1754"/>
        <v>3499000</v>
      </c>
      <c r="K3889" s="739">
        <f t="shared" si="1748"/>
        <v>51.062937062937067</v>
      </c>
    </row>
    <row r="3890" spans="1:11" ht="14.1" customHeight="1" thickBot="1" x14ac:dyDescent="0.3">
      <c r="A3890" s="372" t="s">
        <v>219</v>
      </c>
      <c r="B3890" s="3" t="s">
        <v>136</v>
      </c>
      <c r="C3890" s="617">
        <f>C3891</f>
        <v>7150000</v>
      </c>
      <c r="D3890" s="617">
        <f t="shared" si="1754"/>
        <v>0</v>
      </c>
      <c r="E3890" s="617">
        <f t="shared" si="1754"/>
        <v>0</v>
      </c>
      <c r="F3890" s="624">
        <f t="shared" si="1754"/>
        <v>0</v>
      </c>
      <c r="G3890" s="820">
        <f t="shared" si="1754"/>
        <v>3651000</v>
      </c>
      <c r="H3890" s="617">
        <f t="shared" si="1754"/>
        <v>0</v>
      </c>
      <c r="I3890" s="934">
        <f t="shared" si="1754"/>
        <v>3651000</v>
      </c>
      <c r="J3890" s="625">
        <f t="shared" si="1754"/>
        <v>3499000</v>
      </c>
      <c r="K3890" s="741">
        <f t="shared" si="1748"/>
        <v>51.062937062937067</v>
      </c>
    </row>
    <row r="3891" spans="1:11" ht="14.1" customHeight="1" x14ac:dyDescent="0.25">
      <c r="A3891" s="747" t="s">
        <v>220</v>
      </c>
      <c r="B3891" s="41" t="s">
        <v>139</v>
      </c>
      <c r="C3891" s="618">
        <f>C3892+C3893</f>
        <v>7150000</v>
      </c>
      <c r="D3891" s="618">
        <f t="shared" ref="D3891:J3891" si="1755">D3892+D3893</f>
        <v>0</v>
      </c>
      <c r="E3891" s="618">
        <f t="shared" si="1755"/>
        <v>0</v>
      </c>
      <c r="F3891" s="626">
        <f t="shared" si="1755"/>
        <v>0</v>
      </c>
      <c r="G3891" s="821">
        <f t="shared" si="1755"/>
        <v>3651000</v>
      </c>
      <c r="H3891" s="618">
        <f t="shared" si="1755"/>
        <v>0</v>
      </c>
      <c r="I3891" s="935">
        <f t="shared" si="1755"/>
        <v>3651000</v>
      </c>
      <c r="J3891" s="628">
        <f t="shared" si="1755"/>
        <v>3499000</v>
      </c>
      <c r="K3891" s="743">
        <f t="shared" si="1748"/>
        <v>51.062937062937067</v>
      </c>
    </row>
    <row r="3892" spans="1:11" ht="14.1" customHeight="1" x14ac:dyDescent="0.25">
      <c r="A3892" s="732" t="s">
        <v>221</v>
      </c>
      <c r="B3892" s="4" t="s">
        <v>213</v>
      </c>
      <c r="C3892" s="12">
        <v>6650000</v>
      </c>
      <c r="D3892" s="587"/>
      <c r="E3892" s="587"/>
      <c r="F3892" s="699"/>
      <c r="G3892" s="822">
        <v>3174000</v>
      </c>
      <c r="H3892" s="605"/>
      <c r="I3892" s="831">
        <f>H3892+G3892</f>
        <v>3174000</v>
      </c>
      <c r="J3892" s="604">
        <f>C3892-I3892</f>
        <v>3476000</v>
      </c>
      <c r="K3892" s="733">
        <f t="shared" si="1748"/>
        <v>47.729323308270679</v>
      </c>
    </row>
    <row r="3893" spans="1:11" ht="14.1" customHeight="1" x14ac:dyDescent="0.25">
      <c r="A3893" s="732" t="s">
        <v>222</v>
      </c>
      <c r="B3893" s="4" t="s">
        <v>214</v>
      </c>
      <c r="C3893" s="12">
        <v>500000</v>
      </c>
      <c r="D3893" s="587"/>
      <c r="E3893" s="587"/>
      <c r="F3893" s="699"/>
      <c r="G3893" s="822">
        <v>477000</v>
      </c>
      <c r="H3893" s="605"/>
      <c r="I3893" s="831">
        <f>H3893+G3893</f>
        <v>477000</v>
      </c>
      <c r="J3893" s="604">
        <f>C3893-I3893</f>
        <v>23000</v>
      </c>
      <c r="K3893" s="733">
        <f t="shared" si="1748"/>
        <v>95.399999999999991</v>
      </c>
    </row>
    <row r="3894" spans="1:11" ht="14.1" customHeight="1" thickBot="1" x14ac:dyDescent="0.3">
      <c r="A3894" s="371" t="s">
        <v>23</v>
      </c>
      <c r="B3894" s="47" t="s">
        <v>24</v>
      </c>
      <c r="C3894" s="616">
        <f>C3895</f>
        <v>3000000</v>
      </c>
      <c r="D3894" s="616">
        <f t="shared" ref="D3894:J3895" si="1756">D3895</f>
        <v>0</v>
      </c>
      <c r="E3894" s="616">
        <f t="shared" si="1756"/>
        <v>0</v>
      </c>
      <c r="F3894" s="622">
        <f t="shared" si="1756"/>
        <v>0</v>
      </c>
      <c r="G3894" s="819">
        <f t="shared" si="1756"/>
        <v>1625000</v>
      </c>
      <c r="H3894" s="616">
        <f t="shared" si="1756"/>
        <v>0</v>
      </c>
      <c r="I3894" s="961">
        <f t="shared" si="1756"/>
        <v>1625000</v>
      </c>
      <c r="J3894" s="865">
        <f t="shared" si="1756"/>
        <v>1375000</v>
      </c>
      <c r="K3894" s="767">
        <f t="shared" si="1748"/>
        <v>54.166666666666664</v>
      </c>
    </row>
    <row r="3895" spans="1:11" ht="14.1" customHeight="1" thickBot="1" x14ac:dyDescent="0.3">
      <c r="A3895" s="372" t="s">
        <v>215</v>
      </c>
      <c r="B3895" s="3" t="s">
        <v>136</v>
      </c>
      <c r="C3895" s="617">
        <f>C3896</f>
        <v>3000000</v>
      </c>
      <c r="D3895" s="617">
        <f t="shared" si="1756"/>
        <v>0</v>
      </c>
      <c r="E3895" s="617">
        <f t="shared" si="1756"/>
        <v>0</v>
      </c>
      <c r="F3895" s="624">
        <f t="shared" si="1756"/>
        <v>0</v>
      </c>
      <c r="G3895" s="820">
        <f t="shared" si="1756"/>
        <v>1625000</v>
      </c>
      <c r="H3895" s="617">
        <f t="shared" si="1756"/>
        <v>0</v>
      </c>
      <c r="I3895" s="934">
        <f t="shared" si="1756"/>
        <v>1625000</v>
      </c>
      <c r="J3895" s="625">
        <f t="shared" si="1756"/>
        <v>1375000</v>
      </c>
      <c r="K3895" s="741">
        <f t="shared" si="1748"/>
        <v>54.166666666666664</v>
      </c>
    </row>
    <row r="3896" spans="1:11" ht="14.1" customHeight="1" x14ac:dyDescent="0.25">
      <c r="A3896" s="747" t="s">
        <v>216</v>
      </c>
      <c r="B3896" s="41" t="s">
        <v>141</v>
      </c>
      <c r="C3896" s="618">
        <f>C3897+C3898</f>
        <v>3000000</v>
      </c>
      <c r="D3896" s="618">
        <f t="shared" ref="D3896:J3896" si="1757">D3897+D3898</f>
        <v>0</v>
      </c>
      <c r="E3896" s="618">
        <f t="shared" si="1757"/>
        <v>0</v>
      </c>
      <c r="F3896" s="626">
        <f t="shared" si="1757"/>
        <v>0</v>
      </c>
      <c r="G3896" s="821">
        <f t="shared" si="1757"/>
        <v>1625000</v>
      </c>
      <c r="H3896" s="618">
        <f t="shared" si="1757"/>
        <v>0</v>
      </c>
      <c r="I3896" s="935">
        <f t="shared" si="1757"/>
        <v>1625000</v>
      </c>
      <c r="J3896" s="628">
        <f t="shared" si="1757"/>
        <v>1375000</v>
      </c>
      <c r="K3896" s="743">
        <f t="shared" si="1748"/>
        <v>54.166666666666664</v>
      </c>
    </row>
    <row r="3897" spans="1:11" ht="14.1" customHeight="1" x14ac:dyDescent="0.25">
      <c r="A3897" s="732" t="s">
        <v>218</v>
      </c>
      <c r="B3897" s="4" t="s">
        <v>723</v>
      </c>
      <c r="C3897" s="12">
        <v>1350000</v>
      </c>
      <c r="D3897" s="587"/>
      <c r="E3897" s="587"/>
      <c r="F3897" s="699"/>
      <c r="G3897" s="822">
        <v>762500</v>
      </c>
      <c r="H3897" s="605"/>
      <c r="I3897" s="831">
        <f>H3897+G3897</f>
        <v>762500</v>
      </c>
      <c r="J3897" s="636">
        <f>C3897-I3897</f>
        <v>587500</v>
      </c>
      <c r="K3897" s="733">
        <f t="shared" si="1748"/>
        <v>56.481481481481474</v>
      </c>
    </row>
    <row r="3898" spans="1:11" ht="14.1" customHeight="1" x14ac:dyDescent="0.25">
      <c r="A3898" s="732" t="s">
        <v>217</v>
      </c>
      <c r="B3898" s="4" t="s">
        <v>142</v>
      </c>
      <c r="C3898" s="12">
        <v>1650000</v>
      </c>
      <c r="D3898" s="587"/>
      <c r="E3898" s="587"/>
      <c r="F3898" s="699"/>
      <c r="G3898" s="822">
        <v>862500</v>
      </c>
      <c r="H3898" s="605"/>
      <c r="I3898" s="831">
        <f>H3898+G3898</f>
        <v>862500</v>
      </c>
      <c r="J3898" s="636">
        <f>C3898-I3898</f>
        <v>787500</v>
      </c>
      <c r="K3898" s="733">
        <f t="shared" si="1748"/>
        <v>52.272727272727273</v>
      </c>
    </row>
    <row r="3899" spans="1:11" ht="14.1" customHeight="1" thickBot="1" x14ac:dyDescent="0.3">
      <c r="A3899" s="371" t="s">
        <v>25</v>
      </c>
      <c r="B3899" s="47" t="s">
        <v>26</v>
      </c>
      <c r="C3899" s="616">
        <f>C3900</f>
        <v>4000000</v>
      </c>
      <c r="D3899" s="616">
        <f t="shared" ref="D3899:J3901" si="1758">D3900</f>
        <v>0</v>
      </c>
      <c r="E3899" s="616">
        <f t="shared" si="1758"/>
        <v>0</v>
      </c>
      <c r="F3899" s="622">
        <f t="shared" si="1758"/>
        <v>0</v>
      </c>
      <c r="G3899" s="819">
        <f t="shared" si="1758"/>
        <v>2671000</v>
      </c>
      <c r="H3899" s="616">
        <f t="shared" si="1758"/>
        <v>0</v>
      </c>
      <c r="I3899" s="961">
        <f t="shared" si="1758"/>
        <v>2671000</v>
      </c>
      <c r="J3899" s="865">
        <f t="shared" si="1758"/>
        <v>1329000</v>
      </c>
      <c r="K3899" s="767">
        <f t="shared" si="1748"/>
        <v>66.774999999999991</v>
      </c>
    </row>
    <row r="3900" spans="1:11" ht="14.1" customHeight="1" thickBot="1" x14ac:dyDescent="0.3">
      <c r="A3900" s="372" t="s">
        <v>231</v>
      </c>
      <c r="B3900" s="3" t="s">
        <v>136</v>
      </c>
      <c r="C3900" s="617">
        <f>C3901</f>
        <v>4000000</v>
      </c>
      <c r="D3900" s="617">
        <f t="shared" si="1758"/>
        <v>0</v>
      </c>
      <c r="E3900" s="617">
        <f t="shared" si="1758"/>
        <v>0</v>
      </c>
      <c r="F3900" s="624">
        <f t="shared" si="1758"/>
        <v>0</v>
      </c>
      <c r="G3900" s="820">
        <f t="shared" si="1758"/>
        <v>2671000</v>
      </c>
      <c r="H3900" s="617">
        <f t="shared" si="1758"/>
        <v>0</v>
      </c>
      <c r="I3900" s="934">
        <f t="shared" si="1758"/>
        <v>2671000</v>
      </c>
      <c r="J3900" s="625">
        <f t="shared" si="1758"/>
        <v>1329000</v>
      </c>
      <c r="K3900" s="741">
        <f t="shared" si="1748"/>
        <v>66.774999999999991</v>
      </c>
    </row>
    <row r="3901" spans="1:11" ht="14.1" customHeight="1" x14ac:dyDescent="0.25">
      <c r="A3901" s="747" t="s">
        <v>232</v>
      </c>
      <c r="B3901" s="41" t="s">
        <v>139</v>
      </c>
      <c r="C3901" s="618">
        <f>C3902</f>
        <v>4000000</v>
      </c>
      <c r="D3901" s="618">
        <f t="shared" si="1758"/>
        <v>0</v>
      </c>
      <c r="E3901" s="618">
        <f t="shared" si="1758"/>
        <v>0</v>
      </c>
      <c r="F3901" s="626">
        <f t="shared" si="1758"/>
        <v>0</v>
      </c>
      <c r="G3901" s="821">
        <f t="shared" si="1758"/>
        <v>2671000</v>
      </c>
      <c r="H3901" s="618">
        <f t="shared" si="1758"/>
        <v>0</v>
      </c>
      <c r="I3901" s="935">
        <f t="shared" si="1758"/>
        <v>2671000</v>
      </c>
      <c r="J3901" s="628">
        <f t="shared" si="1758"/>
        <v>1329000</v>
      </c>
      <c r="K3901" s="743">
        <f t="shared" si="1748"/>
        <v>66.774999999999991</v>
      </c>
    </row>
    <row r="3902" spans="1:11" ht="14.1" customHeight="1" x14ac:dyDescent="0.25">
      <c r="A3902" s="732" t="s">
        <v>233</v>
      </c>
      <c r="B3902" s="4" t="s">
        <v>230</v>
      </c>
      <c r="C3902" s="12">
        <v>4000000</v>
      </c>
      <c r="D3902" s="587"/>
      <c r="E3902" s="587"/>
      <c r="F3902" s="699"/>
      <c r="G3902" s="822">
        <v>2671000</v>
      </c>
      <c r="H3902" s="605"/>
      <c r="I3902" s="823">
        <f>H3902+G3902</f>
        <v>2671000</v>
      </c>
      <c r="J3902" s="604">
        <f>C3902-I3902</f>
        <v>1329000</v>
      </c>
      <c r="K3902" s="733">
        <f t="shared" si="1748"/>
        <v>66.774999999999991</v>
      </c>
    </row>
    <row r="3903" spans="1:11" ht="14.1" customHeight="1" thickBot="1" x14ac:dyDescent="0.3">
      <c r="A3903" s="371" t="s">
        <v>27</v>
      </c>
      <c r="B3903" s="47" t="s">
        <v>28</v>
      </c>
      <c r="C3903" s="616">
        <f>C3904</f>
        <v>1200000</v>
      </c>
      <c r="D3903" s="616">
        <f t="shared" ref="D3903:J3905" si="1759">D3904</f>
        <v>0</v>
      </c>
      <c r="E3903" s="616">
        <f t="shared" si="1759"/>
        <v>0</v>
      </c>
      <c r="F3903" s="622">
        <f t="shared" si="1759"/>
        <v>0</v>
      </c>
      <c r="G3903" s="838">
        <f t="shared" si="1759"/>
        <v>530000</v>
      </c>
      <c r="H3903" s="641">
        <f t="shared" si="1759"/>
        <v>0</v>
      </c>
      <c r="I3903" s="962">
        <f t="shared" si="1759"/>
        <v>530000</v>
      </c>
      <c r="J3903" s="632">
        <f t="shared" si="1759"/>
        <v>670000</v>
      </c>
      <c r="K3903" s="739">
        <f t="shared" si="1748"/>
        <v>44.166666666666664</v>
      </c>
    </row>
    <row r="3904" spans="1:11" ht="14.1" customHeight="1" thickBot="1" x14ac:dyDescent="0.3">
      <c r="A3904" s="372" t="s">
        <v>235</v>
      </c>
      <c r="B3904" s="3" t="s">
        <v>136</v>
      </c>
      <c r="C3904" s="617">
        <f>C3905</f>
        <v>1200000</v>
      </c>
      <c r="D3904" s="617">
        <f t="shared" si="1759"/>
        <v>0</v>
      </c>
      <c r="E3904" s="617">
        <f t="shared" si="1759"/>
        <v>0</v>
      </c>
      <c r="F3904" s="624">
        <f t="shared" si="1759"/>
        <v>0</v>
      </c>
      <c r="G3904" s="820">
        <f t="shared" si="1759"/>
        <v>530000</v>
      </c>
      <c r="H3904" s="617">
        <f t="shared" si="1759"/>
        <v>0</v>
      </c>
      <c r="I3904" s="934">
        <f t="shared" si="1759"/>
        <v>530000</v>
      </c>
      <c r="J3904" s="625">
        <f t="shared" si="1759"/>
        <v>670000</v>
      </c>
      <c r="K3904" s="741">
        <f t="shared" si="1748"/>
        <v>44.166666666666664</v>
      </c>
    </row>
    <row r="3905" spans="1:11" ht="14.1" customHeight="1" x14ac:dyDescent="0.25">
      <c r="A3905" s="747" t="s">
        <v>236</v>
      </c>
      <c r="B3905" s="41" t="s">
        <v>206</v>
      </c>
      <c r="C3905" s="618">
        <f>C3906</f>
        <v>1200000</v>
      </c>
      <c r="D3905" s="618">
        <f t="shared" si="1759"/>
        <v>0</v>
      </c>
      <c r="E3905" s="618">
        <f t="shared" si="1759"/>
        <v>0</v>
      </c>
      <c r="F3905" s="626">
        <f t="shared" si="1759"/>
        <v>0</v>
      </c>
      <c r="G3905" s="821">
        <f t="shared" si="1759"/>
        <v>530000</v>
      </c>
      <c r="H3905" s="618">
        <f t="shared" si="1759"/>
        <v>0</v>
      </c>
      <c r="I3905" s="935">
        <f t="shared" si="1759"/>
        <v>530000</v>
      </c>
      <c r="J3905" s="628">
        <f t="shared" si="1759"/>
        <v>670000</v>
      </c>
      <c r="K3905" s="743">
        <f t="shared" si="1748"/>
        <v>44.166666666666664</v>
      </c>
    </row>
    <row r="3906" spans="1:11" ht="14.1" customHeight="1" x14ac:dyDescent="0.25">
      <c r="A3906" s="732" t="s">
        <v>237</v>
      </c>
      <c r="B3906" s="4" t="s">
        <v>234</v>
      </c>
      <c r="C3906" s="12">
        <v>1200000</v>
      </c>
      <c r="D3906" s="587"/>
      <c r="E3906" s="587"/>
      <c r="F3906" s="699"/>
      <c r="G3906" s="822">
        <v>530000</v>
      </c>
      <c r="H3906" s="605"/>
      <c r="I3906" s="831">
        <f>H3906+G3906</f>
        <v>530000</v>
      </c>
      <c r="J3906" s="604">
        <f>C3906-I3906</f>
        <v>670000</v>
      </c>
      <c r="K3906" s="733">
        <f t="shared" si="1748"/>
        <v>44.166666666666664</v>
      </c>
    </row>
    <row r="3907" spans="1:11" ht="14.1" customHeight="1" thickBot="1" x14ac:dyDescent="0.3">
      <c r="A3907" s="371" t="s">
        <v>29</v>
      </c>
      <c r="B3907" s="47" t="s">
        <v>30</v>
      </c>
      <c r="C3907" s="616">
        <f>C3908</f>
        <v>17814000</v>
      </c>
      <c r="D3907" s="616">
        <f t="shared" ref="D3907:J3908" si="1760">D3908</f>
        <v>0</v>
      </c>
      <c r="E3907" s="616">
        <f t="shared" si="1760"/>
        <v>0</v>
      </c>
      <c r="F3907" s="622">
        <f t="shared" si="1760"/>
        <v>0</v>
      </c>
      <c r="G3907" s="819">
        <f t="shared" si="1760"/>
        <v>7008000</v>
      </c>
      <c r="H3907" s="1332">
        <f t="shared" si="1760"/>
        <v>0</v>
      </c>
      <c r="I3907" s="961">
        <f t="shared" si="1760"/>
        <v>7008000</v>
      </c>
      <c r="J3907" s="865">
        <f t="shared" si="1760"/>
        <v>10806000</v>
      </c>
      <c r="K3907" s="767">
        <f t="shared" si="1748"/>
        <v>39.339845065678681</v>
      </c>
    </row>
    <row r="3908" spans="1:11" ht="14.1" customHeight="1" thickBot="1" x14ac:dyDescent="0.3">
      <c r="A3908" s="372" t="s">
        <v>241</v>
      </c>
      <c r="B3908" s="3" t="s">
        <v>136</v>
      </c>
      <c r="C3908" s="617">
        <f>C3909</f>
        <v>17814000</v>
      </c>
      <c r="D3908" s="617">
        <f t="shared" si="1760"/>
        <v>0</v>
      </c>
      <c r="E3908" s="617">
        <f t="shared" si="1760"/>
        <v>0</v>
      </c>
      <c r="F3908" s="624">
        <f t="shared" si="1760"/>
        <v>0</v>
      </c>
      <c r="G3908" s="820">
        <f t="shared" si="1760"/>
        <v>7008000</v>
      </c>
      <c r="H3908" s="617">
        <f t="shared" si="1760"/>
        <v>0</v>
      </c>
      <c r="I3908" s="934">
        <f t="shared" si="1760"/>
        <v>7008000</v>
      </c>
      <c r="J3908" s="625">
        <f t="shared" si="1760"/>
        <v>10806000</v>
      </c>
      <c r="K3908" s="741">
        <f t="shared" si="1748"/>
        <v>39.339845065678681</v>
      </c>
    </row>
    <row r="3909" spans="1:11" ht="14.1" customHeight="1" x14ac:dyDescent="0.25">
      <c r="A3909" s="747" t="s">
        <v>242</v>
      </c>
      <c r="B3909" s="41" t="s">
        <v>238</v>
      </c>
      <c r="C3909" s="618">
        <f>C3910+C3911</f>
        <v>17814000</v>
      </c>
      <c r="D3909" s="618">
        <f t="shared" ref="D3909:J3909" si="1761">D3910+D3911</f>
        <v>0</v>
      </c>
      <c r="E3909" s="618">
        <f t="shared" si="1761"/>
        <v>0</v>
      </c>
      <c r="F3909" s="626">
        <f t="shared" si="1761"/>
        <v>0</v>
      </c>
      <c r="G3909" s="821">
        <f t="shared" si="1761"/>
        <v>7008000</v>
      </c>
      <c r="H3909" s="618">
        <f t="shared" si="1761"/>
        <v>0</v>
      </c>
      <c r="I3909" s="935">
        <f t="shared" si="1761"/>
        <v>7008000</v>
      </c>
      <c r="J3909" s="628">
        <f t="shared" si="1761"/>
        <v>10806000</v>
      </c>
      <c r="K3909" s="743">
        <f t="shared" si="1748"/>
        <v>39.339845065678681</v>
      </c>
    </row>
    <row r="3910" spans="1:11" ht="14.1" customHeight="1" x14ac:dyDescent="0.25">
      <c r="A3910" s="732" t="s">
        <v>244</v>
      </c>
      <c r="B3910" s="4" t="s">
        <v>239</v>
      </c>
      <c r="C3910" s="12">
        <v>6864000</v>
      </c>
      <c r="D3910" s="218"/>
      <c r="E3910" s="218"/>
      <c r="F3910" s="697"/>
      <c r="G3910" s="822">
        <v>2448000</v>
      </c>
      <c r="H3910" s="605"/>
      <c r="I3910" s="831">
        <f>H3910+G3910</f>
        <v>2448000</v>
      </c>
      <c r="J3910" s="604">
        <f>C3910-I3910</f>
        <v>4416000</v>
      </c>
      <c r="K3910" s="733">
        <f t="shared" si="1748"/>
        <v>35.664335664335667</v>
      </c>
    </row>
    <row r="3911" spans="1:11" ht="14.1" customHeight="1" x14ac:dyDescent="0.25">
      <c r="A3911" s="732" t="s">
        <v>243</v>
      </c>
      <c r="B3911" s="4" t="s">
        <v>240</v>
      </c>
      <c r="C3911" s="12">
        <v>10950000</v>
      </c>
      <c r="D3911" s="218"/>
      <c r="E3911" s="218"/>
      <c r="F3911" s="697"/>
      <c r="G3911" s="822">
        <v>4560000</v>
      </c>
      <c r="H3911" s="605"/>
      <c r="I3911" s="831">
        <f>H3911+G3911</f>
        <v>4560000</v>
      </c>
      <c r="J3911" s="604">
        <f>C3911-I3911</f>
        <v>6390000</v>
      </c>
      <c r="K3911" s="733">
        <f t="shared" si="1748"/>
        <v>41.643835616438359</v>
      </c>
    </row>
    <row r="3912" spans="1:11" ht="14.1" customHeight="1" x14ac:dyDescent="0.25">
      <c r="A3912" s="879"/>
      <c r="B3912" s="879"/>
      <c r="C3912" s="880"/>
      <c r="D3912" s="881"/>
      <c r="E3912" s="881"/>
      <c r="F3912" s="881"/>
      <c r="G3912" s="882"/>
      <c r="H3912" s="882"/>
      <c r="I3912" s="941"/>
      <c r="J3912" s="883"/>
      <c r="K3912" s="884"/>
    </row>
    <row r="3913" spans="1:11" ht="14.1" customHeight="1" x14ac:dyDescent="0.25">
      <c r="A3913" s="7"/>
      <c r="B3913" s="7"/>
      <c r="C3913" s="885"/>
      <c r="D3913" s="220"/>
      <c r="E3913" s="220"/>
      <c r="F3913" s="220"/>
      <c r="G3913" s="415"/>
      <c r="H3913" s="415"/>
      <c r="I3913" s="942"/>
      <c r="J3913" s="886"/>
      <c r="K3913" s="887"/>
    </row>
    <row r="3914" spans="1:11" ht="14.1" customHeight="1" x14ac:dyDescent="0.25">
      <c r="A3914" s="7"/>
      <c r="B3914" s="7"/>
      <c r="C3914" s="885"/>
      <c r="D3914" s="220"/>
      <c r="E3914" s="220"/>
      <c r="F3914" s="220"/>
      <c r="G3914" s="415"/>
      <c r="H3914" s="415"/>
      <c r="I3914" s="942"/>
      <c r="J3914" s="886"/>
      <c r="K3914" s="887"/>
    </row>
    <row r="3915" spans="1:11" ht="14.1" customHeight="1" x14ac:dyDescent="0.25">
      <c r="A3915" s="7"/>
      <c r="B3915" s="7"/>
      <c r="C3915" s="885"/>
      <c r="D3915" s="220"/>
      <c r="E3915" s="220"/>
      <c r="F3915" s="220"/>
      <c r="G3915" s="415"/>
      <c r="H3915" s="415"/>
      <c r="I3915" s="942"/>
      <c r="J3915" s="886"/>
      <c r="K3915" s="887">
        <v>6</v>
      </c>
    </row>
    <row r="3916" spans="1:11" ht="13.5" customHeight="1" x14ac:dyDescent="0.25">
      <c r="A3916" s="717" t="s">
        <v>435</v>
      </c>
      <c r="B3916" s="689">
        <v>2</v>
      </c>
      <c r="C3916" s="690" t="s">
        <v>436</v>
      </c>
      <c r="D3916" s="690" t="s">
        <v>437</v>
      </c>
      <c r="E3916" s="690" t="s">
        <v>438</v>
      </c>
      <c r="F3916" s="691" t="s">
        <v>439</v>
      </c>
      <c r="G3916" s="801">
        <v>7</v>
      </c>
      <c r="H3916" s="581">
        <v>8</v>
      </c>
      <c r="I3916" s="924">
        <v>9</v>
      </c>
      <c r="J3916" s="582">
        <v>10</v>
      </c>
      <c r="K3916" s="718">
        <v>11</v>
      </c>
    </row>
    <row r="3917" spans="1:11" ht="13.5" customHeight="1" thickBot="1" x14ac:dyDescent="0.3">
      <c r="A3917" s="371" t="s">
        <v>31</v>
      </c>
      <c r="B3917" s="47" t="s">
        <v>32</v>
      </c>
      <c r="C3917" s="616">
        <f>C3918</f>
        <v>15000000</v>
      </c>
      <c r="D3917" s="616">
        <f t="shared" ref="D3917:J3919" si="1762">D3918</f>
        <v>0</v>
      </c>
      <c r="E3917" s="616">
        <f t="shared" si="1762"/>
        <v>0</v>
      </c>
      <c r="F3917" s="622">
        <f t="shared" si="1762"/>
        <v>0</v>
      </c>
      <c r="G3917" s="819">
        <f t="shared" si="1762"/>
        <v>11264160</v>
      </c>
      <c r="H3917" s="616">
        <f t="shared" si="1762"/>
        <v>0</v>
      </c>
      <c r="I3917" s="961">
        <f t="shared" si="1762"/>
        <v>11264160</v>
      </c>
      <c r="J3917" s="865">
        <f t="shared" si="1762"/>
        <v>3735840</v>
      </c>
      <c r="K3917" s="767">
        <f t="shared" ref="K3917:K3932" si="1763">I3917/C3917*100</f>
        <v>75.094399999999993</v>
      </c>
    </row>
    <row r="3918" spans="1:11" ht="13.5" customHeight="1" thickBot="1" x14ac:dyDescent="0.3">
      <c r="A3918" s="372" t="s">
        <v>248</v>
      </c>
      <c r="B3918" s="3" t="s">
        <v>136</v>
      </c>
      <c r="C3918" s="617">
        <f>C3919</f>
        <v>15000000</v>
      </c>
      <c r="D3918" s="617">
        <f t="shared" si="1762"/>
        <v>0</v>
      </c>
      <c r="E3918" s="617">
        <f t="shared" si="1762"/>
        <v>0</v>
      </c>
      <c r="F3918" s="624">
        <f t="shared" si="1762"/>
        <v>0</v>
      </c>
      <c r="G3918" s="820">
        <f t="shared" si="1762"/>
        <v>11264160</v>
      </c>
      <c r="H3918" s="617">
        <f t="shared" si="1762"/>
        <v>0</v>
      </c>
      <c r="I3918" s="934">
        <f t="shared" si="1762"/>
        <v>11264160</v>
      </c>
      <c r="J3918" s="625">
        <f t="shared" si="1762"/>
        <v>3735840</v>
      </c>
      <c r="K3918" s="741">
        <f t="shared" si="1763"/>
        <v>75.094399999999993</v>
      </c>
    </row>
    <row r="3919" spans="1:11" ht="13.5" customHeight="1" x14ac:dyDescent="0.25">
      <c r="A3919" s="747" t="s">
        <v>249</v>
      </c>
      <c r="B3919" s="41" t="s">
        <v>245</v>
      </c>
      <c r="C3919" s="618">
        <f>C3920</f>
        <v>15000000</v>
      </c>
      <c r="D3919" s="618">
        <f t="shared" si="1762"/>
        <v>0</v>
      </c>
      <c r="E3919" s="618">
        <f t="shared" si="1762"/>
        <v>0</v>
      </c>
      <c r="F3919" s="626">
        <f t="shared" si="1762"/>
        <v>0</v>
      </c>
      <c r="G3919" s="821">
        <f t="shared" si="1762"/>
        <v>11264160</v>
      </c>
      <c r="H3919" s="618">
        <f t="shared" si="1762"/>
        <v>0</v>
      </c>
      <c r="I3919" s="935">
        <f t="shared" si="1762"/>
        <v>11264160</v>
      </c>
      <c r="J3919" s="628">
        <f t="shared" si="1762"/>
        <v>3735840</v>
      </c>
      <c r="K3919" s="743">
        <f t="shared" si="1763"/>
        <v>75.094399999999993</v>
      </c>
    </row>
    <row r="3920" spans="1:11" ht="13.5" customHeight="1" x14ac:dyDescent="0.25">
      <c r="A3920" s="732" t="s">
        <v>250</v>
      </c>
      <c r="B3920" s="4" t="s">
        <v>246</v>
      </c>
      <c r="C3920" s="12">
        <v>15000000</v>
      </c>
      <c r="D3920" s="587"/>
      <c r="E3920" s="587"/>
      <c r="F3920" s="699"/>
      <c r="G3920" s="822">
        <v>11264160</v>
      </c>
      <c r="H3920" s="605"/>
      <c r="I3920" s="823">
        <f>H3920+G3920</f>
        <v>11264160</v>
      </c>
      <c r="J3920" s="604">
        <f>C3920-I3920</f>
        <v>3735840</v>
      </c>
      <c r="K3920" s="733">
        <f t="shared" si="1763"/>
        <v>75.094399999999993</v>
      </c>
    </row>
    <row r="3921" spans="1:11" ht="13.5" customHeight="1" thickBot="1" x14ac:dyDescent="0.3">
      <c r="A3921" s="371" t="s">
        <v>33</v>
      </c>
      <c r="B3921" s="47" t="s">
        <v>34</v>
      </c>
      <c r="C3921" s="616">
        <f>C3922</f>
        <v>30000000</v>
      </c>
      <c r="D3921" s="616">
        <f t="shared" ref="D3921:J3923" si="1764">D3922</f>
        <v>0</v>
      </c>
      <c r="E3921" s="616">
        <f t="shared" si="1764"/>
        <v>0</v>
      </c>
      <c r="F3921" s="622">
        <f t="shared" si="1764"/>
        <v>0</v>
      </c>
      <c r="G3921" s="838">
        <f t="shared" si="1764"/>
        <v>15835000</v>
      </c>
      <c r="H3921" s="641">
        <f t="shared" si="1764"/>
        <v>0</v>
      </c>
      <c r="I3921" s="962">
        <f t="shared" si="1764"/>
        <v>15835000</v>
      </c>
      <c r="J3921" s="632">
        <f t="shared" si="1764"/>
        <v>14165000</v>
      </c>
      <c r="K3921" s="739">
        <f t="shared" si="1763"/>
        <v>52.783333333333339</v>
      </c>
    </row>
    <row r="3922" spans="1:11" ht="13.5" customHeight="1" thickBot="1" x14ac:dyDescent="0.3">
      <c r="A3922" s="372" t="s">
        <v>251</v>
      </c>
      <c r="B3922" s="3" t="s">
        <v>136</v>
      </c>
      <c r="C3922" s="617">
        <f>C3923</f>
        <v>30000000</v>
      </c>
      <c r="D3922" s="617">
        <f t="shared" si="1764"/>
        <v>0</v>
      </c>
      <c r="E3922" s="617">
        <f t="shared" si="1764"/>
        <v>0</v>
      </c>
      <c r="F3922" s="624">
        <f t="shared" si="1764"/>
        <v>0</v>
      </c>
      <c r="G3922" s="820">
        <f t="shared" si="1764"/>
        <v>15835000</v>
      </c>
      <c r="H3922" s="617">
        <f t="shared" si="1764"/>
        <v>0</v>
      </c>
      <c r="I3922" s="934">
        <f t="shared" si="1764"/>
        <v>15835000</v>
      </c>
      <c r="J3922" s="625">
        <f t="shared" si="1764"/>
        <v>14165000</v>
      </c>
      <c r="K3922" s="741">
        <f t="shared" si="1763"/>
        <v>52.783333333333339</v>
      </c>
    </row>
    <row r="3923" spans="1:11" ht="13.5" customHeight="1" x14ac:dyDescent="0.25">
      <c r="A3923" s="747" t="s">
        <v>252</v>
      </c>
      <c r="B3923" s="41" t="s">
        <v>245</v>
      </c>
      <c r="C3923" s="618">
        <f>C3924</f>
        <v>30000000</v>
      </c>
      <c r="D3923" s="618">
        <f t="shared" si="1764"/>
        <v>0</v>
      </c>
      <c r="E3923" s="618">
        <f t="shared" si="1764"/>
        <v>0</v>
      </c>
      <c r="F3923" s="626">
        <f t="shared" si="1764"/>
        <v>0</v>
      </c>
      <c r="G3923" s="821">
        <f t="shared" si="1764"/>
        <v>15835000</v>
      </c>
      <c r="H3923" s="618">
        <f t="shared" si="1764"/>
        <v>0</v>
      </c>
      <c r="I3923" s="935">
        <f t="shared" si="1764"/>
        <v>15835000</v>
      </c>
      <c r="J3923" s="628">
        <f t="shared" si="1764"/>
        <v>14165000</v>
      </c>
      <c r="K3923" s="743">
        <f t="shared" si="1763"/>
        <v>52.783333333333339</v>
      </c>
    </row>
    <row r="3924" spans="1:11" ht="13.5" customHeight="1" x14ac:dyDescent="0.25">
      <c r="A3924" s="732" t="s">
        <v>253</v>
      </c>
      <c r="B3924" s="4" t="s">
        <v>247</v>
      </c>
      <c r="C3924" s="12">
        <v>30000000</v>
      </c>
      <c r="D3924" s="587"/>
      <c r="E3924" s="587"/>
      <c r="F3924" s="699"/>
      <c r="G3924" s="822">
        <v>15835000</v>
      </c>
      <c r="H3924" s="605">
        <v>0</v>
      </c>
      <c r="I3924" s="831">
        <f>H3924+G3924</f>
        <v>15835000</v>
      </c>
      <c r="J3924" s="604">
        <f>C3924-I3924</f>
        <v>14165000</v>
      </c>
      <c r="K3924" s="733">
        <f t="shared" si="1763"/>
        <v>52.783333333333339</v>
      </c>
    </row>
    <row r="3925" spans="1:11" ht="13.5" customHeight="1" thickBot="1" x14ac:dyDescent="0.3">
      <c r="A3925" s="371" t="s">
        <v>35</v>
      </c>
      <c r="B3925" s="47" t="s">
        <v>36</v>
      </c>
      <c r="C3925" s="616">
        <f>C3926</f>
        <v>3480000</v>
      </c>
      <c r="D3925" s="616">
        <f t="shared" ref="D3925:J3927" si="1765">D3926</f>
        <v>0</v>
      </c>
      <c r="E3925" s="616">
        <f t="shared" si="1765"/>
        <v>0</v>
      </c>
      <c r="F3925" s="622">
        <f t="shared" si="1765"/>
        <v>0</v>
      </c>
      <c r="G3925" s="838">
        <f t="shared" si="1765"/>
        <v>3472000</v>
      </c>
      <c r="H3925" s="641">
        <f t="shared" si="1765"/>
        <v>0</v>
      </c>
      <c r="I3925" s="962">
        <f t="shared" si="1765"/>
        <v>3472000</v>
      </c>
      <c r="J3925" s="632">
        <f t="shared" si="1765"/>
        <v>8000</v>
      </c>
      <c r="K3925" s="739">
        <f t="shared" si="1763"/>
        <v>99.770114942528735</v>
      </c>
    </row>
    <row r="3926" spans="1:11" ht="13.5" customHeight="1" thickBot="1" x14ac:dyDescent="0.3">
      <c r="A3926" s="372" t="s">
        <v>255</v>
      </c>
      <c r="B3926" s="3" t="s">
        <v>80</v>
      </c>
      <c r="C3926" s="617">
        <f>C3927</f>
        <v>3480000</v>
      </c>
      <c r="D3926" s="617">
        <f t="shared" si="1765"/>
        <v>0</v>
      </c>
      <c r="E3926" s="617">
        <f t="shared" si="1765"/>
        <v>0</v>
      </c>
      <c r="F3926" s="624">
        <f t="shared" si="1765"/>
        <v>0</v>
      </c>
      <c r="G3926" s="820">
        <f t="shared" si="1765"/>
        <v>3472000</v>
      </c>
      <c r="H3926" s="617">
        <f t="shared" si="1765"/>
        <v>0</v>
      </c>
      <c r="I3926" s="934">
        <f t="shared" si="1765"/>
        <v>3472000</v>
      </c>
      <c r="J3926" s="625">
        <f t="shared" si="1765"/>
        <v>8000</v>
      </c>
      <c r="K3926" s="741">
        <f t="shared" si="1763"/>
        <v>99.770114942528735</v>
      </c>
    </row>
    <row r="3927" spans="1:11" ht="13.5" customHeight="1" x14ac:dyDescent="0.25">
      <c r="A3927" s="747" t="s">
        <v>851</v>
      </c>
      <c r="B3927" s="41" t="s">
        <v>1001</v>
      </c>
      <c r="C3927" s="618">
        <f>C3928</f>
        <v>3480000</v>
      </c>
      <c r="D3927" s="618">
        <f t="shared" si="1765"/>
        <v>0</v>
      </c>
      <c r="E3927" s="618">
        <f t="shared" si="1765"/>
        <v>0</v>
      </c>
      <c r="F3927" s="626">
        <f t="shared" si="1765"/>
        <v>0</v>
      </c>
      <c r="G3927" s="821">
        <f t="shared" si="1765"/>
        <v>3472000</v>
      </c>
      <c r="H3927" s="618">
        <f t="shared" si="1765"/>
        <v>0</v>
      </c>
      <c r="I3927" s="935">
        <f t="shared" si="1765"/>
        <v>3472000</v>
      </c>
      <c r="J3927" s="628">
        <f t="shared" si="1765"/>
        <v>8000</v>
      </c>
      <c r="K3927" s="743">
        <f t="shared" si="1763"/>
        <v>99.770114942528735</v>
      </c>
    </row>
    <row r="3928" spans="1:11" ht="13.5" customHeight="1" x14ac:dyDescent="0.25">
      <c r="A3928" s="732" t="s">
        <v>852</v>
      </c>
      <c r="B3928" s="4" t="s">
        <v>1000</v>
      </c>
      <c r="C3928" s="12">
        <v>3480000</v>
      </c>
      <c r="D3928" s="218"/>
      <c r="E3928" s="218"/>
      <c r="F3928" s="697"/>
      <c r="G3928" s="822">
        <v>3472000</v>
      </c>
      <c r="H3928" s="605"/>
      <c r="I3928" s="823">
        <f>H3928+G3928</f>
        <v>3472000</v>
      </c>
      <c r="J3928" s="604">
        <f>C3928-I3928</f>
        <v>8000</v>
      </c>
      <c r="K3928" s="733">
        <f t="shared" si="1763"/>
        <v>99.770114942528735</v>
      </c>
    </row>
    <row r="3929" spans="1:11" ht="13.5" customHeight="1" x14ac:dyDescent="0.25">
      <c r="A3929" s="745" t="s">
        <v>105</v>
      </c>
      <c r="B3929" s="38" t="s">
        <v>92</v>
      </c>
      <c r="C3929" s="620">
        <f t="shared" ref="C3929:J3929" si="1766">C3930+C3938+C3942+C3949+C3960+C3967+C3971+C3975</f>
        <v>167720000</v>
      </c>
      <c r="D3929" s="620">
        <f t="shared" si="1766"/>
        <v>0</v>
      </c>
      <c r="E3929" s="620">
        <f t="shared" si="1766"/>
        <v>0</v>
      </c>
      <c r="F3929" s="453">
        <f t="shared" si="1766"/>
        <v>0</v>
      </c>
      <c r="G3929" s="832">
        <f t="shared" si="1766"/>
        <v>59582038</v>
      </c>
      <c r="H3929" s="620">
        <f t="shared" si="1766"/>
        <v>0</v>
      </c>
      <c r="I3929" s="810">
        <f t="shared" si="1766"/>
        <v>59582038</v>
      </c>
      <c r="J3929" s="866">
        <f t="shared" si="1766"/>
        <v>108137962</v>
      </c>
      <c r="K3929" s="746">
        <f t="shared" si="1763"/>
        <v>35.52470665394705</v>
      </c>
    </row>
    <row r="3930" spans="1:11" ht="13.5" customHeight="1" thickBot="1" x14ac:dyDescent="0.3">
      <c r="A3930" s="371" t="s">
        <v>37</v>
      </c>
      <c r="B3930" s="47" t="s">
        <v>38</v>
      </c>
      <c r="C3930" s="616">
        <f>C3931</f>
        <v>15000000</v>
      </c>
      <c r="D3930" s="616">
        <f t="shared" ref="D3930:J3930" si="1767">D3931</f>
        <v>0</v>
      </c>
      <c r="E3930" s="616">
        <f t="shared" si="1767"/>
        <v>0</v>
      </c>
      <c r="F3930" s="622">
        <f t="shared" si="1767"/>
        <v>0</v>
      </c>
      <c r="G3930" s="838">
        <f t="shared" si="1767"/>
        <v>12000000</v>
      </c>
      <c r="H3930" s="641">
        <f t="shared" si="1767"/>
        <v>0</v>
      </c>
      <c r="I3930" s="962">
        <f t="shared" si="1767"/>
        <v>12000000</v>
      </c>
      <c r="J3930" s="632">
        <f t="shared" si="1767"/>
        <v>3000000</v>
      </c>
      <c r="K3930" s="739">
        <f t="shared" si="1763"/>
        <v>80</v>
      </c>
    </row>
    <row r="3931" spans="1:11" ht="13.5" customHeight="1" thickBot="1" x14ac:dyDescent="0.3">
      <c r="A3931" s="372" t="s">
        <v>264</v>
      </c>
      <c r="B3931" s="3" t="s">
        <v>258</v>
      </c>
      <c r="C3931" s="617">
        <f>C3932+C3935</f>
        <v>15000000</v>
      </c>
      <c r="D3931" s="617">
        <f t="shared" ref="D3931:J3931" si="1768">D3932+D3935</f>
        <v>0</v>
      </c>
      <c r="E3931" s="617">
        <f t="shared" si="1768"/>
        <v>0</v>
      </c>
      <c r="F3931" s="624">
        <f t="shared" si="1768"/>
        <v>0</v>
      </c>
      <c r="G3931" s="820">
        <f t="shared" si="1768"/>
        <v>12000000</v>
      </c>
      <c r="H3931" s="617">
        <f t="shared" si="1768"/>
        <v>0</v>
      </c>
      <c r="I3931" s="934">
        <f t="shared" si="1768"/>
        <v>12000000</v>
      </c>
      <c r="J3931" s="625">
        <f t="shared" si="1768"/>
        <v>3000000</v>
      </c>
      <c r="K3931" s="741">
        <f t="shared" si="1763"/>
        <v>80</v>
      </c>
    </row>
    <row r="3932" spans="1:11" ht="13.5" customHeight="1" x14ac:dyDescent="0.25">
      <c r="A3932" s="747" t="s">
        <v>269</v>
      </c>
      <c r="B3932" s="41" t="s">
        <v>259</v>
      </c>
      <c r="C3932" s="618">
        <f>C3933+C3934</f>
        <v>3000000</v>
      </c>
      <c r="D3932" s="618">
        <f t="shared" ref="D3932:J3932" si="1769">D3933+D3934</f>
        <v>0</v>
      </c>
      <c r="E3932" s="618">
        <f t="shared" si="1769"/>
        <v>0</v>
      </c>
      <c r="F3932" s="618">
        <f t="shared" si="1769"/>
        <v>0</v>
      </c>
      <c r="G3932" s="618">
        <f t="shared" si="1769"/>
        <v>0</v>
      </c>
      <c r="H3932" s="618">
        <f t="shared" si="1769"/>
        <v>0</v>
      </c>
      <c r="I3932" s="618">
        <f t="shared" si="1769"/>
        <v>0</v>
      </c>
      <c r="J3932" s="618">
        <f t="shared" si="1769"/>
        <v>3000000</v>
      </c>
      <c r="K3932" s="743">
        <f t="shared" si="1763"/>
        <v>0</v>
      </c>
    </row>
    <row r="3933" spans="1:11" ht="13.5" customHeight="1" x14ac:dyDescent="0.25">
      <c r="A3933" s="747" t="s">
        <v>1014</v>
      </c>
      <c r="B3933" s="41" t="s">
        <v>1015</v>
      </c>
      <c r="C3933" s="618">
        <v>3000000</v>
      </c>
      <c r="D3933" s="618"/>
      <c r="E3933" s="618"/>
      <c r="F3933" s="626"/>
      <c r="G3933" s="821">
        <v>0</v>
      </c>
      <c r="H3933" s="618">
        <v>0</v>
      </c>
      <c r="I3933" s="935">
        <f>H3933+G3933</f>
        <v>0</v>
      </c>
      <c r="J3933" s="628">
        <f>C3933-I3933</f>
        <v>3000000</v>
      </c>
      <c r="K3933" s="743">
        <f>I3933/C3933*100</f>
        <v>0</v>
      </c>
    </row>
    <row r="3934" spans="1:11" ht="13.5" customHeight="1" x14ac:dyDescent="0.25">
      <c r="A3934" s="732" t="s">
        <v>854</v>
      </c>
      <c r="B3934" s="5" t="s">
        <v>853</v>
      </c>
      <c r="C3934" s="12">
        <v>0</v>
      </c>
      <c r="D3934" s="702"/>
      <c r="E3934" s="702"/>
      <c r="F3934" s="703"/>
      <c r="G3934" s="844">
        <v>0</v>
      </c>
      <c r="H3934" s="652">
        <v>0</v>
      </c>
      <c r="I3934" s="943">
        <v>0</v>
      </c>
      <c r="J3934" s="653">
        <v>0</v>
      </c>
      <c r="K3934" s="733"/>
    </row>
    <row r="3935" spans="1:11" ht="13.5" customHeight="1" x14ac:dyDescent="0.25">
      <c r="A3935" s="732" t="s">
        <v>270</v>
      </c>
      <c r="B3935" s="4" t="s">
        <v>260</v>
      </c>
      <c r="C3935" s="12">
        <f>C3936+C3937</f>
        <v>12000000</v>
      </c>
      <c r="D3935" s="12">
        <f t="shared" ref="D3935:J3935" si="1770">D3936+D3937</f>
        <v>0</v>
      </c>
      <c r="E3935" s="12">
        <f t="shared" si="1770"/>
        <v>0</v>
      </c>
      <c r="F3935" s="633">
        <f t="shared" si="1770"/>
        <v>0</v>
      </c>
      <c r="G3935" s="824">
        <f t="shared" si="1770"/>
        <v>12000000</v>
      </c>
      <c r="H3935" s="12">
        <f t="shared" si="1770"/>
        <v>0</v>
      </c>
      <c r="I3935" s="834">
        <f t="shared" si="1770"/>
        <v>12000000</v>
      </c>
      <c r="J3935" s="634">
        <f t="shared" si="1770"/>
        <v>0</v>
      </c>
      <c r="K3935" s="733">
        <f t="shared" ref="K3935:K3955" si="1771">I3935/C3935*100</f>
        <v>100</v>
      </c>
    </row>
    <row r="3936" spans="1:11" ht="13.5" customHeight="1" x14ac:dyDescent="0.25">
      <c r="A3936" s="732" t="s">
        <v>855</v>
      </c>
      <c r="B3936" s="4" t="s">
        <v>857</v>
      </c>
      <c r="C3936" s="12">
        <v>4000000</v>
      </c>
      <c r="D3936" s="702"/>
      <c r="E3936" s="702"/>
      <c r="F3936" s="703"/>
      <c r="G3936" s="844">
        <v>4000000</v>
      </c>
      <c r="H3936" s="652"/>
      <c r="I3936" s="943">
        <f>H3936+G3936</f>
        <v>4000000</v>
      </c>
      <c r="J3936" s="653">
        <f>C3936-I3936</f>
        <v>0</v>
      </c>
      <c r="K3936" s="733">
        <f t="shared" si="1771"/>
        <v>100</v>
      </c>
    </row>
    <row r="3937" spans="1:11" ht="13.5" customHeight="1" x14ac:dyDescent="0.25">
      <c r="A3937" s="732" t="s">
        <v>856</v>
      </c>
      <c r="B3937" s="32" t="s">
        <v>858</v>
      </c>
      <c r="C3937" s="611">
        <v>8000000</v>
      </c>
      <c r="D3937" s="704"/>
      <c r="E3937" s="704"/>
      <c r="F3937" s="705"/>
      <c r="G3937" s="844">
        <v>8000000</v>
      </c>
      <c r="H3937" s="654"/>
      <c r="I3937" s="943">
        <f>H3937+G3937</f>
        <v>8000000</v>
      </c>
      <c r="J3937" s="653">
        <f>C3937-I3937</f>
        <v>0</v>
      </c>
      <c r="K3937" s="733">
        <f t="shared" si="1771"/>
        <v>100</v>
      </c>
    </row>
    <row r="3938" spans="1:11" ht="13.5" customHeight="1" thickBot="1" x14ac:dyDescent="0.3">
      <c r="A3938" s="371" t="s">
        <v>39</v>
      </c>
      <c r="B3938" s="47" t="s">
        <v>40</v>
      </c>
      <c r="C3938" s="616">
        <f>C3939</f>
        <v>8000000</v>
      </c>
      <c r="D3938" s="616">
        <f t="shared" ref="D3938:J3940" si="1772">D3939</f>
        <v>0</v>
      </c>
      <c r="E3938" s="616">
        <f t="shared" si="1772"/>
        <v>0</v>
      </c>
      <c r="F3938" s="622">
        <f t="shared" si="1772"/>
        <v>0</v>
      </c>
      <c r="G3938" s="819">
        <f t="shared" si="1772"/>
        <v>8000000</v>
      </c>
      <c r="H3938" s="616">
        <f t="shared" si="1772"/>
        <v>0</v>
      </c>
      <c r="I3938" s="961">
        <f t="shared" si="1772"/>
        <v>8000000</v>
      </c>
      <c r="J3938" s="865">
        <f t="shared" si="1772"/>
        <v>0</v>
      </c>
      <c r="K3938" s="739">
        <f t="shared" si="1771"/>
        <v>100</v>
      </c>
    </row>
    <row r="3939" spans="1:11" ht="13.5" customHeight="1" thickBot="1" x14ac:dyDescent="0.3">
      <c r="A3939" s="372" t="s">
        <v>265</v>
      </c>
      <c r="B3939" s="3" t="s">
        <v>258</v>
      </c>
      <c r="C3939" s="617">
        <f>C3940</f>
        <v>8000000</v>
      </c>
      <c r="D3939" s="617">
        <f t="shared" si="1772"/>
        <v>0</v>
      </c>
      <c r="E3939" s="617">
        <f t="shared" si="1772"/>
        <v>0</v>
      </c>
      <c r="F3939" s="624">
        <f t="shared" si="1772"/>
        <v>0</v>
      </c>
      <c r="G3939" s="820">
        <f t="shared" si="1772"/>
        <v>8000000</v>
      </c>
      <c r="H3939" s="617">
        <f t="shared" si="1772"/>
        <v>0</v>
      </c>
      <c r="I3939" s="934">
        <f t="shared" si="1772"/>
        <v>8000000</v>
      </c>
      <c r="J3939" s="625">
        <f t="shared" si="1772"/>
        <v>0</v>
      </c>
      <c r="K3939" s="741">
        <f t="shared" si="1771"/>
        <v>100</v>
      </c>
    </row>
    <row r="3940" spans="1:11" ht="13.5" customHeight="1" x14ac:dyDescent="0.25">
      <c r="A3940" s="747" t="s">
        <v>266</v>
      </c>
      <c r="B3940" s="41" t="s">
        <v>261</v>
      </c>
      <c r="C3940" s="618">
        <f>C3941</f>
        <v>8000000</v>
      </c>
      <c r="D3940" s="618">
        <f t="shared" si="1772"/>
        <v>0</v>
      </c>
      <c r="E3940" s="618">
        <f t="shared" si="1772"/>
        <v>0</v>
      </c>
      <c r="F3940" s="626">
        <f t="shared" si="1772"/>
        <v>0</v>
      </c>
      <c r="G3940" s="821">
        <f t="shared" si="1772"/>
        <v>8000000</v>
      </c>
      <c r="H3940" s="618">
        <f t="shared" si="1772"/>
        <v>0</v>
      </c>
      <c r="I3940" s="935">
        <f t="shared" si="1772"/>
        <v>8000000</v>
      </c>
      <c r="J3940" s="628">
        <f t="shared" si="1772"/>
        <v>0</v>
      </c>
      <c r="K3940" s="743">
        <f t="shared" si="1771"/>
        <v>100</v>
      </c>
    </row>
    <row r="3941" spans="1:11" ht="13.5" customHeight="1" x14ac:dyDescent="0.25">
      <c r="A3941" s="732" t="s">
        <v>267</v>
      </c>
      <c r="B3941" s="4" t="s">
        <v>262</v>
      </c>
      <c r="C3941" s="12">
        <v>8000000</v>
      </c>
      <c r="D3941" s="702"/>
      <c r="E3941" s="702"/>
      <c r="F3941" s="703"/>
      <c r="G3941" s="844">
        <v>8000000</v>
      </c>
      <c r="H3941" s="652"/>
      <c r="I3941" s="943">
        <f>H3941+G3941</f>
        <v>8000000</v>
      </c>
      <c r="J3941" s="655">
        <f>C3941-I3941</f>
        <v>0</v>
      </c>
      <c r="K3941" s="733">
        <f t="shared" si="1771"/>
        <v>100</v>
      </c>
    </row>
    <row r="3942" spans="1:11" ht="13.5" customHeight="1" thickBot="1" x14ac:dyDescent="0.3">
      <c r="A3942" s="371" t="s">
        <v>41</v>
      </c>
      <c r="B3942" s="47" t="s">
        <v>42</v>
      </c>
      <c r="C3942" s="616">
        <f>C3943+C3946</f>
        <v>5000000</v>
      </c>
      <c r="D3942" s="616">
        <f t="shared" ref="D3942:J3942" si="1773">D3943+D3946</f>
        <v>0</v>
      </c>
      <c r="E3942" s="616">
        <f t="shared" si="1773"/>
        <v>0</v>
      </c>
      <c r="F3942" s="622">
        <f t="shared" si="1773"/>
        <v>0</v>
      </c>
      <c r="G3942" s="838">
        <f t="shared" si="1773"/>
        <v>5000000</v>
      </c>
      <c r="H3942" s="641">
        <f t="shared" si="1773"/>
        <v>0</v>
      </c>
      <c r="I3942" s="962">
        <f t="shared" si="1773"/>
        <v>5000000</v>
      </c>
      <c r="J3942" s="632">
        <f t="shared" si="1773"/>
        <v>0</v>
      </c>
      <c r="K3942" s="739">
        <f t="shared" si="1771"/>
        <v>100</v>
      </c>
    </row>
    <row r="3943" spans="1:11" ht="13.5" customHeight="1" thickBot="1" x14ac:dyDescent="0.3">
      <c r="A3943" s="372" t="s">
        <v>273</v>
      </c>
      <c r="B3943" s="3" t="s">
        <v>80</v>
      </c>
      <c r="C3943" s="617">
        <f>C3944</f>
        <v>2000000</v>
      </c>
      <c r="D3943" s="617">
        <f t="shared" ref="D3943:J3944" si="1774">D3944</f>
        <v>0</v>
      </c>
      <c r="E3943" s="617">
        <f t="shared" si="1774"/>
        <v>0</v>
      </c>
      <c r="F3943" s="624">
        <f t="shared" si="1774"/>
        <v>0</v>
      </c>
      <c r="G3943" s="820">
        <f t="shared" si="1774"/>
        <v>2000000</v>
      </c>
      <c r="H3943" s="617">
        <f t="shared" si="1774"/>
        <v>0</v>
      </c>
      <c r="I3943" s="934">
        <f t="shared" si="1774"/>
        <v>2000000</v>
      </c>
      <c r="J3943" s="625">
        <f t="shared" si="1774"/>
        <v>0</v>
      </c>
      <c r="K3943" s="741">
        <f t="shared" si="1771"/>
        <v>100</v>
      </c>
    </row>
    <row r="3944" spans="1:11" ht="13.5" customHeight="1" x14ac:dyDescent="0.25">
      <c r="A3944" s="747" t="s">
        <v>274</v>
      </c>
      <c r="B3944" s="41" t="s">
        <v>180</v>
      </c>
      <c r="C3944" s="618">
        <f>C3945</f>
        <v>2000000</v>
      </c>
      <c r="D3944" s="618">
        <f t="shared" si="1774"/>
        <v>0</v>
      </c>
      <c r="E3944" s="618">
        <f t="shared" si="1774"/>
        <v>0</v>
      </c>
      <c r="F3944" s="626">
        <f t="shared" si="1774"/>
        <v>0</v>
      </c>
      <c r="G3944" s="821">
        <f t="shared" si="1774"/>
        <v>2000000</v>
      </c>
      <c r="H3944" s="618">
        <f t="shared" si="1774"/>
        <v>0</v>
      </c>
      <c r="I3944" s="935">
        <f t="shared" si="1774"/>
        <v>2000000</v>
      </c>
      <c r="J3944" s="628">
        <f t="shared" si="1774"/>
        <v>0</v>
      </c>
      <c r="K3944" s="743">
        <f t="shared" si="1771"/>
        <v>100</v>
      </c>
    </row>
    <row r="3945" spans="1:11" ht="13.5" customHeight="1" thickBot="1" x14ac:dyDescent="0.3">
      <c r="A3945" s="736" t="s">
        <v>275</v>
      </c>
      <c r="B3945" s="32" t="s">
        <v>254</v>
      </c>
      <c r="C3945" s="611">
        <v>2000000</v>
      </c>
      <c r="D3945" s="704"/>
      <c r="E3945" s="704"/>
      <c r="F3945" s="705"/>
      <c r="G3945" s="845">
        <v>2000000</v>
      </c>
      <c r="H3945" s="654"/>
      <c r="I3945" s="944">
        <f>H3945+G3945</f>
        <v>2000000</v>
      </c>
      <c r="J3945" s="656">
        <f>C3945-I3945</f>
        <v>0</v>
      </c>
      <c r="K3945" s="737">
        <f t="shared" si="1771"/>
        <v>100</v>
      </c>
    </row>
    <row r="3946" spans="1:11" ht="13.5" customHeight="1" thickBot="1" x14ac:dyDescent="0.3">
      <c r="A3946" s="372" t="s">
        <v>276</v>
      </c>
      <c r="B3946" s="3" t="s">
        <v>136</v>
      </c>
      <c r="C3946" s="617">
        <f>C3947</f>
        <v>3000000</v>
      </c>
      <c r="D3946" s="617">
        <f t="shared" ref="D3946:J3947" si="1775">D3947</f>
        <v>0</v>
      </c>
      <c r="E3946" s="617">
        <f t="shared" si="1775"/>
        <v>0</v>
      </c>
      <c r="F3946" s="624">
        <f t="shared" si="1775"/>
        <v>0</v>
      </c>
      <c r="G3946" s="820">
        <f t="shared" si="1775"/>
        <v>3000000</v>
      </c>
      <c r="H3946" s="617">
        <f t="shared" si="1775"/>
        <v>0</v>
      </c>
      <c r="I3946" s="934">
        <f t="shared" si="1775"/>
        <v>3000000</v>
      </c>
      <c r="J3946" s="625">
        <f t="shared" si="1775"/>
        <v>0</v>
      </c>
      <c r="K3946" s="741">
        <f t="shared" si="1771"/>
        <v>100</v>
      </c>
    </row>
    <row r="3947" spans="1:11" ht="13.5" customHeight="1" x14ac:dyDescent="0.25">
      <c r="A3947" s="747" t="s">
        <v>277</v>
      </c>
      <c r="B3947" s="41" t="s">
        <v>271</v>
      </c>
      <c r="C3947" s="618">
        <f>C3948</f>
        <v>3000000</v>
      </c>
      <c r="D3947" s="618">
        <f t="shared" si="1775"/>
        <v>0</v>
      </c>
      <c r="E3947" s="618">
        <f t="shared" si="1775"/>
        <v>0</v>
      </c>
      <c r="F3947" s="626">
        <f t="shared" si="1775"/>
        <v>0</v>
      </c>
      <c r="G3947" s="821">
        <f t="shared" si="1775"/>
        <v>3000000</v>
      </c>
      <c r="H3947" s="618">
        <f t="shared" si="1775"/>
        <v>0</v>
      </c>
      <c r="I3947" s="935">
        <f t="shared" si="1775"/>
        <v>3000000</v>
      </c>
      <c r="J3947" s="628">
        <f t="shared" si="1775"/>
        <v>0</v>
      </c>
      <c r="K3947" s="743">
        <f t="shared" si="1771"/>
        <v>100</v>
      </c>
    </row>
    <row r="3948" spans="1:11" ht="13.5" customHeight="1" x14ac:dyDescent="0.25">
      <c r="A3948" s="732" t="s">
        <v>278</v>
      </c>
      <c r="B3948" s="4" t="s">
        <v>272</v>
      </c>
      <c r="C3948" s="12">
        <v>3000000</v>
      </c>
      <c r="D3948" s="702"/>
      <c r="E3948" s="702"/>
      <c r="F3948" s="703"/>
      <c r="G3948" s="652">
        <v>3000000</v>
      </c>
      <c r="H3948" s="652"/>
      <c r="I3948" s="943">
        <f>H3948+G3948</f>
        <v>3000000</v>
      </c>
      <c r="J3948" s="657">
        <f>C3948-I3948</f>
        <v>0</v>
      </c>
      <c r="K3948" s="733">
        <f t="shared" si="1771"/>
        <v>100</v>
      </c>
    </row>
    <row r="3949" spans="1:11" ht="13.5" customHeight="1" thickBot="1" x14ac:dyDescent="0.3">
      <c r="A3949" s="371" t="s">
        <v>43</v>
      </c>
      <c r="B3949" s="47" t="s">
        <v>44</v>
      </c>
      <c r="C3949" s="616">
        <f>C3950+C3953</f>
        <v>19770000</v>
      </c>
      <c r="D3949" s="616">
        <f t="shared" ref="D3949:J3949" si="1776">D3950+D3953</f>
        <v>0</v>
      </c>
      <c r="E3949" s="616">
        <f t="shared" si="1776"/>
        <v>0</v>
      </c>
      <c r="F3949" s="622">
        <f t="shared" si="1776"/>
        <v>0</v>
      </c>
      <c r="G3949" s="838">
        <f t="shared" si="1776"/>
        <v>19770000</v>
      </c>
      <c r="H3949" s="641">
        <f t="shared" si="1776"/>
        <v>0</v>
      </c>
      <c r="I3949" s="962">
        <f t="shared" si="1776"/>
        <v>19770000</v>
      </c>
      <c r="J3949" s="632">
        <f t="shared" si="1776"/>
        <v>0</v>
      </c>
      <c r="K3949" s="739">
        <f t="shared" si="1771"/>
        <v>100</v>
      </c>
    </row>
    <row r="3950" spans="1:11" ht="13.5" customHeight="1" thickBot="1" x14ac:dyDescent="0.3">
      <c r="A3950" s="372" t="s">
        <v>290</v>
      </c>
      <c r="B3950" s="3" t="s">
        <v>80</v>
      </c>
      <c r="C3950" s="617">
        <f>C3951</f>
        <v>5400000</v>
      </c>
      <c r="D3950" s="617">
        <f t="shared" ref="D3950:J3951" si="1777">D3951</f>
        <v>0</v>
      </c>
      <c r="E3950" s="617">
        <f t="shared" si="1777"/>
        <v>0</v>
      </c>
      <c r="F3950" s="624">
        <f t="shared" si="1777"/>
        <v>0</v>
      </c>
      <c r="G3950" s="820">
        <f t="shared" si="1777"/>
        <v>5400000</v>
      </c>
      <c r="H3950" s="617">
        <f t="shared" si="1777"/>
        <v>0</v>
      </c>
      <c r="I3950" s="934">
        <f t="shared" si="1777"/>
        <v>5400000</v>
      </c>
      <c r="J3950" s="625">
        <f t="shared" si="1777"/>
        <v>0</v>
      </c>
      <c r="K3950" s="741">
        <f t="shared" si="1771"/>
        <v>100</v>
      </c>
    </row>
    <row r="3951" spans="1:11" ht="13.5" customHeight="1" x14ac:dyDescent="0.25">
      <c r="A3951" s="747" t="s">
        <v>291</v>
      </c>
      <c r="B3951" s="41" t="s">
        <v>180</v>
      </c>
      <c r="C3951" s="618">
        <f>C3952</f>
        <v>5400000</v>
      </c>
      <c r="D3951" s="618">
        <f t="shared" si="1777"/>
        <v>0</v>
      </c>
      <c r="E3951" s="618">
        <f t="shared" si="1777"/>
        <v>0</v>
      </c>
      <c r="F3951" s="626">
        <f t="shared" si="1777"/>
        <v>0</v>
      </c>
      <c r="G3951" s="821">
        <f t="shared" si="1777"/>
        <v>5400000</v>
      </c>
      <c r="H3951" s="618">
        <f t="shared" si="1777"/>
        <v>0</v>
      </c>
      <c r="I3951" s="935">
        <f t="shared" si="1777"/>
        <v>5400000</v>
      </c>
      <c r="J3951" s="628">
        <f t="shared" si="1777"/>
        <v>0</v>
      </c>
      <c r="K3951" s="743">
        <f t="shared" si="1771"/>
        <v>100</v>
      </c>
    </row>
    <row r="3952" spans="1:11" ht="13.5" customHeight="1" thickBot="1" x14ac:dyDescent="0.3">
      <c r="A3952" s="736" t="s">
        <v>292</v>
      </c>
      <c r="B3952" s="32" t="s">
        <v>254</v>
      </c>
      <c r="C3952" s="611">
        <v>5400000</v>
      </c>
      <c r="D3952" s="706"/>
      <c r="E3952" s="706"/>
      <c r="F3952" s="707"/>
      <c r="G3952" s="845">
        <v>5400000</v>
      </c>
      <c r="H3952" s="654"/>
      <c r="I3952" s="944">
        <f>H3952+G3952</f>
        <v>5400000</v>
      </c>
      <c r="J3952" s="658">
        <f>C3952-I3952</f>
        <v>0</v>
      </c>
      <c r="K3952" s="737">
        <f t="shared" si="1771"/>
        <v>100</v>
      </c>
    </row>
    <row r="3953" spans="1:13" ht="13.5" customHeight="1" thickBot="1" x14ac:dyDescent="0.3">
      <c r="A3953" s="372" t="s">
        <v>293</v>
      </c>
      <c r="B3953" s="3" t="s">
        <v>136</v>
      </c>
      <c r="C3953" s="617">
        <f>C3954</f>
        <v>14370000</v>
      </c>
      <c r="D3953" s="617">
        <f t="shared" ref="D3953:J3954" si="1778">D3954</f>
        <v>0</v>
      </c>
      <c r="E3953" s="617">
        <f t="shared" si="1778"/>
        <v>0</v>
      </c>
      <c r="F3953" s="624">
        <f t="shared" si="1778"/>
        <v>0</v>
      </c>
      <c r="G3953" s="820">
        <f t="shared" si="1778"/>
        <v>14370000</v>
      </c>
      <c r="H3953" s="617">
        <f t="shared" si="1778"/>
        <v>0</v>
      </c>
      <c r="I3953" s="934">
        <f t="shared" si="1778"/>
        <v>14370000</v>
      </c>
      <c r="J3953" s="625">
        <f t="shared" si="1778"/>
        <v>0</v>
      </c>
      <c r="K3953" s="741">
        <f t="shared" si="1771"/>
        <v>100</v>
      </c>
    </row>
    <row r="3954" spans="1:13" ht="13.5" customHeight="1" x14ac:dyDescent="0.25">
      <c r="A3954" s="747" t="s">
        <v>294</v>
      </c>
      <c r="B3954" s="41" t="s">
        <v>271</v>
      </c>
      <c r="C3954" s="618">
        <f>C3955</f>
        <v>14370000</v>
      </c>
      <c r="D3954" s="618">
        <f t="shared" si="1778"/>
        <v>0</v>
      </c>
      <c r="E3954" s="618">
        <f t="shared" si="1778"/>
        <v>0</v>
      </c>
      <c r="F3954" s="626">
        <f t="shared" si="1778"/>
        <v>0</v>
      </c>
      <c r="G3954" s="821">
        <f t="shared" si="1778"/>
        <v>14370000</v>
      </c>
      <c r="H3954" s="618">
        <f t="shared" si="1778"/>
        <v>0</v>
      </c>
      <c r="I3954" s="935">
        <f t="shared" si="1778"/>
        <v>14370000</v>
      </c>
      <c r="J3954" s="628">
        <f t="shared" si="1778"/>
        <v>0</v>
      </c>
      <c r="K3954" s="743">
        <f t="shared" si="1771"/>
        <v>100</v>
      </c>
    </row>
    <row r="3955" spans="1:13" ht="13.5" customHeight="1" x14ac:dyDescent="0.25">
      <c r="A3955" s="732" t="s">
        <v>295</v>
      </c>
      <c r="B3955" s="4" t="s">
        <v>272</v>
      </c>
      <c r="C3955" s="12">
        <v>14370000</v>
      </c>
      <c r="D3955" s="708"/>
      <c r="E3955" s="708"/>
      <c r="F3955" s="709"/>
      <c r="G3955" s="844">
        <v>14370000</v>
      </c>
      <c r="H3955" s="652"/>
      <c r="I3955" s="943">
        <f>H3955+G3955</f>
        <v>14370000</v>
      </c>
      <c r="J3955" s="657">
        <f>C3955-I3955</f>
        <v>0</v>
      </c>
      <c r="K3955" s="733">
        <f t="shared" si="1771"/>
        <v>100</v>
      </c>
    </row>
    <row r="3956" spans="1:13" ht="14.1" customHeight="1" x14ac:dyDescent="0.25">
      <c r="A3956" s="879"/>
      <c r="B3956" s="879"/>
      <c r="C3956" s="880"/>
      <c r="D3956" s="904"/>
      <c r="E3956" s="904"/>
      <c r="F3956" s="904"/>
      <c r="G3956" s="905"/>
      <c r="H3956" s="906"/>
      <c r="I3956" s="906"/>
      <c r="J3956" s="907"/>
      <c r="K3956" s="884"/>
    </row>
    <row r="3957" spans="1:13" ht="14.1" customHeight="1" x14ac:dyDescent="0.25">
      <c r="A3957" s="7"/>
      <c r="B3957" s="7"/>
      <c r="C3957" s="885"/>
      <c r="D3957" s="908"/>
      <c r="E3957" s="908"/>
      <c r="F3957" s="908"/>
      <c r="G3957" s="909"/>
      <c r="H3957" s="910"/>
      <c r="I3957" s="910"/>
      <c r="J3957" s="911"/>
      <c r="K3957" s="887"/>
    </row>
    <row r="3958" spans="1:13" ht="14.1" customHeight="1" x14ac:dyDescent="0.25">
      <c r="A3958" s="7"/>
      <c r="B3958" s="7"/>
      <c r="C3958" s="885"/>
      <c r="D3958" s="908"/>
      <c r="E3958" s="908"/>
      <c r="F3958" s="908"/>
      <c r="G3958" s="909"/>
      <c r="H3958" s="910"/>
      <c r="I3958" s="910"/>
      <c r="J3958" s="911"/>
      <c r="K3958" s="887">
        <v>7</v>
      </c>
    </row>
    <row r="3959" spans="1:13" ht="14.1" customHeight="1" x14ac:dyDescent="0.25">
      <c r="A3959" s="717" t="s">
        <v>435</v>
      </c>
      <c r="B3959" s="689">
        <v>2</v>
      </c>
      <c r="C3959" s="690" t="s">
        <v>436</v>
      </c>
      <c r="D3959" s="690" t="s">
        <v>437</v>
      </c>
      <c r="E3959" s="690" t="s">
        <v>438</v>
      </c>
      <c r="F3959" s="691" t="s">
        <v>439</v>
      </c>
      <c r="G3959" s="801">
        <v>7</v>
      </c>
      <c r="H3959" s="581">
        <v>8</v>
      </c>
      <c r="I3959" s="924">
        <v>9</v>
      </c>
      <c r="J3959" s="582">
        <v>10</v>
      </c>
      <c r="K3959" s="718">
        <v>11</v>
      </c>
    </row>
    <row r="3960" spans="1:13" ht="14.1" customHeight="1" thickBot="1" x14ac:dyDescent="0.3">
      <c r="A3960" s="371" t="s">
        <v>45</v>
      </c>
      <c r="B3960" s="47" t="s">
        <v>46</v>
      </c>
      <c r="C3960" s="616">
        <f>C3961</f>
        <v>25000000</v>
      </c>
      <c r="D3960" s="616">
        <f t="shared" ref="D3960:J3961" si="1779">D3961</f>
        <v>0</v>
      </c>
      <c r="E3960" s="616">
        <f t="shared" si="1779"/>
        <v>0</v>
      </c>
      <c r="F3960" s="622">
        <f t="shared" si="1779"/>
        <v>0</v>
      </c>
      <c r="G3960" s="838">
        <f t="shared" si="1779"/>
        <v>11158538</v>
      </c>
      <c r="H3960" s="641">
        <f t="shared" si="1779"/>
        <v>0</v>
      </c>
      <c r="I3960" s="962">
        <f t="shared" si="1779"/>
        <v>11158538</v>
      </c>
      <c r="J3960" s="632">
        <f t="shared" si="1779"/>
        <v>13841462</v>
      </c>
      <c r="K3960" s="739">
        <f t="shared" ref="K3960:K3993" si="1780">I3960/C3960*100</f>
        <v>44.634152</v>
      </c>
    </row>
    <row r="3961" spans="1:13" ht="14.1" customHeight="1" thickBot="1" x14ac:dyDescent="0.3">
      <c r="A3961" s="748" t="s">
        <v>284</v>
      </c>
      <c r="B3961" s="335" t="s">
        <v>136</v>
      </c>
      <c r="C3961" s="53">
        <f>C3962</f>
        <v>25000000</v>
      </c>
      <c r="D3961" s="53">
        <f t="shared" si="1779"/>
        <v>0</v>
      </c>
      <c r="E3961" s="53">
        <f t="shared" si="1779"/>
        <v>0</v>
      </c>
      <c r="F3961" s="69">
        <f t="shared" si="1779"/>
        <v>0</v>
      </c>
      <c r="G3961" s="848">
        <f t="shared" si="1779"/>
        <v>11158538</v>
      </c>
      <c r="H3961" s="53">
        <f t="shared" si="1779"/>
        <v>0</v>
      </c>
      <c r="I3961" s="945">
        <f t="shared" si="1779"/>
        <v>11158538</v>
      </c>
      <c r="J3961" s="659">
        <f t="shared" si="1779"/>
        <v>13841462</v>
      </c>
      <c r="K3961" s="749">
        <f t="shared" si="1780"/>
        <v>44.634152</v>
      </c>
    </row>
    <row r="3962" spans="1:13" ht="14.1" customHeight="1" x14ac:dyDescent="0.25">
      <c r="A3962" s="768" t="s">
        <v>285</v>
      </c>
      <c r="B3962" s="338" t="s">
        <v>279</v>
      </c>
      <c r="C3962" s="52">
        <f>C3963+C3964+C3965+C3966</f>
        <v>25000000</v>
      </c>
      <c r="D3962" s="52">
        <f t="shared" ref="D3962:J3962" si="1781">D3963+D3964+D3965+D3966</f>
        <v>0</v>
      </c>
      <c r="E3962" s="52">
        <f t="shared" si="1781"/>
        <v>0</v>
      </c>
      <c r="F3962" s="70">
        <f t="shared" si="1781"/>
        <v>0</v>
      </c>
      <c r="G3962" s="849">
        <f t="shared" si="1781"/>
        <v>11158538</v>
      </c>
      <c r="H3962" s="52">
        <f t="shared" si="1781"/>
        <v>0</v>
      </c>
      <c r="I3962" s="946">
        <f t="shared" si="1781"/>
        <v>11158538</v>
      </c>
      <c r="J3962" s="660">
        <f t="shared" si="1781"/>
        <v>13841462</v>
      </c>
      <c r="K3962" s="759">
        <f t="shared" si="1780"/>
        <v>44.634152</v>
      </c>
    </row>
    <row r="3963" spans="1:13" ht="14.1" customHeight="1" x14ac:dyDescent="0.25">
      <c r="A3963" s="378" t="s">
        <v>286</v>
      </c>
      <c r="B3963" s="5" t="s">
        <v>280</v>
      </c>
      <c r="C3963" s="6">
        <v>2200000</v>
      </c>
      <c r="D3963" s="702"/>
      <c r="E3963" s="702"/>
      <c r="F3963" s="703"/>
      <c r="G3963" s="1633">
        <f>I3415</f>
        <v>1064867</v>
      </c>
      <c r="H3963" s="1634"/>
      <c r="I3963" s="1635">
        <f>H3963+G3963</f>
        <v>1064867</v>
      </c>
      <c r="J3963" s="653">
        <f>C3963-I3963</f>
        <v>1135133</v>
      </c>
      <c r="K3963" s="752">
        <f t="shared" si="1780"/>
        <v>48.403045454545456</v>
      </c>
    </row>
    <row r="3964" spans="1:13" ht="14.1" customHeight="1" x14ac:dyDescent="0.25">
      <c r="A3964" s="378" t="s">
        <v>287</v>
      </c>
      <c r="B3964" s="5" t="s">
        <v>281</v>
      </c>
      <c r="C3964" s="6">
        <v>3866000</v>
      </c>
      <c r="D3964" s="702"/>
      <c r="E3964" s="702"/>
      <c r="F3964" s="703"/>
      <c r="G3964" s="1633">
        <v>1247500</v>
      </c>
      <c r="H3964" s="1634">
        <v>0</v>
      </c>
      <c r="I3964" s="1635">
        <f>H3964+G3964</f>
        <v>1247500</v>
      </c>
      <c r="J3964" s="653">
        <f>C3964-I3964</f>
        <v>2618500</v>
      </c>
      <c r="K3964" s="752">
        <f t="shared" si="1780"/>
        <v>32.26849456802897</v>
      </c>
      <c r="M3964" t="s">
        <v>545</v>
      </c>
    </row>
    <row r="3965" spans="1:13" ht="14.1" customHeight="1" x14ac:dyDescent="0.25">
      <c r="A3965" s="378" t="s">
        <v>288</v>
      </c>
      <c r="B3965" s="5" t="s">
        <v>282</v>
      </c>
      <c r="C3965" s="6">
        <v>17184000</v>
      </c>
      <c r="D3965" s="702"/>
      <c r="E3965" s="702"/>
      <c r="F3965" s="703"/>
      <c r="G3965" s="1633">
        <f>I3417</f>
        <v>7391671</v>
      </c>
      <c r="H3965" s="1634"/>
      <c r="I3965" s="1635">
        <f>H3965+G3965</f>
        <v>7391671</v>
      </c>
      <c r="J3965" s="653">
        <f>C3965-I3965</f>
        <v>9792329</v>
      </c>
      <c r="K3965" s="752">
        <f t="shared" si="1780"/>
        <v>43.014845204841713</v>
      </c>
    </row>
    <row r="3966" spans="1:13" ht="14.1" customHeight="1" x14ac:dyDescent="0.25">
      <c r="A3966" s="378" t="s">
        <v>289</v>
      </c>
      <c r="B3966" s="5" t="s">
        <v>283</v>
      </c>
      <c r="C3966" s="6">
        <v>1750000</v>
      </c>
      <c r="D3966" s="702"/>
      <c r="E3966" s="702"/>
      <c r="F3966" s="703"/>
      <c r="G3966" s="844">
        <v>1454500</v>
      </c>
      <c r="H3966" s="652"/>
      <c r="I3966" s="943">
        <f>H3966+G3966</f>
        <v>1454500</v>
      </c>
      <c r="J3966" s="653">
        <f>C3966-I3966</f>
        <v>295500</v>
      </c>
      <c r="K3966" s="752">
        <f t="shared" si="1780"/>
        <v>83.114285714285714</v>
      </c>
    </row>
    <row r="3967" spans="1:13" ht="14.1" customHeight="1" thickBot="1" x14ac:dyDescent="0.3">
      <c r="A3967" s="371" t="s">
        <v>47</v>
      </c>
      <c r="B3967" s="47" t="s">
        <v>48</v>
      </c>
      <c r="C3967" s="616">
        <f>C3968</f>
        <v>2500000</v>
      </c>
      <c r="D3967" s="616">
        <f t="shared" ref="D3967:J3969" si="1782">D3968</f>
        <v>0</v>
      </c>
      <c r="E3967" s="616">
        <f t="shared" si="1782"/>
        <v>0</v>
      </c>
      <c r="F3967" s="622">
        <f t="shared" si="1782"/>
        <v>0</v>
      </c>
      <c r="G3967" s="838">
        <f t="shared" si="1782"/>
        <v>2500000</v>
      </c>
      <c r="H3967" s="641">
        <f t="shared" si="1782"/>
        <v>0</v>
      </c>
      <c r="I3967" s="962">
        <f t="shared" si="1782"/>
        <v>2500000</v>
      </c>
      <c r="J3967" s="632">
        <f t="shared" si="1782"/>
        <v>0</v>
      </c>
      <c r="K3967" s="739">
        <f t="shared" si="1780"/>
        <v>100</v>
      </c>
    </row>
    <row r="3968" spans="1:13" ht="14.1" customHeight="1" thickBot="1" x14ac:dyDescent="0.3">
      <c r="A3968" s="372" t="s">
        <v>296</v>
      </c>
      <c r="B3968" s="3" t="s">
        <v>136</v>
      </c>
      <c r="C3968" s="53">
        <f>C3969</f>
        <v>2500000</v>
      </c>
      <c r="D3968" s="53">
        <f t="shared" si="1782"/>
        <v>0</v>
      </c>
      <c r="E3968" s="53">
        <f t="shared" si="1782"/>
        <v>0</v>
      </c>
      <c r="F3968" s="69">
        <f t="shared" si="1782"/>
        <v>0</v>
      </c>
      <c r="G3968" s="848">
        <f t="shared" si="1782"/>
        <v>2500000</v>
      </c>
      <c r="H3968" s="53">
        <f t="shared" si="1782"/>
        <v>0</v>
      </c>
      <c r="I3968" s="945">
        <f t="shared" si="1782"/>
        <v>2500000</v>
      </c>
      <c r="J3968" s="659">
        <f t="shared" si="1782"/>
        <v>0</v>
      </c>
      <c r="K3968" s="741">
        <f t="shared" si="1780"/>
        <v>100</v>
      </c>
    </row>
    <row r="3969" spans="1:11" ht="14.1" customHeight="1" x14ac:dyDescent="0.25">
      <c r="A3969" s="747" t="s">
        <v>297</v>
      </c>
      <c r="B3969" s="51" t="s">
        <v>206</v>
      </c>
      <c r="C3969" s="52">
        <f>C3970</f>
        <v>2500000</v>
      </c>
      <c r="D3969" s="52">
        <f t="shared" si="1782"/>
        <v>0</v>
      </c>
      <c r="E3969" s="52">
        <f t="shared" si="1782"/>
        <v>0</v>
      </c>
      <c r="F3969" s="70">
        <f t="shared" si="1782"/>
        <v>0</v>
      </c>
      <c r="G3969" s="849">
        <f t="shared" si="1782"/>
        <v>2500000</v>
      </c>
      <c r="H3969" s="52">
        <f t="shared" si="1782"/>
        <v>0</v>
      </c>
      <c r="I3969" s="946">
        <f t="shared" si="1782"/>
        <v>2500000</v>
      </c>
      <c r="J3969" s="660">
        <f t="shared" si="1782"/>
        <v>0</v>
      </c>
      <c r="K3969" s="743">
        <f t="shared" si="1780"/>
        <v>100</v>
      </c>
    </row>
    <row r="3970" spans="1:11" ht="14.1" customHeight="1" x14ac:dyDescent="0.25">
      <c r="A3970" s="732" t="s">
        <v>298</v>
      </c>
      <c r="B3970" s="4" t="s">
        <v>725</v>
      </c>
      <c r="C3970" s="6">
        <v>2500000</v>
      </c>
      <c r="D3970" s="702"/>
      <c r="E3970" s="702"/>
      <c r="F3970" s="703"/>
      <c r="G3970" s="844">
        <v>2500000</v>
      </c>
      <c r="H3970" s="652"/>
      <c r="I3970" s="947">
        <f>H3970+G3970</f>
        <v>2500000</v>
      </c>
      <c r="J3970" s="657">
        <f>C3970-I3970</f>
        <v>0</v>
      </c>
      <c r="K3970" s="733">
        <f t="shared" si="1780"/>
        <v>100</v>
      </c>
    </row>
    <row r="3971" spans="1:11" ht="14.1" customHeight="1" thickBot="1" x14ac:dyDescent="0.3">
      <c r="A3971" s="371" t="s">
        <v>49</v>
      </c>
      <c r="B3971" s="47" t="s">
        <v>50</v>
      </c>
      <c r="C3971" s="616">
        <f>C3972</f>
        <v>1250000</v>
      </c>
      <c r="D3971" s="616">
        <f t="shared" ref="D3971:J3973" si="1783">D3972</f>
        <v>0</v>
      </c>
      <c r="E3971" s="616">
        <f t="shared" si="1783"/>
        <v>0</v>
      </c>
      <c r="F3971" s="622">
        <f t="shared" si="1783"/>
        <v>0</v>
      </c>
      <c r="G3971" s="838">
        <f t="shared" si="1783"/>
        <v>1050000</v>
      </c>
      <c r="H3971" s="641">
        <f t="shared" si="1783"/>
        <v>0</v>
      </c>
      <c r="I3971" s="962">
        <f t="shared" si="1783"/>
        <v>1050000</v>
      </c>
      <c r="J3971" s="632">
        <f t="shared" si="1783"/>
        <v>200000</v>
      </c>
      <c r="K3971" s="739">
        <f t="shared" si="1780"/>
        <v>84</v>
      </c>
    </row>
    <row r="3972" spans="1:11" ht="14.1" customHeight="1" thickBot="1" x14ac:dyDescent="0.3">
      <c r="A3972" s="372" t="s">
        <v>299</v>
      </c>
      <c r="B3972" s="3" t="s">
        <v>136</v>
      </c>
      <c r="C3972" s="53">
        <f>C3973</f>
        <v>1250000</v>
      </c>
      <c r="D3972" s="53">
        <f t="shared" si="1783"/>
        <v>0</v>
      </c>
      <c r="E3972" s="53">
        <f t="shared" si="1783"/>
        <v>0</v>
      </c>
      <c r="F3972" s="69">
        <f t="shared" si="1783"/>
        <v>0</v>
      </c>
      <c r="G3972" s="848">
        <f t="shared" si="1783"/>
        <v>1050000</v>
      </c>
      <c r="H3972" s="53">
        <f t="shared" si="1783"/>
        <v>0</v>
      </c>
      <c r="I3972" s="945">
        <f t="shared" si="1783"/>
        <v>1050000</v>
      </c>
      <c r="J3972" s="659">
        <f t="shared" si="1783"/>
        <v>200000</v>
      </c>
      <c r="K3972" s="741">
        <f t="shared" si="1780"/>
        <v>84</v>
      </c>
    </row>
    <row r="3973" spans="1:11" ht="14.1" customHeight="1" x14ac:dyDescent="0.25">
      <c r="A3973" s="747" t="s">
        <v>300</v>
      </c>
      <c r="B3973" s="51" t="s">
        <v>206</v>
      </c>
      <c r="C3973" s="52">
        <f>C3974</f>
        <v>1250000</v>
      </c>
      <c r="D3973" s="52">
        <f t="shared" si="1783"/>
        <v>0</v>
      </c>
      <c r="E3973" s="52">
        <f t="shared" si="1783"/>
        <v>0</v>
      </c>
      <c r="F3973" s="70">
        <f t="shared" si="1783"/>
        <v>0</v>
      </c>
      <c r="G3973" s="849">
        <f t="shared" si="1783"/>
        <v>1050000</v>
      </c>
      <c r="H3973" s="52">
        <f t="shared" si="1783"/>
        <v>0</v>
      </c>
      <c r="I3973" s="946">
        <f t="shared" si="1783"/>
        <v>1050000</v>
      </c>
      <c r="J3973" s="660">
        <f t="shared" si="1783"/>
        <v>200000</v>
      </c>
      <c r="K3973" s="743">
        <f t="shared" si="1780"/>
        <v>84</v>
      </c>
    </row>
    <row r="3974" spans="1:11" ht="14.1" customHeight="1" x14ac:dyDescent="0.25">
      <c r="A3974" s="732" t="s">
        <v>301</v>
      </c>
      <c r="B3974" s="4" t="s">
        <v>724</v>
      </c>
      <c r="C3974" s="6">
        <v>1250000</v>
      </c>
      <c r="D3974" s="708"/>
      <c r="E3974" s="708"/>
      <c r="F3974" s="709"/>
      <c r="G3974" s="844">
        <v>1050000</v>
      </c>
      <c r="H3974" s="652"/>
      <c r="I3974" s="947">
        <f>H3974+G3974</f>
        <v>1050000</v>
      </c>
      <c r="J3974" s="657">
        <f>C3974-I3974</f>
        <v>200000</v>
      </c>
      <c r="K3974" s="733">
        <f t="shared" si="1780"/>
        <v>84</v>
      </c>
    </row>
    <row r="3975" spans="1:11" ht="14.1" customHeight="1" thickBot="1" x14ac:dyDescent="0.3">
      <c r="A3975" s="769" t="s">
        <v>859</v>
      </c>
      <c r="B3975" s="450" t="s">
        <v>879</v>
      </c>
      <c r="C3975" s="451">
        <f>C3976+C3981+C3986</f>
        <v>91200000</v>
      </c>
      <c r="D3975" s="451">
        <f t="shared" ref="D3975:J3975" si="1784">D3976+D3981+D3986</f>
        <v>0</v>
      </c>
      <c r="E3975" s="451">
        <f t="shared" si="1784"/>
        <v>0</v>
      </c>
      <c r="F3975" s="790">
        <f t="shared" si="1784"/>
        <v>0</v>
      </c>
      <c r="G3975" s="850">
        <f t="shared" si="1784"/>
        <v>103500</v>
      </c>
      <c r="H3975" s="451">
        <f t="shared" si="1784"/>
        <v>0</v>
      </c>
      <c r="I3975" s="966">
        <f t="shared" si="1784"/>
        <v>103500</v>
      </c>
      <c r="J3975" s="871">
        <f t="shared" si="1784"/>
        <v>91096500</v>
      </c>
      <c r="K3975" s="770">
        <f t="shared" si="1780"/>
        <v>0.11348684210526316</v>
      </c>
    </row>
    <row r="3976" spans="1:11" ht="14.1" customHeight="1" x14ac:dyDescent="0.25">
      <c r="A3976" s="742" t="s">
        <v>860</v>
      </c>
      <c r="B3976" s="41" t="s">
        <v>80</v>
      </c>
      <c r="C3976" s="421">
        <f>C3977</f>
        <v>1270000</v>
      </c>
      <c r="D3976" s="421">
        <f t="shared" ref="D3976:J3976" si="1785">D3977</f>
        <v>0</v>
      </c>
      <c r="E3976" s="421">
        <f t="shared" si="1785"/>
        <v>0</v>
      </c>
      <c r="F3976" s="791">
        <f t="shared" si="1785"/>
        <v>0</v>
      </c>
      <c r="G3976" s="851">
        <f t="shared" si="1785"/>
        <v>0</v>
      </c>
      <c r="H3976" s="421">
        <f t="shared" si="1785"/>
        <v>0</v>
      </c>
      <c r="I3976" s="948">
        <f t="shared" si="1785"/>
        <v>0</v>
      </c>
      <c r="J3976" s="872">
        <f t="shared" si="1785"/>
        <v>1270000</v>
      </c>
      <c r="K3976" s="743">
        <f t="shared" si="1780"/>
        <v>0</v>
      </c>
    </row>
    <row r="3977" spans="1:11" ht="14.1" customHeight="1" x14ac:dyDescent="0.25">
      <c r="A3977" s="744" t="s">
        <v>861</v>
      </c>
      <c r="B3977" s="4" t="s">
        <v>137</v>
      </c>
      <c r="C3977" s="6">
        <f>C3978+C3979+C3980</f>
        <v>1270000</v>
      </c>
      <c r="D3977" s="6">
        <f t="shared" ref="D3977:J3977" si="1786">D3978+D3979+D3980</f>
        <v>0</v>
      </c>
      <c r="E3977" s="6">
        <f t="shared" si="1786"/>
        <v>0</v>
      </c>
      <c r="F3977" s="792">
        <f t="shared" si="1786"/>
        <v>0</v>
      </c>
      <c r="G3977" s="852">
        <f t="shared" si="1786"/>
        <v>0</v>
      </c>
      <c r="H3977" s="6">
        <f t="shared" si="1786"/>
        <v>0</v>
      </c>
      <c r="I3977" s="949">
        <f t="shared" si="1786"/>
        <v>0</v>
      </c>
      <c r="J3977" s="873">
        <f t="shared" si="1786"/>
        <v>1270000</v>
      </c>
      <c r="K3977" s="733">
        <f t="shared" si="1780"/>
        <v>0</v>
      </c>
    </row>
    <row r="3978" spans="1:11" ht="14.1" customHeight="1" x14ac:dyDescent="0.25">
      <c r="A3978" s="744" t="s">
        <v>862</v>
      </c>
      <c r="B3978" s="4" t="s">
        <v>179</v>
      </c>
      <c r="C3978" s="6">
        <v>670000</v>
      </c>
      <c r="D3978" s="708"/>
      <c r="E3978" s="708"/>
      <c r="F3978" s="709"/>
      <c r="G3978" s="844"/>
      <c r="H3978" s="652"/>
      <c r="I3978" s="947"/>
      <c r="J3978" s="657">
        <f>C3978-I3978</f>
        <v>670000</v>
      </c>
      <c r="K3978" s="733">
        <f t="shared" si="1780"/>
        <v>0</v>
      </c>
    </row>
    <row r="3979" spans="1:11" ht="14.1" customHeight="1" x14ac:dyDescent="0.25">
      <c r="A3979" s="744" t="s">
        <v>863</v>
      </c>
      <c r="B3979" s="4" t="s">
        <v>877</v>
      </c>
      <c r="C3979" s="6">
        <v>300000</v>
      </c>
      <c r="D3979" s="708"/>
      <c r="E3979" s="708"/>
      <c r="F3979" s="709"/>
      <c r="G3979" s="844"/>
      <c r="H3979" s="652"/>
      <c r="I3979" s="947"/>
      <c r="J3979" s="657">
        <f>C3979-I3979</f>
        <v>300000</v>
      </c>
      <c r="K3979" s="733">
        <f t="shared" si="1780"/>
        <v>0</v>
      </c>
    </row>
    <row r="3980" spans="1:11" ht="14.1" customHeight="1" thickBot="1" x14ac:dyDescent="0.3">
      <c r="A3980" s="744" t="s">
        <v>864</v>
      </c>
      <c r="B3980" s="32" t="s">
        <v>878</v>
      </c>
      <c r="C3980" s="452">
        <v>300000</v>
      </c>
      <c r="D3980" s="706"/>
      <c r="E3980" s="706"/>
      <c r="F3980" s="707"/>
      <c r="G3980" s="845"/>
      <c r="H3980" s="654"/>
      <c r="I3980" s="950"/>
      <c r="J3980" s="656">
        <f>C3980-I3980</f>
        <v>300000</v>
      </c>
      <c r="K3980" s="737">
        <f t="shared" si="1780"/>
        <v>0</v>
      </c>
    </row>
    <row r="3981" spans="1:11" ht="14.1" customHeight="1" thickBot="1" x14ac:dyDescent="0.3">
      <c r="A3981" s="740" t="s">
        <v>865</v>
      </c>
      <c r="B3981" s="3" t="s">
        <v>136</v>
      </c>
      <c r="C3981" s="53">
        <f>C3982+C3984</f>
        <v>1476000</v>
      </c>
      <c r="D3981" s="53">
        <f t="shared" ref="D3981:J3981" si="1787">D3982+D3984</f>
        <v>0</v>
      </c>
      <c r="E3981" s="53">
        <f t="shared" si="1787"/>
        <v>0</v>
      </c>
      <c r="F3981" s="69">
        <f t="shared" si="1787"/>
        <v>0</v>
      </c>
      <c r="G3981" s="848">
        <f t="shared" si="1787"/>
        <v>103500</v>
      </c>
      <c r="H3981" s="53">
        <f t="shared" si="1787"/>
        <v>0</v>
      </c>
      <c r="I3981" s="945">
        <f t="shared" si="1787"/>
        <v>103500</v>
      </c>
      <c r="J3981" s="659">
        <f t="shared" si="1787"/>
        <v>1372500</v>
      </c>
      <c r="K3981" s="741">
        <f t="shared" si="1780"/>
        <v>7.01219512195122</v>
      </c>
    </row>
    <row r="3982" spans="1:11" ht="14.1" customHeight="1" x14ac:dyDescent="0.25">
      <c r="A3982" s="742" t="s">
        <v>866</v>
      </c>
      <c r="B3982" s="41" t="s">
        <v>139</v>
      </c>
      <c r="C3982" s="421">
        <f>C3983</f>
        <v>576000</v>
      </c>
      <c r="D3982" s="421">
        <f t="shared" ref="D3982:J3982" si="1788">D3983</f>
        <v>0</v>
      </c>
      <c r="E3982" s="421">
        <f t="shared" si="1788"/>
        <v>0</v>
      </c>
      <c r="F3982" s="791">
        <f t="shared" si="1788"/>
        <v>0</v>
      </c>
      <c r="G3982" s="851">
        <f t="shared" si="1788"/>
        <v>103500</v>
      </c>
      <c r="H3982" s="421">
        <f t="shared" si="1788"/>
        <v>0</v>
      </c>
      <c r="I3982" s="948">
        <f t="shared" si="1788"/>
        <v>103500</v>
      </c>
      <c r="J3982" s="872">
        <f t="shared" si="1788"/>
        <v>472500</v>
      </c>
      <c r="K3982" s="743">
        <f t="shared" si="1780"/>
        <v>17.96875</v>
      </c>
    </row>
    <row r="3983" spans="1:11" ht="14.1" customHeight="1" x14ac:dyDescent="0.25">
      <c r="A3983" s="744" t="s">
        <v>867</v>
      </c>
      <c r="B3983" s="4" t="s">
        <v>213</v>
      </c>
      <c r="C3983" s="6">
        <v>576000</v>
      </c>
      <c r="D3983" s="708"/>
      <c r="E3983" s="708"/>
      <c r="F3983" s="709"/>
      <c r="G3983" s="844">
        <v>103500</v>
      </c>
      <c r="H3983" s="652"/>
      <c r="I3983" s="947">
        <f>H3983+G3983</f>
        <v>103500</v>
      </c>
      <c r="J3983" s="657">
        <f>C3983-I3983</f>
        <v>472500</v>
      </c>
      <c r="K3983" s="733">
        <f t="shared" si="1780"/>
        <v>17.96875</v>
      </c>
    </row>
    <row r="3984" spans="1:11" ht="14.1" customHeight="1" x14ac:dyDescent="0.25">
      <c r="A3984" s="744" t="s">
        <v>868</v>
      </c>
      <c r="B3984" s="4" t="s">
        <v>876</v>
      </c>
      <c r="C3984" s="6">
        <f>C3985</f>
        <v>900000</v>
      </c>
      <c r="D3984" s="6">
        <f t="shared" ref="D3984:J3984" si="1789">D3985</f>
        <v>0</v>
      </c>
      <c r="E3984" s="6">
        <f t="shared" si="1789"/>
        <v>0</v>
      </c>
      <c r="F3984" s="792">
        <f t="shared" si="1789"/>
        <v>0</v>
      </c>
      <c r="G3984" s="852">
        <f t="shared" si="1789"/>
        <v>0</v>
      </c>
      <c r="H3984" s="6">
        <f t="shared" si="1789"/>
        <v>0</v>
      </c>
      <c r="I3984" s="949">
        <f t="shared" si="1789"/>
        <v>0</v>
      </c>
      <c r="J3984" s="873">
        <f t="shared" si="1789"/>
        <v>900000</v>
      </c>
      <c r="K3984" s="733">
        <f t="shared" si="1780"/>
        <v>0</v>
      </c>
    </row>
    <row r="3985" spans="1:11" ht="14.1" customHeight="1" x14ac:dyDescent="0.25">
      <c r="A3985" s="744" t="s">
        <v>874</v>
      </c>
      <c r="B3985" s="4" t="s">
        <v>875</v>
      </c>
      <c r="C3985" s="6">
        <v>900000</v>
      </c>
      <c r="D3985" s="708"/>
      <c r="E3985" s="708"/>
      <c r="F3985" s="709"/>
      <c r="G3985" s="844"/>
      <c r="H3985" s="652"/>
      <c r="I3985" s="947"/>
      <c r="J3985" s="657">
        <f>C3985-I3985</f>
        <v>900000</v>
      </c>
      <c r="K3985" s="733">
        <f t="shared" si="1780"/>
        <v>0</v>
      </c>
    </row>
    <row r="3986" spans="1:11" ht="14.1" customHeight="1" x14ac:dyDescent="0.25">
      <c r="A3986" s="744" t="s">
        <v>869</v>
      </c>
      <c r="B3986" s="4" t="s">
        <v>258</v>
      </c>
      <c r="C3986" s="6">
        <f>C3987</f>
        <v>88454000</v>
      </c>
      <c r="D3986" s="6">
        <f t="shared" ref="D3986:J3987" si="1790">D3987</f>
        <v>0</v>
      </c>
      <c r="E3986" s="6">
        <f t="shared" si="1790"/>
        <v>0</v>
      </c>
      <c r="F3986" s="792">
        <f t="shared" si="1790"/>
        <v>0</v>
      </c>
      <c r="G3986" s="852">
        <f t="shared" si="1790"/>
        <v>0</v>
      </c>
      <c r="H3986" s="6">
        <f t="shared" si="1790"/>
        <v>0</v>
      </c>
      <c r="I3986" s="949">
        <f t="shared" si="1790"/>
        <v>0</v>
      </c>
      <c r="J3986" s="873">
        <f t="shared" si="1790"/>
        <v>88454000</v>
      </c>
      <c r="K3986" s="733">
        <f t="shared" si="1780"/>
        <v>0</v>
      </c>
    </row>
    <row r="3987" spans="1:11" ht="14.1" customHeight="1" x14ac:dyDescent="0.25">
      <c r="A3987" s="744" t="s">
        <v>870</v>
      </c>
      <c r="B3987" s="4" t="s">
        <v>872</v>
      </c>
      <c r="C3987" s="6">
        <f>C3988</f>
        <v>88454000</v>
      </c>
      <c r="D3987" s="6">
        <f t="shared" si="1790"/>
        <v>0</v>
      </c>
      <c r="E3987" s="6">
        <f t="shared" si="1790"/>
        <v>0</v>
      </c>
      <c r="F3987" s="792">
        <f t="shared" si="1790"/>
        <v>0</v>
      </c>
      <c r="G3987" s="852">
        <f t="shared" si="1790"/>
        <v>0</v>
      </c>
      <c r="H3987" s="6">
        <f t="shared" si="1790"/>
        <v>0</v>
      </c>
      <c r="I3987" s="949">
        <f t="shared" si="1790"/>
        <v>0</v>
      </c>
      <c r="J3987" s="873">
        <f t="shared" si="1790"/>
        <v>88454000</v>
      </c>
      <c r="K3987" s="733">
        <f t="shared" si="1780"/>
        <v>0</v>
      </c>
    </row>
    <row r="3988" spans="1:11" ht="14.1" customHeight="1" x14ac:dyDescent="0.25">
      <c r="A3988" s="744" t="s">
        <v>871</v>
      </c>
      <c r="B3988" s="4" t="s">
        <v>873</v>
      </c>
      <c r="C3988" s="6">
        <v>88454000</v>
      </c>
      <c r="D3988" s="708"/>
      <c r="E3988" s="708"/>
      <c r="F3988" s="709"/>
      <c r="G3988" s="844"/>
      <c r="H3988" s="652"/>
      <c r="I3988" s="947"/>
      <c r="J3988" s="657">
        <f>C3988-I3988</f>
        <v>88454000</v>
      </c>
      <c r="K3988" s="733">
        <f t="shared" si="1780"/>
        <v>0</v>
      </c>
    </row>
    <row r="3989" spans="1:11" ht="14.1" customHeight="1" x14ac:dyDescent="0.25">
      <c r="A3989" s="745" t="s">
        <v>880</v>
      </c>
      <c r="B3989" s="38" t="s">
        <v>885</v>
      </c>
      <c r="C3989" s="445">
        <f>C3990</f>
        <v>3750000</v>
      </c>
      <c r="D3989" s="445">
        <f t="shared" ref="D3989:J3992" si="1791">D3990</f>
        <v>0</v>
      </c>
      <c r="E3989" s="445">
        <f t="shared" si="1791"/>
        <v>0</v>
      </c>
      <c r="F3989" s="793">
        <f t="shared" si="1791"/>
        <v>0</v>
      </c>
      <c r="G3989" s="853">
        <f t="shared" si="1791"/>
        <v>3750000</v>
      </c>
      <c r="H3989" s="445">
        <f t="shared" si="1791"/>
        <v>0</v>
      </c>
      <c r="I3989" s="854">
        <f t="shared" si="1791"/>
        <v>3750000</v>
      </c>
      <c r="J3989" s="874">
        <f t="shared" si="1791"/>
        <v>0</v>
      </c>
      <c r="K3989" s="746">
        <f t="shared" si="1780"/>
        <v>100</v>
      </c>
    </row>
    <row r="3990" spans="1:11" ht="14.1" customHeight="1" thickBot="1" x14ac:dyDescent="0.3">
      <c r="A3990" s="766" t="s">
        <v>881</v>
      </c>
      <c r="B3990" s="385" t="s">
        <v>886</v>
      </c>
      <c r="C3990" s="423">
        <f>C3991</f>
        <v>3750000</v>
      </c>
      <c r="D3990" s="423">
        <f t="shared" si="1791"/>
        <v>0</v>
      </c>
      <c r="E3990" s="423">
        <f t="shared" si="1791"/>
        <v>0</v>
      </c>
      <c r="F3990" s="794">
        <f t="shared" si="1791"/>
        <v>0</v>
      </c>
      <c r="G3990" s="855">
        <f t="shared" si="1791"/>
        <v>3750000</v>
      </c>
      <c r="H3990" s="423">
        <f t="shared" si="1791"/>
        <v>0</v>
      </c>
      <c r="I3990" s="967">
        <f t="shared" si="1791"/>
        <v>3750000</v>
      </c>
      <c r="J3990" s="875">
        <f t="shared" si="1791"/>
        <v>0</v>
      </c>
      <c r="K3990" s="767">
        <f t="shared" si="1780"/>
        <v>100</v>
      </c>
    </row>
    <row r="3991" spans="1:11" ht="14.1" customHeight="1" thickBot="1" x14ac:dyDescent="0.3">
      <c r="A3991" s="771" t="s">
        <v>882</v>
      </c>
      <c r="B3991" s="3" t="s">
        <v>136</v>
      </c>
      <c r="C3991" s="53">
        <f>C3992</f>
        <v>3750000</v>
      </c>
      <c r="D3991" s="53">
        <f t="shared" si="1791"/>
        <v>0</v>
      </c>
      <c r="E3991" s="53">
        <f t="shared" si="1791"/>
        <v>0</v>
      </c>
      <c r="F3991" s="69">
        <f t="shared" si="1791"/>
        <v>0</v>
      </c>
      <c r="G3991" s="848">
        <f t="shared" si="1791"/>
        <v>3750000</v>
      </c>
      <c r="H3991" s="53">
        <f t="shared" si="1791"/>
        <v>0</v>
      </c>
      <c r="I3991" s="945">
        <f t="shared" si="1791"/>
        <v>3750000</v>
      </c>
      <c r="J3991" s="659">
        <f t="shared" si="1791"/>
        <v>0</v>
      </c>
      <c r="K3991" s="741">
        <f t="shared" si="1780"/>
        <v>100</v>
      </c>
    </row>
    <row r="3992" spans="1:11" ht="14.1" customHeight="1" x14ac:dyDescent="0.25">
      <c r="A3992" s="768" t="s">
        <v>883</v>
      </c>
      <c r="B3992" s="41" t="s">
        <v>887</v>
      </c>
      <c r="C3992" s="421">
        <f>C3993</f>
        <v>3750000</v>
      </c>
      <c r="D3992" s="421">
        <f t="shared" si="1791"/>
        <v>0</v>
      </c>
      <c r="E3992" s="421">
        <f t="shared" si="1791"/>
        <v>0</v>
      </c>
      <c r="F3992" s="791">
        <f t="shared" si="1791"/>
        <v>0</v>
      </c>
      <c r="G3992" s="851">
        <f t="shared" si="1791"/>
        <v>3750000</v>
      </c>
      <c r="H3992" s="421">
        <f t="shared" si="1791"/>
        <v>0</v>
      </c>
      <c r="I3992" s="948">
        <f t="shared" si="1791"/>
        <v>3750000</v>
      </c>
      <c r="J3992" s="872">
        <f t="shared" si="1791"/>
        <v>0</v>
      </c>
      <c r="K3992" s="743">
        <f t="shared" si="1780"/>
        <v>100</v>
      </c>
    </row>
    <row r="3993" spans="1:11" ht="14.1" customHeight="1" x14ac:dyDescent="0.25">
      <c r="A3993" s="378" t="s">
        <v>884</v>
      </c>
      <c r="B3993" s="4" t="s">
        <v>888</v>
      </c>
      <c r="C3993" s="6">
        <v>3750000</v>
      </c>
      <c r="D3993" s="708"/>
      <c r="E3993" s="708"/>
      <c r="F3993" s="709"/>
      <c r="G3993" s="844">
        <v>3750000</v>
      </c>
      <c r="H3993" s="652"/>
      <c r="I3993" s="947">
        <f>H3993+G3993</f>
        <v>3750000</v>
      </c>
      <c r="J3993" s="657">
        <f>C3993-I3993</f>
        <v>0</v>
      </c>
      <c r="K3993" s="733">
        <f t="shared" si="1780"/>
        <v>100</v>
      </c>
    </row>
    <row r="3994" spans="1:11" ht="14.1" customHeight="1" x14ac:dyDescent="0.25">
      <c r="A3994" s="378"/>
      <c r="B3994" s="4"/>
      <c r="C3994" s="6"/>
      <c r="D3994" s="708"/>
      <c r="E3994" s="708"/>
      <c r="F3994" s="709"/>
      <c r="G3994" s="844"/>
      <c r="H3994" s="652"/>
      <c r="I3994" s="947"/>
      <c r="J3994" s="657"/>
      <c r="K3994" s="733"/>
    </row>
    <row r="3995" spans="1:11" ht="14.1" customHeight="1" x14ac:dyDescent="0.25">
      <c r="A3995" s="912"/>
      <c r="B3995" s="879"/>
      <c r="C3995" s="913"/>
      <c r="D3995" s="904"/>
      <c r="E3995" s="904"/>
      <c r="F3995" s="904"/>
      <c r="G3995" s="906"/>
      <c r="H3995" s="906"/>
      <c r="I3995" s="951"/>
      <c r="J3995" s="907"/>
      <c r="K3995" s="884"/>
    </row>
    <row r="3996" spans="1:11" ht="14.1" customHeight="1" x14ac:dyDescent="0.25">
      <c r="A3996" s="914"/>
      <c r="B3996" s="7"/>
      <c r="C3996" s="915"/>
      <c r="D3996" s="908"/>
      <c r="E3996" s="908"/>
      <c r="F3996" s="908"/>
      <c r="G3996" s="910"/>
      <c r="H3996" s="910"/>
      <c r="I3996" s="952"/>
      <c r="J3996" s="911"/>
      <c r="K3996" s="887"/>
    </row>
    <row r="3997" spans="1:11" ht="14.1" customHeight="1" x14ac:dyDescent="0.25">
      <c r="A3997" s="914"/>
      <c r="B3997" s="7"/>
      <c r="C3997" s="915"/>
      <c r="D3997" s="908"/>
      <c r="E3997" s="908"/>
      <c r="F3997" s="908"/>
      <c r="G3997" s="910"/>
      <c r="H3997" s="910"/>
      <c r="I3997" s="952"/>
      <c r="J3997" s="911"/>
      <c r="K3997" s="887"/>
    </row>
    <row r="3998" spans="1:11" ht="14.1" customHeight="1" x14ac:dyDescent="0.25">
      <c r="A3998" s="914"/>
      <c r="B3998" s="7"/>
      <c r="C3998" s="915"/>
      <c r="D3998" s="908"/>
      <c r="E3998" s="908"/>
      <c r="F3998" s="908"/>
      <c r="G3998" s="910"/>
      <c r="H3998" s="910"/>
      <c r="I3998" s="952"/>
      <c r="J3998" s="911"/>
      <c r="K3998" s="887"/>
    </row>
    <row r="3999" spans="1:11" ht="14.1" customHeight="1" x14ac:dyDescent="0.25">
      <c r="A3999" s="914"/>
      <c r="B3999" s="7"/>
      <c r="C3999" s="915"/>
      <c r="D3999" s="908"/>
      <c r="E3999" s="908"/>
      <c r="F3999" s="908"/>
      <c r="G3999" s="910"/>
      <c r="H3999" s="910"/>
      <c r="I3999" s="952"/>
      <c r="J3999" s="911"/>
      <c r="K3999" s="887">
        <v>8</v>
      </c>
    </row>
    <row r="4000" spans="1:11" ht="14.1" customHeight="1" x14ac:dyDescent="0.25">
      <c r="A4000" s="717" t="s">
        <v>435</v>
      </c>
      <c r="B4000" s="689">
        <v>2</v>
      </c>
      <c r="C4000" s="690" t="s">
        <v>436</v>
      </c>
      <c r="D4000" s="690" t="s">
        <v>437</v>
      </c>
      <c r="E4000" s="690" t="s">
        <v>438</v>
      </c>
      <c r="F4000" s="691" t="s">
        <v>439</v>
      </c>
      <c r="G4000" s="801">
        <v>7</v>
      </c>
      <c r="H4000" s="581">
        <v>8</v>
      </c>
      <c r="I4000" s="924">
        <v>9</v>
      </c>
      <c r="J4000" s="582">
        <v>10</v>
      </c>
      <c r="K4000" s="718">
        <v>11</v>
      </c>
    </row>
    <row r="4001" spans="1:11" ht="14.1" customHeight="1" x14ac:dyDescent="0.25">
      <c r="A4001" s="745" t="s">
        <v>104</v>
      </c>
      <c r="B4001" s="38" t="s">
        <v>449</v>
      </c>
      <c r="C4001" s="620">
        <f t="shared" ref="C4001:J4001" si="1792">C4002+C4008</f>
        <v>52000000</v>
      </c>
      <c r="D4001" s="620">
        <f t="shared" si="1792"/>
        <v>0</v>
      </c>
      <c r="E4001" s="620">
        <f t="shared" si="1792"/>
        <v>0</v>
      </c>
      <c r="F4001" s="453">
        <f t="shared" si="1792"/>
        <v>0</v>
      </c>
      <c r="G4001" s="832">
        <f t="shared" si="1792"/>
        <v>82500</v>
      </c>
      <c r="H4001" s="620">
        <f t="shared" si="1792"/>
        <v>0</v>
      </c>
      <c r="I4001" s="810">
        <f t="shared" si="1792"/>
        <v>82500</v>
      </c>
      <c r="J4001" s="866">
        <f t="shared" si="1792"/>
        <v>51917500</v>
      </c>
      <c r="K4001" s="746">
        <f t="shared" ref="K4001:K4032" si="1793">I4001/C4001*100</f>
        <v>0.15865384615384615</v>
      </c>
    </row>
    <row r="4002" spans="1:11" ht="14.1" customHeight="1" thickBot="1" x14ac:dyDescent="0.3">
      <c r="A4002" s="772" t="s">
        <v>889</v>
      </c>
      <c r="B4002" s="49" t="s">
        <v>988</v>
      </c>
      <c r="C4002" s="661">
        <f>C4003</f>
        <v>51870000</v>
      </c>
      <c r="D4002" s="661">
        <f t="shared" ref="D4002:J4002" si="1794">D4003</f>
        <v>0</v>
      </c>
      <c r="E4002" s="661">
        <f t="shared" si="1794"/>
        <v>0</v>
      </c>
      <c r="F4002" s="795">
        <f t="shared" si="1794"/>
        <v>0</v>
      </c>
      <c r="G4002" s="856">
        <f t="shared" si="1794"/>
        <v>0</v>
      </c>
      <c r="H4002" s="661">
        <f t="shared" si="1794"/>
        <v>0</v>
      </c>
      <c r="I4002" s="968">
        <f t="shared" si="1794"/>
        <v>0</v>
      </c>
      <c r="J4002" s="876">
        <f t="shared" si="1794"/>
        <v>51870000</v>
      </c>
      <c r="K4002" s="739">
        <f t="shared" si="1793"/>
        <v>0</v>
      </c>
    </row>
    <row r="4003" spans="1:11" ht="14.1" customHeight="1" thickBot="1" x14ac:dyDescent="0.3">
      <c r="A4003" s="748" t="s">
        <v>890</v>
      </c>
      <c r="B4003" s="3" t="s">
        <v>80</v>
      </c>
      <c r="C4003" s="617">
        <f>C4004+C4006</f>
        <v>51870000</v>
      </c>
      <c r="D4003" s="617">
        <f t="shared" ref="D4003:J4003" si="1795">D4004+D4006</f>
        <v>0</v>
      </c>
      <c r="E4003" s="617">
        <f t="shared" si="1795"/>
        <v>0</v>
      </c>
      <c r="F4003" s="624">
        <f t="shared" si="1795"/>
        <v>0</v>
      </c>
      <c r="G4003" s="820">
        <f t="shared" si="1795"/>
        <v>0</v>
      </c>
      <c r="H4003" s="617">
        <f t="shared" si="1795"/>
        <v>0</v>
      </c>
      <c r="I4003" s="934">
        <f t="shared" si="1795"/>
        <v>0</v>
      </c>
      <c r="J4003" s="625">
        <f t="shared" si="1795"/>
        <v>51870000</v>
      </c>
      <c r="K4003" s="741">
        <f t="shared" si="1793"/>
        <v>0</v>
      </c>
    </row>
    <row r="4004" spans="1:11" ht="14.1" customHeight="1" x14ac:dyDescent="0.25">
      <c r="A4004" s="773" t="s">
        <v>891</v>
      </c>
      <c r="B4004" s="41" t="s">
        <v>302</v>
      </c>
      <c r="C4004" s="618">
        <f>C4005</f>
        <v>8300000</v>
      </c>
      <c r="D4004" s="618">
        <f t="shared" ref="D4004:J4004" si="1796">D4005</f>
        <v>0</v>
      </c>
      <c r="E4004" s="618">
        <f t="shared" si="1796"/>
        <v>0</v>
      </c>
      <c r="F4004" s="626">
        <f t="shared" si="1796"/>
        <v>0</v>
      </c>
      <c r="G4004" s="821">
        <f t="shared" si="1796"/>
        <v>0</v>
      </c>
      <c r="H4004" s="618">
        <f t="shared" si="1796"/>
        <v>0</v>
      </c>
      <c r="I4004" s="935">
        <f t="shared" si="1796"/>
        <v>0</v>
      </c>
      <c r="J4004" s="628">
        <f t="shared" si="1796"/>
        <v>8300000</v>
      </c>
      <c r="K4004" s="743">
        <f t="shared" si="1793"/>
        <v>0</v>
      </c>
    </row>
    <row r="4005" spans="1:11" ht="14.1" customHeight="1" x14ac:dyDescent="0.25">
      <c r="A4005" s="732" t="s">
        <v>892</v>
      </c>
      <c r="B4005" s="4" t="s">
        <v>179</v>
      </c>
      <c r="C4005" s="12">
        <v>8300000</v>
      </c>
      <c r="D4005" s="218"/>
      <c r="E4005" s="218"/>
      <c r="F4005" s="697"/>
      <c r="G4005" s="822"/>
      <c r="H4005" s="605"/>
      <c r="I4005" s="823">
        <f>H4005+G4005</f>
        <v>0</v>
      </c>
      <c r="J4005" s="604">
        <f>C4005-I4005</f>
        <v>8300000</v>
      </c>
      <c r="K4005" s="733">
        <f t="shared" si="1793"/>
        <v>0</v>
      </c>
    </row>
    <row r="4006" spans="1:11" ht="14.1" customHeight="1" x14ac:dyDescent="0.25">
      <c r="A4006" s="732" t="s">
        <v>893</v>
      </c>
      <c r="B4006" s="4" t="s">
        <v>768</v>
      </c>
      <c r="C4006" s="12">
        <f>C4007</f>
        <v>43570000</v>
      </c>
      <c r="D4006" s="12">
        <f t="shared" ref="D4006:J4006" si="1797">D4007</f>
        <v>0</v>
      </c>
      <c r="E4006" s="12">
        <f t="shared" si="1797"/>
        <v>0</v>
      </c>
      <c r="F4006" s="633">
        <f t="shared" si="1797"/>
        <v>0</v>
      </c>
      <c r="G4006" s="824">
        <f t="shared" si="1797"/>
        <v>0</v>
      </c>
      <c r="H4006" s="12">
        <f t="shared" si="1797"/>
        <v>0</v>
      </c>
      <c r="I4006" s="834">
        <f t="shared" si="1797"/>
        <v>0</v>
      </c>
      <c r="J4006" s="634">
        <f t="shared" si="1797"/>
        <v>43570000</v>
      </c>
      <c r="K4006" s="733">
        <f t="shared" si="1793"/>
        <v>0</v>
      </c>
    </row>
    <row r="4007" spans="1:11" ht="14.1" customHeight="1" thickBot="1" x14ac:dyDescent="0.3">
      <c r="A4007" s="736" t="s">
        <v>894</v>
      </c>
      <c r="B4007" s="32" t="s">
        <v>303</v>
      </c>
      <c r="C4007" s="611">
        <v>43570000</v>
      </c>
      <c r="D4007" s="211"/>
      <c r="E4007" s="211"/>
      <c r="F4007" s="693"/>
      <c r="G4007" s="828"/>
      <c r="H4007" s="662"/>
      <c r="I4007" s="829">
        <f>H4007+G4007</f>
        <v>0</v>
      </c>
      <c r="J4007" s="630">
        <f>C4007-I4007</f>
        <v>43570000</v>
      </c>
      <c r="K4007" s="737">
        <f t="shared" si="1793"/>
        <v>0</v>
      </c>
    </row>
    <row r="4008" spans="1:11" ht="14.1" customHeight="1" thickBot="1" x14ac:dyDescent="0.3">
      <c r="A4008" s="748" t="s">
        <v>895</v>
      </c>
      <c r="B4008" s="3" t="s">
        <v>136</v>
      </c>
      <c r="C4008" s="617">
        <f>C4009+C4011</f>
        <v>130000</v>
      </c>
      <c r="D4008" s="617">
        <f t="shared" ref="D4008:J4008" si="1798">D4009+D4011</f>
        <v>0</v>
      </c>
      <c r="E4008" s="617">
        <f t="shared" si="1798"/>
        <v>0</v>
      </c>
      <c r="F4008" s="624">
        <f t="shared" si="1798"/>
        <v>0</v>
      </c>
      <c r="G4008" s="820">
        <f t="shared" si="1798"/>
        <v>82500</v>
      </c>
      <c r="H4008" s="617">
        <f t="shared" si="1798"/>
        <v>0</v>
      </c>
      <c r="I4008" s="934">
        <f t="shared" si="1798"/>
        <v>82500</v>
      </c>
      <c r="J4008" s="625">
        <f t="shared" si="1798"/>
        <v>47500</v>
      </c>
      <c r="K4008" s="741">
        <f t="shared" si="1793"/>
        <v>63.46153846153846</v>
      </c>
    </row>
    <row r="4009" spans="1:11" ht="14.1" customHeight="1" x14ac:dyDescent="0.25">
      <c r="A4009" s="768" t="s">
        <v>896</v>
      </c>
      <c r="B4009" s="41" t="s">
        <v>139</v>
      </c>
      <c r="C4009" s="618">
        <f>C4010</f>
        <v>60000</v>
      </c>
      <c r="D4009" s="618">
        <f t="shared" ref="D4009:J4009" si="1799">D4010</f>
        <v>0</v>
      </c>
      <c r="E4009" s="618">
        <f t="shared" si="1799"/>
        <v>0</v>
      </c>
      <c r="F4009" s="626">
        <f t="shared" si="1799"/>
        <v>0</v>
      </c>
      <c r="G4009" s="821">
        <f t="shared" si="1799"/>
        <v>60000</v>
      </c>
      <c r="H4009" s="618">
        <f t="shared" si="1799"/>
        <v>0</v>
      </c>
      <c r="I4009" s="935">
        <f t="shared" si="1799"/>
        <v>60000</v>
      </c>
      <c r="J4009" s="628">
        <f t="shared" si="1799"/>
        <v>0</v>
      </c>
      <c r="K4009" s="743">
        <f t="shared" si="1793"/>
        <v>100</v>
      </c>
    </row>
    <row r="4010" spans="1:11" ht="14.1" customHeight="1" x14ac:dyDescent="0.25">
      <c r="A4010" s="378" t="s">
        <v>897</v>
      </c>
      <c r="B4010" s="4" t="s">
        <v>213</v>
      </c>
      <c r="C4010" s="12">
        <v>60000</v>
      </c>
      <c r="D4010" s="218"/>
      <c r="E4010" s="218"/>
      <c r="F4010" s="697"/>
      <c r="G4010" s="822">
        <v>60000</v>
      </c>
      <c r="H4010" s="605"/>
      <c r="I4010" s="831">
        <f>H4010+G4010</f>
        <v>60000</v>
      </c>
      <c r="J4010" s="604">
        <f>C4010-I4010</f>
        <v>0</v>
      </c>
      <c r="K4010" s="733">
        <f t="shared" si="1793"/>
        <v>100</v>
      </c>
    </row>
    <row r="4011" spans="1:11" ht="14.1" customHeight="1" x14ac:dyDescent="0.25">
      <c r="A4011" s="378" t="s">
        <v>898</v>
      </c>
      <c r="B4011" s="4" t="s">
        <v>141</v>
      </c>
      <c r="C4011" s="12">
        <f>C4012</f>
        <v>70000</v>
      </c>
      <c r="D4011" s="12">
        <f t="shared" ref="D4011:J4011" si="1800">D4012</f>
        <v>0</v>
      </c>
      <c r="E4011" s="12">
        <f t="shared" si="1800"/>
        <v>0</v>
      </c>
      <c r="F4011" s="633">
        <f t="shared" si="1800"/>
        <v>0</v>
      </c>
      <c r="G4011" s="824">
        <f t="shared" si="1800"/>
        <v>22500</v>
      </c>
      <c r="H4011" s="12">
        <f t="shared" si="1800"/>
        <v>0</v>
      </c>
      <c r="I4011" s="834">
        <f t="shared" si="1800"/>
        <v>22500</v>
      </c>
      <c r="J4011" s="634">
        <f t="shared" si="1800"/>
        <v>47500</v>
      </c>
      <c r="K4011" s="733">
        <f t="shared" si="1793"/>
        <v>32.142857142857146</v>
      </c>
    </row>
    <row r="4012" spans="1:11" ht="14.1" customHeight="1" x14ac:dyDescent="0.25">
      <c r="A4012" s="378" t="s">
        <v>899</v>
      </c>
      <c r="B4012" s="4" t="s">
        <v>142</v>
      </c>
      <c r="C4012" s="12">
        <v>70000</v>
      </c>
      <c r="D4012" s="218"/>
      <c r="E4012" s="218"/>
      <c r="F4012" s="697"/>
      <c r="G4012" s="822">
        <v>22500</v>
      </c>
      <c r="H4012" s="605"/>
      <c r="I4012" s="831">
        <f>H4012+G4012</f>
        <v>22500</v>
      </c>
      <c r="J4012" s="604">
        <f>C4012-I4012</f>
        <v>47500</v>
      </c>
      <c r="K4012" s="733">
        <f t="shared" si="1793"/>
        <v>32.142857142857146</v>
      </c>
    </row>
    <row r="4013" spans="1:11" ht="14.1" customHeight="1" x14ac:dyDescent="0.25">
      <c r="A4013" s="745" t="s">
        <v>103</v>
      </c>
      <c r="B4013" s="38" t="s">
        <v>93</v>
      </c>
      <c r="C4013" s="620">
        <f>C4014+C4022</f>
        <v>6750000</v>
      </c>
      <c r="D4013" s="620">
        <f t="shared" ref="D4013:J4013" si="1801">D4014+D4022</f>
        <v>0</v>
      </c>
      <c r="E4013" s="620">
        <f t="shared" si="1801"/>
        <v>0</v>
      </c>
      <c r="F4013" s="453">
        <f t="shared" si="1801"/>
        <v>0</v>
      </c>
      <c r="G4013" s="832">
        <f t="shared" si="1801"/>
        <v>4131500</v>
      </c>
      <c r="H4013" s="620">
        <f t="shared" si="1801"/>
        <v>0</v>
      </c>
      <c r="I4013" s="810">
        <f t="shared" si="1801"/>
        <v>4131500</v>
      </c>
      <c r="J4013" s="866">
        <f t="shared" si="1801"/>
        <v>2618500</v>
      </c>
      <c r="K4013" s="746">
        <f t="shared" si="1793"/>
        <v>61.207407407407409</v>
      </c>
    </row>
    <row r="4014" spans="1:11" ht="14.1" customHeight="1" thickBot="1" x14ac:dyDescent="0.3">
      <c r="A4014" s="766" t="s">
        <v>51</v>
      </c>
      <c r="B4014" s="385" t="s">
        <v>52</v>
      </c>
      <c r="C4014" s="495">
        <f>C4015</f>
        <v>2000000</v>
      </c>
      <c r="D4014" s="495">
        <f t="shared" ref="D4014:J4014" si="1802">D4015</f>
        <v>0</v>
      </c>
      <c r="E4014" s="495">
        <f t="shared" si="1802"/>
        <v>0</v>
      </c>
      <c r="F4014" s="649">
        <f t="shared" si="1802"/>
        <v>0</v>
      </c>
      <c r="G4014" s="842">
        <f t="shared" si="1802"/>
        <v>2000000</v>
      </c>
      <c r="H4014" s="495">
        <f t="shared" si="1802"/>
        <v>0</v>
      </c>
      <c r="I4014" s="965">
        <f t="shared" si="1802"/>
        <v>2000000</v>
      </c>
      <c r="J4014" s="651">
        <f t="shared" si="1802"/>
        <v>0</v>
      </c>
      <c r="K4014" s="767">
        <f t="shared" si="1793"/>
        <v>100</v>
      </c>
    </row>
    <row r="4015" spans="1:11" ht="14.1" customHeight="1" thickBot="1" x14ac:dyDescent="0.3">
      <c r="A4015" s="372" t="s">
        <v>304</v>
      </c>
      <c r="B4015" s="3" t="s">
        <v>136</v>
      </c>
      <c r="C4015" s="617">
        <f>C4016+C4018+C4020</f>
        <v>2000000</v>
      </c>
      <c r="D4015" s="617">
        <f t="shared" ref="D4015:J4015" si="1803">D4016+D4018+D4020</f>
        <v>0</v>
      </c>
      <c r="E4015" s="617">
        <f t="shared" si="1803"/>
        <v>0</v>
      </c>
      <c r="F4015" s="624">
        <f t="shared" si="1803"/>
        <v>0</v>
      </c>
      <c r="G4015" s="820">
        <f t="shared" si="1803"/>
        <v>2000000</v>
      </c>
      <c r="H4015" s="617">
        <f t="shared" si="1803"/>
        <v>0</v>
      </c>
      <c r="I4015" s="934">
        <f t="shared" si="1803"/>
        <v>2000000</v>
      </c>
      <c r="J4015" s="625">
        <f t="shared" si="1803"/>
        <v>0</v>
      </c>
      <c r="K4015" s="741">
        <f t="shared" si="1793"/>
        <v>100</v>
      </c>
    </row>
    <row r="4016" spans="1:11" ht="14.1" customHeight="1" x14ac:dyDescent="0.25">
      <c r="A4016" s="747" t="s">
        <v>305</v>
      </c>
      <c r="B4016" s="41" t="s">
        <v>139</v>
      </c>
      <c r="C4016" s="618">
        <f>C4017</f>
        <v>350000</v>
      </c>
      <c r="D4016" s="618">
        <f t="shared" ref="D4016:J4016" si="1804">D4017</f>
        <v>0</v>
      </c>
      <c r="E4016" s="618">
        <f t="shared" si="1804"/>
        <v>0</v>
      </c>
      <c r="F4016" s="626">
        <f t="shared" si="1804"/>
        <v>0</v>
      </c>
      <c r="G4016" s="821">
        <f t="shared" si="1804"/>
        <v>350000</v>
      </c>
      <c r="H4016" s="618">
        <f t="shared" si="1804"/>
        <v>0</v>
      </c>
      <c r="I4016" s="935">
        <f t="shared" si="1804"/>
        <v>350000</v>
      </c>
      <c r="J4016" s="628">
        <f t="shared" si="1804"/>
        <v>0</v>
      </c>
      <c r="K4016" s="743">
        <f t="shared" si="1793"/>
        <v>100</v>
      </c>
    </row>
    <row r="4017" spans="1:11" ht="14.1" customHeight="1" x14ac:dyDescent="0.25">
      <c r="A4017" s="732" t="s">
        <v>306</v>
      </c>
      <c r="B4017" s="4" t="s">
        <v>140</v>
      </c>
      <c r="C4017" s="12">
        <v>350000</v>
      </c>
      <c r="D4017" s="218"/>
      <c r="E4017" s="218"/>
      <c r="F4017" s="697"/>
      <c r="G4017" s="822">
        <v>350000</v>
      </c>
      <c r="H4017" s="605"/>
      <c r="I4017" s="823">
        <f>H4017+G4017</f>
        <v>350000</v>
      </c>
      <c r="J4017" s="604">
        <f>C4017-I4017</f>
        <v>0</v>
      </c>
      <c r="K4017" s="733">
        <f t="shared" si="1793"/>
        <v>100</v>
      </c>
    </row>
    <row r="4018" spans="1:11" ht="14.1" customHeight="1" x14ac:dyDescent="0.25">
      <c r="A4018" s="732" t="s">
        <v>307</v>
      </c>
      <c r="B4018" s="4" t="s">
        <v>141</v>
      </c>
      <c r="C4018" s="12">
        <f>C4019</f>
        <v>120000</v>
      </c>
      <c r="D4018" s="12">
        <f t="shared" ref="D4018:J4018" si="1805">D4019</f>
        <v>0</v>
      </c>
      <c r="E4018" s="12">
        <f t="shared" si="1805"/>
        <v>0</v>
      </c>
      <c r="F4018" s="633">
        <f t="shared" si="1805"/>
        <v>0</v>
      </c>
      <c r="G4018" s="824">
        <f t="shared" si="1805"/>
        <v>120000</v>
      </c>
      <c r="H4018" s="12">
        <f t="shared" si="1805"/>
        <v>0</v>
      </c>
      <c r="I4018" s="834">
        <f t="shared" si="1805"/>
        <v>120000</v>
      </c>
      <c r="J4018" s="634">
        <f t="shared" si="1805"/>
        <v>0</v>
      </c>
      <c r="K4018" s="733">
        <f t="shared" si="1793"/>
        <v>100</v>
      </c>
    </row>
    <row r="4019" spans="1:11" ht="14.1" customHeight="1" x14ac:dyDescent="0.25">
      <c r="A4019" s="732" t="s">
        <v>308</v>
      </c>
      <c r="B4019" s="4" t="s">
        <v>142</v>
      </c>
      <c r="C4019" s="12">
        <v>120000</v>
      </c>
      <c r="D4019" s="218"/>
      <c r="E4019" s="218"/>
      <c r="F4019" s="697"/>
      <c r="G4019" s="822">
        <v>120000</v>
      </c>
      <c r="H4019" s="605"/>
      <c r="I4019" s="823">
        <f>H4019+G4019</f>
        <v>120000</v>
      </c>
      <c r="J4019" s="604">
        <f>C4019-I4019</f>
        <v>0</v>
      </c>
      <c r="K4019" s="733">
        <f t="shared" si="1793"/>
        <v>100</v>
      </c>
    </row>
    <row r="4020" spans="1:11" ht="14.1" customHeight="1" x14ac:dyDescent="0.25">
      <c r="A4020" s="732" t="s">
        <v>309</v>
      </c>
      <c r="B4020" s="4" t="s">
        <v>143</v>
      </c>
      <c r="C4020" s="12">
        <f>C4021</f>
        <v>1530000</v>
      </c>
      <c r="D4020" s="12">
        <f t="shared" ref="D4020:J4020" si="1806">D4021</f>
        <v>0</v>
      </c>
      <c r="E4020" s="12">
        <f t="shared" si="1806"/>
        <v>0</v>
      </c>
      <c r="F4020" s="633">
        <f t="shared" si="1806"/>
        <v>0</v>
      </c>
      <c r="G4020" s="824">
        <f t="shared" si="1806"/>
        <v>1530000</v>
      </c>
      <c r="H4020" s="12">
        <f t="shared" si="1806"/>
        <v>0</v>
      </c>
      <c r="I4020" s="834">
        <f t="shared" si="1806"/>
        <v>1530000</v>
      </c>
      <c r="J4020" s="634">
        <f t="shared" si="1806"/>
        <v>0</v>
      </c>
      <c r="K4020" s="733">
        <f t="shared" si="1793"/>
        <v>100</v>
      </c>
    </row>
    <row r="4021" spans="1:11" ht="14.1" customHeight="1" x14ac:dyDescent="0.25">
      <c r="A4021" s="732" t="s">
        <v>310</v>
      </c>
      <c r="B4021" s="4" t="s">
        <v>144</v>
      </c>
      <c r="C4021" s="12">
        <v>1530000</v>
      </c>
      <c r="D4021" s="218"/>
      <c r="E4021" s="218"/>
      <c r="F4021" s="697"/>
      <c r="G4021" s="822">
        <v>1530000</v>
      </c>
      <c r="H4021" s="605">
        <v>0</v>
      </c>
      <c r="I4021" s="823">
        <f>H4021+G4021</f>
        <v>1530000</v>
      </c>
      <c r="J4021" s="604">
        <f>C4021-I4021</f>
        <v>0</v>
      </c>
      <c r="K4021" s="733">
        <f t="shared" si="1793"/>
        <v>100</v>
      </c>
    </row>
    <row r="4022" spans="1:11" ht="14.1" customHeight="1" thickBot="1" x14ac:dyDescent="0.3">
      <c r="A4022" s="371" t="s">
        <v>900</v>
      </c>
      <c r="B4022" s="47" t="s">
        <v>901</v>
      </c>
      <c r="C4022" s="616">
        <f t="shared" ref="C4022:J4022" si="1807">C4023+C4026</f>
        <v>4750000</v>
      </c>
      <c r="D4022" s="616">
        <f t="shared" si="1807"/>
        <v>0</v>
      </c>
      <c r="E4022" s="616">
        <f t="shared" si="1807"/>
        <v>0</v>
      </c>
      <c r="F4022" s="622">
        <f t="shared" si="1807"/>
        <v>0</v>
      </c>
      <c r="G4022" s="838">
        <f t="shared" si="1807"/>
        <v>2131500</v>
      </c>
      <c r="H4022" s="641">
        <f t="shared" si="1807"/>
        <v>0</v>
      </c>
      <c r="I4022" s="962">
        <f t="shared" si="1807"/>
        <v>2131500</v>
      </c>
      <c r="J4022" s="632">
        <f t="shared" si="1807"/>
        <v>2618500</v>
      </c>
      <c r="K4022" s="739">
        <f t="shared" si="1793"/>
        <v>44.873684210526314</v>
      </c>
    </row>
    <row r="4023" spans="1:11" ht="14.1" customHeight="1" thickBot="1" x14ac:dyDescent="0.3">
      <c r="A4023" s="372" t="s">
        <v>902</v>
      </c>
      <c r="B4023" s="3" t="s">
        <v>80</v>
      </c>
      <c r="C4023" s="617">
        <f>C4024</f>
        <v>1350000</v>
      </c>
      <c r="D4023" s="617">
        <f t="shared" ref="D4023:J4024" si="1808">D4024</f>
        <v>0</v>
      </c>
      <c r="E4023" s="617">
        <f t="shared" si="1808"/>
        <v>0</v>
      </c>
      <c r="F4023" s="624">
        <f t="shared" si="1808"/>
        <v>0</v>
      </c>
      <c r="G4023" s="820">
        <f t="shared" si="1808"/>
        <v>450000</v>
      </c>
      <c r="H4023" s="617">
        <f t="shared" si="1808"/>
        <v>0</v>
      </c>
      <c r="I4023" s="934">
        <f t="shared" si="1808"/>
        <v>450000</v>
      </c>
      <c r="J4023" s="625">
        <f t="shared" si="1808"/>
        <v>900000</v>
      </c>
      <c r="K4023" s="741">
        <f t="shared" si="1793"/>
        <v>33.333333333333329</v>
      </c>
    </row>
    <row r="4024" spans="1:11" ht="14.1" customHeight="1" x14ac:dyDescent="0.25">
      <c r="A4024" s="747" t="s">
        <v>903</v>
      </c>
      <c r="B4024" s="41" t="s">
        <v>302</v>
      </c>
      <c r="C4024" s="618">
        <f>C4025</f>
        <v>1350000</v>
      </c>
      <c r="D4024" s="618">
        <f t="shared" si="1808"/>
        <v>0</v>
      </c>
      <c r="E4024" s="618">
        <f t="shared" si="1808"/>
        <v>0</v>
      </c>
      <c r="F4024" s="626">
        <f t="shared" si="1808"/>
        <v>0</v>
      </c>
      <c r="G4024" s="821">
        <f t="shared" si="1808"/>
        <v>450000</v>
      </c>
      <c r="H4024" s="618">
        <f t="shared" si="1808"/>
        <v>0</v>
      </c>
      <c r="I4024" s="935">
        <f t="shared" si="1808"/>
        <v>450000</v>
      </c>
      <c r="J4024" s="628">
        <f t="shared" si="1808"/>
        <v>900000</v>
      </c>
      <c r="K4024" s="743">
        <f t="shared" si="1793"/>
        <v>33.333333333333329</v>
      </c>
    </row>
    <row r="4025" spans="1:11" ht="14.1" customHeight="1" thickBot="1" x14ac:dyDescent="0.3">
      <c r="A4025" s="736" t="s">
        <v>904</v>
      </c>
      <c r="B4025" s="32" t="s">
        <v>179</v>
      </c>
      <c r="C4025" s="611">
        <v>1350000</v>
      </c>
      <c r="D4025" s="590"/>
      <c r="E4025" s="590"/>
      <c r="F4025" s="698"/>
      <c r="G4025" s="828">
        <v>450000</v>
      </c>
      <c r="H4025" s="629"/>
      <c r="I4025" s="829">
        <f>H4025+G4025</f>
        <v>450000</v>
      </c>
      <c r="J4025" s="630">
        <f>C4025-I4025</f>
        <v>900000</v>
      </c>
      <c r="K4025" s="737">
        <f t="shared" si="1793"/>
        <v>33.333333333333329</v>
      </c>
    </row>
    <row r="4026" spans="1:11" ht="14.1" customHeight="1" thickBot="1" x14ac:dyDescent="0.3">
      <c r="A4026" s="372" t="s">
        <v>905</v>
      </c>
      <c r="B4026" s="3" t="s">
        <v>136</v>
      </c>
      <c r="C4026" s="617">
        <f>C4027+C4029+C4031</f>
        <v>3400000</v>
      </c>
      <c r="D4026" s="617">
        <f t="shared" ref="D4026:J4026" si="1809">D4027+D4029+D4031</f>
        <v>0</v>
      </c>
      <c r="E4026" s="617">
        <f t="shared" si="1809"/>
        <v>0</v>
      </c>
      <c r="F4026" s="624">
        <f t="shared" si="1809"/>
        <v>0</v>
      </c>
      <c r="G4026" s="820">
        <f t="shared" si="1809"/>
        <v>1681500</v>
      </c>
      <c r="H4026" s="617">
        <f t="shared" si="1809"/>
        <v>0</v>
      </c>
      <c r="I4026" s="934">
        <f t="shared" si="1809"/>
        <v>1681500</v>
      </c>
      <c r="J4026" s="625">
        <f t="shared" si="1809"/>
        <v>1718500</v>
      </c>
      <c r="K4026" s="741">
        <f t="shared" si="1793"/>
        <v>49.455882352941174</v>
      </c>
    </row>
    <row r="4027" spans="1:11" ht="14.1" customHeight="1" x14ac:dyDescent="0.25">
      <c r="A4027" s="747" t="s">
        <v>906</v>
      </c>
      <c r="B4027" s="41" t="s">
        <v>139</v>
      </c>
      <c r="C4027" s="618">
        <f>C4028</f>
        <v>310000</v>
      </c>
      <c r="D4027" s="618">
        <f t="shared" ref="D4027:J4027" si="1810">D4028</f>
        <v>0</v>
      </c>
      <c r="E4027" s="618">
        <f t="shared" si="1810"/>
        <v>0</v>
      </c>
      <c r="F4027" s="626">
        <f t="shared" si="1810"/>
        <v>0</v>
      </c>
      <c r="G4027" s="821">
        <f t="shared" si="1810"/>
        <v>148500</v>
      </c>
      <c r="H4027" s="618">
        <f t="shared" si="1810"/>
        <v>0</v>
      </c>
      <c r="I4027" s="935">
        <f t="shared" si="1810"/>
        <v>148500</v>
      </c>
      <c r="J4027" s="628">
        <f t="shared" si="1810"/>
        <v>161500</v>
      </c>
      <c r="K4027" s="743">
        <f t="shared" si="1793"/>
        <v>47.903225806451609</v>
      </c>
    </row>
    <row r="4028" spans="1:11" ht="14.1" customHeight="1" x14ac:dyDescent="0.25">
      <c r="A4028" s="732" t="s">
        <v>907</v>
      </c>
      <c r="B4028" s="4" t="s">
        <v>213</v>
      </c>
      <c r="C4028" s="12">
        <v>310000</v>
      </c>
      <c r="D4028" s="218"/>
      <c r="E4028" s="218"/>
      <c r="F4028" s="697"/>
      <c r="G4028" s="822">
        <v>148500</v>
      </c>
      <c r="H4028" s="605"/>
      <c r="I4028" s="823">
        <f>H4028+G4028</f>
        <v>148500</v>
      </c>
      <c r="J4028" s="604">
        <f>C4028-I4028</f>
        <v>161500</v>
      </c>
      <c r="K4028" s="733">
        <f t="shared" si="1793"/>
        <v>47.903225806451609</v>
      </c>
    </row>
    <row r="4029" spans="1:11" ht="14.1" customHeight="1" x14ac:dyDescent="0.25">
      <c r="A4029" s="747" t="s">
        <v>908</v>
      </c>
      <c r="B4029" s="4" t="s">
        <v>141</v>
      </c>
      <c r="C4029" s="611">
        <f>C4030</f>
        <v>210000</v>
      </c>
      <c r="D4029" s="611">
        <f t="shared" ref="D4029:J4029" si="1811">D4030</f>
        <v>0</v>
      </c>
      <c r="E4029" s="611">
        <f t="shared" si="1811"/>
        <v>0</v>
      </c>
      <c r="F4029" s="663">
        <f t="shared" si="1811"/>
        <v>0</v>
      </c>
      <c r="G4029" s="857">
        <f t="shared" si="1811"/>
        <v>93000</v>
      </c>
      <c r="H4029" s="611">
        <f t="shared" si="1811"/>
        <v>0</v>
      </c>
      <c r="I4029" s="953">
        <f t="shared" si="1811"/>
        <v>93000</v>
      </c>
      <c r="J4029" s="664">
        <f t="shared" si="1811"/>
        <v>117000</v>
      </c>
      <c r="K4029" s="733">
        <f t="shared" si="1793"/>
        <v>44.285714285714285</v>
      </c>
    </row>
    <row r="4030" spans="1:11" ht="14.1" customHeight="1" x14ac:dyDescent="0.25">
      <c r="A4030" s="747" t="s">
        <v>909</v>
      </c>
      <c r="B4030" s="4" t="s">
        <v>142</v>
      </c>
      <c r="C4030" s="611">
        <v>210000</v>
      </c>
      <c r="D4030" s="211"/>
      <c r="E4030" s="211"/>
      <c r="F4030" s="693"/>
      <c r="G4030" s="828">
        <v>93000</v>
      </c>
      <c r="H4030" s="629"/>
      <c r="I4030" s="829">
        <f>H4030+G4030</f>
        <v>93000</v>
      </c>
      <c r="J4030" s="630">
        <f>C4030-I4030</f>
        <v>117000</v>
      </c>
      <c r="K4030" s="733">
        <f t="shared" si="1793"/>
        <v>44.285714285714285</v>
      </c>
    </row>
    <row r="4031" spans="1:11" ht="14.1" customHeight="1" x14ac:dyDescent="0.25">
      <c r="A4031" s="768" t="s">
        <v>910</v>
      </c>
      <c r="B4031" s="5" t="s">
        <v>143</v>
      </c>
      <c r="C4031" s="611">
        <f>C4032</f>
        <v>2880000</v>
      </c>
      <c r="D4031" s="611">
        <f t="shared" ref="D4031:J4031" si="1812">D4032</f>
        <v>0</v>
      </c>
      <c r="E4031" s="611">
        <f t="shared" si="1812"/>
        <v>0</v>
      </c>
      <c r="F4031" s="663">
        <f t="shared" si="1812"/>
        <v>0</v>
      </c>
      <c r="G4031" s="824">
        <f t="shared" si="1812"/>
        <v>1440000</v>
      </c>
      <c r="H4031" s="12">
        <f t="shared" si="1812"/>
        <v>0</v>
      </c>
      <c r="I4031" s="834">
        <f t="shared" si="1812"/>
        <v>1440000</v>
      </c>
      <c r="J4031" s="634">
        <f t="shared" si="1812"/>
        <v>1440000</v>
      </c>
      <c r="K4031" s="733">
        <f t="shared" si="1793"/>
        <v>50</v>
      </c>
    </row>
    <row r="4032" spans="1:11" ht="14.1" customHeight="1" x14ac:dyDescent="0.25">
      <c r="A4032" s="768" t="s">
        <v>911</v>
      </c>
      <c r="B4032" s="5" t="s">
        <v>144</v>
      </c>
      <c r="C4032" s="611">
        <v>2880000</v>
      </c>
      <c r="D4032" s="590"/>
      <c r="E4032" s="590"/>
      <c r="F4032" s="698"/>
      <c r="G4032" s="828">
        <v>1440000</v>
      </c>
      <c r="H4032" s="629"/>
      <c r="I4032" s="829">
        <f>H4032+G4032</f>
        <v>1440000</v>
      </c>
      <c r="J4032" s="630">
        <f>C4032-I4032</f>
        <v>1440000</v>
      </c>
      <c r="K4032" s="733">
        <f t="shared" si="1793"/>
        <v>50</v>
      </c>
    </row>
    <row r="4033" spans="1:11" ht="14.1" customHeight="1" x14ac:dyDescent="0.25">
      <c r="A4033" s="773"/>
      <c r="B4033" s="430"/>
      <c r="C4033" s="611"/>
      <c r="D4033" s="590"/>
      <c r="E4033" s="590"/>
      <c r="F4033" s="698"/>
      <c r="G4033" s="805"/>
      <c r="H4033" s="629"/>
      <c r="I4033" s="829"/>
      <c r="J4033" s="630"/>
      <c r="K4033" s="737"/>
    </row>
    <row r="4034" spans="1:11" ht="14.1" customHeight="1" x14ac:dyDescent="0.25">
      <c r="A4034" s="912"/>
      <c r="B4034" s="912"/>
      <c r="C4034" s="880"/>
      <c r="D4034" s="916"/>
      <c r="E4034" s="916"/>
      <c r="F4034" s="916"/>
      <c r="G4034" s="916"/>
      <c r="H4034" s="882"/>
      <c r="I4034" s="882"/>
      <c r="J4034" s="883"/>
      <c r="K4034" s="884"/>
    </row>
    <row r="4035" spans="1:11" ht="14.1" customHeight="1" x14ac:dyDescent="0.25">
      <c r="A4035" s="914"/>
      <c r="B4035" s="914"/>
      <c r="C4035" s="885"/>
      <c r="D4035" s="917"/>
      <c r="E4035" s="917"/>
      <c r="F4035" s="917"/>
      <c r="G4035" s="917"/>
      <c r="H4035" s="415"/>
      <c r="I4035" s="415"/>
      <c r="J4035" s="886"/>
      <c r="K4035" s="887"/>
    </row>
    <row r="4036" spans="1:11" ht="12.95" customHeight="1" x14ac:dyDescent="0.25">
      <c r="A4036" s="914"/>
      <c r="B4036" s="914"/>
      <c r="C4036" s="885"/>
      <c r="D4036" s="917"/>
      <c r="E4036" s="917"/>
      <c r="F4036" s="917"/>
      <c r="G4036" s="917"/>
      <c r="H4036" s="415"/>
      <c r="I4036" s="415"/>
      <c r="J4036" s="886"/>
      <c r="K4036" s="887"/>
    </row>
    <row r="4037" spans="1:11" ht="12.95" customHeight="1" x14ac:dyDescent="0.25">
      <c r="A4037" s="914"/>
      <c r="B4037" s="914"/>
      <c r="C4037" s="885"/>
      <c r="D4037" s="917"/>
      <c r="E4037" s="917"/>
      <c r="F4037" s="917"/>
      <c r="G4037" s="917"/>
      <c r="H4037" s="415"/>
      <c r="I4037" s="415"/>
      <c r="J4037" s="886"/>
      <c r="K4037" s="887"/>
    </row>
    <row r="4038" spans="1:11" ht="12.95" customHeight="1" x14ac:dyDescent="0.25">
      <c r="A4038" s="914"/>
      <c r="B4038" s="914"/>
      <c r="C4038" s="885"/>
      <c r="D4038" s="917"/>
      <c r="E4038" s="917"/>
      <c r="F4038" s="917"/>
      <c r="G4038" s="917"/>
      <c r="H4038" s="415"/>
      <c r="I4038" s="415"/>
      <c r="J4038" s="886"/>
      <c r="K4038" s="887"/>
    </row>
    <row r="4039" spans="1:11" ht="12.95" customHeight="1" x14ac:dyDescent="0.25">
      <c r="A4039" s="914"/>
      <c r="B4039" s="914"/>
      <c r="C4039" s="885"/>
      <c r="D4039" s="917"/>
      <c r="E4039" s="917"/>
      <c r="F4039" s="917"/>
      <c r="G4039" s="917"/>
      <c r="H4039" s="415"/>
      <c r="I4039" s="415"/>
      <c r="J4039" s="886"/>
      <c r="K4039" s="887"/>
    </row>
    <row r="4040" spans="1:11" ht="12.95" customHeight="1" x14ac:dyDescent="0.25">
      <c r="A4040" s="914"/>
      <c r="B4040" s="914"/>
      <c r="C4040" s="885"/>
      <c r="D4040" s="917"/>
      <c r="E4040" s="917"/>
      <c r="F4040" s="917"/>
      <c r="G4040" s="917"/>
      <c r="H4040" s="415"/>
      <c r="I4040" s="415"/>
      <c r="J4040" s="886"/>
      <c r="K4040" s="887"/>
    </row>
    <row r="4041" spans="1:11" ht="12.95" customHeight="1" x14ac:dyDescent="0.25">
      <c r="A4041" s="914"/>
      <c r="B4041" s="914"/>
      <c r="C4041" s="885"/>
      <c r="D4041" s="917"/>
      <c r="E4041" s="917"/>
      <c r="F4041" s="917"/>
      <c r="G4041" s="917"/>
      <c r="H4041" s="415"/>
      <c r="I4041" s="415"/>
      <c r="J4041" s="886"/>
      <c r="K4041" s="887">
        <v>9</v>
      </c>
    </row>
    <row r="4042" spans="1:11" ht="12.95" customHeight="1" x14ac:dyDescent="0.25">
      <c r="A4042" s="717" t="s">
        <v>435</v>
      </c>
      <c r="B4042" s="689">
        <v>2</v>
      </c>
      <c r="C4042" s="690" t="s">
        <v>436</v>
      </c>
      <c r="D4042" s="690" t="s">
        <v>437</v>
      </c>
      <c r="E4042" s="690" t="s">
        <v>438</v>
      </c>
      <c r="F4042" s="691" t="s">
        <v>439</v>
      </c>
      <c r="G4042" s="801">
        <v>7</v>
      </c>
      <c r="H4042" s="581">
        <v>8</v>
      </c>
      <c r="I4042" s="924">
        <v>9</v>
      </c>
      <c r="J4042" s="582">
        <v>10</v>
      </c>
      <c r="K4042" s="718">
        <v>11</v>
      </c>
    </row>
    <row r="4043" spans="1:11" ht="12.95" customHeight="1" x14ac:dyDescent="0.25">
      <c r="A4043" s="774" t="s">
        <v>773</v>
      </c>
      <c r="B4043" s="426" t="s">
        <v>774</v>
      </c>
      <c r="C4043" s="666">
        <f t="shared" ref="C4043:J4043" si="1813">C4044+C4058</f>
        <v>11496000</v>
      </c>
      <c r="D4043" s="666">
        <f t="shared" si="1813"/>
        <v>0</v>
      </c>
      <c r="E4043" s="666">
        <f t="shared" si="1813"/>
        <v>0</v>
      </c>
      <c r="F4043" s="650">
        <f t="shared" si="1813"/>
        <v>0</v>
      </c>
      <c r="G4043" s="858">
        <f t="shared" si="1813"/>
        <v>1434000</v>
      </c>
      <c r="H4043" s="666">
        <f t="shared" si="1813"/>
        <v>0</v>
      </c>
      <c r="I4043" s="843">
        <f t="shared" si="1813"/>
        <v>1434000</v>
      </c>
      <c r="J4043" s="877">
        <f t="shared" si="1813"/>
        <v>10062000</v>
      </c>
      <c r="K4043" s="775">
        <f t="shared" ref="K4043:K4050" si="1814">I4043/C4043*100</f>
        <v>12.473903966597078</v>
      </c>
    </row>
    <row r="4044" spans="1:11" ht="12.95" customHeight="1" thickBot="1" x14ac:dyDescent="0.3">
      <c r="A4044" s="371" t="s">
        <v>53</v>
      </c>
      <c r="B4044" s="54" t="s">
        <v>54</v>
      </c>
      <c r="C4044" s="616">
        <f>C4045</f>
        <v>9996000</v>
      </c>
      <c r="D4044" s="616">
        <f t="shared" ref="D4044:J4044" si="1815">D4045</f>
        <v>0</v>
      </c>
      <c r="E4044" s="616">
        <f t="shared" si="1815"/>
        <v>0</v>
      </c>
      <c r="F4044" s="622">
        <f t="shared" si="1815"/>
        <v>0</v>
      </c>
      <c r="G4044" s="819">
        <f t="shared" si="1815"/>
        <v>655250</v>
      </c>
      <c r="H4044" s="616">
        <f t="shared" si="1815"/>
        <v>0</v>
      </c>
      <c r="I4044" s="961">
        <f t="shared" si="1815"/>
        <v>655250</v>
      </c>
      <c r="J4044" s="865">
        <f t="shared" si="1815"/>
        <v>9340750</v>
      </c>
      <c r="K4044" s="739">
        <f t="shared" si="1814"/>
        <v>6.5551220488195288</v>
      </c>
    </row>
    <row r="4045" spans="1:11" ht="12.95" customHeight="1" thickBot="1" x14ac:dyDescent="0.3">
      <c r="A4045" s="776" t="s">
        <v>311</v>
      </c>
      <c r="B4045" s="3" t="s">
        <v>136</v>
      </c>
      <c r="C4045" s="617">
        <f>C4046+C4048+C4052+C4055</f>
        <v>9996000</v>
      </c>
      <c r="D4045" s="617">
        <f t="shared" ref="D4045:J4045" si="1816">D4046+D4048+D4052+D4055</f>
        <v>0</v>
      </c>
      <c r="E4045" s="617">
        <f t="shared" si="1816"/>
        <v>0</v>
      </c>
      <c r="F4045" s="624">
        <f t="shared" si="1816"/>
        <v>0</v>
      </c>
      <c r="G4045" s="820">
        <f t="shared" si="1816"/>
        <v>655250</v>
      </c>
      <c r="H4045" s="617">
        <f t="shared" si="1816"/>
        <v>0</v>
      </c>
      <c r="I4045" s="934">
        <f t="shared" si="1816"/>
        <v>655250</v>
      </c>
      <c r="J4045" s="625">
        <f t="shared" si="1816"/>
        <v>9340750</v>
      </c>
      <c r="K4045" s="741">
        <f t="shared" si="1814"/>
        <v>6.5551220488195288</v>
      </c>
    </row>
    <row r="4046" spans="1:11" ht="12.95" customHeight="1" x14ac:dyDescent="0.25">
      <c r="A4046" s="777" t="s">
        <v>312</v>
      </c>
      <c r="B4046" s="41" t="s">
        <v>139</v>
      </c>
      <c r="C4046" s="618">
        <f>C4047</f>
        <v>1550000</v>
      </c>
      <c r="D4046" s="618">
        <f t="shared" ref="D4046:J4046" si="1817">D4047</f>
        <v>0</v>
      </c>
      <c r="E4046" s="618">
        <f t="shared" si="1817"/>
        <v>0</v>
      </c>
      <c r="F4046" s="626">
        <f t="shared" si="1817"/>
        <v>0</v>
      </c>
      <c r="G4046" s="821">
        <f t="shared" si="1817"/>
        <v>404000</v>
      </c>
      <c r="H4046" s="618">
        <f t="shared" si="1817"/>
        <v>0</v>
      </c>
      <c r="I4046" s="935">
        <f t="shared" si="1817"/>
        <v>404000</v>
      </c>
      <c r="J4046" s="628">
        <f t="shared" si="1817"/>
        <v>1146000</v>
      </c>
      <c r="K4046" s="743">
        <f t="shared" si="1814"/>
        <v>26.064516129032256</v>
      </c>
    </row>
    <row r="4047" spans="1:11" ht="12.95" customHeight="1" x14ac:dyDescent="0.25">
      <c r="A4047" s="778" t="s">
        <v>313</v>
      </c>
      <c r="B4047" s="4" t="s">
        <v>140</v>
      </c>
      <c r="C4047" s="12">
        <v>1550000</v>
      </c>
      <c r="D4047" s="218"/>
      <c r="E4047" s="218"/>
      <c r="F4047" s="697"/>
      <c r="G4047" s="822">
        <v>404000</v>
      </c>
      <c r="H4047" s="605"/>
      <c r="I4047" s="831">
        <f>H4047+G4047</f>
        <v>404000</v>
      </c>
      <c r="J4047" s="604">
        <f>C4047-I4047</f>
        <v>1146000</v>
      </c>
      <c r="K4047" s="733">
        <f t="shared" si="1814"/>
        <v>26.064516129032256</v>
      </c>
    </row>
    <row r="4048" spans="1:11" ht="12.95" customHeight="1" x14ac:dyDescent="0.25">
      <c r="A4048" s="778" t="s">
        <v>314</v>
      </c>
      <c r="B4048" s="4" t="s">
        <v>141</v>
      </c>
      <c r="C4048" s="12">
        <f>C4049+C4050+C4051</f>
        <v>1350000</v>
      </c>
      <c r="D4048" s="12">
        <f t="shared" ref="D4048:J4048" si="1818">D4049+D4050+D4051</f>
        <v>0</v>
      </c>
      <c r="E4048" s="12">
        <f t="shared" si="1818"/>
        <v>0</v>
      </c>
      <c r="F4048" s="12">
        <f t="shared" si="1818"/>
        <v>0</v>
      </c>
      <c r="G4048" s="12">
        <f t="shared" si="1818"/>
        <v>251250</v>
      </c>
      <c r="H4048" s="12">
        <f t="shared" si="1818"/>
        <v>0</v>
      </c>
      <c r="I4048" s="12">
        <f t="shared" si="1818"/>
        <v>251250</v>
      </c>
      <c r="J4048" s="12">
        <f t="shared" si="1818"/>
        <v>1098750</v>
      </c>
      <c r="K4048" s="733">
        <f t="shared" si="1814"/>
        <v>18.611111111111111</v>
      </c>
    </row>
    <row r="4049" spans="1:11" ht="12.95" customHeight="1" x14ac:dyDescent="0.25">
      <c r="A4049" s="778" t="s">
        <v>1019</v>
      </c>
      <c r="B4049" s="4" t="s">
        <v>1020</v>
      </c>
      <c r="C4049" s="12">
        <v>900000</v>
      </c>
      <c r="D4049" s="12"/>
      <c r="E4049" s="12"/>
      <c r="F4049" s="633"/>
      <c r="G4049" s="824">
        <v>150000</v>
      </c>
      <c r="H4049" s="12"/>
      <c r="I4049" s="834">
        <f>G4049+H4049</f>
        <v>150000</v>
      </c>
      <c r="J4049" s="634">
        <f>C4049-I4049</f>
        <v>750000</v>
      </c>
      <c r="K4049" s="733">
        <f t="shared" si="1814"/>
        <v>16.666666666666664</v>
      </c>
    </row>
    <row r="4050" spans="1:11" ht="12.95" customHeight="1" x14ac:dyDescent="0.25">
      <c r="A4050" s="778" t="s">
        <v>315</v>
      </c>
      <c r="B4050" s="4" t="s">
        <v>142</v>
      </c>
      <c r="C4050" s="12">
        <v>450000</v>
      </c>
      <c r="D4050" s="218"/>
      <c r="E4050" s="218"/>
      <c r="F4050" s="697"/>
      <c r="G4050" s="822">
        <v>101250</v>
      </c>
      <c r="H4050" s="605"/>
      <c r="I4050" s="831">
        <f>H4050+G4050</f>
        <v>101250</v>
      </c>
      <c r="J4050" s="604">
        <f>C4050-I4050</f>
        <v>348750</v>
      </c>
      <c r="K4050" s="733">
        <f t="shared" si="1814"/>
        <v>22.5</v>
      </c>
    </row>
    <row r="4051" spans="1:11" ht="12.95" customHeight="1" x14ac:dyDescent="0.25">
      <c r="A4051" s="778" t="s">
        <v>912</v>
      </c>
      <c r="B4051" s="4" t="s">
        <v>387</v>
      </c>
      <c r="C4051" s="12">
        <v>0</v>
      </c>
      <c r="D4051" s="218"/>
      <c r="E4051" s="218"/>
      <c r="F4051" s="697"/>
      <c r="G4051" s="822"/>
      <c r="H4051" s="605"/>
      <c r="I4051" s="831"/>
      <c r="J4051" s="604">
        <f>C4051-I4051</f>
        <v>0</v>
      </c>
      <c r="K4051" s="733"/>
    </row>
    <row r="4052" spans="1:11" ht="12.95" customHeight="1" x14ac:dyDescent="0.25">
      <c r="A4052" s="778" t="s">
        <v>316</v>
      </c>
      <c r="B4052" s="4" t="s">
        <v>143</v>
      </c>
      <c r="C4052" s="12">
        <f>C4053+C4054</f>
        <v>5000000</v>
      </c>
      <c r="D4052" s="12">
        <f t="shared" ref="D4052:J4052" si="1819">D4053+D4054</f>
        <v>0</v>
      </c>
      <c r="E4052" s="12">
        <f t="shared" si="1819"/>
        <v>0</v>
      </c>
      <c r="F4052" s="633">
        <f t="shared" si="1819"/>
        <v>0</v>
      </c>
      <c r="G4052" s="824">
        <f t="shared" si="1819"/>
        <v>0</v>
      </c>
      <c r="H4052" s="12">
        <f t="shared" si="1819"/>
        <v>0</v>
      </c>
      <c r="I4052" s="834">
        <f t="shared" si="1819"/>
        <v>0</v>
      </c>
      <c r="J4052" s="634">
        <f t="shared" si="1819"/>
        <v>5000000</v>
      </c>
      <c r="K4052" s="733">
        <f t="shared" ref="K4052:K4072" si="1820">I4052/C4052*100</f>
        <v>0</v>
      </c>
    </row>
    <row r="4053" spans="1:11" ht="12.95" customHeight="1" x14ac:dyDescent="0.25">
      <c r="A4053" s="778" t="s">
        <v>317</v>
      </c>
      <c r="B4053" s="4" t="s">
        <v>144</v>
      </c>
      <c r="C4053" s="12">
        <v>2250000</v>
      </c>
      <c r="D4053" s="218"/>
      <c r="E4053" s="218"/>
      <c r="F4053" s="697"/>
      <c r="G4053" s="804"/>
      <c r="H4053" s="605"/>
      <c r="I4053" s="823">
        <f>H4053+G4053</f>
        <v>0</v>
      </c>
      <c r="J4053" s="604">
        <f>C4053-I4053</f>
        <v>2250000</v>
      </c>
      <c r="K4053" s="733">
        <f t="shared" si="1820"/>
        <v>0</v>
      </c>
    </row>
    <row r="4054" spans="1:11" ht="12.95" customHeight="1" x14ac:dyDescent="0.25">
      <c r="A4054" s="778" t="s">
        <v>913</v>
      </c>
      <c r="B4054" s="4" t="s">
        <v>914</v>
      </c>
      <c r="C4054" s="611">
        <v>2750000</v>
      </c>
      <c r="D4054" s="211"/>
      <c r="E4054" s="211"/>
      <c r="F4054" s="693"/>
      <c r="G4054" s="805"/>
      <c r="H4054" s="629"/>
      <c r="I4054" s="829"/>
      <c r="J4054" s="604">
        <f>C4054-I4054</f>
        <v>2750000</v>
      </c>
      <c r="K4054" s="733">
        <f t="shared" si="1820"/>
        <v>0</v>
      </c>
    </row>
    <row r="4055" spans="1:11" ht="12.95" customHeight="1" x14ac:dyDescent="0.25">
      <c r="A4055" s="778" t="s">
        <v>915</v>
      </c>
      <c r="B4055" s="32" t="s">
        <v>918</v>
      </c>
      <c r="C4055" s="611">
        <f>C4056+C4057</f>
        <v>2096000</v>
      </c>
      <c r="D4055" s="611">
        <f t="shared" ref="D4055:J4055" si="1821">D4056+D4057</f>
        <v>0</v>
      </c>
      <c r="E4055" s="611">
        <f t="shared" si="1821"/>
        <v>0</v>
      </c>
      <c r="F4055" s="663">
        <f t="shared" si="1821"/>
        <v>0</v>
      </c>
      <c r="G4055" s="857">
        <f t="shared" si="1821"/>
        <v>0</v>
      </c>
      <c r="H4055" s="611">
        <f t="shared" si="1821"/>
        <v>0</v>
      </c>
      <c r="I4055" s="953">
        <f t="shared" si="1821"/>
        <v>0</v>
      </c>
      <c r="J4055" s="664">
        <f t="shared" si="1821"/>
        <v>2096000</v>
      </c>
      <c r="K4055" s="733">
        <f t="shared" si="1820"/>
        <v>0</v>
      </c>
    </row>
    <row r="4056" spans="1:11" ht="12.95" customHeight="1" x14ac:dyDescent="0.25">
      <c r="A4056" s="778" t="s">
        <v>916</v>
      </c>
      <c r="B4056" s="32" t="s">
        <v>919</v>
      </c>
      <c r="C4056" s="611">
        <v>1496000</v>
      </c>
      <c r="D4056" s="211"/>
      <c r="E4056" s="211"/>
      <c r="F4056" s="693"/>
      <c r="G4056" s="805"/>
      <c r="H4056" s="629"/>
      <c r="I4056" s="829"/>
      <c r="J4056" s="630">
        <f>C4056-I4056</f>
        <v>1496000</v>
      </c>
      <c r="K4056" s="733">
        <f t="shared" si="1820"/>
        <v>0</v>
      </c>
    </row>
    <row r="4057" spans="1:11" ht="12.95" customHeight="1" x14ac:dyDescent="0.25">
      <c r="A4057" s="778" t="s">
        <v>917</v>
      </c>
      <c r="B4057" s="32" t="s">
        <v>920</v>
      </c>
      <c r="C4057" s="611">
        <v>600000</v>
      </c>
      <c r="D4057" s="211"/>
      <c r="E4057" s="211"/>
      <c r="F4057" s="693"/>
      <c r="G4057" s="805"/>
      <c r="H4057" s="629"/>
      <c r="I4057" s="829"/>
      <c r="J4057" s="630">
        <f>C4057-I4057</f>
        <v>600000</v>
      </c>
      <c r="K4057" s="733">
        <f t="shared" si="1820"/>
        <v>0</v>
      </c>
    </row>
    <row r="4058" spans="1:11" ht="12.95" customHeight="1" thickBot="1" x14ac:dyDescent="0.3">
      <c r="A4058" s="371" t="s">
        <v>921</v>
      </c>
      <c r="B4058" s="54" t="s">
        <v>991</v>
      </c>
      <c r="C4058" s="616">
        <f>C4059</f>
        <v>1500000</v>
      </c>
      <c r="D4058" s="616">
        <f t="shared" ref="D4058:J4058" si="1822">D4059</f>
        <v>0</v>
      </c>
      <c r="E4058" s="616">
        <f t="shared" si="1822"/>
        <v>0</v>
      </c>
      <c r="F4058" s="622">
        <f t="shared" si="1822"/>
        <v>0</v>
      </c>
      <c r="G4058" s="838">
        <f t="shared" si="1822"/>
        <v>778750</v>
      </c>
      <c r="H4058" s="641">
        <f t="shared" si="1822"/>
        <v>0</v>
      </c>
      <c r="I4058" s="962">
        <f t="shared" si="1822"/>
        <v>778750</v>
      </c>
      <c r="J4058" s="632">
        <f t="shared" si="1822"/>
        <v>721250</v>
      </c>
      <c r="K4058" s="739">
        <f t="shared" si="1820"/>
        <v>51.916666666666664</v>
      </c>
    </row>
    <row r="4059" spans="1:11" ht="12.95" customHeight="1" thickBot="1" x14ac:dyDescent="0.3">
      <c r="A4059" s="776" t="s">
        <v>922</v>
      </c>
      <c r="B4059" s="3" t="s">
        <v>136</v>
      </c>
      <c r="C4059" s="617">
        <f>C4060+C4062+C4064</f>
        <v>1500000</v>
      </c>
      <c r="D4059" s="617">
        <f t="shared" ref="D4059:J4059" si="1823">D4060+D4062+D4064</f>
        <v>0</v>
      </c>
      <c r="E4059" s="617">
        <f t="shared" si="1823"/>
        <v>0</v>
      </c>
      <c r="F4059" s="624">
        <f t="shared" si="1823"/>
        <v>0</v>
      </c>
      <c r="G4059" s="820">
        <f t="shared" si="1823"/>
        <v>778750</v>
      </c>
      <c r="H4059" s="617">
        <f t="shared" si="1823"/>
        <v>0</v>
      </c>
      <c r="I4059" s="934">
        <f t="shared" si="1823"/>
        <v>778750</v>
      </c>
      <c r="J4059" s="625">
        <f t="shared" si="1823"/>
        <v>721250</v>
      </c>
      <c r="K4059" s="741">
        <f t="shared" si="1820"/>
        <v>51.916666666666664</v>
      </c>
    </row>
    <row r="4060" spans="1:11" ht="12.95" customHeight="1" x14ac:dyDescent="0.25">
      <c r="A4060" s="777" t="s">
        <v>923</v>
      </c>
      <c r="B4060" s="41" t="s">
        <v>139</v>
      </c>
      <c r="C4060" s="618">
        <f>C4061</f>
        <v>40000</v>
      </c>
      <c r="D4060" s="618">
        <f t="shared" ref="D4060:J4060" si="1824">D4061</f>
        <v>0</v>
      </c>
      <c r="E4060" s="618">
        <f t="shared" si="1824"/>
        <v>0</v>
      </c>
      <c r="F4060" s="626">
        <f t="shared" si="1824"/>
        <v>0</v>
      </c>
      <c r="G4060" s="821">
        <f t="shared" si="1824"/>
        <v>40000</v>
      </c>
      <c r="H4060" s="618">
        <f t="shared" si="1824"/>
        <v>0</v>
      </c>
      <c r="I4060" s="935">
        <f t="shared" si="1824"/>
        <v>40000</v>
      </c>
      <c r="J4060" s="628">
        <f t="shared" si="1824"/>
        <v>0</v>
      </c>
      <c r="K4060" s="743">
        <f t="shared" si="1820"/>
        <v>100</v>
      </c>
    </row>
    <row r="4061" spans="1:11" ht="12.95" customHeight="1" x14ac:dyDescent="0.25">
      <c r="A4061" s="778" t="s">
        <v>924</v>
      </c>
      <c r="B4061" s="4" t="s">
        <v>140</v>
      </c>
      <c r="C4061" s="12">
        <v>40000</v>
      </c>
      <c r="D4061" s="218"/>
      <c r="E4061" s="218"/>
      <c r="F4061" s="697"/>
      <c r="G4061" s="822">
        <v>40000</v>
      </c>
      <c r="H4061" s="605"/>
      <c r="I4061" s="823">
        <f>H4061+G4061</f>
        <v>40000</v>
      </c>
      <c r="J4061" s="604">
        <f>C4061-I4061</f>
        <v>0</v>
      </c>
      <c r="K4061" s="733">
        <f t="shared" si="1820"/>
        <v>100</v>
      </c>
    </row>
    <row r="4062" spans="1:11" ht="12.95" customHeight="1" x14ac:dyDescent="0.25">
      <c r="A4062" s="778" t="s">
        <v>925</v>
      </c>
      <c r="B4062" s="4" t="s">
        <v>141</v>
      </c>
      <c r="C4062" s="12">
        <f>C4063</f>
        <v>50000</v>
      </c>
      <c r="D4062" s="12">
        <f t="shared" ref="D4062:J4062" si="1825">D4063</f>
        <v>0</v>
      </c>
      <c r="E4062" s="12">
        <f t="shared" si="1825"/>
        <v>0</v>
      </c>
      <c r="F4062" s="633">
        <f t="shared" si="1825"/>
        <v>0</v>
      </c>
      <c r="G4062" s="824">
        <f t="shared" si="1825"/>
        <v>33750</v>
      </c>
      <c r="H4062" s="12">
        <f t="shared" si="1825"/>
        <v>0</v>
      </c>
      <c r="I4062" s="834">
        <f t="shared" si="1825"/>
        <v>33750</v>
      </c>
      <c r="J4062" s="634">
        <f t="shared" si="1825"/>
        <v>16250</v>
      </c>
      <c r="K4062" s="733">
        <f t="shared" si="1820"/>
        <v>67.5</v>
      </c>
    </row>
    <row r="4063" spans="1:11" ht="12.95" customHeight="1" x14ac:dyDescent="0.25">
      <c r="A4063" s="778" t="s">
        <v>926</v>
      </c>
      <c r="B4063" s="4" t="s">
        <v>142</v>
      </c>
      <c r="C4063" s="12">
        <v>50000</v>
      </c>
      <c r="D4063" s="218"/>
      <c r="E4063" s="218"/>
      <c r="F4063" s="697"/>
      <c r="G4063" s="822">
        <v>33750</v>
      </c>
      <c r="H4063" s="605"/>
      <c r="I4063" s="823">
        <f>H4063+G4063</f>
        <v>33750</v>
      </c>
      <c r="J4063" s="604">
        <f>C4063-I4063</f>
        <v>16250</v>
      </c>
      <c r="K4063" s="733">
        <f t="shared" si="1820"/>
        <v>67.5</v>
      </c>
    </row>
    <row r="4064" spans="1:11" ht="12.95" customHeight="1" x14ac:dyDescent="0.25">
      <c r="A4064" s="778" t="s">
        <v>927</v>
      </c>
      <c r="B4064" s="4" t="s">
        <v>143</v>
      </c>
      <c r="C4064" s="12">
        <f>C4065</f>
        <v>1410000</v>
      </c>
      <c r="D4064" s="12">
        <f t="shared" ref="D4064:J4064" si="1826">D4065</f>
        <v>0</v>
      </c>
      <c r="E4064" s="12">
        <f t="shared" si="1826"/>
        <v>0</v>
      </c>
      <c r="F4064" s="633">
        <f t="shared" si="1826"/>
        <v>0</v>
      </c>
      <c r="G4064" s="824">
        <f t="shared" si="1826"/>
        <v>705000</v>
      </c>
      <c r="H4064" s="12">
        <f t="shared" si="1826"/>
        <v>0</v>
      </c>
      <c r="I4064" s="834">
        <f t="shared" si="1826"/>
        <v>705000</v>
      </c>
      <c r="J4064" s="634">
        <f t="shared" si="1826"/>
        <v>705000</v>
      </c>
      <c r="K4064" s="733">
        <f t="shared" si="1820"/>
        <v>50</v>
      </c>
    </row>
    <row r="4065" spans="1:11" ht="12.95" customHeight="1" x14ac:dyDescent="0.25">
      <c r="A4065" s="778" t="s">
        <v>928</v>
      </c>
      <c r="B4065" s="4" t="s">
        <v>144</v>
      </c>
      <c r="C4065" s="12">
        <v>1410000</v>
      </c>
      <c r="D4065" s="218"/>
      <c r="E4065" s="218"/>
      <c r="F4065" s="697"/>
      <c r="G4065" s="822">
        <v>705000</v>
      </c>
      <c r="H4065" s="605"/>
      <c r="I4065" s="823">
        <f>H4065+G4065</f>
        <v>705000</v>
      </c>
      <c r="J4065" s="604">
        <f>C4065-I4065</f>
        <v>705000</v>
      </c>
      <c r="K4065" s="733">
        <f t="shared" si="1820"/>
        <v>50</v>
      </c>
    </row>
    <row r="4066" spans="1:11" ht="12.95" customHeight="1" thickBot="1" x14ac:dyDescent="0.3">
      <c r="A4066" s="745" t="s">
        <v>102</v>
      </c>
      <c r="B4066" s="40" t="s">
        <v>94</v>
      </c>
      <c r="C4066" s="620">
        <f t="shared" ref="C4066:J4066" si="1827">C4067+C4076+C4088+C4099</f>
        <v>15300000</v>
      </c>
      <c r="D4066" s="620">
        <f t="shared" si="1827"/>
        <v>0</v>
      </c>
      <c r="E4066" s="620">
        <f t="shared" si="1827"/>
        <v>0</v>
      </c>
      <c r="F4066" s="453">
        <f t="shared" si="1827"/>
        <v>0</v>
      </c>
      <c r="G4066" s="825">
        <f t="shared" si="1827"/>
        <v>2416000</v>
      </c>
      <c r="H4066" s="619">
        <f t="shared" si="1827"/>
        <v>0</v>
      </c>
      <c r="I4066" s="665">
        <f t="shared" si="1827"/>
        <v>2416000</v>
      </c>
      <c r="J4066" s="621">
        <f t="shared" si="1827"/>
        <v>12884000</v>
      </c>
      <c r="K4066" s="775">
        <f t="shared" si="1820"/>
        <v>15.790849673202615</v>
      </c>
    </row>
    <row r="4067" spans="1:11" ht="12.95" customHeight="1" thickBot="1" x14ac:dyDescent="0.3">
      <c r="A4067" s="371" t="s">
        <v>56</v>
      </c>
      <c r="B4067" s="54" t="s">
        <v>57</v>
      </c>
      <c r="C4067" s="616">
        <f>C4068</f>
        <v>4900000</v>
      </c>
      <c r="D4067" s="616">
        <f t="shared" ref="D4067:J4067" si="1828">D4068</f>
        <v>0</v>
      </c>
      <c r="E4067" s="616">
        <f t="shared" si="1828"/>
        <v>0</v>
      </c>
      <c r="F4067" s="622">
        <f t="shared" si="1828"/>
        <v>0</v>
      </c>
      <c r="G4067" s="838">
        <f t="shared" si="1828"/>
        <v>0</v>
      </c>
      <c r="H4067" s="641">
        <f t="shared" si="1828"/>
        <v>0</v>
      </c>
      <c r="I4067" s="962">
        <f t="shared" si="1828"/>
        <v>0</v>
      </c>
      <c r="J4067" s="632">
        <f t="shared" si="1828"/>
        <v>4900000</v>
      </c>
      <c r="K4067" s="757">
        <f t="shared" si="1820"/>
        <v>0</v>
      </c>
    </row>
    <row r="4068" spans="1:11" ht="12.95" customHeight="1" thickBot="1" x14ac:dyDescent="0.3">
      <c r="A4068" s="776" t="s">
        <v>318</v>
      </c>
      <c r="B4068" s="3" t="s">
        <v>136</v>
      </c>
      <c r="C4068" s="617">
        <f>C4069+C4071+C4074</f>
        <v>4900000</v>
      </c>
      <c r="D4068" s="617">
        <f t="shared" ref="D4068:J4068" si="1829">D4069+D4071+D4074</f>
        <v>0</v>
      </c>
      <c r="E4068" s="617">
        <f t="shared" si="1829"/>
        <v>0</v>
      </c>
      <c r="F4068" s="624">
        <f t="shared" si="1829"/>
        <v>0</v>
      </c>
      <c r="G4068" s="820">
        <f t="shared" si="1829"/>
        <v>0</v>
      </c>
      <c r="H4068" s="617">
        <f t="shared" si="1829"/>
        <v>0</v>
      </c>
      <c r="I4068" s="934">
        <f t="shared" si="1829"/>
        <v>0</v>
      </c>
      <c r="J4068" s="625">
        <f t="shared" si="1829"/>
        <v>4900000</v>
      </c>
      <c r="K4068" s="743">
        <f t="shared" si="1820"/>
        <v>0</v>
      </c>
    </row>
    <row r="4069" spans="1:11" ht="12.95" customHeight="1" x14ac:dyDescent="0.25">
      <c r="A4069" s="777" t="s">
        <v>319</v>
      </c>
      <c r="B4069" s="41" t="s">
        <v>139</v>
      </c>
      <c r="C4069" s="618">
        <f>C4070</f>
        <v>785000</v>
      </c>
      <c r="D4069" s="618">
        <f t="shared" ref="D4069:J4069" si="1830">D4070</f>
        <v>0</v>
      </c>
      <c r="E4069" s="618">
        <f t="shared" si="1830"/>
        <v>0</v>
      </c>
      <c r="F4069" s="626">
        <f t="shared" si="1830"/>
        <v>0</v>
      </c>
      <c r="G4069" s="821">
        <f t="shared" si="1830"/>
        <v>0</v>
      </c>
      <c r="H4069" s="618">
        <f t="shared" si="1830"/>
        <v>0</v>
      </c>
      <c r="I4069" s="935">
        <f t="shared" si="1830"/>
        <v>0</v>
      </c>
      <c r="J4069" s="628">
        <f t="shared" si="1830"/>
        <v>785000</v>
      </c>
      <c r="K4069" s="733">
        <f t="shared" si="1820"/>
        <v>0</v>
      </c>
    </row>
    <row r="4070" spans="1:11" ht="12.95" customHeight="1" x14ac:dyDescent="0.25">
      <c r="A4070" s="778" t="s">
        <v>320</v>
      </c>
      <c r="B4070" s="4" t="s">
        <v>140</v>
      </c>
      <c r="C4070" s="12">
        <v>785000</v>
      </c>
      <c r="D4070" s="218"/>
      <c r="E4070" s="218"/>
      <c r="F4070" s="697"/>
      <c r="G4070" s="804"/>
      <c r="H4070" s="587"/>
      <c r="I4070" s="823">
        <f>H4070+G4070</f>
        <v>0</v>
      </c>
      <c r="J4070" s="604">
        <f>C4070-I4070</f>
        <v>785000</v>
      </c>
      <c r="K4070" s="733">
        <f t="shared" si="1820"/>
        <v>0</v>
      </c>
    </row>
    <row r="4071" spans="1:11" ht="12.95" customHeight="1" x14ac:dyDescent="0.25">
      <c r="A4071" s="778" t="s">
        <v>321</v>
      </c>
      <c r="B4071" s="4" t="s">
        <v>141</v>
      </c>
      <c r="C4071" s="12">
        <f>C4072+C4073</f>
        <v>290000</v>
      </c>
      <c r="D4071" s="12">
        <f t="shared" ref="D4071:J4071" si="1831">D4072+D4073</f>
        <v>0</v>
      </c>
      <c r="E4071" s="12">
        <f t="shared" si="1831"/>
        <v>0</v>
      </c>
      <c r="F4071" s="633">
        <f t="shared" si="1831"/>
        <v>0</v>
      </c>
      <c r="G4071" s="824">
        <f t="shared" si="1831"/>
        <v>0</v>
      </c>
      <c r="H4071" s="12">
        <f t="shared" si="1831"/>
        <v>0</v>
      </c>
      <c r="I4071" s="834">
        <f t="shared" si="1831"/>
        <v>0</v>
      </c>
      <c r="J4071" s="634">
        <f t="shared" si="1831"/>
        <v>290000</v>
      </c>
      <c r="K4071" s="733">
        <f t="shared" si="1820"/>
        <v>0</v>
      </c>
    </row>
    <row r="4072" spans="1:11" ht="12.95" customHeight="1" x14ac:dyDescent="0.25">
      <c r="A4072" s="778" t="s">
        <v>322</v>
      </c>
      <c r="B4072" s="4" t="s">
        <v>142</v>
      </c>
      <c r="C4072" s="12">
        <v>90000</v>
      </c>
      <c r="D4072" s="218"/>
      <c r="E4072" s="218"/>
      <c r="F4072" s="697"/>
      <c r="G4072" s="804"/>
      <c r="H4072" s="587"/>
      <c r="I4072" s="823">
        <f>H4072+G4072</f>
        <v>0</v>
      </c>
      <c r="J4072" s="604">
        <f>C4072-I4072</f>
        <v>90000</v>
      </c>
      <c r="K4072" s="733">
        <f t="shared" si="1820"/>
        <v>0</v>
      </c>
    </row>
    <row r="4073" spans="1:11" ht="12.95" customHeight="1" x14ac:dyDescent="0.25">
      <c r="A4073" s="778" t="s">
        <v>929</v>
      </c>
      <c r="B4073" s="4" t="s">
        <v>809</v>
      </c>
      <c r="C4073" s="12">
        <v>200000</v>
      </c>
      <c r="D4073" s="218"/>
      <c r="E4073" s="218"/>
      <c r="F4073" s="697"/>
      <c r="G4073" s="804"/>
      <c r="H4073" s="587"/>
      <c r="I4073" s="823"/>
      <c r="J4073" s="604">
        <f>C4073-I4073</f>
        <v>200000</v>
      </c>
      <c r="K4073" s="733"/>
    </row>
    <row r="4074" spans="1:11" ht="12.95" customHeight="1" x14ac:dyDescent="0.25">
      <c r="A4074" s="778" t="s">
        <v>323</v>
      </c>
      <c r="B4074" s="4" t="s">
        <v>143</v>
      </c>
      <c r="C4074" s="12">
        <f>C4075</f>
        <v>3825000</v>
      </c>
      <c r="D4074" s="12">
        <f t="shared" ref="D4074:J4074" si="1832">D4075</f>
        <v>0</v>
      </c>
      <c r="E4074" s="12">
        <f t="shared" si="1832"/>
        <v>0</v>
      </c>
      <c r="F4074" s="633">
        <f t="shared" si="1832"/>
        <v>0</v>
      </c>
      <c r="G4074" s="824">
        <f t="shared" si="1832"/>
        <v>0</v>
      </c>
      <c r="H4074" s="12">
        <f t="shared" si="1832"/>
        <v>0</v>
      </c>
      <c r="I4074" s="954">
        <f t="shared" si="1832"/>
        <v>0</v>
      </c>
      <c r="J4074" s="634">
        <f t="shared" si="1832"/>
        <v>3825000</v>
      </c>
      <c r="K4074" s="733">
        <f t="shared" ref="K4074:K4081" si="1833">I4074/C4074*100</f>
        <v>0</v>
      </c>
    </row>
    <row r="4075" spans="1:11" ht="12.95" customHeight="1" x14ac:dyDescent="0.25">
      <c r="A4075" s="779" t="s">
        <v>324</v>
      </c>
      <c r="B4075" s="32" t="s">
        <v>144</v>
      </c>
      <c r="C4075" s="611">
        <v>3825000</v>
      </c>
      <c r="D4075" s="211"/>
      <c r="E4075" s="211"/>
      <c r="F4075" s="693"/>
      <c r="G4075" s="805"/>
      <c r="H4075" s="590"/>
      <c r="I4075" s="829">
        <f>H4075+G4075</f>
        <v>0</v>
      </c>
      <c r="J4075" s="630">
        <f>C4075-I4075</f>
        <v>3825000</v>
      </c>
      <c r="K4075" s="737">
        <f t="shared" si="1833"/>
        <v>0</v>
      </c>
    </row>
    <row r="4076" spans="1:11" ht="12.95" customHeight="1" thickBot="1" x14ac:dyDescent="0.3">
      <c r="A4076" s="769" t="s">
        <v>58</v>
      </c>
      <c r="B4076" s="125" t="s">
        <v>59</v>
      </c>
      <c r="C4076" s="667">
        <f>C4077</f>
        <v>4000000</v>
      </c>
      <c r="D4076" s="667">
        <f t="shared" ref="D4076:J4076" si="1834">D4077</f>
        <v>0</v>
      </c>
      <c r="E4076" s="667">
        <f t="shared" si="1834"/>
        <v>0</v>
      </c>
      <c r="F4076" s="668">
        <f t="shared" si="1834"/>
        <v>0</v>
      </c>
      <c r="G4076" s="859">
        <f t="shared" si="1834"/>
        <v>2416000</v>
      </c>
      <c r="H4076" s="669">
        <f t="shared" si="1834"/>
        <v>0</v>
      </c>
      <c r="I4076" s="969">
        <f t="shared" si="1834"/>
        <v>2416000</v>
      </c>
      <c r="J4076" s="670">
        <f t="shared" si="1834"/>
        <v>1584000</v>
      </c>
      <c r="K4076" s="780">
        <f t="shared" si="1833"/>
        <v>60.4</v>
      </c>
    </row>
    <row r="4077" spans="1:11" ht="12.95" customHeight="1" thickBot="1" x14ac:dyDescent="0.3">
      <c r="A4077" s="776" t="s">
        <v>325</v>
      </c>
      <c r="B4077" s="3" t="s">
        <v>136</v>
      </c>
      <c r="C4077" s="617">
        <f>C4078+C4080+C4083</f>
        <v>4000000</v>
      </c>
      <c r="D4077" s="617">
        <f t="shared" ref="D4077:J4077" si="1835">D4078+D4080+D4083</f>
        <v>0</v>
      </c>
      <c r="E4077" s="617">
        <f t="shared" si="1835"/>
        <v>0</v>
      </c>
      <c r="F4077" s="624">
        <f t="shared" si="1835"/>
        <v>0</v>
      </c>
      <c r="G4077" s="820">
        <f t="shared" si="1835"/>
        <v>2416000</v>
      </c>
      <c r="H4077" s="617">
        <f t="shared" si="1835"/>
        <v>0</v>
      </c>
      <c r="I4077" s="934">
        <f t="shared" si="1835"/>
        <v>2416000</v>
      </c>
      <c r="J4077" s="625">
        <f t="shared" si="1835"/>
        <v>1584000</v>
      </c>
      <c r="K4077" s="743">
        <f t="shared" si="1833"/>
        <v>60.4</v>
      </c>
    </row>
    <row r="4078" spans="1:11" ht="12.95" customHeight="1" x14ac:dyDescent="0.25">
      <c r="A4078" s="777" t="s">
        <v>326</v>
      </c>
      <c r="B4078" s="41" t="s">
        <v>139</v>
      </c>
      <c r="C4078" s="618">
        <f>C4079</f>
        <v>360000</v>
      </c>
      <c r="D4078" s="618">
        <f t="shared" ref="D4078:J4078" si="1836">D4079</f>
        <v>0</v>
      </c>
      <c r="E4078" s="618">
        <f t="shared" si="1836"/>
        <v>0</v>
      </c>
      <c r="F4078" s="626">
        <f t="shared" si="1836"/>
        <v>0</v>
      </c>
      <c r="G4078" s="821">
        <f t="shared" si="1836"/>
        <v>266000</v>
      </c>
      <c r="H4078" s="618">
        <f t="shared" si="1836"/>
        <v>0</v>
      </c>
      <c r="I4078" s="935">
        <f t="shared" si="1836"/>
        <v>266000</v>
      </c>
      <c r="J4078" s="628">
        <f t="shared" si="1836"/>
        <v>94000</v>
      </c>
      <c r="K4078" s="733">
        <f t="shared" si="1833"/>
        <v>73.888888888888886</v>
      </c>
    </row>
    <row r="4079" spans="1:11" ht="12.95" customHeight="1" x14ac:dyDescent="0.25">
      <c r="A4079" s="778" t="s">
        <v>327</v>
      </c>
      <c r="B4079" s="4" t="s">
        <v>140</v>
      </c>
      <c r="C4079" s="12">
        <v>360000</v>
      </c>
      <c r="D4079" s="218"/>
      <c r="E4079" s="218"/>
      <c r="F4079" s="697"/>
      <c r="G4079" s="822">
        <v>266000</v>
      </c>
      <c r="H4079" s="605"/>
      <c r="I4079" s="831">
        <f>H4079+G4079</f>
        <v>266000</v>
      </c>
      <c r="J4079" s="604">
        <f>C4079-I4079</f>
        <v>94000</v>
      </c>
      <c r="K4079" s="733">
        <f t="shared" si="1833"/>
        <v>73.888888888888886</v>
      </c>
    </row>
    <row r="4080" spans="1:11" ht="12.95" customHeight="1" x14ac:dyDescent="0.25">
      <c r="A4080" s="778" t="s">
        <v>328</v>
      </c>
      <c r="B4080" s="4" t="s">
        <v>141</v>
      </c>
      <c r="C4080" s="12">
        <f>C4081+C4082</f>
        <v>120000</v>
      </c>
      <c r="D4080" s="12">
        <f t="shared" ref="D4080:J4080" si="1837">D4081+D4082</f>
        <v>0</v>
      </c>
      <c r="E4080" s="12">
        <f t="shared" si="1837"/>
        <v>0</v>
      </c>
      <c r="F4080" s="633">
        <f t="shared" si="1837"/>
        <v>0</v>
      </c>
      <c r="G4080" s="824">
        <f t="shared" si="1837"/>
        <v>30000</v>
      </c>
      <c r="H4080" s="12">
        <f t="shared" si="1837"/>
        <v>0</v>
      </c>
      <c r="I4080" s="834">
        <f t="shared" si="1837"/>
        <v>30000</v>
      </c>
      <c r="J4080" s="634">
        <f t="shared" si="1837"/>
        <v>90000</v>
      </c>
      <c r="K4080" s="733">
        <f t="shared" si="1833"/>
        <v>25</v>
      </c>
    </row>
    <row r="4081" spans="1:11" ht="12.95" customHeight="1" x14ac:dyDescent="0.25">
      <c r="A4081" s="778" t="s">
        <v>329</v>
      </c>
      <c r="B4081" s="4" t="s">
        <v>142</v>
      </c>
      <c r="C4081" s="12">
        <v>120000</v>
      </c>
      <c r="D4081" s="218"/>
      <c r="E4081" s="218"/>
      <c r="F4081" s="697"/>
      <c r="G4081" s="822">
        <v>30000</v>
      </c>
      <c r="H4081" s="605"/>
      <c r="I4081" s="823">
        <f>H4081+G4081</f>
        <v>30000</v>
      </c>
      <c r="J4081" s="604">
        <f>C4081-I4081</f>
        <v>90000</v>
      </c>
      <c r="K4081" s="733">
        <f t="shared" si="1833"/>
        <v>25</v>
      </c>
    </row>
    <row r="4082" spans="1:11" ht="12.95" customHeight="1" x14ac:dyDescent="0.25">
      <c r="A4082" s="778" t="s">
        <v>930</v>
      </c>
      <c r="B4082" s="4" t="s">
        <v>809</v>
      </c>
      <c r="C4082" s="12">
        <v>0</v>
      </c>
      <c r="D4082" s="218"/>
      <c r="E4082" s="218"/>
      <c r="F4082" s="697"/>
      <c r="G4082" s="822"/>
      <c r="H4082" s="605"/>
      <c r="I4082" s="823"/>
      <c r="J4082" s="604">
        <f>C4082-I4082</f>
        <v>0</v>
      </c>
      <c r="K4082" s="733"/>
    </row>
    <row r="4083" spans="1:11" ht="12.95" customHeight="1" x14ac:dyDescent="0.25">
      <c r="A4083" s="778" t="s">
        <v>330</v>
      </c>
      <c r="B4083" s="4" t="s">
        <v>143</v>
      </c>
      <c r="C4083" s="12">
        <f>C4084</f>
        <v>3520000</v>
      </c>
      <c r="D4083" s="12">
        <f t="shared" ref="D4083:J4083" si="1838">D4084</f>
        <v>0</v>
      </c>
      <c r="E4083" s="12">
        <f t="shared" si="1838"/>
        <v>0</v>
      </c>
      <c r="F4083" s="633">
        <f t="shared" si="1838"/>
        <v>0</v>
      </c>
      <c r="G4083" s="824">
        <f t="shared" si="1838"/>
        <v>2120000</v>
      </c>
      <c r="H4083" s="12">
        <f t="shared" si="1838"/>
        <v>0</v>
      </c>
      <c r="I4083" s="834">
        <f t="shared" si="1838"/>
        <v>2120000</v>
      </c>
      <c r="J4083" s="634">
        <f t="shared" si="1838"/>
        <v>1400000</v>
      </c>
      <c r="K4083" s="733">
        <f>I4083/C4083*100</f>
        <v>60.227272727272727</v>
      </c>
    </row>
    <row r="4084" spans="1:11" ht="12.95" customHeight="1" x14ac:dyDescent="0.25">
      <c r="A4084" s="778" t="s">
        <v>331</v>
      </c>
      <c r="B4084" s="4" t="s">
        <v>144</v>
      </c>
      <c r="C4084" s="12">
        <v>3520000</v>
      </c>
      <c r="D4084" s="218"/>
      <c r="E4084" s="218"/>
      <c r="F4084" s="697"/>
      <c r="G4084" s="822">
        <v>2120000</v>
      </c>
      <c r="H4084" s="605"/>
      <c r="I4084" s="831">
        <f>H4084+G4084</f>
        <v>2120000</v>
      </c>
      <c r="J4084" s="604">
        <f>C4084-I4084</f>
        <v>1400000</v>
      </c>
      <c r="K4084" s="733">
        <f>I4084/C4084*100</f>
        <v>60.227272727272727</v>
      </c>
    </row>
    <row r="4085" spans="1:11" ht="14.1" customHeight="1" x14ac:dyDescent="0.25">
      <c r="A4085" s="918"/>
      <c r="B4085" s="879"/>
      <c r="C4085" s="880"/>
      <c r="D4085" s="881"/>
      <c r="E4085" s="881"/>
      <c r="F4085" s="881"/>
      <c r="G4085" s="882"/>
      <c r="H4085" s="882"/>
      <c r="I4085" s="941"/>
      <c r="J4085" s="883"/>
      <c r="K4085" s="884"/>
    </row>
    <row r="4086" spans="1:11" ht="14.1" customHeight="1" x14ac:dyDescent="0.25">
      <c r="A4086" s="919"/>
      <c r="B4086" s="7"/>
      <c r="C4086" s="885"/>
      <c r="D4086" s="220"/>
      <c r="E4086" s="220"/>
      <c r="F4086" s="220"/>
      <c r="G4086" s="415"/>
      <c r="H4086" s="415"/>
      <c r="I4086" s="942"/>
      <c r="J4086" s="886"/>
      <c r="K4086" s="887">
        <v>10</v>
      </c>
    </row>
    <row r="4087" spans="1:11" ht="12.95" customHeight="1" x14ac:dyDescent="0.25">
      <c r="A4087" s="717" t="s">
        <v>435</v>
      </c>
      <c r="B4087" s="689">
        <v>2</v>
      </c>
      <c r="C4087" s="690" t="s">
        <v>436</v>
      </c>
      <c r="D4087" s="690" t="s">
        <v>437</v>
      </c>
      <c r="E4087" s="690" t="s">
        <v>438</v>
      </c>
      <c r="F4087" s="691" t="s">
        <v>439</v>
      </c>
      <c r="G4087" s="801">
        <v>7</v>
      </c>
      <c r="H4087" s="581">
        <v>8</v>
      </c>
      <c r="I4087" s="924">
        <v>9</v>
      </c>
      <c r="J4087" s="582">
        <v>10</v>
      </c>
      <c r="K4087" s="718">
        <v>11</v>
      </c>
    </row>
    <row r="4088" spans="1:11" ht="12.95" customHeight="1" thickBot="1" x14ac:dyDescent="0.3">
      <c r="A4088" s="371" t="s">
        <v>60</v>
      </c>
      <c r="B4088" s="47" t="s">
        <v>61</v>
      </c>
      <c r="C4088" s="616">
        <f>C4089</f>
        <v>4000000</v>
      </c>
      <c r="D4088" s="616">
        <f t="shared" ref="D4088:J4088" si="1839">D4089</f>
        <v>0</v>
      </c>
      <c r="E4088" s="616">
        <f t="shared" si="1839"/>
        <v>0</v>
      </c>
      <c r="F4088" s="622">
        <f t="shared" si="1839"/>
        <v>0</v>
      </c>
      <c r="G4088" s="819">
        <f t="shared" si="1839"/>
        <v>0</v>
      </c>
      <c r="H4088" s="616">
        <f t="shared" si="1839"/>
        <v>0</v>
      </c>
      <c r="I4088" s="961">
        <f t="shared" si="1839"/>
        <v>0</v>
      </c>
      <c r="J4088" s="865">
        <f t="shared" si="1839"/>
        <v>4000000</v>
      </c>
      <c r="K4088" s="739">
        <f t="shared" ref="K4088:K4093" si="1840">I4088/C4088*100</f>
        <v>0</v>
      </c>
    </row>
    <row r="4089" spans="1:11" ht="12.95" customHeight="1" thickBot="1" x14ac:dyDescent="0.3">
      <c r="A4089" s="776" t="s">
        <v>332</v>
      </c>
      <c r="B4089" s="3" t="s">
        <v>136</v>
      </c>
      <c r="C4089" s="617">
        <f>C4090+C4092+C4095+C4097</f>
        <v>4000000</v>
      </c>
      <c r="D4089" s="617">
        <f t="shared" ref="D4089:J4089" si="1841">D4090+D4092+D4095+D4097</f>
        <v>0</v>
      </c>
      <c r="E4089" s="617">
        <f t="shared" si="1841"/>
        <v>0</v>
      </c>
      <c r="F4089" s="624">
        <f t="shared" si="1841"/>
        <v>0</v>
      </c>
      <c r="G4089" s="820">
        <f t="shared" si="1841"/>
        <v>0</v>
      </c>
      <c r="H4089" s="617">
        <f t="shared" si="1841"/>
        <v>0</v>
      </c>
      <c r="I4089" s="934">
        <f t="shared" si="1841"/>
        <v>0</v>
      </c>
      <c r="J4089" s="625">
        <f t="shared" si="1841"/>
        <v>4000000</v>
      </c>
      <c r="K4089" s="741">
        <f t="shared" si="1840"/>
        <v>0</v>
      </c>
    </row>
    <row r="4090" spans="1:11" ht="12.95" customHeight="1" x14ac:dyDescent="0.25">
      <c r="A4090" s="777" t="s">
        <v>333</v>
      </c>
      <c r="B4090" s="41" t="s">
        <v>139</v>
      </c>
      <c r="C4090" s="618">
        <f>C4091</f>
        <v>110000</v>
      </c>
      <c r="D4090" s="618">
        <f t="shared" ref="D4090:J4090" si="1842">D4091</f>
        <v>0</v>
      </c>
      <c r="E4090" s="618">
        <f t="shared" si="1842"/>
        <v>0</v>
      </c>
      <c r="F4090" s="626">
        <f t="shared" si="1842"/>
        <v>0</v>
      </c>
      <c r="G4090" s="827">
        <f t="shared" si="1842"/>
        <v>0</v>
      </c>
      <c r="H4090" s="627">
        <f t="shared" si="1842"/>
        <v>0</v>
      </c>
      <c r="I4090" s="936">
        <f t="shared" si="1842"/>
        <v>0</v>
      </c>
      <c r="J4090" s="628">
        <f t="shared" si="1842"/>
        <v>110000</v>
      </c>
      <c r="K4090" s="743">
        <f t="shared" si="1840"/>
        <v>0</v>
      </c>
    </row>
    <row r="4091" spans="1:11" ht="12.95" customHeight="1" x14ac:dyDescent="0.25">
      <c r="A4091" s="778" t="s">
        <v>334</v>
      </c>
      <c r="B4091" s="4" t="s">
        <v>140</v>
      </c>
      <c r="C4091" s="12">
        <v>110000</v>
      </c>
      <c r="D4091" s="218"/>
      <c r="E4091" s="218"/>
      <c r="F4091" s="697"/>
      <c r="G4091" s="822"/>
      <c r="H4091" s="605"/>
      <c r="I4091" s="823">
        <f>H4091+G4091</f>
        <v>0</v>
      </c>
      <c r="J4091" s="604">
        <f>C4091-I4091</f>
        <v>110000</v>
      </c>
      <c r="K4091" s="733">
        <f t="shared" si="1840"/>
        <v>0</v>
      </c>
    </row>
    <row r="4092" spans="1:11" ht="12.95" customHeight="1" x14ac:dyDescent="0.25">
      <c r="A4092" s="778" t="s">
        <v>335</v>
      </c>
      <c r="B4092" s="4" t="s">
        <v>141</v>
      </c>
      <c r="C4092" s="12">
        <f>C4093+C4094</f>
        <v>90000</v>
      </c>
      <c r="D4092" s="12">
        <f t="shared" ref="D4092:J4092" si="1843">D4093+D4094</f>
        <v>0</v>
      </c>
      <c r="E4092" s="12">
        <f t="shared" si="1843"/>
        <v>0</v>
      </c>
      <c r="F4092" s="633">
        <f t="shared" si="1843"/>
        <v>0</v>
      </c>
      <c r="G4092" s="824">
        <f t="shared" si="1843"/>
        <v>0</v>
      </c>
      <c r="H4092" s="12">
        <f t="shared" si="1843"/>
        <v>0</v>
      </c>
      <c r="I4092" s="834">
        <f t="shared" si="1843"/>
        <v>0</v>
      </c>
      <c r="J4092" s="634">
        <f t="shared" si="1843"/>
        <v>90000</v>
      </c>
      <c r="K4092" s="733">
        <f t="shared" si="1840"/>
        <v>0</v>
      </c>
    </row>
    <row r="4093" spans="1:11" ht="12.95" customHeight="1" x14ac:dyDescent="0.25">
      <c r="A4093" s="778" t="s">
        <v>336</v>
      </c>
      <c r="B4093" s="4" t="s">
        <v>142</v>
      </c>
      <c r="C4093" s="12">
        <v>90000</v>
      </c>
      <c r="D4093" s="218"/>
      <c r="E4093" s="218"/>
      <c r="F4093" s="697"/>
      <c r="G4093" s="822"/>
      <c r="H4093" s="605"/>
      <c r="I4093" s="823">
        <f>H4093+G4093</f>
        <v>0</v>
      </c>
      <c r="J4093" s="604">
        <f>C4093-I4093</f>
        <v>90000</v>
      </c>
      <c r="K4093" s="733">
        <f t="shared" si="1840"/>
        <v>0</v>
      </c>
    </row>
    <row r="4094" spans="1:11" ht="12.95" customHeight="1" x14ac:dyDescent="0.25">
      <c r="A4094" s="778" t="s">
        <v>931</v>
      </c>
      <c r="B4094" s="4" t="s">
        <v>809</v>
      </c>
      <c r="C4094" s="12">
        <v>0</v>
      </c>
      <c r="D4094" s="218"/>
      <c r="E4094" s="218"/>
      <c r="F4094" s="697"/>
      <c r="G4094" s="822"/>
      <c r="H4094" s="605"/>
      <c r="I4094" s="823"/>
      <c r="J4094" s="604">
        <f>C4094-I4094</f>
        <v>0</v>
      </c>
      <c r="K4094" s="733"/>
    </row>
    <row r="4095" spans="1:11" ht="12.95" customHeight="1" x14ac:dyDescent="0.25">
      <c r="A4095" s="778" t="s">
        <v>337</v>
      </c>
      <c r="B4095" s="4" t="s">
        <v>143</v>
      </c>
      <c r="C4095" s="12">
        <f>C4096</f>
        <v>1400000</v>
      </c>
      <c r="D4095" s="12">
        <f t="shared" ref="D4095:J4095" si="1844">D4096</f>
        <v>0</v>
      </c>
      <c r="E4095" s="12">
        <f t="shared" si="1844"/>
        <v>0</v>
      </c>
      <c r="F4095" s="633">
        <f t="shared" si="1844"/>
        <v>0</v>
      </c>
      <c r="G4095" s="860">
        <f t="shared" si="1844"/>
        <v>0</v>
      </c>
      <c r="H4095" s="416">
        <f t="shared" si="1844"/>
        <v>0</v>
      </c>
      <c r="I4095" s="954">
        <f t="shared" si="1844"/>
        <v>0</v>
      </c>
      <c r="J4095" s="634">
        <f t="shared" si="1844"/>
        <v>1400000</v>
      </c>
      <c r="K4095" s="733">
        <f t="shared" ref="K4095:K4104" si="1845">I4095/C4095*100</f>
        <v>0</v>
      </c>
    </row>
    <row r="4096" spans="1:11" ht="12.95" customHeight="1" x14ac:dyDescent="0.25">
      <c r="A4096" s="778" t="s">
        <v>338</v>
      </c>
      <c r="B4096" s="4" t="s">
        <v>144</v>
      </c>
      <c r="C4096" s="12">
        <v>1400000</v>
      </c>
      <c r="D4096" s="218"/>
      <c r="E4096" s="218"/>
      <c r="F4096" s="697"/>
      <c r="G4096" s="822"/>
      <c r="H4096" s="605"/>
      <c r="I4096" s="823">
        <f>H4096+G4096</f>
        <v>0</v>
      </c>
      <c r="J4096" s="604">
        <f>C4096-I4096</f>
        <v>1400000</v>
      </c>
      <c r="K4096" s="733">
        <f t="shared" si="1845"/>
        <v>0</v>
      </c>
    </row>
    <row r="4097" spans="1:11" ht="12.95" customHeight="1" x14ac:dyDescent="0.25">
      <c r="A4097" s="778" t="s">
        <v>932</v>
      </c>
      <c r="B4097" s="32" t="s">
        <v>918</v>
      </c>
      <c r="C4097" s="611">
        <f>C4098</f>
        <v>2400000</v>
      </c>
      <c r="D4097" s="611">
        <f t="shared" ref="D4097:J4097" si="1846">D4098</f>
        <v>0</v>
      </c>
      <c r="E4097" s="611">
        <f t="shared" si="1846"/>
        <v>0</v>
      </c>
      <c r="F4097" s="663">
        <f t="shared" si="1846"/>
        <v>0</v>
      </c>
      <c r="G4097" s="857">
        <f t="shared" si="1846"/>
        <v>0</v>
      </c>
      <c r="H4097" s="611">
        <f t="shared" si="1846"/>
        <v>0</v>
      </c>
      <c r="I4097" s="953">
        <f t="shared" si="1846"/>
        <v>0</v>
      </c>
      <c r="J4097" s="664">
        <f t="shared" si="1846"/>
        <v>2400000</v>
      </c>
      <c r="K4097" s="733">
        <f t="shared" si="1845"/>
        <v>0</v>
      </c>
    </row>
    <row r="4098" spans="1:11" ht="12.95" customHeight="1" x14ac:dyDescent="0.25">
      <c r="A4098" s="778" t="s">
        <v>933</v>
      </c>
      <c r="B4098" s="32" t="s">
        <v>919</v>
      </c>
      <c r="C4098" s="611">
        <v>2400000</v>
      </c>
      <c r="D4098" s="211"/>
      <c r="E4098" s="211"/>
      <c r="F4098" s="693"/>
      <c r="G4098" s="828"/>
      <c r="H4098" s="629"/>
      <c r="I4098" s="829"/>
      <c r="J4098" s="630">
        <f>C4098-I4098</f>
        <v>2400000</v>
      </c>
      <c r="K4098" s="733">
        <f t="shared" si="1845"/>
        <v>0</v>
      </c>
    </row>
    <row r="4099" spans="1:11" ht="12.95" customHeight="1" thickBot="1" x14ac:dyDescent="0.3">
      <c r="A4099" s="371" t="s">
        <v>62</v>
      </c>
      <c r="B4099" s="47" t="s">
        <v>63</v>
      </c>
      <c r="C4099" s="616">
        <f>C4100</f>
        <v>2400000</v>
      </c>
      <c r="D4099" s="616">
        <f t="shared" ref="D4099:J4099" si="1847">D4100</f>
        <v>0</v>
      </c>
      <c r="E4099" s="616">
        <f t="shared" si="1847"/>
        <v>0</v>
      </c>
      <c r="F4099" s="622">
        <f t="shared" si="1847"/>
        <v>0</v>
      </c>
      <c r="G4099" s="838">
        <f t="shared" si="1847"/>
        <v>0</v>
      </c>
      <c r="H4099" s="641">
        <f t="shared" si="1847"/>
        <v>0</v>
      </c>
      <c r="I4099" s="962">
        <f t="shared" si="1847"/>
        <v>0</v>
      </c>
      <c r="J4099" s="632">
        <f t="shared" si="1847"/>
        <v>2400000</v>
      </c>
      <c r="K4099" s="739">
        <f t="shared" si="1845"/>
        <v>0</v>
      </c>
    </row>
    <row r="4100" spans="1:11" ht="12.95" customHeight="1" thickBot="1" x14ac:dyDescent="0.3">
      <c r="A4100" s="776" t="s">
        <v>339</v>
      </c>
      <c r="B4100" s="3" t="s">
        <v>136</v>
      </c>
      <c r="C4100" s="617">
        <f>C4101+C4103+C4106</f>
        <v>2400000</v>
      </c>
      <c r="D4100" s="617">
        <f t="shared" ref="D4100:J4100" si="1848">D4101+D4103+D4106</f>
        <v>0</v>
      </c>
      <c r="E4100" s="617">
        <f t="shared" si="1848"/>
        <v>0</v>
      </c>
      <c r="F4100" s="624">
        <f t="shared" si="1848"/>
        <v>0</v>
      </c>
      <c r="G4100" s="820">
        <f t="shared" si="1848"/>
        <v>0</v>
      </c>
      <c r="H4100" s="617">
        <f t="shared" si="1848"/>
        <v>0</v>
      </c>
      <c r="I4100" s="934">
        <f t="shared" si="1848"/>
        <v>0</v>
      </c>
      <c r="J4100" s="625">
        <f t="shared" si="1848"/>
        <v>2400000</v>
      </c>
      <c r="K4100" s="741">
        <f t="shared" si="1845"/>
        <v>0</v>
      </c>
    </row>
    <row r="4101" spans="1:11" ht="12.95" customHeight="1" x14ac:dyDescent="0.25">
      <c r="A4101" s="777" t="s">
        <v>340</v>
      </c>
      <c r="B4101" s="41" t="s">
        <v>139</v>
      </c>
      <c r="C4101" s="618">
        <f>C4102</f>
        <v>255000</v>
      </c>
      <c r="D4101" s="618">
        <f t="shared" ref="D4101:J4101" si="1849">D4102</f>
        <v>0</v>
      </c>
      <c r="E4101" s="618">
        <f t="shared" si="1849"/>
        <v>0</v>
      </c>
      <c r="F4101" s="626">
        <f t="shared" si="1849"/>
        <v>0</v>
      </c>
      <c r="G4101" s="821">
        <f t="shared" si="1849"/>
        <v>0</v>
      </c>
      <c r="H4101" s="618">
        <f t="shared" si="1849"/>
        <v>0</v>
      </c>
      <c r="I4101" s="935">
        <f t="shared" si="1849"/>
        <v>0</v>
      </c>
      <c r="J4101" s="628">
        <f t="shared" si="1849"/>
        <v>255000</v>
      </c>
      <c r="K4101" s="743">
        <f t="shared" si="1845"/>
        <v>0</v>
      </c>
    </row>
    <row r="4102" spans="1:11" ht="12.95" customHeight="1" x14ac:dyDescent="0.25">
      <c r="A4102" s="778" t="s">
        <v>341</v>
      </c>
      <c r="B4102" s="4" t="s">
        <v>140</v>
      </c>
      <c r="C4102" s="12">
        <v>255000</v>
      </c>
      <c r="D4102" s="587"/>
      <c r="E4102" s="587"/>
      <c r="F4102" s="699"/>
      <c r="G4102" s="804"/>
      <c r="H4102" s="587"/>
      <c r="I4102" s="823">
        <f>H4102+G4102</f>
        <v>0</v>
      </c>
      <c r="J4102" s="604">
        <f>C4102-I4102</f>
        <v>255000</v>
      </c>
      <c r="K4102" s="733">
        <f t="shared" si="1845"/>
        <v>0</v>
      </c>
    </row>
    <row r="4103" spans="1:11" ht="12.95" customHeight="1" x14ac:dyDescent="0.25">
      <c r="A4103" s="778" t="s">
        <v>342</v>
      </c>
      <c r="B4103" s="4" t="s">
        <v>141</v>
      </c>
      <c r="C4103" s="12">
        <f>C4104+C4105</f>
        <v>105000</v>
      </c>
      <c r="D4103" s="12">
        <f t="shared" ref="D4103:J4103" si="1850">D4104+D4105</f>
        <v>0</v>
      </c>
      <c r="E4103" s="12">
        <f t="shared" si="1850"/>
        <v>0</v>
      </c>
      <c r="F4103" s="633">
        <f t="shared" si="1850"/>
        <v>0</v>
      </c>
      <c r="G4103" s="824">
        <f t="shared" si="1850"/>
        <v>0</v>
      </c>
      <c r="H4103" s="12">
        <f t="shared" si="1850"/>
        <v>0</v>
      </c>
      <c r="I4103" s="834">
        <f t="shared" si="1850"/>
        <v>0</v>
      </c>
      <c r="J4103" s="634">
        <f t="shared" si="1850"/>
        <v>105000</v>
      </c>
      <c r="K4103" s="733">
        <f t="shared" si="1845"/>
        <v>0</v>
      </c>
    </row>
    <row r="4104" spans="1:11" ht="12.95" customHeight="1" x14ac:dyDescent="0.25">
      <c r="A4104" s="778" t="s">
        <v>343</v>
      </c>
      <c r="B4104" s="4" t="s">
        <v>142</v>
      </c>
      <c r="C4104" s="12">
        <v>105000</v>
      </c>
      <c r="D4104" s="218"/>
      <c r="E4104" s="218"/>
      <c r="F4104" s="697"/>
      <c r="G4104" s="804"/>
      <c r="H4104" s="587"/>
      <c r="I4104" s="823">
        <f>H4104+G4104</f>
        <v>0</v>
      </c>
      <c r="J4104" s="604">
        <f>C4104-I4104</f>
        <v>105000</v>
      </c>
      <c r="K4104" s="733">
        <f t="shared" si="1845"/>
        <v>0</v>
      </c>
    </row>
    <row r="4105" spans="1:11" ht="12.95" customHeight="1" x14ac:dyDescent="0.25">
      <c r="A4105" s="778" t="s">
        <v>944</v>
      </c>
      <c r="B4105" s="4" t="s">
        <v>809</v>
      </c>
      <c r="C4105" s="12">
        <v>0</v>
      </c>
      <c r="D4105" s="218"/>
      <c r="E4105" s="218"/>
      <c r="F4105" s="697"/>
      <c r="G4105" s="804"/>
      <c r="H4105" s="587"/>
      <c r="I4105" s="823"/>
      <c r="J4105" s="604">
        <f>C4105-I4105</f>
        <v>0</v>
      </c>
      <c r="K4105" s="733"/>
    </row>
    <row r="4106" spans="1:11" ht="12.95" customHeight="1" x14ac:dyDescent="0.25">
      <c r="A4106" s="778" t="s">
        <v>344</v>
      </c>
      <c r="B4106" s="4" t="s">
        <v>143</v>
      </c>
      <c r="C4106" s="12">
        <f>C4107</f>
        <v>2040000</v>
      </c>
      <c r="D4106" s="12">
        <f t="shared" ref="D4106:J4106" si="1851">D4107</f>
        <v>0</v>
      </c>
      <c r="E4106" s="12">
        <f t="shared" si="1851"/>
        <v>0</v>
      </c>
      <c r="F4106" s="633">
        <f t="shared" si="1851"/>
        <v>0</v>
      </c>
      <c r="G4106" s="824">
        <f t="shared" si="1851"/>
        <v>0</v>
      </c>
      <c r="H4106" s="12">
        <f t="shared" si="1851"/>
        <v>0</v>
      </c>
      <c r="I4106" s="954">
        <f t="shared" si="1851"/>
        <v>0</v>
      </c>
      <c r="J4106" s="634">
        <f t="shared" si="1851"/>
        <v>2040000</v>
      </c>
      <c r="K4106" s="733">
        <f t="shared" ref="K4106:K4113" si="1852">I4106/C4106*100</f>
        <v>0</v>
      </c>
    </row>
    <row r="4107" spans="1:11" ht="12.95" customHeight="1" x14ac:dyDescent="0.25">
      <c r="A4107" s="778" t="s">
        <v>345</v>
      </c>
      <c r="B4107" s="4" t="s">
        <v>144</v>
      </c>
      <c r="C4107" s="12">
        <v>2040000</v>
      </c>
      <c r="D4107" s="218"/>
      <c r="E4107" s="218"/>
      <c r="F4107" s="697"/>
      <c r="G4107" s="804"/>
      <c r="H4107" s="587"/>
      <c r="I4107" s="823">
        <f>H4107+G4107</f>
        <v>0</v>
      </c>
      <c r="J4107" s="604">
        <f>C4107-I4107</f>
        <v>2040000</v>
      </c>
      <c r="K4107" s="733">
        <f t="shared" si="1852"/>
        <v>0</v>
      </c>
    </row>
    <row r="4108" spans="1:11" ht="12.95" customHeight="1" x14ac:dyDescent="0.25">
      <c r="A4108" s="745" t="s">
        <v>101</v>
      </c>
      <c r="B4108" s="38" t="s">
        <v>95</v>
      </c>
      <c r="C4108" s="620">
        <f>C4109</f>
        <v>2000000</v>
      </c>
      <c r="D4108" s="620">
        <f t="shared" ref="D4108:J4109" si="1853">D4109</f>
        <v>0</v>
      </c>
      <c r="E4108" s="620">
        <f t="shared" si="1853"/>
        <v>0</v>
      </c>
      <c r="F4108" s="453">
        <f t="shared" si="1853"/>
        <v>0</v>
      </c>
      <c r="G4108" s="825">
        <f t="shared" si="1853"/>
        <v>480000</v>
      </c>
      <c r="H4108" s="619">
        <f t="shared" si="1853"/>
        <v>0</v>
      </c>
      <c r="I4108" s="665">
        <f t="shared" si="1853"/>
        <v>480000</v>
      </c>
      <c r="J4108" s="621">
        <f t="shared" si="1853"/>
        <v>1520000</v>
      </c>
      <c r="K4108" s="746">
        <f t="shared" si="1852"/>
        <v>24</v>
      </c>
    </row>
    <row r="4109" spans="1:11" ht="12.95" customHeight="1" thickBot="1" x14ac:dyDescent="0.3">
      <c r="A4109" s="371" t="s">
        <v>346</v>
      </c>
      <c r="B4109" s="47" t="s">
        <v>64</v>
      </c>
      <c r="C4109" s="616">
        <f>C4110</f>
        <v>2000000</v>
      </c>
      <c r="D4109" s="616">
        <f t="shared" si="1853"/>
        <v>0</v>
      </c>
      <c r="E4109" s="616">
        <f t="shared" si="1853"/>
        <v>0</v>
      </c>
      <c r="F4109" s="622">
        <f t="shared" si="1853"/>
        <v>0</v>
      </c>
      <c r="G4109" s="838">
        <f t="shared" si="1853"/>
        <v>480000</v>
      </c>
      <c r="H4109" s="641">
        <f t="shared" si="1853"/>
        <v>0</v>
      </c>
      <c r="I4109" s="962">
        <f t="shared" si="1853"/>
        <v>480000</v>
      </c>
      <c r="J4109" s="632">
        <f t="shared" si="1853"/>
        <v>1520000</v>
      </c>
      <c r="K4109" s="739">
        <f t="shared" si="1852"/>
        <v>24</v>
      </c>
    </row>
    <row r="4110" spans="1:11" ht="12.95" customHeight="1" thickBot="1" x14ac:dyDescent="0.3">
      <c r="A4110" s="776" t="s">
        <v>347</v>
      </c>
      <c r="B4110" s="3" t="s">
        <v>136</v>
      </c>
      <c r="C4110" s="617">
        <f>C4111+C4113+C4116</f>
        <v>2000000</v>
      </c>
      <c r="D4110" s="617">
        <f t="shared" ref="D4110:J4110" si="1854">D4111+D4113+D4116</f>
        <v>0</v>
      </c>
      <c r="E4110" s="617">
        <f t="shared" si="1854"/>
        <v>0</v>
      </c>
      <c r="F4110" s="624">
        <f t="shared" si="1854"/>
        <v>0</v>
      </c>
      <c r="G4110" s="820">
        <f t="shared" si="1854"/>
        <v>480000</v>
      </c>
      <c r="H4110" s="617">
        <f t="shared" si="1854"/>
        <v>0</v>
      </c>
      <c r="I4110" s="934">
        <f t="shared" si="1854"/>
        <v>480000</v>
      </c>
      <c r="J4110" s="625">
        <f t="shared" si="1854"/>
        <v>1520000</v>
      </c>
      <c r="K4110" s="741">
        <f t="shared" si="1852"/>
        <v>24</v>
      </c>
    </row>
    <row r="4111" spans="1:11" ht="12.95" customHeight="1" x14ac:dyDescent="0.25">
      <c r="A4111" s="778" t="s">
        <v>934</v>
      </c>
      <c r="B4111" s="41" t="s">
        <v>935</v>
      </c>
      <c r="C4111" s="618">
        <f>C4112</f>
        <v>110000</v>
      </c>
      <c r="D4111" s="618">
        <f t="shared" ref="D4111:J4111" si="1855">D4112</f>
        <v>0</v>
      </c>
      <c r="E4111" s="618">
        <f t="shared" si="1855"/>
        <v>0</v>
      </c>
      <c r="F4111" s="626">
        <f t="shared" si="1855"/>
        <v>0</v>
      </c>
      <c r="G4111" s="833">
        <f t="shared" si="1855"/>
        <v>0</v>
      </c>
      <c r="H4111" s="635">
        <f t="shared" si="1855"/>
        <v>0</v>
      </c>
      <c r="I4111" s="937">
        <f t="shared" si="1855"/>
        <v>0</v>
      </c>
      <c r="J4111" s="628">
        <f t="shared" si="1855"/>
        <v>110000</v>
      </c>
      <c r="K4111" s="743">
        <f t="shared" si="1852"/>
        <v>0</v>
      </c>
    </row>
    <row r="4112" spans="1:11" ht="12.95" customHeight="1" x14ac:dyDescent="0.25">
      <c r="A4112" s="778" t="s">
        <v>936</v>
      </c>
      <c r="B4112" s="4" t="s">
        <v>791</v>
      </c>
      <c r="C4112" s="12">
        <v>110000</v>
      </c>
      <c r="D4112" s="218"/>
      <c r="E4112" s="218"/>
      <c r="F4112" s="697"/>
      <c r="G4112" s="822"/>
      <c r="H4112" s="605"/>
      <c r="I4112" s="823">
        <f>H4112+G4112</f>
        <v>0</v>
      </c>
      <c r="J4112" s="878">
        <f>C4112-I4112</f>
        <v>110000</v>
      </c>
      <c r="K4112" s="733">
        <f t="shared" si="1852"/>
        <v>0</v>
      </c>
    </row>
    <row r="4113" spans="1:11" ht="12.95" customHeight="1" x14ac:dyDescent="0.25">
      <c r="A4113" s="778" t="s">
        <v>348</v>
      </c>
      <c r="B4113" s="4" t="s">
        <v>141</v>
      </c>
      <c r="C4113" s="12">
        <f>C4114+C4115</f>
        <v>90000</v>
      </c>
      <c r="D4113" s="12">
        <f t="shared" ref="D4113:J4113" si="1856">D4114+D4115</f>
        <v>0</v>
      </c>
      <c r="E4113" s="12">
        <f t="shared" si="1856"/>
        <v>0</v>
      </c>
      <c r="F4113" s="12">
        <f t="shared" si="1856"/>
        <v>0</v>
      </c>
      <c r="G4113" s="12">
        <f t="shared" si="1856"/>
        <v>30000</v>
      </c>
      <c r="H4113" s="12">
        <f t="shared" si="1856"/>
        <v>0</v>
      </c>
      <c r="I4113" s="12">
        <f t="shared" si="1856"/>
        <v>30000</v>
      </c>
      <c r="J4113" s="12">
        <f t="shared" si="1856"/>
        <v>60000</v>
      </c>
      <c r="K4113" s="733">
        <f t="shared" si="1852"/>
        <v>33.333333333333329</v>
      </c>
    </row>
    <row r="4114" spans="1:11" ht="12.95" customHeight="1" x14ac:dyDescent="0.25">
      <c r="A4114" s="778" t="s">
        <v>1013</v>
      </c>
      <c r="B4114" s="4" t="s">
        <v>142</v>
      </c>
      <c r="C4114" s="12">
        <v>90000</v>
      </c>
      <c r="D4114" s="12"/>
      <c r="E4114" s="12"/>
      <c r="F4114" s="633"/>
      <c r="G4114" s="824">
        <v>30000</v>
      </c>
      <c r="H4114" s="12"/>
      <c r="I4114" s="834">
        <f>H4114+G4114</f>
        <v>30000</v>
      </c>
      <c r="J4114" s="634">
        <f>C4114-I4114</f>
        <v>60000</v>
      </c>
      <c r="K4114" s="733">
        <f>I4114/C4114*100</f>
        <v>33.333333333333329</v>
      </c>
    </row>
    <row r="4115" spans="1:11" ht="12.95" customHeight="1" x14ac:dyDescent="0.25">
      <c r="A4115" s="778" t="s">
        <v>937</v>
      </c>
      <c r="B4115" s="4" t="s">
        <v>387</v>
      </c>
      <c r="C4115" s="12">
        <v>0</v>
      </c>
      <c r="D4115" s="218"/>
      <c r="E4115" s="218"/>
      <c r="F4115" s="697"/>
      <c r="G4115" s="822"/>
      <c r="H4115" s="605"/>
      <c r="I4115" s="823">
        <f>H4115+G4115</f>
        <v>0</v>
      </c>
      <c r="J4115" s="604">
        <f>C4115-I4115</f>
        <v>0</v>
      </c>
      <c r="K4115" s="733"/>
    </row>
    <row r="4116" spans="1:11" ht="12.95" customHeight="1" x14ac:dyDescent="0.25">
      <c r="A4116" s="778" t="s">
        <v>349</v>
      </c>
      <c r="B4116" s="4" t="s">
        <v>143</v>
      </c>
      <c r="C4116" s="12">
        <f>C4117</f>
        <v>1800000</v>
      </c>
      <c r="D4116" s="12">
        <f t="shared" ref="D4116:J4116" si="1857">D4117</f>
        <v>0</v>
      </c>
      <c r="E4116" s="12">
        <f t="shared" si="1857"/>
        <v>0</v>
      </c>
      <c r="F4116" s="633">
        <f t="shared" si="1857"/>
        <v>0</v>
      </c>
      <c r="G4116" s="824">
        <f t="shared" si="1857"/>
        <v>450000</v>
      </c>
      <c r="H4116" s="824">
        <f t="shared" si="1857"/>
        <v>0</v>
      </c>
      <c r="I4116" s="834">
        <f t="shared" si="1857"/>
        <v>450000</v>
      </c>
      <c r="J4116" s="634">
        <f t="shared" si="1857"/>
        <v>1350000</v>
      </c>
      <c r="K4116" s="733">
        <f t="shared" ref="K4116:K4126" si="1858">I4116/C4116*100</f>
        <v>25</v>
      </c>
    </row>
    <row r="4117" spans="1:11" ht="12.95" customHeight="1" x14ac:dyDescent="0.25">
      <c r="A4117" s="778" t="s">
        <v>350</v>
      </c>
      <c r="B4117" s="4" t="s">
        <v>144</v>
      </c>
      <c r="C4117" s="12">
        <v>1800000</v>
      </c>
      <c r="D4117" s="218"/>
      <c r="E4117" s="218"/>
      <c r="F4117" s="697"/>
      <c r="G4117" s="822">
        <v>450000</v>
      </c>
      <c r="H4117" s="605">
        <v>0</v>
      </c>
      <c r="I4117" s="823">
        <f>H4117+G4117</f>
        <v>450000</v>
      </c>
      <c r="J4117" s="604">
        <f>C4117-I4117</f>
        <v>1350000</v>
      </c>
      <c r="K4117" s="733">
        <f t="shared" si="1858"/>
        <v>25</v>
      </c>
    </row>
    <row r="4118" spans="1:11" ht="12.95" customHeight="1" x14ac:dyDescent="0.25">
      <c r="A4118" s="745" t="s">
        <v>100</v>
      </c>
      <c r="B4118" s="38" t="s">
        <v>96</v>
      </c>
      <c r="C4118" s="620">
        <f t="shared" ref="C4118:J4118" si="1859">C4119+C4133+C4145</f>
        <v>10190000</v>
      </c>
      <c r="D4118" s="620">
        <f t="shared" si="1859"/>
        <v>0</v>
      </c>
      <c r="E4118" s="620">
        <f t="shared" si="1859"/>
        <v>0</v>
      </c>
      <c r="F4118" s="453">
        <f t="shared" si="1859"/>
        <v>0</v>
      </c>
      <c r="G4118" s="832">
        <f t="shared" si="1859"/>
        <v>229000</v>
      </c>
      <c r="H4118" s="620">
        <f t="shared" si="1859"/>
        <v>0</v>
      </c>
      <c r="I4118" s="810">
        <f t="shared" si="1859"/>
        <v>229000</v>
      </c>
      <c r="J4118" s="866">
        <f t="shared" si="1859"/>
        <v>9961000</v>
      </c>
      <c r="K4118" s="746">
        <f t="shared" si="1858"/>
        <v>2.2473012757605497</v>
      </c>
    </row>
    <row r="4119" spans="1:11" ht="12.95" customHeight="1" thickBot="1" x14ac:dyDescent="0.3">
      <c r="A4119" s="371" t="s">
        <v>65</v>
      </c>
      <c r="B4119" s="47" t="s">
        <v>66</v>
      </c>
      <c r="C4119" s="616">
        <f>C4120</f>
        <v>2000000</v>
      </c>
      <c r="D4119" s="616">
        <f t="shared" ref="D4119:J4119" si="1860">D4120</f>
        <v>0</v>
      </c>
      <c r="E4119" s="616">
        <f t="shared" si="1860"/>
        <v>0</v>
      </c>
      <c r="F4119" s="622">
        <f t="shared" si="1860"/>
        <v>0</v>
      </c>
      <c r="G4119" s="838">
        <f t="shared" si="1860"/>
        <v>229000</v>
      </c>
      <c r="H4119" s="641">
        <f t="shared" si="1860"/>
        <v>0</v>
      </c>
      <c r="I4119" s="962">
        <f t="shared" si="1860"/>
        <v>229000</v>
      </c>
      <c r="J4119" s="632">
        <f t="shared" si="1860"/>
        <v>1771000</v>
      </c>
      <c r="K4119" s="739">
        <f t="shared" si="1858"/>
        <v>11.450000000000001</v>
      </c>
    </row>
    <row r="4120" spans="1:11" ht="12.95" customHeight="1" thickBot="1" x14ac:dyDescent="0.3">
      <c r="A4120" s="776" t="s">
        <v>351</v>
      </c>
      <c r="B4120" s="3" t="s">
        <v>136</v>
      </c>
      <c r="C4120" s="617">
        <f>C4121+C4123+C4125</f>
        <v>2000000</v>
      </c>
      <c r="D4120" s="617">
        <f t="shared" ref="D4120:J4120" si="1861">D4121+D4123+D4125</f>
        <v>0</v>
      </c>
      <c r="E4120" s="617">
        <f t="shared" si="1861"/>
        <v>0</v>
      </c>
      <c r="F4120" s="624">
        <f t="shared" si="1861"/>
        <v>0</v>
      </c>
      <c r="G4120" s="820">
        <f t="shared" si="1861"/>
        <v>229000</v>
      </c>
      <c r="H4120" s="617">
        <f t="shared" si="1861"/>
        <v>0</v>
      </c>
      <c r="I4120" s="934">
        <f t="shared" si="1861"/>
        <v>229000</v>
      </c>
      <c r="J4120" s="625">
        <f t="shared" si="1861"/>
        <v>1771000</v>
      </c>
      <c r="K4120" s="741">
        <f t="shared" si="1858"/>
        <v>11.450000000000001</v>
      </c>
    </row>
    <row r="4121" spans="1:11" ht="12.95" customHeight="1" x14ac:dyDescent="0.25">
      <c r="A4121" s="777" t="s">
        <v>352</v>
      </c>
      <c r="B4121" s="41" t="s">
        <v>139</v>
      </c>
      <c r="C4121" s="618">
        <f>C4122</f>
        <v>270000</v>
      </c>
      <c r="D4121" s="618">
        <f t="shared" ref="D4121:J4121" si="1862">D4122</f>
        <v>0</v>
      </c>
      <c r="E4121" s="618">
        <f t="shared" si="1862"/>
        <v>0</v>
      </c>
      <c r="F4121" s="626">
        <f t="shared" si="1862"/>
        <v>0</v>
      </c>
      <c r="G4121" s="821">
        <f t="shared" si="1862"/>
        <v>184000</v>
      </c>
      <c r="H4121" s="618">
        <f t="shared" si="1862"/>
        <v>0</v>
      </c>
      <c r="I4121" s="935">
        <f t="shared" si="1862"/>
        <v>184000</v>
      </c>
      <c r="J4121" s="628">
        <f t="shared" si="1862"/>
        <v>86000</v>
      </c>
      <c r="K4121" s="743">
        <f t="shared" si="1858"/>
        <v>68.148148148148152</v>
      </c>
    </row>
    <row r="4122" spans="1:11" ht="12.95" customHeight="1" x14ac:dyDescent="0.25">
      <c r="A4122" s="778" t="s">
        <v>353</v>
      </c>
      <c r="B4122" s="4" t="s">
        <v>140</v>
      </c>
      <c r="C4122" s="12">
        <v>270000</v>
      </c>
      <c r="D4122" s="218"/>
      <c r="E4122" s="218"/>
      <c r="F4122" s="697"/>
      <c r="G4122" s="822">
        <v>184000</v>
      </c>
      <c r="H4122" s="605"/>
      <c r="I4122" s="823">
        <f>H4122+G4122</f>
        <v>184000</v>
      </c>
      <c r="J4122" s="604">
        <f>C4122-I4122</f>
        <v>86000</v>
      </c>
      <c r="K4122" s="733">
        <f t="shared" si="1858"/>
        <v>68.148148148148152</v>
      </c>
    </row>
    <row r="4123" spans="1:11" ht="12.95" customHeight="1" x14ac:dyDescent="0.25">
      <c r="A4123" s="778" t="s">
        <v>354</v>
      </c>
      <c r="B4123" s="4" t="s">
        <v>141</v>
      </c>
      <c r="C4123" s="12">
        <f>C4124</f>
        <v>200000</v>
      </c>
      <c r="D4123" s="12">
        <f t="shared" ref="D4123:J4123" si="1863">D4124</f>
        <v>0</v>
      </c>
      <c r="E4123" s="12">
        <f t="shared" si="1863"/>
        <v>0</v>
      </c>
      <c r="F4123" s="633">
        <f t="shared" si="1863"/>
        <v>0</v>
      </c>
      <c r="G4123" s="824">
        <f t="shared" si="1863"/>
        <v>45000</v>
      </c>
      <c r="H4123" s="12">
        <f t="shared" si="1863"/>
        <v>0</v>
      </c>
      <c r="I4123" s="834">
        <f t="shared" si="1863"/>
        <v>45000</v>
      </c>
      <c r="J4123" s="634">
        <f t="shared" si="1863"/>
        <v>155000</v>
      </c>
      <c r="K4123" s="733">
        <f t="shared" si="1858"/>
        <v>22.5</v>
      </c>
    </row>
    <row r="4124" spans="1:11" ht="12.95" customHeight="1" x14ac:dyDescent="0.25">
      <c r="A4124" s="778" t="s">
        <v>355</v>
      </c>
      <c r="B4124" s="4" t="s">
        <v>142</v>
      </c>
      <c r="C4124" s="12">
        <v>200000</v>
      </c>
      <c r="D4124" s="218"/>
      <c r="E4124" s="218"/>
      <c r="F4124" s="697"/>
      <c r="G4124" s="822">
        <v>45000</v>
      </c>
      <c r="H4124" s="605"/>
      <c r="I4124" s="823">
        <f>H4124+G4124</f>
        <v>45000</v>
      </c>
      <c r="J4124" s="604">
        <f>C4124-I4124</f>
        <v>155000</v>
      </c>
      <c r="K4124" s="733">
        <f t="shared" si="1858"/>
        <v>22.5</v>
      </c>
    </row>
    <row r="4125" spans="1:11" ht="12.95" customHeight="1" x14ac:dyDescent="0.25">
      <c r="A4125" s="778" t="s">
        <v>356</v>
      </c>
      <c r="B4125" s="4" t="s">
        <v>143</v>
      </c>
      <c r="C4125" s="12">
        <f>C4126</f>
        <v>1530000</v>
      </c>
      <c r="D4125" s="12">
        <f t="shared" ref="D4125:J4125" si="1864">D4126</f>
        <v>0</v>
      </c>
      <c r="E4125" s="12">
        <f t="shared" si="1864"/>
        <v>0</v>
      </c>
      <c r="F4125" s="633">
        <f t="shared" si="1864"/>
        <v>0</v>
      </c>
      <c r="G4125" s="824">
        <f t="shared" si="1864"/>
        <v>0</v>
      </c>
      <c r="H4125" s="12">
        <f t="shared" si="1864"/>
        <v>0</v>
      </c>
      <c r="I4125" s="834">
        <f t="shared" si="1864"/>
        <v>0</v>
      </c>
      <c r="J4125" s="634">
        <f t="shared" si="1864"/>
        <v>1530000</v>
      </c>
      <c r="K4125" s="733">
        <f t="shared" si="1858"/>
        <v>0</v>
      </c>
    </row>
    <row r="4126" spans="1:11" ht="12.95" customHeight="1" x14ac:dyDescent="0.25">
      <c r="A4126" s="778" t="s">
        <v>357</v>
      </c>
      <c r="B4126" s="4" t="s">
        <v>144</v>
      </c>
      <c r="C4126" s="12">
        <v>1530000</v>
      </c>
      <c r="D4126" s="218"/>
      <c r="E4126" s="218"/>
      <c r="F4126" s="697"/>
      <c r="G4126" s="822"/>
      <c r="H4126" s="605"/>
      <c r="I4126" s="823">
        <f>H4126+G4126</f>
        <v>0</v>
      </c>
      <c r="J4126" s="604">
        <f>C4126-I4126</f>
        <v>1530000</v>
      </c>
      <c r="K4126" s="733">
        <f t="shared" si="1858"/>
        <v>0</v>
      </c>
    </row>
    <row r="4127" spans="1:11" ht="14.1" customHeight="1" x14ac:dyDescent="0.25">
      <c r="A4127" s="918"/>
      <c r="B4127" s="879"/>
      <c r="C4127" s="880"/>
      <c r="D4127" s="881"/>
      <c r="E4127" s="881"/>
      <c r="F4127" s="881"/>
      <c r="G4127" s="882"/>
      <c r="H4127" s="882"/>
      <c r="I4127" s="882"/>
      <c r="J4127" s="883"/>
      <c r="K4127" s="884"/>
    </row>
    <row r="4128" spans="1:11" ht="14.1" customHeight="1" x14ac:dyDescent="0.25">
      <c r="A4128" s="919"/>
      <c r="B4128" s="7"/>
      <c r="C4128" s="885"/>
      <c r="D4128" s="220"/>
      <c r="E4128" s="220"/>
      <c r="F4128" s="220"/>
      <c r="G4128" s="415"/>
      <c r="H4128" s="415"/>
      <c r="I4128" s="415"/>
      <c r="J4128" s="886"/>
      <c r="K4128" s="887"/>
    </row>
    <row r="4129" spans="1:11" ht="14.1" customHeight="1" x14ac:dyDescent="0.25">
      <c r="A4129" s="919"/>
      <c r="B4129" s="7"/>
      <c r="C4129" s="885"/>
      <c r="D4129" s="220"/>
      <c r="E4129" s="220"/>
      <c r="F4129" s="220"/>
      <c r="G4129" s="415"/>
      <c r="H4129" s="415"/>
      <c r="I4129" s="415"/>
      <c r="J4129" s="886"/>
      <c r="K4129" s="887"/>
    </row>
    <row r="4130" spans="1:11" ht="14.1" customHeight="1" x14ac:dyDescent="0.25">
      <c r="A4130" s="919"/>
      <c r="B4130" s="7"/>
      <c r="C4130" s="885"/>
      <c r="D4130" s="220"/>
      <c r="E4130" s="220"/>
      <c r="F4130" s="220"/>
      <c r="G4130" s="415"/>
      <c r="H4130" s="415"/>
      <c r="I4130" s="415"/>
      <c r="J4130" s="886"/>
      <c r="K4130" s="887"/>
    </row>
    <row r="4131" spans="1:11" ht="14.1" customHeight="1" x14ac:dyDescent="0.25">
      <c r="A4131" s="919"/>
      <c r="B4131" s="7"/>
      <c r="C4131" s="885"/>
      <c r="D4131" s="220"/>
      <c r="E4131" s="220"/>
      <c r="F4131" s="220"/>
      <c r="G4131" s="415"/>
      <c r="H4131" s="415"/>
      <c r="I4131" s="415"/>
      <c r="J4131" s="886"/>
      <c r="K4131" s="887">
        <v>11</v>
      </c>
    </row>
    <row r="4132" spans="1:11" ht="14.1" customHeight="1" x14ac:dyDescent="0.25">
      <c r="A4132" s="717" t="s">
        <v>435</v>
      </c>
      <c r="B4132" s="689">
        <v>2</v>
      </c>
      <c r="C4132" s="690" t="s">
        <v>436</v>
      </c>
      <c r="D4132" s="690" t="s">
        <v>437</v>
      </c>
      <c r="E4132" s="690" t="s">
        <v>438</v>
      </c>
      <c r="F4132" s="691" t="s">
        <v>439</v>
      </c>
      <c r="G4132" s="801">
        <v>7</v>
      </c>
      <c r="H4132" s="581">
        <v>8</v>
      </c>
      <c r="I4132" s="924">
        <v>9</v>
      </c>
      <c r="J4132" s="582">
        <v>10</v>
      </c>
      <c r="K4132" s="718">
        <v>11</v>
      </c>
    </row>
    <row r="4133" spans="1:11" ht="14.1" customHeight="1" thickBot="1" x14ac:dyDescent="0.3">
      <c r="A4133" s="371" t="s">
        <v>67</v>
      </c>
      <c r="B4133" s="47" t="s">
        <v>68</v>
      </c>
      <c r="C4133" s="616">
        <f>C4134+C4137</f>
        <v>3770000</v>
      </c>
      <c r="D4133" s="616">
        <f t="shared" ref="D4133:J4133" si="1865">D4134+D4137</f>
        <v>0</v>
      </c>
      <c r="E4133" s="616">
        <f t="shared" si="1865"/>
        <v>0</v>
      </c>
      <c r="F4133" s="622">
        <f t="shared" si="1865"/>
        <v>0</v>
      </c>
      <c r="G4133" s="838">
        <f t="shared" si="1865"/>
        <v>0</v>
      </c>
      <c r="H4133" s="641">
        <f t="shared" si="1865"/>
        <v>0</v>
      </c>
      <c r="I4133" s="962">
        <f t="shared" si="1865"/>
        <v>0</v>
      </c>
      <c r="J4133" s="632">
        <f t="shared" si="1865"/>
        <v>3770000</v>
      </c>
      <c r="K4133" s="739">
        <f t="shared" ref="K4133:K4141" si="1866">I4133/C4133*100</f>
        <v>0</v>
      </c>
    </row>
    <row r="4134" spans="1:11" ht="14.1" customHeight="1" thickBot="1" x14ac:dyDescent="0.3">
      <c r="A4134" s="372" t="s">
        <v>365</v>
      </c>
      <c r="B4134" s="3" t="s">
        <v>80</v>
      </c>
      <c r="C4134" s="617">
        <f>C4135</f>
        <v>1695000</v>
      </c>
      <c r="D4134" s="617">
        <f t="shared" ref="D4134:J4135" si="1867">D4135</f>
        <v>0</v>
      </c>
      <c r="E4134" s="617">
        <f t="shared" si="1867"/>
        <v>0</v>
      </c>
      <c r="F4134" s="624">
        <f t="shared" si="1867"/>
        <v>0</v>
      </c>
      <c r="G4134" s="820">
        <f t="shared" si="1867"/>
        <v>0</v>
      </c>
      <c r="H4134" s="617">
        <f t="shared" si="1867"/>
        <v>0</v>
      </c>
      <c r="I4134" s="934">
        <f t="shared" si="1867"/>
        <v>0</v>
      </c>
      <c r="J4134" s="625">
        <f t="shared" si="1867"/>
        <v>1695000</v>
      </c>
      <c r="K4134" s="741">
        <f t="shared" si="1866"/>
        <v>0</v>
      </c>
    </row>
    <row r="4135" spans="1:11" ht="14.1" customHeight="1" x14ac:dyDescent="0.25">
      <c r="A4135" s="747" t="s">
        <v>366</v>
      </c>
      <c r="B4135" s="41" t="s">
        <v>137</v>
      </c>
      <c r="C4135" s="618">
        <f>C4136</f>
        <v>1695000</v>
      </c>
      <c r="D4135" s="618">
        <f t="shared" si="1867"/>
        <v>0</v>
      </c>
      <c r="E4135" s="618">
        <f t="shared" si="1867"/>
        <v>0</v>
      </c>
      <c r="F4135" s="626">
        <f t="shared" si="1867"/>
        <v>0</v>
      </c>
      <c r="G4135" s="821">
        <f t="shared" si="1867"/>
        <v>0</v>
      </c>
      <c r="H4135" s="618">
        <f t="shared" si="1867"/>
        <v>0</v>
      </c>
      <c r="I4135" s="935">
        <f t="shared" si="1867"/>
        <v>0</v>
      </c>
      <c r="J4135" s="628">
        <f t="shared" si="1867"/>
        <v>1695000</v>
      </c>
      <c r="K4135" s="743">
        <f t="shared" si="1866"/>
        <v>0</v>
      </c>
    </row>
    <row r="4136" spans="1:11" ht="14.1" customHeight="1" thickBot="1" x14ac:dyDescent="0.3">
      <c r="A4136" s="736" t="s">
        <v>367</v>
      </c>
      <c r="B4136" s="32" t="s">
        <v>138</v>
      </c>
      <c r="C4136" s="611">
        <v>1695000</v>
      </c>
      <c r="D4136" s="590"/>
      <c r="E4136" s="590"/>
      <c r="F4136" s="698"/>
      <c r="G4136" s="828"/>
      <c r="H4136" s="629"/>
      <c r="I4136" s="829">
        <f>H4136+G4136</f>
        <v>0</v>
      </c>
      <c r="J4136" s="630">
        <f>C4136-I4136</f>
        <v>1695000</v>
      </c>
      <c r="K4136" s="737">
        <f t="shared" si="1866"/>
        <v>0</v>
      </c>
    </row>
    <row r="4137" spans="1:11" ht="14.1" customHeight="1" thickBot="1" x14ac:dyDescent="0.3">
      <c r="A4137" s="776" t="s">
        <v>358</v>
      </c>
      <c r="B4137" s="3" t="s">
        <v>136</v>
      </c>
      <c r="C4137" s="617">
        <f>C4138+C4140+C4143</f>
        <v>2075000</v>
      </c>
      <c r="D4137" s="617">
        <f t="shared" ref="D4137:J4137" si="1868">D4138+D4140+D4143</f>
        <v>0</v>
      </c>
      <c r="E4137" s="617">
        <f t="shared" si="1868"/>
        <v>0</v>
      </c>
      <c r="F4137" s="624">
        <f t="shared" si="1868"/>
        <v>0</v>
      </c>
      <c r="G4137" s="820">
        <f t="shared" si="1868"/>
        <v>0</v>
      </c>
      <c r="H4137" s="617">
        <f t="shared" si="1868"/>
        <v>0</v>
      </c>
      <c r="I4137" s="934">
        <f t="shared" si="1868"/>
        <v>0</v>
      </c>
      <c r="J4137" s="625">
        <f t="shared" si="1868"/>
        <v>2075000</v>
      </c>
      <c r="K4137" s="741">
        <f t="shared" si="1866"/>
        <v>0</v>
      </c>
    </row>
    <row r="4138" spans="1:11" ht="14.1" customHeight="1" x14ac:dyDescent="0.25">
      <c r="A4138" s="777" t="s">
        <v>359</v>
      </c>
      <c r="B4138" s="41" t="s">
        <v>139</v>
      </c>
      <c r="C4138" s="618">
        <f>C4139</f>
        <v>650000</v>
      </c>
      <c r="D4138" s="618">
        <f t="shared" ref="D4138:J4138" si="1869">D4139</f>
        <v>0</v>
      </c>
      <c r="E4138" s="618">
        <f t="shared" si="1869"/>
        <v>0</v>
      </c>
      <c r="F4138" s="626">
        <f t="shared" si="1869"/>
        <v>0</v>
      </c>
      <c r="G4138" s="821">
        <f t="shared" si="1869"/>
        <v>0</v>
      </c>
      <c r="H4138" s="618">
        <f t="shared" si="1869"/>
        <v>0</v>
      </c>
      <c r="I4138" s="935">
        <f t="shared" si="1869"/>
        <v>0</v>
      </c>
      <c r="J4138" s="628">
        <f t="shared" si="1869"/>
        <v>650000</v>
      </c>
      <c r="K4138" s="743">
        <f t="shared" si="1866"/>
        <v>0</v>
      </c>
    </row>
    <row r="4139" spans="1:11" ht="14.1" customHeight="1" x14ac:dyDescent="0.25">
      <c r="A4139" s="778" t="s">
        <v>360</v>
      </c>
      <c r="B4139" s="4" t="s">
        <v>140</v>
      </c>
      <c r="C4139" s="12">
        <v>650000</v>
      </c>
      <c r="D4139" s="218"/>
      <c r="E4139" s="218"/>
      <c r="F4139" s="697"/>
      <c r="G4139" s="822"/>
      <c r="H4139" s="605"/>
      <c r="I4139" s="823">
        <f>H4139+G4139</f>
        <v>0</v>
      </c>
      <c r="J4139" s="604">
        <f>C4139-I4139</f>
        <v>650000</v>
      </c>
      <c r="K4139" s="733">
        <f t="shared" si="1866"/>
        <v>0</v>
      </c>
    </row>
    <row r="4140" spans="1:11" ht="14.1" customHeight="1" x14ac:dyDescent="0.25">
      <c r="A4140" s="778" t="s">
        <v>361</v>
      </c>
      <c r="B4140" s="4" t="s">
        <v>141</v>
      </c>
      <c r="C4140" s="12">
        <f>C4141+C4142</f>
        <v>300000</v>
      </c>
      <c r="D4140" s="12">
        <f t="shared" ref="D4140:J4140" si="1870">D4141+D4142</f>
        <v>0</v>
      </c>
      <c r="E4140" s="12">
        <f t="shared" si="1870"/>
        <v>0</v>
      </c>
      <c r="F4140" s="633">
        <f t="shared" si="1870"/>
        <v>0</v>
      </c>
      <c r="G4140" s="824">
        <f t="shared" si="1870"/>
        <v>0</v>
      </c>
      <c r="H4140" s="12">
        <f t="shared" si="1870"/>
        <v>0</v>
      </c>
      <c r="I4140" s="834">
        <f t="shared" si="1870"/>
        <v>0</v>
      </c>
      <c r="J4140" s="634">
        <f t="shared" si="1870"/>
        <v>300000</v>
      </c>
      <c r="K4140" s="733">
        <f t="shared" si="1866"/>
        <v>0</v>
      </c>
    </row>
    <row r="4141" spans="1:11" ht="14.1" customHeight="1" x14ac:dyDescent="0.25">
      <c r="A4141" s="778" t="s">
        <v>362</v>
      </c>
      <c r="B4141" s="4" t="s">
        <v>142</v>
      </c>
      <c r="C4141" s="12">
        <v>300000</v>
      </c>
      <c r="D4141" s="218"/>
      <c r="E4141" s="218"/>
      <c r="F4141" s="697"/>
      <c r="G4141" s="822">
        <v>0</v>
      </c>
      <c r="H4141" s="605"/>
      <c r="I4141" s="823">
        <f>H4141+G4141</f>
        <v>0</v>
      </c>
      <c r="J4141" s="604">
        <f>C4141-I4141</f>
        <v>300000</v>
      </c>
      <c r="K4141" s="733">
        <f t="shared" si="1866"/>
        <v>0</v>
      </c>
    </row>
    <row r="4142" spans="1:11" ht="14.1" customHeight="1" x14ac:dyDescent="0.25">
      <c r="A4142" s="778" t="s">
        <v>938</v>
      </c>
      <c r="B4142" s="4" t="s">
        <v>387</v>
      </c>
      <c r="C4142" s="12">
        <v>0</v>
      </c>
      <c r="D4142" s="218"/>
      <c r="E4142" s="218"/>
      <c r="F4142" s="697"/>
      <c r="G4142" s="822"/>
      <c r="H4142" s="605"/>
      <c r="I4142" s="823"/>
      <c r="J4142" s="604">
        <f>C4142-I4142</f>
        <v>0</v>
      </c>
      <c r="K4142" s="733"/>
    </row>
    <row r="4143" spans="1:11" ht="14.1" customHeight="1" x14ac:dyDescent="0.25">
      <c r="A4143" s="778" t="s">
        <v>363</v>
      </c>
      <c r="B4143" s="4" t="s">
        <v>143</v>
      </c>
      <c r="C4143" s="12">
        <f>C4144</f>
        <v>1125000</v>
      </c>
      <c r="D4143" s="12">
        <f t="shared" ref="D4143:J4143" si="1871">D4144</f>
        <v>0</v>
      </c>
      <c r="E4143" s="12">
        <f t="shared" si="1871"/>
        <v>0</v>
      </c>
      <c r="F4143" s="633">
        <f t="shared" si="1871"/>
        <v>0</v>
      </c>
      <c r="G4143" s="824">
        <f t="shared" si="1871"/>
        <v>0</v>
      </c>
      <c r="H4143" s="12">
        <f t="shared" si="1871"/>
        <v>0</v>
      </c>
      <c r="I4143" s="834">
        <f t="shared" si="1871"/>
        <v>0</v>
      </c>
      <c r="J4143" s="634">
        <f t="shared" si="1871"/>
        <v>1125000</v>
      </c>
      <c r="K4143" s="733">
        <f t="shared" ref="K4143:K4153" si="1872">I4143/C4143*100</f>
        <v>0</v>
      </c>
    </row>
    <row r="4144" spans="1:11" ht="14.1" customHeight="1" x14ac:dyDescent="0.25">
      <c r="A4144" s="778" t="s">
        <v>364</v>
      </c>
      <c r="B4144" s="4" t="s">
        <v>939</v>
      </c>
      <c r="C4144" s="12">
        <v>1125000</v>
      </c>
      <c r="D4144" s="218"/>
      <c r="E4144" s="218"/>
      <c r="F4144" s="697"/>
      <c r="G4144" s="822"/>
      <c r="H4144" s="605"/>
      <c r="I4144" s="823">
        <f>H4144+G4144</f>
        <v>0</v>
      </c>
      <c r="J4144" s="604">
        <f>C4144-I4144</f>
        <v>1125000</v>
      </c>
      <c r="K4144" s="733">
        <f t="shared" si="1872"/>
        <v>0</v>
      </c>
    </row>
    <row r="4145" spans="1:11" ht="14.1" customHeight="1" thickBot="1" x14ac:dyDescent="0.3">
      <c r="A4145" s="371" t="s">
        <v>69</v>
      </c>
      <c r="B4145" s="47" t="s">
        <v>70</v>
      </c>
      <c r="C4145" s="616">
        <f>C4146+C4149</f>
        <v>4420000</v>
      </c>
      <c r="D4145" s="616">
        <f t="shared" ref="D4145:J4145" si="1873">D4146+D4149</f>
        <v>0</v>
      </c>
      <c r="E4145" s="616">
        <f t="shared" si="1873"/>
        <v>0</v>
      </c>
      <c r="F4145" s="622">
        <f t="shared" si="1873"/>
        <v>0</v>
      </c>
      <c r="G4145" s="838">
        <f t="shared" si="1873"/>
        <v>0</v>
      </c>
      <c r="H4145" s="641">
        <f t="shared" si="1873"/>
        <v>0</v>
      </c>
      <c r="I4145" s="962">
        <f t="shared" si="1873"/>
        <v>0</v>
      </c>
      <c r="J4145" s="632">
        <f t="shared" si="1873"/>
        <v>4420000</v>
      </c>
      <c r="K4145" s="739">
        <f t="shared" si="1872"/>
        <v>0</v>
      </c>
    </row>
    <row r="4146" spans="1:11" ht="14.1" customHeight="1" thickBot="1" x14ac:dyDescent="0.3">
      <c r="A4146" s="372" t="s">
        <v>375</v>
      </c>
      <c r="B4146" s="3" t="s">
        <v>80</v>
      </c>
      <c r="C4146" s="617">
        <f>C4147</f>
        <v>1140000</v>
      </c>
      <c r="D4146" s="617">
        <f t="shared" ref="D4146:J4147" si="1874">D4147</f>
        <v>0</v>
      </c>
      <c r="E4146" s="617">
        <f t="shared" si="1874"/>
        <v>0</v>
      </c>
      <c r="F4146" s="624">
        <f t="shared" si="1874"/>
        <v>0</v>
      </c>
      <c r="G4146" s="820">
        <f t="shared" si="1874"/>
        <v>0</v>
      </c>
      <c r="H4146" s="617">
        <f t="shared" si="1874"/>
        <v>0</v>
      </c>
      <c r="I4146" s="934">
        <f t="shared" si="1874"/>
        <v>0</v>
      </c>
      <c r="J4146" s="625">
        <f t="shared" si="1874"/>
        <v>1140000</v>
      </c>
      <c r="K4146" s="741">
        <f t="shared" si="1872"/>
        <v>0</v>
      </c>
    </row>
    <row r="4147" spans="1:11" ht="14.1" customHeight="1" x14ac:dyDescent="0.25">
      <c r="A4147" s="747" t="s">
        <v>376</v>
      </c>
      <c r="B4147" s="41" t="s">
        <v>137</v>
      </c>
      <c r="C4147" s="618">
        <f>C4148</f>
        <v>1140000</v>
      </c>
      <c r="D4147" s="618">
        <f t="shared" si="1874"/>
        <v>0</v>
      </c>
      <c r="E4147" s="618">
        <f t="shared" si="1874"/>
        <v>0</v>
      </c>
      <c r="F4147" s="626">
        <f t="shared" si="1874"/>
        <v>0</v>
      </c>
      <c r="G4147" s="821">
        <f t="shared" si="1874"/>
        <v>0</v>
      </c>
      <c r="H4147" s="618">
        <f t="shared" si="1874"/>
        <v>0</v>
      </c>
      <c r="I4147" s="935">
        <f t="shared" si="1874"/>
        <v>0</v>
      </c>
      <c r="J4147" s="628">
        <f t="shared" si="1874"/>
        <v>1140000</v>
      </c>
      <c r="K4147" s="743">
        <f t="shared" si="1872"/>
        <v>0</v>
      </c>
    </row>
    <row r="4148" spans="1:11" ht="14.1" customHeight="1" thickBot="1" x14ac:dyDescent="0.3">
      <c r="A4148" s="736" t="s">
        <v>377</v>
      </c>
      <c r="B4148" s="32" t="s">
        <v>138</v>
      </c>
      <c r="C4148" s="611">
        <v>1140000</v>
      </c>
      <c r="D4148" s="590"/>
      <c r="E4148" s="590"/>
      <c r="F4148" s="698"/>
      <c r="G4148" s="828"/>
      <c r="H4148" s="629"/>
      <c r="I4148" s="829">
        <f>H4148+G4148</f>
        <v>0</v>
      </c>
      <c r="J4148" s="630">
        <f>C4148-I4148</f>
        <v>1140000</v>
      </c>
      <c r="K4148" s="737">
        <f t="shared" si="1872"/>
        <v>0</v>
      </c>
    </row>
    <row r="4149" spans="1:11" ht="14.1" customHeight="1" thickBot="1" x14ac:dyDescent="0.3">
      <c r="A4149" s="776" t="s">
        <v>368</v>
      </c>
      <c r="B4149" s="3" t="s">
        <v>136</v>
      </c>
      <c r="C4149" s="617">
        <f>C4150+C4152+C4155</f>
        <v>3280000</v>
      </c>
      <c r="D4149" s="617">
        <f t="shared" ref="D4149:J4149" si="1875">D4150+D4152+D4155</f>
        <v>0</v>
      </c>
      <c r="E4149" s="617">
        <f t="shared" si="1875"/>
        <v>0</v>
      </c>
      <c r="F4149" s="624">
        <f t="shared" si="1875"/>
        <v>0</v>
      </c>
      <c r="G4149" s="820">
        <f t="shared" si="1875"/>
        <v>0</v>
      </c>
      <c r="H4149" s="617">
        <f t="shared" si="1875"/>
        <v>0</v>
      </c>
      <c r="I4149" s="934">
        <f t="shared" si="1875"/>
        <v>0</v>
      </c>
      <c r="J4149" s="625">
        <f t="shared" si="1875"/>
        <v>3280000</v>
      </c>
      <c r="K4149" s="741">
        <f t="shared" si="1872"/>
        <v>0</v>
      </c>
    </row>
    <row r="4150" spans="1:11" ht="14.1" customHeight="1" x14ac:dyDescent="0.25">
      <c r="A4150" s="777" t="s">
        <v>369</v>
      </c>
      <c r="B4150" s="41" t="s">
        <v>139</v>
      </c>
      <c r="C4150" s="618">
        <f>C4151</f>
        <v>530000</v>
      </c>
      <c r="D4150" s="618">
        <f t="shared" ref="D4150:J4150" si="1876">D4151</f>
        <v>0</v>
      </c>
      <c r="E4150" s="618">
        <f t="shared" si="1876"/>
        <v>0</v>
      </c>
      <c r="F4150" s="626">
        <f t="shared" si="1876"/>
        <v>0</v>
      </c>
      <c r="G4150" s="821">
        <f t="shared" si="1876"/>
        <v>0</v>
      </c>
      <c r="H4150" s="618">
        <f t="shared" si="1876"/>
        <v>0</v>
      </c>
      <c r="I4150" s="935">
        <f t="shared" si="1876"/>
        <v>0</v>
      </c>
      <c r="J4150" s="628">
        <f t="shared" si="1876"/>
        <v>530000</v>
      </c>
      <c r="K4150" s="743">
        <f t="shared" si="1872"/>
        <v>0</v>
      </c>
    </row>
    <row r="4151" spans="1:11" ht="14.1" customHeight="1" x14ac:dyDescent="0.25">
      <c r="A4151" s="778" t="s">
        <v>370</v>
      </c>
      <c r="B4151" s="4" t="s">
        <v>140</v>
      </c>
      <c r="C4151" s="12">
        <v>530000</v>
      </c>
      <c r="D4151" s="218"/>
      <c r="E4151" s="218"/>
      <c r="F4151" s="697"/>
      <c r="G4151" s="822"/>
      <c r="H4151" s="605"/>
      <c r="I4151" s="823">
        <f>H4151+G4151</f>
        <v>0</v>
      </c>
      <c r="J4151" s="604">
        <f>C4151-I4151</f>
        <v>530000</v>
      </c>
      <c r="K4151" s="733">
        <f t="shared" si="1872"/>
        <v>0</v>
      </c>
    </row>
    <row r="4152" spans="1:11" ht="14.1" customHeight="1" x14ac:dyDescent="0.25">
      <c r="A4152" s="778" t="s">
        <v>371</v>
      </c>
      <c r="B4152" s="4" t="s">
        <v>141</v>
      </c>
      <c r="C4152" s="12">
        <f>C4153+C4154</f>
        <v>300000</v>
      </c>
      <c r="D4152" s="12">
        <f t="shared" ref="D4152:J4152" si="1877">D4153+D4154</f>
        <v>0</v>
      </c>
      <c r="E4152" s="12">
        <f t="shared" si="1877"/>
        <v>0</v>
      </c>
      <c r="F4152" s="633">
        <f t="shared" si="1877"/>
        <v>0</v>
      </c>
      <c r="G4152" s="824">
        <f t="shared" si="1877"/>
        <v>0</v>
      </c>
      <c r="H4152" s="12">
        <f t="shared" si="1877"/>
        <v>0</v>
      </c>
      <c r="I4152" s="834">
        <f t="shared" si="1877"/>
        <v>0</v>
      </c>
      <c r="J4152" s="634">
        <f t="shared" si="1877"/>
        <v>300000</v>
      </c>
      <c r="K4152" s="733">
        <f t="shared" si="1872"/>
        <v>0</v>
      </c>
    </row>
    <row r="4153" spans="1:11" ht="14.1" customHeight="1" x14ac:dyDescent="0.25">
      <c r="A4153" s="778" t="s">
        <v>372</v>
      </c>
      <c r="B4153" s="4" t="s">
        <v>142</v>
      </c>
      <c r="C4153" s="12">
        <v>300000</v>
      </c>
      <c r="D4153" s="218"/>
      <c r="E4153" s="218"/>
      <c r="F4153" s="697"/>
      <c r="G4153" s="822"/>
      <c r="H4153" s="605"/>
      <c r="I4153" s="823">
        <f>H4153+G4153</f>
        <v>0</v>
      </c>
      <c r="J4153" s="604">
        <f>C4153-I4153</f>
        <v>300000</v>
      </c>
      <c r="K4153" s="733">
        <f t="shared" si="1872"/>
        <v>0</v>
      </c>
    </row>
    <row r="4154" spans="1:11" ht="14.1" customHeight="1" x14ac:dyDescent="0.25">
      <c r="A4154" s="778" t="s">
        <v>940</v>
      </c>
      <c r="B4154" s="4" t="s">
        <v>387</v>
      </c>
      <c r="C4154" s="12">
        <v>0</v>
      </c>
      <c r="D4154" s="218"/>
      <c r="E4154" s="218"/>
      <c r="F4154" s="697"/>
      <c r="G4154" s="822"/>
      <c r="H4154" s="605"/>
      <c r="I4154" s="823"/>
      <c r="J4154" s="604">
        <f>C4154-I4154</f>
        <v>0</v>
      </c>
      <c r="K4154" s="733"/>
    </row>
    <row r="4155" spans="1:11" ht="14.1" customHeight="1" x14ac:dyDescent="0.25">
      <c r="A4155" s="778" t="s">
        <v>373</v>
      </c>
      <c r="B4155" s="4" t="s">
        <v>143</v>
      </c>
      <c r="C4155" s="12">
        <f>C4156</f>
        <v>2450000</v>
      </c>
      <c r="D4155" s="12">
        <f t="shared" ref="D4155:J4155" si="1878">D4156</f>
        <v>0</v>
      </c>
      <c r="E4155" s="12">
        <f t="shared" si="1878"/>
        <v>0</v>
      </c>
      <c r="F4155" s="633">
        <f t="shared" si="1878"/>
        <v>0</v>
      </c>
      <c r="G4155" s="824">
        <f t="shared" si="1878"/>
        <v>0</v>
      </c>
      <c r="H4155" s="12">
        <f t="shared" si="1878"/>
        <v>0</v>
      </c>
      <c r="I4155" s="834">
        <f t="shared" si="1878"/>
        <v>0</v>
      </c>
      <c r="J4155" s="634">
        <f t="shared" si="1878"/>
        <v>2450000</v>
      </c>
      <c r="K4155" s="733">
        <f t="shared" ref="K4155:K4165" si="1879">I4155/C4155*100</f>
        <v>0</v>
      </c>
    </row>
    <row r="4156" spans="1:11" ht="14.1" customHeight="1" x14ac:dyDescent="0.25">
      <c r="A4156" s="778" t="s">
        <v>374</v>
      </c>
      <c r="B4156" s="4" t="s">
        <v>160</v>
      </c>
      <c r="C4156" s="12">
        <v>2450000</v>
      </c>
      <c r="D4156" s="218"/>
      <c r="E4156" s="218"/>
      <c r="F4156" s="697"/>
      <c r="G4156" s="822"/>
      <c r="H4156" s="605"/>
      <c r="I4156" s="823">
        <f>H4156+G4156</f>
        <v>0</v>
      </c>
      <c r="J4156" s="604">
        <f>C4156-I4156</f>
        <v>2450000</v>
      </c>
      <c r="K4156" s="733">
        <f t="shared" si="1879"/>
        <v>0</v>
      </c>
    </row>
    <row r="4157" spans="1:11" ht="14.1" customHeight="1" x14ac:dyDescent="0.25">
      <c r="A4157" s="745" t="s">
        <v>99</v>
      </c>
      <c r="B4157" s="38" t="s">
        <v>447</v>
      </c>
      <c r="C4157" s="620">
        <f t="shared" ref="C4157:J4157" si="1880">C4158+C4174</f>
        <v>6800000</v>
      </c>
      <c r="D4157" s="620">
        <f t="shared" si="1880"/>
        <v>0</v>
      </c>
      <c r="E4157" s="620">
        <f t="shared" si="1880"/>
        <v>0</v>
      </c>
      <c r="F4157" s="453">
        <f t="shared" si="1880"/>
        <v>0</v>
      </c>
      <c r="G4157" s="825">
        <f t="shared" si="1880"/>
        <v>6800000</v>
      </c>
      <c r="H4157" s="619">
        <f t="shared" si="1880"/>
        <v>0</v>
      </c>
      <c r="I4157" s="665">
        <f t="shared" si="1880"/>
        <v>6800000</v>
      </c>
      <c r="J4157" s="621">
        <f t="shared" si="1880"/>
        <v>0</v>
      </c>
      <c r="K4157" s="746">
        <f t="shared" si="1879"/>
        <v>100</v>
      </c>
    </row>
    <row r="4158" spans="1:11" ht="14.1" customHeight="1" thickBot="1" x14ac:dyDescent="0.3">
      <c r="A4158" s="371" t="s">
        <v>71</v>
      </c>
      <c r="B4158" s="47" t="s">
        <v>72</v>
      </c>
      <c r="C4158" s="616">
        <f>C4159</f>
        <v>2000000</v>
      </c>
      <c r="D4158" s="616">
        <f t="shared" ref="D4158:J4158" si="1881">D4159</f>
        <v>0</v>
      </c>
      <c r="E4158" s="616">
        <f t="shared" si="1881"/>
        <v>0</v>
      </c>
      <c r="F4158" s="622">
        <f t="shared" si="1881"/>
        <v>0</v>
      </c>
      <c r="G4158" s="838">
        <f t="shared" si="1881"/>
        <v>2000000</v>
      </c>
      <c r="H4158" s="641">
        <f t="shared" si="1881"/>
        <v>0</v>
      </c>
      <c r="I4158" s="962">
        <f t="shared" si="1881"/>
        <v>2000000</v>
      </c>
      <c r="J4158" s="632">
        <f t="shared" si="1881"/>
        <v>0</v>
      </c>
      <c r="K4158" s="739">
        <f t="shared" si="1879"/>
        <v>100</v>
      </c>
    </row>
    <row r="4159" spans="1:11" ht="14.1" customHeight="1" thickBot="1" x14ac:dyDescent="0.3">
      <c r="A4159" s="776" t="s">
        <v>378</v>
      </c>
      <c r="B4159" s="3" t="s">
        <v>136</v>
      </c>
      <c r="C4159" s="617">
        <f>C4160+C4162+C4164</f>
        <v>2000000</v>
      </c>
      <c r="D4159" s="617">
        <f t="shared" ref="D4159:J4159" si="1882">D4160+D4162+D4164</f>
        <v>0</v>
      </c>
      <c r="E4159" s="617">
        <f t="shared" si="1882"/>
        <v>0</v>
      </c>
      <c r="F4159" s="624">
        <f t="shared" si="1882"/>
        <v>0</v>
      </c>
      <c r="G4159" s="820">
        <f t="shared" si="1882"/>
        <v>2000000</v>
      </c>
      <c r="H4159" s="617">
        <f t="shared" si="1882"/>
        <v>0</v>
      </c>
      <c r="I4159" s="934">
        <f t="shared" si="1882"/>
        <v>2000000</v>
      </c>
      <c r="J4159" s="625">
        <f t="shared" si="1882"/>
        <v>0</v>
      </c>
      <c r="K4159" s="741">
        <f t="shared" si="1879"/>
        <v>100</v>
      </c>
    </row>
    <row r="4160" spans="1:11" ht="14.1" customHeight="1" x14ac:dyDescent="0.25">
      <c r="A4160" s="777" t="s">
        <v>379</v>
      </c>
      <c r="B4160" s="41" t="s">
        <v>139</v>
      </c>
      <c r="C4160" s="618">
        <f>C4161</f>
        <v>525000</v>
      </c>
      <c r="D4160" s="618">
        <f t="shared" ref="D4160:J4160" si="1883">D4161</f>
        <v>0</v>
      </c>
      <c r="E4160" s="618">
        <f t="shared" si="1883"/>
        <v>0</v>
      </c>
      <c r="F4160" s="626">
        <f t="shared" si="1883"/>
        <v>0</v>
      </c>
      <c r="G4160" s="821">
        <f t="shared" si="1883"/>
        <v>525000</v>
      </c>
      <c r="H4160" s="618">
        <f t="shared" si="1883"/>
        <v>0</v>
      </c>
      <c r="I4160" s="935">
        <f t="shared" si="1883"/>
        <v>525000</v>
      </c>
      <c r="J4160" s="628">
        <f t="shared" si="1883"/>
        <v>0</v>
      </c>
      <c r="K4160" s="743">
        <f t="shared" si="1879"/>
        <v>100</v>
      </c>
    </row>
    <row r="4161" spans="1:11" ht="14.1" customHeight="1" x14ac:dyDescent="0.25">
      <c r="A4161" s="778" t="s">
        <v>380</v>
      </c>
      <c r="B4161" s="4" t="s">
        <v>140</v>
      </c>
      <c r="C4161" s="12">
        <v>525000</v>
      </c>
      <c r="D4161" s="587"/>
      <c r="E4161" s="587"/>
      <c r="F4161" s="699"/>
      <c r="G4161" s="822">
        <v>525000</v>
      </c>
      <c r="H4161" s="605"/>
      <c r="I4161" s="823">
        <f>H4161+G4161</f>
        <v>525000</v>
      </c>
      <c r="J4161" s="604">
        <f>C4161-I4161</f>
        <v>0</v>
      </c>
      <c r="K4161" s="733">
        <f t="shared" si="1879"/>
        <v>100</v>
      </c>
    </row>
    <row r="4162" spans="1:11" ht="14.1" customHeight="1" x14ac:dyDescent="0.25">
      <c r="A4162" s="778" t="s">
        <v>381</v>
      </c>
      <c r="B4162" s="4" t="s">
        <v>141</v>
      </c>
      <c r="C4162" s="12">
        <f>C4163</f>
        <v>200000</v>
      </c>
      <c r="D4162" s="12">
        <f t="shared" ref="D4162:J4162" si="1884">D4163</f>
        <v>0</v>
      </c>
      <c r="E4162" s="12">
        <f t="shared" si="1884"/>
        <v>0</v>
      </c>
      <c r="F4162" s="633">
        <f t="shared" si="1884"/>
        <v>0</v>
      </c>
      <c r="G4162" s="824">
        <f t="shared" si="1884"/>
        <v>200000</v>
      </c>
      <c r="H4162" s="12">
        <f t="shared" si="1884"/>
        <v>0</v>
      </c>
      <c r="I4162" s="834">
        <f t="shared" si="1884"/>
        <v>200000</v>
      </c>
      <c r="J4162" s="634">
        <f t="shared" si="1884"/>
        <v>0</v>
      </c>
      <c r="K4162" s="733">
        <f t="shared" si="1879"/>
        <v>100</v>
      </c>
    </row>
    <row r="4163" spans="1:11" ht="14.1" customHeight="1" x14ac:dyDescent="0.25">
      <c r="A4163" s="778" t="s">
        <v>382</v>
      </c>
      <c r="B4163" s="4" t="s">
        <v>142</v>
      </c>
      <c r="C4163" s="12">
        <v>200000</v>
      </c>
      <c r="D4163" s="218"/>
      <c r="E4163" s="218"/>
      <c r="F4163" s="697"/>
      <c r="G4163" s="822">
        <v>200000</v>
      </c>
      <c r="H4163" s="605"/>
      <c r="I4163" s="823">
        <f>H4163+G4163</f>
        <v>200000</v>
      </c>
      <c r="J4163" s="604">
        <f>C4163-I4163</f>
        <v>0</v>
      </c>
      <c r="K4163" s="733">
        <f t="shared" si="1879"/>
        <v>100</v>
      </c>
    </row>
    <row r="4164" spans="1:11" ht="14.1" customHeight="1" x14ac:dyDescent="0.25">
      <c r="A4164" s="778" t="s">
        <v>383</v>
      </c>
      <c r="B4164" s="4" t="s">
        <v>143</v>
      </c>
      <c r="C4164" s="12">
        <f>C4165</f>
        <v>1275000</v>
      </c>
      <c r="D4164" s="12">
        <f t="shared" ref="D4164:J4164" si="1885">D4165</f>
        <v>0</v>
      </c>
      <c r="E4164" s="12">
        <f t="shared" si="1885"/>
        <v>0</v>
      </c>
      <c r="F4164" s="633">
        <f t="shared" si="1885"/>
        <v>0</v>
      </c>
      <c r="G4164" s="824">
        <f t="shared" si="1885"/>
        <v>1275000</v>
      </c>
      <c r="H4164" s="12">
        <f t="shared" si="1885"/>
        <v>0</v>
      </c>
      <c r="I4164" s="834">
        <f t="shared" si="1885"/>
        <v>1275000</v>
      </c>
      <c r="J4164" s="634">
        <f t="shared" si="1885"/>
        <v>0</v>
      </c>
      <c r="K4164" s="733">
        <f t="shared" si="1879"/>
        <v>100</v>
      </c>
    </row>
    <row r="4165" spans="1:11" ht="14.1" customHeight="1" x14ac:dyDescent="0.25">
      <c r="A4165" s="778" t="s">
        <v>384</v>
      </c>
      <c r="B4165" s="4" t="s">
        <v>160</v>
      </c>
      <c r="C4165" s="12">
        <v>1275000</v>
      </c>
      <c r="D4165" s="218"/>
      <c r="E4165" s="218"/>
      <c r="F4165" s="697"/>
      <c r="G4165" s="822">
        <v>1275000</v>
      </c>
      <c r="H4165" s="605"/>
      <c r="I4165" s="823">
        <f>H4165+G4165</f>
        <v>1275000</v>
      </c>
      <c r="J4165" s="604">
        <f>C4165-I4165</f>
        <v>0</v>
      </c>
      <c r="K4165" s="733">
        <f t="shared" si="1879"/>
        <v>100</v>
      </c>
    </row>
    <row r="4166" spans="1:11" ht="14.1" customHeight="1" x14ac:dyDescent="0.25">
      <c r="A4166" s="779"/>
      <c r="B4166" s="32"/>
      <c r="C4166" s="611"/>
      <c r="D4166" s="211"/>
      <c r="E4166" s="211"/>
      <c r="F4166" s="693"/>
      <c r="G4166" s="828"/>
      <c r="H4166" s="629"/>
      <c r="I4166" s="829"/>
      <c r="J4166" s="630"/>
      <c r="K4166" s="737"/>
    </row>
    <row r="4167" spans="1:11" ht="14.1" customHeight="1" x14ac:dyDescent="0.25">
      <c r="A4167" s="918"/>
      <c r="B4167" s="879"/>
      <c r="C4167" s="880"/>
      <c r="D4167" s="881"/>
      <c r="E4167" s="881"/>
      <c r="F4167" s="881"/>
      <c r="G4167" s="882"/>
      <c r="H4167" s="882"/>
      <c r="I4167" s="882"/>
      <c r="J4167" s="883"/>
      <c r="K4167" s="884"/>
    </row>
    <row r="4168" spans="1:11" ht="14.1" customHeight="1" x14ac:dyDescent="0.25">
      <c r="A4168" s="919"/>
      <c r="B4168" s="7"/>
      <c r="C4168" s="885"/>
      <c r="D4168" s="220"/>
      <c r="E4168" s="220"/>
      <c r="F4168" s="220"/>
      <c r="G4168" s="415"/>
      <c r="H4168" s="415"/>
      <c r="I4168" s="415"/>
      <c r="J4168" s="886"/>
      <c r="K4168" s="887"/>
    </row>
    <row r="4169" spans="1:11" ht="14.1" customHeight="1" x14ac:dyDescent="0.25">
      <c r="A4169" s="919"/>
      <c r="B4169" s="7"/>
      <c r="C4169" s="885"/>
      <c r="D4169" s="220"/>
      <c r="E4169" s="220"/>
      <c r="F4169" s="220"/>
      <c r="G4169" s="415"/>
      <c r="H4169" s="415"/>
      <c r="I4169" s="415"/>
      <c r="J4169" s="886"/>
      <c r="K4169" s="887"/>
    </row>
    <row r="4170" spans="1:11" ht="14.1" customHeight="1" x14ac:dyDescent="0.25">
      <c r="A4170" s="919"/>
      <c r="B4170" s="7"/>
      <c r="C4170" s="885"/>
      <c r="D4170" s="220"/>
      <c r="E4170" s="220"/>
      <c r="F4170" s="220"/>
      <c r="G4170" s="415"/>
      <c r="H4170" s="415"/>
      <c r="I4170" s="415"/>
      <c r="J4170" s="886"/>
      <c r="K4170" s="887"/>
    </row>
    <row r="4171" spans="1:11" ht="14.1" customHeight="1" x14ac:dyDescent="0.25">
      <c r="A4171" s="919"/>
      <c r="B4171" s="7"/>
      <c r="C4171" s="885"/>
      <c r="D4171" s="220"/>
      <c r="E4171" s="220"/>
      <c r="F4171" s="220"/>
      <c r="G4171" s="415"/>
      <c r="H4171" s="415"/>
      <c r="I4171" s="415"/>
      <c r="J4171" s="886"/>
      <c r="K4171" s="887"/>
    </row>
    <row r="4172" spans="1:11" ht="14.1" customHeight="1" x14ac:dyDescent="0.25">
      <c r="A4172" s="919"/>
      <c r="B4172" s="7"/>
      <c r="C4172" s="885"/>
      <c r="D4172" s="220"/>
      <c r="E4172" s="220"/>
      <c r="F4172" s="220"/>
      <c r="G4172" s="415"/>
      <c r="H4172" s="415"/>
      <c r="I4172" s="415"/>
      <c r="J4172" s="886"/>
      <c r="K4172" s="887">
        <v>12</v>
      </c>
    </row>
    <row r="4173" spans="1:11" ht="12.95" customHeight="1" x14ac:dyDescent="0.25">
      <c r="A4173" s="717" t="s">
        <v>435</v>
      </c>
      <c r="B4173" s="689">
        <v>2</v>
      </c>
      <c r="C4173" s="690" t="s">
        <v>436</v>
      </c>
      <c r="D4173" s="690" t="s">
        <v>437</v>
      </c>
      <c r="E4173" s="690" t="s">
        <v>438</v>
      </c>
      <c r="F4173" s="691" t="s">
        <v>439</v>
      </c>
      <c r="G4173" s="801">
        <v>7</v>
      </c>
      <c r="H4173" s="581">
        <v>8</v>
      </c>
      <c r="I4173" s="924">
        <v>9</v>
      </c>
      <c r="J4173" s="582">
        <v>10</v>
      </c>
      <c r="K4173" s="718">
        <v>11</v>
      </c>
    </row>
    <row r="4174" spans="1:11" ht="12.95" customHeight="1" thickBot="1" x14ac:dyDescent="0.3">
      <c r="A4174" s="371" t="s">
        <v>73</v>
      </c>
      <c r="B4174" s="47" t="s">
        <v>448</v>
      </c>
      <c r="C4174" s="616">
        <f>C4175+C4178</f>
        <v>4800000</v>
      </c>
      <c r="D4174" s="616">
        <f t="shared" ref="D4174:J4174" si="1886">D4175+D4178</f>
        <v>0</v>
      </c>
      <c r="E4174" s="616">
        <f t="shared" si="1886"/>
        <v>0</v>
      </c>
      <c r="F4174" s="622">
        <f t="shared" si="1886"/>
        <v>0</v>
      </c>
      <c r="G4174" s="819">
        <f t="shared" si="1886"/>
        <v>4800000</v>
      </c>
      <c r="H4174" s="616">
        <f t="shared" si="1886"/>
        <v>0</v>
      </c>
      <c r="I4174" s="961">
        <f t="shared" si="1886"/>
        <v>4800000</v>
      </c>
      <c r="J4174" s="865">
        <f t="shared" si="1886"/>
        <v>0</v>
      </c>
      <c r="K4174" s="737">
        <f t="shared" ref="K4174:K4197" si="1887">I4174/C4174*100</f>
        <v>100</v>
      </c>
    </row>
    <row r="4175" spans="1:11" ht="12.95" customHeight="1" thickBot="1" x14ac:dyDescent="0.3">
      <c r="A4175" s="372" t="s">
        <v>391</v>
      </c>
      <c r="B4175" s="3" t="s">
        <v>80</v>
      </c>
      <c r="C4175" s="617">
        <f>C4176</f>
        <v>625000</v>
      </c>
      <c r="D4175" s="617">
        <f t="shared" ref="D4175:J4176" si="1888">D4176</f>
        <v>0</v>
      </c>
      <c r="E4175" s="617">
        <f t="shared" si="1888"/>
        <v>0</v>
      </c>
      <c r="F4175" s="624">
        <f t="shared" si="1888"/>
        <v>0</v>
      </c>
      <c r="G4175" s="820">
        <f t="shared" si="1888"/>
        <v>625000</v>
      </c>
      <c r="H4175" s="617">
        <f t="shared" si="1888"/>
        <v>0</v>
      </c>
      <c r="I4175" s="934">
        <f t="shared" si="1888"/>
        <v>625000</v>
      </c>
      <c r="J4175" s="625">
        <f t="shared" si="1888"/>
        <v>0</v>
      </c>
      <c r="K4175" s="741">
        <f t="shared" si="1887"/>
        <v>100</v>
      </c>
    </row>
    <row r="4176" spans="1:11" ht="12.95" customHeight="1" x14ac:dyDescent="0.25">
      <c r="A4176" s="747" t="s">
        <v>392</v>
      </c>
      <c r="B4176" s="41" t="s">
        <v>137</v>
      </c>
      <c r="C4176" s="618">
        <f>C4177</f>
        <v>625000</v>
      </c>
      <c r="D4176" s="618">
        <f t="shared" si="1888"/>
        <v>0</v>
      </c>
      <c r="E4176" s="618">
        <f t="shared" si="1888"/>
        <v>0</v>
      </c>
      <c r="F4176" s="626">
        <f t="shared" si="1888"/>
        <v>0</v>
      </c>
      <c r="G4176" s="821">
        <f t="shared" si="1888"/>
        <v>625000</v>
      </c>
      <c r="H4176" s="618">
        <f t="shared" si="1888"/>
        <v>0</v>
      </c>
      <c r="I4176" s="935">
        <f t="shared" si="1888"/>
        <v>625000</v>
      </c>
      <c r="J4176" s="628">
        <f t="shared" si="1888"/>
        <v>0</v>
      </c>
      <c r="K4176" s="743">
        <f t="shared" si="1887"/>
        <v>100</v>
      </c>
    </row>
    <row r="4177" spans="1:11" ht="12.95" customHeight="1" thickBot="1" x14ac:dyDescent="0.3">
      <c r="A4177" s="736" t="s">
        <v>393</v>
      </c>
      <c r="B4177" s="32" t="s">
        <v>138</v>
      </c>
      <c r="C4177" s="611">
        <v>625000</v>
      </c>
      <c r="D4177" s="590"/>
      <c r="E4177" s="590"/>
      <c r="F4177" s="698"/>
      <c r="G4177" s="828">
        <v>625000</v>
      </c>
      <c r="H4177" s="629"/>
      <c r="I4177" s="829">
        <f>H4177+G4177</f>
        <v>625000</v>
      </c>
      <c r="J4177" s="630">
        <f>C4177-I4177</f>
        <v>0</v>
      </c>
      <c r="K4177" s="737">
        <f t="shared" si="1887"/>
        <v>100</v>
      </c>
    </row>
    <row r="4178" spans="1:11" ht="12.95" customHeight="1" thickBot="1" x14ac:dyDescent="0.3">
      <c r="A4178" s="372" t="s">
        <v>394</v>
      </c>
      <c r="B4178" s="3" t="s">
        <v>136</v>
      </c>
      <c r="C4178" s="617">
        <f>C4179+C4181+C4183+C4186+C4189</f>
        <v>4175000</v>
      </c>
      <c r="D4178" s="617">
        <f t="shared" ref="D4178:J4178" si="1889">D4179+D4181+D4183+D4186+D4189</f>
        <v>0</v>
      </c>
      <c r="E4178" s="617">
        <f t="shared" si="1889"/>
        <v>0</v>
      </c>
      <c r="F4178" s="624">
        <f t="shared" si="1889"/>
        <v>0</v>
      </c>
      <c r="G4178" s="820">
        <f t="shared" si="1889"/>
        <v>4175000</v>
      </c>
      <c r="H4178" s="617">
        <f t="shared" si="1889"/>
        <v>0</v>
      </c>
      <c r="I4178" s="934">
        <f t="shared" si="1889"/>
        <v>4175000</v>
      </c>
      <c r="J4178" s="625">
        <f t="shared" si="1889"/>
        <v>0</v>
      </c>
      <c r="K4178" s="741">
        <f t="shared" si="1887"/>
        <v>100</v>
      </c>
    </row>
    <row r="4179" spans="1:11" ht="12.95" customHeight="1" x14ac:dyDescent="0.25">
      <c r="A4179" s="747" t="s">
        <v>395</v>
      </c>
      <c r="B4179" s="41" t="s">
        <v>139</v>
      </c>
      <c r="C4179" s="618">
        <f>C4180</f>
        <v>480000</v>
      </c>
      <c r="D4179" s="618">
        <f t="shared" ref="D4179:J4179" si="1890">D4180</f>
        <v>0</v>
      </c>
      <c r="E4179" s="618">
        <f t="shared" si="1890"/>
        <v>0</v>
      </c>
      <c r="F4179" s="626">
        <f t="shared" si="1890"/>
        <v>0</v>
      </c>
      <c r="G4179" s="821">
        <f t="shared" si="1890"/>
        <v>480000</v>
      </c>
      <c r="H4179" s="618">
        <f t="shared" si="1890"/>
        <v>0</v>
      </c>
      <c r="I4179" s="935">
        <f t="shared" si="1890"/>
        <v>480000</v>
      </c>
      <c r="J4179" s="628">
        <f t="shared" si="1890"/>
        <v>0</v>
      </c>
      <c r="K4179" s="743">
        <f t="shared" si="1887"/>
        <v>100</v>
      </c>
    </row>
    <row r="4180" spans="1:11" ht="12.95" customHeight="1" x14ac:dyDescent="0.25">
      <c r="A4180" s="732" t="s">
        <v>396</v>
      </c>
      <c r="B4180" s="4" t="s">
        <v>140</v>
      </c>
      <c r="C4180" s="12">
        <v>480000</v>
      </c>
      <c r="D4180" s="587"/>
      <c r="E4180" s="587"/>
      <c r="F4180" s="699"/>
      <c r="G4180" s="822">
        <v>480000</v>
      </c>
      <c r="H4180" s="605"/>
      <c r="I4180" s="831">
        <f>H4180+G4180</f>
        <v>480000</v>
      </c>
      <c r="J4180" s="636">
        <f>C4180-I4180</f>
        <v>0</v>
      </c>
      <c r="K4180" s="733">
        <f t="shared" si="1887"/>
        <v>100</v>
      </c>
    </row>
    <row r="4181" spans="1:11" ht="12.95" customHeight="1" x14ac:dyDescent="0.25">
      <c r="A4181" s="732" t="s">
        <v>397</v>
      </c>
      <c r="B4181" s="4" t="s">
        <v>385</v>
      </c>
      <c r="C4181" s="12">
        <f>C4182</f>
        <v>200000</v>
      </c>
      <c r="D4181" s="12">
        <f t="shared" ref="D4181:J4181" si="1891">D4182</f>
        <v>0</v>
      </c>
      <c r="E4181" s="12">
        <f t="shared" si="1891"/>
        <v>0</v>
      </c>
      <c r="F4181" s="633">
        <f t="shared" si="1891"/>
        <v>0</v>
      </c>
      <c r="G4181" s="824">
        <f t="shared" si="1891"/>
        <v>200000</v>
      </c>
      <c r="H4181" s="12">
        <f t="shared" si="1891"/>
        <v>0</v>
      </c>
      <c r="I4181" s="834">
        <f t="shared" si="1891"/>
        <v>200000</v>
      </c>
      <c r="J4181" s="634">
        <f t="shared" si="1891"/>
        <v>0</v>
      </c>
      <c r="K4181" s="733">
        <f t="shared" si="1887"/>
        <v>100</v>
      </c>
    </row>
    <row r="4182" spans="1:11" ht="12.95" customHeight="1" x14ac:dyDescent="0.25">
      <c r="A4182" s="732" t="s">
        <v>398</v>
      </c>
      <c r="B4182" s="4" t="s">
        <v>386</v>
      </c>
      <c r="C4182" s="12">
        <v>200000</v>
      </c>
      <c r="D4182" s="587"/>
      <c r="E4182" s="587"/>
      <c r="F4182" s="699"/>
      <c r="G4182" s="822">
        <v>200000</v>
      </c>
      <c r="H4182" s="605"/>
      <c r="I4182" s="831">
        <f>H4182+G4182</f>
        <v>200000</v>
      </c>
      <c r="J4182" s="636">
        <f>C4182-I4182</f>
        <v>0</v>
      </c>
      <c r="K4182" s="733">
        <f t="shared" si="1887"/>
        <v>100</v>
      </c>
    </row>
    <row r="4183" spans="1:11" ht="12.95" customHeight="1" x14ac:dyDescent="0.25">
      <c r="A4183" s="732" t="s">
        <v>399</v>
      </c>
      <c r="B4183" s="4" t="s">
        <v>141</v>
      </c>
      <c r="C4183" s="12">
        <f>C4184+C4185</f>
        <v>400000</v>
      </c>
      <c r="D4183" s="12">
        <f t="shared" ref="D4183:J4183" si="1892">D4184+D4185</f>
        <v>0</v>
      </c>
      <c r="E4183" s="12">
        <f t="shared" si="1892"/>
        <v>0</v>
      </c>
      <c r="F4183" s="633">
        <f t="shared" si="1892"/>
        <v>0</v>
      </c>
      <c r="G4183" s="824">
        <f t="shared" si="1892"/>
        <v>400000</v>
      </c>
      <c r="H4183" s="12">
        <f t="shared" si="1892"/>
        <v>0</v>
      </c>
      <c r="I4183" s="834">
        <f t="shared" si="1892"/>
        <v>400000</v>
      </c>
      <c r="J4183" s="634">
        <f t="shared" si="1892"/>
        <v>0</v>
      </c>
      <c r="K4183" s="733">
        <f t="shared" si="1887"/>
        <v>100</v>
      </c>
    </row>
    <row r="4184" spans="1:11" ht="12.95" customHeight="1" x14ac:dyDescent="0.25">
      <c r="A4184" s="732" t="s">
        <v>401</v>
      </c>
      <c r="B4184" s="4" t="s">
        <v>142</v>
      </c>
      <c r="C4184" s="12">
        <v>300000</v>
      </c>
      <c r="D4184" s="587"/>
      <c r="E4184" s="587"/>
      <c r="F4184" s="699"/>
      <c r="G4184" s="822">
        <v>300000</v>
      </c>
      <c r="H4184" s="605"/>
      <c r="I4184" s="831">
        <f>H4184+G4184</f>
        <v>300000</v>
      </c>
      <c r="J4184" s="636">
        <f>C4184-I4184</f>
        <v>0</v>
      </c>
      <c r="K4184" s="733">
        <f t="shared" si="1887"/>
        <v>100</v>
      </c>
    </row>
    <row r="4185" spans="1:11" ht="12.95" customHeight="1" x14ac:dyDescent="0.25">
      <c r="A4185" s="732" t="s">
        <v>400</v>
      </c>
      <c r="B4185" s="4" t="s">
        <v>387</v>
      </c>
      <c r="C4185" s="12">
        <v>100000</v>
      </c>
      <c r="D4185" s="587"/>
      <c r="E4185" s="587"/>
      <c r="F4185" s="699"/>
      <c r="G4185" s="822">
        <v>100000</v>
      </c>
      <c r="H4185" s="605"/>
      <c r="I4185" s="831">
        <f>H4185+G4185</f>
        <v>100000</v>
      </c>
      <c r="J4185" s="636">
        <f>C4185-I4185</f>
        <v>0</v>
      </c>
      <c r="K4185" s="733">
        <f t="shared" si="1887"/>
        <v>100</v>
      </c>
    </row>
    <row r="4186" spans="1:11" ht="12.95" customHeight="1" x14ac:dyDescent="0.25">
      <c r="A4186" s="732" t="s">
        <v>402</v>
      </c>
      <c r="B4186" s="4" t="s">
        <v>388</v>
      </c>
      <c r="C4186" s="12">
        <f>C4187+C4188</f>
        <v>800000</v>
      </c>
      <c r="D4186" s="12">
        <f t="shared" ref="D4186:J4186" si="1893">D4187+D4188</f>
        <v>0</v>
      </c>
      <c r="E4186" s="12">
        <f t="shared" si="1893"/>
        <v>0</v>
      </c>
      <c r="F4186" s="633">
        <f t="shared" si="1893"/>
        <v>0</v>
      </c>
      <c r="G4186" s="824">
        <f t="shared" si="1893"/>
        <v>800000</v>
      </c>
      <c r="H4186" s="12">
        <f t="shared" si="1893"/>
        <v>0</v>
      </c>
      <c r="I4186" s="834">
        <f t="shared" si="1893"/>
        <v>800000</v>
      </c>
      <c r="J4186" s="634">
        <f t="shared" si="1893"/>
        <v>0</v>
      </c>
      <c r="K4186" s="733">
        <f t="shared" si="1887"/>
        <v>100</v>
      </c>
    </row>
    <row r="4187" spans="1:11" ht="12.95" customHeight="1" x14ac:dyDescent="0.25">
      <c r="A4187" s="732" t="s">
        <v>404</v>
      </c>
      <c r="B4187" s="4" t="s">
        <v>389</v>
      </c>
      <c r="C4187" s="12">
        <v>500000</v>
      </c>
      <c r="D4187" s="587"/>
      <c r="E4187" s="587"/>
      <c r="F4187" s="699"/>
      <c r="G4187" s="822">
        <v>500000</v>
      </c>
      <c r="H4187" s="605"/>
      <c r="I4187" s="831">
        <f>H4187+G4187</f>
        <v>500000</v>
      </c>
      <c r="J4187" s="636">
        <f>C4187-I4187</f>
        <v>0</v>
      </c>
      <c r="K4187" s="733">
        <f t="shared" si="1887"/>
        <v>100</v>
      </c>
    </row>
    <row r="4188" spans="1:11" ht="12.95" customHeight="1" x14ac:dyDescent="0.25">
      <c r="A4188" s="732" t="s">
        <v>403</v>
      </c>
      <c r="B4188" s="4" t="s">
        <v>390</v>
      </c>
      <c r="C4188" s="12">
        <v>300000</v>
      </c>
      <c r="D4188" s="587"/>
      <c r="E4188" s="587"/>
      <c r="F4188" s="699"/>
      <c r="G4188" s="822">
        <v>300000</v>
      </c>
      <c r="H4188" s="605"/>
      <c r="I4188" s="831">
        <f>H4188+G4188</f>
        <v>300000</v>
      </c>
      <c r="J4188" s="636">
        <f>C4188-I4188</f>
        <v>0</v>
      </c>
      <c r="K4188" s="733">
        <f t="shared" si="1887"/>
        <v>100</v>
      </c>
    </row>
    <row r="4189" spans="1:11" ht="12.95" customHeight="1" x14ac:dyDescent="0.25">
      <c r="A4189" s="732" t="s">
        <v>405</v>
      </c>
      <c r="B4189" s="4" t="s">
        <v>143</v>
      </c>
      <c r="C4189" s="12">
        <f>C4190</f>
        <v>2295000</v>
      </c>
      <c r="D4189" s="12">
        <f t="shared" ref="D4189:J4189" si="1894">D4190</f>
        <v>0</v>
      </c>
      <c r="E4189" s="12">
        <f t="shared" si="1894"/>
        <v>0</v>
      </c>
      <c r="F4189" s="633">
        <f t="shared" si="1894"/>
        <v>0</v>
      </c>
      <c r="G4189" s="824">
        <f t="shared" si="1894"/>
        <v>2295000</v>
      </c>
      <c r="H4189" s="12">
        <f t="shared" si="1894"/>
        <v>0</v>
      </c>
      <c r="I4189" s="834">
        <f t="shared" si="1894"/>
        <v>2295000</v>
      </c>
      <c r="J4189" s="634">
        <f t="shared" si="1894"/>
        <v>0</v>
      </c>
      <c r="K4189" s="733">
        <f t="shared" si="1887"/>
        <v>100</v>
      </c>
    </row>
    <row r="4190" spans="1:11" ht="12.95" customHeight="1" x14ac:dyDescent="0.25">
      <c r="A4190" s="732" t="s">
        <v>406</v>
      </c>
      <c r="B4190" s="4" t="s">
        <v>160</v>
      </c>
      <c r="C4190" s="12">
        <v>2295000</v>
      </c>
      <c r="D4190" s="218"/>
      <c r="E4190" s="218"/>
      <c r="F4190" s="697"/>
      <c r="G4190" s="822">
        <v>2295000</v>
      </c>
      <c r="H4190" s="605"/>
      <c r="I4190" s="831">
        <f>H4190+G4190</f>
        <v>2295000</v>
      </c>
      <c r="J4190" s="604">
        <f>C4190-I4190</f>
        <v>0</v>
      </c>
      <c r="K4190" s="733">
        <f t="shared" si="1887"/>
        <v>100</v>
      </c>
    </row>
    <row r="4191" spans="1:11" ht="12.95" customHeight="1" x14ac:dyDescent="0.25">
      <c r="A4191" s="745" t="s">
        <v>98</v>
      </c>
      <c r="B4191" s="38" t="s">
        <v>97</v>
      </c>
      <c r="C4191" s="620">
        <f t="shared" ref="C4191:J4191" si="1895">C4192+C4201</f>
        <v>5000000</v>
      </c>
      <c r="D4191" s="620">
        <f t="shared" si="1895"/>
        <v>0</v>
      </c>
      <c r="E4191" s="620">
        <f t="shared" si="1895"/>
        <v>0</v>
      </c>
      <c r="F4191" s="453">
        <f t="shared" si="1895"/>
        <v>0</v>
      </c>
      <c r="G4191" s="825">
        <f t="shared" si="1895"/>
        <v>404250</v>
      </c>
      <c r="H4191" s="619">
        <f t="shared" si="1895"/>
        <v>0</v>
      </c>
      <c r="I4191" s="665">
        <f t="shared" si="1895"/>
        <v>404250</v>
      </c>
      <c r="J4191" s="621">
        <f t="shared" si="1895"/>
        <v>4595750</v>
      </c>
      <c r="K4191" s="746">
        <f t="shared" si="1887"/>
        <v>8.0850000000000009</v>
      </c>
    </row>
    <row r="4192" spans="1:11" ht="12.95" customHeight="1" thickBot="1" x14ac:dyDescent="0.3">
      <c r="A4192" s="371" t="s">
        <v>74</v>
      </c>
      <c r="B4192" s="47" t="s">
        <v>75</v>
      </c>
      <c r="C4192" s="616">
        <f>C4193</f>
        <v>2000000</v>
      </c>
      <c r="D4192" s="616">
        <f t="shared" ref="D4192:J4192" si="1896">D4193</f>
        <v>0</v>
      </c>
      <c r="E4192" s="616">
        <f t="shared" si="1896"/>
        <v>0</v>
      </c>
      <c r="F4192" s="622">
        <f t="shared" si="1896"/>
        <v>0</v>
      </c>
      <c r="G4192" s="838">
        <f t="shared" si="1896"/>
        <v>206000</v>
      </c>
      <c r="H4192" s="641">
        <f t="shared" si="1896"/>
        <v>0</v>
      </c>
      <c r="I4192" s="962">
        <f t="shared" si="1896"/>
        <v>206000</v>
      </c>
      <c r="J4192" s="632">
        <f t="shared" si="1896"/>
        <v>1794000</v>
      </c>
      <c r="K4192" s="739">
        <f t="shared" si="1887"/>
        <v>10.299999999999999</v>
      </c>
    </row>
    <row r="4193" spans="1:11" ht="12.95" customHeight="1" thickBot="1" x14ac:dyDescent="0.3">
      <c r="A4193" s="776" t="s">
        <v>407</v>
      </c>
      <c r="B4193" s="3" t="s">
        <v>136</v>
      </c>
      <c r="C4193" s="617">
        <f>C4194+C4196+C4199</f>
        <v>2000000</v>
      </c>
      <c r="D4193" s="617">
        <f t="shared" ref="D4193:J4193" si="1897">D4194+D4196+D4199</f>
        <v>0</v>
      </c>
      <c r="E4193" s="617">
        <f t="shared" si="1897"/>
        <v>0</v>
      </c>
      <c r="F4193" s="624">
        <f t="shared" si="1897"/>
        <v>0</v>
      </c>
      <c r="G4193" s="820">
        <f t="shared" si="1897"/>
        <v>206000</v>
      </c>
      <c r="H4193" s="617">
        <f t="shared" si="1897"/>
        <v>0</v>
      </c>
      <c r="I4193" s="934">
        <f t="shared" si="1897"/>
        <v>206000</v>
      </c>
      <c r="J4193" s="625">
        <f t="shared" si="1897"/>
        <v>1794000</v>
      </c>
      <c r="K4193" s="741">
        <f t="shared" si="1887"/>
        <v>10.299999999999999</v>
      </c>
    </row>
    <row r="4194" spans="1:11" ht="12.95" customHeight="1" x14ac:dyDescent="0.25">
      <c r="A4194" s="777" t="s">
        <v>408</v>
      </c>
      <c r="B4194" s="41" t="s">
        <v>139</v>
      </c>
      <c r="C4194" s="618">
        <f>C4195</f>
        <v>550000</v>
      </c>
      <c r="D4194" s="618">
        <f t="shared" ref="D4194:J4194" si="1898">D4195</f>
        <v>0</v>
      </c>
      <c r="E4194" s="618">
        <f t="shared" si="1898"/>
        <v>0</v>
      </c>
      <c r="F4194" s="626">
        <f t="shared" si="1898"/>
        <v>0</v>
      </c>
      <c r="G4194" s="821">
        <f t="shared" si="1898"/>
        <v>149000</v>
      </c>
      <c r="H4194" s="618">
        <f t="shared" si="1898"/>
        <v>0</v>
      </c>
      <c r="I4194" s="935">
        <f t="shared" si="1898"/>
        <v>149000</v>
      </c>
      <c r="J4194" s="628">
        <f t="shared" si="1898"/>
        <v>401000</v>
      </c>
      <c r="K4194" s="743">
        <f t="shared" si="1887"/>
        <v>27.090909090909093</v>
      </c>
    </row>
    <row r="4195" spans="1:11" ht="12.95" customHeight="1" x14ac:dyDescent="0.25">
      <c r="A4195" s="778" t="s">
        <v>409</v>
      </c>
      <c r="B4195" s="4" t="s">
        <v>140</v>
      </c>
      <c r="C4195" s="12">
        <v>550000</v>
      </c>
      <c r="D4195" s="587"/>
      <c r="E4195" s="587"/>
      <c r="F4195" s="699"/>
      <c r="G4195" s="822">
        <v>149000</v>
      </c>
      <c r="H4195" s="605"/>
      <c r="I4195" s="823">
        <f>H4195+G4195</f>
        <v>149000</v>
      </c>
      <c r="J4195" s="604">
        <f>C4195-I4195</f>
        <v>401000</v>
      </c>
      <c r="K4195" s="733">
        <f t="shared" si="1887"/>
        <v>27.090909090909093</v>
      </c>
    </row>
    <row r="4196" spans="1:11" ht="12.95" customHeight="1" x14ac:dyDescent="0.25">
      <c r="A4196" s="778" t="s">
        <v>410</v>
      </c>
      <c r="B4196" s="4" t="s">
        <v>141</v>
      </c>
      <c r="C4196" s="12">
        <f>C4197+C4198</f>
        <v>450000</v>
      </c>
      <c r="D4196" s="12">
        <f t="shared" ref="D4196:J4196" si="1899">D4197+D4198</f>
        <v>0</v>
      </c>
      <c r="E4196" s="12">
        <f t="shared" si="1899"/>
        <v>0</v>
      </c>
      <c r="F4196" s="633">
        <f t="shared" si="1899"/>
        <v>0</v>
      </c>
      <c r="G4196" s="824">
        <f t="shared" si="1899"/>
        <v>57000</v>
      </c>
      <c r="H4196" s="12">
        <f t="shared" si="1899"/>
        <v>0</v>
      </c>
      <c r="I4196" s="834">
        <f t="shared" si="1899"/>
        <v>57000</v>
      </c>
      <c r="J4196" s="634">
        <f t="shared" si="1899"/>
        <v>393000</v>
      </c>
      <c r="K4196" s="733">
        <f t="shared" si="1887"/>
        <v>12.666666666666668</v>
      </c>
    </row>
    <row r="4197" spans="1:11" ht="12.95" customHeight="1" x14ac:dyDescent="0.25">
      <c r="A4197" s="778" t="s">
        <v>411</v>
      </c>
      <c r="B4197" s="4" t="s">
        <v>142</v>
      </c>
      <c r="C4197" s="12">
        <v>450000</v>
      </c>
      <c r="D4197" s="587"/>
      <c r="E4197" s="587"/>
      <c r="F4197" s="699"/>
      <c r="G4197" s="822">
        <v>57000</v>
      </c>
      <c r="H4197" s="605"/>
      <c r="I4197" s="823">
        <f>H4197+G4197</f>
        <v>57000</v>
      </c>
      <c r="J4197" s="604">
        <f>C4197-I4197</f>
        <v>393000</v>
      </c>
      <c r="K4197" s="733">
        <f t="shared" si="1887"/>
        <v>12.666666666666668</v>
      </c>
    </row>
    <row r="4198" spans="1:11" ht="12.95" customHeight="1" x14ac:dyDescent="0.25">
      <c r="A4198" s="778" t="s">
        <v>941</v>
      </c>
      <c r="B4198" s="4" t="s">
        <v>387</v>
      </c>
      <c r="C4198" s="12">
        <v>0</v>
      </c>
      <c r="D4198" s="587"/>
      <c r="E4198" s="587"/>
      <c r="F4198" s="699"/>
      <c r="G4198" s="822"/>
      <c r="H4198" s="605"/>
      <c r="I4198" s="823"/>
      <c r="J4198" s="604">
        <f>C4198-I4198</f>
        <v>0</v>
      </c>
      <c r="K4198" s="733"/>
    </row>
    <row r="4199" spans="1:11" ht="12.95" customHeight="1" x14ac:dyDescent="0.25">
      <c r="A4199" s="778" t="s">
        <v>412</v>
      </c>
      <c r="B4199" s="4" t="s">
        <v>143</v>
      </c>
      <c r="C4199" s="12">
        <f>C4200</f>
        <v>1000000</v>
      </c>
      <c r="D4199" s="12">
        <f t="shared" ref="D4199:J4199" si="1900">D4200</f>
        <v>0</v>
      </c>
      <c r="E4199" s="12">
        <f t="shared" si="1900"/>
        <v>0</v>
      </c>
      <c r="F4199" s="633">
        <f t="shared" si="1900"/>
        <v>0</v>
      </c>
      <c r="G4199" s="824">
        <f t="shared" si="1900"/>
        <v>0</v>
      </c>
      <c r="H4199" s="12">
        <f t="shared" si="1900"/>
        <v>0</v>
      </c>
      <c r="I4199" s="834">
        <f t="shared" si="1900"/>
        <v>0</v>
      </c>
      <c r="J4199" s="634">
        <f t="shared" si="1900"/>
        <v>1000000</v>
      </c>
      <c r="K4199" s="733">
        <f t="shared" ref="K4199:K4208" si="1901">I4199/C4199*100</f>
        <v>0</v>
      </c>
    </row>
    <row r="4200" spans="1:11" ht="12.95" customHeight="1" x14ac:dyDescent="0.25">
      <c r="A4200" s="778" t="s">
        <v>413</v>
      </c>
      <c r="B4200" s="4" t="s">
        <v>160</v>
      </c>
      <c r="C4200" s="12">
        <v>1000000</v>
      </c>
      <c r="D4200" s="218"/>
      <c r="E4200" s="218"/>
      <c r="F4200" s="697"/>
      <c r="G4200" s="804"/>
      <c r="H4200" s="605"/>
      <c r="I4200" s="823">
        <f>H4200+G4200</f>
        <v>0</v>
      </c>
      <c r="J4200" s="604">
        <f>C4200-I4200</f>
        <v>1000000</v>
      </c>
      <c r="K4200" s="733">
        <f t="shared" si="1901"/>
        <v>0</v>
      </c>
    </row>
    <row r="4201" spans="1:11" ht="12.95" customHeight="1" thickBot="1" x14ac:dyDescent="0.3">
      <c r="A4201" s="371" t="s">
        <v>76</v>
      </c>
      <c r="B4201" s="47" t="s">
        <v>77</v>
      </c>
      <c r="C4201" s="616">
        <f>C4202</f>
        <v>3000000</v>
      </c>
      <c r="D4201" s="616">
        <f t="shared" ref="D4201:J4201" si="1902">D4202</f>
        <v>0</v>
      </c>
      <c r="E4201" s="616">
        <f t="shared" si="1902"/>
        <v>0</v>
      </c>
      <c r="F4201" s="622">
        <f t="shared" si="1902"/>
        <v>0</v>
      </c>
      <c r="G4201" s="838">
        <f t="shared" si="1902"/>
        <v>198250</v>
      </c>
      <c r="H4201" s="641">
        <f t="shared" si="1902"/>
        <v>0</v>
      </c>
      <c r="I4201" s="962">
        <f t="shared" si="1902"/>
        <v>198250</v>
      </c>
      <c r="J4201" s="632">
        <f t="shared" si="1902"/>
        <v>2801750</v>
      </c>
      <c r="K4201" s="739">
        <f t="shared" si="1901"/>
        <v>6.6083333333333325</v>
      </c>
    </row>
    <row r="4202" spans="1:11" ht="12.95" customHeight="1" thickBot="1" x14ac:dyDescent="0.3">
      <c r="A4202" s="776" t="s">
        <v>414</v>
      </c>
      <c r="B4202" s="3" t="s">
        <v>136</v>
      </c>
      <c r="C4202" s="617">
        <f>C4203+C4205+C4207</f>
        <v>3000000</v>
      </c>
      <c r="D4202" s="617">
        <f t="shared" ref="D4202:J4202" si="1903">D4203+D4205+D4207</f>
        <v>0</v>
      </c>
      <c r="E4202" s="617">
        <f t="shared" si="1903"/>
        <v>0</v>
      </c>
      <c r="F4202" s="624">
        <f t="shared" si="1903"/>
        <v>0</v>
      </c>
      <c r="G4202" s="820">
        <f t="shared" si="1903"/>
        <v>198250</v>
      </c>
      <c r="H4202" s="617">
        <f t="shared" si="1903"/>
        <v>0</v>
      </c>
      <c r="I4202" s="934">
        <f t="shared" si="1903"/>
        <v>198250</v>
      </c>
      <c r="J4202" s="625">
        <f t="shared" si="1903"/>
        <v>2801750</v>
      </c>
      <c r="K4202" s="749">
        <f t="shared" si="1901"/>
        <v>6.6083333333333325</v>
      </c>
    </row>
    <row r="4203" spans="1:11" ht="12.95" customHeight="1" x14ac:dyDescent="0.25">
      <c r="A4203" s="777" t="s">
        <v>415</v>
      </c>
      <c r="B4203" s="41" t="s">
        <v>139</v>
      </c>
      <c r="C4203" s="618">
        <f>C4204</f>
        <v>940000</v>
      </c>
      <c r="D4203" s="618">
        <f t="shared" ref="D4203:J4203" si="1904">D4204</f>
        <v>0</v>
      </c>
      <c r="E4203" s="618">
        <f t="shared" si="1904"/>
        <v>0</v>
      </c>
      <c r="F4203" s="626">
        <f t="shared" si="1904"/>
        <v>0</v>
      </c>
      <c r="G4203" s="821">
        <f t="shared" si="1904"/>
        <v>164500</v>
      </c>
      <c r="H4203" s="618">
        <f t="shared" si="1904"/>
        <v>0</v>
      </c>
      <c r="I4203" s="935">
        <f t="shared" si="1904"/>
        <v>164500</v>
      </c>
      <c r="J4203" s="628">
        <f t="shared" si="1904"/>
        <v>775500</v>
      </c>
      <c r="K4203" s="759">
        <f t="shared" si="1901"/>
        <v>17.5</v>
      </c>
    </row>
    <row r="4204" spans="1:11" ht="12.95" customHeight="1" x14ac:dyDescent="0.25">
      <c r="A4204" s="778" t="s">
        <v>416</v>
      </c>
      <c r="B4204" s="4" t="s">
        <v>140</v>
      </c>
      <c r="C4204" s="12">
        <v>940000</v>
      </c>
      <c r="D4204" s="587"/>
      <c r="E4204" s="587"/>
      <c r="F4204" s="699"/>
      <c r="G4204" s="822">
        <v>164500</v>
      </c>
      <c r="H4204" s="605"/>
      <c r="I4204" s="823">
        <f>H4204+G4204</f>
        <v>164500</v>
      </c>
      <c r="J4204" s="636">
        <f>C4204-I4204</f>
        <v>775500</v>
      </c>
      <c r="K4204" s="752">
        <f t="shared" si="1901"/>
        <v>17.5</v>
      </c>
    </row>
    <row r="4205" spans="1:11" ht="12.95" customHeight="1" x14ac:dyDescent="0.25">
      <c r="A4205" s="778" t="s">
        <v>417</v>
      </c>
      <c r="B4205" s="4" t="s">
        <v>141</v>
      </c>
      <c r="C4205" s="12">
        <f>C4206</f>
        <v>100000</v>
      </c>
      <c r="D4205" s="12">
        <f t="shared" ref="D4205:J4205" si="1905">D4206</f>
        <v>0</v>
      </c>
      <c r="E4205" s="12">
        <f t="shared" si="1905"/>
        <v>0</v>
      </c>
      <c r="F4205" s="633">
        <f t="shared" si="1905"/>
        <v>0</v>
      </c>
      <c r="G4205" s="824">
        <f t="shared" si="1905"/>
        <v>33750</v>
      </c>
      <c r="H4205" s="12">
        <f t="shared" si="1905"/>
        <v>0</v>
      </c>
      <c r="I4205" s="834">
        <f t="shared" si="1905"/>
        <v>33750</v>
      </c>
      <c r="J4205" s="634">
        <f t="shared" si="1905"/>
        <v>66250</v>
      </c>
      <c r="K4205" s="752">
        <f t="shared" si="1901"/>
        <v>33.75</v>
      </c>
    </row>
    <row r="4206" spans="1:11" ht="12.95" customHeight="1" x14ac:dyDescent="0.25">
      <c r="A4206" s="778" t="s">
        <v>418</v>
      </c>
      <c r="B4206" s="4" t="s">
        <v>142</v>
      </c>
      <c r="C4206" s="12">
        <v>100000</v>
      </c>
      <c r="D4206" s="218"/>
      <c r="E4206" s="218"/>
      <c r="F4206" s="699"/>
      <c r="G4206" s="822">
        <v>33750</v>
      </c>
      <c r="H4206" s="605"/>
      <c r="I4206" s="831">
        <f>H4206+G4206</f>
        <v>33750</v>
      </c>
      <c r="J4206" s="636">
        <f>C4206-I4206</f>
        <v>66250</v>
      </c>
      <c r="K4206" s="752">
        <f t="shared" si="1901"/>
        <v>33.75</v>
      </c>
    </row>
    <row r="4207" spans="1:11" ht="12.95" customHeight="1" x14ac:dyDescent="0.25">
      <c r="A4207" s="778" t="s">
        <v>419</v>
      </c>
      <c r="B4207" s="4" t="s">
        <v>143</v>
      </c>
      <c r="C4207" s="12">
        <f>C4208</f>
        <v>1960000</v>
      </c>
      <c r="D4207" s="12">
        <f t="shared" ref="D4207:J4207" si="1906">D4208</f>
        <v>0</v>
      </c>
      <c r="E4207" s="12">
        <f t="shared" si="1906"/>
        <v>0</v>
      </c>
      <c r="F4207" s="633">
        <f t="shared" si="1906"/>
        <v>0</v>
      </c>
      <c r="G4207" s="824">
        <f t="shared" si="1906"/>
        <v>0</v>
      </c>
      <c r="H4207" s="12">
        <f t="shared" si="1906"/>
        <v>0</v>
      </c>
      <c r="I4207" s="834">
        <f t="shared" si="1906"/>
        <v>0</v>
      </c>
      <c r="J4207" s="634">
        <f t="shared" si="1906"/>
        <v>1960000</v>
      </c>
      <c r="K4207" s="752">
        <f t="shared" si="1901"/>
        <v>0</v>
      </c>
    </row>
    <row r="4208" spans="1:11" ht="12.95" customHeight="1" thickBot="1" x14ac:dyDescent="0.3">
      <c r="A4208" s="778" t="s">
        <v>420</v>
      </c>
      <c r="B4208" s="4" t="s">
        <v>160</v>
      </c>
      <c r="C4208" s="12">
        <v>1960000</v>
      </c>
      <c r="D4208" s="218"/>
      <c r="E4208" s="218"/>
      <c r="F4208" s="699"/>
      <c r="G4208" s="804"/>
      <c r="H4208" s="605"/>
      <c r="I4208" s="823">
        <f>H4208+G4208</f>
        <v>0</v>
      </c>
      <c r="J4208" s="636">
        <f>C4208-I4208</f>
        <v>1960000</v>
      </c>
      <c r="K4208" s="781">
        <f t="shared" si="1901"/>
        <v>0</v>
      </c>
    </row>
    <row r="4209" spans="1:11" ht="12.95" customHeight="1" thickBot="1" x14ac:dyDescent="0.3">
      <c r="A4209" s="1647" t="s">
        <v>112</v>
      </c>
      <c r="B4209" s="1648"/>
      <c r="C4209" s="671">
        <f>C3720</f>
        <v>2014975600</v>
      </c>
      <c r="D4209" s="671">
        <f>D3717</f>
        <v>1094536183</v>
      </c>
      <c r="E4209" s="671">
        <f>E3717</f>
        <v>114157089</v>
      </c>
      <c r="F4209" s="796">
        <f>F3717</f>
        <v>1208693272</v>
      </c>
      <c r="G4209" s="861">
        <f>G3720</f>
        <v>1090261577</v>
      </c>
      <c r="H4209" s="671">
        <f>H3720</f>
        <v>114157089</v>
      </c>
      <c r="I4209" s="955">
        <f>I3720</f>
        <v>1204418666</v>
      </c>
      <c r="J4209" s="672">
        <f>J3720</f>
        <v>810406934</v>
      </c>
      <c r="K4209" s="782">
        <f>K3720</f>
        <v>59.773362317637989</v>
      </c>
    </row>
    <row r="4210" spans="1:11" ht="12.95" customHeight="1" thickTop="1" thickBot="1" x14ac:dyDescent="0.3">
      <c r="A4210" s="1649" t="s">
        <v>693</v>
      </c>
      <c r="B4210" s="1650"/>
      <c r="C4210" s="710"/>
      <c r="D4210" s="710"/>
      <c r="E4210" s="710"/>
      <c r="F4210" s="711"/>
      <c r="G4210" s="862"/>
      <c r="H4210" s="673"/>
      <c r="I4210" s="956"/>
      <c r="J4210" s="674">
        <f>F4209-I4209</f>
        <v>4274606</v>
      </c>
      <c r="K4210" s="783"/>
    </row>
    <row r="4211" spans="1:11" ht="12.95" customHeight="1" x14ac:dyDescent="0.25">
      <c r="A4211" s="216"/>
      <c r="B4211" s="216"/>
      <c r="C4211" s="1651" t="s">
        <v>455</v>
      </c>
      <c r="D4211" s="1651"/>
      <c r="E4211" s="387">
        <f>J4210</f>
        <v>4274606</v>
      </c>
      <c r="F4211" s="237"/>
      <c r="G4211" s="1652" t="s">
        <v>1070</v>
      </c>
      <c r="H4211" s="1652"/>
      <c r="I4211" s="1652"/>
      <c r="J4211" s="1652"/>
      <c r="K4211" s="1652"/>
    </row>
    <row r="4212" spans="1:11" ht="12.95" customHeight="1" x14ac:dyDescent="0.25">
      <c r="A4212" s="216"/>
      <c r="B4212" s="216"/>
      <c r="C4212" s="1653" t="s">
        <v>787</v>
      </c>
      <c r="D4212" s="1653"/>
      <c r="E4212" s="388">
        <v>0</v>
      </c>
      <c r="F4212" s="237"/>
      <c r="G4212" s="1654" t="s">
        <v>720</v>
      </c>
      <c r="H4212" s="1654"/>
      <c r="I4212" s="1654"/>
      <c r="J4212" s="1654"/>
      <c r="K4212" s="1654"/>
    </row>
    <row r="4213" spans="1:11" ht="12.95" customHeight="1" x14ac:dyDescent="0.25">
      <c r="A4213" s="216"/>
      <c r="B4213" s="216"/>
      <c r="C4213" s="1655" t="s">
        <v>572</v>
      </c>
      <c r="D4213" s="1655"/>
      <c r="E4213" s="675">
        <f>E4211-E4212</f>
        <v>4274606</v>
      </c>
      <c r="F4213" s="237"/>
      <c r="G4213" s="237"/>
      <c r="H4213" s="237"/>
      <c r="I4213" s="237"/>
      <c r="J4213" s="237"/>
      <c r="K4213" s="237"/>
    </row>
    <row r="4214" spans="1:11" ht="12.95" customHeight="1" x14ac:dyDescent="0.25">
      <c r="A4214" s="216"/>
      <c r="B4214" s="216"/>
      <c r="C4214" s="216"/>
      <c r="D4214" s="216"/>
      <c r="E4214" s="676">
        <f>E4213+E4212</f>
        <v>4274606</v>
      </c>
      <c r="F4214" s="237"/>
      <c r="G4214" s="237"/>
      <c r="H4214" s="237"/>
      <c r="I4214" s="677"/>
      <c r="J4214" s="237"/>
      <c r="K4214" s="237"/>
    </row>
    <row r="4215" spans="1:11" ht="12.95" customHeight="1" x14ac:dyDescent="0.25">
      <c r="A4215" s="216"/>
      <c r="B4215" s="712"/>
      <c r="C4215" s="387"/>
      <c r="D4215" s="216"/>
      <c r="E4215" s="216"/>
      <c r="F4215" s="237"/>
      <c r="G4215" s="677"/>
      <c r="H4215" s="677"/>
      <c r="I4215" s="957" t="s">
        <v>744</v>
      </c>
      <c r="J4215" s="677"/>
      <c r="K4215" s="677"/>
    </row>
    <row r="4216" spans="1:11" ht="12.95" customHeight="1" x14ac:dyDescent="0.25">
      <c r="A4216" s="216"/>
      <c r="B4216" s="712"/>
      <c r="C4216" s="713"/>
      <c r="D4216" s="387"/>
      <c r="E4216" s="713"/>
      <c r="F4216" s="237"/>
      <c r="G4216" s="677"/>
      <c r="H4216" s="677"/>
      <c r="I4216" s="958" t="s">
        <v>745</v>
      </c>
      <c r="J4216" s="677"/>
      <c r="K4216" s="677"/>
    </row>
    <row r="4217" spans="1:11" ht="14.1" customHeight="1" x14ac:dyDescent="0.25">
      <c r="A4217" s="216"/>
      <c r="B4217" s="712"/>
      <c r="C4217" s="713"/>
      <c r="D4217" s="216"/>
      <c r="E4217" s="713"/>
      <c r="F4217" s="237"/>
      <c r="G4217" s="237"/>
      <c r="H4217" s="237"/>
      <c r="I4217" s="677"/>
      <c r="J4217" s="237"/>
      <c r="K4217" s="237"/>
    </row>
    <row r="4218" spans="1:11" ht="14.1" customHeight="1" x14ac:dyDescent="0.25">
      <c r="A4218" s="216"/>
      <c r="B4218" s="216"/>
      <c r="C4218" s="216"/>
      <c r="D4218" s="216"/>
      <c r="E4218" s="216"/>
      <c r="F4218" s="237"/>
      <c r="G4218" s="237"/>
      <c r="H4218" s="237"/>
      <c r="I4218" s="677"/>
      <c r="J4218" s="237"/>
      <c r="K4218" s="237"/>
    </row>
    <row r="4219" spans="1:11" ht="14.1" customHeight="1" x14ac:dyDescent="0.25">
      <c r="A4219" s="216"/>
      <c r="B4219" s="1678" t="s">
        <v>441</v>
      </c>
      <c r="C4219" s="1678" t="s">
        <v>705</v>
      </c>
      <c r="D4219" s="678" t="s">
        <v>442</v>
      </c>
      <c r="E4219" s="679" t="s">
        <v>454</v>
      </c>
      <c r="F4219" s="1679"/>
      <c r="G4219" s="1679"/>
      <c r="H4219" s="682">
        <f>E4226+E4223</f>
        <v>1204418666</v>
      </c>
      <c r="I4219" s="677"/>
      <c r="J4219" s="237"/>
      <c r="K4219" s="237"/>
    </row>
    <row r="4220" spans="1:11" ht="14.1" customHeight="1" x14ac:dyDescent="0.25">
      <c r="A4220" s="216"/>
      <c r="B4220" s="1678"/>
      <c r="C4220" s="1678"/>
      <c r="D4220" s="678" t="s">
        <v>442</v>
      </c>
      <c r="E4220" s="679" t="s">
        <v>454</v>
      </c>
      <c r="F4220" s="1342" t="s">
        <v>455</v>
      </c>
      <c r="G4220" s="1342"/>
      <c r="H4220" s="237"/>
      <c r="I4220" s="237"/>
      <c r="J4220" s="237"/>
      <c r="K4220" s="237"/>
    </row>
    <row r="4221" spans="1:11" ht="14.1" customHeight="1" x14ac:dyDescent="0.25">
      <c r="A4221" s="216"/>
      <c r="B4221" s="57" t="s">
        <v>78</v>
      </c>
      <c r="C4221" s="59">
        <f>C4223+C4226</f>
        <v>2014975600</v>
      </c>
      <c r="D4221" s="1293">
        <f>D4223+D4226</f>
        <v>1208693272</v>
      </c>
      <c r="E4221" s="1293">
        <f>E4223+E4226</f>
        <v>1204418666</v>
      </c>
      <c r="F4221" s="59">
        <f>F4223+F4226</f>
        <v>0</v>
      </c>
      <c r="G4221" s="59">
        <f>G4223+G4226</f>
        <v>142523093</v>
      </c>
      <c r="H4221" s="237"/>
      <c r="I4221" s="682">
        <f>I3735-E4226</f>
        <v>0</v>
      </c>
      <c r="J4221" s="681"/>
      <c r="K4221" s="237"/>
    </row>
    <row r="4222" spans="1:11" ht="14.1" customHeight="1" x14ac:dyDescent="0.25">
      <c r="A4222" s="216"/>
      <c r="B4222" s="58"/>
      <c r="C4222" s="58"/>
      <c r="D4222" s="12"/>
      <c r="E4222" s="12"/>
      <c r="F4222" s="12"/>
      <c r="G4222" s="12"/>
      <c r="H4222" s="237"/>
      <c r="I4222" s="237"/>
      <c r="J4222" s="237"/>
      <c r="K4222" s="237"/>
    </row>
    <row r="4223" spans="1:11" ht="14.1" customHeight="1" x14ac:dyDescent="0.25">
      <c r="A4223" s="216"/>
      <c r="B4223" s="57" t="s">
        <v>443</v>
      </c>
      <c r="C4223" s="59">
        <f>C4224+C4225</f>
        <v>1559485600</v>
      </c>
      <c r="D4223" s="59">
        <f>F3718</f>
        <v>1061895573</v>
      </c>
      <c r="E4223" s="59">
        <f>E4224+E4225</f>
        <v>1061895573</v>
      </c>
      <c r="F4223" s="59">
        <f>D4223-E4223</f>
        <v>0</v>
      </c>
      <c r="G4223" s="12"/>
      <c r="H4223" s="237"/>
      <c r="I4223" s="682">
        <f>C3735-C4226</f>
        <v>0</v>
      </c>
      <c r="J4223" s="237"/>
      <c r="K4223" s="237"/>
    </row>
    <row r="4224" spans="1:11" ht="14.1" customHeight="1" x14ac:dyDescent="0.25">
      <c r="A4224" s="216"/>
      <c r="B4224" s="60" t="s">
        <v>706</v>
      </c>
      <c r="C4224" s="61">
        <f>C3724</f>
        <v>1293085600</v>
      </c>
      <c r="D4224" s="61">
        <f>D3724</f>
        <v>0</v>
      </c>
      <c r="E4224" s="61">
        <f>I3724</f>
        <v>920261573</v>
      </c>
      <c r="F4224" s="61">
        <f>F3724</f>
        <v>0</v>
      </c>
      <c r="G4224" s="61">
        <f>G3724</f>
        <v>825933484</v>
      </c>
      <c r="H4224" s="237"/>
      <c r="I4224" s="682">
        <f>D4223-D4225</f>
        <v>920261573</v>
      </c>
      <c r="J4224" s="237"/>
      <c r="K4224" s="237"/>
    </row>
    <row r="4225" spans="1:11" ht="14.1" customHeight="1" x14ac:dyDescent="0.25">
      <c r="A4225" s="216"/>
      <c r="B4225" s="60" t="s">
        <v>707</v>
      </c>
      <c r="C4225" s="61">
        <f>C3734</f>
        <v>266400000</v>
      </c>
      <c r="D4225" s="61">
        <f>I3733</f>
        <v>141634000</v>
      </c>
      <c r="E4225" s="61">
        <f>I3733</f>
        <v>141634000</v>
      </c>
      <c r="F4225" s="61">
        <f>F3734</f>
        <v>0</v>
      </c>
      <c r="G4225" s="61">
        <f>G3734</f>
        <v>121805000</v>
      </c>
      <c r="H4225" s="237"/>
      <c r="I4225" s="237"/>
      <c r="J4225" s="237"/>
      <c r="K4225" s="237"/>
    </row>
    <row r="4226" spans="1:11" ht="14.1" customHeight="1" x14ac:dyDescent="0.25">
      <c r="A4226" s="216"/>
      <c r="B4226" s="57" t="s">
        <v>82</v>
      </c>
      <c r="C4226" s="59">
        <f>C4227+C4228+C4229</f>
        <v>455490000</v>
      </c>
      <c r="D4226" s="59">
        <f>F3719</f>
        <v>146797699</v>
      </c>
      <c r="E4226" s="59">
        <f>E4227+E4228+E4229</f>
        <v>142523093</v>
      </c>
      <c r="F4226" s="59">
        <f>F4227+F4228+F4229</f>
        <v>0</v>
      </c>
      <c r="G4226" s="59">
        <f>G4227+G4228+G4229</f>
        <v>142523093</v>
      </c>
      <c r="H4226" s="682">
        <f>455494000-C4226</f>
        <v>4000</v>
      </c>
      <c r="I4226" s="682">
        <f>D4226-E4226</f>
        <v>4274606</v>
      </c>
      <c r="J4226" s="237"/>
      <c r="K4226" s="237"/>
    </row>
    <row r="4227" spans="1:11" ht="14.1" customHeight="1" x14ac:dyDescent="0.25">
      <c r="A4227" s="216"/>
      <c r="B4227" s="60" t="s">
        <v>444</v>
      </c>
      <c r="C4227" s="61">
        <f>C4175+C4146+C4134+C4023+C4003+C3976+C3950+C3943+C3926+C3883+C3860+C3847+C3826+C3753</f>
        <v>103440000</v>
      </c>
      <c r="D4227" s="61">
        <f>D4175+D4146+D4134+D4023+D4003+D3976+D3950+D3943+D3926+D3883+D3860+D3847+D3826+D3753</f>
        <v>0</v>
      </c>
      <c r="E4227" s="61">
        <f>I4175+I4146+I4134+I4023+I4003+I3976+I3950+I3943+I3926+I3883+I3860+I3847+I3826+I3753</f>
        <v>15847000</v>
      </c>
      <c r="F4227" s="61">
        <f>F4175+F4146+F4134+F4023+F4003+F3976+F3950+F3943+F3926+F3883+F3860+F3847+F3826+F3753</f>
        <v>0</v>
      </c>
      <c r="G4227" s="61">
        <f>G4175+G4146+G4134+G4023+G4003+G3976+G3950+G3943+G3926+G3883+G3860+G3847+G3826+G3753</f>
        <v>15847000</v>
      </c>
      <c r="H4227" s="237"/>
      <c r="I4227" s="682">
        <f>I3735-E4226</f>
        <v>0</v>
      </c>
      <c r="J4227" s="237"/>
      <c r="K4227" s="237"/>
    </row>
    <row r="4228" spans="1:11" ht="14.1" customHeight="1" x14ac:dyDescent="0.25">
      <c r="A4228" s="216"/>
      <c r="B4228" s="60" t="s">
        <v>445</v>
      </c>
      <c r="C4228" s="61">
        <f>C3738+C3756+C3768+C3775+C3782+C3796+C3808+C3815+C3835+C3852+C3863+C3878+C3886+C3890+C3895+C3900+C3904+C3908+C3918+C3922+C3946+C3953+C3961+C3968+C3972+C3981+C3991+C4008+C4015+C4026+C4045+C4059+C4068+C4077+C4089+C4100+C4110+C4120+C4137+C4149+C4159+C4178+C4193+C4202</f>
        <v>240596000</v>
      </c>
      <c r="D4228" s="61">
        <f>D3738+D3756+D3768+D3775+D3782+D3796+D3808+D3815+D3835+D3852+D3863+D3878+D3886+D3890+D3895+D3900+D3904+D3908+D3918+D3922+D3946+D3953+D3961+D3968+D3972+D3981+D3991+D4008+D4015+D4026+D4045+D4059+D4068+D4077+D4089+D4100+D4110+D4120+D4137+D4149+D4159+D4178+D4193+D4202</f>
        <v>0</v>
      </c>
      <c r="E4228" s="61">
        <f>I4202+I4193+I4178+I4159+I4149+I4137+I4120+I4110+I4100+I4089+I4077+I4068+I4059+I4045+I4026+I4008+I3991+I3981+I3972+I3968+I3961+I3953+I3946+I3922+I3918+I3908+I3904+I3900+I3895+I3890+I3886+I3878+I3863+I3852+I3835+I3815+I3808+I3796+I3782+I3775+I3768+I3756+I3738+I4015</f>
        <v>106676093</v>
      </c>
      <c r="F4228" s="61">
        <f>F3738+F3756+F3768+F3775+F3782+F3796+F3808+F3815+F3835+F3852+F3863+F3878+F3886+F3890+F3895+F3900+F3904+F3908+F3918+F3922+F3946+F3953+F3961+F3968+F3972+F3981+F3991+F4008+F4015+F4026+F4045+F4059+F4068+F4077+F4089+F4100+F4110+F4120+F4137+F4149+F4159+F4178+F4193+F4202</f>
        <v>0</v>
      </c>
      <c r="G4228" s="61">
        <f>G3738+G3756+G3768+G3775+G3782+G3796+G3808+G3815+G3835+G3852+G3863+G3878+G3886+G3890+G3895+G3900+G3904+G3908+G3918+G3922+G3946+G3953+G3961+G3968+G3972+G3981+G3991+G4008+G4015+G4026+G4045+G4059+G4068+G4077+G4089+G4100+G4110+G4120+G4137+G4149+G4159+G4178+G4193+G4202</f>
        <v>106676093</v>
      </c>
      <c r="H4228" s="237"/>
      <c r="I4228" s="237"/>
      <c r="J4228" s="237"/>
      <c r="K4228" s="237"/>
    </row>
    <row r="4229" spans="1:11" ht="14.1" customHeight="1" x14ac:dyDescent="0.25">
      <c r="A4229" s="216"/>
      <c r="B4229" s="60" t="s">
        <v>446</v>
      </c>
      <c r="C4229" s="61">
        <f>C3931+C3939+C3986</f>
        <v>111454000</v>
      </c>
      <c r="D4229" s="61">
        <f>D3931+D3939+D3986</f>
        <v>0</v>
      </c>
      <c r="E4229" s="61">
        <f>I3986+I3939+I3931</f>
        <v>20000000</v>
      </c>
      <c r="F4229" s="61">
        <f>F3931+F3939+F3986</f>
        <v>0</v>
      </c>
      <c r="G4229" s="61">
        <f>G3931+G3939+G3986</f>
        <v>20000000</v>
      </c>
      <c r="H4229" s="237"/>
      <c r="I4229" s="237"/>
      <c r="J4229" s="237"/>
      <c r="K4229" s="237"/>
    </row>
    <row r="4230" spans="1:11" ht="14.1" customHeight="1" x14ac:dyDescent="0.25">
      <c r="A4230" s="216"/>
      <c r="B4230" s="58"/>
      <c r="C4230" s="63"/>
      <c r="D4230" s="12"/>
      <c r="E4230" s="12"/>
      <c r="F4230" s="62"/>
      <c r="G4230" s="62"/>
      <c r="H4230" s="237"/>
      <c r="I4230" s="237"/>
      <c r="J4230" s="237"/>
      <c r="K4230" s="237"/>
    </row>
    <row r="4231" spans="1:11" ht="14.1" customHeight="1" x14ac:dyDescent="0.25">
      <c r="A4231" s="216"/>
      <c r="B4231" s="10"/>
      <c r="C4231" s="10"/>
      <c r="D4231" s="10"/>
      <c r="E4231" s="10"/>
      <c r="F4231" s="58"/>
      <c r="G4231" s="58"/>
      <c r="H4231" s="237"/>
      <c r="I4231" s="237"/>
      <c r="J4231" s="237"/>
      <c r="K4231" s="237"/>
    </row>
    <row r="4232" spans="1:11" ht="14.1" customHeight="1" x14ac:dyDescent="0.25">
      <c r="A4232" s="216"/>
      <c r="B4232" s="216"/>
      <c r="C4232" s="216"/>
      <c r="D4232" s="216"/>
      <c r="E4232" s="216"/>
      <c r="F4232" s="237"/>
      <c r="G4232" s="237"/>
      <c r="H4232" s="237"/>
      <c r="I4232" s="237"/>
      <c r="J4232" s="237"/>
      <c r="K4232" s="237"/>
    </row>
    <row r="4233" spans="1:11" ht="14.1" customHeight="1" x14ac:dyDescent="0.25">
      <c r="A4233" s="216"/>
      <c r="B4233" s="216"/>
      <c r="C4233" s="216"/>
      <c r="D4233" s="216"/>
      <c r="E4233" s="216"/>
      <c r="F4233" s="237"/>
      <c r="G4233" s="237"/>
      <c r="H4233" s="237"/>
      <c r="I4233" s="237"/>
      <c r="J4233" s="237"/>
      <c r="K4233" s="237"/>
    </row>
    <row r="4234" spans="1:11" ht="14.1" customHeight="1" x14ac:dyDescent="0.25">
      <c r="A4234" s="216"/>
      <c r="B4234" s="216" t="e">
        <f>SIGIT!D3734+RIDWAN!D3720+'SLAMT R'!D3718:E3718+BUDIWARSO!D3717+ISMOYO!D3717+SUBAKIR!D3716</f>
        <v>#VALUE!</v>
      </c>
      <c r="C4234" s="216"/>
      <c r="D4234" s="216"/>
      <c r="E4234" s="216"/>
      <c r="F4234" s="237"/>
      <c r="G4234" s="237"/>
      <c r="H4234" s="237"/>
      <c r="I4234" s="237"/>
      <c r="J4234" s="237"/>
      <c r="K4234" s="237"/>
    </row>
    <row r="4235" spans="1:11" ht="14.1" customHeight="1" x14ac:dyDescent="0.25"/>
    <row r="4236" spans="1:11" ht="14.1" customHeight="1" x14ac:dyDescent="0.25"/>
    <row r="4237" spans="1:11" ht="14.1" customHeight="1" x14ac:dyDescent="0.25"/>
    <row r="4238" spans="1:11" ht="14.1" customHeight="1" x14ac:dyDescent="0.25"/>
    <row r="4239" spans="1:11" ht="14.1" customHeight="1" x14ac:dyDescent="0.25"/>
    <row r="4240" spans="1:11" ht="14.1" customHeight="1" x14ac:dyDescent="0.25"/>
    <row r="4241" spans="1:14" ht="14.1" customHeight="1" x14ac:dyDescent="0.25"/>
    <row r="4242" spans="1:14" ht="14.1" customHeight="1" x14ac:dyDescent="0.25"/>
    <row r="4243" spans="1:14" ht="14.1" customHeight="1" x14ac:dyDescent="0.25">
      <c r="A4243" s="1656" t="s">
        <v>421</v>
      </c>
      <c r="B4243" s="1656"/>
      <c r="C4243" s="1656"/>
      <c r="D4243" s="1656"/>
      <c r="E4243" s="1656"/>
      <c r="F4243" s="1656"/>
      <c r="G4243" s="1656"/>
      <c r="H4243" s="1656"/>
      <c r="I4243" s="1656"/>
      <c r="J4243" s="1656"/>
      <c r="K4243" s="1656"/>
    </row>
    <row r="4244" spans="1:14" ht="14.1" customHeight="1" x14ac:dyDescent="0.25">
      <c r="A4244" s="1657" t="s">
        <v>422</v>
      </c>
      <c r="B4244" s="1657"/>
      <c r="C4244" s="1657"/>
      <c r="D4244" s="1657"/>
      <c r="E4244" s="1657"/>
      <c r="F4244" s="1657"/>
      <c r="G4244" s="1657"/>
      <c r="H4244" s="1657"/>
      <c r="I4244" s="1657"/>
      <c r="J4244" s="1657"/>
      <c r="K4244" s="1657"/>
    </row>
    <row r="4245" spans="1:14" ht="14.1" customHeight="1" x14ac:dyDescent="0.25">
      <c r="A4245" s="1656" t="s">
        <v>943</v>
      </c>
      <c r="B4245" s="1656"/>
      <c r="C4245" s="1656"/>
      <c r="D4245" s="1656"/>
      <c r="E4245" s="1656"/>
      <c r="F4245" s="1656"/>
      <c r="G4245" s="1656"/>
      <c r="H4245" s="1656"/>
      <c r="I4245" s="1656"/>
      <c r="J4245" s="1656"/>
      <c r="K4245" s="1656"/>
    </row>
    <row r="4246" spans="1:14" ht="14.1" customHeight="1" thickBot="1" x14ac:dyDescent="0.3">
      <c r="A4246" s="714" t="s">
        <v>1071</v>
      </c>
      <c r="B4246" s="715"/>
      <c r="C4246" s="8"/>
      <c r="D4246" s="9"/>
      <c r="E4246" s="1658"/>
      <c r="F4246" s="1658"/>
      <c r="G4246" s="1659"/>
      <c r="H4246" s="1659"/>
      <c r="I4246" s="920"/>
      <c r="J4246" s="288"/>
      <c r="K4246" s="289">
        <v>1</v>
      </c>
    </row>
    <row r="4247" spans="1:14" ht="14.1" customHeight="1" x14ac:dyDescent="0.25">
      <c r="A4247" s="1660" t="s">
        <v>423</v>
      </c>
      <c r="B4247" s="1663" t="s">
        <v>424</v>
      </c>
      <c r="C4247" s="1666" t="s">
        <v>1023</v>
      </c>
      <c r="D4247" s="1669" t="s">
        <v>425</v>
      </c>
      <c r="E4247" s="1669"/>
      <c r="F4247" s="1670"/>
      <c r="G4247" s="1671" t="s">
        <v>426</v>
      </c>
      <c r="H4247" s="1672"/>
      <c r="I4247" s="1673"/>
      <c r="J4247" s="716"/>
      <c r="K4247" s="1674" t="s">
        <v>427</v>
      </c>
      <c r="N4247" s="1239">
        <v>114157089</v>
      </c>
    </row>
    <row r="4248" spans="1:14" ht="14.1" customHeight="1" x14ac:dyDescent="0.25">
      <c r="A4248" s="1661"/>
      <c r="B4248" s="1664"/>
      <c r="C4248" s="1667"/>
      <c r="D4248" s="683" t="s">
        <v>428</v>
      </c>
      <c r="E4248" s="683" t="s">
        <v>428</v>
      </c>
      <c r="F4248" s="684" t="s">
        <v>428</v>
      </c>
      <c r="G4248" s="798" t="s">
        <v>428</v>
      </c>
      <c r="H4248" s="577" t="s">
        <v>428</v>
      </c>
      <c r="I4248" s="921" t="s">
        <v>428</v>
      </c>
      <c r="J4248" s="1676" t="s">
        <v>429</v>
      </c>
      <c r="K4248" s="1675"/>
      <c r="N4248" s="82">
        <f>N4247-E4253</f>
        <v>-633000</v>
      </c>
    </row>
    <row r="4249" spans="1:14" ht="14.1" customHeight="1" x14ac:dyDescent="0.25">
      <c r="A4249" s="1661"/>
      <c r="B4249" s="1664"/>
      <c r="C4249" s="1667"/>
      <c r="D4249" s="1372" t="s">
        <v>430</v>
      </c>
      <c r="E4249" s="1372" t="s">
        <v>430</v>
      </c>
      <c r="F4249" s="686" t="s">
        <v>431</v>
      </c>
      <c r="G4249" s="799" t="s">
        <v>430</v>
      </c>
      <c r="H4249" s="1374" t="s">
        <v>430</v>
      </c>
      <c r="I4249" s="922" t="s">
        <v>431</v>
      </c>
      <c r="J4249" s="1677"/>
      <c r="K4249" s="1675"/>
    </row>
    <row r="4250" spans="1:14" ht="14.1" customHeight="1" x14ac:dyDescent="0.25">
      <c r="A4250" s="1662"/>
      <c r="B4250" s="1665"/>
      <c r="C4250" s="1668"/>
      <c r="D4250" s="1373" t="s">
        <v>432</v>
      </c>
      <c r="E4250" s="1373" t="s">
        <v>433</v>
      </c>
      <c r="F4250" s="688" t="s">
        <v>433</v>
      </c>
      <c r="G4250" s="800" t="s">
        <v>432</v>
      </c>
      <c r="H4250" s="1375" t="s">
        <v>433</v>
      </c>
      <c r="I4250" s="923" t="s">
        <v>433</v>
      </c>
      <c r="J4250" s="580" t="s">
        <v>434</v>
      </c>
      <c r="K4250" s="1675"/>
    </row>
    <row r="4251" spans="1:14" ht="14.1" customHeight="1" thickBot="1" x14ac:dyDescent="0.3">
      <c r="A4251" s="717" t="s">
        <v>435</v>
      </c>
      <c r="B4251" s="689">
        <v>2</v>
      </c>
      <c r="C4251" s="690" t="s">
        <v>436</v>
      </c>
      <c r="D4251" s="690" t="s">
        <v>437</v>
      </c>
      <c r="E4251" s="690" t="s">
        <v>438</v>
      </c>
      <c r="F4251" s="691" t="s">
        <v>439</v>
      </c>
      <c r="G4251" s="801">
        <v>7</v>
      </c>
      <c r="H4251" s="581">
        <v>8</v>
      </c>
      <c r="I4251" s="924">
        <v>9</v>
      </c>
      <c r="J4251" s="582">
        <v>10</v>
      </c>
      <c r="K4251" s="718">
        <v>11</v>
      </c>
      <c r="M4251" s="206">
        <f>[1]Sheet1!$G$59</f>
        <v>114790089</v>
      </c>
    </row>
    <row r="4252" spans="1:14" ht="14.1" customHeight="1" thickBot="1" x14ac:dyDescent="0.3">
      <c r="A4252" s="719"/>
      <c r="B4252" s="24" t="s">
        <v>440</v>
      </c>
      <c r="C4252" s="692"/>
      <c r="D4252" s="25">
        <f>D4253+D4254</f>
        <v>1208693272</v>
      </c>
      <c r="E4252" s="25">
        <f>E4253+E4254</f>
        <v>202790089</v>
      </c>
      <c r="F4252" s="64">
        <f>E4252+D4252</f>
        <v>1411483361</v>
      </c>
      <c r="G4252" s="802"/>
      <c r="H4252" s="583"/>
      <c r="I4252" s="925"/>
      <c r="J4252" s="584"/>
      <c r="K4252" s="720"/>
    </row>
    <row r="4253" spans="1:14" ht="14.1" customHeight="1" x14ac:dyDescent="0.25">
      <c r="A4253" s="721"/>
      <c r="B4253" s="21" t="s">
        <v>453</v>
      </c>
      <c r="C4253" s="22"/>
      <c r="D4253" s="23">
        <f>F3718</f>
        <v>1061895573</v>
      </c>
      <c r="E4253" s="23">
        <v>114790089</v>
      </c>
      <c r="F4253" s="65">
        <f>E4253+D4253</f>
        <v>1176685662</v>
      </c>
      <c r="G4253" s="803"/>
      <c r="H4253" s="585"/>
      <c r="I4253" s="926"/>
      <c r="J4253" s="586"/>
      <c r="K4253" s="720"/>
      <c r="M4253" s="206">
        <f>'[2]PPK verifikator'!$G$21</f>
        <v>0</v>
      </c>
    </row>
    <row r="4254" spans="1:14" ht="14.1" customHeight="1" x14ac:dyDescent="0.25">
      <c r="A4254" s="722"/>
      <c r="B4254" s="10" t="s">
        <v>452</v>
      </c>
      <c r="C4254" s="11"/>
      <c r="D4254" s="416">
        <v>146797699</v>
      </c>
      <c r="E4254" s="15">
        <v>88000000</v>
      </c>
      <c r="F4254" s="13">
        <f>E4254+D4254</f>
        <v>234797699</v>
      </c>
      <c r="G4254" s="804"/>
      <c r="H4254" s="587"/>
      <c r="I4254" s="927"/>
      <c r="J4254" s="588"/>
      <c r="K4254" s="720"/>
      <c r="N4254" s="346"/>
    </row>
    <row r="4255" spans="1:14" ht="14.1" customHeight="1" thickBot="1" x14ac:dyDescent="0.3">
      <c r="A4255" s="723"/>
      <c r="B4255" s="589"/>
      <c r="C4255" s="589"/>
      <c r="D4255" s="211"/>
      <c r="E4255" s="211"/>
      <c r="F4255" s="693"/>
      <c r="G4255" s="805"/>
      <c r="H4255" s="590"/>
      <c r="I4255" s="928"/>
      <c r="J4255" s="591"/>
      <c r="K4255" s="724"/>
      <c r="N4255" s="346"/>
    </row>
    <row r="4256" spans="1:14" ht="14.1" customHeight="1" thickTop="1" thickBot="1" x14ac:dyDescent="0.3">
      <c r="A4256" s="725" t="s">
        <v>81</v>
      </c>
      <c r="B4256" s="592" t="s">
        <v>78</v>
      </c>
      <c r="C4256" s="593">
        <f>C4258+C4271</f>
        <v>2014975600</v>
      </c>
      <c r="D4256" s="593">
        <f t="shared" ref="D4256:J4256" si="1907">D4258+D4271</f>
        <v>0</v>
      </c>
      <c r="E4256" s="593">
        <f t="shared" si="1907"/>
        <v>0</v>
      </c>
      <c r="F4256" s="594">
        <f t="shared" si="1907"/>
        <v>0</v>
      </c>
      <c r="G4256" s="806">
        <f t="shared" si="1907"/>
        <v>1208635666</v>
      </c>
      <c r="H4256" s="595">
        <f t="shared" si="1907"/>
        <v>202790089</v>
      </c>
      <c r="I4256" s="929">
        <f t="shared" si="1907"/>
        <v>1411425755</v>
      </c>
      <c r="J4256" s="596">
        <f t="shared" si="1907"/>
        <v>603549845</v>
      </c>
      <c r="K4256" s="726">
        <f>I4256/C4256*100</f>
        <v>70.046791385463919</v>
      </c>
      <c r="N4256" s="346"/>
    </row>
    <row r="4257" spans="1:14" ht="14.1" customHeight="1" thickTop="1" thickBot="1" x14ac:dyDescent="0.3">
      <c r="A4257" s="727"/>
      <c r="B4257" s="597"/>
      <c r="C4257" s="598"/>
      <c r="D4257" s="598"/>
      <c r="E4257" s="598"/>
      <c r="F4257" s="599"/>
      <c r="G4257" s="807"/>
      <c r="H4257" s="600"/>
      <c r="I4257" s="930"/>
      <c r="J4257" s="601"/>
      <c r="K4257" s="726"/>
      <c r="N4257" s="346"/>
    </row>
    <row r="4258" spans="1:14" ht="14.1" customHeight="1" thickTop="1" thickBot="1" x14ac:dyDescent="0.3">
      <c r="A4258" s="725" t="s">
        <v>116</v>
      </c>
      <c r="B4258" s="592" t="s">
        <v>79</v>
      </c>
      <c r="C4258" s="593">
        <f>C4259</f>
        <v>1559485600</v>
      </c>
      <c r="D4258" s="593">
        <f t="shared" ref="D4258:J4258" si="1908">D4259</f>
        <v>0</v>
      </c>
      <c r="E4258" s="593">
        <f t="shared" si="1908"/>
        <v>0</v>
      </c>
      <c r="F4258" s="594">
        <f t="shared" si="1908"/>
        <v>0</v>
      </c>
      <c r="G4258" s="806">
        <f t="shared" si="1908"/>
        <v>1061895573</v>
      </c>
      <c r="H4258" s="595">
        <f t="shared" si="1908"/>
        <v>114790089</v>
      </c>
      <c r="I4258" s="929">
        <f t="shared" si="1908"/>
        <v>1176685662</v>
      </c>
      <c r="J4258" s="596">
        <f t="shared" si="1908"/>
        <v>382799938</v>
      </c>
      <c r="K4258" s="726">
        <f t="shared" ref="K4258:K4275" si="1909">I4258/C4258*100</f>
        <v>75.45344836784642</v>
      </c>
      <c r="M4258" s="340">
        <f>G4259-I3723</f>
        <v>0</v>
      </c>
      <c r="N4258" s="346"/>
    </row>
    <row r="4259" spans="1:14" ht="14.1" customHeight="1" thickTop="1" x14ac:dyDescent="0.25">
      <c r="A4259" s="728" t="s">
        <v>115</v>
      </c>
      <c r="B4259" s="602" t="s">
        <v>80</v>
      </c>
      <c r="C4259" s="308">
        <f>C4260+C4269</f>
        <v>1559485600</v>
      </c>
      <c r="D4259" s="308">
        <f t="shared" ref="D4259:J4259" si="1910">D4260+D4269</f>
        <v>0</v>
      </c>
      <c r="E4259" s="308">
        <f t="shared" si="1910"/>
        <v>0</v>
      </c>
      <c r="F4259" s="310">
        <f t="shared" si="1910"/>
        <v>0</v>
      </c>
      <c r="G4259" s="808">
        <f t="shared" si="1910"/>
        <v>1061895573</v>
      </c>
      <c r="H4259" s="312">
        <f t="shared" si="1910"/>
        <v>114790089</v>
      </c>
      <c r="I4259" s="809">
        <f t="shared" si="1910"/>
        <v>1176685662</v>
      </c>
      <c r="J4259" s="313">
        <f t="shared" si="1910"/>
        <v>382799938</v>
      </c>
      <c r="K4259" s="729">
        <f t="shared" si="1909"/>
        <v>75.45344836784642</v>
      </c>
      <c r="M4259" s="340">
        <f>F4253-I4259</f>
        <v>0</v>
      </c>
      <c r="N4259" s="346"/>
    </row>
    <row r="4260" spans="1:14" ht="14.1" customHeight="1" x14ac:dyDescent="0.25">
      <c r="A4260" s="730" t="s">
        <v>113</v>
      </c>
      <c r="B4260" s="291" t="s">
        <v>0</v>
      </c>
      <c r="C4260" s="309">
        <f>SUM(C4261:C4268)</f>
        <v>1293085600</v>
      </c>
      <c r="D4260" s="309">
        <f t="shared" ref="D4260:J4260" si="1911">SUM(D4261:D4268)</f>
        <v>0</v>
      </c>
      <c r="E4260" s="309">
        <f t="shared" si="1911"/>
        <v>0</v>
      </c>
      <c r="F4260" s="311">
        <f t="shared" si="1911"/>
        <v>0</v>
      </c>
      <c r="G4260" s="959">
        <f t="shared" si="1911"/>
        <v>920261573</v>
      </c>
      <c r="H4260" s="309">
        <f t="shared" si="1911"/>
        <v>94328089</v>
      </c>
      <c r="I4260" s="960">
        <f t="shared" si="1911"/>
        <v>1014589662</v>
      </c>
      <c r="J4260" s="314">
        <f t="shared" si="1911"/>
        <v>278495938</v>
      </c>
      <c r="K4260" s="731">
        <f t="shared" si="1909"/>
        <v>78.462683522266431</v>
      </c>
      <c r="N4260" s="346"/>
    </row>
    <row r="4261" spans="1:14" ht="14.1" customHeight="1" x14ac:dyDescent="0.25">
      <c r="A4261" s="732" t="s">
        <v>114</v>
      </c>
      <c r="B4261" s="4" t="s">
        <v>126</v>
      </c>
      <c r="C4261" s="12">
        <v>960964000</v>
      </c>
      <c r="D4261" s="229"/>
      <c r="E4261" s="229"/>
      <c r="F4261" s="694"/>
      <c r="G4261" s="828">
        <v>699423500</v>
      </c>
      <c r="H4261" s="603">
        <v>70312000</v>
      </c>
      <c r="I4261" s="823">
        <f>H4261+G4261</f>
        <v>769735500</v>
      </c>
      <c r="J4261" s="604">
        <f>C4261-I4261</f>
        <v>191228500</v>
      </c>
      <c r="K4261" s="733">
        <f t="shared" si="1909"/>
        <v>80.100347151402133</v>
      </c>
      <c r="N4261" s="346"/>
    </row>
    <row r="4262" spans="1:14" ht="14.1" customHeight="1" x14ac:dyDescent="0.25">
      <c r="A4262" s="732" t="s">
        <v>117</v>
      </c>
      <c r="B4262" s="4" t="s">
        <v>127</v>
      </c>
      <c r="C4262" s="12">
        <v>107483200</v>
      </c>
      <c r="D4262" s="229"/>
      <c r="E4262" s="229"/>
      <c r="F4262" s="694"/>
      <c r="G4262" s="822">
        <v>77222480</v>
      </c>
      <c r="H4262" s="605">
        <f>6644000+1884948</f>
        <v>8528948</v>
      </c>
      <c r="I4262" s="823">
        <f t="shared" ref="I4262:I4268" si="1912">H4262+G4262</f>
        <v>85751428</v>
      </c>
      <c r="J4262" s="604">
        <f t="shared" ref="J4262:J4268" si="1913">C4262-I4262</f>
        <v>21731772</v>
      </c>
      <c r="K4262" s="733">
        <f t="shared" si="1909"/>
        <v>79.781238370275545</v>
      </c>
      <c r="M4262" t="s">
        <v>1132</v>
      </c>
    </row>
    <row r="4263" spans="1:14" ht="14.1" customHeight="1" x14ac:dyDescent="0.25">
      <c r="A4263" s="732" t="s">
        <v>118</v>
      </c>
      <c r="B4263" s="4" t="s">
        <v>128</v>
      </c>
      <c r="C4263" s="12">
        <v>76310000</v>
      </c>
      <c r="D4263" s="229"/>
      <c r="E4263" s="229"/>
      <c r="F4263" s="694"/>
      <c r="G4263" s="822">
        <v>52830000</v>
      </c>
      <c r="H4263" s="605">
        <v>5870000</v>
      </c>
      <c r="I4263" s="823">
        <f t="shared" si="1912"/>
        <v>58700000</v>
      </c>
      <c r="J4263" s="604">
        <f t="shared" si="1913"/>
        <v>17610000</v>
      </c>
      <c r="K4263" s="733">
        <f t="shared" si="1909"/>
        <v>76.923076923076934</v>
      </c>
    </row>
    <row r="4264" spans="1:14" ht="14.1" customHeight="1" x14ac:dyDescent="0.25">
      <c r="A4264" s="732" t="s">
        <v>119</v>
      </c>
      <c r="B4264" s="4" t="s">
        <v>129</v>
      </c>
      <c r="C4264" s="12">
        <v>28210000</v>
      </c>
      <c r="D4264" s="229"/>
      <c r="E4264" s="229"/>
      <c r="F4264" s="694"/>
      <c r="G4264" s="822">
        <v>19555000</v>
      </c>
      <c r="H4264" s="605">
        <v>2175000</v>
      </c>
      <c r="I4264" s="823">
        <f t="shared" si="1912"/>
        <v>21730000</v>
      </c>
      <c r="J4264" s="604">
        <f t="shared" si="1913"/>
        <v>6480000</v>
      </c>
      <c r="K4264" s="733">
        <f t="shared" si="1909"/>
        <v>77.029422190712509</v>
      </c>
    </row>
    <row r="4265" spans="1:14" ht="14.1" customHeight="1" x14ac:dyDescent="0.25">
      <c r="A4265" s="732" t="s">
        <v>120</v>
      </c>
      <c r="B4265" s="4" t="s">
        <v>130</v>
      </c>
      <c r="C4265" s="12">
        <v>68801900</v>
      </c>
      <c r="D4265" s="229"/>
      <c r="E4265" s="229"/>
      <c r="F4265" s="694"/>
      <c r="G4265" s="822">
        <v>41496660</v>
      </c>
      <c r="H4265" s="605">
        <v>5069400</v>
      </c>
      <c r="I4265" s="823">
        <f t="shared" si="1912"/>
        <v>46566060</v>
      </c>
      <c r="J4265" s="604">
        <f t="shared" si="1913"/>
        <v>22235840</v>
      </c>
      <c r="K4265" s="733">
        <f t="shared" si="1909"/>
        <v>67.681357636925725</v>
      </c>
    </row>
    <row r="4266" spans="1:14" ht="14.1" customHeight="1" x14ac:dyDescent="0.25">
      <c r="A4266" s="732" t="s">
        <v>121</v>
      </c>
      <c r="B4266" s="4" t="s">
        <v>131</v>
      </c>
      <c r="C4266" s="12">
        <v>21305700</v>
      </c>
      <c r="D4266" s="229"/>
      <c r="E4266" s="229"/>
      <c r="F4266" s="694"/>
      <c r="G4266" s="822">
        <v>10890136</v>
      </c>
      <c r="H4266" s="605">
        <v>6267</v>
      </c>
      <c r="I4266" s="823">
        <f t="shared" si="1912"/>
        <v>10896403</v>
      </c>
      <c r="J4266" s="604">
        <f t="shared" si="1913"/>
        <v>10409297</v>
      </c>
      <c r="K4266" s="733">
        <f t="shared" si="1909"/>
        <v>51.143135405079384</v>
      </c>
    </row>
    <row r="4267" spans="1:14" ht="14.1" customHeight="1" x14ac:dyDescent="0.25">
      <c r="A4267" s="732" t="s">
        <v>122</v>
      </c>
      <c r="B4267" s="4" t="s">
        <v>132</v>
      </c>
      <c r="C4267" s="12">
        <v>16700</v>
      </c>
      <c r="D4267" s="229"/>
      <c r="E4267" s="229"/>
      <c r="F4267" s="694"/>
      <c r="G4267" s="822">
        <v>10982</v>
      </c>
      <c r="H4267" s="605">
        <v>1246</v>
      </c>
      <c r="I4267" s="823">
        <f t="shared" si="1912"/>
        <v>12228</v>
      </c>
      <c r="J4267" s="604">
        <f t="shared" si="1913"/>
        <v>4472</v>
      </c>
      <c r="K4267" s="733">
        <f t="shared" si="1909"/>
        <v>73.221556886227546</v>
      </c>
    </row>
    <row r="4268" spans="1:14" ht="14.1" customHeight="1" x14ac:dyDescent="0.25">
      <c r="A4268" s="732" t="s">
        <v>123</v>
      </c>
      <c r="B4268" s="4" t="s">
        <v>133</v>
      </c>
      <c r="C4268" s="12">
        <v>29994100</v>
      </c>
      <c r="D4268" s="229"/>
      <c r="E4268" s="229"/>
      <c r="F4268" s="694"/>
      <c r="G4268" s="1190">
        <v>18832815</v>
      </c>
      <c r="H4268" s="606">
        <v>2365228</v>
      </c>
      <c r="I4268" s="823">
        <f t="shared" si="1912"/>
        <v>21198043</v>
      </c>
      <c r="J4268" s="604">
        <f t="shared" si="1913"/>
        <v>8796057</v>
      </c>
      <c r="K4268" s="733">
        <f t="shared" si="1909"/>
        <v>70.6740425617038</v>
      </c>
      <c r="M4268" s="206">
        <f>[1]Sheet1!$E$76</f>
        <v>162096000</v>
      </c>
    </row>
    <row r="4269" spans="1:14" ht="14.1" customHeight="1" x14ac:dyDescent="0.25">
      <c r="A4269" s="734" t="s">
        <v>124</v>
      </c>
      <c r="B4269" s="17" t="s">
        <v>134</v>
      </c>
      <c r="C4269" s="607">
        <f>C4270</f>
        <v>266400000</v>
      </c>
      <c r="D4269" s="607">
        <f t="shared" ref="D4269:J4269" si="1914">D4270</f>
        <v>0</v>
      </c>
      <c r="E4269" s="607">
        <f t="shared" si="1914"/>
        <v>0</v>
      </c>
      <c r="F4269" s="608">
        <f t="shared" si="1914"/>
        <v>0</v>
      </c>
      <c r="G4269" s="814">
        <f t="shared" si="1914"/>
        <v>141634000</v>
      </c>
      <c r="H4269" s="609">
        <f>H4270</f>
        <v>20462000</v>
      </c>
      <c r="I4269" s="931">
        <f t="shared" si="1914"/>
        <v>162096000</v>
      </c>
      <c r="J4269" s="610">
        <f t="shared" si="1914"/>
        <v>104304000</v>
      </c>
      <c r="K4269" s="735">
        <f t="shared" si="1909"/>
        <v>60.846846846846844</v>
      </c>
    </row>
    <row r="4270" spans="1:14" ht="14.1" customHeight="1" thickBot="1" x14ac:dyDescent="0.3">
      <c r="A4270" s="736" t="s">
        <v>125</v>
      </c>
      <c r="B4270" s="32" t="s">
        <v>135</v>
      </c>
      <c r="C4270" s="611">
        <v>266400000</v>
      </c>
      <c r="D4270" s="695"/>
      <c r="E4270" s="695"/>
      <c r="F4270" s="696"/>
      <c r="G4270" s="815">
        <v>141634000</v>
      </c>
      <c r="H4270" s="612">
        <v>20462000</v>
      </c>
      <c r="I4270" s="932">
        <f>H4270+G4270</f>
        <v>162096000</v>
      </c>
      <c r="J4270" s="613">
        <f>C4270-I4270</f>
        <v>104304000</v>
      </c>
      <c r="K4270" s="737">
        <f t="shared" si="1909"/>
        <v>60.846846846846844</v>
      </c>
    </row>
    <row r="4271" spans="1:14" ht="14.1" customHeight="1" thickTop="1" thickBot="1" x14ac:dyDescent="0.3">
      <c r="A4271" s="725" t="s">
        <v>83</v>
      </c>
      <c r="B4271" s="26" t="s">
        <v>82</v>
      </c>
      <c r="C4271" s="614">
        <f t="shared" ref="C4271:J4271" si="1915">C4272+C4288+C4303+C4310+C4317+C4333+C4345+C4352+C4384+C4415+C4468+C4528+C4540+C4552+C4582+C4605+C4647+C4657+C4694+C4725</f>
        <v>455490000</v>
      </c>
      <c r="D4271" s="614">
        <f t="shared" si="1915"/>
        <v>0</v>
      </c>
      <c r="E4271" s="614">
        <f t="shared" si="1915"/>
        <v>0</v>
      </c>
      <c r="F4271" s="784">
        <f t="shared" si="1915"/>
        <v>0</v>
      </c>
      <c r="G4271" s="816">
        <f t="shared" si="1915"/>
        <v>146740093</v>
      </c>
      <c r="H4271" s="614">
        <f t="shared" si="1915"/>
        <v>88000000</v>
      </c>
      <c r="I4271" s="933">
        <f t="shared" si="1915"/>
        <v>234740093</v>
      </c>
      <c r="J4271" s="863">
        <f t="shared" si="1915"/>
        <v>220749907</v>
      </c>
      <c r="K4271" s="738">
        <f t="shared" si="1909"/>
        <v>51.53572921469187</v>
      </c>
      <c r="M4271" s="340">
        <v>87947500</v>
      </c>
      <c r="N4271" s="82">
        <f>G4271-G4782</f>
        <v>-88000000</v>
      </c>
    </row>
    <row r="4272" spans="1:14" ht="14.1" customHeight="1" thickTop="1" x14ac:dyDescent="0.25">
      <c r="A4272" s="728" t="s">
        <v>85</v>
      </c>
      <c r="B4272" s="36" t="s">
        <v>788</v>
      </c>
      <c r="C4272" s="615">
        <f>C4273</f>
        <v>3000000</v>
      </c>
      <c r="D4272" s="615">
        <f t="shared" ref="D4272:J4273" si="1916">D4273</f>
        <v>0</v>
      </c>
      <c r="E4272" s="615">
        <f t="shared" si="1916"/>
        <v>0</v>
      </c>
      <c r="F4272" s="785">
        <f t="shared" si="1916"/>
        <v>0</v>
      </c>
      <c r="G4272" s="817">
        <f t="shared" si="1916"/>
        <v>1741250</v>
      </c>
      <c r="H4272" s="615">
        <f t="shared" si="1916"/>
        <v>0</v>
      </c>
      <c r="I4272" s="818">
        <f t="shared" si="1916"/>
        <v>1741250</v>
      </c>
      <c r="J4272" s="864">
        <f t="shared" si="1916"/>
        <v>1258750</v>
      </c>
      <c r="K4272" s="729">
        <f t="shared" si="1909"/>
        <v>58.041666666666671</v>
      </c>
      <c r="M4272" s="1310">
        <f>H4271-M4271</f>
        <v>52500</v>
      </c>
      <c r="N4272" s="82" t="s">
        <v>1125</v>
      </c>
    </row>
    <row r="4273" spans="1:11" ht="14.1" customHeight="1" thickBot="1" x14ac:dyDescent="0.3">
      <c r="A4273" s="371" t="s">
        <v>792</v>
      </c>
      <c r="B4273" s="47" t="s">
        <v>789</v>
      </c>
      <c r="C4273" s="616">
        <f>C4274</f>
        <v>3000000</v>
      </c>
      <c r="D4273" s="616">
        <f t="shared" si="1916"/>
        <v>0</v>
      </c>
      <c r="E4273" s="616">
        <f t="shared" si="1916"/>
        <v>0</v>
      </c>
      <c r="F4273" s="622">
        <f t="shared" si="1916"/>
        <v>0</v>
      </c>
      <c r="G4273" s="819">
        <f t="shared" si="1916"/>
        <v>1741250</v>
      </c>
      <c r="H4273" s="616">
        <f t="shared" si="1916"/>
        <v>0</v>
      </c>
      <c r="I4273" s="961">
        <f t="shared" si="1916"/>
        <v>1741250</v>
      </c>
      <c r="J4273" s="865">
        <f t="shared" si="1916"/>
        <v>1258750</v>
      </c>
      <c r="K4273" s="739">
        <f t="shared" si="1909"/>
        <v>58.041666666666671</v>
      </c>
    </row>
    <row r="4274" spans="1:11" ht="14.1" customHeight="1" thickBot="1" x14ac:dyDescent="0.3">
      <c r="A4274" s="740" t="s">
        <v>793</v>
      </c>
      <c r="B4274" s="3" t="s">
        <v>136</v>
      </c>
      <c r="C4274" s="617">
        <f>C4275+C4277+C4279+C4282</f>
        <v>3000000</v>
      </c>
      <c r="D4274" s="617">
        <f t="shared" ref="D4274:J4274" si="1917">D4275+D4277+D4279+D4282</f>
        <v>0</v>
      </c>
      <c r="E4274" s="617">
        <f t="shared" si="1917"/>
        <v>0</v>
      </c>
      <c r="F4274" s="624">
        <f t="shared" si="1917"/>
        <v>0</v>
      </c>
      <c r="G4274" s="820">
        <f t="shared" si="1917"/>
        <v>1741250</v>
      </c>
      <c r="H4274" s="617">
        <f t="shared" si="1917"/>
        <v>0</v>
      </c>
      <c r="I4274" s="934">
        <f t="shared" si="1917"/>
        <v>1741250</v>
      </c>
      <c r="J4274" s="625">
        <f t="shared" si="1917"/>
        <v>1258750</v>
      </c>
      <c r="K4274" s="741">
        <f t="shared" si="1909"/>
        <v>58.041666666666671</v>
      </c>
    </row>
    <row r="4275" spans="1:11" ht="14.1" customHeight="1" x14ac:dyDescent="0.25">
      <c r="A4275" s="742" t="s">
        <v>794</v>
      </c>
      <c r="B4275" s="41" t="s">
        <v>139</v>
      </c>
      <c r="C4275" s="618">
        <f>C4276</f>
        <v>215000</v>
      </c>
      <c r="D4275" s="618">
        <f t="shared" ref="D4275:J4275" si="1918">D4276</f>
        <v>0</v>
      </c>
      <c r="E4275" s="618">
        <f t="shared" si="1918"/>
        <v>0</v>
      </c>
      <c r="F4275" s="626">
        <f t="shared" si="1918"/>
        <v>0</v>
      </c>
      <c r="G4275" s="821">
        <f t="shared" si="1918"/>
        <v>165000</v>
      </c>
      <c r="H4275" s="618">
        <f t="shared" si="1918"/>
        <v>0</v>
      </c>
      <c r="I4275" s="935">
        <f t="shared" si="1918"/>
        <v>165000</v>
      </c>
      <c r="J4275" s="628">
        <f t="shared" si="1918"/>
        <v>50000</v>
      </c>
      <c r="K4275" s="743">
        <f t="shared" si="1909"/>
        <v>76.744186046511629</v>
      </c>
    </row>
    <row r="4276" spans="1:11" ht="14.1" customHeight="1" x14ac:dyDescent="0.25">
      <c r="A4276" s="744" t="s">
        <v>795</v>
      </c>
      <c r="B4276" s="4" t="s">
        <v>140</v>
      </c>
      <c r="C4276" s="12">
        <v>215000</v>
      </c>
      <c r="D4276" s="218"/>
      <c r="E4276" s="218"/>
      <c r="F4276" s="697"/>
      <c r="G4276" s="822">
        <v>165000</v>
      </c>
      <c r="H4276" s="605">
        <v>0</v>
      </c>
      <c r="I4276" s="823">
        <f>H4276+G4276</f>
        <v>165000</v>
      </c>
      <c r="J4276" s="604">
        <f>C4276-I4276</f>
        <v>50000</v>
      </c>
      <c r="K4276" s="733">
        <f>I4276/C4276*100</f>
        <v>76.744186046511629</v>
      </c>
    </row>
    <row r="4277" spans="1:11" ht="14.1" customHeight="1" x14ac:dyDescent="0.25">
      <c r="A4277" s="744" t="s">
        <v>796</v>
      </c>
      <c r="B4277" s="4" t="s">
        <v>790</v>
      </c>
      <c r="C4277" s="12">
        <f>C4278</f>
        <v>0</v>
      </c>
      <c r="D4277" s="12">
        <f t="shared" ref="D4277:J4277" si="1919">D4278</f>
        <v>0</v>
      </c>
      <c r="E4277" s="12">
        <f t="shared" si="1919"/>
        <v>0</v>
      </c>
      <c r="F4277" s="633">
        <f t="shared" si="1919"/>
        <v>0</v>
      </c>
      <c r="G4277" s="824">
        <f t="shared" si="1919"/>
        <v>0</v>
      </c>
      <c r="H4277" s="12">
        <f t="shared" si="1919"/>
        <v>0</v>
      </c>
      <c r="I4277" s="834">
        <f t="shared" si="1919"/>
        <v>0</v>
      </c>
      <c r="J4277" s="634">
        <f t="shared" si="1919"/>
        <v>0</v>
      </c>
      <c r="K4277" s="752"/>
    </row>
    <row r="4278" spans="1:11" ht="14.1" customHeight="1" x14ac:dyDescent="0.25">
      <c r="A4278" s="744" t="s">
        <v>797</v>
      </c>
      <c r="B4278" s="4" t="s">
        <v>791</v>
      </c>
      <c r="C4278" s="12">
        <v>0</v>
      </c>
      <c r="D4278" s="218"/>
      <c r="E4278" s="218"/>
      <c r="F4278" s="697"/>
      <c r="G4278" s="822"/>
      <c r="H4278" s="605"/>
      <c r="I4278" s="823"/>
      <c r="J4278" s="604">
        <f>C4278-I4278</f>
        <v>0</v>
      </c>
      <c r="K4278" s="752"/>
    </row>
    <row r="4279" spans="1:11" ht="14.1" customHeight="1" x14ac:dyDescent="0.25">
      <c r="A4279" s="732" t="s">
        <v>798</v>
      </c>
      <c r="B4279" s="4" t="s">
        <v>141</v>
      </c>
      <c r="C4279" s="12">
        <f>C4280+C4281</f>
        <v>90000</v>
      </c>
      <c r="D4279" s="12">
        <f t="shared" ref="D4279:I4279" si="1920">D4280+D4281</f>
        <v>0</v>
      </c>
      <c r="E4279" s="12">
        <f t="shared" si="1920"/>
        <v>0</v>
      </c>
      <c r="F4279" s="12">
        <f t="shared" si="1920"/>
        <v>0</v>
      </c>
      <c r="G4279" s="12">
        <f t="shared" si="1920"/>
        <v>41250</v>
      </c>
      <c r="H4279" s="12">
        <f t="shared" si="1920"/>
        <v>0</v>
      </c>
      <c r="I4279" s="12">
        <f t="shared" si="1920"/>
        <v>41250</v>
      </c>
      <c r="J4279" s="12">
        <f>C4279-I4279</f>
        <v>48750</v>
      </c>
      <c r="K4279" s="733">
        <f>I4279/C4279*100</f>
        <v>45.833333333333329</v>
      </c>
    </row>
    <row r="4280" spans="1:11" ht="14.1" customHeight="1" x14ac:dyDescent="0.25">
      <c r="A4280" s="732" t="s">
        <v>799</v>
      </c>
      <c r="B4280" s="4" t="s">
        <v>1011</v>
      </c>
      <c r="C4280" s="12">
        <v>90000</v>
      </c>
      <c r="D4280" s="12"/>
      <c r="E4280" s="12"/>
      <c r="F4280" s="633"/>
      <c r="G4280" s="824">
        <v>41250</v>
      </c>
      <c r="H4280" s="12">
        <v>0</v>
      </c>
      <c r="I4280" s="834">
        <f>H4280+G4280</f>
        <v>41250</v>
      </c>
      <c r="J4280" s="12">
        <f>C4280-I4280</f>
        <v>48750</v>
      </c>
      <c r="K4280" s="733">
        <f>I4280/C4280*100</f>
        <v>45.833333333333329</v>
      </c>
    </row>
    <row r="4281" spans="1:11" ht="14.1" customHeight="1" x14ac:dyDescent="0.25">
      <c r="A4281" s="732" t="s">
        <v>1010</v>
      </c>
      <c r="B4281" s="4" t="s">
        <v>805</v>
      </c>
      <c r="C4281" s="416">
        <v>0</v>
      </c>
      <c r="D4281" s="1262"/>
      <c r="E4281" s="1262"/>
      <c r="F4281" s="1263"/>
      <c r="G4281" s="822">
        <v>0</v>
      </c>
      <c r="H4281" s="605">
        <v>0</v>
      </c>
      <c r="I4281" s="823">
        <f>H4281+G4281</f>
        <v>0</v>
      </c>
      <c r="J4281" s="12">
        <f>C4281-I4281</f>
        <v>0</v>
      </c>
      <c r="K4281" s="1264"/>
    </row>
    <row r="4282" spans="1:11" ht="14.1" customHeight="1" x14ac:dyDescent="0.25">
      <c r="A4282" s="732" t="s">
        <v>800</v>
      </c>
      <c r="B4282" s="4" t="s">
        <v>143</v>
      </c>
      <c r="C4282" s="12">
        <f>C4283</f>
        <v>2695000</v>
      </c>
      <c r="D4282" s="12">
        <f t="shared" ref="D4282:J4282" si="1921">D4283</f>
        <v>0</v>
      </c>
      <c r="E4282" s="12">
        <f t="shared" si="1921"/>
        <v>0</v>
      </c>
      <c r="F4282" s="633">
        <f t="shared" si="1921"/>
        <v>0</v>
      </c>
      <c r="G4282" s="824">
        <f t="shared" si="1921"/>
        <v>1535000</v>
      </c>
      <c r="H4282" s="12">
        <f t="shared" si="1921"/>
        <v>0</v>
      </c>
      <c r="I4282" s="834">
        <f t="shared" si="1921"/>
        <v>1535000</v>
      </c>
      <c r="J4282" s="634">
        <f t="shared" si="1921"/>
        <v>1160000</v>
      </c>
      <c r="K4282" s="733">
        <f>I4282/C4282*100</f>
        <v>56.957328385899821</v>
      </c>
    </row>
    <row r="4283" spans="1:11" ht="14.1" customHeight="1" x14ac:dyDescent="0.25">
      <c r="A4283" s="732" t="s">
        <v>801</v>
      </c>
      <c r="B4283" s="4" t="s">
        <v>144</v>
      </c>
      <c r="C4283" s="12">
        <v>2695000</v>
      </c>
      <c r="D4283" s="218"/>
      <c r="E4283" s="218"/>
      <c r="F4283" s="697"/>
      <c r="G4283" s="822">
        <v>1535000</v>
      </c>
      <c r="H4283" s="605"/>
      <c r="I4283" s="823">
        <f>H4283+G4283</f>
        <v>1535000</v>
      </c>
      <c r="J4283" s="604">
        <f>C4283-I4283</f>
        <v>1160000</v>
      </c>
      <c r="K4283" s="733">
        <f>I4283/C4283*100</f>
        <v>56.957328385899821</v>
      </c>
    </row>
    <row r="4284" spans="1:11" ht="14.1" customHeight="1" x14ac:dyDescent="0.25">
      <c r="A4284" s="879"/>
      <c r="B4284" s="879"/>
      <c r="C4284" s="880"/>
      <c r="D4284" s="881"/>
      <c r="E4284" s="881"/>
      <c r="F4284" s="881"/>
      <c r="G4284" s="882"/>
      <c r="H4284" s="882"/>
      <c r="I4284" s="882"/>
      <c r="J4284" s="883"/>
      <c r="K4284" s="884"/>
    </row>
    <row r="4285" spans="1:11" ht="14.1" customHeight="1" x14ac:dyDescent="0.25">
      <c r="A4285" s="7"/>
      <c r="B4285" s="7"/>
      <c r="C4285" s="885"/>
      <c r="D4285" s="220"/>
      <c r="E4285" s="220"/>
      <c r="F4285" s="220"/>
      <c r="G4285" s="415"/>
      <c r="H4285" s="415"/>
      <c r="I4285" s="415"/>
      <c r="J4285" s="886"/>
      <c r="K4285" s="887"/>
    </row>
    <row r="4286" spans="1:11" ht="14.1" customHeight="1" x14ac:dyDescent="0.25">
      <c r="A4286" s="7"/>
      <c r="B4286" s="7"/>
      <c r="C4286" s="885"/>
      <c r="D4286" s="220"/>
      <c r="E4286" s="220"/>
      <c r="F4286" s="220"/>
      <c r="G4286" s="415"/>
      <c r="H4286" s="415"/>
      <c r="I4286" s="415"/>
      <c r="J4286" s="886"/>
      <c r="K4286" s="887">
        <v>2</v>
      </c>
    </row>
    <row r="4287" spans="1:11" ht="14.1" customHeight="1" x14ac:dyDescent="0.25">
      <c r="A4287" s="717" t="s">
        <v>435</v>
      </c>
      <c r="B4287" s="689">
        <v>2</v>
      </c>
      <c r="C4287" s="690" t="s">
        <v>436</v>
      </c>
      <c r="D4287" s="690" t="s">
        <v>437</v>
      </c>
      <c r="E4287" s="690" t="s">
        <v>438</v>
      </c>
      <c r="F4287" s="691" t="s">
        <v>439</v>
      </c>
      <c r="G4287" s="801">
        <v>7</v>
      </c>
      <c r="H4287" s="581">
        <v>8</v>
      </c>
      <c r="I4287" s="924">
        <v>9</v>
      </c>
      <c r="J4287" s="582">
        <v>10</v>
      </c>
      <c r="K4287" s="718">
        <v>11</v>
      </c>
    </row>
    <row r="4288" spans="1:11" ht="14.1" customHeight="1" x14ac:dyDescent="0.25">
      <c r="A4288" s="745" t="s">
        <v>85</v>
      </c>
      <c r="B4288" s="38" t="s">
        <v>84</v>
      </c>
      <c r="C4288" s="620">
        <f>C4289</f>
        <v>3930000</v>
      </c>
      <c r="D4288" s="620">
        <f t="shared" ref="D4288:J4288" si="1922">D4289</f>
        <v>0</v>
      </c>
      <c r="E4288" s="620">
        <f t="shared" si="1922"/>
        <v>0</v>
      </c>
      <c r="F4288" s="453">
        <f t="shared" si="1922"/>
        <v>0</v>
      </c>
      <c r="G4288" s="825">
        <f t="shared" si="1922"/>
        <v>300500</v>
      </c>
      <c r="H4288" s="619">
        <f t="shared" si="1922"/>
        <v>0</v>
      </c>
      <c r="I4288" s="665">
        <f t="shared" si="1922"/>
        <v>300500</v>
      </c>
      <c r="J4288" s="621">
        <f t="shared" si="1922"/>
        <v>3629500</v>
      </c>
      <c r="K4288" s="746">
        <f t="shared" ref="K4288:K4295" si="1923">I4288/C4288*100</f>
        <v>7.6463104325699751</v>
      </c>
    </row>
    <row r="4289" spans="1:11" ht="14.1" customHeight="1" thickBot="1" x14ac:dyDescent="0.3">
      <c r="A4289" s="371" t="s">
        <v>1</v>
      </c>
      <c r="B4289" s="47" t="s">
        <v>2</v>
      </c>
      <c r="C4289" s="616">
        <f>C4290+C4293</f>
        <v>3930000</v>
      </c>
      <c r="D4289" s="616">
        <f t="shared" ref="D4289:J4289" si="1924">D4290+D4293</f>
        <v>0</v>
      </c>
      <c r="E4289" s="616">
        <f t="shared" si="1924"/>
        <v>0</v>
      </c>
      <c r="F4289" s="622">
        <f t="shared" si="1924"/>
        <v>0</v>
      </c>
      <c r="G4289" s="826">
        <f t="shared" si="1924"/>
        <v>300500</v>
      </c>
      <c r="H4289" s="616">
        <f t="shared" si="1924"/>
        <v>0</v>
      </c>
      <c r="I4289" s="961">
        <f t="shared" si="1924"/>
        <v>300500</v>
      </c>
      <c r="J4289" s="623">
        <f t="shared" si="1924"/>
        <v>3629500</v>
      </c>
      <c r="K4289" s="739">
        <f t="shared" si="1923"/>
        <v>7.6463104325699751</v>
      </c>
    </row>
    <row r="4290" spans="1:11" ht="14.1" customHeight="1" thickBot="1" x14ac:dyDescent="0.3">
      <c r="A4290" s="372" t="s">
        <v>145</v>
      </c>
      <c r="B4290" s="3" t="s">
        <v>80</v>
      </c>
      <c r="C4290" s="617">
        <f>C4291</f>
        <v>1150000</v>
      </c>
      <c r="D4290" s="617">
        <f t="shared" ref="D4290:J4291" si="1925">D4291</f>
        <v>0</v>
      </c>
      <c r="E4290" s="617">
        <f t="shared" si="1925"/>
        <v>0</v>
      </c>
      <c r="F4290" s="624">
        <f t="shared" si="1925"/>
        <v>0</v>
      </c>
      <c r="G4290" s="820">
        <f t="shared" si="1925"/>
        <v>0</v>
      </c>
      <c r="H4290" s="617">
        <f t="shared" si="1925"/>
        <v>0</v>
      </c>
      <c r="I4290" s="934">
        <f t="shared" si="1925"/>
        <v>0</v>
      </c>
      <c r="J4290" s="625">
        <f t="shared" si="1925"/>
        <v>1150000</v>
      </c>
      <c r="K4290" s="741">
        <f t="shared" si="1923"/>
        <v>0</v>
      </c>
    </row>
    <row r="4291" spans="1:11" ht="14.1" customHeight="1" x14ac:dyDescent="0.25">
      <c r="A4291" s="747" t="s">
        <v>146</v>
      </c>
      <c r="B4291" s="41" t="s">
        <v>137</v>
      </c>
      <c r="C4291" s="618">
        <f>C4292</f>
        <v>1150000</v>
      </c>
      <c r="D4291" s="618">
        <f t="shared" si="1925"/>
        <v>0</v>
      </c>
      <c r="E4291" s="618">
        <f t="shared" si="1925"/>
        <v>0</v>
      </c>
      <c r="F4291" s="626">
        <f t="shared" si="1925"/>
        <v>0</v>
      </c>
      <c r="G4291" s="827">
        <f t="shared" si="1925"/>
        <v>0</v>
      </c>
      <c r="H4291" s="627">
        <f t="shared" si="1925"/>
        <v>0</v>
      </c>
      <c r="I4291" s="936">
        <f t="shared" si="1925"/>
        <v>0</v>
      </c>
      <c r="J4291" s="628">
        <f t="shared" si="1925"/>
        <v>1150000</v>
      </c>
      <c r="K4291" s="743">
        <f t="shared" si="1923"/>
        <v>0</v>
      </c>
    </row>
    <row r="4292" spans="1:11" ht="14.1" customHeight="1" thickBot="1" x14ac:dyDescent="0.3">
      <c r="A4292" s="736" t="s">
        <v>150</v>
      </c>
      <c r="B4292" s="32" t="s">
        <v>138</v>
      </c>
      <c r="C4292" s="611">
        <v>1150000</v>
      </c>
      <c r="D4292" s="590"/>
      <c r="E4292" s="590"/>
      <c r="F4292" s="698"/>
      <c r="G4292" s="828"/>
      <c r="H4292" s="629"/>
      <c r="I4292" s="829">
        <f>H4292+G4292</f>
        <v>0</v>
      </c>
      <c r="J4292" s="630">
        <f>C4292-I4292</f>
        <v>1150000</v>
      </c>
      <c r="K4292" s="737">
        <f t="shared" si="1923"/>
        <v>0</v>
      </c>
    </row>
    <row r="4293" spans="1:11" ht="14.1" customHeight="1" thickBot="1" x14ac:dyDescent="0.3">
      <c r="A4293" s="372" t="s">
        <v>147</v>
      </c>
      <c r="B4293" s="3" t="s">
        <v>136</v>
      </c>
      <c r="C4293" s="617">
        <f>C4294+C4296+C4298+C4301</f>
        <v>2780000</v>
      </c>
      <c r="D4293" s="617">
        <f t="shared" ref="D4293:J4293" si="1926">D4294+D4296+D4298+D4301</f>
        <v>0</v>
      </c>
      <c r="E4293" s="617">
        <f t="shared" si="1926"/>
        <v>0</v>
      </c>
      <c r="F4293" s="624">
        <f t="shared" si="1926"/>
        <v>0</v>
      </c>
      <c r="G4293" s="820">
        <f t="shared" si="1926"/>
        <v>300500</v>
      </c>
      <c r="H4293" s="617">
        <f t="shared" si="1926"/>
        <v>0</v>
      </c>
      <c r="I4293" s="934">
        <f t="shared" si="1926"/>
        <v>300500</v>
      </c>
      <c r="J4293" s="625">
        <f t="shared" si="1926"/>
        <v>2479500</v>
      </c>
      <c r="K4293" s="741">
        <f t="shared" si="1923"/>
        <v>10.80935251798561</v>
      </c>
    </row>
    <row r="4294" spans="1:11" ht="14.1" customHeight="1" x14ac:dyDescent="0.25">
      <c r="A4294" s="747" t="s">
        <v>149</v>
      </c>
      <c r="B4294" s="41" t="s">
        <v>139</v>
      </c>
      <c r="C4294" s="618">
        <f>C4295</f>
        <v>190000</v>
      </c>
      <c r="D4294" s="618">
        <f t="shared" ref="D4294:J4294" si="1927">D4295</f>
        <v>0</v>
      </c>
      <c r="E4294" s="618">
        <f t="shared" si="1927"/>
        <v>0</v>
      </c>
      <c r="F4294" s="626">
        <f t="shared" si="1927"/>
        <v>0</v>
      </c>
      <c r="G4294" s="821">
        <f t="shared" si="1927"/>
        <v>156500</v>
      </c>
      <c r="H4294" s="618">
        <f t="shared" si="1927"/>
        <v>0</v>
      </c>
      <c r="I4294" s="935">
        <f t="shared" si="1927"/>
        <v>156500</v>
      </c>
      <c r="J4294" s="628">
        <f t="shared" si="1927"/>
        <v>33500</v>
      </c>
      <c r="K4294" s="743">
        <f t="shared" si="1923"/>
        <v>82.368421052631575</v>
      </c>
    </row>
    <row r="4295" spans="1:11" ht="14.1" customHeight="1" x14ac:dyDescent="0.25">
      <c r="A4295" s="732" t="s">
        <v>148</v>
      </c>
      <c r="B4295" s="5" t="s">
        <v>140</v>
      </c>
      <c r="C4295" s="12">
        <v>190000</v>
      </c>
      <c r="D4295" s="218"/>
      <c r="E4295" s="218"/>
      <c r="F4295" s="697"/>
      <c r="G4295" s="822">
        <v>156500</v>
      </c>
      <c r="H4295" s="605">
        <v>0</v>
      </c>
      <c r="I4295" s="823">
        <f>H4295+G4295</f>
        <v>156500</v>
      </c>
      <c r="J4295" s="604">
        <f>C4295-I4295</f>
        <v>33500</v>
      </c>
      <c r="K4295" s="733">
        <f t="shared" si="1923"/>
        <v>82.368421052631575</v>
      </c>
    </row>
    <row r="4296" spans="1:11" ht="14.1" customHeight="1" x14ac:dyDescent="0.25">
      <c r="A4296" s="747" t="s">
        <v>802</v>
      </c>
      <c r="B4296" s="5" t="s">
        <v>818</v>
      </c>
      <c r="C4296" s="12">
        <f>C4297</f>
        <v>0</v>
      </c>
      <c r="D4296" s="12">
        <f t="shared" ref="D4296:J4296" si="1928">D4297</f>
        <v>0</v>
      </c>
      <c r="E4296" s="12">
        <f t="shared" si="1928"/>
        <v>0</v>
      </c>
      <c r="F4296" s="633">
        <f t="shared" si="1928"/>
        <v>0</v>
      </c>
      <c r="G4296" s="824">
        <f t="shared" si="1928"/>
        <v>0</v>
      </c>
      <c r="H4296" s="12">
        <f t="shared" si="1928"/>
        <v>0</v>
      </c>
      <c r="I4296" s="834">
        <f t="shared" si="1928"/>
        <v>0</v>
      </c>
      <c r="J4296" s="634">
        <f t="shared" si="1928"/>
        <v>0</v>
      </c>
      <c r="K4296" s="733"/>
    </row>
    <row r="4297" spans="1:11" ht="14.1" customHeight="1" x14ac:dyDescent="0.25">
      <c r="A4297" s="747" t="s">
        <v>803</v>
      </c>
      <c r="B4297" s="5" t="s">
        <v>791</v>
      </c>
      <c r="C4297" s="12">
        <v>0</v>
      </c>
      <c r="D4297" s="218"/>
      <c r="E4297" s="218"/>
      <c r="F4297" s="697"/>
      <c r="G4297" s="822"/>
      <c r="H4297" s="605"/>
      <c r="I4297" s="823"/>
      <c r="J4297" s="604">
        <f>C4297-I4297</f>
        <v>0</v>
      </c>
      <c r="K4297" s="733"/>
    </row>
    <row r="4298" spans="1:11" ht="14.1" customHeight="1" x14ac:dyDescent="0.25">
      <c r="A4298" s="732" t="s">
        <v>151</v>
      </c>
      <c r="B4298" s="4" t="s">
        <v>141</v>
      </c>
      <c r="C4298" s="12">
        <f>C4299+C4300</f>
        <v>168000</v>
      </c>
      <c r="D4298" s="12">
        <f t="shared" ref="D4298:J4298" si="1929">D4299+D4300</f>
        <v>0</v>
      </c>
      <c r="E4298" s="12">
        <f t="shared" si="1929"/>
        <v>0</v>
      </c>
      <c r="F4298" s="633">
        <f t="shared" si="1929"/>
        <v>0</v>
      </c>
      <c r="G4298" s="824">
        <f t="shared" si="1929"/>
        <v>30000</v>
      </c>
      <c r="H4298" s="12">
        <f t="shared" si="1929"/>
        <v>0</v>
      </c>
      <c r="I4298" s="834">
        <f t="shared" si="1929"/>
        <v>30000</v>
      </c>
      <c r="J4298" s="634">
        <f t="shared" si="1929"/>
        <v>138000</v>
      </c>
      <c r="K4298" s="733">
        <f>I4298/C4298*100</f>
        <v>17.857142857142858</v>
      </c>
    </row>
    <row r="4299" spans="1:11" ht="14.1" customHeight="1" x14ac:dyDescent="0.25">
      <c r="A4299" s="732" t="s">
        <v>152</v>
      </c>
      <c r="B4299" s="4" t="s">
        <v>142</v>
      </c>
      <c r="C4299" s="12">
        <v>168000</v>
      </c>
      <c r="D4299" s="218"/>
      <c r="E4299" s="218"/>
      <c r="F4299" s="697"/>
      <c r="G4299" s="822">
        <v>30000</v>
      </c>
      <c r="H4299" s="605">
        <v>0</v>
      </c>
      <c r="I4299" s="823">
        <f>H4299+G4299</f>
        <v>30000</v>
      </c>
      <c r="J4299" s="604">
        <f>C4299-I4299</f>
        <v>138000</v>
      </c>
      <c r="K4299" s="733">
        <f>I4299/C4299*100</f>
        <v>17.857142857142858</v>
      </c>
    </row>
    <row r="4300" spans="1:11" ht="14.1" customHeight="1" x14ac:dyDescent="0.25">
      <c r="A4300" s="732" t="s">
        <v>804</v>
      </c>
      <c r="B4300" s="4" t="s">
        <v>805</v>
      </c>
      <c r="C4300" s="12">
        <v>0</v>
      </c>
      <c r="D4300" s="218"/>
      <c r="E4300" s="218"/>
      <c r="F4300" s="697"/>
      <c r="G4300" s="822"/>
      <c r="H4300" s="605"/>
      <c r="I4300" s="823">
        <f>H4300+G4300</f>
        <v>0</v>
      </c>
      <c r="J4300" s="604">
        <f>C4300-I4300</f>
        <v>0</v>
      </c>
      <c r="K4300" s="733"/>
    </row>
    <row r="4301" spans="1:11" ht="14.1" customHeight="1" x14ac:dyDescent="0.25">
      <c r="A4301" s="732" t="s">
        <v>153</v>
      </c>
      <c r="B4301" s="4" t="s">
        <v>143</v>
      </c>
      <c r="C4301" s="12">
        <f>C4302</f>
        <v>2422000</v>
      </c>
      <c r="D4301" s="12">
        <f t="shared" ref="D4301:J4301" si="1930">D4302</f>
        <v>0</v>
      </c>
      <c r="E4301" s="12">
        <f t="shared" si="1930"/>
        <v>0</v>
      </c>
      <c r="F4301" s="633">
        <f t="shared" si="1930"/>
        <v>0</v>
      </c>
      <c r="G4301" s="824">
        <f t="shared" si="1930"/>
        <v>114000</v>
      </c>
      <c r="H4301" s="12">
        <f t="shared" si="1930"/>
        <v>0</v>
      </c>
      <c r="I4301" s="834">
        <f t="shared" si="1930"/>
        <v>114000</v>
      </c>
      <c r="J4301" s="634">
        <f t="shared" si="1930"/>
        <v>2308000</v>
      </c>
      <c r="K4301" s="733">
        <f t="shared" ref="K4301:K4312" si="1931">I4301/C4301*100</f>
        <v>4.7068538398018163</v>
      </c>
    </row>
    <row r="4302" spans="1:11" ht="14.1" customHeight="1" x14ac:dyDescent="0.25">
      <c r="A4302" s="732" t="s">
        <v>154</v>
      </c>
      <c r="B4302" s="4" t="s">
        <v>144</v>
      </c>
      <c r="C4302" s="12">
        <v>2422000</v>
      </c>
      <c r="D4302" s="218"/>
      <c r="E4302" s="218"/>
      <c r="F4302" s="697"/>
      <c r="G4302" s="822">
        <v>114000</v>
      </c>
      <c r="H4302" s="605">
        <v>0</v>
      </c>
      <c r="I4302" s="823">
        <f>H4302+G4302</f>
        <v>114000</v>
      </c>
      <c r="J4302" s="604">
        <f>C4302-I4302</f>
        <v>2308000</v>
      </c>
      <c r="K4302" s="733">
        <f t="shared" si="1931"/>
        <v>4.7068538398018163</v>
      </c>
    </row>
    <row r="4303" spans="1:11" ht="14.1" customHeight="1" x14ac:dyDescent="0.25">
      <c r="A4303" s="745" t="s">
        <v>87</v>
      </c>
      <c r="B4303" s="38" t="s">
        <v>86</v>
      </c>
      <c r="C4303" s="620">
        <f>C4304</f>
        <v>1500000</v>
      </c>
      <c r="D4303" s="620">
        <f t="shared" ref="D4303:J4304" si="1932">D4304</f>
        <v>0</v>
      </c>
      <c r="E4303" s="620">
        <f t="shared" si="1932"/>
        <v>0</v>
      </c>
      <c r="F4303" s="453">
        <f t="shared" si="1932"/>
        <v>0</v>
      </c>
      <c r="G4303" s="825">
        <f t="shared" si="1932"/>
        <v>1352500</v>
      </c>
      <c r="H4303" s="619">
        <f t="shared" si="1932"/>
        <v>0</v>
      </c>
      <c r="I4303" s="665">
        <f t="shared" si="1932"/>
        <v>1352500</v>
      </c>
      <c r="J4303" s="621">
        <f t="shared" si="1932"/>
        <v>147500</v>
      </c>
      <c r="K4303" s="746">
        <f t="shared" si="1931"/>
        <v>90.166666666666657</v>
      </c>
    </row>
    <row r="4304" spans="1:11" ht="14.1" customHeight="1" thickBot="1" x14ac:dyDescent="0.3">
      <c r="A4304" s="371" t="s">
        <v>3</v>
      </c>
      <c r="B4304" s="47" t="s">
        <v>4</v>
      </c>
      <c r="C4304" s="616">
        <f>C4305</f>
        <v>1500000</v>
      </c>
      <c r="D4304" s="616">
        <f t="shared" si="1932"/>
        <v>0</v>
      </c>
      <c r="E4304" s="616">
        <f t="shared" si="1932"/>
        <v>0</v>
      </c>
      <c r="F4304" s="622">
        <f t="shared" si="1932"/>
        <v>0</v>
      </c>
      <c r="G4304" s="838">
        <f t="shared" si="1932"/>
        <v>1352500</v>
      </c>
      <c r="H4304" s="641">
        <f t="shared" si="1932"/>
        <v>0</v>
      </c>
      <c r="I4304" s="962">
        <f t="shared" si="1932"/>
        <v>1352500</v>
      </c>
      <c r="J4304" s="632">
        <f t="shared" si="1932"/>
        <v>147500</v>
      </c>
      <c r="K4304" s="739">
        <f t="shared" si="1931"/>
        <v>90.166666666666657</v>
      </c>
    </row>
    <row r="4305" spans="1:11" ht="14.1" customHeight="1" thickBot="1" x14ac:dyDescent="0.3">
      <c r="A4305" s="372" t="s">
        <v>155</v>
      </c>
      <c r="B4305" s="3" t="s">
        <v>136</v>
      </c>
      <c r="C4305" s="617">
        <f>C4306+C4308</f>
        <v>1500000</v>
      </c>
      <c r="D4305" s="617">
        <f t="shared" ref="D4305:J4305" si="1933">D4306+D4308</f>
        <v>0</v>
      </c>
      <c r="E4305" s="617">
        <f t="shared" si="1933"/>
        <v>0</v>
      </c>
      <c r="F4305" s="624">
        <f t="shared" si="1933"/>
        <v>0</v>
      </c>
      <c r="G4305" s="820">
        <f t="shared" si="1933"/>
        <v>1352500</v>
      </c>
      <c r="H4305" s="617">
        <f t="shared" si="1933"/>
        <v>0</v>
      </c>
      <c r="I4305" s="934">
        <f t="shared" si="1933"/>
        <v>1352500</v>
      </c>
      <c r="J4305" s="625">
        <f t="shared" si="1933"/>
        <v>147500</v>
      </c>
      <c r="K4305" s="741">
        <f t="shared" si="1931"/>
        <v>90.166666666666657</v>
      </c>
    </row>
    <row r="4306" spans="1:11" ht="14.1" customHeight="1" x14ac:dyDescent="0.25">
      <c r="A4306" s="747" t="s">
        <v>156</v>
      </c>
      <c r="B4306" s="41" t="s">
        <v>139</v>
      </c>
      <c r="C4306" s="618">
        <f>C4307</f>
        <v>640000</v>
      </c>
      <c r="D4306" s="618">
        <f t="shared" ref="D4306:J4306" si="1934">D4307</f>
        <v>0</v>
      </c>
      <c r="E4306" s="618">
        <f t="shared" si="1934"/>
        <v>0</v>
      </c>
      <c r="F4306" s="626">
        <f t="shared" si="1934"/>
        <v>0</v>
      </c>
      <c r="G4306" s="821">
        <f t="shared" si="1934"/>
        <v>615000</v>
      </c>
      <c r="H4306" s="618">
        <f t="shared" si="1934"/>
        <v>0</v>
      </c>
      <c r="I4306" s="935">
        <f t="shared" si="1934"/>
        <v>615000</v>
      </c>
      <c r="J4306" s="628">
        <f t="shared" si="1934"/>
        <v>25000</v>
      </c>
      <c r="K4306" s="743">
        <f t="shared" si="1931"/>
        <v>96.09375</v>
      </c>
    </row>
    <row r="4307" spans="1:11" ht="14.1" customHeight="1" x14ac:dyDescent="0.25">
      <c r="A4307" s="732" t="s">
        <v>157</v>
      </c>
      <c r="B4307" s="4" t="s">
        <v>140</v>
      </c>
      <c r="C4307" s="12">
        <v>640000</v>
      </c>
      <c r="D4307" s="218"/>
      <c r="E4307" s="218"/>
      <c r="F4307" s="697"/>
      <c r="G4307" s="822">
        <v>615000</v>
      </c>
      <c r="H4307" s="605"/>
      <c r="I4307" s="831">
        <f>H4307+G4307</f>
        <v>615000</v>
      </c>
      <c r="J4307" s="604">
        <f>C4307-I4307</f>
        <v>25000</v>
      </c>
      <c r="K4307" s="733">
        <f t="shared" si="1931"/>
        <v>96.09375</v>
      </c>
    </row>
    <row r="4308" spans="1:11" ht="14.1" customHeight="1" x14ac:dyDescent="0.25">
      <c r="A4308" s="732" t="s">
        <v>158</v>
      </c>
      <c r="B4308" s="4" t="s">
        <v>141</v>
      </c>
      <c r="C4308" s="12">
        <f>C4309</f>
        <v>860000</v>
      </c>
      <c r="D4308" s="12">
        <f t="shared" ref="D4308:J4308" si="1935">D4309</f>
        <v>0</v>
      </c>
      <c r="E4308" s="12">
        <f t="shared" si="1935"/>
        <v>0</v>
      </c>
      <c r="F4308" s="633">
        <f t="shared" si="1935"/>
        <v>0</v>
      </c>
      <c r="G4308" s="824">
        <f t="shared" si="1935"/>
        <v>737500</v>
      </c>
      <c r="H4308" s="12">
        <f t="shared" si="1935"/>
        <v>0</v>
      </c>
      <c r="I4308" s="834">
        <f t="shared" si="1935"/>
        <v>737500</v>
      </c>
      <c r="J4308" s="634">
        <f t="shared" si="1935"/>
        <v>122500</v>
      </c>
      <c r="K4308" s="733">
        <f t="shared" si="1931"/>
        <v>85.755813953488371</v>
      </c>
    </row>
    <row r="4309" spans="1:11" ht="14.1" customHeight="1" x14ac:dyDescent="0.25">
      <c r="A4309" s="732" t="s">
        <v>159</v>
      </c>
      <c r="B4309" s="4" t="s">
        <v>142</v>
      </c>
      <c r="C4309" s="12">
        <v>860000</v>
      </c>
      <c r="D4309" s="218"/>
      <c r="E4309" s="218"/>
      <c r="F4309" s="697"/>
      <c r="G4309" s="822">
        <v>737500</v>
      </c>
      <c r="H4309" s="605">
        <v>0</v>
      </c>
      <c r="I4309" s="831">
        <f>H4309+G4309</f>
        <v>737500</v>
      </c>
      <c r="J4309" s="604">
        <f>C4309-I4309</f>
        <v>122500</v>
      </c>
      <c r="K4309" s="733">
        <f t="shared" si="1931"/>
        <v>85.755813953488371</v>
      </c>
    </row>
    <row r="4310" spans="1:11" ht="14.1" customHeight="1" x14ac:dyDescent="0.25">
      <c r="A4310" s="745" t="s">
        <v>111</v>
      </c>
      <c r="B4310" s="38" t="s">
        <v>451</v>
      </c>
      <c r="C4310" s="620">
        <f>C4311</f>
        <v>2500000</v>
      </c>
      <c r="D4310" s="620">
        <f t="shared" ref="D4310:J4311" si="1936">D4311</f>
        <v>0</v>
      </c>
      <c r="E4310" s="620">
        <f t="shared" si="1936"/>
        <v>0</v>
      </c>
      <c r="F4310" s="453">
        <f t="shared" si="1936"/>
        <v>0</v>
      </c>
      <c r="G4310" s="832">
        <f t="shared" si="1936"/>
        <v>800000</v>
      </c>
      <c r="H4310" s="620">
        <f t="shared" si="1936"/>
        <v>0</v>
      </c>
      <c r="I4310" s="810">
        <f t="shared" si="1936"/>
        <v>800000</v>
      </c>
      <c r="J4310" s="866">
        <f t="shared" si="1936"/>
        <v>1700000</v>
      </c>
      <c r="K4310" s="746">
        <f t="shared" si="1931"/>
        <v>32</v>
      </c>
    </row>
    <row r="4311" spans="1:11" ht="14.1" customHeight="1" thickBot="1" x14ac:dyDescent="0.3">
      <c r="A4311" s="371" t="s">
        <v>5</v>
      </c>
      <c r="B4311" s="47" t="s">
        <v>6</v>
      </c>
      <c r="C4311" s="616">
        <f>C4312</f>
        <v>2500000</v>
      </c>
      <c r="D4311" s="616">
        <f t="shared" si="1936"/>
        <v>0</v>
      </c>
      <c r="E4311" s="616">
        <f t="shared" si="1936"/>
        <v>0</v>
      </c>
      <c r="F4311" s="622">
        <f t="shared" si="1936"/>
        <v>0</v>
      </c>
      <c r="G4311" s="819">
        <f t="shared" si="1936"/>
        <v>800000</v>
      </c>
      <c r="H4311" s="616">
        <f t="shared" si="1936"/>
        <v>0</v>
      </c>
      <c r="I4311" s="961">
        <f t="shared" si="1936"/>
        <v>800000</v>
      </c>
      <c r="J4311" s="865">
        <f t="shared" si="1936"/>
        <v>1700000</v>
      </c>
      <c r="K4311" s="739">
        <f t="shared" si="1931"/>
        <v>32</v>
      </c>
    </row>
    <row r="4312" spans="1:11" ht="14.1" customHeight="1" thickBot="1" x14ac:dyDescent="0.3">
      <c r="A4312" s="748" t="s">
        <v>165</v>
      </c>
      <c r="B4312" s="335" t="s">
        <v>136</v>
      </c>
      <c r="C4312" s="617">
        <f>C4313+C4315</f>
        <v>2500000</v>
      </c>
      <c r="D4312" s="617">
        <f t="shared" ref="D4312:J4312" si="1937">D4313+D4315</f>
        <v>0</v>
      </c>
      <c r="E4312" s="617">
        <f t="shared" si="1937"/>
        <v>0</v>
      </c>
      <c r="F4312" s="624">
        <f t="shared" si="1937"/>
        <v>0</v>
      </c>
      <c r="G4312" s="820">
        <f t="shared" si="1937"/>
        <v>800000</v>
      </c>
      <c r="H4312" s="617">
        <f t="shared" si="1937"/>
        <v>0</v>
      </c>
      <c r="I4312" s="934">
        <f t="shared" si="1937"/>
        <v>800000</v>
      </c>
      <c r="J4312" s="625">
        <f t="shared" si="1937"/>
        <v>1700000</v>
      </c>
      <c r="K4312" s="749">
        <f t="shared" si="1931"/>
        <v>32</v>
      </c>
    </row>
    <row r="4313" spans="1:11" ht="14.1" customHeight="1" x14ac:dyDescent="0.25">
      <c r="A4313" s="750" t="s">
        <v>806</v>
      </c>
      <c r="B4313" s="439" t="s">
        <v>141</v>
      </c>
      <c r="C4313" s="635">
        <f>C4314</f>
        <v>100000</v>
      </c>
      <c r="D4313" s="635">
        <f t="shared" ref="D4313:J4313" si="1938">D4314</f>
        <v>0</v>
      </c>
      <c r="E4313" s="635">
        <f t="shared" si="1938"/>
        <v>0</v>
      </c>
      <c r="F4313" s="786">
        <f t="shared" si="1938"/>
        <v>0</v>
      </c>
      <c r="G4313" s="833">
        <f t="shared" si="1938"/>
        <v>0</v>
      </c>
      <c r="H4313" s="635">
        <f t="shared" si="1938"/>
        <v>0</v>
      </c>
      <c r="I4313" s="937">
        <f t="shared" si="1938"/>
        <v>0</v>
      </c>
      <c r="J4313" s="867">
        <f t="shared" si="1938"/>
        <v>100000</v>
      </c>
      <c r="K4313" s="751"/>
    </row>
    <row r="4314" spans="1:11" ht="14.1" customHeight="1" x14ac:dyDescent="0.25">
      <c r="A4314" s="378" t="s">
        <v>807</v>
      </c>
      <c r="B4314" s="5" t="s">
        <v>809</v>
      </c>
      <c r="C4314" s="12">
        <v>100000</v>
      </c>
      <c r="D4314" s="12"/>
      <c r="E4314" s="12"/>
      <c r="F4314" s="633"/>
      <c r="G4314" s="824">
        <v>0</v>
      </c>
      <c r="H4314" s="12">
        <v>0</v>
      </c>
      <c r="I4314" s="834">
        <v>0</v>
      </c>
      <c r="J4314" s="634">
        <f>C4314-I4314</f>
        <v>100000</v>
      </c>
      <c r="K4314" s="752"/>
    </row>
    <row r="4315" spans="1:11" ht="14.1" customHeight="1" x14ac:dyDescent="0.25">
      <c r="A4315" s="732" t="s">
        <v>166</v>
      </c>
      <c r="B4315" s="4" t="s">
        <v>143</v>
      </c>
      <c r="C4315" s="12">
        <f>C4316</f>
        <v>2400000</v>
      </c>
      <c r="D4315" s="12">
        <f t="shared" ref="D4315:J4315" si="1939">D4316</f>
        <v>0</v>
      </c>
      <c r="E4315" s="12">
        <f t="shared" si="1939"/>
        <v>0</v>
      </c>
      <c r="F4315" s="633">
        <f t="shared" si="1939"/>
        <v>0</v>
      </c>
      <c r="G4315" s="824">
        <f t="shared" si="1939"/>
        <v>800000</v>
      </c>
      <c r="H4315" s="12">
        <f t="shared" si="1939"/>
        <v>0</v>
      </c>
      <c r="I4315" s="834">
        <f t="shared" si="1939"/>
        <v>800000</v>
      </c>
      <c r="J4315" s="634">
        <f t="shared" si="1939"/>
        <v>1600000</v>
      </c>
      <c r="K4315" s="733">
        <f t="shared" ref="K4315:K4323" si="1940">I4315/C4315*100</f>
        <v>33.333333333333329</v>
      </c>
    </row>
    <row r="4316" spans="1:11" ht="14.1" customHeight="1" x14ac:dyDescent="0.25">
      <c r="A4316" s="732" t="s">
        <v>167</v>
      </c>
      <c r="B4316" s="4" t="s">
        <v>160</v>
      </c>
      <c r="C4316" s="12">
        <v>2400000</v>
      </c>
      <c r="D4316" s="218"/>
      <c r="E4316" s="218"/>
      <c r="F4316" s="697"/>
      <c r="G4316" s="822">
        <v>800000</v>
      </c>
      <c r="H4316" s="605">
        <v>0</v>
      </c>
      <c r="I4316" s="823">
        <f>H4316+G4316</f>
        <v>800000</v>
      </c>
      <c r="J4316" s="604">
        <f>C4316-I4316</f>
        <v>1600000</v>
      </c>
      <c r="K4316" s="733">
        <f t="shared" si="1940"/>
        <v>33.333333333333329</v>
      </c>
    </row>
    <row r="4317" spans="1:11" ht="14.1" customHeight="1" x14ac:dyDescent="0.25">
      <c r="A4317" s="745" t="s">
        <v>110</v>
      </c>
      <c r="B4317" s="38" t="s">
        <v>88</v>
      </c>
      <c r="C4317" s="620">
        <f>C4318</f>
        <v>4500000</v>
      </c>
      <c r="D4317" s="620">
        <f t="shared" ref="D4317:J4318" si="1941">D4318</f>
        <v>0</v>
      </c>
      <c r="E4317" s="620">
        <f t="shared" si="1941"/>
        <v>0</v>
      </c>
      <c r="F4317" s="453">
        <f t="shared" si="1941"/>
        <v>0</v>
      </c>
      <c r="G4317" s="832">
        <f t="shared" si="1941"/>
        <v>796250</v>
      </c>
      <c r="H4317" s="620">
        <f t="shared" si="1941"/>
        <v>0</v>
      </c>
      <c r="I4317" s="810">
        <f t="shared" si="1941"/>
        <v>796250</v>
      </c>
      <c r="J4317" s="866">
        <f t="shared" si="1941"/>
        <v>3703750</v>
      </c>
      <c r="K4317" s="746">
        <f t="shared" si="1940"/>
        <v>17.694444444444443</v>
      </c>
    </row>
    <row r="4318" spans="1:11" ht="14.1" customHeight="1" thickBot="1" x14ac:dyDescent="0.3">
      <c r="A4318" s="371" t="s">
        <v>7</v>
      </c>
      <c r="B4318" s="47" t="s">
        <v>8</v>
      </c>
      <c r="C4318" s="616">
        <f>C4319</f>
        <v>4500000</v>
      </c>
      <c r="D4318" s="616">
        <f t="shared" si="1941"/>
        <v>0</v>
      </c>
      <c r="E4318" s="616">
        <f t="shared" si="1941"/>
        <v>0</v>
      </c>
      <c r="F4318" s="622">
        <f t="shared" si="1941"/>
        <v>0</v>
      </c>
      <c r="G4318" s="819">
        <f t="shared" si="1941"/>
        <v>796250</v>
      </c>
      <c r="H4318" s="616">
        <f t="shared" si="1941"/>
        <v>0</v>
      </c>
      <c r="I4318" s="961">
        <f t="shared" si="1941"/>
        <v>796250</v>
      </c>
      <c r="J4318" s="865">
        <f t="shared" si="1941"/>
        <v>3703750</v>
      </c>
      <c r="K4318" s="739">
        <f t="shared" si="1940"/>
        <v>17.694444444444443</v>
      </c>
    </row>
    <row r="4319" spans="1:11" ht="14.1" customHeight="1" thickBot="1" x14ac:dyDescent="0.3">
      <c r="A4319" s="748" t="s">
        <v>161</v>
      </c>
      <c r="B4319" s="335" t="s">
        <v>136</v>
      </c>
      <c r="C4319" s="617">
        <f>C4320+C4322+C4325</f>
        <v>4500000</v>
      </c>
      <c r="D4319" s="617">
        <f t="shared" ref="D4319:J4319" si="1942">D4320+D4322+D4325</f>
        <v>0</v>
      </c>
      <c r="E4319" s="617">
        <f t="shared" si="1942"/>
        <v>0</v>
      </c>
      <c r="F4319" s="624">
        <f t="shared" si="1942"/>
        <v>0</v>
      </c>
      <c r="G4319" s="820">
        <f t="shared" si="1942"/>
        <v>796250</v>
      </c>
      <c r="H4319" s="617">
        <f t="shared" si="1942"/>
        <v>0</v>
      </c>
      <c r="I4319" s="934">
        <f t="shared" si="1942"/>
        <v>796250</v>
      </c>
      <c r="J4319" s="625">
        <f t="shared" si="1942"/>
        <v>3703750</v>
      </c>
      <c r="K4319" s="749">
        <f t="shared" si="1940"/>
        <v>17.694444444444443</v>
      </c>
    </row>
    <row r="4320" spans="1:11" ht="14.1" customHeight="1" x14ac:dyDescent="0.25">
      <c r="A4320" s="747" t="s">
        <v>162</v>
      </c>
      <c r="B4320" s="41" t="s">
        <v>139</v>
      </c>
      <c r="C4320" s="618">
        <f>C4321</f>
        <v>270000</v>
      </c>
      <c r="D4320" s="618">
        <f t="shared" ref="D4320:J4320" si="1943">D4321</f>
        <v>0</v>
      </c>
      <c r="E4320" s="618">
        <f t="shared" si="1943"/>
        <v>0</v>
      </c>
      <c r="F4320" s="626">
        <f t="shared" si="1943"/>
        <v>0</v>
      </c>
      <c r="G4320" s="821">
        <f t="shared" si="1943"/>
        <v>230000</v>
      </c>
      <c r="H4320" s="618">
        <f t="shared" si="1943"/>
        <v>0</v>
      </c>
      <c r="I4320" s="935">
        <f t="shared" si="1943"/>
        <v>230000</v>
      </c>
      <c r="J4320" s="628">
        <f t="shared" si="1943"/>
        <v>40000</v>
      </c>
      <c r="K4320" s="743">
        <f t="shared" si="1940"/>
        <v>85.18518518518519</v>
      </c>
    </row>
    <row r="4321" spans="1:11" ht="14.1" customHeight="1" x14ac:dyDescent="0.25">
      <c r="A4321" s="732" t="s">
        <v>163</v>
      </c>
      <c r="B4321" s="4" t="s">
        <v>140</v>
      </c>
      <c r="C4321" s="12">
        <v>270000</v>
      </c>
      <c r="D4321" s="587"/>
      <c r="E4321" s="587"/>
      <c r="F4321" s="699"/>
      <c r="G4321" s="822">
        <v>230000</v>
      </c>
      <c r="H4321" s="605"/>
      <c r="I4321" s="823">
        <f>H4321+G4321</f>
        <v>230000</v>
      </c>
      <c r="J4321" s="604">
        <f>C4321-I4321</f>
        <v>40000</v>
      </c>
      <c r="K4321" s="733">
        <f t="shared" si="1940"/>
        <v>85.18518518518519</v>
      </c>
    </row>
    <row r="4322" spans="1:11" ht="14.1" customHeight="1" x14ac:dyDescent="0.25">
      <c r="A4322" s="732" t="s">
        <v>164</v>
      </c>
      <c r="B4322" s="4" t="s">
        <v>141</v>
      </c>
      <c r="C4322" s="12">
        <f t="shared" ref="C4322:H4322" si="1944">C4323+C4324</f>
        <v>150000</v>
      </c>
      <c r="D4322" s="12">
        <f t="shared" si="1944"/>
        <v>0</v>
      </c>
      <c r="E4322" s="12">
        <f t="shared" si="1944"/>
        <v>0</v>
      </c>
      <c r="F4322" s="12">
        <f t="shared" si="1944"/>
        <v>0</v>
      </c>
      <c r="G4322" s="12">
        <f t="shared" si="1944"/>
        <v>56250</v>
      </c>
      <c r="H4322" s="12">
        <f t="shared" si="1944"/>
        <v>0</v>
      </c>
      <c r="I4322" s="12">
        <f>H4322+G4322</f>
        <v>56250</v>
      </c>
      <c r="J4322" s="12">
        <f>C4322-I4322</f>
        <v>93750</v>
      </c>
      <c r="K4322" s="733">
        <f t="shared" si="1940"/>
        <v>37.5</v>
      </c>
    </row>
    <row r="4323" spans="1:11" ht="14.1" customHeight="1" x14ac:dyDescent="0.25">
      <c r="A4323" s="732" t="s">
        <v>1018</v>
      </c>
      <c r="B4323" s="4" t="s">
        <v>1017</v>
      </c>
      <c r="C4323" s="12">
        <v>150000</v>
      </c>
      <c r="D4323" s="12"/>
      <c r="E4323" s="12"/>
      <c r="F4323" s="633"/>
      <c r="G4323" s="824">
        <v>56250</v>
      </c>
      <c r="H4323" s="12">
        <v>0</v>
      </c>
      <c r="I4323" s="12">
        <f>H4323+G4323</f>
        <v>56250</v>
      </c>
      <c r="J4323" s="12">
        <f>C4323-I4323</f>
        <v>93750</v>
      </c>
      <c r="K4323" s="733">
        <f t="shared" si="1940"/>
        <v>37.5</v>
      </c>
    </row>
    <row r="4324" spans="1:11" ht="14.1" customHeight="1" x14ac:dyDescent="0.25">
      <c r="A4324" s="732" t="s">
        <v>810</v>
      </c>
      <c r="B4324" s="4" t="s">
        <v>809</v>
      </c>
      <c r="C4324" s="12">
        <v>0</v>
      </c>
      <c r="D4324" s="218"/>
      <c r="E4324" s="218"/>
      <c r="F4324" s="697"/>
      <c r="G4324" s="822"/>
      <c r="H4324" s="605"/>
      <c r="I4324" s="12">
        <f>H4324+G4324</f>
        <v>0</v>
      </c>
      <c r="J4324" s="12">
        <f>C4324-I4324</f>
        <v>0</v>
      </c>
      <c r="K4324" s="733"/>
    </row>
    <row r="4325" spans="1:11" ht="14.1" customHeight="1" x14ac:dyDescent="0.25">
      <c r="A4325" s="732" t="s">
        <v>811</v>
      </c>
      <c r="B4325" s="4" t="s">
        <v>143</v>
      </c>
      <c r="C4325" s="12">
        <f>C4326</f>
        <v>4080000</v>
      </c>
      <c r="D4325" s="12">
        <f t="shared" ref="D4325:J4325" si="1945">D4326</f>
        <v>0</v>
      </c>
      <c r="E4325" s="12">
        <f t="shared" si="1945"/>
        <v>0</v>
      </c>
      <c r="F4325" s="633">
        <f t="shared" si="1945"/>
        <v>0</v>
      </c>
      <c r="G4325" s="824">
        <f t="shared" si="1945"/>
        <v>510000</v>
      </c>
      <c r="H4325" s="12">
        <f t="shared" si="1945"/>
        <v>0</v>
      </c>
      <c r="I4325" s="834">
        <f t="shared" si="1945"/>
        <v>510000</v>
      </c>
      <c r="J4325" s="634">
        <f t="shared" si="1945"/>
        <v>3570000</v>
      </c>
      <c r="K4325" s="733">
        <f>J4325/C4325*100</f>
        <v>87.5</v>
      </c>
    </row>
    <row r="4326" spans="1:11" ht="14.1" customHeight="1" x14ac:dyDescent="0.25">
      <c r="A4326" s="732" t="s">
        <v>812</v>
      </c>
      <c r="B4326" s="4" t="s">
        <v>160</v>
      </c>
      <c r="C4326" s="12">
        <v>4080000</v>
      </c>
      <c r="D4326" s="218"/>
      <c r="E4326" s="218"/>
      <c r="F4326" s="697"/>
      <c r="G4326" s="822">
        <v>510000</v>
      </c>
      <c r="H4326" s="605"/>
      <c r="I4326" s="823">
        <f>H4326+G4326</f>
        <v>510000</v>
      </c>
      <c r="J4326" s="604">
        <f>C4326-I4326</f>
        <v>3570000</v>
      </c>
      <c r="K4326" s="733">
        <f>J4326/C4326*100</f>
        <v>87.5</v>
      </c>
    </row>
    <row r="4327" spans="1:11" ht="14.1" customHeight="1" x14ac:dyDescent="0.25">
      <c r="A4327" s="879"/>
      <c r="B4327" s="879"/>
      <c r="C4327" s="880"/>
      <c r="D4327" s="881"/>
      <c r="E4327" s="881"/>
      <c r="F4327" s="881"/>
      <c r="G4327" s="882"/>
      <c r="H4327" s="882"/>
      <c r="I4327" s="882"/>
      <c r="J4327" s="883"/>
      <c r="K4327" s="884"/>
    </row>
    <row r="4328" spans="1:11" ht="14.1" customHeight="1" x14ac:dyDescent="0.25">
      <c r="A4328" s="7"/>
      <c r="B4328" s="7"/>
      <c r="C4328" s="885"/>
      <c r="D4328" s="220"/>
      <c r="E4328" s="220"/>
      <c r="F4328" s="220"/>
      <c r="G4328" s="415"/>
      <c r="H4328" s="415"/>
      <c r="I4328" s="415"/>
      <c r="J4328" s="886"/>
      <c r="K4328" s="887"/>
    </row>
    <row r="4329" spans="1:11" ht="14.1" customHeight="1" x14ac:dyDescent="0.25">
      <c r="A4329" s="7"/>
      <c r="B4329" s="7"/>
      <c r="C4329" s="885"/>
      <c r="D4329" s="220"/>
      <c r="E4329" s="220"/>
      <c r="F4329" s="220"/>
      <c r="G4329" s="415"/>
      <c r="H4329" s="415"/>
      <c r="I4329" s="415"/>
      <c r="J4329" s="886"/>
      <c r="K4329" s="887"/>
    </row>
    <row r="4330" spans="1:11" ht="14.1" customHeight="1" x14ac:dyDescent="0.25">
      <c r="A4330" s="7"/>
      <c r="B4330" s="7"/>
      <c r="C4330" s="885"/>
      <c r="D4330" s="220"/>
      <c r="E4330" s="220"/>
      <c r="F4330" s="220"/>
      <c r="G4330" s="415"/>
      <c r="H4330" s="415"/>
      <c r="I4330" s="415"/>
      <c r="J4330" s="886"/>
      <c r="K4330" s="887"/>
    </row>
    <row r="4331" spans="1:11" ht="14.1" customHeight="1" x14ac:dyDescent="0.25">
      <c r="A4331" s="7"/>
      <c r="B4331" s="7"/>
      <c r="C4331" s="885"/>
      <c r="D4331" s="220"/>
      <c r="E4331" s="220"/>
      <c r="F4331" s="220"/>
      <c r="G4331" s="415"/>
      <c r="H4331" s="415"/>
      <c r="I4331" s="415"/>
      <c r="J4331" s="886"/>
      <c r="K4331" s="887">
        <v>3</v>
      </c>
    </row>
    <row r="4332" spans="1:11" ht="14.1" customHeight="1" x14ac:dyDescent="0.25">
      <c r="A4332" s="717" t="s">
        <v>435</v>
      </c>
      <c r="B4332" s="689">
        <v>2</v>
      </c>
      <c r="C4332" s="690" t="s">
        <v>436</v>
      </c>
      <c r="D4332" s="690" t="s">
        <v>437</v>
      </c>
      <c r="E4332" s="690" t="s">
        <v>438</v>
      </c>
      <c r="F4332" s="691" t="s">
        <v>439</v>
      </c>
      <c r="G4332" s="801">
        <v>7</v>
      </c>
      <c r="H4332" s="581">
        <v>8</v>
      </c>
      <c r="I4332" s="924">
        <v>9</v>
      </c>
      <c r="J4332" s="582">
        <v>10</v>
      </c>
      <c r="K4332" s="718">
        <v>11</v>
      </c>
    </row>
    <row r="4333" spans="1:11" ht="14.1" customHeight="1" x14ac:dyDescent="0.25">
      <c r="A4333" s="745" t="s">
        <v>813</v>
      </c>
      <c r="B4333" s="38" t="s">
        <v>982</v>
      </c>
      <c r="C4333" s="620">
        <f>C4334</f>
        <v>4950000</v>
      </c>
      <c r="D4333" s="620">
        <f t="shared" ref="D4333:J4334" si="1946">D4334</f>
        <v>0</v>
      </c>
      <c r="E4333" s="620">
        <f t="shared" si="1946"/>
        <v>0</v>
      </c>
      <c r="F4333" s="453">
        <f t="shared" si="1946"/>
        <v>0</v>
      </c>
      <c r="G4333" s="832">
        <f t="shared" si="1946"/>
        <v>2534500</v>
      </c>
      <c r="H4333" s="620">
        <f t="shared" si="1946"/>
        <v>0</v>
      </c>
      <c r="I4333" s="810">
        <f t="shared" si="1946"/>
        <v>2534500</v>
      </c>
      <c r="J4333" s="866">
        <f t="shared" si="1946"/>
        <v>2415500</v>
      </c>
      <c r="K4333" s="746">
        <f>I4333/C4333*100</f>
        <v>51.202020202020208</v>
      </c>
    </row>
    <row r="4334" spans="1:11" ht="14.1" customHeight="1" thickBot="1" x14ac:dyDescent="0.3">
      <c r="A4334" s="769" t="s">
        <v>814</v>
      </c>
      <c r="B4334" s="47" t="s">
        <v>983</v>
      </c>
      <c r="C4334" s="616">
        <f>C4335</f>
        <v>4950000</v>
      </c>
      <c r="D4334" s="616">
        <f t="shared" si="1946"/>
        <v>0</v>
      </c>
      <c r="E4334" s="616">
        <f t="shared" si="1946"/>
        <v>0</v>
      </c>
      <c r="F4334" s="622">
        <f t="shared" si="1946"/>
        <v>0</v>
      </c>
      <c r="G4334" s="819">
        <f t="shared" si="1946"/>
        <v>2534500</v>
      </c>
      <c r="H4334" s="616">
        <f t="shared" si="1946"/>
        <v>0</v>
      </c>
      <c r="I4334" s="961">
        <f t="shared" si="1946"/>
        <v>2534500</v>
      </c>
      <c r="J4334" s="865">
        <f t="shared" si="1946"/>
        <v>2415500</v>
      </c>
      <c r="K4334" s="739">
        <f>I4334/C4334*100</f>
        <v>51.202020202020208</v>
      </c>
    </row>
    <row r="4335" spans="1:11" ht="14.1" customHeight="1" thickBot="1" x14ac:dyDescent="0.3">
      <c r="A4335" s="1191" t="s">
        <v>815</v>
      </c>
      <c r="B4335" s="3" t="s">
        <v>136</v>
      </c>
      <c r="C4335" s="617">
        <f>C4336+C4338+C4340+C4343</f>
        <v>4950000</v>
      </c>
      <c r="D4335" s="617">
        <f t="shared" ref="D4335:J4335" si="1947">D4336+D4338+D4340+D4343</f>
        <v>0</v>
      </c>
      <c r="E4335" s="617">
        <f t="shared" si="1947"/>
        <v>0</v>
      </c>
      <c r="F4335" s="624">
        <f t="shared" si="1947"/>
        <v>0</v>
      </c>
      <c r="G4335" s="820">
        <f t="shared" si="1947"/>
        <v>2534500</v>
      </c>
      <c r="H4335" s="617">
        <f t="shared" si="1947"/>
        <v>0</v>
      </c>
      <c r="I4335" s="934">
        <f t="shared" si="1947"/>
        <v>2534500</v>
      </c>
      <c r="J4335" s="625">
        <f t="shared" si="1947"/>
        <v>2415500</v>
      </c>
      <c r="K4335" s="741">
        <f>I4335/C4335*100</f>
        <v>51.202020202020208</v>
      </c>
    </row>
    <row r="4336" spans="1:11" ht="14.1" customHeight="1" x14ac:dyDescent="0.25">
      <c r="A4336" s="742" t="s">
        <v>816</v>
      </c>
      <c r="B4336" s="41" t="s">
        <v>139</v>
      </c>
      <c r="C4336" s="618">
        <f>C4337</f>
        <v>350000</v>
      </c>
      <c r="D4336" s="618">
        <f t="shared" ref="D4336:J4336" si="1948">D4337</f>
        <v>0</v>
      </c>
      <c r="E4336" s="618">
        <f t="shared" si="1948"/>
        <v>0</v>
      </c>
      <c r="F4336" s="626">
        <f t="shared" si="1948"/>
        <v>0</v>
      </c>
      <c r="G4336" s="821">
        <f t="shared" si="1948"/>
        <v>259500</v>
      </c>
      <c r="H4336" s="618">
        <f t="shared" si="1948"/>
        <v>0</v>
      </c>
      <c r="I4336" s="935">
        <f t="shared" si="1948"/>
        <v>259500</v>
      </c>
      <c r="J4336" s="628">
        <f t="shared" si="1948"/>
        <v>90500</v>
      </c>
      <c r="K4336" s="743">
        <f>I4336/C4336*100</f>
        <v>74.142857142857139</v>
      </c>
    </row>
    <row r="4337" spans="1:11" ht="14.1" customHeight="1" x14ac:dyDescent="0.25">
      <c r="A4337" s="744" t="s">
        <v>817</v>
      </c>
      <c r="B4337" s="4" t="s">
        <v>140</v>
      </c>
      <c r="C4337" s="12">
        <v>350000</v>
      </c>
      <c r="D4337" s="218"/>
      <c r="E4337" s="218"/>
      <c r="F4337" s="697"/>
      <c r="G4337" s="822">
        <v>259500</v>
      </c>
      <c r="H4337" s="605">
        <v>0</v>
      </c>
      <c r="I4337" s="823">
        <f>H4337+G4337</f>
        <v>259500</v>
      </c>
      <c r="J4337" s="604">
        <f>C4337-I4337</f>
        <v>90500</v>
      </c>
      <c r="K4337" s="733">
        <f>I4337/C4337*100</f>
        <v>74.142857142857139</v>
      </c>
    </row>
    <row r="4338" spans="1:11" ht="14.1" customHeight="1" x14ac:dyDescent="0.25">
      <c r="A4338" s="744" t="s">
        <v>819</v>
      </c>
      <c r="B4338" s="4" t="s">
        <v>818</v>
      </c>
      <c r="C4338" s="12">
        <f>C4339</f>
        <v>0</v>
      </c>
      <c r="D4338" s="12">
        <f t="shared" ref="D4338:J4338" si="1949">D4339</f>
        <v>0</v>
      </c>
      <c r="E4338" s="12">
        <f t="shared" si="1949"/>
        <v>0</v>
      </c>
      <c r="F4338" s="633">
        <f t="shared" si="1949"/>
        <v>0</v>
      </c>
      <c r="G4338" s="824">
        <f t="shared" si="1949"/>
        <v>0</v>
      </c>
      <c r="H4338" s="12">
        <f t="shared" si="1949"/>
        <v>0</v>
      </c>
      <c r="I4338" s="834">
        <f t="shared" si="1949"/>
        <v>0</v>
      </c>
      <c r="J4338" s="634">
        <f t="shared" si="1949"/>
        <v>0</v>
      </c>
      <c r="K4338" s="733"/>
    </row>
    <row r="4339" spans="1:11" ht="14.1" customHeight="1" x14ac:dyDescent="0.25">
      <c r="A4339" s="744" t="s">
        <v>820</v>
      </c>
      <c r="B4339" s="4" t="s">
        <v>791</v>
      </c>
      <c r="C4339" s="12">
        <v>0</v>
      </c>
      <c r="D4339" s="218"/>
      <c r="E4339" s="218"/>
      <c r="F4339" s="697"/>
      <c r="G4339" s="822"/>
      <c r="H4339" s="605"/>
      <c r="I4339" s="823"/>
      <c r="J4339" s="604">
        <f>C4339-I4339</f>
        <v>0</v>
      </c>
      <c r="K4339" s="733"/>
    </row>
    <row r="4340" spans="1:11" ht="14.1" customHeight="1" x14ac:dyDescent="0.25">
      <c r="A4340" s="732" t="s">
        <v>821</v>
      </c>
      <c r="B4340" s="4" t="s">
        <v>141</v>
      </c>
      <c r="C4340" s="12">
        <f>C4341+C4342</f>
        <v>225000</v>
      </c>
      <c r="D4340" s="12">
        <f t="shared" ref="D4340:J4340" si="1950">D4341+D4342</f>
        <v>0</v>
      </c>
      <c r="E4340" s="12">
        <f t="shared" si="1950"/>
        <v>0</v>
      </c>
      <c r="F4340" s="633">
        <f t="shared" si="1950"/>
        <v>0</v>
      </c>
      <c r="G4340" s="824">
        <f t="shared" si="1950"/>
        <v>87500</v>
      </c>
      <c r="H4340" s="12">
        <f t="shared" si="1950"/>
        <v>0</v>
      </c>
      <c r="I4340" s="834">
        <f t="shared" si="1950"/>
        <v>87500</v>
      </c>
      <c r="J4340" s="634">
        <f t="shared" si="1950"/>
        <v>137500</v>
      </c>
      <c r="K4340" s="733">
        <f>I4340/C4340*100</f>
        <v>38.888888888888893</v>
      </c>
    </row>
    <row r="4341" spans="1:11" ht="14.1" customHeight="1" x14ac:dyDescent="0.25">
      <c r="A4341" s="732" t="s">
        <v>822</v>
      </c>
      <c r="B4341" s="4" t="s">
        <v>142</v>
      </c>
      <c r="C4341" s="12">
        <v>225000</v>
      </c>
      <c r="D4341" s="218"/>
      <c r="E4341" s="218"/>
      <c r="F4341" s="697"/>
      <c r="G4341" s="822">
        <v>87500</v>
      </c>
      <c r="H4341" s="605">
        <v>0</v>
      </c>
      <c r="I4341" s="823">
        <f>H4341+G4341</f>
        <v>87500</v>
      </c>
      <c r="J4341" s="604">
        <f>C4341-I4341</f>
        <v>137500</v>
      </c>
      <c r="K4341" s="733">
        <f>I4341/C4341*100</f>
        <v>38.888888888888893</v>
      </c>
    </row>
    <row r="4342" spans="1:11" ht="14.1" customHeight="1" x14ac:dyDescent="0.25">
      <c r="A4342" s="732" t="s">
        <v>823</v>
      </c>
      <c r="B4342" s="4" t="s">
        <v>805</v>
      </c>
      <c r="C4342" s="12">
        <v>0</v>
      </c>
      <c r="D4342" s="218"/>
      <c r="E4342" s="218"/>
      <c r="F4342" s="697"/>
      <c r="G4342" s="822"/>
      <c r="H4342" s="605"/>
      <c r="I4342" s="823"/>
      <c r="J4342" s="604">
        <f>C4342-I4342</f>
        <v>0</v>
      </c>
      <c r="K4342" s="733"/>
    </row>
    <row r="4343" spans="1:11" ht="14.1" customHeight="1" x14ac:dyDescent="0.25">
      <c r="A4343" s="732" t="s">
        <v>824</v>
      </c>
      <c r="B4343" s="4" t="s">
        <v>143</v>
      </c>
      <c r="C4343" s="12">
        <f>C4344</f>
        <v>4375000</v>
      </c>
      <c r="D4343" s="12">
        <f t="shared" ref="D4343:J4343" si="1951">D4344</f>
        <v>0</v>
      </c>
      <c r="E4343" s="12">
        <f t="shared" si="1951"/>
        <v>0</v>
      </c>
      <c r="F4343" s="633">
        <f t="shared" si="1951"/>
        <v>0</v>
      </c>
      <c r="G4343" s="824">
        <f t="shared" si="1951"/>
        <v>2187500</v>
      </c>
      <c r="H4343" s="12">
        <f t="shared" si="1951"/>
        <v>0</v>
      </c>
      <c r="I4343" s="834">
        <f t="shared" si="1951"/>
        <v>2187500</v>
      </c>
      <c r="J4343" s="634">
        <f t="shared" si="1951"/>
        <v>2187500</v>
      </c>
      <c r="K4343" s="733">
        <f t="shared" ref="K4343:K4356" si="1952">I4343/C4343*100</f>
        <v>50</v>
      </c>
    </row>
    <row r="4344" spans="1:11" ht="14.1" customHeight="1" x14ac:dyDescent="0.25">
      <c r="A4344" s="732" t="s">
        <v>825</v>
      </c>
      <c r="B4344" s="4" t="s">
        <v>144</v>
      </c>
      <c r="C4344" s="12">
        <v>4375000</v>
      </c>
      <c r="D4344" s="218"/>
      <c r="E4344" s="218"/>
      <c r="F4344" s="697"/>
      <c r="G4344" s="822">
        <v>2187500</v>
      </c>
      <c r="H4344" s="605">
        <v>0</v>
      </c>
      <c r="I4344" s="823">
        <f>H4344+G4344</f>
        <v>2187500</v>
      </c>
      <c r="J4344" s="636">
        <f>C4344-I4344</f>
        <v>2187500</v>
      </c>
      <c r="K4344" s="755">
        <f t="shared" si="1952"/>
        <v>50</v>
      </c>
    </row>
    <row r="4345" spans="1:11" ht="14.1" customHeight="1" x14ac:dyDescent="0.25">
      <c r="A4345" s="745" t="s">
        <v>109</v>
      </c>
      <c r="B4345" s="38" t="s">
        <v>89</v>
      </c>
      <c r="C4345" s="620">
        <f>C4346</f>
        <v>2500000</v>
      </c>
      <c r="D4345" s="620">
        <f t="shared" ref="D4345:J4346" si="1953">D4346</f>
        <v>0</v>
      </c>
      <c r="E4345" s="620">
        <f t="shared" si="1953"/>
        <v>0</v>
      </c>
      <c r="F4345" s="453">
        <f t="shared" si="1953"/>
        <v>0</v>
      </c>
      <c r="G4345" s="832">
        <f t="shared" si="1953"/>
        <v>1076500</v>
      </c>
      <c r="H4345" s="620">
        <f t="shared" si="1953"/>
        <v>0</v>
      </c>
      <c r="I4345" s="810">
        <f t="shared" si="1953"/>
        <v>1076500</v>
      </c>
      <c r="J4345" s="866">
        <f t="shared" si="1953"/>
        <v>1423500</v>
      </c>
      <c r="K4345" s="746">
        <f t="shared" si="1952"/>
        <v>43.059999999999995</v>
      </c>
    </row>
    <row r="4346" spans="1:11" ht="14.1" customHeight="1" thickBot="1" x14ac:dyDescent="0.3">
      <c r="A4346" s="371" t="s">
        <v>827</v>
      </c>
      <c r="B4346" s="47" t="s">
        <v>826</v>
      </c>
      <c r="C4346" s="616">
        <f>C4347</f>
        <v>2500000</v>
      </c>
      <c r="D4346" s="616">
        <f t="shared" si="1953"/>
        <v>0</v>
      </c>
      <c r="E4346" s="616">
        <f t="shared" si="1953"/>
        <v>0</v>
      </c>
      <c r="F4346" s="622">
        <f t="shared" si="1953"/>
        <v>0</v>
      </c>
      <c r="G4346" s="819">
        <f t="shared" si="1953"/>
        <v>1076500</v>
      </c>
      <c r="H4346" s="616">
        <f t="shared" si="1953"/>
        <v>0</v>
      </c>
      <c r="I4346" s="961">
        <f t="shared" si="1953"/>
        <v>1076500</v>
      </c>
      <c r="J4346" s="865">
        <f t="shared" si="1953"/>
        <v>1423500</v>
      </c>
      <c r="K4346" s="739">
        <f t="shared" si="1952"/>
        <v>43.059999999999995</v>
      </c>
    </row>
    <row r="4347" spans="1:11" ht="14.1" customHeight="1" thickBot="1" x14ac:dyDescent="0.3">
      <c r="A4347" s="372" t="s">
        <v>828</v>
      </c>
      <c r="B4347" s="3" t="s">
        <v>136</v>
      </c>
      <c r="C4347" s="617">
        <f>C4348+C4350</f>
        <v>2500000</v>
      </c>
      <c r="D4347" s="617">
        <f t="shared" ref="D4347:J4347" si="1954">D4348+D4350</f>
        <v>0</v>
      </c>
      <c r="E4347" s="617">
        <f t="shared" si="1954"/>
        <v>0</v>
      </c>
      <c r="F4347" s="624">
        <f t="shared" si="1954"/>
        <v>0</v>
      </c>
      <c r="G4347" s="820">
        <f t="shared" si="1954"/>
        <v>1076500</v>
      </c>
      <c r="H4347" s="617">
        <f t="shared" si="1954"/>
        <v>0</v>
      </c>
      <c r="I4347" s="934">
        <f t="shared" si="1954"/>
        <v>1076500</v>
      </c>
      <c r="J4347" s="625">
        <f t="shared" si="1954"/>
        <v>1423500</v>
      </c>
      <c r="K4347" s="741">
        <f t="shared" si="1952"/>
        <v>43.059999999999995</v>
      </c>
    </row>
    <row r="4348" spans="1:11" ht="14.1" customHeight="1" x14ac:dyDescent="0.25">
      <c r="A4348" s="747" t="s">
        <v>829</v>
      </c>
      <c r="B4348" s="41" t="s">
        <v>139</v>
      </c>
      <c r="C4348" s="618">
        <f>C4349</f>
        <v>200000</v>
      </c>
      <c r="D4348" s="618">
        <f t="shared" ref="D4348:J4348" si="1955">D4349</f>
        <v>0</v>
      </c>
      <c r="E4348" s="618">
        <f t="shared" si="1955"/>
        <v>0</v>
      </c>
      <c r="F4348" s="626">
        <f t="shared" si="1955"/>
        <v>0</v>
      </c>
      <c r="G4348" s="821">
        <f t="shared" si="1955"/>
        <v>156500</v>
      </c>
      <c r="H4348" s="618">
        <f t="shared" si="1955"/>
        <v>0</v>
      </c>
      <c r="I4348" s="935">
        <f t="shared" si="1955"/>
        <v>156500</v>
      </c>
      <c r="J4348" s="628">
        <f t="shared" si="1955"/>
        <v>43500</v>
      </c>
      <c r="K4348" s="743">
        <f t="shared" si="1952"/>
        <v>78.25</v>
      </c>
    </row>
    <row r="4349" spans="1:11" ht="14.1" customHeight="1" x14ac:dyDescent="0.25">
      <c r="A4349" s="732" t="s">
        <v>830</v>
      </c>
      <c r="B4349" s="4" t="s">
        <v>140</v>
      </c>
      <c r="C4349" s="12">
        <v>200000</v>
      </c>
      <c r="D4349" s="218"/>
      <c r="E4349" s="218"/>
      <c r="F4349" s="697"/>
      <c r="G4349" s="822">
        <v>156500</v>
      </c>
      <c r="H4349" s="605">
        <v>0</v>
      </c>
      <c r="I4349" s="831">
        <f>H4349+G4349</f>
        <v>156500</v>
      </c>
      <c r="J4349" s="604">
        <f>C4349-I4349</f>
        <v>43500</v>
      </c>
      <c r="K4349" s="733">
        <f t="shared" si="1952"/>
        <v>78.25</v>
      </c>
    </row>
    <row r="4350" spans="1:11" ht="14.1" customHeight="1" x14ac:dyDescent="0.25">
      <c r="A4350" s="732" t="s">
        <v>832</v>
      </c>
      <c r="B4350" s="4" t="s">
        <v>143</v>
      </c>
      <c r="C4350" s="12">
        <f>C4351</f>
        <v>2300000</v>
      </c>
      <c r="D4350" s="12">
        <f t="shared" ref="D4350:J4350" si="1956">D4351</f>
        <v>0</v>
      </c>
      <c r="E4350" s="12">
        <f t="shared" si="1956"/>
        <v>0</v>
      </c>
      <c r="F4350" s="633">
        <f t="shared" si="1956"/>
        <v>0</v>
      </c>
      <c r="G4350" s="824">
        <f t="shared" si="1956"/>
        <v>920000</v>
      </c>
      <c r="H4350" s="12">
        <f t="shared" si="1956"/>
        <v>0</v>
      </c>
      <c r="I4350" s="834">
        <f t="shared" si="1956"/>
        <v>920000</v>
      </c>
      <c r="J4350" s="634">
        <f t="shared" si="1956"/>
        <v>1380000</v>
      </c>
      <c r="K4350" s="733">
        <f t="shared" si="1952"/>
        <v>40</v>
      </c>
    </row>
    <row r="4351" spans="1:11" ht="14.1" customHeight="1" x14ac:dyDescent="0.25">
      <c r="A4351" s="732" t="s">
        <v>831</v>
      </c>
      <c r="B4351" s="4" t="s">
        <v>144</v>
      </c>
      <c r="C4351" s="12">
        <v>2300000</v>
      </c>
      <c r="D4351" s="218"/>
      <c r="E4351" s="218"/>
      <c r="F4351" s="697"/>
      <c r="G4351" s="822">
        <v>920000</v>
      </c>
      <c r="H4351" s="605">
        <v>0</v>
      </c>
      <c r="I4351" s="831">
        <f>H4351+G4351</f>
        <v>920000</v>
      </c>
      <c r="J4351" s="604">
        <f>C4351-I4351</f>
        <v>1380000</v>
      </c>
      <c r="K4351" s="733">
        <f t="shared" si="1952"/>
        <v>40</v>
      </c>
    </row>
    <row r="4352" spans="1:11" ht="14.1" customHeight="1" x14ac:dyDescent="0.25">
      <c r="A4352" s="745" t="s">
        <v>108</v>
      </c>
      <c r="B4352" s="38" t="s">
        <v>90</v>
      </c>
      <c r="C4352" s="620">
        <f t="shared" ref="C4352:J4352" si="1957">C4353+C4364</f>
        <v>4000000</v>
      </c>
      <c r="D4352" s="620">
        <f t="shared" si="1957"/>
        <v>0</v>
      </c>
      <c r="E4352" s="620">
        <f t="shared" si="1957"/>
        <v>0</v>
      </c>
      <c r="F4352" s="453">
        <f t="shared" si="1957"/>
        <v>0</v>
      </c>
      <c r="G4352" s="832">
        <f t="shared" si="1957"/>
        <v>1027250</v>
      </c>
      <c r="H4352" s="620">
        <f t="shared" si="1957"/>
        <v>0</v>
      </c>
      <c r="I4352" s="810">
        <f t="shared" si="1957"/>
        <v>1027250</v>
      </c>
      <c r="J4352" s="866">
        <f t="shared" si="1957"/>
        <v>2972750</v>
      </c>
      <c r="K4352" s="746">
        <f t="shared" si="1952"/>
        <v>25.681249999999999</v>
      </c>
    </row>
    <row r="4353" spans="1:11" ht="14.1" customHeight="1" thickBot="1" x14ac:dyDescent="0.3">
      <c r="A4353" s="371" t="s">
        <v>9</v>
      </c>
      <c r="B4353" s="47" t="s">
        <v>10</v>
      </c>
      <c r="C4353" s="616">
        <f>C4354</f>
        <v>2000000</v>
      </c>
      <c r="D4353" s="616">
        <f t="shared" ref="D4353:J4353" si="1958">D4354</f>
        <v>0</v>
      </c>
      <c r="E4353" s="616">
        <f t="shared" si="1958"/>
        <v>0</v>
      </c>
      <c r="F4353" s="622">
        <f t="shared" si="1958"/>
        <v>0</v>
      </c>
      <c r="G4353" s="819">
        <f t="shared" si="1958"/>
        <v>949250</v>
      </c>
      <c r="H4353" s="616">
        <f t="shared" si="1958"/>
        <v>0</v>
      </c>
      <c r="I4353" s="961">
        <f t="shared" si="1958"/>
        <v>949250</v>
      </c>
      <c r="J4353" s="865">
        <f t="shared" si="1958"/>
        <v>1050750</v>
      </c>
      <c r="K4353" s="739">
        <f t="shared" si="1952"/>
        <v>47.462499999999999</v>
      </c>
    </row>
    <row r="4354" spans="1:11" ht="14.1" customHeight="1" thickBot="1" x14ac:dyDescent="0.3">
      <c r="A4354" s="372" t="s">
        <v>168</v>
      </c>
      <c r="B4354" s="3" t="s">
        <v>136</v>
      </c>
      <c r="C4354" s="617">
        <f>C4355+C4357+C4359+C4362</f>
        <v>2000000</v>
      </c>
      <c r="D4354" s="617">
        <f t="shared" ref="D4354:J4354" si="1959">D4355+D4357+D4359+D4362</f>
        <v>0</v>
      </c>
      <c r="E4354" s="617">
        <f t="shared" si="1959"/>
        <v>0</v>
      </c>
      <c r="F4354" s="624">
        <f t="shared" si="1959"/>
        <v>0</v>
      </c>
      <c r="G4354" s="820">
        <f t="shared" si="1959"/>
        <v>949250</v>
      </c>
      <c r="H4354" s="617">
        <f t="shared" si="1959"/>
        <v>0</v>
      </c>
      <c r="I4354" s="934">
        <f t="shared" si="1959"/>
        <v>949250</v>
      </c>
      <c r="J4354" s="625">
        <f t="shared" si="1959"/>
        <v>1050750</v>
      </c>
      <c r="K4354" s="741">
        <f t="shared" si="1952"/>
        <v>47.462499999999999</v>
      </c>
    </row>
    <row r="4355" spans="1:11" ht="14.1" customHeight="1" x14ac:dyDescent="0.25">
      <c r="A4355" s="747" t="s">
        <v>169</v>
      </c>
      <c r="B4355" s="41" t="s">
        <v>139</v>
      </c>
      <c r="C4355" s="618">
        <f>C4356</f>
        <v>200000</v>
      </c>
      <c r="D4355" s="618">
        <f t="shared" ref="D4355:J4355" si="1960">D4356</f>
        <v>0</v>
      </c>
      <c r="E4355" s="618">
        <f t="shared" si="1960"/>
        <v>0</v>
      </c>
      <c r="F4355" s="626">
        <f t="shared" si="1960"/>
        <v>0</v>
      </c>
      <c r="G4355" s="821">
        <f t="shared" si="1960"/>
        <v>165500</v>
      </c>
      <c r="H4355" s="618">
        <f t="shared" si="1960"/>
        <v>0</v>
      </c>
      <c r="I4355" s="935">
        <f t="shared" si="1960"/>
        <v>165500</v>
      </c>
      <c r="J4355" s="628">
        <f t="shared" si="1960"/>
        <v>34500</v>
      </c>
      <c r="K4355" s="743">
        <f t="shared" si="1952"/>
        <v>82.75</v>
      </c>
    </row>
    <row r="4356" spans="1:11" ht="14.1" customHeight="1" x14ac:dyDescent="0.25">
      <c r="A4356" s="736" t="s">
        <v>170</v>
      </c>
      <c r="B4356" s="4" t="s">
        <v>140</v>
      </c>
      <c r="C4356" s="12">
        <v>200000</v>
      </c>
      <c r="D4356" s="587"/>
      <c r="E4356" s="587"/>
      <c r="F4356" s="699"/>
      <c r="G4356" s="822">
        <v>165500</v>
      </c>
      <c r="H4356" s="605">
        <v>0</v>
      </c>
      <c r="I4356" s="823">
        <f>H4356+G4356</f>
        <v>165500</v>
      </c>
      <c r="J4356" s="604">
        <f>C4356-I4356</f>
        <v>34500</v>
      </c>
      <c r="K4356" s="733">
        <f t="shared" si="1952"/>
        <v>82.75</v>
      </c>
    </row>
    <row r="4357" spans="1:11" ht="14.1" customHeight="1" x14ac:dyDescent="0.25">
      <c r="A4357" s="732" t="s">
        <v>833</v>
      </c>
      <c r="B4357" s="4" t="s">
        <v>818</v>
      </c>
      <c r="C4357" s="12">
        <f>C4358</f>
        <v>0</v>
      </c>
      <c r="D4357" s="12">
        <f t="shared" ref="D4357:J4357" si="1961">D4358</f>
        <v>0</v>
      </c>
      <c r="E4357" s="12">
        <f t="shared" si="1961"/>
        <v>0</v>
      </c>
      <c r="F4357" s="633">
        <f t="shared" si="1961"/>
        <v>0</v>
      </c>
      <c r="G4357" s="824">
        <f t="shared" si="1961"/>
        <v>0</v>
      </c>
      <c r="H4357" s="12">
        <f t="shared" si="1961"/>
        <v>0</v>
      </c>
      <c r="I4357" s="834">
        <f t="shared" si="1961"/>
        <v>0</v>
      </c>
      <c r="J4357" s="634">
        <f t="shared" si="1961"/>
        <v>0</v>
      </c>
      <c r="K4357" s="733"/>
    </row>
    <row r="4358" spans="1:11" ht="14.1" customHeight="1" x14ac:dyDescent="0.25">
      <c r="A4358" s="732" t="s">
        <v>834</v>
      </c>
      <c r="B4358" s="4" t="s">
        <v>791</v>
      </c>
      <c r="C4358" s="12">
        <v>0</v>
      </c>
      <c r="D4358" s="587"/>
      <c r="E4358" s="587"/>
      <c r="F4358" s="699"/>
      <c r="G4358" s="822"/>
      <c r="H4358" s="605"/>
      <c r="I4358" s="823"/>
      <c r="J4358" s="604">
        <f>C4358-I4358</f>
        <v>0</v>
      </c>
      <c r="K4358" s="733"/>
    </row>
    <row r="4359" spans="1:11" ht="14.1" customHeight="1" x14ac:dyDescent="0.25">
      <c r="A4359" s="747" t="s">
        <v>171</v>
      </c>
      <c r="B4359" s="4" t="s">
        <v>141</v>
      </c>
      <c r="C4359" s="12">
        <f>C4360+C4361</f>
        <v>150000</v>
      </c>
      <c r="D4359" s="12">
        <f t="shared" ref="D4359:I4359" si="1962">D4360+D4361</f>
        <v>0</v>
      </c>
      <c r="E4359" s="12">
        <f t="shared" si="1962"/>
        <v>0</v>
      </c>
      <c r="F4359" s="12">
        <f t="shared" si="1962"/>
        <v>0</v>
      </c>
      <c r="G4359" s="12">
        <f t="shared" si="1962"/>
        <v>33750</v>
      </c>
      <c r="H4359" s="12">
        <f t="shared" si="1962"/>
        <v>0</v>
      </c>
      <c r="I4359" s="12">
        <f t="shared" si="1962"/>
        <v>33750</v>
      </c>
      <c r="J4359" s="12">
        <f>C4359-I4359</f>
        <v>116250</v>
      </c>
      <c r="K4359" s="733">
        <f>I4359/C4359*100</f>
        <v>22.5</v>
      </c>
    </row>
    <row r="4360" spans="1:11" ht="14.1" customHeight="1" x14ac:dyDescent="0.25">
      <c r="A4360" s="732" t="s">
        <v>1012</v>
      </c>
      <c r="B4360" s="4" t="s">
        <v>142</v>
      </c>
      <c r="C4360" s="12">
        <v>150000</v>
      </c>
      <c r="D4360" s="12"/>
      <c r="E4360" s="12"/>
      <c r="F4360" s="633"/>
      <c r="G4360" s="824">
        <v>33750</v>
      </c>
      <c r="H4360" s="12">
        <v>0</v>
      </c>
      <c r="I4360" s="834">
        <f>H4360+G4360</f>
        <v>33750</v>
      </c>
      <c r="J4360" s="12">
        <f>C4360-I4360</f>
        <v>116250</v>
      </c>
      <c r="K4360" s="733">
        <f>I4360/C4360*100</f>
        <v>22.5</v>
      </c>
    </row>
    <row r="4361" spans="1:11" ht="14.1" customHeight="1" x14ac:dyDescent="0.25">
      <c r="A4361" s="732" t="s">
        <v>835</v>
      </c>
      <c r="B4361" s="4" t="s">
        <v>809</v>
      </c>
      <c r="C4361" s="12">
        <v>0</v>
      </c>
      <c r="D4361" s="587"/>
      <c r="E4361" s="587"/>
      <c r="F4361" s="699"/>
      <c r="G4361" s="822"/>
      <c r="H4361" s="605"/>
      <c r="I4361" s="823">
        <f>H4361+G4361</f>
        <v>0</v>
      </c>
      <c r="J4361" s="604">
        <f>C4361-I4361</f>
        <v>0</v>
      </c>
      <c r="K4361" s="733"/>
    </row>
    <row r="4362" spans="1:11" ht="14.1" customHeight="1" x14ac:dyDescent="0.25">
      <c r="A4362" s="732" t="s">
        <v>172</v>
      </c>
      <c r="B4362" s="4" t="s">
        <v>143</v>
      </c>
      <c r="C4362" s="12">
        <f>C4363</f>
        <v>1650000</v>
      </c>
      <c r="D4362" s="12">
        <f t="shared" ref="D4362:J4362" si="1963">D4363</f>
        <v>0</v>
      </c>
      <c r="E4362" s="12">
        <f t="shared" si="1963"/>
        <v>0</v>
      </c>
      <c r="F4362" s="633">
        <f t="shared" si="1963"/>
        <v>0</v>
      </c>
      <c r="G4362" s="824">
        <f t="shared" si="1963"/>
        <v>750000</v>
      </c>
      <c r="H4362" s="12">
        <f t="shared" si="1963"/>
        <v>0</v>
      </c>
      <c r="I4362" s="834">
        <f t="shared" si="1963"/>
        <v>750000</v>
      </c>
      <c r="J4362" s="634">
        <f t="shared" si="1963"/>
        <v>900000</v>
      </c>
      <c r="K4362" s="733">
        <f t="shared" ref="K4362:K4367" si="1964">I4362/C4362*100</f>
        <v>45.454545454545453</v>
      </c>
    </row>
    <row r="4363" spans="1:11" ht="14.1" customHeight="1" thickBot="1" x14ac:dyDescent="0.3">
      <c r="A4363" s="736" t="s">
        <v>173</v>
      </c>
      <c r="B4363" s="32" t="s">
        <v>836</v>
      </c>
      <c r="C4363" s="611">
        <v>1650000</v>
      </c>
      <c r="D4363" s="590"/>
      <c r="E4363" s="590"/>
      <c r="F4363" s="698"/>
      <c r="G4363" s="828">
        <v>750000</v>
      </c>
      <c r="H4363" s="629">
        <v>0</v>
      </c>
      <c r="I4363" s="829">
        <f>H4363+G4363</f>
        <v>750000</v>
      </c>
      <c r="J4363" s="630">
        <f>C4363-I4363</f>
        <v>900000</v>
      </c>
      <c r="K4363" s="737">
        <f t="shared" si="1964"/>
        <v>45.454545454545453</v>
      </c>
    </row>
    <row r="4364" spans="1:11" ht="14.1" customHeight="1" thickBot="1" x14ac:dyDescent="0.3">
      <c r="A4364" s="756" t="s">
        <v>11</v>
      </c>
      <c r="B4364" s="440" t="s">
        <v>12</v>
      </c>
      <c r="C4364" s="637">
        <f t="shared" ref="C4364:J4364" si="1965">C4365+C4374</f>
        <v>2000000</v>
      </c>
      <c r="D4364" s="637">
        <f t="shared" si="1965"/>
        <v>0</v>
      </c>
      <c r="E4364" s="637">
        <f t="shared" si="1965"/>
        <v>0</v>
      </c>
      <c r="F4364" s="787">
        <f t="shared" si="1965"/>
        <v>0</v>
      </c>
      <c r="G4364" s="835">
        <f t="shared" si="1965"/>
        <v>78000</v>
      </c>
      <c r="H4364" s="637">
        <f t="shared" si="1965"/>
        <v>0</v>
      </c>
      <c r="I4364" s="963">
        <f t="shared" si="1965"/>
        <v>78000</v>
      </c>
      <c r="J4364" s="868">
        <f t="shared" si="1965"/>
        <v>1922000</v>
      </c>
      <c r="K4364" s="757">
        <f t="shared" si="1964"/>
        <v>3.9</v>
      </c>
    </row>
    <row r="4365" spans="1:11" ht="14.1" customHeight="1" thickBot="1" x14ac:dyDescent="0.3">
      <c r="A4365" s="740" t="s">
        <v>837</v>
      </c>
      <c r="B4365" s="335" t="s">
        <v>80</v>
      </c>
      <c r="C4365" s="638">
        <f>C4366</f>
        <v>510000</v>
      </c>
      <c r="D4365" s="638">
        <f t="shared" ref="D4365:J4366" si="1966">D4366</f>
        <v>0</v>
      </c>
      <c r="E4365" s="638">
        <f t="shared" si="1966"/>
        <v>0</v>
      </c>
      <c r="F4365" s="788">
        <f t="shared" si="1966"/>
        <v>0</v>
      </c>
      <c r="G4365" s="836">
        <f t="shared" si="1966"/>
        <v>0</v>
      </c>
      <c r="H4365" s="638">
        <f t="shared" si="1966"/>
        <v>0</v>
      </c>
      <c r="I4365" s="938">
        <f t="shared" si="1966"/>
        <v>0</v>
      </c>
      <c r="J4365" s="869">
        <f t="shared" si="1966"/>
        <v>510000</v>
      </c>
      <c r="K4365" s="749">
        <f t="shared" si="1964"/>
        <v>0</v>
      </c>
    </row>
    <row r="4366" spans="1:11" ht="14.1" customHeight="1" x14ac:dyDescent="0.25">
      <c r="A4366" s="758" t="s">
        <v>838</v>
      </c>
      <c r="B4366" s="338" t="s">
        <v>137</v>
      </c>
      <c r="C4366" s="639">
        <f>C4367</f>
        <v>510000</v>
      </c>
      <c r="D4366" s="639">
        <f t="shared" si="1966"/>
        <v>0</v>
      </c>
      <c r="E4366" s="639">
        <f t="shared" si="1966"/>
        <v>0</v>
      </c>
      <c r="F4366" s="789">
        <f t="shared" si="1966"/>
        <v>0</v>
      </c>
      <c r="G4366" s="837">
        <f t="shared" si="1966"/>
        <v>0</v>
      </c>
      <c r="H4366" s="639">
        <f t="shared" si="1966"/>
        <v>0</v>
      </c>
      <c r="I4366" s="939">
        <f t="shared" si="1966"/>
        <v>0</v>
      </c>
      <c r="J4366" s="870">
        <f t="shared" si="1966"/>
        <v>510000</v>
      </c>
      <c r="K4366" s="759">
        <f t="shared" si="1964"/>
        <v>0</v>
      </c>
    </row>
    <row r="4367" spans="1:11" ht="14.1" customHeight="1" x14ac:dyDescent="0.25">
      <c r="A4367" s="744" t="s">
        <v>839</v>
      </c>
      <c r="B4367" s="437" t="s">
        <v>840</v>
      </c>
      <c r="C4367" s="631">
        <v>510000</v>
      </c>
      <c r="D4367" s="631"/>
      <c r="E4367" s="631"/>
      <c r="F4367" s="888"/>
      <c r="G4367" s="830"/>
      <c r="H4367" s="631"/>
      <c r="I4367" s="889"/>
      <c r="J4367" s="890">
        <f>C4367-I4367</f>
        <v>510000</v>
      </c>
      <c r="K4367" s="781">
        <f t="shared" si="1964"/>
        <v>0</v>
      </c>
    </row>
    <row r="4368" spans="1:11" ht="14.1" customHeight="1" x14ac:dyDescent="0.25">
      <c r="A4368" s="898"/>
      <c r="B4368" s="898"/>
      <c r="C4368" s="899"/>
      <c r="D4368" s="899"/>
      <c r="E4368" s="899"/>
      <c r="F4368" s="899"/>
      <c r="G4368" s="899"/>
      <c r="H4368" s="899"/>
      <c r="I4368" s="899"/>
      <c r="J4368" s="899"/>
      <c r="K4368" s="900"/>
    </row>
    <row r="4369" spans="1:11" ht="14.1" customHeight="1" x14ac:dyDescent="0.25">
      <c r="A4369" s="901"/>
      <c r="B4369" s="901"/>
      <c r="C4369" s="902"/>
      <c r="D4369" s="902"/>
      <c r="E4369" s="902"/>
      <c r="F4369" s="902"/>
      <c r="G4369" s="902"/>
      <c r="H4369" s="902"/>
      <c r="I4369" s="902"/>
      <c r="J4369" s="902"/>
      <c r="K4369" s="903"/>
    </row>
    <row r="4370" spans="1:11" ht="14.1" customHeight="1" x14ac:dyDescent="0.25">
      <c r="A4370" s="901"/>
      <c r="B4370" s="901"/>
      <c r="C4370" s="902"/>
      <c r="D4370" s="902"/>
      <c r="E4370" s="902"/>
      <c r="F4370" s="902"/>
      <c r="G4370" s="902"/>
      <c r="H4370" s="902"/>
      <c r="I4370" s="902"/>
      <c r="J4370" s="902"/>
      <c r="K4370" s="903"/>
    </row>
    <row r="4371" spans="1:11" ht="14.1" customHeight="1" x14ac:dyDescent="0.25">
      <c r="A4371" s="901"/>
      <c r="B4371" s="901"/>
      <c r="C4371" s="902"/>
      <c r="D4371" s="902"/>
      <c r="E4371" s="902"/>
      <c r="F4371" s="902"/>
      <c r="G4371" s="902"/>
      <c r="H4371" s="902"/>
      <c r="I4371" s="902"/>
      <c r="J4371" s="902"/>
      <c r="K4371" s="903"/>
    </row>
    <row r="4372" spans="1:11" ht="14.1" customHeight="1" x14ac:dyDescent="0.25">
      <c r="A4372" s="901"/>
      <c r="B4372" s="901"/>
      <c r="C4372" s="902"/>
      <c r="D4372" s="902"/>
      <c r="E4372" s="902"/>
      <c r="F4372" s="902"/>
      <c r="G4372" s="902"/>
      <c r="H4372" s="902"/>
      <c r="I4372" s="902"/>
      <c r="J4372" s="902"/>
      <c r="K4372" s="903">
        <v>4</v>
      </c>
    </row>
    <row r="4373" spans="1:11" ht="14.1" customHeight="1" x14ac:dyDescent="0.25">
      <c r="A4373" s="717" t="s">
        <v>435</v>
      </c>
      <c r="B4373" s="689">
        <v>2</v>
      </c>
      <c r="C4373" s="690" t="s">
        <v>436</v>
      </c>
      <c r="D4373" s="690" t="s">
        <v>437</v>
      </c>
      <c r="E4373" s="690" t="s">
        <v>438</v>
      </c>
      <c r="F4373" s="691" t="s">
        <v>439</v>
      </c>
      <c r="G4373" s="801">
        <v>7</v>
      </c>
      <c r="H4373" s="581">
        <v>8</v>
      </c>
      <c r="I4373" s="924">
        <v>9</v>
      </c>
      <c r="J4373" s="582">
        <v>10</v>
      </c>
      <c r="K4373" s="718">
        <v>11</v>
      </c>
    </row>
    <row r="4374" spans="1:11" ht="14.1" customHeight="1" thickBot="1" x14ac:dyDescent="0.3">
      <c r="A4374" s="891" t="s">
        <v>174</v>
      </c>
      <c r="B4374" s="892" t="s">
        <v>136</v>
      </c>
      <c r="C4374" s="893">
        <f>C4375+C4377+C4379+C4382</f>
        <v>1490000</v>
      </c>
      <c r="D4374" s="893">
        <f t="shared" ref="D4374:J4374" si="1967">D4375+D4377+D4379+D4382</f>
        <v>0</v>
      </c>
      <c r="E4374" s="893">
        <f t="shared" si="1967"/>
        <v>0</v>
      </c>
      <c r="F4374" s="894">
        <f t="shared" si="1967"/>
        <v>0</v>
      </c>
      <c r="G4374" s="895">
        <f t="shared" si="1967"/>
        <v>78000</v>
      </c>
      <c r="H4374" s="893">
        <f t="shared" si="1967"/>
        <v>0</v>
      </c>
      <c r="I4374" s="940">
        <f t="shared" si="1967"/>
        <v>78000</v>
      </c>
      <c r="J4374" s="896">
        <f t="shared" si="1967"/>
        <v>1412000</v>
      </c>
      <c r="K4374" s="897">
        <f>I4374/C4374*100</f>
        <v>5.2348993288590604</v>
      </c>
    </row>
    <row r="4375" spans="1:11" ht="14.1" customHeight="1" x14ac:dyDescent="0.25">
      <c r="A4375" s="747" t="s">
        <v>175</v>
      </c>
      <c r="B4375" s="41" t="s">
        <v>139</v>
      </c>
      <c r="C4375" s="618">
        <f>C4376</f>
        <v>190000</v>
      </c>
      <c r="D4375" s="618">
        <f t="shared" ref="D4375:J4375" si="1968">D4376</f>
        <v>0</v>
      </c>
      <c r="E4375" s="618">
        <f t="shared" si="1968"/>
        <v>0</v>
      </c>
      <c r="F4375" s="626">
        <f t="shared" si="1968"/>
        <v>0</v>
      </c>
      <c r="G4375" s="821">
        <f t="shared" si="1968"/>
        <v>78000</v>
      </c>
      <c r="H4375" s="618">
        <f t="shared" si="1968"/>
        <v>0</v>
      </c>
      <c r="I4375" s="935">
        <f t="shared" si="1968"/>
        <v>78000</v>
      </c>
      <c r="J4375" s="628">
        <f t="shared" si="1968"/>
        <v>112000</v>
      </c>
      <c r="K4375" s="743">
        <f>I4375/C4375*100</f>
        <v>41.05263157894737</v>
      </c>
    </row>
    <row r="4376" spans="1:11" ht="14.1" customHeight="1" x14ac:dyDescent="0.25">
      <c r="A4376" s="732" t="s">
        <v>176</v>
      </c>
      <c r="B4376" s="4" t="s">
        <v>140</v>
      </c>
      <c r="C4376" s="12">
        <v>190000</v>
      </c>
      <c r="D4376" s="218"/>
      <c r="E4376" s="218"/>
      <c r="F4376" s="697"/>
      <c r="G4376" s="822">
        <v>78000</v>
      </c>
      <c r="H4376" s="605">
        <v>0</v>
      </c>
      <c r="I4376" s="823">
        <f>H4376+G4376</f>
        <v>78000</v>
      </c>
      <c r="J4376" s="604">
        <f>C4376-I4376</f>
        <v>112000</v>
      </c>
      <c r="K4376" s="733">
        <f>I4376/C4376*100</f>
        <v>41.05263157894737</v>
      </c>
    </row>
    <row r="4377" spans="1:11" ht="14.1" customHeight="1" x14ac:dyDescent="0.25">
      <c r="A4377" s="732" t="s">
        <v>841</v>
      </c>
      <c r="B4377" s="4" t="s">
        <v>818</v>
      </c>
      <c r="C4377" s="12">
        <f>C4378</f>
        <v>0</v>
      </c>
      <c r="D4377" s="12">
        <f t="shared" ref="D4377:J4377" si="1969">D4378</f>
        <v>0</v>
      </c>
      <c r="E4377" s="12">
        <f t="shared" si="1969"/>
        <v>0</v>
      </c>
      <c r="F4377" s="633">
        <f t="shared" si="1969"/>
        <v>0</v>
      </c>
      <c r="G4377" s="824">
        <f t="shared" si="1969"/>
        <v>0</v>
      </c>
      <c r="H4377" s="12">
        <f t="shared" si="1969"/>
        <v>0</v>
      </c>
      <c r="I4377" s="834">
        <f t="shared" si="1969"/>
        <v>0</v>
      </c>
      <c r="J4377" s="634">
        <f t="shared" si="1969"/>
        <v>0</v>
      </c>
      <c r="K4377" s="733"/>
    </row>
    <row r="4378" spans="1:11" ht="14.1" customHeight="1" x14ac:dyDescent="0.25">
      <c r="A4378" s="732" t="s">
        <v>842</v>
      </c>
      <c r="B4378" s="4" t="s">
        <v>791</v>
      </c>
      <c r="C4378" s="12">
        <v>0</v>
      </c>
      <c r="D4378" s="218"/>
      <c r="E4378" s="218"/>
      <c r="F4378" s="697"/>
      <c r="G4378" s="822"/>
      <c r="H4378" s="605"/>
      <c r="I4378" s="823"/>
      <c r="J4378" s="604">
        <f>C4378-I4378</f>
        <v>0</v>
      </c>
      <c r="K4378" s="733"/>
    </row>
    <row r="4379" spans="1:11" ht="14.1" customHeight="1" x14ac:dyDescent="0.25">
      <c r="A4379" s="732" t="s">
        <v>177</v>
      </c>
      <c r="B4379" s="4" t="s">
        <v>141</v>
      </c>
      <c r="C4379" s="12">
        <f>C4380+C4381</f>
        <v>150000</v>
      </c>
      <c r="D4379" s="12">
        <f t="shared" ref="D4379:J4379" si="1970">D4380+D4381</f>
        <v>0</v>
      </c>
      <c r="E4379" s="12">
        <f t="shared" si="1970"/>
        <v>0</v>
      </c>
      <c r="F4379" s="12">
        <f t="shared" si="1970"/>
        <v>0</v>
      </c>
      <c r="G4379" s="12">
        <f t="shared" si="1970"/>
        <v>0</v>
      </c>
      <c r="H4379" s="12">
        <f t="shared" si="1970"/>
        <v>0</v>
      </c>
      <c r="I4379" s="12">
        <f t="shared" si="1970"/>
        <v>0</v>
      </c>
      <c r="J4379" s="12">
        <f t="shared" si="1970"/>
        <v>150000</v>
      </c>
      <c r="K4379" s="733">
        <f>I4379/C4379*100</f>
        <v>0</v>
      </c>
    </row>
    <row r="4380" spans="1:11" ht="14.1" customHeight="1" x14ac:dyDescent="0.25">
      <c r="A4380" s="732" t="s">
        <v>1016</v>
      </c>
      <c r="B4380" s="4" t="s">
        <v>142</v>
      </c>
      <c r="C4380" s="12">
        <v>150000</v>
      </c>
      <c r="D4380" s="12"/>
      <c r="E4380" s="12"/>
      <c r="F4380" s="633"/>
      <c r="G4380" s="824"/>
      <c r="H4380" s="12">
        <v>0</v>
      </c>
      <c r="I4380" s="834">
        <f>H4380+G4380</f>
        <v>0</v>
      </c>
      <c r="J4380" s="634">
        <f>C4380-I4380</f>
        <v>150000</v>
      </c>
      <c r="K4380" s="733">
        <f>I4380/C4380*100</f>
        <v>0</v>
      </c>
    </row>
    <row r="4381" spans="1:11" ht="14.1" customHeight="1" x14ac:dyDescent="0.25">
      <c r="A4381" s="732" t="s">
        <v>843</v>
      </c>
      <c r="B4381" s="4" t="s">
        <v>809</v>
      </c>
      <c r="C4381" s="12">
        <v>0</v>
      </c>
      <c r="D4381" s="218"/>
      <c r="E4381" s="605">
        <v>0</v>
      </c>
      <c r="F4381" s="699"/>
      <c r="G4381" s="822"/>
      <c r="H4381" s="605"/>
      <c r="I4381" s="823">
        <f>H4381+G4381</f>
        <v>0</v>
      </c>
      <c r="J4381" s="604">
        <f>C4381-I4381</f>
        <v>0</v>
      </c>
      <c r="K4381" s="733"/>
    </row>
    <row r="4382" spans="1:11" ht="14.1" customHeight="1" x14ac:dyDescent="0.25">
      <c r="A4382" s="732" t="s">
        <v>178</v>
      </c>
      <c r="B4382" s="4" t="s">
        <v>143</v>
      </c>
      <c r="C4382" s="12">
        <f>C4383</f>
        <v>1150000</v>
      </c>
      <c r="D4382" s="12">
        <f t="shared" ref="D4382:J4382" si="1971">D4383</f>
        <v>0</v>
      </c>
      <c r="E4382" s="12">
        <f t="shared" si="1971"/>
        <v>0</v>
      </c>
      <c r="F4382" s="633">
        <f t="shared" si="1971"/>
        <v>0</v>
      </c>
      <c r="G4382" s="824">
        <f t="shared" si="1971"/>
        <v>0</v>
      </c>
      <c r="H4382" s="12">
        <f t="shared" si="1971"/>
        <v>0</v>
      </c>
      <c r="I4382" s="834">
        <f t="shared" si="1971"/>
        <v>0</v>
      </c>
      <c r="J4382" s="634">
        <f t="shared" si="1971"/>
        <v>1150000</v>
      </c>
      <c r="K4382" s="733">
        <f t="shared" ref="K4382:K4391" si="1972">I4382/C4382*100</f>
        <v>0</v>
      </c>
    </row>
    <row r="4383" spans="1:11" ht="14.1" customHeight="1" x14ac:dyDescent="0.25">
      <c r="A4383" s="732" t="s">
        <v>844</v>
      </c>
      <c r="B4383" s="4" t="s">
        <v>144</v>
      </c>
      <c r="C4383" s="12">
        <v>1150000</v>
      </c>
      <c r="D4383" s="218"/>
      <c r="E4383" s="218"/>
      <c r="F4383" s="697"/>
      <c r="G4383" s="822"/>
      <c r="H4383" s="605"/>
      <c r="I4383" s="823">
        <f>H4383+G4383</f>
        <v>0</v>
      </c>
      <c r="J4383" s="604">
        <f>C4383-I4383</f>
        <v>1150000</v>
      </c>
      <c r="K4383" s="733">
        <f t="shared" si="1972"/>
        <v>0</v>
      </c>
    </row>
    <row r="4384" spans="1:11" ht="14.1" customHeight="1" x14ac:dyDescent="0.25">
      <c r="A4384" s="745" t="s">
        <v>107</v>
      </c>
      <c r="B4384" s="38" t="s">
        <v>450</v>
      </c>
      <c r="C4384" s="620">
        <f t="shared" ref="C4384:J4384" si="1973">C4385+C4398</f>
        <v>43000000</v>
      </c>
      <c r="D4384" s="620">
        <f t="shared" si="1973"/>
        <v>0</v>
      </c>
      <c r="E4384" s="620">
        <f t="shared" si="1973"/>
        <v>0</v>
      </c>
      <c r="F4384" s="453">
        <f t="shared" si="1973"/>
        <v>0</v>
      </c>
      <c r="G4384" s="825">
        <f t="shared" si="1973"/>
        <v>0</v>
      </c>
      <c r="H4384" s="619">
        <f t="shared" si="1973"/>
        <v>0</v>
      </c>
      <c r="I4384" s="665">
        <f t="shared" si="1973"/>
        <v>0</v>
      </c>
      <c r="J4384" s="621">
        <f t="shared" si="1973"/>
        <v>43000000</v>
      </c>
      <c r="K4384" s="746">
        <f t="shared" si="1972"/>
        <v>0</v>
      </c>
    </row>
    <row r="4385" spans="1:11" ht="14.1" customHeight="1" thickBot="1" x14ac:dyDescent="0.3">
      <c r="A4385" s="371" t="s">
        <v>13</v>
      </c>
      <c r="B4385" s="47" t="s">
        <v>14</v>
      </c>
      <c r="C4385" s="616">
        <f>C4386+C4391</f>
        <v>38000000</v>
      </c>
      <c r="D4385" s="616">
        <f t="shared" ref="D4385:J4385" si="1974">D4386+D4391</f>
        <v>0</v>
      </c>
      <c r="E4385" s="616">
        <f t="shared" si="1974"/>
        <v>0</v>
      </c>
      <c r="F4385" s="622">
        <f t="shared" si="1974"/>
        <v>0</v>
      </c>
      <c r="G4385" s="838">
        <f t="shared" si="1974"/>
        <v>0</v>
      </c>
      <c r="H4385" s="641">
        <f t="shared" si="1974"/>
        <v>0</v>
      </c>
      <c r="I4385" s="962">
        <f t="shared" si="1974"/>
        <v>0</v>
      </c>
      <c r="J4385" s="632">
        <f t="shared" si="1974"/>
        <v>38000000</v>
      </c>
      <c r="K4385" s="739">
        <f t="shared" si="1972"/>
        <v>0</v>
      </c>
    </row>
    <row r="4386" spans="1:11" ht="14.1" customHeight="1" thickBot="1" x14ac:dyDescent="0.3">
      <c r="A4386" s="372" t="s">
        <v>182</v>
      </c>
      <c r="B4386" s="3" t="s">
        <v>80</v>
      </c>
      <c r="C4386" s="617">
        <f>C4387+C4389</f>
        <v>24480000</v>
      </c>
      <c r="D4386" s="617">
        <f t="shared" ref="D4386:J4386" si="1975">D4387+D4389</f>
        <v>0</v>
      </c>
      <c r="E4386" s="617">
        <f t="shared" si="1975"/>
        <v>0</v>
      </c>
      <c r="F4386" s="624">
        <f t="shared" si="1975"/>
        <v>0</v>
      </c>
      <c r="G4386" s="820">
        <f t="shared" si="1975"/>
        <v>0</v>
      </c>
      <c r="H4386" s="617">
        <f t="shared" si="1975"/>
        <v>0</v>
      </c>
      <c r="I4386" s="934">
        <f t="shared" si="1975"/>
        <v>0</v>
      </c>
      <c r="J4386" s="625">
        <f t="shared" si="1975"/>
        <v>24480000</v>
      </c>
      <c r="K4386" s="741">
        <f t="shared" si="1972"/>
        <v>0</v>
      </c>
    </row>
    <row r="4387" spans="1:11" ht="14.1" customHeight="1" x14ac:dyDescent="0.25">
      <c r="A4387" s="747" t="s">
        <v>183</v>
      </c>
      <c r="B4387" s="41" t="s">
        <v>137</v>
      </c>
      <c r="C4387" s="618">
        <f>C4388</f>
        <v>14880000</v>
      </c>
      <c r="D4387" s="618">
        <f t="shared" ref="D4387:J4387" si="1976">D4388</f>
        <v>0</v>
      </c>
      <c r="E4387" s="618">
        <f t="shared" si="1976"/>
        <v>0</v>
      </c>
      <c r="F4387" s="626">
        <f t="shared" si="1976"/>
        <v>0</v>
      </c>
      <c r="G4387" s="821">
        <f t="shared" si="1976"/>
        <v>0</v>
      </c>
      <c r="H4387" s="618">
        <f t="shared" si="1976"/>
        <v>0</v>
      </c>
      <c r="I4387" s="935">
        <f t="shared" si="1976"/>
        <v>0</v>
      </c>
      <c r="J4387" s="628">
        <f t="shared" si="1976"/>
        <v>14880000</v>
      </c>
      <c r="K4387" s="743">
        <f t="shared" si="1972"/>
        <v>0</v>
      </c>
    </row>
    <row r="4388" spans="1:11" ht="14.1" customHeight="1" x14ac:dyDescent="0.25">
      <c r="A4388" s="732" t="s">
        <v>184</v>
      </c>
      <c r="B4388" s="4" t="s">
        <v>179</v>
      </c>
      <c r="C4388" s="12">
        <v>14880000</v>
      </c>
      <c r="D4388" s="587"/>
      <c r="E4388" s="587"/>
      <c r="F4388" s="699"/>
      <c r="G4388" s="822"/>
      <c r="H4388" s="605"/>
      <c r="I4388" s="823">
        <f>H4388+G4388</f>
        <v>0</v>
      </c>
      <c r="J4388" s="604">
        <f>C4388-I4388</f>
        <v>14880000</v>
      </c>
      <c r="K4388" s="733">
        <f t="shared" si="1972"/>
        <v>0</v>
      </c>
    </row>
    <row r="4389" spans="1:11" ht="14.1" customHeight="1" x14ac:dyDescent="0.25">
      <c r="A4389" s="732" t="s">
        <v>185</v>
      </c>
      <c r="B4389" s="4" t="s">
        <v>180</v>
      </c>
      <c r="C4389" s="12">
        <f>C4390</f>
        <v>9600000</v>
      </c>
      <c r="D4389" s="12">
        <f t="shared" ref="D4389:J4389" si="1977">D4390</f>
        <v>0</v>
      </c>
      <c r="E4389" s="12">
        <f t="shared" si="1977"/>
        <v>0</v>
      </c>
      <c r="F4389" s="633">
        <f t="shared" si="1977"/>
        <v>0</v>
      </c>
      <c r="G4389" s="824">
        <f t="shared" si="1977"/>
        <v>0</v>
      </c>
      <c r="H4389" s="12">
        <f t="shared" si="1977"/>
        <v>0</v>
      </c>
      <c r="I4389" s="834">
        <f t="shared" si="1977"/>
        <v>0</v>
      </c>
      <c r="J4389" s="634">
        <f t="shared" si="1977"/>
        <v>9600000</v>
      </c>
      <c r="K4389" s="733">
        <f t="shared" si="1972"/>
        <v>0</v>
      </c>
    </row>
    <row r="4390" spans="1:11" ht="14.1" customHeight="1" thickBot="1" x14ac:dyDescent="0.3">
      <c r="A4390" s="736" t="s">
        <v>186</v>
      </c>
      <c r="B4390" s="32" t="s">
        <v>181</v>
      </c>
      <c r="C4390" s="611">
        <v>9600000</v>
      </c>
      <c r="D4390" s="590"/>
      <c r="E4390" s="590"/>
      <c r="F4390" s="698"/>
      <c r="G4390" s="828"/>
      <c r="H4390" s="629"/>
      <c r="I4390" s="829">
        <f>H4390+G4390</f>
        <v>0</v>
      </c>
      <c r="J4390" s="630">
        <f>C4390-I4390</f>
        <v>9600000</v>
      </c>
      <c r="K4390" s="737">
        <f t="shared" si="1972"/>
        <v>0</v>
      </c>
    </row>
    <row r="4391" spans="1:11" ht="14.1" customHeight="1" thickBot="1" x14ac:dyDescent="0.3">
      <c r="A4391" s="372" t="s">
        <v>187</v>
      </c>
      <c r="B4391" s="3" t="s">
        <v>136</v>
      </c>
      <c r="C4391" s="617">
        <f>C4392+C4394+C4396</f>
        <v>13520000</v>
      </c>
      <c r="D4391" s="617">
        <f t="shared" ref="D4391:J4391" si="1978">D4392+D4394+D4396</f>
        <v>0</v>
      </c>
      <c r="E4391" s="617">
        <f t="shared" si="1978"/>
        <v>0</v>
      </c>
      <c r="F4391" s="624">
        <f t="shared" si="1978"/>
        <v>0</v>
      </c>
      <c r="G4391" s="820">
        <f t="shared" si="1978"/>
        <v>0</v>
      </c>
      <c r="H4391" s="617">
        <f t="shared" si="1978"/>
        <v>0</v>
      </c>
      <c r="I4391" s="934">
        <f t="shared" si="1978"/>
        <v>0</v>
      </c>
      <c r="J4391" s="625">
        <f t="shared" si="1978"/>
        <v>13520000</v>
      </c>
      <c r="K4391" s="741">
        <f t="shared" si="1972"/>
        <v>0</v>
      </c>
    </row>
    <row r="4392" spans="1:11" ht="14.1" customHeight="1" x14ac:dyDescent="0.25">
      <c r="A4392" s="760" t="s">
        <v>847</v>
      </c>
      <c r="B4392" s="442" t="s">
        <v>139</v>
      </c>
      <c r="C4392" s="635">
        <f>C4393</f>
        <v>96000</v>
      </c>
      <c r="D4392" s="635">
        <f t="shared" ref="D4392:J4392" si="1979">D4393</f>
        <v>0</v>
      </c>
      <c r="E4392" s="635">
        <f t="shared" si="1979"/>
        <v>0</v>
      </c>
      <c r="F4392" s="786">
        <f t="shared" si="1979"/>
        <v>0</v>
      </c>
      <c r="G4392" s="833">
        <f t="shared" si="1979"/>
        <v>0</v>
      </c>
      <c r="H4392" s="635">
        <f t="shared" si="1979"/>
        <v>0</v>
      </c>
      <c r="I4392" s="937">
        <f t="shared" si="1979"/>
        <v>0</v>
      </c>
      <c r="J4392" s="867">
        <f t="shared" si="1979"/>
        <v>96000</v>
      </c>
      <c r="K4392" s="761"/>
    </row>
    <row r="4393" spans="1:11" ht="14.1" customHeight="1" x14ac:dyDescent="0.25">
      <c r="A4393" s="732" t="s">
        <v>848</v>
      </c>
      <c r="B4393" s="4" t="s">
        <v>140</v>
      </c>
      <c r="C4393" s="12">
        <v>96000</v>
      </c>
      <c r="D4393" s="12"/>
      <c r="E4393" s="12"/>
      <c r="F4393" s="633"/>
      <c r="G4393" s="824"/>
      <c r="H4393" s="12"/>
      <c r="I4393" s="834"/>
      <c r="J4393" s="634">
        <f>C4393-I4393</f>
        <v>96000</v>
      </c>
      <c r="K4393" s="733"/>
    </row>
    <row r="4394" spans="1:11" ht="14.1" customHeight="1" x14ac:dyDescent="0.25">
      <c r="A4394" s="732" t="s">
        <v>188</v>
      </c>
      <c r="B4394" s="4" t="s">
        <v>143</v>
      </c>
      <c r="C4394" s="12">
        <f>C4395</f>
        <v>4424000</v>
      </c>
      <c r="D4394" s="12">
        <f t="shared" ref="D4394:J4394" si="1980">D4395</f>
        <v>0</v>
      </c>
      <c r="E4394" s="12">
        <f t="shared" si="1980"/>
        <v>0</v>
      </c>
      <c r="F4394" s="633">
        <f t="shared" si="1980"/>
        <v>0</v>
      </c>
      <c r="G4394" s="824">
        <f t="shared" si="1980"/>
        <v>0</v>
      </c>
      <c r="H4394" s="12">
        <f t="shared" si="1980"/>
        <v>0</v>
      </c>
      <c r="I4394" s="834">
        <f t="shared" si="1980"/>
        <v>0</v>
      </c>
      <c r="J4394" s="634">
        <f t="shared" si="1980"/>
        <v>4424000</v>
      </c>
      <c r="K4394" s="733">
        <f>I4394/C4394*100</f>
        <v>0</v>
      </c>
    </row>
    <row r="4395" spans="1:11" ht="14.1" customHeight="1" x14ac:dyDescent="0.25">
      <c r="A4395" s="732" t="s">
        <v>189</v>
      </c>
      <c r="B4395" s="4" t="s">
        <v>160</v>
      </c>
      <c r="C4395" s="12">
        <v>4424000</v>
      </c>
      <c r="D4395" s="587"/>
      <c r="E4395" s="587"/>
      <c r="F4395" s="699"/>
      <c r="G4395" s="822"/>
      <c r="H4395" s="605"/>
      <c r="I4395" s="823">
        <f>H4395+G4395</f>
        <v>0</v>
      </c>
      <c r="J4395" s="636">
        <f>C4395-I4395</f>
        <v>4424000</v>
      </c>
      <c r="K4395" s="733">
        <f>I4395/C4395*100</f>
        <v>0</v>
      </c>
    </row>
    <row r="4396" spans="1:11" ht="14.1" customHeight="1" x14ac:dyDescent="0.25">
      <c r="A4396" s="732" t="s">
        <v>849</v>
      </c>
      <c r="B4396" s="4" t="s">
        <v>845</v>
      </c>
      <c r="C4396" s="12">
        <f>C4397</f>
        <v>9000000</v>
      </c>
      <c r="D4396" s="12">
        <f t="shared" ref="D4396:J4396" si="1981">D4397</f>
        <v>0</v>
      </c>
      <c r="E4396" s="12">
        <f t="shared" si="1981"/>
        <v>0</v>
      </c>
      <c r="F4396" s="633">
        <f t="shared" si="1981"/>
        <v>0</v>
      </c>
      <c r="G4396" s="824">
        <f t="shared" si="1981"/>
        <v>0</v>
      </c>
      <c r="H4396" s="12">
        <f t="shared" si="1981"/>
        <v>0</v>
      </c>
      <c r="I4396" s="834">
        <f t="shared" si="1981"/>
        <v>0</v>
      </c>
      <c r="J4396" s="634">
        <f t="shared" si="1981"/>
        <v>9000000</v>
      </c>
      <c r="K4396" s="733"/>
    </row>
    <row r="4397" spans="1:11" ht="14.1" customHeight="1" thickBot="1" x14ac:dyDescent="0.3">
      <c r="A4397" s="762" t="s">
        <v>850</v>
      </c>
      <c r="B4397" s="443" t="s">
        <v>846</v>
      </c>
      <c r="C4397" s="642">
        <v>9000000</v>
      </c>
      <c r="D4397" s="700"/>
      <c r="E4397" s="700"/>
      <c r="F4397" s="701"/>
      <c r="G4397" s="839"/>
      <c r="H4397" s="643"/>
      <c r="I4397" s="840"/>
      <c r="J4397" s="644">
        <f>C4397-I4397</f>
        <v>9000000</v>
      </c>
      <c r="K4397" s="763"/>
    </row>
    <row r="4398" spans="1:11" ht="14.1" customHeight="1" thickBot="1" x14ac:dyDescent="0.3">
      <c r="A4398" s="764" t="s">
        <v>15</v>
      </c>
      <c r="B4398" s="78" t="s">
        <v>16</v>
      </c>
      <c r="C4398" s="645">
        <f>C4399+C4402</f>
        <v>5000000</v>
      </c>
      <c r="D4398" s="645">
        <f t="shared" ref="D4398:J4398" si="1982">D4399+D4402</f>
        <v>0</v>
      </c>
      <c r="E4398" s="645">
        <f t="shared" si="1982"/>
        <v>0</v>
      </c>
      <c r="F4398" s="646">
        <f t="shared" si="1982"/>
        <v>0</v>
      </c>
      <c r="G4398" s="841">
        <f t="shared" si="1982"/>
        <v>0</v>
      </c>
      <c r="H4398" s="647">
        <f t="shared" si="1982"/>
        <v>0</v>
      </c>
      <c r="I4398" s="964">
        <f t="shared" si="1982"/>
        <v>0</v>
      </c>
      <c r="J4398" s="648">
        <f t="shared" si="1982"/>
        <v>5000000</v>
      </c>
      <c r="K4398" s="765">
        <f t="shared" ref="K4398:K4411" si="1983">I4398/C4398*100</f>
        <v>0</v>
      </c>
    </row>
    <row r="4399" spans="1:11" ht="14.1" customHeight="1" thickBot="1" x14ac:dyDescent="0.3">
      <c r="A4399" s="372" t="s">
        <v>193</v>
      </c>
      <c r="B4399" s="3" t="s">
        <v>80</v>
      </c>
      <c r="C4399" s="617">
        <f>C4400</f>
        <v>670000</v>
      </c>
      <c r="D4399" s="617">
        <f t="shared" ref="D4399:J4400" si="1984">D4400</f>
        <v>0</v>
      </c>
      <c r="E4399" s="617">
        <f t="shared" si="1984"/>
        <v>0</v>
      </c>
      <c r="F4399" s="624">
        <f t="shared" si="1984"/>
        <v>0</v>
      </c>
      <c r="G4399" s="820">
        <f t="shared" si="1984"/>
        <v>0</v>
      </c>
      <c r="H4399" s="617">
        <f t="shared" si="1984"/>
        <v>0</v>
      </c>
      <c r="I4399" s="934">
        <f t="shared" si="1984"/>
        <v>0</v>
      </c>
      <c r="J4399" s="625">
        <f t="shared" si="1984"/>
        <v>670000</v>
      </c>
      <c r="K4399" s="741">
        <f t="shared" si="1983"/>
        <v>0</v>
      </c>
    </row>
    <row r="4400" spans="1:11" ht="14.1" customHeight="1" x14ac:dyDescent="0.25">
      <c r="A4400" s="747" t="s">
        <v>194</v>
      </c>
      <c r="B4400" s="41" t="s">
        <v>137</v>
      </c>
      <c r="C4400" s="618">
        <f>C4401</f>
        <v>670000</v>
      </c>
      <c r="D4400" s="618">
        <f t="shared" si="1984"/>
        <v>0</v>
      </c>
      <c r="E4400" s="618">
        <f t="shared" si="1984"/>
        <v>0</v>
      </c>
      <c r="F4400" s="626">
        <f t="shared" si="1984"/>
        <v>0</v>
      </c>
      <c r="G4400" s="821">
        <f t="shared" si="1984"/>
        <v>0</v>
      </c>
      <c r="H4400" s="618">
        <f t="shared" si="1984"/>
        <v>0</v>
      </c>
      <c r="I4400" s="935">
        <f t="shared" si="1984"/>
        <v>0</v>
      </c>
      <c r="J4400" s="628">
        <f t="shared" si="1984"/>
        <v>670000</v>
      </c>
      <c r="K4400" s="743">
        <f t="shared" si="1983"/>
        <v>0</v>
      </c>
    </row>
    <row r="4401" spans="1:11" ht="14.1" customHeight="1" thickBot="1" x14ac:dyDescent="0.3">
      <c r="A4401" s="736" t="s">
        <v>195</v>
      </c>
      <c r="B4401" s="32" t="s">
        <v>138</v>
      </c>
      <c r="C4401" s="611">
        <v>670000</v>
      </c>
      <c r="D4401" s="590"/>
      <c r="E4401" s="590"/>
      <c r="F4401" s="698"/>
      <c r="G4401" s="828"/>
      <c r="H4401" s="629"/>
      <c r="I4401" s="829">
        <f>H4401+G4401</f>
        <v>0</v>
      </c>
      <c r="J4401" s="630">
        <f>C4401-I4401</f>
        <v>670000</v>
      </c>
      <c r="K4401" s="737">
        <f t="shared" si="1983"/>
        <v>0</v>
      </c>
    </row>
    <row r="4402" spans="1:11" ht="14.1" customHeight="1" thickBot="1" x14ac:dyDescent="0.3">
      <c r="A4402" s="372" t="s">
        <v>196</v>
      </c>
      <c r="B4402" s="3" t="s">
        <v>136</v>
      </c>
      <c r="C4402" s="617">
        <f>C4403+C4405+C4407+C4409</f>
        <v>4330000</v>
      </c>
      <c r="D4402" s="617">
        <f t="shared" ref="D4402:J4402" si="1985">D4403+D4405+D4407+D4409</f>
        <v>0</v>
      </c>
      <c r="E4402" s="617">
        <f t="shared" si="1985"/>
        <v>0</v>
      </c>
      <c r="F4402" s="624">
        <f t="shared" si="1985"/>
        <v>0</v>
      </c>
      <c r="G4402" s="820">
        <f t="shared" si="1985"/>
        <v>0</v>
      </c>
      <c r="H4402" s="617">
        <f t="shared" si="1985"/>
        <v>0</v>
      </c>
      <c r="I4402" s="934">
        <f t="shared" si="1985"/>
        <v>0</v>
      </c>
      <c r="J4402" s="625">
        <f t="shared" si="1985"/>
        <v>4330000</v>
      </c>
      <c r="K4402" s="741">
        <f t="shared" si="1983"/>
        <v>0</v>
      </c>
    </row>
    <row r="4403" spans="1:11" ht="14.1" customHeight="1" x14ac:dyDescent="0.25">
      <c r="A4403" s="747" t="s">
        <v>197</v>
      </c>
      <c r="B4403" s="41" t="s">
        <v>139</v>
      </c>
      <c r="C4403" s="618">
        <f>C4404</f>
        <v>755000</v>
      </c>
      <c r="D4403" s="618">
        <f t="shared" ref="D4403:J4403" si="1986">D4404</f>
        <v>0</v>
      </c>
      <c r="E4403" s="618">
        <f t="shared" si="1986"/>
        <v>0</v>
      </c>
      <c r="F4403" s="626">
        <f t="shared" si="1986"/>
        <v>0</v>
      </c>
      <c r="G4403" s="821">
        <f t="shared" si="1986"/>
        <v>0</v>
      </c>
      <c r="H4403" s="618">
        <f t="shared" si="1986"/>
        <v>0</v>
      </c>
      <c r="I4403" s="935">
        <f t="shared" si="1986"/>
        <v>0</v>
      </c>
      <c r="J4403" s="628">
        <f t="shared" si="1986"/>
        <v>755000</v>
      </c>
      <c r="K4403" s="743">
        <f t="shared" si="1983"/>
        <v>0</v>
      </c>
    </row>
    <row r="4404" spans="1:11" ht="14.1" customHeight="1" x14ac:dyDescent="0.25">
      <c r="A4404" s="732" t="s">
        <v>198</v>
      </c>
      <c r="B4404" s="4" t="s">
        <v>140</v>
      </c>
      <c r="C4404" s="12">
        <v>755000</v>
      </c>
      <c r="D4404" s="218"/>
      <c r="E4404" s="218"/>
      <c r="F4404" s="697"/>
      <c r="G4404" s="804"/>
      <c r="H4404" s="605"/>
      <c r="I4404" s="823">
        <f>H4404+G4404</f>
        <v>0</v>
      </c>
      <c r="J4404" s="604">
        <f>C4404-I4404</f>
        <v>755000</v>
      </c>
      <c r="K4404" s="733">
        <f t="shared" si="1983"/>
        <v>0</v>
      </c>
    </row>
    <row r="4405" spans="1:11" ht="14.1" customHeight="1" x14ac:dyDescent="0.25">
      <c r="A4405" s="732" t="s">
        <v>199</v>
      </c>
      <c r="B4405" s="4" t="s">
        <v>141</v>
      </c>
      <c r="C4405" s="12">
        <f>C4406</f>
        <v>200000</v>
      </c>
      <c r="D4405" s="12">
        <f t="shared" ref="D4405:J4405" si="1987">D4406</f>
        <v>0</v>
      </c>
      <c r="E4405" s="12">
        <f t="shared" si="1987"/>
        <v>0</v>
      </c>
      <c r="F4405" s="633">
        <f t="shared" si="1987"/>
        <v>0</v>
      </c>
      <c r="G4405" s="824">
        <f t="shared" si="1987"/>
        <v>0</v>
      </c>
      <c r="H4405" s="12">
        <f t="shared" si="1987"/>
        <v>0</v>
      </c>
      <c r="I4405" s="834">
        <f t="shared" si="1987"/>
        <v>0</v>
      </c>
      <c r="J4405" s="634">
        <f t="shared" si="1987"/>
        <v>200000</v>
      </c>
      <c r="K4405" s="733">
        <f t="shared" si="1983"/>
        <v>0</v>
      </c>
    </row>
    <row r="4406" spans="1:11" ht="14.1" customHeight="1" x14ac:dyDescent="0.25">
      <c r="A4406" s="732" t="s">
        <v>200</v>
      </c>
      <c r="B4406" s="4" t="s">
        <v>142</v>
      </c>
      <c r="C4406" s="12">
        <v>200000</v>
      </c>
      <c r="D4406" s="218"/>
      <c r="E4406" s="218"/>
      <c r="F4406" s="697"/>
      <c r="G4406" s="822"/>
      <c r="H4406" s="605"/>
      <c r="I4406" s="823">
        <f>H4406+G4406</f>
        <v>0</v>
      </c>
      <c r="J4406" s="604">
        <f>C4406-I4406</f>
        <v>200000</v>
      </c>
      <c r="K4406" s="733">
        <f t="shared" si="1983"/>
        <v>0</v>
      </c>
    </row>
    <row r="4407" spans="1:11" ht="14.1" customHeight="1" x14ac:dyDescent="0.25">
      <c r="A4407" s="732" t="s">
        <v>201</v>
      </c>
      <c r="B4407" s="4" t="s">
        <v>143</v>
      </c>
      <c r="C4407" s="12">
        <f>C4408</f>
        <v>1275000</v>
      </c>
      <c r="D4407" s="12">
        <f t="shared" ref="D4407:J4407" si="1988">D4408</f>
        <v>0</v>
      </c>
      <c r="E4407" s="12">
        <f t="shared" si="1988"/>
        <v>0</v>
      </c>
      <c r="F4407" s="633">
        <f t="shared" si="1988"/>
        <v>0</v>
      </c>
      <c r="G4407" s="824">
        <f t="shared" si="1988"/>
        <v>0</v>
      </c>
      <c r="H4407" s="12">
        <f t="shared" si="1988"/>
        <v>0</v>
      </c>
      <c r="I4407" s="834">
        <f t="shared" si="1988"/>
        <v>0</v>
      </c>
      <c r="J4407" s="634">
        <f t="shared" si="1988"/>
        <v>1275000</v>
      </c>
      <c r="K4407" s="733">
        <f t="shared" si="1983"/>
        <v>0</v>
      </c>
    </row>
    <row r="4408" spans="1:11" ht="14.1" customHeight="1" x14ac:dyDescent="0.25">
      <c r="A4408" s="732" t="s">
        <v>202</v>
      </c>
      <c r="B4408" s="4" t="s">
        <v>160</v>
      </c>
      <c r="C4408" s="12">
        <v>1275000</v>
      </c>
      <c r="D4408" s="218"/>
      <c r="E4408" s="218"/>
      <c r="F4408" s="697"/>
      <c r="G4408" s="822"/>
      <c r="H4408" s="605"/>
      <c r="I4408" s="823">
        <f>H4408+G4408</f>
        <v>0</v>
      </c>
      <c r="J4408" s="604">
        <f>C4408-I4408</f>
        <v>1275000</v>
      </c>
      <c r="K4408" s="733">
        <f t="shared" si="1983"/>
        <v>0</v>
      </c>
    </row>
    <row r="4409" spans="1:11" ht="14.1" customHeight="1" x14ac:dyDescent="0.25">
      <c r="A4409" s="732" t="s">
        <v>203</v>
      </c>
      <c r="B4409" s="4" t="s">
        <v>190</v>
      </c>
      <c r="C4409" s="12">
        <f>C4410+C4411</f>
        <v>2100000</v>
      </c>
      <c r="D4409" s="12">
        <f t="shared" ref="D4409:J4409" si="1989">D4410+D4411</f>
        <v>0</v>
      </c>
      <c r="E4409" s="12">
        <f t="shared" si="1989"/>
        <v>0</v>
      </c>
      <c r="F4409" s="633">
        <f t="shared" si="1989"/>
        <v>0</v>
      </c>
      <c r="G4409" s="824">
        <f t="shared" si="1989"/>
        <v>0</v>
      </c>
      <c r="H4409" s="12">
        <f t="shared" si="1989"/>
        <v>0</v>
      </c>
      <c r="I4409" s="834">
        <f t="shared" si="1989"/>
        <v>0</v>
      </c>
      <c r="J4409" s="634">
        <f t="shared" si="1989"/>
        <v>2100000</v>
      </c>
      <c r="K4409" s="733">
        <f t="shared" si="1983"/>
        <v>0</v>
      </c>
    </row>
    <row r="4410" spans="1:11" ht="14.1" customHeight="1" x14ac:dyDescent="0.25">
      <c r="A4410" s="732" t="s">
        <v>204</v>
      </c>
      <c r="B4410" s="4" t="s">
        <v>191</v>
      </c>
      <c r="C4410" s="12">
        <v>1500000</v>
      </c>
      <c r="D4410" s="218"/>
      <c r="E4410" s="218"/>
      <c r="F4410" s="697"/>
      <c r="G4410" s="822"/>
      <c r="H4410" s="605"/>
      <c r="I4410" s="823">
        <f>H4410+G4410</f>
        <v>0</v>
      </c>
      <c r="J4410" s="604">
        <f>C4410-I4410</f>
        <v>1500000</v>
      </c>
      <c r="K4410" s="733">
        <f t="shared" si="1983"/>
        <v>0</v>
      </c>
    </row>
    <row r="4411" spans="1:11" ht="14.1" customHeight="1" x14ac:dyDescent="0.25">
      <c r="A4411" s="732" t="s">
        <v>205</v>
      </c>
      <c r="B4411" s="4" t="s">
        <v>192</v>
      </c>
      <c r="C4411" s="12">
        <v>600000</v>
      </c>
      <c r="D4411" s="218"/>
      <c r="E4411" s="218"/>
      <c r="F4411" s="697"/>
      <c r="G4411" s="822"/>
      <c r="H4411" s="605"/>
      <c r="I4411" s="823">
        <f>H4411+G4411</f>
        <v>0</v>
      </c>
      <c r="J4411" s="604">
        <f>C4411-I4411</f>
        <v>600000</v>
      </c>
      <c r="K4411" s="733">
        <f t="shared" si="1983"/>
        <v>0</v>
      </c>
    </row>
    <row r="4412" spans="1:11" ht="14.1" customHeight="1" x14ac:dyDescent="0.25">
      <c r="A4412" s="879"/>
      <c r="B4412" s="879"/>
      <c r="C4412" s="880"/>
      <c r="D4412" s="881"/>
      <c r="E4412" s="881"/>
      <c r="F4412" s="881"/>
      <c r="G4412" s="882"/>
      <c r="H4412" s="882"/>
      <c r="I4412" s="882"/>
      <c r="J4412" s="883"/>
      <c r="K4412" s="884"/>
    </row>
    <row r="4413" spans="1:11" ht="14.1" customHeight="1" x14ac:dyDescent="0.25">
      <c r="A4413" s="7"/>
      <c r="B4413" s="7"/>
      <c r="C4413" s="885"/>
      <c r="D4413" s="220"/>
      <c r="E4413" s="220"/>
      <c r="F4413" s="220"/>
      <c r="G4413" s="415"/>
      <c r="H4413" s="415"/>
      <c r="I4413" s="415"/>
      <c r="J4413" s="886"/>
      <c r="K4413" s="887">
        <v>5</v>
      </c>
    </row>
    <row r="4414" spans="1:11" ht="14.1" customHeight="1" x14ac:dyDescent="0.25">
      <c r="A4414" s="717" t="s">
        <v>435</v>
      </c>
      <c r="B4414" s="689">
        <v>2</v>
      </c>
      <c r="C4414" s="690" t="s">
        <v>436</v>
      </c>
      <c r="D4414" s="690" t="s">
        <v>437</v>
      </c>
      <c r="E4414" s="690" t="s">
        <v>438</v>
      </c>
      <c r="F4414" s="691" t="s">
        <v>439</v>
      </c>
      <c r="G4414" s="801">
        <v>7</v>
      </c>
      <c r="H4414" s="581">
        <v>8</v>
      </c>
      <c r="I4414" s="924">
        <v>9</v>
      </c>
      <c r="J4414" s="582">
        <v>10</v>
      </c>
      <c r="K4414" s="718">
        <v>11</v>
      </c>
    </row>
    <row r="4415" spans="1:11" ht="14.1" customHeight="1" x14ac:dyDescent="0.25">
      <c r="A4415" s="745" t="s">
        <v>106</v>
      </c>
      <c r="B4415" s="38" t="s">
        <v>91</v>
      </c>
      <c r="C4415" s="620">
        <f t="shared" ref="C4415:J4415" si="1990">C4416+C4421+C4428+C4433+C4438+C4442+C4446+C4456+C4460+C4464</f>
        <v>104604000</v>
      </c>
      <c r="D4415" s="620">
        <f t="shared" si="1990"/>
        <v>0</v>
      </c>
      <c r="E4415" s="620">
        <f t="shared" si="1990"/>
        <v>0</v>
      </c>
      <c r="F4415" s="453">
        <f t="shared" si="1990"/>
        <v>0</v>
      </c>
      <c r="G4415" s="825">
        <f t="shared" si="1990"/>
        <v>57802055</v>
      </c>
      <c r="H4415" s="619">
        <f t="shared" si="1990"/>
        <v>0</v>
      </c>
      <c r="I4415" s="665">
        <f t="shared" si="1990"/>
        <v>57802055</v>
      </c>
      <c r="J4415" s="621">
        <f t="shared" si="1990"/>
        <v>46801945</v>
      </c>
      <c r="K4415" s="746">
        <f t="shared" ref="K4415:K4450" si="1991">I4415/C4415*100</f>
        <v>55.257977706397469</v>
      </c>
    </row>
    <row r="4416" spans="1:11" ht="14.1" customHeight="1" thickBot="1" x14ac:dyDescent="0.3">
      <c r="A4416" s="766" t="s">
        <v>17</v>
      </c>
      <c r="B4416" s="385" t="s">
        <v>18</v>
      </c>
      <c r="C4416" s="495">
        <f>C4417</f>
        <v>12960000</v>
      </c>
      <c r="D4416" s="495">
        <f t="shared" ref="D4416:J4417" si="1992">D4417</f>
        <v>0</v>
      </c>
      <c r="E4416" s="495">
        <f t="shared" si="1992"/>
        <v>0</v>
      </c>
      <c r="F4416" s="649">
        <f t="shared" si="1992"/>
        <v>0</v>
      </c>
      <c r="G4416" s="842">
        <f t="shared" si="1992"/>
        <v>6193395</v>
      </c>
      <c r="H4416" s="539">
        <f t="shared" si="1992"/>
        <v>0</v>
      </c>
      <c r="I4416" s="965">
        <f t="shared" si="1992"/>
        <v>6193395</v>
      </c>
      <c r="J4416" s="651">
        <f t="shared" si="1992"/>
        <v>6766605</v>
      </c>
      <c r="K4416" s="767">
        <f t="shared" si="1991"/>
        <v>47.788541666666667</v>
      </c>
    </row>
    <row r="4417" spans="1:11" ht="14.1" customHeight="1" thickBot="1" x14ac:dyDescent="0.3">
      <c r="A4417" s="372" t="s">
        <v>209</v>
      </c>
      <c r="B4417" s="3" t="s">
        <v>136</v>
      </c>
      <c r="C4417" s="617">
        <f>C4418</f>
        <v>12960000</v>
      </c>
      <c r="D4417" s="617">
        <f t="shared" si="1992"/>
        <v>0</v>
      </c>
      <c r="E4417" s="617">
        <f t="shared" si="1992"/>
        <v>0</v>
      </c>
      <c r="F4417" s="624">
        <f t="shared" si="1992"/>
        <v>0</v>
      </c>
      <c r="G4417" s="820">
        <f t="shared" si="1992"/>
        <v>6193395</v>
      </c>
      <c r="H4417" s="617">
        <f t="shared" si="1992"/>
        <v>0</v>
      </c>
      <c r="I4417" s="934">
        <f t="shared" si="1992"/>
        <v>6193395</v>
      </c>
      <c r="J4417" s="625">
        <f t="shared" si="1992"/>
        <v>6766605</v>
      </c>
      <c r="K4417" s="741">
        <f t="shared" si="1991"/>
        <v>47.788541666666667</v>
      </c>
    </row>
    <row r="4418" spans="1:11" ht="14.1" customHeight="1" x14ac:dyDescent="0.25">
      <c r="A4418" s="747" t="s">
        <v>210</v>
      </c>
      <c r="B4418" s="41" t="s">
        <v>206</v>
      </c>
      <c r="C4418" s="618">
        <f>C4419+C4420</f>
        <v>12960000</v>
      </c>
      <c r="D4418" s="618">
        <f t="shared" ref="D4418:J4418" si="1993">D4419+D4420</f>
        <v>0</v>
      </c>
      <c r="E4418" s="618">
        <f t="shared" si="1993"/>
        <v>0</v>
      </c>
      <c r="F4418" s="626">
        <f t="shared" si="1993"/>
        <v>0</v>
      </c>
      <c r="G4418" s="821">
        <f t="shared" si="1993"/>
        <v>6193395</v>
      </c>
      <c r="H4418" s="618">
        <f t="shared" si="1993"/>
        <v>0</v>
      </c>
      <c r="I4418" s="935">
        <f t="shared" si="1993"/>
        <v>6193395</v>
      </c>
      <c r="J4418" s="628">
        <f t="shared" si="1993"/>
        <v>6766605</v>
      </c>
      <c r="K4418" s="743">
        <f t="shared" si="1991"/>
        <v>47.788541666666667</v>
      </c>
    </row>
    <row r="4419" spans="1:11" ht="14.1" customHeight="1" x14ac:dyDescent="0.25">
      <c r="A4419" s="732" t="s">
        <v>223</v>
      </c>
      <c r="B4419" s="4" t="s">
        <v>207</v>
      </c>
      <c r="C4419" s="12">
        <v>4560000</v>
      </c>
      <c r="D4419" s="218"/>
      <c r="E4419" s="218"/>
      <c r="F4419" s="697"/>
      <c r="G4419" s="822">
        <v>1507825</v>
      </c>
      <c r="H4419" s="605">
        <v>0</v>
      </c>
      <c r="I4419" s="831">
        <f>H4419+G4419</f>
        <v>1507825</v>
      </c>
      <c r="J4419" s="604">
        <f>C4419-I4419</f>
        <v>3052175</v>
      </c>
      <c r="K4419" s="733">
        <f t="shared" si="1991"/>
        <v>33.066337719298247</v>
      </c>
    </row>
    <row r="4420" spans="1:11" ht="14.1" customHeight="1" x14ac:dyDescent="0.25">
      <c r="A4420" s="732" t="s">
        <v>211</v>
      </c>
      <c r="B4420" s="4" t="s">
        <v>208</v>
      </c>
      <c r="C4420" s="12">
        <v>8400000</v>
      </c>
      <c r="D4420" s="218"/>
      <c r="E4420" s="218"/>
      <c r="F4420" s="697"/>
      <c r="G4420" s="822">
        <v>4685570</v>
      </c>
      <c r="H4420" s="605">
        <v>0</v>
      </c>
      <c r="I4420" s="831">
        <f>H4420+G4420</f>
        <v>4685570</v>
      </c>
      <c r="J4420" s="604">
        <f>C4420-I4420</f>
        <v>3714430</v>
      </c>
      <c r="K4420" s="733">
        <f t="shared" si="1991"/>
        <v>55.780595238095245</v>
      </c>
    </row>
    <row r="4421" spans="1:11" ht="14.1" customHeight="1" thickBot="1" x14ac:dyDescent="0.3">
      <c r="A4421" s="371" t="s">
        <v>19</v>
      </c>
      <c r="B4421" s="47" t="s">
        <v>20</v>
      </c>
      <c r="C4421" s="616">
        <f>C4422+C4425</f>
        <v>10000000</v>
      </c>
      <c r="D4421" s="616">
        <f t="shared" ref="D4421:J4421" si="1994">D4422+D4425</f>
        <v>0</v>
      </c>
      <c r="E4421" s="616">
        <f t="shared" si="1994"/>
        <v>0</v>
      </c>
      <c r="F4421" s="622">
        <f t="shared" si="1994"/>
        <v>0</v>
      </c>
      <c r="G4421" s="838">
        <f t="shared" si="1994"/>
        <v>5552500</v>
      </c>
      <c r="H4421" s="1314">
        <f t="shared" si="1994"/>
        <v>0</v>
      </c>
      <c r="I4421" s="962">
        <f t="shared" si="1994"/>
        <v>5552500</v>
      </c>
      <c r="J4421" s="632">
        <f t="shared" si="1994"/>
        <v>4447500</v>
      </c>
      <c r="K4421" s="739">
        <f t="shared" si="1991"/>
        <v>55.525000000000006</v>
      </c>
    </row>
    <row r="4422" spans="1:11" ht="14.1" customHeight="1" thickBot="1" x14ac:dyDescent="0.3">
      <c r="A4422" s="372" t="s">
        <v>225</v>
      </c>
      <c r="B4422" s="3" t="s">
        <v>80</v>
      </c>
      <c r="C4422" s="617">
        <f>C4423</f>
        <v>7800000</v>
      </c>
      <c r="D4422" s="617">
        <f t="shared" ref="D4422:J4423" si="1995">D4423</f>
        <v>0</v>
      </c>
      <c r="E4422" s="617">
        <f t="shared" si="1995"/>
        <v>0</v>
      </c>
      <c r="F4422" s="624">
        <f t="shared" si="1995"/>
        <v>0</v>
      </c>
      <c r="G4422" s="820">
        <f t="shared" si="1995"/>
        <v>3900000</v>
      </c>
      <c r="H4422" s="1279">
        <f t="shared" si="1995"/>
        <v>0</v>
      </c>
      <c r="I4422" s="934">
        <f t="shared" si="1995"/>
        <v>3900000</v>
      </c>
      <c r="J4422" s="625">
        <f t="shared" si="1995"/>
        <v>3900000</v>
      </c>
      <c r="K4422" s="741">
        <f t="shared" si="1991"/>
        <v>50</v>
      </c>
    </row>
    <row r="4423" spans="1:11" ht="14.1" customHeight="1" x14ac:dyDescent="0.25">
      <c r="A4423" s="747" t="s">
        <v>226</v>
      </c>
      <c r="B4423" s="41" t="s">
        <v>180</v>
      </c>
      <c r="C4423" s="618">
        <f>C4424</f>
        <v>7800000</v>
      </c>
      <c r="D4423" s="618">
        <f t="shared" si="1995"/>
        <v>0</v>
      </c>
      <c r="E4423" s="618">
        <f t="shared" si="1995"/>
        <v>0</v>
      </c>
      <c r="F4423" s="626">
        <f t="shared" si="1995"/>
        <v>0</v>
      </c>
      <c r="G4423" s="821">
        <f t="shared" si="1995"/>
        <v>3900000</v>
      </c>
      <c r="H4423" s="618">
        <f t="shared" si="1995"/>
        <v>0</v>
      </c>
      <c r="I4423" s="935">
        <f t="shared" si="1995"/>
        <v>3900000</v>
      </c>
      <c r="J4423" s="628">
        <f t="shared" si="1995"/>
        <v>3900000</v>
      </c>
      <c r="K4423" s="743">
        <f t="shared" si="1991"/>
        <v>50</v>
      </c>
    </row>
    <row r="4424" spans="1:11" ht="14.1" customHeight="1" x14ac:dyDescent="0.25">
      <c r="A4424" s="732" t="s">
        <v>227</v>
      </c>
      <c r="B4424" s="4" t="s">
        <v>254</v>
      </c>
      <c r="C4424" s="12">
        <v>7800000</v>
      </c>
      <c r="D4424" s="587"/>
      <c r="E4424" s="587"/>
      <c r="F4424" s="699"/>
      <c r="G4424" s="822">
        <v>3900000</v>
      </c>
      <c r="H4424" s="605">
        <v>0</v>
      </c>
      <c r="I4424" s="831">
        <f>H4424+G4424</f>
        <v>3900000</v>
      </c>
      <c r="J4424" s="604">
        <f>C4424-I4424</f>
        <v>3900000</v>
      </c>
      <c r="K4424" s="733">
        <f t="shared" si="1991"/>
        <v>50</v>
      </c>
    </row>
    <row r="4425" spans="1:11" ht="14.1" customHeight="1" x14ac:dyDescent="0.25">
      <c r="A4425" s="732" t="s">
        <v>224</v>
      </c>
      <c r="B4425" s="4" t="s">
        <v>136</v>
      </c>
      <c r="C4425" s="12">
        <f>C4426</f>
        <v>2200000</v>
      </c>
      <c r="D4425" s="12">
        <f t="shared" ref="D4425:J4426" si="1996">D4426</f>
        <v>0</v>
      </c>
      <c r="E4425" s="12">
        <f t="shared" si="1996"/>
        <v>0</v>
      </c>
      <c r="F4425" s="633">
        <f t="shared" si="1996"/>
        <v>0</v>
      </c>
      <c r="G4425" s="824">
        <f t="shared" si="1996"/>
        <v>1652500</v>
      </c>
      <c r="H4425" s="12">
        <f t="shared" si="1996"/>
        <v>0</v>
      </c>
      <c r="I4425" s="834">
        <f t="shared" si="1996"/>
        <v>1652500</v>
      </c>
      <c r="J4425" s="634">
        <f t="shared" si="1996"/>
        <v>547500</v>
      </c>
      <c r="K4425" s="733">
        <f t="shared" si="1991"/>
        <v>75.11363636363636</v>
      </c>
    </row>
    <row r="4426" spans="1:11" ht="14.1" customHeight="1" x14ac:dyDescent="0.25">
      <c r="A4426" s="732" t="s">
        <v>228</v>
      </c>
      <c r="B4426" s="4" t="s">
        <v>139</v>
      </c>
      <c r="C4426" s="12">
        <f>C4427</f>
        <v>2200000</v>
      </c>
      <c r="D4426" s="12">
        <f t="shared" si="1996"/>
        <v>0</v>
      </c>
      <c r="E4426" s="12">
        <f t="shared" si="1996"/>
        <v>0</v>
      </c>
      <c r="F4426" s="633">
        <f t="shared" si="1996"/>
        <v>0</v>
      </c>
      <c r="G4426" s="824">
        <f t="shared" si="1996"/>
        <v>1652500</v>
      </c>
      <c r="H4426" s="12">
        <f t="shared" si="1996"/>
        <v>0</v>
      </c>
      <c r="I4426" s="834">
        <f t="shared" si="1996"/>
        <v>1652500</v>
      </c>
      <c r="J4426" s="634">
        <f t="shared" si="1996"/>
        <v>547500</v>
      </c>
      <c r="K4426" s="733">
        <f t="shared" si="1991"/>
        <v>75.11363636363636</v>
      </c>
    </row>
    <row r="4427" spans="1:11" ht="14.1" customHeight="1" x14ac:dyDescent="0.25">
      <c r="A4427" s="732" t="s">
        <v>229</v>
      </c>
      <c r="B4427" s="4" t="s">
        <v>212</v>
      </c>
      <c r="C4427" s="12">
        <v>2200000</v>
      </c>
      <c r="D4427" s="587"/>
      <c r="E4427" s="587"/>
      <c r="F4427" s="699"/>
      <c r="G4427" s="822">
        <v>1652500</v>
      </c>
      <c r="H4427" s="605"/>
      <c r="I4427" s="831">
        <f>H4427+G4427</f>
        <v>1652500</v>
      </c>
      <c r="J4427" s="604">
        <f>C4427-I4427</f>
        <v>547500</v>
      </c>
      <c r="K4427" s="733">
        <f t="shared" si="1991"/>
        <v>75.11363636363636</v>
      </c>
    </row>
    <row r="4428" spans="1:11" ht="14.1" customHeight="1" thickBot="1" x14ac:dyDescent="0.3">
      <c r="A4428" s="371" t="s">
        <v>21</v>
      </c>
      <c r="B4428" s="47" t="s">
        <v>22</v>
      </c>
      <c r="C4428" s="616">
        <f>C4429</f>
        <v>7150000</v>
      </c>
      <c r="D4428" s="616">
        <f t="shared" ref="D4428:J4429" si="1997">D4429</f>
        <v>0</v>
      </c>
      <c r="E4428" s="616">
        <f t="shared" si="1997"/>
        <v>0</v>
      </c>
      <c r="F4428" s="622">
        <f t="shared" si="1997"/>
        <v>0</v>
      </c>
      <c r="G4428" s="819">
        <f t="shared" si="1997"/>
        <v>3651000</v>
      </c>
      <c r="H4428" s="616">
        <f t="shared" si="1997"/>
        <v>0</v>
      </c>
      <c r="I4428" s="961">
        <f t="shared" si="1997"/>
        <v>3651000</v>
      </c>
      <c r="J4428" s="865">
        <f t="shared" si="1997"/>
        <v>3499000</v>
      </c>
      <c r="K4428" s="739">
        <f t="shared" si="1991"/>
        <v>51.062937062937067</v>
      </c>
    </row>
    <row r="4429" spans="1:11" ht="14.1" customHeight="1" thickBot="1" x14ac:dyDescent="0.3">
      <c r="A4429" s="372" t="s">
        <v>219</v>
      </c>
      <c r="B4429" s="3" t="s">
        <v>136</v>
      </c>
      <c r="C4429" s="617">
        <f>C4430</f>
        <v>7150000</v>
      </c>
      <c r="D4429" s="617">
        <f t="shared" si="1997"/>
        <v>0</v>
      </c>
      <c r="E4429" s="617">
        <f t="shared" si="1997"/>
        <v>0</v>
      </c>
      <c r="F4429" s="624">
        <f t="shared" si="1997"/>
        <v>0</v>
      </c>
      <c r="G4429" s="820">
        <f t="shared" si="1997"/>
        <v>3651000</v>
      </c>
      <c r="H4429" s="617">
        <f t="shared" si="1997"/>
        <v>0</v>
      </c>
      <c r="I4429" s="934">
        <f t="shared" si="1997"/>
        <v>3651000</v>
      </c>
      <c r="J4429" s="625">
        <f t="shared" si="1997"/>
        <v>3499000</v>
      </c>
      <c r="K4429" s="741">
        <f t="shared" si="1991"/>
        <v>51.062937062937067</v>
      </c>
    </row>
    <row r="4430" spans="1:11" ht="14.1" customHeight="1" x14ac:dyDescent="0.25">
      <c r="A4430" s="747" t="s">
        <v>220</v>
      </c>
      <c r="B4430" s="41" t="s">
        <v>139</v>
      </c>
      <c r="C4430" s="618">
        <f>C4431+C4432</f>
        <v>7150000</v>
      </c>
      <c r="D4430" s="618">
        <f t="shared" ref="D4430:J4430" si="1998">D4431+D4432</f>
        <v>0</v>
      </c>
      <c r="E4430" s="618">
        <f t="shared" si="1998"/>
        <v>0</v>
      </c>
      <c r="F4430" s="626">
        <f t="shared" si="1998"/>
        <v>0</v>
      </c>
      <c r="G4430" s="821">
        <f t="shared" si="1998"/>
        <v>3651000</v>
      </c>
      <c r="H4430" s="618">
        <f t="shared" si="1998"/>
        <v>0</v>
      </c>
      <c r="I4430" s="935">
        <f t="shared" si="1998"/>
        <v>3651000</v>
      </c>
      <c r="J4430" s="628">
        <f t="shared" si="1998"/>
        <v>3499000</v>
      </c>
      <c r="K4430" s="743">
        <f t="shared" si="1991"/>
        <v>51.062937062937067</v>
      </c>
    </row>
    <row r="4431" spans="1:11" ht="14.1" customHeight="1" x14ac:dyDescent="0.25">
      <c r="A4431" s="732" t="s">
        <v>221</v>
      </c>
      <c r="B4431" s="4" t="s">
        <v>213</v>
      </c>
      <c r="C4431" s="12">
        <v>6650000</v>
      </c>
      <c r="D4431" s="587"/>
      <c r="E4431" s="587"/>
      <c r="F4431" s="699"/>
      <c r="G4431" s="822">
        <v>3174000</v>
      </c>
      <c r="H4431" s="605"/>
      <c r="I4431" s="831">
        <f>H4431+G4431</f>
        <v>3174000</v>
      </c>
      <c r="J4431" s="604">
        <f>C4431-I4431</f>
        <v>3476000</v>
      </c>
      <c r="K4431" s="733">
        <f t="shared" si="1991"/>
        <v>47.729323308270679</v>
      </c>
    </row>
    <row r="4432" spans="1:11" ht="14.1" customHeight="1" x14ac:dyDescent="0.25">
      <c r="A4432" s="732" t="s">
        <v>222</v>
      </c>
      <c r="B4432" s="4" t="s">
        <v>214</v>
      </c>
      <c r="C4432" s="12">
        <v>500000</v>
      </c>
      <c r="D4432" s="587"/>
      <c r="E4432" s="587"/>
      <c r="F4432" s="699"/>
      <c r="G4432" s="822">
        <v>477000</v>
      </c>
      <c r="H4432" s="605"/>
      <c r="I4432" s="831">
        <f>H4432+G4432</f>
        <v>477000</v>
      </c>
      <c r="J4432" s="604">
        <f>C4432-I4432</f>
        <v>23000</v>
      </c>
      <c r="K4432" s="733">
        <f t="shared" si="1991"/>
        <v>95.399999999999991</v>
      </c>
    </row>
    <row r="4433" spans="1:11" ht="14.1" customHeight="1" thickBot="1" x14ac:dyDescent="0.3">
      <c r="A4433" s="371" t="s">
        <v>23</v>
      </c>
      <c r="B4433" s="47" t="s">
        <v>24</v>
      </c>
      <c r="C4433" s="616">
        <f>C4434</f>
        <v>3000000</v>
      </c>
      <c r="D4433" s="616">
        <f t="shared" ref="D4433:J4434" si="1999">D4434</f>
        <v>0</v>
      </c>
      <c r="E4433" s="616">
        <f t="shared" si="1999"/>
        <v>0</v>
      </c>
      <c r="F4433" s="622">
        <f t="shared" si="1999"/>
        <v>0</v>
      </c>
      <c r="G4433" s="819">
        <f t="shared" si="1999"/>
        <v>1625000</v>
      </c>
      <c r="H4433" s="616">
        <f t="shared" si="1999"/>
        <v>0</v>
      </c>
      <c r="I4433" s="961">
        <f t="shared" si="1999"/>
        <v>1625000</v>
      </c>
      <c r="J4433" s="865">
        <f t="shared" si="1999"/>
        <v>1375000</v>
      </c>
      <c r="K4433" s="767">
        <f t="shared" si="1991"/>
        <v>54.166666666666664</v>
      </c>
    </row>
    <row r="4434" spans="1:11" ht="14.1" customHeight="1" thickBot="1" x14ac:dyDescent="0.3">
      <c r="A4434" s="372" t="s">
        <v>215</v>
      </c>
      <c r="B4434" s="3" t="s">
        <v>136</v>
      </c>
      <c r="C4434" s="617">
        <f>C4435</f>
        <v>3000000</v>
      </c>
      <c r="D4434" s="617">
        <f t="shared" si="1999"/>
        <v>0</v>
      </c>
      <c r="E4434" s="617">
        <f t="shared" si="1999"/>
        <v>0</v>
      </c>
      <c r="F4434" s="624">
        <f t="shared" si="1999"/>
        <v>0</v>
      </c>
      <c r="G4434" s="820">
        <f t="shared" si="1999"/>
        <v>1625000</v>
      </c>
      <c r="H4434" s="617">
        <f t="shared" si="1999"/>
        <v>0</v>
      </c>
      <c r="I4434" s="934">
        <f t="shared" si="1999"/>
        <v>1625000</v>
      </c>
      <c r="J4434" s="625">
        <f t="shared" si="1999"/>
        <v>1375000</v>
      </c>
      <c r="K4434" s="741">
        <f t="shared" si="1991"/>
        <v>54.166666666666664</v>
      </c>
    </row>
    <row r="4435" spans="1:11" ht="14.1" customHeight="1" x14ac:dyDescent="0.25">
      <c r="A4435" s="747" t="s">
        <v>216</v>
      </c>
      <c r="B4435" s="41" t="s">
        <v>141</v>
      </c>
      <c r="C4435" s="618">
        <f>C4436+C4437</f>
        <v>3000000</v>
      </c>
      <c r="D4435" s="618">
        <f t="shared" ref="D4435:J4435" si="2000">D4436+D4437</f>
        <v>0</v>
      </c>
      <c r="E4435" s="618">
        <f t="shared" si="2000"/>
        <v>0</v>
      </c>
      <c r="F4435" s="626">
        <f t="shared" si="2000"/>
        <v>0</v>
      </c>
      <c r="G4435" s="821">
        <f t="shared" si="2000"/>
        <v>1625000</v>
      </c>
      <c r="H4435" s="618">
        <f t="shared" si="2000"/>
        <v>0</v>
      </c>
      <c r="I4435" s="935">
        <f t="shared" si="2000"/>
        <v>1625000</v>
      </c>
      <c r="J4435" s="628">
        <f t="shared" si="2000"/>
        <v>1375000</v>
      </c>
      <c r="K4435" s="743">
        <f t="shared" si="1991"/>
        <v>54.166666666666664</v>
      </c>
    </row>
    <row r="4436" spans="1:11" ht="14.1" customHeight="1" x14ac:dyDescent="0.25">
      <c r="A4436" s="732" t="s">
        <v>218</v>
      </c>
      <c r="B4436" s="4" t="s">
        <v>723</v>
      </c>
      <c r="C4436" s="12">
        <v>1350000</v>
      </c>
      <c r="D4436" s="587"/>
      <c r="E4436" s="587"/>
      <c r="F4436" s="699"/>
      <c r="G4436" s="822">
        <v>762500</v>
      </c>
      <c r="H4436" s="605"/>
      <c r="I4436" s="831">
        <f>H4436+G4436</f>
        <v>762500</v>
      </c>
      <c r="J4436" s="636">
        <f>C4436-I4436</f>
        <v>587500</v>
      </c>
      <c r="K4436" s="733">
        <f t="shared" si="1991"/>
        <v>56.481481481481474</v>
      </c>
    </row>
    <row r="4437" spans="1:11" ht="14.1" customHeight="1" x14ac:dyDescent="0.25">
      <c r="A4437" s="732" t="s">
        <v>217</v>
      </c>
      <c r="B4437" s="4" t="s">
        <v>142</v>
      </c>
      <c r="C4437" s="12">
        <v>1650000</v>
      </c>
      <c r="D4437" s="587"/>
      <c r="E4437" s="587"/>
      <c r="F4437" s="699"/>
      <c r="G4437" s="822">
        <v>862500</v>
      </c>
      <c r="H4437" s="605">
        <v>0</v>
      </c>
      <c r="I4437" s="831">
        <f>H4437+G4437</f>
        <v>862500</v>
      </c>
      <c r="J4437" s="636">
        <f>C4437-I4437</f>
        <v>787500</v>
      </c>
      <c r="K4437" s="733">
        <f t="shared" si="1991"/>
        <v>52.272727272727273</v>
      </c>
    </row>
    <row r="4438" spans="1:11" ht="14.1" customHeight="1" thickBot="1" x14ac:dyDescent="0.3">
      <c r="A4438" s="371" t="s">
        <v>25</v>
      </c>
      <c r="B4438" s="47" t="s">
        <v>26</v>
      </c>
      <c r="C4438" s="616">
        <f>C4439</f>
        <v>4000000</v>
      </c>
      <c r="D4438" s="616">
        <f t="shared" ref="D4438:J4440" si="2001">D4439</f>
        <v>0</v>
      </c>
      <c r="E4438" s="616">
        <f t="shared" si="2001"/>
        <v>0</v>
      </c>
      <c r="F4438" s="622">
        <f t="shared" si="2001"/>
        <v>0</v>
      </c>
      <c r="G4438" s="819">
        <f t="shared" si="2001"/>
        <v>2671000</v>
      </c>
      <c r="H4438" s="616">
        <f t="shared" si="2001"/>
        <v>0</v>
      </c>
      <c r="I4438" s="961">
        <f t="shared" si="2001"/>
        <v>2671000</v>
      </c>
      <c r="J4438" s="865">
        <f t="shared" si="2001"/>
        <v>1329000</v>
      </c>
      <c r="K4438" s="767">
        <f t="shared" si="1991"/>
        <v>66.774999999999991</v>
      </c>
    </row>
    <row r="4439" spans="1:11" ht="14.1" customHeight="1" thickBot="1" x14ac:dyDescent="0.3">
      <c r="A4439" s="372" t="s">
        <v>231</v>
      </c>
      <c r="B4439" s="3" t="s">
        <v>136</v>
      </c>
      <c r="C4439" s="617">
        <f>C4440</f>
        <v>4000000</v>
      </c>
      <c r="D4439" s="617">
        <f t="shared" si="2001"/>
        <v>0</v>
      </c>
      <c r="E4439" s="617">
        <f t="shared" si="2001"/>
        <v>0</v>
      </c>
      <c r="F4439" s="624">
        <f t="shared" si="2001"/>
        <v>0</v>
      </c>
      <c r="G4439" s="820">
        <f t="shared" si="2001"/>
        <v>2671000</v>
      </c>
      <c r="H4439" s="617">
        <f t="shared" si="2001"/>
        <v>0</v>
      </c>
      <c r="I4439" s="934">
        <f t="shared" si="2001"/>
        <v>2671000</v>
      </c>
      <c r="J4439" s="625">
        <f t="shared" si="2001"/>
        <v>1329000</v>
      </c>
      <c r="K4439" s="741">
        <f t="shared" si="1991"/>
        <v>66.774999999999991</v>
      </c>
    </row>
    <row r="4440" spans="1:11" ht="14.1" customHeight="1" x14ac:dyDescent="0.25">
      <c r="A4440" s="747" t="s">
        <v>232</v>
      </c>
      <c r="B4440" s="41" t="s">
        <v>139</v>
      </c>
      <c r="C4440" s="618">
        <f>C4441</f>
        <v>4000000</v>
      </c>
      <c r="D4440" s="618">
        <f t="shared" si="2001"/>
        <v>0</v>
      </c>
      <c r="E4440" s="618">
        <f t="shared" si="2001"/>
        <v>0</v>
      </c>
      <c r="F4440" s="626">
        <f t="shared" si="2001"/>
        <v>0</v>
      </c>
      <c r="G4440" s="821">
        <f t="shared" si="2001"/>
        <v>2671000</v>
      </c>
      <c r="H4440" s="618">
        <f t="shared" si="2001"/>
        <v>0</v>
      </c>
      <c r="I4440" s="935">
        <f t="shared" si="2001"/>
        <v>2671000</v>
      </c>
      <c r="J4440" s="628">
        <f t="shared" si="2001"/>
        <v>1329000</v>
      </c>
      <c r="K4440" s="743">
        <f t="shared" si="1991"/>
        <v>66.774999999999991</v>
      </c>
    </row>
    <row r="4441" spans="1:11" ht="14.1" customHeight="1" x14ac:dyDescent="0.25">
      <c r="A4441" s="732" t="s">
        <v>233</v>
      </c>
      <c r="B4441" s="4" t="s">
        <v>230</v>
      </c>
      <c r="C4441" s="12">
        <v>4000000</v>
      </c>
      <c r="D4441" s="587"/>
      <c r="E4441" s="587"/>
      <c r="F4441" s="699"/>
      <c r="G4441" s="822">
        <v>2671000</v>
      </c>
      <c r="H4441" s="605"/>
      <c r="I4441" s="823">
        <f>H4441+G4441</f>
        <v>2671000</v>
      </c>
      <c r="J4441" s="604">
        <f>C4441-I4441</f>
        <v>1329000</v>
      </c>
      <c r="K4441" s="733">
        <f t="shared" si="1991"/>
        <v>66.774999999999991</v>
      </c>
    </row>
    <row r="4442" spans="1:11" ht="14.1" customHeight="1" thickBot="1" x14ac:dyDescent="0.3">
      <c r="A4442" s="371" t="s">
        <v>27</v>
      </c>
      <c r="B4442" s="47" t="s">
        <v>28</v>
      </c>
      <c r="C4442" s="616">
        <f>C4443</f>
        <v>1200000</v>
      </c>
      <c r="D4442" s="616">
        <f t="shared" ref="D4442:J4444" si="2002">D4443</f>
        <v>0</v>
      </c>
      <c r="E4442" s="616">
        <f t="shared" si="2002"/>
        <v>0</v>
      </c>
      <c r="F4442" s="622">
        <f t="shared" si="2002"/>
        <v>0</v>
      </c>
      <c r="G4442" s="838">
        <f t="shared" si="2002"/>
        <v>530000</v>
      </c>
      <c r="H4442" s="641">
        <f t="shared" si="2002"/>
        <v>0</v>
      </c>
      <c r="I4442" s="962">
        <f t="shared" si="2002"/>
        <v>530000</v>
      </c>
      <c r="J4442" s="632">
        <f t="shared" si="2002"/>
        <v>670000</v>
      </c>
      <c r="K4442" s="739">
        <f t="shared" si="1991"/>
        <v>44.166666666666664</v>
      </c>
    </row>
    <row r="4443" spans="1:11" ht="14.1" customHeight="1" thickBot="1" x14ac:dyDescent="0.3">
      <c r="A4443" s="372" t="s">
        <v>235</v>
      </c>
      <c r="B4443" s="3" t="s">
        <v>136</v>
      </c>
      <c r="C4443" s="617">
        <f>C4444</f>
        <v>1200000</v>
      </c>
      <c r="D4443" s="617">
        <f t="shared" si="2002"/>
        <v>0</v>
      </c>
      <c r="E4443" s="617">
        <f t="shared" si="2002"/>
        <v>0</v>
      </c>
      <c r="F4443" s="624">
        <f t="shared" si="2002"/>
        <v>0</v>
      </c>
      <c r="G4443" s="820">
        <f t="shared" si="2002"/>
        <v>530000</v>
      </c>
      <c r="H4443" s="617">
        <f t="shared" si="2002"/>
        <v>0</v>
      </c>
      <c r="I4443" s="934">
        <f t="shared" si="2002"/>
        <v>530000</v>
      </c>
      <c r="J4443" s="625">
        <f t="shared" si="2002"/>
        <v>670000</v>
      </c>
      <c r="K4443" s="741">
        <f t="shared" si="1991"/>
        <v>44.166666666666664</v>
      </c>
    </row>
    <row r="4444" spans="1:11" ht="14.1" customHeight="1" x14ac:dyDescent="0.25">
      <c r="A4444" s="747" t="s">
        <v>236</v>
      </c>
      <c r="B4444" s="41" t="s">
        <v>206</v>
      </c>
      <c r="C4444" s="618">
        <f>C4445</f>
        <v>1200000</v>
      </c>
      <c r="D4444" s="618">
        <f t="shared" si="2002"/>
        <v>0</v>
      </c>
      <c r="E4444" s="618">
        <f t="shared" si="2002"/>
        <v>0</v>
      </c>
      <c r="F4444" s="626">
        <f t="shared" si="2002"/>
        <v>0</v>
      </c>
      <c r="G4444" s="821">
        <f t="shared" si="2002"/>
        <v>530000</v>
      </c>
      <c r="H4444" s="618">
        <f t="shared" si="2002"/>
        <v>0</v>
      </c>
      <c r="I4444" s="935">
        <f t="shared" si="2002"/>
        <v>530000</v>
      </c>
      <c r="J4444" s="628">
        <f t="shared" si="2002"/>
        <v>670000</v>
      </c>
      <c r="K4444" s="743">
        <f t="shared" si="1991"/>
        <v>44.166666666666664</v>
      </c>
    </row>
    <row r="4445" spans="1:11" ht="14.1" customHeight="1" x14ac:dyDescent="0.25">
      <c r="A4445" s="732" t="s">
        <v>237</v>
      </c>
      <c r="B4445" s="4" t="s">
        <v>234</v>
      </c>
      <c r="C4445" s="12">
        <v>1200000</v>
      </c>
      <c r="D4445" s="587"/>
      <c r="E4445" s="587"/>
      <c r="F4445" s="699"/>
      <c r="G4445" s="822">
        <v>530000</v>
      </c>
      <c r="H4445" s="605">
        <v>0</v>
      </c>
      <c r="I4445" s="831">
        <f>H4445+G4445</f>
        <v>530000</v>
      </c>
      <c r="J4445" s="604">
        <f>C4445-I4445</f>
        <v>670000</v>
      </c>
      <c r="K4445" s="733">
        <f t="shared" si="1991"/>
        <v>44.166666666666664</v>
      </c>
    </row>
    <row r="4446" spans="1:11" ht="14.1" customHeight="1" thickBot="1" x14ac:dyDescent="0.3">
      <c r="A4446" s="371" t="s">
        <v>29</v>
      </c>
      <c r="B4446" s="47" t="s">
        <v>30</v>
      </c>
      <c r="C4446" s="616">
        <f>C4447</f>
        <v>17814000</v>
      </c>
      <c r="D4446" s="616">
        <f t="shared" ref="D4446:J4447" si="2003">D4447</f>
        <v>0</v>
      </c>
      <c r="E4446" s="616">
        <f t="shared" si="2003"/>
        <v>0</v>
      </c>
      <c r="F4446" s="622">
        <f t="shared" si="2003"/>
        <v>0</v>
      </c>
      <c r="G4446" s="819">
        <f t="shared" si="2003"/>
        <v>7008000</v>
      </c>
      <c r="H4446" s="1332">
        <f t="shared" si="2003"/>
        <v>0</v>
      </c>
      <c r="I4446" s="961">
        <f t="shared" si="2003"/>
        <v>7008000</v>
      </c>
      <c r="J4446" s="865">
        <f t="shared" si="2003"/>
        <v>10806000</v>
      </c>
      <c r="K4446" s="767">
        <f t="shared" si="1991"/>
        <v>39.339845065678681</v>
      </c>
    </row>
    <row r="4447" spans="1:11" ht="14.1" customHeight="1" thickBot="1" x14ac:dyDescent="0.3">
      <c r="A4447" s="372" t="s">
        <v>241</v>
      </c>
      <c r="B4447" s="3" t="s">
        <v>136</v>
      </c>
      <c r="C4447" s="617">
        <f>C4448</f>
        <v>17814000</v>
      </c>
      <c r="D4447" s="617">
        <f t="shared" si="2003"/>
        <v>0</v>
      </c>
      <c r="E4447" s="617">
        <f t="shared" si="2003"/>
        <v>0</v>
      </c>
      <c r="F4447" s="624">
        <f t="shared" si="2003"/>
        <v>0</v>
      </c>
      <c r="G4447" s="820">
        <f t="shared" si="2003"/>
        <v>7008000</v>
      </c>
      <c r="H4447" s="617">
        <f t="shared" si="2003"/>
        <v>0</v>
      </c>
      <c r="I4447" s="934">
        <f t="shared" si="2003"/>
        <v>7008000</v>
      </c>
      <c r="J4447" s="625">
        <f t="shared" si="2003"/>
        <v>10806000</v>
      </c>
      <c r="K4447" s="741">
        <f t="shared" si="1991"/>
        <v>39.339845065678681</v>
      </c>
    </row>
    <row r="4448" spans="1:11" ht="14.1" customHeight="1" x14ac:dyDescent="0.25">
      <c r="A4448" s="747" t="s">
        <v>242</v>
      </c>
      <c r="B4448" s="41" t="s">
        <v>238</v>
      </c>
      <c r="C4448" s="618">
        <f>C4449+C4450</f>
        <v>17814000</v>
      </c>
      <c r="D4448" s="618">
        <f t="shared" ref="D4448:J4448" si="2004">D4449+D4450</f>
        <v>0</v>
      </c>
      <c r="E4448" s="618">
        <f t="shared" si="2004"/>
        <v>0</v>
      </c>
      <c r="F4448" s="626">
        <f t="shared" si="2004"/>
        <v>0</v>
      </c>
      <c r="G4448" s="821">
        <f t="shared" si="2004"/>
        <v>7008000</v>
      </c>
      <c r="H4448" s="618">
        <f t="shared" si="2004"/>
        <v>0</v>
      </c>
      <c r="I4448" s="935">
        <f t="shared" si="2004"/>
        <v>7008000</v>
      </c>
      <c r="J4448" s="628">
        <f t="shared" si="2004"/>
        <v>10806000</v>
      </c>
      <c r="K4448" s="743">
        <f t="shared" si="1991"/>
        <v>39.339845065678681</v>
      </c>
    </row>
    <row r="4449" spans="1:11" ht="14.1" customHeight="1" x14ac:dyDescent="0.25">
      <c r="A4449" s="732" t="s">
        <v>244</v>
      </c>
      <c r="B4449" s="4" t="s">
        <v>239</v>
      </c>
      <c r="C4449" s="12">
        <v>6864000</v>
      </c>
      <c r="D4449" s="218"/>
      <c r="E4449" s="218"/>
      <c r="F4449" s="697"/>
      <c r="G4449" s="822">
        <v>2448000</v>
      </c>
      <c r="H4449" s="605">
        <v>0</v>
      </c>
      <c r="I4449" s="831">
        <f>H4449+G4449</f>
        <v>2448000</v>
      </c>
      <c r="J4449" s="604">
        <f>C4449-I4449</f>
        <v>4416000</v>
      </c>
      <c r="K4449" s="733">
        <f t="shared" si="1991"/>
        <v>35.664335664335667</v>
      </c>
    </row>
    <row r="4450" spans="1:11" ht="14.1" customHeight="1" x14ac:dyDescent="0.25">
      <c r="A4450" s="732" t="s">
        <v>243</v>
      </c>
      <c r="B4450" s="4" t="s">
        <v>240</v>
      </c>
      <c r="C4450" s="12">
        <v>10950000</v>
      </c>
      <c r="D4450" s="218"/>
      <c r="E4450" s="218"/>
      <c r="F4450" s="697"/>
      <c r="G4450" s="822">
        <v>4560000</v>
      </c>
      <c r="H4450" s="605">
        <v>0</v>
      </c>
      <c r="I4450" s="831">
        <f>H4450+G4450</f>
        <v>4560000</v>
      </c>
      <c r="J4450" s="604">
        <f>C4450-I4450</f>
        <v>6390000</v>
      </c>
      <c r="K4450" s="733">
        <f t="shared" si="1991"/>
        <v>41.643835616438359</v>
      </c>
    </row>
    <row r="4451" spans="1:11" ht="14.1" customHeight="1" x14ac:dyDescent="0.25">
      <c r="A4451" s="879"/>
      <c r="B4451" s="879"/>
      <c r="C4451" s="880"/>
      <c r="D4451" s="881"/>
      <c r="E4451" s="881"/>
      <c r="F4451" s="881"/>
      <c r="G4451" s="882"/>
      <c r="H4451" s="882"/>
      <c r="I4451" s="941"/>
      <c r="J4451" s="883"/>
      <c r="K4451" s="884"/>
    </row>
    <row r="4452" spans="1:11" ht="14.1" customHeight="1" x14ac:dyDescent="0.25">
      <c r="A4452" s="7"/>
      <c r="B4452" s="7"/>
      <c r="C4452" s="885"/>
      <c r="D4452" s="220"/>
      <c r="E4452" s="220"/>
      <c r="F4452" s="220"/>
      <c r="G4452" s="415"/>
      <c r="H4452" s="415"/>
      <c r="I4452" s="942"/>
      <c r="J4452" s="886"/>
      <c r="K4452" s="887"/>
    </row>
    <row r="4453" spans="1:11" ht="14.1" customHeight="1" x14ac:dyDescent="0.25">
      <c r="A4453" s="7"/>
      <c r="B4453" s="7"/>
      <c r="C4453" s="885"/>
      <c r="D4453" s="220"/>
      <c r="E4453" s="220"/>
      <c r="F4453" s="220"/>
      <c r="G4453" s="415"/>
      <c r="H4453" s="415"/>
      <c r="I4453" s="942"/>
      <c r="J4453" s="886"/>
      <c r="K4453" s="887"/>
    </row>
    <row r="4454" spans="1:11" ht="14.1" customHeight="1" x14ac:dyDescent="0.25">
      <c r="A4454" s="7"/>
      <c r="B4454" s="7"/>
      <c r="C4454" s="885"/>
      <c r="D4454" s="220"/>
      <c r="E4454" s="220"/>
      <c r="F4454" s="220"/>
      <c r="G4454" s="415"/>
      <c r="H4454" s="415"/>
      <c r="I4454" s="942"/>
      <c r="J4454" s="886"/>
      <c r="K4454" s="887">
        <v>6</v>
      </c>
    </row>
    <row r="4455" spans="1:11" ht="14.1" customHeight="1" x14ac:dyDescent="0.25">
      <c r="A4455" s="717" t="s">
        <v>435</v>
      </c>
      <c r="B4455" s="689">
        <v>2</v>
      </c>
      <c r="C4455" s="690" t="s">
        <v>436</v>
      </c>
      <c r="D4455" s="690" t="s">
        <v>437</v>
      </c>
      <c r="E4455" s="690" t="s">
        <v>438</v>
      </c>
      <c r="F4455" s="691" t="s">
        <v>439</v>
      </c>
      <c r="G4455" s="801">
        <v>7</v>
      </c>
      <c r="H4455" s="581">
        <v>8</v>
      </c>
      <c r="I4455" s="924">
        <v>9</v>
      </c>
      <c r="J4455" s="582">
        <v>10</v>
      </c>
      <c r="K4455" s="718">
        <v>11</v>
      </c>
    </row>
    <row r="4456" spans="1:11" ht="14.1" customHeight="1" thickBot="1" x14ac:dyDescent="0.3">
      <c r="A4456" s="371" t="s">
        <v>31</v>
      </c>
      <c r="B4456" s="47" t="s">
        <v>32</v>
      </c>
      <c r="C4456" s="616">
        <f>C4457</f>
        <v>15000000</v>
      </c>
      <c r="D4456" s="616">
        <f t="shared" ref="D4456:J4458" si="2005">D4457</f>
        <v>0</v>
      </c>
      <c r="E4456" s="616">
        <f t="shared" si="2005"/>
        <v>0</v>
      </c>
      <c r="F4456" s="622">
        <f t="shared" si="2005"/>
        <v>0</v>
      </c>
      <c r="G4456" s="819">
        <f t="shared" si="2005"/>
        <v>11264160</v>
      </c>
      <c r="H4456" s="616">
        <f t="shared" si="2005"/>
        <v>0</v>
      </c>
      <c r="I4456" s="961">
        <f t="shared" si="2005"/>
        <v>11264160</v>
      </c>
      <c r="J4456" s="865">
        <f t="shared" si="2005"/>
        <v>3735840</v>
      </c>
      <c r="K4456" s="767">
        <f t="shared" ref="K4456:K4471" si="2006">I4456/C4456*100</f>
        <v>75.094399999999993</v>
      </c>
    </row>
    <row r="4457" spans="1:11" ht="14.1" customHeight="1" thickBot="1" x14ac:dyDescent="0.3">
      <c r="A4457" s="372" t="s">
        <v>248</v>
      </c>
      <c r="B4457" s="3" t="s">
        <v>136</v>
      </c>
      <c r="C4457" s="617">
        <f>C4458</f>
        <v>15000000</v>
      </c>
      <c r="D4457" s="617">
        <f t="shared" si="2005"/>
        <v>0</v>
      </c>
      <c r="E4457" s="617">
        <f t="shared" si="2005"/>
        <v>0</v>
      </c>
      <c r="F4457" s="624">
        <f t="shared" si="2005"/>
        <v>0</v>
      </c>
      <c r="G4457" s="820">
        <f t="shared" si="2005"/>
        <v>11264160</v>
      </c>
      <c r="H4457" s="617">
        <f t="shared" si="2005"/>
        <v>0</v>
      </c>
      <c r="I4457" s="934">
        <f t="shared" si="2005"/>
        <v>11264160</v>
      </c>
      <c r="J4457" s="625">
        <f t="shared" si="2005"/>
        <v>3735840</v>
      </c>
      <c r="K4457" s="741">
        <f t="shared" si="2006"/>
        <v>75.094399999999993</v>
      </c>
    </row>
    <row r="4458" spans="1:11" ht="14.1" customHeight="1" x14ac:dyDescent="0.25">
      <c r="A4458" s="747" t="s">
        <v>249</v>
      </c>
      <c r="B4458" s="41" t="s">
        <v>245</v>
      </c>
      <c r="C4458" s="618">
        <f>C4459</f>
        <v>15000000</v>
      </c>
      <c r="D4458" s="618">
        <f t="shared" si="2005"/>
        <v>0</v>
      </c>
      <c r="E4458" s="618">
        <f t="shared" si="2005"/>
        <v>0</v>
      </c>
      <c r="F4458" s="626">
        <f t="shared" si="2005"/>
        <v>0</v>
      </c>
      <c r="G4458" s="821">
        <f t="shared" si="2005"/>
        <v>11264160</v>
      </c>
      <c r="H4458" s="618">
        <f t="shared" si="2005"/>
        <v>0</v>
      </c>
      <c r="I4458" s="935">
        <f t="shared" si="2005"/>
        <v>11264160</v>
      </c>
      <c r="J4458" s="628">
        <f t="shared" si="2005"/>
        <v>3735840</v>
      </c>
      <c r="K4458" s="743">
        <f t="shared" si="2006"/>
        <v>75.094399999999993</v>
      </c>
    </row>
    <row r="4459" spans="1:11" ht="14.1" customHeight="1" x14ac:dyDescent="0.25">
      <c r="A4459" s="732" t="s">
        <v>250</v>
      </c>
      <c r="B4459" s="4" t="s">
        <v>246</v>
      </c>
      <c r="C4459" s="12">
        <v>15000000</v>
      </c>
      <c r="D4459" s="587"/>
      <c r="E4459" s="587"/>
      <c r="F4459" s="699"/>
      <c r="G4459" s="822">
        <v>11264160</v>
      </c>
      <c r="H4459" s="605">
        <v>0</v>
      </c>
      <c r="I4459" s="823">
        <f>H4459+G4459</f>
        <v>11264160</v>
      </c>
      <c r="J4459" s="604">
        <f>C4459-I4459</f>
        <v>3735840</v>
      </c>
      <c r="K4459" s="733">
        <f t="shared" si="2006"/>
        <v>75.094399999999993</v>
      </c>
    </row>
    <row r="4460" spans="1:11" ht="14.1" customHeight="1" thickBot="1" x14ac:dyDescent="0.3">
      <c r="A4460" s="371" t="s">
        <v>33</v>
      </c>
      <c r="B4460" s="47" t="s">
        <v>34</v>
      </c>
      <c r="C4460" s="616">
        <f>C4461</f>
        <v>30000000</v>
      </c>
      <c r="D4460" s="616">
        <f t="shared" ref="D4460:J4462" si="2007">D4461</f>
        <v>0</v>
      </c>
      <c r="E4460" s="616">
        <f t="shared" si="2007"/>
        <v>0</v>
      </c>
      <c r="F4460" s="622">
        <f t="shared" si="2007"/>
        <v>0</v>
      </c>
      <c r="G4460" s="838">
        <f t="shared" si="2007"/>
        <v>15835000</v>
      </c>
      <c r="H4460" s="641">
        <f t="shared" si="2007"/>
        <v>0</v>
      </c>
      <c r="I4460" s="962">
        <f t="shared" si="2007"/>
        <v>15835000</v>
      </c>
      <c r="J4460" s="632">
        <f t="shared" si="2007"/>
        <v>14165000</v>
      </c>
      <c r="K4460" s="739">
        <f t="shared" si="2006"/>
        <v>52.783333333333339</v>
      </c>
    </row>
    <row r="4461" spans="1:11" ht="14.1" customHeight="1" thickBot="1" x14ac:dyDescent="0.3">
      <c r="A4461" s="372" t="s">
        <v>251</v>
      </c>
      <c r="B4461" s="3" t="s">
        <v>136</v>
      </c>
      <c r="C4461" s="617">
        <f>C4462</f>
        <v>30000000</v>
      </c>
      <c r="D4461" s="617">
        <f t="shared" si="2007"/>
        <v>0</v>
      </c>
      <c r="E4461" s="617">
        <f t="shared" si="2007"/>
        <v>0</v>
      </c>
      <c r="F4461" s="624">
        <f t="shared" si="2007"/>
        <v>0</v>
      </c>
      <c r="G4461" s="820">
        <f t="shared" si="2007"/>
        <v>15835000</v>
      </c>
      <c r="H4461" s="617">
        <f t="shared" si="2007"/>
        <v>0</v>
      </c>
      <c r="I4461" s="934">
        <f t="shared" si="2007"/>
        <v>15835000</v>
      </c>
      <c r="J4461" s="625">
        <f t="shared" si="2007"/>
        <v>14165000</v>
      </c>
      <c r="K4461" s="741">
        <f t="shared" si="2006"/>
        <v>52.783333333333339</v>
      </c>
    </row>
    <row r="4462" spans="1:11" ht="14.1" customHeight="1" x14ac:dyDescent="0.25">
      <c r="A4462" s="747" t="s">
        <v>252</v>
      </c>
      <c r="B4462" s="41" t="s">
        <v>245</v>
      </c>
      <c r="C4462" s="618">
        <f>C4463</f>
        <v>30000000</v>
      </c>
      <c r="D4462" s="618">
        <f t="shared" si="2007"/>
        <v>0</v>
      </c>
      <c r="E4462" s="618">
        <f t="shared" si="2007"/>
        <v>0</v>
      </c>
      <c r="F4462" s="626">
        <f t="shared" si="2007"/>
        <v>0</v>
      </c>
      <c r="G4462" s="821">
        <f t="shared" si="2007"/>
        <v>15835000</v>
      </c>
      <c r="H4462" s="618">
        <f t="shared" si="2007"/>
        <v>0</v>
      </c>
      <c r="I4462" s="935">
        <f t="shared" si="2007"/>
        <v>15835000</v>
      </c>
      <c r="J4462" s="628">
        <f t="shared" si="2007"/>
        <v>14165000</v>
      </c>
      <c r="K4462" s="743">
        <f t="shared" si="2006"/>
        <v>52.783333333333339</v>
      </c>
    </row>
    <row r="4463" spans="1:11" ht="14.1" customHeight="1" x14ac:dyDescent="0.25">
      <c r="A4463" s="732" t="s">
        <v>253</v>
      </c>
      <c r="B4463" s="4" t="s">
        <v>247</v>
      </c>
      <c r="C4463" s="12">
        <v>30000000</v>
      </c>
      <c r="D4463" s="587"/>
      <c r="E4463" s="587"/>
      <c r="F4463" s="699"/>
      <c r="G4463" s="822">
        <v>15835000</v>
      </c>
      <c r="H4463" s="605">
        <v>0</v>
      </c>
      <c r="I4463" s="831">
        <f>H4463+G4463</f>
        <v>15835000</v>
      </c>
      <c r="J4463" s="604">
        <f>C4463-I4463</f>
        <v>14165000</v>
      </c>
      <c r="K4463" s="733">
        <f t="shared" si="2006"/>
        <v>52.783333333333339</v>
      </c>
    </row>
    <row r="4464" spans="1:11" ht="14.1" customHeight="1" thickBot="1" x14ac:dyDescent="0.3">
      <c r="A4464" s="371" t="s">
        <v>35</v>
      </c>
      <c r="B4464" s="47" t="s">
        <v>36</v>
      </c>
      <c r="C4464" s="616">
        <f>C4465</f>
        <v>3480000</v>
      </c>
      <c r="D4464" s="616">
        <f t="shared" ref="D4464:J4466" si="2008">D4465</f>
        <v>0</v>
      </c>
      <c r="E4464" s="616">
        <f t="shared" si="2008"/>
        <v>0</v>
      </c>
      <c r="F4464" s="622">
        <f t="shared" si="2008"/>
        <v>0</v>
      </c>
      <c r="G4464" s="838">
        <f t="shared" si="2008"/>
        <v>3472000</v>
      </c>
      <c r="H4464" s="641">
        <f t="shared" si="2008"/>
        <v>0</v>
      </c>
      <c r="I4464" s="962">
        <f t="shared" si="2008"/>
        <v>3472000</v>
      </c>
      <c r="J4464" s="632">
        <f t="shared" si="2008"/>
        <v>8000</v>
      </c>
      <c r="K4464" s="739">
        <f t="shared" si="2006"/>
        <v>99.770114942528735</v>
      </c>
    </row>
    <row r="4465" spans="1:11" ht="14.1" customHeight="1" thickBot="1" x14ac:dyDescent="0.3">
      <c r="A4465" s="372" t="s">
        <v>255</v>
      </c>
      <c r="B4465" s="3" t="s">
        <v>80</v>
      </c>
      <c r="C4465" s="617">
        <f>C4466</f>
        <v>3480000</v>
      </c>
      <c r="D4465" s="617">
        <f t="shared" si="2008"/>
        <v>0</v>
      </c>
      <c r="E4465" s="617">
        <f t="shared" si="2008"/>
        <v>0</v>
      </c>
      <c r="F4465" s="624">
        <f t="shared" si="2008"/>
        <v>0</v>
      </c>
      <c r="G4465" s="820">
        <f t="shared" si="2008"/>
        <v>3472000</v>
      </c>
      <c r="H4465" s="617">
        <f t="shared" si="2008"/>
        <v>0</v>
      </c>
      <c r="I4465" s="934">
        <f t="shared" si="2008"/>
        <v>3472000</v>
      </c>
      <c r="J4465" s="625">
        <f t="shared" si="2008"/>
        <v>8000</v>
      </c>
      <c r="K4465" s="741">
        <f t="shared" si="2006"/>
        <v>99.770114942528735</v>
      </c>
    </row>
    <row r="4466" spans="1:11" ht="14.1" customHeight="1" x14ac:dyDescent="0.25">
      <c r="A4466" s="747" t="s">
        <v>851</v>
      </c>
      <c r="B4466" s="41" t="s">
        <v>1001</v>
      </c>
      <c r="C4466" s="618">
        <f>C4467</f>
        <v>3480000</v>
      </c>
      <c r="D4466" s="618">
        <f t="shared" si="2008"/>
        <v>0</v>
      </c>
      <c r="E4466" s="618">
        <f t="shared" si="2008"/>
        <v>0</v>
      </c>
      <c r="F4466" s="626">
        <f t="shared" si="2008"/>
        <v>0</v>
      </c>
      <c r="G4466" s="821">
        <f t="shared" si="2008"/>
        <v>3472000</v>
      </c>
      <c r="H4466" s="618">
        <f t="shared" si="2008"/>
        <v>0</v>
      </c>
      <c r="I4466" s="935">
        <f t="shared" si="2008"/>
        <v>3472000</v>
      </c>
      <c r="J4466" s="628">
        <f t="shared" si="2008"/>
        <v>8000</v>
      </c>
      <c r="K4466" s="743">
        <f t="shared" si="2006"/>
        <v>99.770114942528735</v>
      </c>
    </row>
    <row r="4467" spans="1:11" ht="14.1" customHeight="1" x14ac:dyDescent="0.25">
      <c r="A4467" s="732" t="s">
        <v>852</v>
      </c>
      <c r="B4467" s="4" t="s">
        <v>1000</v>
      </c>
      <c r="C4467" s="12">
        <v>3480000</v>
      </c>
      <c r="D4467" s="218"/>
      <c r="E4467" s="218"/>
      <c r="F4467" s="697"/>
      <c r="G4467" s="822">
        <v>3472000</v>
      </c>
      <c r="H4467" s="605"/>
      <c r="I4467" s="823">
        <f>H4467+G4467</f>
        <v>3472000</v>
      </c>
      <c r="J4467" s="604">
        <f>C4467-I4467</f>
        <v>8000</v>
      </c>
      <c r="K4467" s="733">
        <f t="shared" si="2006"/>
        <v>99.770114942528735</v>
      </c>
    </row>
    <row r="4468" spans="1:11" ht="14.1" customHeight="1" x14ac:dyDescent="0.25">
      <c r="A4468" s="745" t="s">
        <v>105</v>
      </c>
      <c r="B4468" s="38" t="s">
        <v>92</v>
      </c>
      <c r="C4468" s="620">
        <f t="shared" ref="C4468:J4468" si="2009">C4469+C4477+C4481+C4488+C4499+C4506+C4510+C4514</f>
        <v>167720000</v>
      </c>
      <c r="D4468" s="620">
        <f t="shared" si="2009"/>
        <v>0</v>
      </c>
      <c r="E4468" s="620">
        <f t="shared" si="2009"/>
        <v>0</v>
      </c>
      <c r="F4468" s="453">
        <f t="shared" si="2009"/>
        <v>0</v>
      </c>
      <c r="G4468" s="832">
        <f t="shared" si="2009"/>
        <v>59582038</v>
      </c>
      <c r="H4468" s="620">
        <f t="shared" si="2009"/>
        <v>88000000</v>
      </c>
      <c r="I4468" s="810">
        <f t="shared" si="2009"/>
        <v>147582038</v>
      </c>
      <c r="J4468" s="866">
        <f t="shared" si="2009"/>
        <v>20137962</v>
      </c>
      <c r="K4468" s="746">
        <f t="shared" si="2006"/>
        <v>87.993106367755786</v>
      </c>
    </row>
    <row r="4469" spans="1:11" ht="14.1" customHeight="1" thickBot="1" x14ac:dyDescent="0.3">
      <c r="A4469" s="371" t="s">
        <v>37</v>
      </c>
      <c r="B4469" s="47" t="s">
        <v>38</v>
      </c>
      <c r="C4469" s="616">
        <f>C4470</f>
        <v>15000000</v>
      </c>
      <c r="D4469" s="616">
        <f t="shared" ref="D4469:J4469" si="2010">D4470</f>
        <v>0</v>
      </c>
      <c r="E4469" s="616">
        <f t="shared" si="2010"/>
        <v>0</v>
      </c>
      <c r="F4469" s="622">
        <f t="shared" si="2010"/>
        <v>0</v>
      </c>
      <c r="G4469" s="838">
        <f t="shared" si="2010"/>
        <v>12000000</v>
      </c>
      <c r="H4469" s="641">
        <f t="shared" si="2010"/>
        <v>0</v>
      </c>
      <c r="I4469" s="962">
        <f t="shared" si="2010"/>
        <v>12000000</v>
      </c>
      <c r="J4469" s="632">
        <f t="shared" si="2010"/>
        <v>3000000</v>
      </c>
      <c r="K4469" s="739">
        <f t="shared" si="2006"/>
        <v>80</v>
      </c>
    </row>
    <row r="4470" spans="1:11" ht="14.1" customHeight="1" thickBot="1" x14ac:dyDescent="0.3">
      <c r="A4470" s="372" t="s">
        <v>264</v>
      </c>
      <c r="B4470" s="3" t="s">
        <v>258</v>
      </c>
      <c r="C4470" s="617">
        <f>C4471+C4474</f>
        <v>15000000</v>
      </c>
      <c r="D4470" s="617">
        <f t="shared" ref="D4470:J4470" si="2011">D4471+D4474</f>
        <v>0</v>
      </c>
      <c r="E4470" s="617">
        <f t="shared" si="2011"/>
        <v>0</v>
      </c>
      <c r="F4470" s="624">
        <f t="shared" si="2011"/>
        <v>0</v>
      </c>
      <c r="G4470" s="820">
        <f t="shared" si="2011"/>
        <v>12000000</v>
      </c>
      <c r="H4470" s="617">
        <f t="shared" si="2011"/>
        <v>0</v>
      </c>
      <c r="I4470" s="934">
        <f t="shared" si="2011"/>
        <v>12000000</v>
      </c>
      <c r="J4470" s="625">
        <f t="shared" si="2011"/>
        <v>3000000</v>
      </c>
      <c r="K4470" s="741">
        <f t="shared" si="2006"/>
        <v>80</v>
      </c>
    </row>
    <row r="4471" spans="1:11" ht="14.1" customHeight="1" x14ac:dyDescent="0.25">
      <c r="A4471" s="747" t="s">
        <v>269</v>
      </c>
      <c r="B4471" s="41" t="s">
        <v>259</v>
      </c>
      <c r="C4471" s="618">
        <f>C4472+C4473</f>
        <v>3000000</v>
      </c>
      <c r="D4471" s="618">
        <f t="shared" ref="D4471:J4471" si="2012">D4472+D4473</f>
        <v>0</v>
      </c>
      <c r="E4471" s="618">
        <f t="shared" si="2012"/>
        <v>0</v>
      </c>
      <c r="F4471" s="618">
        <f t="shared" si="2012"/>
        <v>0</v>
      </c>
      <c r="G4471" s="618">
        <f t="shared" si="2012"/>
        <v>0</v>
      </c>
      <c r="H4471" s="618">
        <f t="shared" si="2012"/>
        <v>0</v>
      </c>
      <c r="I4471" s="618">
        <f t="shared" si="2012"/>
        <v>0</v>
      </c>
      <c r="J4471" s="618">
        <f t="shared" si="2012"/>
        <v>3000000</v>
      </c>
      <c r="K4471" s="743">
        <f t="shared" si="2006"/>
        <v>0</v>
      </c>
    </row>
    <row r="4472" spans="1:11" ht="14.1" customHeight="1" x14ac:dyDescent="0.25">
      <c r="A4472" s="747" t="s">
        <v>1014</v>
      </c>
      <c r="B4472" s="41" t="s">
        <v>1015</v>
      </c>
      <c r="C4472" s="618">
        <v>3000000</v>
      </c>
      <c r="D4472" s="618"/>
      <c r="E4472" s="618"/>
      <c r="F4472" s="626"/>
      <c r="G4472" s="821">
        <v>0</v>
      </c>
      <c r="H4472" s="618">
        <v>0</v>
      </c>
      <c r="I4472" s="935">
        <f>H4472+G4472</f>
        <v>0</v>
      </c>
      <c r="J4472" s="628">
        <f>C4472-I4472</f>
        <v>3000000</v>
      </c>
      <c r="K4472" s="743">
        <f>I4472/C4472*100</f>
        <v>0</v>
      </c>
    </row>
    <row r="4473" spans="1:11" ht="14.1" customHeight="1" x14ac:dyDescent="0.25">
      <c r="A4473" s="732" t="s">
        <v>854</v>
      </c>
      <c r="B4473" s="5" t="s">
        <v>853</v>
      </c>
      <c r="C4473" s="12">
        <v>0</v>
      </c>
      <c r="D4473" s="702"/>
      <c r="E4473" s="702"/>
      <c r="F4473" s="703"/>
      <c r="G4473" s="844">
        <v>0</v>
      </c>
      <c r="H4473" s="652">
        <v>0</v>
      </c>
      <c r="I4473" s="943">
        <v>0</v>
      </c>
      <c r="J4473" s="653">
        <v>0</v>
      </c>
      <c r="K4473" s="733"/>
    </row>
    <row r="4474" spans="1:11" ht="14.1" customHeight="1" x14ac:dyDescent="0.25">
      <c r="A4474" s="732" t="s">
        <v>270</v>
      </c>
      <c r="B4474" s="4" t="s">
        <v>260</v>
      </c>
      <c r="C4474" s="12">
        <f>C4475+C4476</f>
        <v>12000000</v>
      </c>
      <c r="D4474" s="12">
        <f t="shared" ref="D4474:J4474" si="2013">D4475+D4476</f>
        <v>0</v>
      </c>
      <c r="E4474" s="12">
        <f t="shared" si="2013"/>
        <v>0</v>
      </c>
      <c r="F4474" s="633">
        <f t="shared" si="2013"/>
        <v>0</v>
      </c>
      <c r="G4474" s="824">
        <f t="shared" si="2013"/>
        <v>12000000</v>
      </c>
      <c r="H4474" s="12">
        <f t="shared" si="2013"/>
        <v>0</v>
      </c>
      <c r="I4474" s="834">
        <f t="shared" si="2013"/>
        <v>12000000</v>
      </c>
      <c r="J4474" s="634">
        <f t="shared" si="2013"/>
        <v>0</v>
      </c>
      <c r="K4474" s="733">
        <f t="shared" ref="K4474:K4494" si="2014">I4474/C4474*100</f>
        <v>100</v>
      </c>
    </row>
    <row r="4475" spans="1:11" ht="14.1" customHeight="1" x14ac:dyDescent="0.25">
      <c r="A4475" s="732" t="s">
        <v>855</v>
      </c>
      <c r="B4475" s="4" t="s">
        <v>857</v>
      </c>
      <c r="C4475" s="12">
        <v>4000000</v>
      </c>
      <c r="D4475" s="702"/>
      <c r="E4475" s="702"/>
      <c r="F4475" s="703"/>
      <c r="G4475" s="844">
        <v>4000000</v>
      </c>
      <c r="H4475" s="652"/>
      <c r="I4475" s="943">
        <f>H4475+G4475</f>
        <v>4000000</v>
      </c>
      <c r="J4475" s="653">
        <f>C4475-I4475</f>
        <v>0</v>
      </c>
      <c r="K4475" s="733">
        <f t="shared" si="2014"/>
        <v>100</v>
      </c>
    </row>
    <row r="4476" spans="1:11" ht="14.1" customHeight="1" x14ac:dyDescent="0.25">
      <c r="A4476" s="732" t="s">
        <v>856</v>
      </c>
      <c r="B4476" s="32" t="s">
        <v>858</v>
      </c>
      <c r="C4476" s="611">
        <v>8000000</v>
      </c>
      <c r="D4476" s="704"/>
      <c r="E4476" s="704"/>
      <c r="F4476" s="705"/>
      <c r="G4476" s="844">
        <v>8000000</v>
      </c>
      <c r="H4476" s="654"/>
      <c r="I4476" s="943">
        <f>H4476+G4476</f>
        <v>8000000</v>
      </c>
      <c r="J4476" s="653">
        <f>C4476-I4476</f>
        <v>0</v>
      </c>
      <c r="K4476" s="733">
        <f t="shared" si="2014"/>
        <v>100</v>
      </c>
    </row>
    <row r="4477" spans="1:11" ht="14.1" customHeight="1" thickBot="1" x14ac:dyDescent="0.3">
      <c r="A4477" s="371" t="s">
        <v>39</v>
      </c>
      <c r="B4477" s="47" t="s">
        <v>40</v>
      </c>
      <c r="C4477" s="616">
        <f>C4478</f>
        <v>8000000</v>
      </c>
      <c r="D4477" s="616">
        <f t="shared" ref="D4477:J4479" si="2015">D4478</f>
        <v>0</v>
      </c>
      <c r="E4477" s="616">
        <f t="shared" si="2015"/>
        <v>0</v>
      </c>
      <c r="F4477" s="622">
        <f t="shared" si="2015"/>
        <v>0</v>
      </c>
      <c r="G4477" s="819">
        <f t="shared" si="2015"/>
        <v>8000000</v>
      </c>
      <c r="H4477" s="616">
        <f t="shared" si="2015"/>
        <v>0</v>
      </c>
      <c r="I4477" s="961">
        <f t="shared" si="2015"/>
        <v>8000000</v>
      </c>
      <c r="J4477" s="865">
        <f t="shared" si="2015"/>
        <v>0</v>
      </c>
      <c r="K4477" s="739">
        <f t="shared" si="2014"/>
        <v>100</v>
      </c>
    </row>
    <row r="4478" spans="1:11" ht="14.1" customHeight="1" thickBot="1" x14ac:dyDescent="0.3">
      <c r="A4478" s="372" t="s">
        <v>265</v>
      </c>
      <c r="B4478" s="3" t="s">
        <v>258</v>
      </c>
      <c r="C4478" s="617">
        <f>C4479</f>
        <v>8000000</v>
      </c>
      <c r="D4478" s="617">
        <f t="shared" si="2015"/>
        <v>0</v>
      </c>
      <c r="E4478" s="617">
        <f t="shared" si="2015"/>
        <v>0</v>
      </c>
      <c r="F4478" s="624">
        <f t="shared" si="2015"/>
        <v>0</v>
      </c>
      <c r="G4478" s="820">
        <f t="shared" si="2015"/>
        <v>8000000</v>
      </c>
      <c r="H4478" s="617">
        <f t="shared" si="2015"/>
        <v>0</v>
      </c>
      <c r="I4478" s="934">
        <f t="shared" si="2015"/>
        <v>8000000</v>
      </c>
      <c r="J4478" s="625">
        <f t="shared" si="2015"/>
        <v>0</v>
      </c>
      <c r="K4478" s="741">
        <f t="shared" si="2014"/>
        <v>100</v>
      </c>
    </row>
    <row r="4479" spans="1:11" ht="14.1" customHeight="1" x14ac:dyDescent="0.25">
      <c r="A4479" s="747" t="s">
        <v>266</v>
      </c>
      <c r="B4479" s="41" t="s">
        <v>261</v>
      </c>
      <c r="C4479" s="618">
        <f>C4480</f>
        <v>8000000</v>
      </c>
      <c r="D4479" s="618">
        <f t="shared" si="2015"/>
        <v>0</v>
      </c>
      <c r="E4479" s="618">
        <f t="shared" si="2015"/>
        <v>0</v>
      </c>
      <c r="F4479" s="626">
        <f t="shared" si="2015"/>
        <v>0</v>
      </c>
      <c r="G4479" s="821">
        <f t="shared" si="2015"/>
        <v>8000000</v>
      </c>
      <c r="H4479" s="618">
        <f t="shared" si="2015"/>
        <v>0</v>
      </c>
      <c r="I4479" s="935">
        <f t="shared" si="2015"/>
        <v>8000000</v>
      </c>
      <c r="J4479" s="628">
        <f t="shared" si="2015"/>
        <v>0</v>
      </c>
      <c r="K4479" s="743">
        <f t="shared" si="2014"/>
        <v>100</v>
      </c>
    </row>
    <row r="4480" spans="1:11" ht="14.1" customHeight="1" x14ac:dyDescent="0.25">
      <c r="A4480" s="732" t="s">
        <v>267</v>
      </c>
      <c r="B4480" s="4" t="s">
        <v>262</v>
      </c>
      <c r="C4480" s="12">
        <v>8000000</v>
      </c>
      <c r="D4480" s="702"/>
      <c r="E4480" s="702"/>
      <c r="F4480" s="703"/>
      <c r="G4480" s="844">
        <v>8000000</v>
      </c>
      <c r="H4480" s="652"/>
      <c r="I4480" s="943">
        <f>H4480+G4480</f>
        <v>8000000</v>
      </c>
      <c r="J4480" s="655">
        <f>C4480-I4480</f>
        <v>0</v>
      </c>
      <c r="K4480" s="733">
        <f t="shared" si="2014"/>
        <v>100</v>
      </c>
    </row>
    <row r="4481" spans="1:11" ht="14.1" customHeight="1" thickBot="1" x14ac:dyDescent="0.3">
      <c r="A4481" s="371" t="s">
        <v>41</v>
      </c>
      <c r="B4481" s="47" t="s">
        <v>42</v>
      </c>
      <c r="C4481" s="616">
        <f>C4482+C4485</f>
        <v>5000000</v>
      </c>
      <c r="D4481" s="616">
        <f t="shared" ref="D4481:J4481" si="2016">D4482+D4485</f>
        <v>0</v>
      </c>
      <c r="E4481" s="616">
        <f t="shared" si="2016"/>
        <v>0</v>
      </c>
      <c r="F4481" s="622">
        <f t="shared" si="2016"/>
        <v>0</v>
      </c>
      <c r="G4481" s="838">
        <f t="shared" si="2016"/>
        <v>5000000</v>
      </c>
      <c r="H4481" s="641">
        <f t="shared" si="2016"/>
        <v>0</v>
      </c>
      <c r="I4481" s="962">
        <f t="shared" si="2016"/>
        <v>5000000</v>
      </c>
      <c r="J4481" s="632">
        <f t="shared" si="2016"/>
        <v>0</v>
      </c>
      <c r="K4481" s="739">
        <f t="shared" si="2014"/>
        <v>100</v>
      </c>
    </row>
    <row r="4482" spans="1:11" ht="14.1" customHeight="1" thickBot="1" x14ac:dyDescent="0.3">
      <c r="A4482" s="372" t="s">
        <v>273</v>
      </c>
      <c r="B4482" s="3" t="s">
        <v>80</v>
      </c>
      <c r="C4482" s="617">
        <f>C4483</f>
        <v>2000000</v>
      </c>
      <c r="D4482" s="617">
        <f t="shared" ref="D4482:J4483" si="2017">D4483</f>
        <v>0</v>
      </c>
      <c r="E4482" s="617">
        <f t="shared" si="2017"/>
        <v>0</v>
      </c>
      <c r="F4482" s="624">
        <f t="shared" si="2017"/>
        <v>0</v>
      </c>
      <c r="G4482" s="820">
        <f t="shared" si="2017"/>
        <v>2000000</v>
      </c>
      <c r="H4482" s="617">
        <f t="shared" si="2017"/>
        <v>0</v>
      </c>
      <c r="I4482" s="934">
        <f t="shared" si="2017"/>
        <v>2000000</v>
      </c>
      <c r="J4482" s="625">
        <f t="shared" si="2017"/>
        <v>0</v>
      </c>
      <c r="K4482" s="741">
        <f t="shared" si="2014"/>
        <v>100</v>
      </c>
    </row>
    <row r="4483" spans="1:11" ht="14.1" customHeight="1" x14ac:dyDescent="0.25">
      <c r="A4483" s="747" t="s">
        <v>274</v>
      </c>
      <c r="B4483" s="41" t="s">
        <v>180</v>
      </c>
      <c r="C4483" s="618">
        <f>C4484</f>
        <v>2000000</v>
      </c>
      <c r="D4483" s="618">
        <f t="shared" si="2017"/>
        <v>0</v>
      </c>
      <c r="E4483" s="618">
        <f t="shared" si="2017"/>
        <v>0</v>
      </c>
      <c r="F4483" s="626">
        <f t="shared" si="2017"/>
        <v>0</v>
      </c>
      <c r="G4483" s="821">
        <f t="shared" si="2017"/>
        <v>2000000</v>
      </c>
      <c r="H4483" s="618">
        <f t="shared" si="2017"/>
        <v>0</v>
      </c>
      <c r="I4483" s="935">
        <f t="shared" si="2017"/>
        <v>2000000</v>
      </c>
      <c r="J4483" s="628">
        <f t="shared" si="2017"/>
        <v>0</v>
      </c>
      <c r="K4483" s="743">
        <f t="shared" si="2014"/>
        <v>100</v>
      </c>
    </row>
    <row r="4484" spans="1:11" ht="14.1" customHeight="1" thickBot="1" x14ac:dyDescent="0.3">
      <c r="A4484" s="736" t="s">
        <v>275</v>
      </c>
      <c r="B4484" s="32" t="s">
        <v>254</v>
      </c>
      <c r="C4484" s="611">
        <v>2000000</v>
      </c>
      <c r="D4484" s="704"/>
      <c r="E4484" s="704"/>
      <c r="F4484" s="705"/>
      <c r="G4484" s="845">
        <v>2000000</v>
      </c>
      <c r="H4484" s="654"/>
      <c r="I4484" s="944">
        <f>H4484+G4484</f>
        <v>2000000</v>
      </c>
      <c r="J4484" s="656">
        <f>C4484-I4484</f>
        <v>0</v>
      </c>
      <c r="K4484" s="737">
        <f t="shared" si="2014"/>
        <v>100</v>
      </c>
    </row>
    <row r="4485" spans="1:11" ht="14.1" customHeight="1" thickBot="1" x14ac:dyDescent="0.3">
      <c r="A4485" s="372" t="s">
        <v>276</v>
      </c>
      <c r="B4485" s="3" t="s">
        <v>136</v>
      </c>
      <c r="C4485" s="617">
        <f>C4486</f>
        <v>3000000</v>
      </c>
      <c r="D4485" s="617">
        <f t="shared" ref="D4485:J4486" si="2018">D4486</f>
        <v>0</v>
      </c>
      <c r="E4485" s="617">
        <f t="shared" si="2018"/>
        <v>0</v>
      </c>
      <c r="F4485" s="624">
        <f t="shared" si="2018"/>
        <v>0</v>
      </c>
      <c r="G4485" s="820">
        <f t="shared" si="2018"/>
        <v>3000000</v>
      </c>
      <c r="H4485" s="617">
        <f t="shared" si="2018"/>
        <v>0</v>
      </c>
      <c r="I4485" s="934">
        <f t="shared" si="2018"/>
        <v>3000000</v>
      </c>
      <c r="J4485" s="625">
        <f t="shared" si="2018"/>
        <v>0</v>
      </c>
      <c r="K4485" s="741">
        <f t="shared" si="2014"/>
        <v>100</v>
      </c>
    </row>
    <row r="4486" spans="1:11" ht="14.1" customHeight="1" x14ac:dyDescent="0.25">
      <c r="A4486" s="747" t="s">
        <v>277</v>
      </c>
      <c r="B4486" s="41" t="s">
        <v>271</v>
      </c>
      <c r="C4486" s="618">
        <f>C4487</f>
        <v>3000000</v>
      </c>
      <c r="D4486" s="618">
        <f t="shared" si="2018"/>
        <v>0</v>
      </c>
      <c r="E4486" s="618">
        <f t="shared" si="2018"/>
        <v>0</v>
      </c>
      <c r="F4486" s="626">
        <f t="shared" si="2018"/>
        <v>0</v>
      </c>
      <c r="G4486" s="821">
        <f t="shared" si="2018"/>
        <v>3000000</v>
      </c>
      <c r="H4486" s="618">
        <f t="shared" si="2018"/>
        <v>0</v>
      </c>
      <c r="I4486" s="935">
        <f t="shared" si="2018"/>
        <v>3000000</v>
      </c>
      <c r="J4486" s="628">
        <f t="shared" si="2018"/>
        <v>0</v>
      </c>
      <c r="K4486" s="743">
        <f t="shared" si="2014"/>
        <v>100</v>
      </c>
    </row>
    <row r="4487" spans="1:11" ht="14.1" customHeight="1" x14ac:dyDescent="0.25">
      <c r="A4487" s="732" t="s">
        <v>278</v>
      </c>
      <c r="B4487" s="4" t="s">
        <v>272</v>
      </c>
      <c r="C4487" s="12">
        <v>3000000</v>
      </c>
      <c r="D4487" s="702"/>
      <c r="E4487" s="702"/>
      <c r="F4487" s="703"/>
      <c r="G4487" s="652">
        <v>3000000</v>
      </c>
      <c r="H4487" s="652"/>
      <c r="I4487" s="943">
        <f>H4487+G4487</f>
        <v>3000000</v>
      </c>
      <c r="J4487" s="657">
        <f>C4487-I4487</f>
        <v>0</v>
      </c>
      <c r="K4487" s="733">
        <f t="shared" si="2014"/>
        <v>100</v>
      </c>
    </row>
    <row r="4488" spans="1:11" ht="14.1" customHeight="1" thickBot="1" x14ac:dyDescent="0.3">
      <c r="A4488" s="371" t="s">
        <v>43</v>
      </c>
      <c r="B4488" s="47" t="s">
        <v>44</v>
      </c>
      <c r="C4488" s="616">
        <f>C4489+C4492</f>
        <v>19770000</v>
      </c>
      <c r="D4488" s="616">
        <f t="shared" ref="D4488:J4488" si="2019">D4489+D4492</f>
        <v>0</v>
      </c>
      <c r="E4488" s="616">
        <f t="shared" si="2019"/>
        <v>0</v>
      </c>
      <c r="F4488" s="622">
        <f t="shared" si="2019"/>
        <v>0</v>
      </c>
      <c r="G4488" s="838">
        <f t="shared" si="2019"/>
        <v>19770000</v>
      </c>
      <c r="H4488" s="641">
        <f t="shared" si="2019"/>
        <v>0</v>
      </c>
      <c r="I4488" s="962">
        <f t="shared" si="2019"/>
        <v>19770000</v>
      </c>
      <c r="J4488" s="632">
        <f t="shared" si="2019"/>
        <v>0</v>
      </c>
      <c r="K4488" s="739">
        <f t="shared" si="2014"/>
        <v>100</v>
      </c>
    </row>
    <row r="4489" spans="1:11" ht="14.1" customHeight="1" thickBot="1" x14ac:dyDescent="0.3">
      <c r="A4489" s="372" t="s">
        <v>290</v>
      </c>
      <c r="B4489" s="3" t="s">
        <v>80</v>
      </c>
      <c r="C4489" s="617">
        <f>C4490</f>
        <v>5400000</v>
      </c>
      <c r="D4489" s="617">
        <f t="shared" ref="D4489:J4490" si="2020">D4490</f>
        <v>0</v>
      </c>
      <c r="E4489" s="617">
        <f t="shared" si="2020"/>
        <v>0</v>
      </c>
      <c r="F4489" s="624">
        <f t="shared" si="2020"/>
        <v>0</v>
      </c>
      <c r="G4489" s="820">
        <f t="shared" si="2020"/>
        <v>5400000</v>
      </c>
      <c r="H4489" s="617">
        <f t="shared" si="2020"/>
        <v>0</v>
      </c>
      <c r="I4489" s="934">
        <f t="shared" si="2020"/>
        <v>5400000</v>
      </c>
      <c r="J4489" s="625">
        <f t="shared" si="2020"/>
        <v>0</v>
      </c>
      <c r="K4489" s="741">
        <f t="shared" si="2014"/>
        <v>100</v>
      </c>
    </row>
    <row r="4490" spans="1:11" ht="14.1" customHeight="1" x14ac:dyDescent="0.25">
      <c r="A4490" s="747" t="s">
        <v>291</v>
      </c>
      <c r="B4490" s="41" t="s">
        <v>180</v>
      </c>
      <c r="C4490" s="618">
        <f>C4491</f>
        <v>5400000</v>
      </c>
      <c r="D4490" s="618">
        <f t="shared" si="2020"/>
        <v>0</v>
      </c>
      <c r="E4490" s="618">
        <f t="shared" si="2020"/>
        <v>0</v>
      </c>
      <c r="F4490" s="626">
        <f t="shared" si="2020"/>
        <v>0</v>
      </c>
      <c r="G4490" s="821">
        <f t="shared" si="2020"/>
        <v>5400000</v>
      </c>
      <c r="H4490" s="618">
        <f t="shared" si="2020"/>
        <v>0</v>
      </c>
      <c r="I4490" s="935">
        <f t="shared" si="2020"/>
        <v>5400000</v>
      </c>
      <c r="J4490" s="628">
        <f t="shared" si="2020"/>
        <v>0</v>
      </c>
      <c r="K4490" s="743">
        <f t="shared" si="2014"/>
        <v>100</v>
      </c>
    </row>
    <row r="4491" spans="1:11" ht="14.1" customHeight="1" thickBot="1" x14ac:dyDescent="0.3">
      <c r="A4491" s="736" t="s">
        <v>292</v>
      </c>
      <c r="B4491" s="32" t="s">
        <v>254</v>
      </c>
      <c r="C4491" s="611">
        <v>5400000</v>
      </c>
      <c r="D4491" s="706"/>
      <c r="E4491" s="706"/>
      <c r="F4491" s="707"/>
      <c r="G4491" s="845">
        <v>5400000</v>
      </c>
      <c r="H4491" s="654"/>
      <c r="I4491" s="944">
        <f>H4491+G4491</f>
        <v>5400000</v>
      </c>
      <c r="J4491" s="658">
        <f>C4491-I4491</f>
        <v>0</v>
      </c>
      <c r="K4491" s="737">
        <f t="shared" si="2014"/>
        <v>100</v>
      </c>
    </row>
    <row r="4492" spans="1:11" ht="14.1" customHeight="1" thickBot="1" x14ac:dyDescent="0.3">
      <c r="A4492" s="372" t="s">
        <v>293</v>
      </c>
      <c r="B4492" s="3" t="s">
        <v>136</v>
      </c>
      <c r="C4492" s="617">
        <f>C4493</f>
        <v>14370000</v>
      </c>
      <c r="D4492" s="617">
        <f t="shared" ref="D4492:J4493" si="2021">D4493</f>
        <v>0</v>
      </c>
      <c r="E4492" s="617">
        <f t="shared" si="2021"/>
        <v>0</v>
      </c>
      <c r="F4492" s="624">
        <f t="shared" si="2021"/>
        <v>0</v>
      </c>
      <c r="G4492" s="820">
        <f t="shared" si="2021"/>
        <v>14370000</v>
      </c>
      <c r="H4492" s="617">
        <f t="shared" si="2021"/>
        <v>0</v>
      </c>
      <c r="I4492" s="934">
        <f t="shared" si="2021"/>
        <v>14370000</v>
      </c>
      <c r="J4492" s="625">
        <f t="shared" si="2021"/>
        <v>0</v>
      </c>
      <c r="K4492" s="741">
        <f t="shared" si="2014"/>
        <v>100</v>
      </c>
    </row>
    <row r="4493" spans="1:11" ht="14.1" customHeight="1" x14ac:dyDescent="0.25">
      <c r="A4493" s="747" t="s">
        <v>294</v>
      </c>
      <c r="B4493" s="41" t="s">
        <v>271</v>
      </c>
      <c r="C4493" s="618">
        <f>C4494</f>
        <v>14370000</v>
      </c>
      <c r="D4493" s="618">
        <f t="shared" si="2021"/>
        <v>0</v>
      </c>
      <c r="E4493" s="618">
        <f t="shared" si="2021"/>
        <v>0</v>
      </c>
      <c r="F4493" s="626">
        <f t="shared" si="2021"/>
        <v>0</v>
      </c>
      <c r="G4493" s="821">
        <f t="shared" si="2021"/>
        <v>14370000</v>
      </c>
      <c r="H4493" s="618">
        <f t="shared" si="2021"/>
        <v>0</v>
      </c>
      <c r="I4493" s="935">
        <f t="shared" si="2021"/>
        <v>14370000</v>
      </c>
      <c r="J4493" s="628">
        <f t="shared" si="2021"/>
        <v>0</v>
      </c>
      <c r="K4493" s="743">
        <f t="shared" si="2014"/>
        <v>100</v>
      </c>
    </row>
    <row r="4494" spans="1:11" ht="14.1" customHeight="1" x14ac:dyDescent="0.25">
      <c r="A4494" s="732" t="s">
        <v>295</v>
      </c>
      <c r="B4494" s="4" t="s">
        <v>272</v>
      </c>
      <c r="C4494" s="12">
        <v>14370000</v>
      </c>
      <c r="D4494" s="708"/>
      <c r="E4494" s="708"/>
      <c r="F4494" s="709"/>
      <c r="G4494" s="844">
        <v>14370000</v>
      </c>
      <c r="H4494" s="652"/>
      <c r="I4494" s="943">
        <f>H4494+G4494</f>
        <v>14370000</v>
      </c>
      <c r="J4494" s="657">
        <f>C4494-I4494</f>
        <v>0</v>
      </c>
      <c r="K4494" s="733">
        <f t="shared" si="2014"/>
        <v>100</v>
      </c>
    </row>
    <row r="4495" spans="1:11" ht="14.1" customHeight="1" x14ac:dyDescent="0.25">
      <c r="A4495" s="879"/>
      <c r="B4495" s="879"/>
      <c r="C4495" s="880"/>
      <c r="D4495" s="904"/>
      <c r="E4495" s="904"/>
      <c r="F4495" s="904"/>
      <c r="G4495" s="905"/>
      <c r="H4495" s="906"/>
      <c r="I4495" s="906"/>
      <c r="J4495" s="907"/>
      <c r="K4495" s="884"/>
    </row>
    <row r="4496" spans="1:11" ht="14.1" customHeight="1" x14ac:dyDescent="0.25">
      <c r="A4496" s="7"/>
      <c r="B4496" s="7"/>
      <c r="C4496" s="885"/>
      <c r="D4496" s="908"/>
      <c r="E4496" s="908"/>
      <c r="F4496" s="908"/>
      <c r="G4496" s="909"/>
      <c r="H4496" s="910"/>
      <c r="I4496" s="910"/>
      <c r="J4496" s="911"/>
      <c r="K4496" s="887"/>
    </row>
    <row r="4497" spans="1:13" ht="14.1" customHeight="1" x14ac:dyDescent="0.25">
      <c r="A4497" s="7"/>
      <c r="B4497" s="7"/>
      <c r="C4497" s="885"/>
      <c r="D4497" s="908"/>
      <c r="E4497" s="908"/>
      <c r="F4497" s="908"/>
      <c r="G4497" s="909"/>
      <c r="H4497" s="910"/>
      <c r="I4497" s="910"/>
      <c r="J4497" s="911"/>
      <c r="K4497" s="887">
        <v>7</v>
      </c>
    </row>
    <row r="4498" spans="1:13" ht="14.1" customHeight="1" x14ac:dyDescent="0.25">
      <c r="A4498" s="717" t="s">
        <v>435</v>
      </c>
      <c r="B4498" s="689">
        <v>2</v>
      </c>
      <c r="C4498" s="690" t="s">
        <v>436</v>
      </c>
      <c r="D4498" s="690" t="s">
        <v>437</v>
      </c>
      <c r="E4498" s="690" t="s">
        <v>438</v>
      </c>
      <c r="F4498" s="691" t="s">
        <v>439</v>
      </c>
      <c r="G4498" s="801">
        <v>7</v>
      </c>
      <c r="H4498" s="581">
        <v>8</v>
      </c>
      <c r="I4498" s="924">
        <v>9</v>
      </c>
      <c r="J4498" s="582">
        <v>10</v>
      </c>
      <c r="K4498" s="718">
        <v>11</v>
      </c>
    </row>
    <row r="4499" spans="1:13" ht="14.1" customHeight="1" thickBot="1" x14ac:dyDescent="0.3">
      <c r="A4499" s="371" t="s">
        <v>45</v>
      </c>
      <c r="B4499" s="47" t="s">
        <v>46</v>
      </c>
      <c r="C4499" s="616">
        <f>C4500</f>
        <v>25000000</v>
      </c>
      <c r="D4499" s="616">
        <f t="shared" ref="D4499:J4500" si="2022">D4500</f>
        <v>0</v>
      </c>
      <c r="E4499" s="616">
        <f t="shared" si="2022"/>
        <v>0</v>
      </c>
      <c r="F4499" s="622">
        <f t="shared" si="2022"/>
        <v>0</v>
      </c>
      <c r="G4499" s="838">
        <f t="shared" si="2022"/>
        <v>11158538</v>
      </c>
      <c r="H4499" s="641">
        <f t="shared" si="2022"/>
        <v>0</v>
      </c>
      <c r="I4499" s="962">
        <f t="shared" si="2022"/>
        <v>11158538</v>
      </c>
      <c r="J4499" s="632">
        <f t="shared" si="2022"/>
        <v>13841462</v>
      </c>
      <c r="K4499" s="739">
        <f t="shared" ref="K4499:K4532" si="2023">I4499/C4499*100</f>
        <v>44.634152</v>
      </c>
    </row>
    <row r="4500" spans="1:13" ht="14.1" customHeight="1" thickBot="1" x14ac:dyDescent="0.3">
      <c r="A4500" s="748" t="s">
        <v>284</v>
      </c>
      <c r="B4500" s="335" t="s">
        <v>136</v>
      </c>
      <c r="C4500" s="53">
        <f>C4501</f>
        <v>25000000</v>
      </c>
      <c r="D4500" s="53">
        <f t="shared" si="2022"/>
        <v>0</v>
      </c>
      <c r="E4500" s="53">
        <f t="shared" si="2022"/>
        <v>0</v>
      </c>
      <c r="F4500" s="69">
        <f t="shared" si="2022"/>
        <v>0</v>
      </c>
      <c r="G4500" s="848">
        <f t="shared" si="2022"/>
        <v>11158538</v>
      </c>
      <c r="H4500" s="53">
        <f t="shared" si="2022"/>
        <v>0</v>
      </c>
      <c r="I4500" s="945">
        <f t="shared" si="2022"/>
        <v>11158538</v>
      </c>
      <c r="J4500" s="659">
        <f t="shared" si="2022"/>
        <v>13841462</v>
      </c>
      <c r="K4500" s="749">
        <f t="shared" si="2023"/>
        <v>44.634152</v>
      </c>
    </row>
    <row r="4501" spans="1:13" ht="14.1" customHeight="1" x14ac:dyDescent="0.25">
      <c r="A4501" s="768" t="s">
        <v>285</v>
      </c>
      <c r="B4501" s="338" t="s">
        <v>279</v>
      </c>
      <c r="C4501" s="52">
        <f>C4502+C4503+C4504+C4505</f>
        <v>25000000</v>
      </c>
      <c r="D4501" s="52">
        <f t="shared" ref="D4501:J4501" si="2024">D4502+D4503+D4504+D4505</f>
        <v>0</v>
      </c>
      <c r="E4501" s="52">
        <f t="shared" si="2024"/>
        <v>0</v>
      </c>
      <c r="F4501" s="70">
        <f t="shared" si="2024"/>
        <v>0</v>
      </c>
      <c r="G4501" s="849">
        <f t="shared" si="2024"/>
        <v>11158538</v>
      </c>
      <c r="H4501" s="52">
        <f t="shared" si="2024"/>
        <v>0</v>
      </c>
      <c r="I4501" s="946">
        <f t="shared" si="2024"/>
        <v>11158538</v>
      </c>
      <c r="J4501" s="660">
        <f t="shared" si="2024"/>
        <v>13841462</v>
      </c>
      <c r="K4501" s="759">
        <f t="shared" si="2023"/>
        <v>44.634152</v>
      </c>
    </row>
    <row r="4502" spans="1:13" ht="14.1" customHeight="1" x14ac:dyDescent="0.25">
      <c r="A4502" s="378" t="s">
        <v>286</v>
      </c>
      <c r="B4502" s="5" t="s">
        <v>280</v>
      </c>
      <c r="C4502" s="6">
        <v>2200000</v>
      </c>
      <c r="D4502" s="702"/>
      <c r="E4502" s="702"/>
      <c r="F4502" s="703"/>
      <c r="G4502" s="1636">
        <f>I3963</f>
        <v>1064867</v>
      </c>
      <c r="H4502" s="1637">
        <v>0</v>
      </c>
      <c r="I4502" s="1638">
        <f>H4502+G4502</f>
        <v>1064867</v>
      </c>
      <c r="J4502" s="653">
        <f>C4502-I4502</f>
        <v>1135133</v>
      </c>
      <c r="K4502" s="752">
        <f t="shared" si="2023"/>
        <v>48.403045454545456</v>
      </c>
      <c r="M4502" t="s">
        <v>1154</v>
      </c>
    </row>
    <row r="4503" spans="1:13" ht="14.1" customHeight="1" x14ac:dyDescent="0.25">
      <c r="A4503" s="378" t="s">
        <v>287</v>
      </c>
      <c r="B4503" s="5" t="s">
        <v>281</v>
      </c>
      <c r="C4503" s="6">
        <v>3866000</v>
      </c>
      <c r="D4503" s="702"/>
      <c r="E4503" s="702"/>
      <c r="F4503" s="703"/>
      <c r="G4503" s="1636">
        <v>1247500</v>
      </c>
      <c r="H4503" s="1637">
        <v>0</v>
      </c>
      <c r="I4503" s="1638">
        <f>H4503+G4503</f>
        <v>1247500</v>
      </c>
      <c r="J4503" s="653">
        <f>C4503-I4503</f>
        <v>2618500</v>
      </c>
      <c r="K4503" s="752">
        <f t="shared" si="2023"/>
        <v>32.26849456802897</v>
      </c>
    </row>
    <row r="4504" spans="1:13" ht="14.1" customHeight="1" x14ac:dyDescent="0.25">
      <c r="A4504" s="378" t="s">
        <v>288</v>
      </c>
      <c r="B4504" s="5" t="s">
        <v>282</v>
      </c>
      <c r="C4504" s="6">
        <v>17184000</v>
      </c>
      <c r="D4504" s="702"/>
      <c r="E4504" s="702"/>
      <c r="F4504" s="703"/>
      <c r="G4504" s="1636">
        <f>I3965</f>
        <v>7391671</v>
      </c>
      <c r="H4504" s="1637">
        <v>0</v>
      </c>
      <c r="I4504" s="1638">
        <f>H4504+G4504</f>
        <v>7391671</v>
      </c>
      <c r="J4504" s="653">
        <f>C4504-I4504</f>
        <v>9792329</v>
      </c>
      <c r="K4504" s="752">
        <f t="shared" si="2023"/>
        <v>43.014845204841713</v>
      </c>
    </row>
    <row r="4505" spans="1:13" ht="14.1" customHeight="1" x14ac:dyDescent="0.25">
      <c r="A4505" s="378" t="s">
        <v>289</v>
      </c>
      <c r="B4505" s="5" t="s">
        <v>283</v>
      </c>
      <c r="C4505" s="6">
        <v>1750000</v>
      </c>
      <c r="D4505" s="702"/>
      <c r="E4505" s="702"/>
      <c r="F4505" s="703"/>
      <c r="G4505" s="844">
        <v>1454500</v>
      </c>
      <c r="H4505" s="652"/>
      <c r="I4505" s="943">
        <f>H4505+G4505</f>
        <v>1454500</v>
      </c>
      <c r="J4505" s="653">
        <f>C4505-I4505</f>
        <v>295500</v>
      </c>
      <c r="K4505" s="752">
        <f t="shared" si="2023"/>
        <v>83.114285714285714</v>
      </c>
    </row>
    <row r="4506" spans="1:13" ht="14.1" customHeight="1" thickBot="1" x14ac:dyDescent="0.3">
      <c r="A4506" s="371" t="s">
        <v>47</v>
      </c>
      <c r="B4506" s="47" t="s">
        <v>48</v>
      </c>
      <c r="C4506" s="616">
        <f>C4507</f>
        <v>2500000</v>
      </c>
      <c r="D4506" s="616">
        <f t="shared" ref="D4506:J4508" si="2025">D4507</f>
        <v>0</v>
      </c>
      <c r="E4506" s="616">
        <f t="shared" si="2025"/>
        <v>0</v>
      </c>
      <c r="F4506" s="622">
        <f t="shared" si="2025"/>
        <v>0</v>
      </c>
      <c r="G4506" s="838">
        <f t="shared" si="2025"/>
        <v>2500000</v>
      </c>
      <c r="H4506" s="641">
        <f t="shared" si="2025"/>
        <v>0</v>
      </c>
      <c r="I4506" s="962">
        <f t="shared" si="2025"/>
        <v>2500000</v>
      </c>
      <c r="J4506" s="632">
        <f t="shared" si="2025"/>
        <v>0</v>
      </c>
      <c r="K4506" s="739">
        <f t="shared" si="2023"/>
        <v>100</v>
      </c>
    </row>
    <row r="4507" spans="1:13" ht="14.1" customHeight="1" thickBot="1" x14ac:dyDescent="0.3">
      <c r="A4507" s="372" t="s">
        <v>296</v>
      </c>
      <c r="B4507" s="3" t="s">
        <v>136</v>
      </c>
      <c r="C4507" s="53">
        <f>C4508</f>
        <v>2500000</v>
      </c>
      <c r="D4507" s="53">
        <f t="shared" si="2025"/>
        <v>0</v>
      </c>
      <c r="E4507" s="53">
        <f t="shared" si="2025"/>
        <v>0</v>
      </c>
      <c r="F4507" s="69">
        <f t="shared" si="2025"/>
        <v>0</v>
      </c>
      <c r="G4507" s="848">
        <f t="shared" si="2025"/>
        <v>2500000</v>
      </c>
      <c r="H4507" s="53">
        <f t="shared" si="2025"/>
        <v>0</v>
      </c>
      <c r="I4507" s="945">
        <f t="shared" si="2025"/>
        <v>2500000</v>
      </c>
      <c r="J4507" s="659">
        <f t="shared" si="2025"/>
        <v>0</v>
      </c>
      <c r="K4507" s="741">
        <f t="shared" si="2023"/>
        <v>100</v>
      </c>
    </row>
    <row r="4508" spans="1:13" ht="14.1" customHeight="1" x14ac:dyDescent="0.25">
      <c r="A4508" s="747" t="s">
        <v>297</v>
      </c>
      <c r="B4508" s="51" t="s">
        <v>206</v>
      </c>
      <c r="C4508" s="52">
        <f>C4509</f>
        <v>2500000</v>
      </c>
      <c r="D4508" s="52">
        <f t="shared" si="2025"/>
        <v>0</v>
      </c>
      <c r="E4508" s="52">
        <f t="shared" si="2025"/>
        <v>0</v>
      </c>
      <c r="F4508" s="70">
        <f t="shared" si="2025"/>
        <v>0</v>
      </c>
      <c r="G4508" s="849">
        <f t="shared" si="2025"/>
        <v>2500000</v>
      </c>
      <c r="H4508" s="52">
        <f t="shared" si="2025"/>
        <v>0</v>
      </c>
      <c r="I4508" s="946">
        <f t="shared" si="2025"/>
        <v>2500000</v>
      </c>
      <c r="J4508" s="660">
        <f t="shared" si="2025"/>
        <v>0</v>
      </c>
      <c r="K4508" s="743">
        <f t="shared" si="2023"/>
        <v>100</v>
      </c>
    </row>
    <row r="4509" spans="1:13" ht="14.1" customHeight="1" x14ac:dyDescent="0.25">
      <c r="A4509" s="732" t="s">
        <v>298</v>
      </c>
      <c r="B4509" s="4" t="s">
        <v>725</v>
      </c>
      <c r="C4509" s="6">
        <v>2500000</v>
      </c>
      <c r="D4509" s="702"/>
      <c r="E4509" s="702"/>
      <c r="F4509" s="703"/>
      <c r="G4509" s="844">
        <v>2500000</v>
      </c>
      <c r="H4509" s="652"/>
      <c r="I4509" s="947">
        <f>H4509+G4509</f>
        <v>2500000</v>
      </c>
      <c r="J4509" s="657">
        <f>C4509-I4509</f>
        <v>0</v>
      </c>
      <c r="K4509" s="733">
        <f t="shared" si="2023"/>
        <v>100</v>
      </c>
    </row>
    <row r="4510" spans="1:13" ht="14.1" customHeight="1" thickBot="1" x14ac:dyDescent="0.3">
      <c r="A4510" s="371" t="s">
        <v>49</v>
      </c>
      <c r="B4510" s="47" t="s">
        <v>50</v>
      </c>
      <c r="C4510" s="616">
        <f>C4511</f>
        <v>1250000</v>
      </c>
      <c r="D4510" s="616">
        <f t="shared" ref="D4510:J4512" si="2026">D4511</f>
        <v>0</v>
      </c>
      <c r="E4510" s="616">
        <f t="shared" si="2026"/>
        <v>0</v>
      </c>
      <c r="F4510" s="622">
        <f t="shared" si="2026"/>
        <v>0</v>
      </c>
      <c r="G4510" s="838">
        <f t="shared" si="2026"/>
        <v>1050000</v>
      </c>
      <c r="H4510" s="641">
        <f t="shared" si="2026"/>
        <v>0</v>
      </c>
      <c r="I4510" s="962">
        <f t="shared" si="2026"/>
        <v>1050000</v>
      </c>
      <c r="J4510" s="632">
        <f t="shared" si="2026"/>
        <v>200000</v>
      </c>
      <c r="K4510" s="739">
        <f t="shared" si="2023"/>
        <v>84</v>
      </c>
    </row>
    <row r="4511" spans="1:13" ht="14.1" customHeight="1" thickBot="1" x14ac:dyDescent="0.3">
      <c r="A4511" s="372" t="s">
        <v>299</v>
      </c>
      <c r="B4511" s="3" t="s">
        <v>136</v>
      </c>
      <c r="C4511" s="53">
        <f>C4512</f>
        <v>1250000</v>
      </c>
      <c r="D4511" s="53">
        <f t="shared" si="2026"/>
        <v>0</v>
      </c>
      <c r="E4511" s="53">
        <f t="shared" si="2026"/>
        <v>0</v>
      </c>
      <c r="F4511" s="69">
        <f t="shared" si="2026"/>
        <v>0</v>
      </c>
      <c r="G4511" s="848">
        <f t="shared" si="2026"/>
        <v>1050000</v>
      </c>
      <c r="H4511" s="53">
        <f t="shared" si="2026"/>
        <v>0</v>
      </c>
      <c r="I4511" s="945">
        <f t="shared" si="2026"/>
        <v>1050000</v>
      </c>
      <c r="J4511" s="659">
        <f t="shared" si="2026"/>
        <v>200000</v>
      </c>
      <c r="K4511" s="741">
        <f t="shared" si="2023"/>
        <v>84</v>
      </c>
    </row>
    <row r="4512" spans="1:13" ht="14.1" customHeight="1" x14ac:dyDescent="0.25">
      <c r="A4512" s="747" t="s">
        <v>300</v>
      </c>
      <c r="B4512" s="51" t="s">
        <v>206</v>
      </c>
      <c r="C4512" s="52">
        <f>C4513</f>
        <v>1250000</v>
      </c>
      <c r="D4512" s="52">
        <f t="shared" si="2026"/>
        <v>0</v>
      </c>
      <c r="E4512" s="52">
        <f t="shared" si="2026"/>
        <v>0</v>
      </c>
      <c r="F4512" s="70">
        <f t="shared" si="2026"/>
        <v>0</v>
      </c>
      <c r="G4512" s="849">
        <f t="shared" si="2026"/>
        <v>1050000</v>
      </c>
      <c r="H4512" s="52">
        <f t="shared" si="2026"/>
        <v>0</v>
      </c>
      <c r="I4512" s="946">
        <f t="shared" si="2026"/>
        <v>1050000</v>
      </c>
      <c r="J4512" s="660">
        <f t="shared" si="2026"/>
        <v>200000</v>
      </c>
      <c r="K4512" s="743">
        <f t="shared" si="2023"/>
        <v>84</v>
      </c>
    </row>
    <row r="4513" spans="1:11" ht="14.1" customHeight="1" x14ac:dyDescent="0.25">
      <c r="A4513" s="732" t="s">
        <v>301</v>
      </c>
      <c r="B4513" s="4" t="s">
        <v>724</v>
      </c>
      <c r="C4513" s="6">
        <v>1250000</v>
      </c>
      <c r="D4513" s="708"/>
      <c r="E4513" s="708"/>
      <c r="F4513" s="709"/>
      <c r="G4513" s="844">
        <v>1050000</v>
      </c>
      <c r="H4513" s="652">
        <v>0</v>
      </c>
      <c r="I4513" s="947">
        <f>H4513+G4513</f>
        <v>1050000</v>
      </c>
      <c r="J4513" s="657">
        <f>C4513-I4513</f>
        <v>200000</v>
      </c>
      <c r="K4513" s="733">
        <f t="shared" si="2023"/>
        <v>84</v>
      </c>
    </row>
    <row r="4514" spans="1:11" ht="14.1" customHeight="1" thickBot="1" x14ac:dyDescent="0.3">
      <c r="A4514" s="769" t="s">
        <v>859</v>
      </c>
      <c r="B4514" s="450" t="s">
        <v>879</v>
      </c>
      <c r="C4514" s="451">
        <f>C4515+C4520+C4525</f>
        <v>91200000</v>
      </c>
      <c r="D4514" s="451">
        <f t="shared" ref="D4514:J4514" si="2027">D4515+D4520+D4525</f>
        <v>0</v>
      </c>
      <c r="E4514" s="451">
        <f t="shared" si="2027"/>
        <v>0</v>
      </c>
      <c r="F4514" s="790">
        <f t="shared" si="2027"/>
        <v>0</v>
      </c>
      <c r="G4514" s="850">
        <f t="shared" si="2027"/>
        <v>103500</v>
      </c>
      <c r="H4514" s="451">
        <f t="shared" si="2027"/>
        <v>88000000</v>
      </c>
      <c r="I4514" s="966">
        <f t="shared" si="2027"/>
        <v>88103500</v>
      </c>
      <c r="J4514" s="871">
        <f t="shared" si="2027"/>
        <v>3096500</v>
      </c>
      <c r="K4514" s="770">
        <f t="shared" si="2023"/>
        <v>96.604714912280699</v>
      </c>
    </row>
    <row r="4515" spans="1:11" ht="14.1" customHeight="1" x14ac:dyDescent="0.25">
      <c r="A4515" s="742" t="s">
        <v>860</v>
      </c>
      <c r="B4515" s="41" t="s">
        <v>80</v>
      </c>
      <c r="C4515" s="421">
        <f>C4516</f>
        <v>1270000</v>
      </c>
      <c r="D4515" s="421">
        <f t="shared" ref="D4515:J4515" si="2028">D4516</f>
        <v>0</v>
      </c>
      <c r="E4515" s="421">
        <f t="shared" si="2028"/>
        <v>0</v>
      </c>
      <c r="F4515" s="791">
        <f t="shared" si="2028"/>
        <v>0</v>
      </c>
      <c r="G4515" s="851">
        <f t="shared" si="2028"/>
        <v>0</v>
      </c>
      <c r="H4515" s="421">
        <f t="shared" si="2028"/>
        <v>0</v>
      </c>
      <c r="I4515" s="948">
        <f t="shared" si="2028"/>
        <v>0</v>
      </c>
      <c r="J4515" s="872">
        <f t="shared" si="2028"/>
        <v>1270000</v>
      </c>
      <c r="K4515" s="743">
        <f t="shared" si="2023"/>
        <v>0</v>
      </c>
    </row>
    <row r="4516" spans="1:11" ht="14.1" customHeight="1" x14ac:dyDescent="0.25">
      <c r="A4516" s="744" t="s">
        <v>861</v>
      </c>
      <c r="B4516" s="4" t="s">
        <v>137</v>
      </c>
      <c r="C4516" s="6">
        <f>C4517+C4518+C4519</f>
        <v>1270000</v>
      </c>
      <c r="D4516" s="6">
        <f t="shared" ref="D4516:J4516" si="2029">D4517+D4518+D4519</f>
        <v>0</v>
      </c>
      <c r="E4516" s="6">
        <f t="shared" si="2029"/>
        <v>0</v>
      </c>
      <c r="F4516" s="792">
        <f t="shared" si="2029"/>
        <v>0</v>
      </c>
      <c r="G4516" s="852">
        <f t="shared" si="2029"/>
        <v>0</v>
      </c>
      <c r="H4516" s="6">
        <f t="shared" si="2029"/>
        <v>0</v>
      </c>
      <c r="I4516" s="949">
        <f t="shared" si="2029"/>
        <v>0</v>
      </c>
      <c r="J4516" s="873">
        <f t="shared" si="2029"/>
        <v>1270000</v>
      </c>
      <c r="K4516" s="733">
        <f t="shared" si="2023"/>
        <v>0</v>
      </c>
    </row>
    <row r="4517" spans="1:11" ht="14.1" customHeight="1" x14ac:dyDescent="0.25">
      <c r="A4517" s="744" t="s">
        <v>862</v>
      </c>
      <c r="B4517" s="4" t="s">
        <v>179</v>
      </c>
      <c r="C4517" s="6">
        <v>670000</v>
      </c>
      <c r="D4517" s="708"/>
      <c r="E4517" s="708"/>
      <c r="F4517" s="709"/>
      <c r="G4517" s="844"/>
      <c r="H4517" s="652"/>
      <c r="I4517" s="947"/>
      <c r="J4517" s="657">
        <f>C4517-I4517</f>
        <v>670000</v>
      </c>
      <c r="K4517" s="733">
        <f t="shared" si="2023"/>
        <v>0</v>
      </c>
    </row>
    <row r="4518" spans="1:11" ht="14.1" customHeight="1" x14ac:dyDescent="0.25">
      <c r="A4518" s="744" t="s">
        <v>863</v>
      </c>
      <c r="B4518" s="4" t="s">
        <v>877</v>
      </c>
      <c r="C4518" s="6">
        <v>300000</v>
      </c>
      <c r="D4518" s="708"/>
      <c r="E4518" s="708"/>
      <c r="F4518" s="709"/>
      <c r="G4518" s="844"/>
      <c r="H4518" s="652"/>
      <c r="I4518" s="947"/>
      <c r="J4518" s="657">
        <f>C4518-I4518</f>
        <v>300000</v>
      </c>
      <c r="K4518" s="733">
        <f t="shared" si="2023"/>
        <v>0</v>
      </c>
    </row>
    <row r="4519" spans="1:11" ht="14.1" customHeight="1" thickBot="1" x14ac:dyDescent="0.3">
      <c r="A4519" s="744" t="s">
        <v>864</v>
      </c>
      <c r="B4519" s="32" t="s">
        <v>878</v>
      </c>
      <c r="C4519" s="452">
        <v>300000</v>
      </c>
      <c r="D4519" s="706"/>
      <c r="E4519" s="706"/>
      <c r="F4519" s="707"/>
      <c r="G4519" s="845"/>
      <c r="H4519" s="654"/>
      <c r="I4519" s="950"/>
      <c r="J4519" s="656">
        <f>C4519-I4519</f>
        <v>300000</v>
      </c>
      <c r="K4519" s="737">
        <f t="shared" si="2023"/>
        <v>0</v>
      </c>
    </row>
    <row r="4520" spans="1:11" ht="14.1" customHeight="1" thickBot="1" x14ac:dyDescent="0.3">
      <c r="A4520" s="740" t="s">
        <v>865</v>
      </c>
      <c r="B4520" s="3" t="s">
        <v>136</v>
      </c>
      <c r="C4520" s="53">
        <f>C4521+C4523</f>
        <v>1476000</v>
      </c>
      <c r="D4520" s="53">
        <f t="shared" ref="D4520:J4520" si="2030">D4521+D4523</f>
        <v>0</v>
      </c>
      <c r="E4520" s="53">
        <f t="shared" si="2030"/>
        <v>0</v>
      </c>
      <c r="F4520" s="69">
        <f t="shared" si="2030"/>
        <v>0</v>
      </c>
      <c r="G4520" s="848">
        <f t="shared" si="2030"/>
        <v>103500</v>
      </c>
      <c r="H4520" s="53">
        <f t="shared" si="2030"/>
        <v>0</v>
      </c>
      <c r="I4520" s="945">
        <f t="shared" si="2030"/>
        <v>103500</v>
      </c>
      <c r="J4520" s="659">
        <f t="shared" si="2030"/>
        <v>1372500</v>
      </c>
      <c r="K4520" s="741">
        <f t="shared" si="2023"/>
        <v>7.01219512195122</v>
      </c>
    </row>
    <row r="4521" spans="1:11" ht="14.1" customHeight="1" x14ac:dyDescent="0.25">
      <c r="A4521" s="742" t="s">
        <v>866</v>
      </c>
      <c r="B4521" s="41" t="s">
        <v>139</v>
      </c>
      <c r="C4521" s="421">
        <f>C4522</f>
        <v>576000</v>
      </c>
      <c r="D4521" s="421">
        <f t="shared" ref="D4521:J4521" si="2031">D4522</f>
        <v>0</v>
      </c>
      <c r="E4521" s="421">
        <f t="shared" si="2031"/>
        <v>0</v>
      </c>
      <c r="F4521" s="791">
        <f t="shared" si="2031"/>
        <v>0</v>
      </c>
      <c r="G4521" s="851">
        <f t="shared" si="2031"/>
        <v>103500</v>
      </c>
      <c r="H4521" s="421">
        <f t="shared" si="2031"/>
        <v>0</v>
      </c>
      <c r="I4521" s="948">
        <f t="shared" si="2031"/>
        <v>103500</v>
      </c>
      <c r="J4521" s="872">
        <f t="shared" si="2031"/>
        <v>472500</v>
      </c>
      <c r="K4521" s="743">
        <f t="shared" si="2023"/>
        <v>17.96875</v>
      </c>
    </row>
    <row r="4522" spans="1:11" ht="14.1" customHeight="1" x14ac:dyDescent="0.25">
      <c r="A4522" s="744" t="s">
        <v>867</v>
      </c>
      <c r="B4522" s="4" t="s">
        <v>213</v>
      </c>
      <c r="C4522" s="6">
        <v>576000</v>
      </c>
      <c r="D4522" s="708"/>
      <c r="E4522" s="708"/>
      <c r="F4522" s="709"/>
      <c r="G4522" s="844">
        <v>103500</v>
      </c>
      <c r="H4522" s="652"/>
      <c r="I4522" s="947">
        <f>H4522+G4522</f>
        <v>103500</v>
      </c>
      <c r="J4522" s="657">
        <f>C4522-I4522</f>
        <v>472500</v>
      </c>
      <c r="K4522" s="733">
        <f t="shared" si="2023"/>
        <v>17.96875</v>
      </c>
    </row>
    <row r="4523" spans="1:11" ht="14.1" customHeight="1" x14ac:dyDescent="0.25">
      <c r="A4523" s="744" t="s">
        <v>868</v>
      </c>
      <c r="B4523" s="4" t="s">
        <v>876</v>
      </c>
      <c r="C4523" s="6">
        <f>C4524</f>
        <v>900000</v>
      </c>
      <c r="D4523" s="6">
        <f t="shared" ref="D4523:J4523" si="2032">D4524</f>
        <v>0</v>
      </c>
      <c r="E4523" s="6">
        <f t="shared" si="2032"/>
        <v>0</v>
      </c>
      <c r="F4523" s="792">
        <f t="shared" si="2032"/>
        <v>0</v>
      </c>
      <c r="G4523" s="852">
        <f t="shared" si="2032"/>
        <v>0</v>
      </c>
      <c r="H4523" s="6">
        <f t="shared" si="2032"/>
        <v>0</v>
      </c>
      <c r="I4523" s="949">
        <f t="shared" si="2032"/>
        <v>0</v>
      </c>
      <c r="J4523" s="873">
        <f t="shared" si="2032"/>
        <v>900000</v>
      </c>
      <c r="K4523" s="733">
        <f t="shared" si="2023"/>
        <v>0</v>
      </c>
    </row>
    <row r="4524" spans="1:11" ht="14.1" customHeight="1" x14ac:dyDescent="0.25">
      <c r="A4524" s="744" t="s">
        <v>874</v>
      </c>
      <c r="B4524" s="4" t="s">
        <v>875</v>
      </c>
      <c r="C4524" s="6">
        <v>900000</v>
      </c>
      <c r="D4524" s="708"/>
      <c r="E4524" s="708"/>
      <c r="F4524" s="709"/>
      <c r="G4524" s="844"/>
      <c r="H4524" s="652">
        <v>0</v>
      </c>
      <c r="I4524" s="947"/>
      <c r="J4524" s="657">
        <f>C4524-I4524</f>
        <v>900000</v>
      </c>
      <c r="K4524" s="733">
        <f t="shared" si="2023"/>
        <v>0</v>
      </c>
    </row>
    <row r="4525" spans="1:11" ht="14.1" customHeight="1" x14ac:dyDescent="0.25">
      <c r="A4525" s="744" t="s">
        <v>869</v>
      </c>
      <c r="B4525" s="4" t="s">
        <v>258</v>
      </c>
      <c r="C4525" s="6">
        <f>C4526</f>
        <v>88454000</v>
      </c>
      <c r="D4525" s="6">
        <f t="shared" ref="D4525:J4526" si="2033">D4526</f>
        <v>0</v>
      </c>
      <c r="E4525" s="6">
        <f t="shared" si="2033"/>
        <v>0</v>
      </c>
      <c r="F4525" s="792">
        <f t="shared" si="2033"/>
        <v>0</v>
      </c>
      <c r="G4525" s="852">
        <f t="shared" si="2033"/>
        <v>0</v>
      </c>
      <c r="H4525" s="6">
        <f t="shared" si="2033"/>
        <v>88000000</v>
      </c>
      <c r="I4525" s="949">
        <f t="shared" si="2033"/>
        <v>88000000</v>
      </c>
      <c r="J4525" s="873">
        <f t="shared" si="2033"/>
        <v>454000</v>
      </c>
      <c r="K4525" s="733">
        <f t="shared" si="2023"/>
        <v>99.486738869921084</v>
      </c>
    </row>
    <row r="4526" spans="1:11" ht="14.1" customHeight="1" x14ac:dyDescent="0.25">
      <c r="A4526" s="744" t="s">
        <v>870</v>
      </c>
      <c r="B4526" s="4" t="s">
        <v>872</v>
      </c>
      <c r="C4526" s="6">
        <f>C4527</f>
        <v>88454000</v>
      </c>
      <c r="D4526" s="6">
        <f t="shared" si="2033"/>
        <v>0</v>
      </c>
      <c r="E4526" s="6">
        <f t="shared" si="2033"/>
        <v>0</v>
      </c>
      <c r="F4526" s="792">
        <f t="shared" si="2033"/>
        <v>0</v>
      </c>
      <c r="G4526" s="852">
        <f t="shared" si="2033"/>
        <v>0</v>
      </c>
      <c r="H4526" s="6">
        <f t="shared" si="2033"/>
        <v>88000000</v>
      </c>
      <c r="I4526" s="949">
        <f t="shared" si="2033"/>
        <v>88000000</v>
      </c>
      <c r="J4526" s="873">
        <f t="shared" si="2033"/>
        <v>454000</v>
      </c>
      <c r="K4526" s="733">
        <f t="shared" si="2023"/>
        <v>99.486738869921084</v>
      </c>
    </row>
    <row r="4527" spans="1:11" ht="14.1" customHeight="1" x14ac:dyDescent="0.25">
      <c r="A4527" s="744" t="s">
        <v>871</v>
      </c>
      <c r="B4527" s="4" t="s">
        <v>873</v>
      </c>
      <c r="C4527" s="6">
        <v>88454000</v>
      </c>
      <c r="D4527" s="708"/>
      <c r="E4527" s="708"/>
      <c r="F4527" s="709"/>
      <c r="G4527" s="844"/>
      <c r="H4527" s="652">
        <v>88000000</v>
      </c>
      <c r="I4527" s="947">
        <f>H4527+G4527</f>
        <v>88000000</v>
      </c>
      <c r="J4527" s="657">
        <f>C4527-I4527</f>
        <v>454000</v>
      </c>
      <c r="K4527" s="733">
        <f t="shared" si="2023"/>
        <v>99.486738869921084</v>
      </c>
    </row>
    <row r="4528" spans="1:11" ht="14.1" customHeight="1" x14ac:dyDescent="0.25">
      <c r="A4528" s="745" t="s">
        <v>880</v>
      </c>
      <c r="B4528" s="38" t="s">
        <v>885</v>
      </c>
      <c r="C4528" s="445">
        <f>C4529</f>
        <v>3750000</v>
      </c>
      <c r="D4528" s="445">
        <f t="shared" ref="D4528:J4531" si="2034">D4529</f>
        <v>0</v>
      </c>
      <c r="E4528" s="445">
        <f t="shared" si="2034"/>
        <v>0</v>
      </c>
      <c r="F4528" s="793">
        <f t="shared" si="2034"/>
        <v>0</v>
      </c>
      <c r="G4528" s="853">
        <f t="shared" si="2034"/>
        <v>3750000</v>
      </c>
      <c r="H4528" s="445">
        <f t="shared" si="2034"/>
        <v>0</v>
      </c>
      <c r="I4528" s="854">
        <f t="shared" si="2034"/>
        <v>3750000</v>
      </c>
      <c r="J4528" s="874">
        <f t="shared" si="2034"/>
        <v>0</v>
      </c>
      <c r="K4528" s="746">
        <f t="shared" si="2023"/>
        <v>100</v>
      </c>
    </row>
    <row r="4529" spans="1:11" ht="14.1" customHeight="1" thickBot="1" x14ac:dyDescent="0.3">
      <c r="A4529" s="766" t="s">
        <v>881</v>
      </c>
      <c r="B4529" s="385" t="s">
        <v>886</v>
      </c>
      <c r="C4529" s="423">
        <f>C4530</f>
        <v>3750000</v>
      </c>
      <c r="D4529" s="423">
        <f t="shared" si="2034"/>
        <v>0</v>
      </c>
      <c r="E4529" s="423">
        <f t="shared" si="2034"/>
        <v>0</v>
      </c>
      <c r="F4529" s="794">
        <f t="shared" si="2034"/>
        <v>0</v>
      </c>
      <c r="G4529" s="855">
        <f t="shared" si="2034"/>
        <v>3750000</v>
      </c>
      <c r="H4529" s="423">
        <f t="shared" si="2034"/>
        <v>0</v>
      </c>
      <c r="I4529" s="967">
        <f t="shared" si="2034"/>
        <v>3750000</v>
      </c>
      <c r="J4529" s="875">
        <f t="shared" si="2034"/>
        <v>0</v>
      </c>
      <c r="K4529" s="767">
        <f t="shared" si="2023"/>
        <v>100</v>
      </c>
    </row>
    <row r="4530" spans="1:11" ht="14.1" customHeight="1" thickBot="1" x14ac:dyDescent="0.3">
      <c r="A4530" s="771" t="s">
        <v>882</v>
      </c>
      <c r="B4530" s="3" t="s">
        <v>136</v>
      </c>
      <c r="C4530" s="53">
        <f>C4531</f>
        <v>3750000</v>
      </c>
      <c r="D4530" s="53">
        <f t="shared" si="2034"/>
        <v>0</v>
      </c>
      <c r="E4530" s="53">
        <f t="shared" si="2034"/>
        <v>0</v>
      </c>
      <c r="F4530" s="69">
        <f t="shared" si="2034"/>
        <v>0</v>
      </c>
      <c r="G4530" s="848">
        <f t="shared" si="2034"/>
        <v>3750000</v>
      </c>
      <c r="H4530" s="53">
        <f t="shared" si="2034"/>
        <v>0</v>
      </c>
      <c r="I4530" s="945">
        <f t="shared" si="2034"/>
        <v>3750000</v>
      </c>
      <c r="J4530" s="659">
        <f t="shared" si="2034"/>
        <v>0</v>
      </c>
      <c r="K4530" s="741">
        <f t="shared" si="2023"/>
        <v>100</v>
      </c>
    </row>
    <row r="4531" spans="1:11" ht="14.1" customHeight="1" x14ac:dyDescent="0.25">
      <c r="A4531" s="768" t="s">
        <v>883</v>
      </c>
      <c r="B4531" s="41" t="s">
        <v>887</v>
      </c>
      <c r="C4531" s="421">
        <f>C4532</f>
        <v>3750000</v>
      </c>
      <c r="D4531" s="421">
        <f t="shared" si="2034"/>
        <v>0</v>
      </c>
      <c r="E4531" s="421">
        <f t="shared" si="2034"/>
        <v>0</v>
      </c>
      <c r="F4531" s="791">
        <f t="shared" si="2034"/>
        <v>0</v>
      </c>
      <c r="G4531" s="851">
        <f t="shared" si="2034"/>
        <v>3750000</v>
      </c>
      <c r="H4531" s="421">
        <f t="shared" si="2034"/>
        <v>0</v>
      </c>
      <c r="I4531" s="948">
        <f t="shared" si="2034"/>
        <v>3750000</v>
      </c>
      <c r="J4531" s="872">
        <f t="shared" si="2034"/>
        <v>0</v>
      </c>
      <c r="K4531" s="743">
        <f t="shared" si="2023"/>
        <v>100</v>
      </c>
    </row>
    <row r="4532" spans="1:11" ht="14.1" customHeight="1" x14ac:dyDescent="0.25">
      <c r="A4532" s="378" t="s">
        <v>884</v>
      </c>
      <c r="B4532" s="4" t="s">
        <v>888</v>
      </c>
      <c r="C4532" s="6">
        <v>3750000</v>
      </c>
      <c r="D4532" s="708"/>
      <c r="E4532" s="708"/>
      <c r="F4532" s="709"/>
      <c r="G4532" s="844">
        <v>3750000</v>
      </c>
      <c r="H4532" s="652"/>
      <c r="I4532" s="947">
        <f>H4532+G4532</f>
        <v>3750000</v>
      </c>
      <c r="J4532" s="657">
        <f>C4532-I4532</f>
        <v>0</v>
      </c>
      <c r="K4532" s="733">
        <f t="shared" si="2023"/>
        <v>100</v>
      </c>
    </row>
    <row r="4533" spans="1:11" ht="14.1" customHeight="1" x14ac:dyDescent="0.25">
      <c r="A4533" s="378"/>
      <c r="B4533" s="4"/>
      <c r="C4533" s="6"/>
      <c r="D4533" s="708"/>
      <c r="E4533" s="708"/>
      <c r="F4533" s="709"/>
      <c r="G4533" s="844"/>
      <c r="H4533" s="652"/>
      <c r="I4533" s="947"/>
      <c r="J4533" s="657"/>
      <c r="K4533" s="733"/>
    </row>
    <row r="4534" spans="1:11" ht="14.1" customHeight="1" x14ac:dyDescent="0.25">
      <c r="A4534" s="912"/>
      <c r="B4534" s="879"/>
      <c r="C4534" s="913"/>
      <c r="D4534" s="904"/>
      <c r="E4534" s="904"/>
      <c r="F4534" s="904"/>
      <c r="G4534" s="906"/>
      <c r="H4534" s="906"/>
      <c r="I4534" s="951"/>
      <c r="J4534" s="907"/>
      <c r="K4534" s="884"/>
    </row>
    <row r="4535" spans="1:11" ht="14.1" customHeight="1" x14ac:dyDescent="0.25">
      <c r="A4535" s="914"/>
      <c r="B4535" s="7"/>
      <c r="C4535" s="915"/>
      <c r="D4535" s="908"/>
      <c r="E4535" s="908"/>
      <c r="F4535" s="908"/>
      <c r="G4535" s="910"/>
      <c r="H4535" s="910"/>
      <c r="I4535" s="952"/>
      <c r="J4535" s="911"/>
      <c r="K4535" s="887"/>
    </row>
    <row r="4536" spans="1:11" ht="14.1" customHeight="1" x14ac:dyDescent="0.25">
      <c r="A4536" s="914"/>
      <c r="B4536" s="7"/>
      <c r="C4536" s="915"/>
      <c r="D4536" s="908"/>
      <c r="E4536" s="908"/>
      <c r="F4536" s="908"/>
      <c r="G4536" s="910"/>
      <c r="H4536" s="910"/>
      <c r="I4536" s="952"/>
      <c r="J4536" s="911"/>
      <c r="K4536" s="887"/>
    </row>
    <row r="4537" spans="1:11" ht="14.1" customHeight="1" x14ac:dyDescent="0.25">
      <c r="A4537" s="914"/>
      <c r="B4537" s="7"/>
      <c r="C4537" s="915"/>
      <c r="D4537" s="908"/>
      <c r="E4537" s="908"/>
      <c r="F4537" s="908"/>
      <c r="G4537" s="910"/>
      <c r="H4537" s="910"/>
      <c r="I4537" s="952"/>
      <c r="J4537" s="911"/>
      <c r="K4537" s="887"/>
    </row>
    <row r="4538" spans="1:11" ht="14.1" customHeight="1" x14ac:dyDescent="0.25">
      <c r="A4538" s="914"/>
      <c r="B4538" s="7"/>
      <c r="C4538" s="915"/>
      <c r="D4538" s="908"/>
      <c r="E4538" s="908"/>
      <c r="F4538" s="908"/>
      <c r="G4538" s="910"/>
      <c r="H4538" s="910"/>
      <c r="I4538" s="952"/>
      <c r="J4538" s="911"/>
      <c r="K4538" s="887">
        <v>8</v>
      </c>
    </row>
    <row r="4539" spans="1:11" ht="14.1" customHeight="1" x14ac:dyDescent="0.25">
      <c r="A4539" s="717" t="s">
        <v>435</v>
      </c>
      <c r="B4539" s="689">
        <v>2</v>
      </c>
      <c r="C4539" s="690" t="s">
        <v>436</v>
      </c>
      <c r="D4539" s="690" t="s">
        <v>437</v>
      </c>
      <c r="E4539" s="690" t="s">
        <v>438</v>
      </c>
      <c r="F4539" s="691" t="s">
        <v>439</v>
      </c>
      <c r="G4539" s="801">
        <v>7</v>
      </c>
      <c r="H4539" s="581">
        <v>8</v>
      </c>
      <c r="I4539" s="924">
        <v>9</v>
      </c>
      <c r="J4539" s="582">
        <v>10</v>
      </c>
      <c r="K4539" s="718">
        <v>11</v>
      </c>
    </row>
    <row r="4540" spans="1:11" ht="14.1" customHeight="1" x14ac:dyDescent="0.25">
      <c r="A4540" s="745" t="s">
        <v>104</v>
      </c>
      <c r="B4540" s="38" t="s">
        <v>449</v>
      </c>
      <c r="C4540" s="620">
        <f t="shared" ref="C4540:J4540" si="2035">C4541+C4547</f>
        <v>52000000</v>
      </c>
      <c r="D4540" s="620">
        <f t="shared" si="2035"/>
        <v>0</v>
      </c>
      <c r="E4540" s="620">
        <f t="shared" si="2035"/>
        <v>0</v>
      </c>
      <c r="F4540" s="453">
        <f t="shared" si="2035"/>
        <v>0</v>
      </c>
      <c r="G4540" s="832">
        <f t="shared" si="2035"/>
        <v>82500</v>
      </c>
      <c r="H4540" s="620">
        <f t="shared" si="2035"/>
        <v>0</v>
      </c>
      <c r="I4540" s="810">
        <f t="shared" si="2035"/>
        <v>82500</v>
      </c>
      <c r="J4540" s="866">
        <f t="shared" si="2035"/>
        <v>51917500</v>
      </c>
      <c r="K4540" s="746">
        <f t="shared" ref="K4540:K4571" si="2036">I4540/C4540*100</f>
        <v>0.15865384615384615</v>
      </c>
    </row>
    <row r="4541" spans="1:11" ht="14.1" customHeight="1" thickBot="1" x14ac:dyDescent="0.3">
      <c r="A4541" s="772" t="s">
        <v>889</v>
      </c>
      <c r="B4541" s="49" t="s">
        <v>988</v>
      </c>
      <c r="C4541" s="661">
        <f>C4542</f>
        <v>51870000</v>
      </c>
      <c r="D4541" s="661">
        <f t="shared" ref="D4541:J4541" si="2037">D4542</f>
        <v>0</v>
      </c>
      <c r="E4541" s="661">
        <f t="shared" si="2037"/>
        <v>0</v>
      </c>
      <c r="F4541" s="795">
        <f t="shared" si="2037"/>
        <v>0</v>
      </c>
      <c r="G4541" s="856">
        <f t="shared" si="2037"/>
        <v>0</v>
      </c>
      <c r="H4541" s="661">
        <f t="shared" si="2037"/>
        <v>0</v>
      </c>
      <c r="I4541" s="968">
        <f t="shared" si="2037"/>
        <v>0</v>
      </c>
      <c r="J4541" s="876">
        <f t="shared" si="2037"/>
        <v>51870000</v>
      </c>
      <c r="K4541" s="739">
        <f t="shared" si="2036"/>
        <v>0</v>
      </c>
    </row>
    <row r="4542" spans="1:11" ht="14.1" customHeight="1" thickBot="1" x14ac:dyDescent="0.3">
      <c r="A4542" s="748" t="s">
        <v>890</v>
      </c>
      <c r="B4542" s="3" t="s">
        <v>80</v>
      </c>
      <c r="C4542" s="617">
        <f>C4543+C4545</f>
        <v>51870000</v>
      </c>
      <c r="D4542" s="617">
        <f t="shared" ref="D4542:J4542" si="2038">D4543+D4545</f>
        <v>0</v>
      </c>
      <c r="E4542" s="617">
        <f t="shared" si="2038"/>
        <v>0</v>
      </c>
      <c r="F4542" s="624">
        <f t="shared" si="2038"/>
        <v>0</v>
      </c>
      <c r="G4542" s="820">
        <f t="shared" si="2038"/>
        <v>0</v>
      </c>
      <c r="H4542" s="617">
        <f t="shared" si="2038"/>
        <v>0</v>
      </c>
      <c r="I4542" s="934">
        <f t="shared" si="2038"/>
        <v>0</v>
      </c>
      <c r="J4542" s="625">
        <f t="shared" si="2038"/>
        <v>51870000</v>
      </c>
      <c r="K4542" s="741">
        <f t="shared" si="2036"/>
        <v>0</v>
      </c>
    </row>
    <row r="4543" spans="1:11" ht="14.1" customHeight="1" x14ac:dyDescent="0.25">
      <c r="A4543" s="773" t="s">
        <v>891</v>
      </c>
      <c r="B4543" s="41" t="s">
        <v>302</v>
      </c>
      <c r="C4543" s="618">
        <f>C4544</f>
        <v>8300000</v>
      </c>
      <c r="D4543" s="618">
        <f t="shared" ref="D4543:J4543" si="2039">D4544</f>
        <v>0</v>
      </c>
      <c r="E4543" s="618">
        <f t="shared" si="2039"/>
        <v>0</v>
      </c>
      <c r="F4543" s="626">
        <f t="shared" si="2039"/>
        <v>0</v>
      </c>
      <c r="G4543" s="821">
        <f t="shared" si="2039"/>
        <v>0</v>
      </c>
      <c r="H4543" s="618">
        <f t="shared" si="2039"/>
        <v>0</v>
      </c>
      <c r="I4543" s="935">
        <f t="shared" si="2039"/>
        <v>0</v>
      </c>
      <c r="J4543" s="628">
        <f t="shared" si="2039"/>
        <v>8300000</v>
      </c>
      <c r="K4543" s="743">
        <f t="shared" si="2036"/>
        <v>0</v>
      </c>
    </row>
    <row r="4544" spans="1:11" ht="14.1" customHeight="1" x14ac:dyDescent="0.25">
      <c r="A4544" s="732" t="s">
        <v>892</v>
      </c>
      <c r="B4544" s="4" t="s">
        <v>179</v>
      </c>
      <c r="C4544" s="12">
        <v>8300000</v>
      </c>
      <c r="D4544" s="218"/>
      <c r="E4544" s="218"/>
      <c r="F4544" s="697"/>
      <c r="G4544" s="822"/>
      <c r="H4544" s="605"/>
      <c r="I4544" s="823">
        <f>H4544+G4544</f>
        <v>0</v>
      </c>
      <c r="J4544" s="604">
        <f>C4544-I4544</f>
        <v>8300000</v>
      </c>
      <c r="K4544" s="733">
        <f t="shared" si="2036"/>
        <v>0</v>
      </c>
    </row>
    <row r="4545" spans="1:11" ht="14.1" customHeight="1" x14ac:dyDescent="0.25">
      <c r="A4545" s="732" t="s">
        <v>893</v>
      </c>
      <c r="B4545" s="4" t="s">
        <v>768</v>
      </c>
      <c r="C4545" s="12">
        <f>C4546</f>
        <v>43570000</v>
      </c>
      <c r="D4545" s="12">
        <f t="shared" ref="D4545:J4545" si="2040">D4546</f>
        <v>0</v>
      </c>
      <c r="E4545" s="12">
        <f t="shared" si="2040"/>
        <v>0</v>
      </c>
      <c r="F4545" s="633">
        <f t="shared" si="2040"/>
        <v>0</v>
      </c>
      <c r="G4545" s="824">
        <f t="shared" si="2040"/>
        <v>0</v>
      </c>
      <c r="H4545" s="12">
        <f t="shared" si="2040"/>
        <v>0</v>
      </c>
      <c r="I4545" s="834">
        <f t="shared" si="2040"/>
        <v>0</v>
      </c>
      <c r="J4545" s="634">
        <f t="shared" si="2040"/>
        <v>43570000</v>
      </c>
      <c r="K4545" s="733">
        <f t="shared" si="2036"/>
        <v>0</v>
      </c>
    </row>
    <row r="4546" spans="1:11" ht="14.1" customHeight="1" thickBot="1" x14ac:dyDescent="0.3">
      <c r="A4546" s="736" t="s">
        <v>894</v>
      </c>
      <c r="B4546" s="32" t="s">
        <v>303</v>
      </c>
      <c r="C4546" s="611">
        <v>43570000</v>
      </c>
      <c r="D4546" s="211"/>
      <c r="E4546" s="211"/>
      <c r="F4546" s="693"/>
      <c r="G4546" s="828"/>
      <c r="H4546" s="662"/>
      <c r="I4546" s="829">
        <f>H4546+G4546</f>
        <v>0</v>
      </c>
      <c r="J4546" s="630">
        <f>C4546-I4546</f>
        <v>43570000</v>
      </c>
      <c r="K4546" s="737">
        <f t="shared" si="2036"/>
        <v>0</v>
      </c>
    </row>
    <row r="4547" spans="1:11" ht="14.1" customHeight="1" thickBot="1" x14ac:dyDescent="0.3">
      <c r="A4547" s="748" t="s">
        <v>895</v>
      </c>
      <c r="B4547" s="3" t="s">
        <v>136</v>
      </c>
      <c r="C4547" s="617">
        <f>C4548+C4550</f>
        <v>130000</v>
      </c>
      <c r="D4547" s="617">
        <f t="shared" ref="D4547:J4547" si="2041">D4548+D4550</f>
        <v>0</v>
      </c>
      <c r="E4547" s="617">
        <f t="shared" si="2041"/>
        <v>0</v>
      </c>
      <c r="F4547" s="624">
        <f t="shared" si="2041"/>
        <v>0</v>
      </c>
      <c r="G4547" s="820">
        <f t="shared" si="2041"/>
        <v>82500</v>
      </c>
      <c r="H4547" s="617">
        <f t="shared" si="2041"/>
        <v>0</v>
      </c>
      <c r="I4547" s="934">
        <f t="shared" si="2041"/>
        <v>82500</v>
      </c>
      <c r="J4547" s="625">
        <f t="shared" si="2041"/>
        <v>47500</v>
      </c>
      <c r="K4547" s="741">
        <f t="shared" si="2036"/>
        <v>63.46153846153846</v>
      </c>
    </row>
    <row r="4548" spans="1:11" ht="14.1" customHeight="1" x14ac:dyDescent="0.25">
      <c r="A4548" s="768" t="s">
        <v>896</v>
      </c>
      <c r="B4548" s="41" t="s">
        <v>139</v>
      </c>
      <c r="C4548" s="618">
        <f>C4549</f>
        <v>60000</v>
      </c>
      <c r="D4548" s="618">
        <f t="shared" ref="D4548:J4548" si="2042">D4549</f>
        <v>0</v>
      </c>
      <c r="E4548" s="618">
        <f t="shared" si="2042"/>
        <v>0</v>
      </c>
      <c r="F4548" s="626">
        <f t="shared" si="2042"/>
        <v>0</v>
      </c>
      <c r="G4548" s="821">
        <f t="shared" si="2042"/>
        <v>60000</v>
      </c>
      <c r="H4548" s="618">
        <f t="shared" si="2042"/>
        <v>0</v>
      </c>
      <c r="I4548" s="935">
        <f t="shared" si="2042"/>
        <v>60000</v>
      </c>
      <c r="J4548" s="628">
        <f t="shared" si="2042"/>
        <v>0</v>
      </c>
      <c r="K4548" s="743">
        <f t="shared" si="2036"/>
        <v>100</v>
      </c>
    </row>
    <row r="4549" spans="1:11" ht="14.1" customHeight="1" x14ac:dyDescent="0.25">
      <c r="A4549" s="378" t="s">
        <v>897</v>
      </c>
      <c r="B4549" s="4" t="s">
        <v>213</v>
      </c>
      <c r="C4549" s="12">
        <v>60000</v>
      </c>
      <c r="D4549" s="218"/>
      <c r="E4549" s="218"/>
      <c r="F4549" s="697"/>
      <c r="G4549" s="822">
        <v>60000</v>
      </c>
      <c r="H4549" s="605"/>
      <c r="I4549" s="831">
        <f>H4549+G4549</f>
        <v>60000</v>
      </c>
      <c r="J4549" s="604">
        <f>C4549-I4549</f>
        <v>0</v>
      </c>
      <c r="K4549" s="733">
        <f t="shared" si="2036"/>
        <v>100</v>
      </c>
    </row>
    <row r="4550" spans="1:11" ht="14.1" customHeight="1" x14ac:dyDescent="0.25">
      <c r="A4550" s="378" t="s">
        <v>898</v>
      </c>
      <c r="B4550" s="4" t="s">
        <v>141</v>
      </c>
      <c r="C4550" s="12">
        <f>C4551</f>
        <v>70000</v>
      </c>
      <c r="D4550" s="12">
        <f t="shared" ref="D4550:J4550" si="2043">D4551</f>
        <v>0</v>
      </c>
      <c r="E4550" s="12">
        <f t="shared" si="2043"/>
        <v>0</v>
      </c>
      <c r="F4550" s="633">
        <f t="shared" si="2043"/>
        <v>0</v>
      </c>
      <c r="G4550" s="824">
        <f t="shared" si="2043"/>
        <v>22500</v>
      </c>
      <c r="H4550" s="12">
        <f t="shared" si="2043"/>
        <v>0</v>
      </c>
      <c r="I4550" s="834">
        <f t="shared" si="2043"/>
        <v>22500</v>
      </c>
      <c r="J4550" s="634">
        <f t="shared" si="2043"/>
        <v>47500</v>
      </c>
      <c r="K4550" s="733">
        <f t="shared" si="2036"/>
        <v>32.142857142857146</v>
      </c>
    </row>
    <row r="4551" spans="1:11" ht="14.1" customHeight="1" x14ac:dyDescent="0.25">
      <c r="A4551" s="378" t="s">
        <v>899</v>
      </c>
      <c r="B4551" s="4" t="s">
        <v>142</v>
      </c>
      <c r="C4551" s="12">
        <v>70000</v>
      </c>
      <c r="D4551" s="218"/>
      <c r="E4551" s="218"/>
      <c r="F4551" s="697"/>
      <c r="G4551" s="822">
        <v>22500</v>
      </c>
      <c r="H4551" s="605"/>
      <c r="I4551" s="831">
        <f>H4551+G4551</f>
        <v>22500</v>
      </c>
      <c r="J4551" s="604">
        <f>C4551-I4551</f>
        <v>47500</v>
      </c>
      <c r="K4551" s="733">
        <f t="shared" si="2036"/>
        <v>32.142857142857146</v>
      </c>
    </row>
    <row r="4552" spans="1:11" ht="14.1" customHeight="1" x14ac:dyDescent="0.25">
      <c r="A4552" s="745" t="s">
        <v>103</v>
      </c>
      <c r="B4552" s="38" t="s">
        <v>93</v>
      </c>
      <c r="C4552" s="620">
        <f>C4553+C4561</f>
        <v>6750000</v>
      </c>
      <c r="D4552" s="620">
        <f t="shared" ref="D4552:J4552" si="2044">D4553+D4561</f>
        <v>0</v>
      </c>
      <c r="E4552" s="620">
        <f t="shared" si="2044"/>
        <v>0</v>
      </c>
      <c r="F4552" s="453">
        <f t="shared" si="2044"/>
        <v>0</v>
      </c>
      <c r="G4552" s="832">
        <f t="shared" si="2044"/>
        <v>4131500</v>
      </c>
      <c r="H4552" s="620">
        <f t="shared" si="2044"/>
        <v>0</v>
      </c>
      <c r="I4552" s="810">
        <f t="shared" si="2044"/>
        <v>4131500</v>
      </c>
      <c r="J4552" s="866">
        <f t="shared" si="2044"/>
        <v>2618500</v>
      </c>
      <c r="K4552" s="746">
        <f t="shared" si="2036"/>
        <v>61.207407407407409</v>
      </c>
    </row>
    <row r="4553" spans="1:11" ht="14.1" customHeight="1" thickBot="1" x14ac:dyDescent="0.3">
      <c r="A4553" s="766" t="s">
        <v>51</v>
      </c>
      <c r="B4553" s="385" t="s">
        <v>52</v>
      </c>
      <c r="C4553" s="495">
        <f>C4554</f>
        <v>2000000</v>
      </c>
      <c r="D4553" s="495">
        <f t="shared" ref="D4553:J4553" si="2045">D4554</f>
        <v>0</v>
      </c>
      <c r="E4553" s="495">
        <f t="shared" si="2045"/>
        <v>0</v>
      </c>
      <c r="F4553" s="649">
        <f t="shared" si="2045"/>
        <v>0</v>
      </c>
      <c r="G4553" s="842">
        <f t="shared" si="2045"/>
        <v>2000000</v>
      </c>
      <c r="H4553" s="495">
        <f t="shared" si="2045"/>
        <v>0</v>
      </c>
      <c r="I4553" s="965">
        <f t="shared" si="2045"/>
        <v>2000000</v>
      </c>
      <c r="J4553" s="651">
        <f t="shared" si="2045"/>
        <v>0</v>
      </c>
      <c r="K4553" s="767">
        <f t="shared" si="2036"/>
        <v>100</v>
      </c>
    </row>
    <row r="4554" spans="1:11" ht="14.1" customHeight="1" thickBot="1" x14ac:dyDescent="0.3">
      <c r="A4554" s="372" t="s">
        <v>304</v>
      </c>
      <c r="B4554" s="3" t="s">
        <v>136</v>
      </c>
      <c r="C4554" s="617">
        <f>C4555+C4557+C4559</f>
        <v>2000000</v>
      </c>
      <c r="D4554" s="617">
        <f t="shared" ref="D4554:J4554" si="2046">D4555+D4557+D4559</f>
        <v>0</v>
      </c>
      <c r="E4554" s="617">
        <f t="shared" si="2046"/>
        <v>0</v>
      </c>
      <c r="F4554" s="624">
        <f t="shared" si="2046"/>
        <v>0</v>
      </c>
      <c r="G4554" s="820">
        <f t="shared" si="2046"/>
        <v>2000000</v>
      </c>
      <c r="H4554" s="617">
        <f t="shared" si="2046"/>
        <v>0</v>
      </c>
      <c r="I4554" s="934">
        <f t="shared" si="2046"/>
        <v>2000000</v>
      </c>
      <c r="J4554" s="625">
        <f t="shared" si="2046"/>
        <v>0</v>
      </c>
      <c r="K4554" s="741">
        <f t="shared" si="2036"/>
        <v>100</v>
      </c>
    </row>
    <row r="4555" spans="1:11" ht="14.1" customHeight="1" x14ac:dyDescent="0.25">
      <c r="A4555" s="747" t="s">
        <v>305</v>
      </c>
      <c r="B4555" s="41" t="s">
        <v>139</v>
      </c>
      <c r="C4555" s="618">
        <f>C4556</f>
        <v>350000</v>
      </c>
      <c r="D4555" s="618">
        <f t="shared" ref="D4555:J4555" si="2047">D4556</f>
        <v>0</v>
      </c>
      <c r="E4555" s="618">
        <f t="shared" si="2047"/>
        <v>0</v>
      </c>
      <c r="F4555" s="626">
        <f t="shared" si="2047"/>
        <v>0</v>
      </c>
      <c r="G4555" s="821">
        <f t="shared" si="2047"/>
        <v>350000</v>
      </c>
      <c r="H4555" s="618">
        <f t="shared" si="2047"/>
        <v>0</v>
      </c>
      <c r="I4555" s="935">
        <f t="shared" si="2047"/>
        <v>350000</v>
      </c>
      <c r="J4555" s="628">
        <f t="shared" si="2047"/>
        <v>0</v>
      </c>
      <c r="K4555" s="743">
        <f t="shared" si="2036"/>
        <v>100</v>
      </c>
    </row>
    <row r="4556" spans="1:11" ht="14.1" customHeight="1" x14ac:dyDescent="0.25">
      <c r="A4556" s="732" t="s">
        <v>306</v>
      </c>
      <c r="B4556" s="4" t="s">
        <v>140</v>
      </c>
      <c r="C4556" s="12">
        <v>350000</v>
      </c>
      <c r="D4556" s="218"/>
      <c r="E4556" s="218"/>
      <c r="F4556" s="697"/>
      <c r="G4556" s="822">
        <v>350000</v>
      </c>
      <c r="H4556" s="605"/>
      <c r="I4556" s="823">
        <f>H4556+G4556</f>
        <v>350000</v>
      </c>
      <c r="J4556" s="604">
        <f>C4556-I4556</f>
        <v>0</v>
      </c>
      <c r="K4556" s="733">
        <f t="shared" si="2036"/>
        <v>100</v>
      </c>
    </row>
    <row r="4557" spans="1:11" ht="14.1" customHeight="1" x14ac:dyDescent="0.25">
      <c r="A4557" s="732" t="s">
        <v>307</v>
      </c>
      <c r="B4557" s="4" t="s">
        <v>141</v>
      </c>
      <c r="C4557" s="12">
        <f>C4558</f>
        <v>120000</v>
      </c>
      <c r="D4557" s="12">
        <f t="shared" ref="D4557:J4557" si="2048">D4558</f>
        <v>0</v>
      </c>
      <c r="E4557" s="12">
        <f t="shared" si="2048"/>
        <v>0</v>
      </c>
      <c r="F4557" s="633">
        <f t="shared" si="2048"/>
        <v>0</v>
      </c>
      <c r="G4557" s="824">
        <f t="shared" si="2048"/>
        <v>120000</v>
      </c>
      <c r="H4557" s="12">
        <f t="shared" si="2048"/>
        <v>0</v>
      </c>
      <c r="I4557" s="834">
        <f t="shared" si="2048"/>
        <v>120000</v>
      </c>
      <c r="J4557" s="634">
        <f t="shared" si="2048"/>
        <v>0</v>
      </c>
      <c r="K4557" s="733">
        <f t="shared" si="2036"/>
        <v>100</v>
      </c>
    </row>
    <row r="4558" spans="1:11" ht="14.1" customHeight="1" x14ac:dyDescent="0.25">
      <c r="A4558" s="732" t="s">
        <v>308</v>
      </c>
      <c r="B4558" s="4" t="s">
        <v>142</v>
      </c>
      <c r="C4558" s="12">
        <v>120000</v>
      </c>
      <c r="D4558" s="218"/>
      <c r="E4558" s="218"/>
      <c r="F4558" s="697"/>
      <c r="G4558" s="822">
        <v>120000</v>
      </c>
      <c r="H4558" s="605"/>
      <c r="I4558" s="823">
        <f>H4558+G4558</f>
        <v>120000</v>
      </c>
      <c r="J4558" s="604">
        <f>C4558-I4558</f>
        <v>0</v>
      </c>
      <c r="K4558" s="733">
        <f t="shared" si="2036"/>
        <v>100</v>
      </c>
    </row>
    <row r="4559" spans="1:11" ht="14.1" customHeight="1" x14ac:dyDescent="0.25">
      <c r="A4559" s="732" t="s">
        <v>309</v>
      </c>
      <c r="B4559" s="4" t="s">
        <v>143</v>
      </c>
      <c r="C4559" s="12">
        <f>C4560</f>
        <v>1530000</v>
      </c>
      <c r="D4559" s="12">
        <f t="shared" ref="D4559:J4559" si="2049">D4560</f>
        <v>0</v>
      </c>
      <c r="E4559" s="12">
        <f t="shared" si="2049"/>
        <v>0</v>
      </c>
      <c r="F4559" s="633">
        <f t="shared" si="2049"/>
        <v>0</v>
      </c>
      <c r="G4559" s="824">
        <f t="shared" si="2049"/>
        <v>1530000</v>
      </c>
      <c r="H4559" s="12">
        <f t="shared" si="2049"/>
        <v>0</v>
      </c>
      <c r="I4559" s="834">
        <f t="shared" si="2049"/>
        <v>1530000</v>
      </c>
      <c r="J4559" s="634">
        <f t="shared" si="2049"/>
        <v>0</v>
      </c>
      <c r="K4559" s="733">
        <f t="shared" si="2036"/>
        <v>100</v>
      </c>
    </row>
    <row r="4560" spans="1:11" ht="14.1" customHeight="1" x14ac:dyDescent="0.25">
      <c r="A4560" s="732" t="s">
        <v>310</v>
      </c>
      <c r="B4560" s="4" t="s">
        <v>144</v>
      </c>
      <c r="C4560" s="12">
        <v>1530000</v>
      </c>
      <c r="D4560" s="218"/>
      <c r="E4560" s="218"/>
      <c r="F4560" s="697"/>
      <c r="G4560" s="822">
        <v>1530000</v>
      </c>
      <c r="H4560" s="605">
        <v>0</v>
      </c>
      <c r="I4560" s="823">
        <f>H4560+G4560</f>
        <v>1530000</v>
      </c>
      <c r="J4560" s="604">
        <f>C4560-I4560</f>
        <v>0</v>
      </c>
      <c r="K4560" s="733">
        <f t="shared" si="2036"/>
        <v>100</v>
      </c>
    </row>
    <row r="4561" spans="1:11" ht="14.1" customHeight="1" thickBot="1" x14ac:dyDescent="0.3">
      <c r="A4561" s="371" t="s">
        <v>900</v>
      </c>
      <c r="B4561" s="47" t="s">
        <v>901</v>
      </c>
      <c r="C4561" s="616">
        <f t="shared" ref="C4561:J4561" si="2050">C4562+C4565</f>
        <v>4750000</v>
      </c>
      <c r="D4561" s="616">
        <f t="shared" si="2050"/>
        <v>0</v>
      </c>
      <c r="E4561" s="616">
        <f t="shared" si="2050"/>
        <v>0</v>
      </c>
      <c r="F4561" s="622">
        <f t="shared" si="2050"/>
        <v>0</v>
      </c>
      <c r="G4561" s="838">
        <f t="shared" si="2050"/>
        <v>2131500</v>
      </c>
      <c r="H4561" s="641">
        <f t="shared" si="2050"/>
        <v>0</v>
      </c>
      <c r="I4561" s="962">
        <f t="shared" si="2050"/>
        <v>2131500</v>
      </c>
      <c r="J4561" s="632">
        <f t="shared" si="2050"/>
        <v>2618500</v>
      </c>
      <c r="K4561" s="739">
        <f t="shared" si="2036"/>
        <v>44.873684210526314</v>
      </c>
    </row>
    <row r="4562" spans="1:11" ht="14.1" customHeight="1" thickBot="1" x14ac:dyDescent="0.3">
      <c r="A4562" s="372" t="s">
        <v>902</v>
      </c>
      <c r="B4562" s="3" t="s">
        <v>80</v>
      </c>
      <c r="C4562" s="617">
        <f>C4563</f>
        <v>1350000</v>
      </c>
      <c r="D4562" s="617">
        <f t="shared" ref="D4562:J4563" si="2051">D4563</f>
        <v>0</v>
      </c>
      <c r="E4562" s="617">
        <f t="shared" si="2051"/>
        <v>0</v>
      </c>
      <c r="F4562" s="624">
        <f t="shared" si="2051"/>
        <v>0</v>
      </c>
      <c r="G4562" s="820">
        <f t="shared" si="2051"/>
        <v>450000</v>
      </c>
      <c r="H4562" s="617">
        <f t="shared" si="2051"/>
        <v>0</v>
      </c>
      <c r="I4562" s="934">
        <f t="shared" si="2051"/>
        <v>450000</v>
      </c>
      <c r="J4562" s="625">
        <f t="shared" si="2051"/>
        <v>900000</v>
      </c>
      <c r="K4562" s="741">
        <f t="shared" si="2036"/>
        <v>33.333333333333329</v>
      </c>
    </row>
    <row r="4563" spans="1:11" ht="14.1" customHeight="1" x14ac:dyDescent="0.25">
      <c r="A4563" s="747" t="s">
        <v>903</v>
      </c>
      <c r="B4563" s="41" t="s">
        <v>302</v>
      </c>
      <c r="C4563" s="618">
        <f>C4564</f>
        <v>1350000</v>
      </c>
      <c r="D4563" s="618">
        <f t="shared" si="2051"/>
        <v>0</v>
      </c>
      <c r="E4563" s="618">
        <f t="shared" si="2051"/>
        <v>0</v>
      </c>
      <c r="F4563" s="626">
        <f t="shared" si="2051"/>
        <v>0</v>
      </c>
      <c r="G4563" s="821">
        <f t="shared" si="2051"/>
        <v>450000</v>
      </c>
      <c r="H4563" s="618">
        <f t="shared" si="2051"/>
        <v>0</v>
      </c>
      <c r="I4563" s="935">
        <f t="shared" si="2051"/>
        <v>450000</v>
      </c>
      <c r="J4563" s="628">
        <f t="shared" si="2051"/>
        <v>900000</v>
      </c>
      <c r="K4563" s="743">
        <f t="shared" si="2036"/>
        <v>33.333333333333329</v>
      </c>
    </row>
    <row r="4564" spans="1:11" ht="14.1" customHeight="1" thickBot="1" x14ac:dyDescent="0.3">
      <c r="A4564" s="736" t="s">
        <v>904</v>
      </c>
      <c r="B4564" s="32" t="s">
        <v>179</v>
      </c>
      <c r="C4564" s="611">
        <v>1350000</v>
      </c>
      <c r="D4564" s="590"/>
      <c r="E4564" s="590"/>
      <c r="F4564" s="698"/>
      <c r="G4564" s="828">
        <v>450000</v>
      </c>
      <c r="H4564" s="629"/>
      <c r="I4564" s="829">
        <f>H4564+G4564</f>
        <v>450000</v>
      </c>
      <c r="J4564" s="630">
        <f>C4564-I4564</f>
        <v>900000</v>
      </c>
      <c r="K4564" s="737">
        <f t="shared" si="2036"/>
        <v>33.333333333333329</v>
      </c>
    </row>
    <row r="4565" spans="1:11" ht="14.1" customHeight="1" thickBot="1" x14ac:dyDescent="0.3">
      <c r="A4565" s="372" t="s">
        <v>905</v>
      </c>
      <c r="B4565" s="3" t="s">
        <v>136</v>
      </c>
      <c r="C4565" s="617">
        <f>C4566+C4568+C4570</f>
        <v>3400000</v>
      </c>
      <c r="D4565" s="617">
        <f t="shared" ref="D4565:J4565" si="2052">D4566+D4568+D4570</f>
        <v>0</v>
      </c>
      <c r="E4565" s="617">
        <f t="shared" si="2052"/>
        <v>0</v>
      </c>
      <c r="F4565" s="624">
        <f t="shared" si="2052"/>
        <v>0</v>
      </c>
      <c r="G4565" s="820">
        <f t="shared" si="2052"/>
        <v>1681500</v>
      </c>
      <c r="H4565" s="617">
        <f t="shared" si="2052"/>
        <v>0</v>
      </c>
      <c r="I4565" s="934">
        <f t="shared" si="2052"/>
        <v>1681500</v>
      </c>
      <c r="J4565" s="625">
        <f t="shared" si="2052"/>
        <v>1718500</v>
      </c>
      <c r="K4565" s="741">
        <f t="shared" si="2036"/>
        <v>49.455882352941174</v>
      </c>
    </row>
    <row r="4566" spans="1:11" ht="14.1" customHeight="1" x14ac:dyDescent="0.25">
      <c r="A4566" s="747" t="s">
        <v>906</v>
      </c>
      <c r="B4566" s="41" t="s">
        <v>139</v>
      </c>
      <c r="C4566" s="618">
        <f>C4567</f>
        <v>310000</v>
      </c>
      <c r="D4566" s="618">
        <f t="shared" ref="D4566:J4566" si="2053">D4567</f>
        <v>0</v>
      </c>
      <c r="E4566" s="618">
        <f t="shared" si="2053"/>
        <v>0</v>
      </c>
      <c r="F4566" s="626">
        <f t="shared" si="2053"/>
        <v>0</v>
      </c>
      <c r="G4566" s="821">
        <f t="shared" si="2053"/>
        <v>148500</v>
      </c>
      <c r="H4566" s="618">
        <f t="shared" si="2053"/>
        <v>0</v>
      </c>
      <c r="I4566" s="935">
        <f t="shared" si="2053"/>
        <v>148500</v>
      </c>
      <c r="J4566" s="628">
        <f t="shared" si="2053"/>
        <v>161500</v>
      </c>
      <c r="K4566" s="743">
        <f t="shared" si="2036"/>
        <v>47.903225806451609</v>
      </c>
    </row>
    <row r="4567" spans="1:11" ht="14.1" customHeight="1" x14ac:dyDescent="0.25">
      <c r="A4567" s="732" t="s">
        <v>907</v>
      </c>
      <c r="B4567" s="4" t="s">
        <v>213</v>
      </c>
      <c r="C4567" s="12">
        <v>310000</v>
      </c>
      <c r="D4567" s="218"/>
      <c r="E4567" s="218"/>
      <c r="F4567" s="697"/>
      <c r="G4567" s="822">
        <v>148500</v>
      </c>
      <c r="H4567" s="605"/>
      <c r="I4567" s="823">
        <f>H4567+G4567</f>
        <v>148500</v>
      </c>
      <c r="J4567" s="604">
        <f>C4567-I4567</f>
        <v>161500</v>
      </c>
      <c r="K4567" s="733">
        <f t="shared" si="2036"/>
        <v>47.903225806451609</v>
      </c>
    </row>
    <row r="4568" spans="1:11" ht="14.1" customHeight="1" x14ac:dyDescent="0.25">
      <c r="A4568" s="747" t="s">
        <v>908</v>
      </c>
      <c r="B4568" s="4" t="s">
        <v>141</v>
      </c>
      <c r="C4568" s="611">
        <f>C4569</f>
        <v>210000</v>
      </c>
      <c r="D4568" s="611">
        <f t="shared" ref="D4568:J4568" si="2054">D4569</f>
        <v>0</v>
      </c>
      <c r="E4568" s="611">
        <f t="shared" si="2054"/>
        <v>0</v>
      </c>
      <c r="F4568" s="663">
        <f t="shared" si="2054"/>
        <v>0</v>
      </c>
      <c r="G4568" s="857">
        <f t="shared" si="2054"/>
        <v>93000</v>
      </c>
      <c r="H4568" s="611">
        <f t="shared" si="2054"/>
        <v>0</v>
      </c>
      <c r="I4568" s="953">
        <f t="shared" si="2054"/>
        <v>93000</v>
      </c>
      <c r="J4568" s="664">
        <f t="shared" si="2054"/>
        <v>117000</v>
      </c>
      <c r="K4568" s="733">
        <f t="shared" si="2036"/>
        <v>44.285714285714285</v>
      </c>
    </row>
    <row r="4569" spans="1:11" ht="14.1" customHeight="1" x14ac:dyDescent="0.25">
      <c r="A4569" s="747" t="s">
        <v>909</v>
      </c>
      <c r="B4569" s="4" t="s">
        <v>142</v>
      </c>
      <c r="C4569" s="611">
        <v>210000</v>
      </c>
      <c r="D4569" s="211"/>
      <c r="E4569" s="211"/>
      <c r="F4569" s="693"/>
      <c r="G4569" s="828">
        <v>93000</v>
      </c>
      <c r="H4569" s="629"/>
      <c r="I4569" s="829">
        <f>H4569+G4569</f>
        <v>93000</v>
      </c>
      <c r="J4569" s="630">
        <f>C4569-I4569</f>
        <v>117000</v>
      </c>
      <c r="K4569" s="733">
        <f t="shared" si="2036"/>
        <v>44.285714285714285</v>
      </c>
    </row>
    <row r="4570" spans="1:11" ht="14.1" customHeight="1" x14ac:dyDescent="0.25">
      <c r="A4570" s="768" t="s">
        <v>910</v>
      </c>
      <c r="B4570" s="5" t="s">
        <v>143</v>
      </c>
      <c r="C4570" s="611">
        <f>C4571</f>
        <v>2880000</v>
      </c>
      <c r="D4570" s="611">
        <f t="shared" ref="D4570:J4570" si="2055">D4571</f>
        <v>0</v>
      </c>
      <c r="E4570" s="611">
        <f t="shared" si="2055"/>
        <v>0</v>
      </c>
      <c r="F4570" s="663">
        <f t="shared" si="2055"/>
        <v>0</v>
      </c>
      <c r="G4570" s="824">
        <f t="shared" si="2055"/>
        <v>1440000</v>
      </c>
      <c r="H4570" s="12">
        <f t="shared" si="2055"/>
        <v>0</v>
      </c>
      <c r="I4570" s="834">
        <f t="shared" si="2055"/>
        <v>1440000</v>
      </c>
      <c r="J4570" s="634">
        <f t="shared" si="2055"/>
        <v>1440000</v>
      </c>
      <c r="K4570" s="733">
        <f t="shared" si="2036"/>
        <v>50</v>
      </c>
    </row>
    <row r="4571" spans="1:11" ht="14.1" customHeight="1" x14ac:dyDescent="0.25">
      <c r="A4571" s="768" t="s">
        <v>911</v>
      </c>
      <c r="B4571" s="5" t="s">
        <v>144</v>
      </c>
      <c r="C4571" s="611">
        <v>2880000</v>
      </c>
      <c r="D4571" s="590"/>
      <c r="E4571" s="590"/>
      <c r="F4571" s="698"/>
      <c r="G4571" s="828">
        <v>1440000</v>
      </c>
      <c r="H4571" s="629">
        <v>0</v>
      </c>
      <c r="I4571" s="829">
        <f>H4571+G4571</f>
        <v>1440000</v>
      </c>
      <c r="J4571" s="630">
        <f>C4571-I4571</f>
        <v>1440000</v>
      </c>
      <c r="K4571" s="733">
        <f t="shared" si="2036"/>
        <v>50</v>
      </c>
    </row>
    <row r="4572" spans="1:11" ht="14.1" customHeight="1" x14ac:dyDescent="0.25">
      <c r="A4572" s="773"/>
      <c r="B4572" s="430"/>
      <c r="C4572" s="611"/>
      <c r="D4572" s="590"/>
      <c r="E4572" s="590"/>
      <c r="F4572" s="698"/>
      <c r="G4572" s="805"/>
      <c r="H4572" s="629"/>
      <c r="I4572" s="829"/>
      <c r="J4572" s="630"/>
      <c r="K4572" s="737"/>
    </row>
    <row r="4573" spans="1:11" ht="14.1" customHeight="1" x14ac:dyDescent="0.25">
      <c r="A4573" s="912"/>
      <c r="B4573" s="912"/>
      <c r="C4573" s="880"/>
      <c r="D4573" s="916"/>
      <c r="E4573" s="916"/>
      <c r="F4573" s="916"/>
      <c r="G4573" s="916"/>
      <c r="H4573" s="882"/>
      <c r="I4573" s="882"/>
      <c r="J4573" s="883"/>
      <c r="K4573" s="884"/>
    </row>
    <row r="4574" spans="1:11" ht="14.1" customHeight="1" x14ac:dyDescent="0.25">
      <c r="A4574" s="914"/>
      <c r="B4574" s="914"/>
      <c r="C4574" s="885"/>
      <c r="D4574" s="917"/>
      <c r="E4574" s="917"/>
      <c r="F4574" s="917"/>
      <c r="G4574" s="917"/>
      <c r="H4574" s="415"/>
      <c r="I4574" s="415"/>
      <c r="J4574" s="886"/>
      <c r="K4574" s="887"/>
    </row>
    <row r="4575" spans="1:11" ht="14.1" customHeight="1" x14ac:dyDescent="0.25">
      <c r="A4575" s="914"/>
      <c r="B4575" s="914"/>
      <c r="C4575" s="885"/>
      <c r="D4575" s="917"/>
      <c r="E4575" s="917"/>
      <c r="F4575" s="917"/>
      <c r="G4575" s="917"/>
      <c r="H4575" s="415"/>
      <c r="I4575" s="415"/>
      <c r="J4575" s="886"/>
      <c r="K4575" s="887"/>
    </row>
    <row r="4576" spans="1:11" ht="14.1" customHeight="1" x14ac:dyDescent="0.25">
      <c r="A4576" s="914"/>
      <c r="B4576" s="914"/>
      <c r="C4576" s="885"/>
      <c r="D4576" s="917"/>
      <c r="E4576" s="917"/>
      <c r="F4576" s="917"/>
      <c r="G4576" s="917"/>
      <c r="H4576" s="415"/>
      <c r="I4576" s="415"/>
      <c r="J4576" s="886"/>
      <c r="K4576" s="887"/>
    </row>
    <row r="4577" spans="1:11" ht="14.1" customHeight="1" x14ac:dyDescent="0.25">
      <c r="A4577" s="914"/>
      <c r="B4577" s="914"/>
      <c r="C4577" s="885"/>
      <c r="D4577" s="917"/>
      <c r="E4577" s="917"/>
      <c r="F4577" s="917"/>
      <c r="G4577" s="917"/>
      <c r="H4577" s="415"/>
      <c r="I4577" s="415"/>
      <c r="J4577" s="886"/>
      <c r="K4577" s="887"/>
    </row>
    <row r="4578" spans="1:11" ht="14.1" customHeight="1" x14ac:dyDescent="0.25">
      <c r="A4578" s="914"/>
      <c r="B4578" s="914"/>
      <c r="C4578" s="885"/>
      <c r="D4578" s="917"/>
      <c r="E4578" s="917"/>
      <c r="F4578" s="917"/>
      <c r="G4578" s="917"/>
      <c r="H4578" s="415"/>
      <c r="I4578" s="415"/>
      <c r="J4578" s="886"/>
      <c r="K4578" s="887"/>
    </row>
    <row r="4579" spans="1:11" ht="14.1" customHeight="1" x14ac:dyDescent="0.25">
      <c r="A4579" s="914"/>
      <c r="B4579" s="914"/>
      <c r="C4579" s="885"/>
      <c r="D4579" s="917"/>
      <c r="E4579" s="917"/>
      <c r="F4579" s="917"/>
      <c r="G4579" s="917"/>
      <c r="H4579" s="415"/>
      <c r="I4579" s="415"/>
      <c r="J4579" s="886"/>
      <c r="K4579" s="887"/>
    </row>
    <row r="4580" spans="1:11" ht="14.1" customHeight="1" x14ac:dyDescent="0.25">
      <c r="A4580" s="914"/>
      <c r="B4580" s="914"/>
      <c r="C4580" s="885"/>
      <c r="D4580" s="917"/>
      <c r="E4580" s="917"/>
      <c r="F4580" s="917"/>
      <c r="G4580" s="917"/>
      <c r="H4580" s="415"/>
      <c r="I4580" s="415"/>
      <c r="J4580" s="886"/>
      <c r="K4580" s="887">
        <v>9</v>
      </c>
    </row>
    <row r="4581" spans="1:11" ht="14.1" customHeight="1" x14ac:dyDescent="0.25">
      <c r="A4581" s="717" t="s">
        <v>435</v>
      </c>
      <c r="B4581" s="689">
        <v>2</v>
      </c>
      <c r="C4581" s="690" t="s">
        <v>436</v>
      </c>
      <c r="D4581" s="690" t="s">
        <v>437</v>
      </c>
      <c r="E4581" s="690" t="s">
        <v>438</v>
      </c>
      <c r="F4581" s="691" t="s">
        <v>439</v>
      </c>
      <c r="G4581" s="801">
        <v>7</v>
      </c>
      <c r="H4581" s="581">
        <v>8</v>
      </c>
      <c r="I4581" s="924">
        <v>9</v>
      </c>
      <c r="J4581" s="582">
        <v>10</v>
      </c>
      <c r="K4581" s="718">
        <v>11</v>
      </c>
    </row>
    <row r="4582" spans="1:11" ht="14.1" customHeight="1" x14ac:dyDescent="0.25">
      <c r="A4582" s="774" t="s">
        <v>773</v>
      </c>
      <c r="B4582" s="426" t="s">
        <v>774</v>
      </c>
      <c r="C4582" s="666">
        <f t="shared" ref="C4582:J4582" si="2056">C4583+C4597</f>
        <v>11496000</v>
      </c>
      <c r="D4582" s="666">
        <f t="shared" si="2056"/>
        <v>0</v>
      </c>
      <c r="E4582" s="666">
        <f t="shared" si="2056"/>
        <v>0</v>
      </c>
      <c r="F4582" s="650">
        <f t="shared" si="2056"/>
        <v>0</v>
      </c>
      <c r="G4582" s="858">
        <f t="shared" si="2056"/>
        <v>1434000</v>
      </c>
      <c r="H4582" s="666">
        <f t="shared" si="2056"/>
        <v>0</v>
      </c>
      <c r="I4582" s="843">
        <f t="shared" si="2056"/>
        <v>1434000</v>
      </c>
      <c r="J4582" s="877">
        <f t="shared" si="2056"/>
        <v>10062000</v>
      </c>
      <c r="K4582" s="775">
        <f t="shared" ref="K4582:K4589" si="2057">I4582/C4582*100</f>
        <v>12.473903966597078</v>
      </c>
    </row>
    <row r="4583" spans="1:11" ht="14.1" customHeight="1" thickBot="1" x14ac:dyDescent="0.3">
      <c r="A4583" s="371" t="s">
        <v>53</v>
      </c>
      <c r="B4583" s="54" t="s">
        <v>54</v>
      </c>
      <c r="C4583" s="616">
        <f>C4584</f>
        <v>9996000</v>
      </c>
      <c r="D4583" s="616">
        <f t="shared" ref="D4583:J4583" si="2058">D4584</f>
        <v>0</v>
      </c>
      <c r="E4583" s="616">
        <f t="shared" si="2058"/>
        <v>0</v>
      </c>
      <c r="F4583" s="622">
        <f t="shared" si="2058"/>
        <v>0</v>
      </c>
      <c r="G4583" s="819">
        <f t="shared" si="2058"/>
        <v>655250</v>
      </c>
      <c r="H4583" s="616">
        <f t="shared" si="2058"/>
        <v>0</v>
      </c>
      <c r="I4583" s="961">
        <f t="shared" si="2058"/>
        <v>655250</v>
      </c>
      <c r="J4583" s="865">
        <f t="shared" si="2058"/>
        <v>9340750</v>
      </c>
      <c r="K4583" s="739">
        <f t="shared" si="2057"/>
        <v>6.5551220488195288</v>
      </c>
    </row>
    <row r="4584" spans="1:11" ht="14.1" customHeight="1" thickBot="1" x14ac:dyDescent="0.3">
      <c r="A4584" s="776" t="s">
        <v>311</v>
      </c>
      <c r="B4584" s="3" t="s">
        <v>136</v>
      </c>
      <c r="C4584" s="617">
        <f>C4585+C4587+C4591+C4594</f>
        <v>9996000</v>
      </c>
      <c r="D4584" s="617">
        <f t="shared" ref="D4584:J4584" si="2059">D4585+D4587+D4591+D4594</f>
        <v>0</v>
      </c>
      <c r="E4584" s="617">
        <f t="shared" si="2059"/>
        <v>0</v>
      </c>
      <c r="F4584" s="624">
        <f t="shared" si="2059"/>
        <v>0</v>
      </c>
      <c r="G4584" s="820">
        <f t="shared" si="2059"/>
        <v>655250</v>
      </c>
      <c r="H4584" s="617">
        <f t="shared" si="2059"/>
        <v>0</v>
      </c>
      <c r="I4584" s="934">
        <f t="shared" si="2059"/>
        <v>655250</v>
      </c>
      <c r="J4584" s="625">
        <f t="shared" si="2059"/>
        <v>9340750</v>
      </c>
      <c r="K4584" s="741">
        <f t="shared" si="2057"/>
        <v>6.5551220488195288</v>
      </c>
    </row>
    <row r="4585" spans="1:11" ht="14.1" customHeight="1" x14ac:dyDescent="0.25">
      <c r="A4585" s="777" t="s">
        <v>312</v>
      </c>
      <c r="B4585" s="41" t="s">
        <v>139</v>
      </c>
      <c r="C4585" s="618">
        <f>C4586</f>
        <v>1550000</v>
      </c>
      <c r="D4585" s="618">
        <f t="shared" ref="D4585:J4585" si="2060">D4586</f>
        <v>0</v>
      </c>
      <c r="E4585" s="618">
        <f t="shared" si="2060"/>
        <v>0</v>
      </c>
      <c r="F4585" s="626">
        <f t="shared" si="2060"/>
        <v>0</v>
      </c>
      <c r="G4585" s="821">
        <f t="shared" si="2060"/>
        <v>404000</v>
      </c>
      <c r="H4585" s="618">
        <f t="shared" si="2060"/>
        <v>0</v>
      </c>
      <c r="I4585" s="935">
        <f t="shared" si="2060"/>
        <v>404000</v>
      </c>
      <c r="J4585" s="628">
        <f t="shared" si="2060"/>
        <v>1146000</v>
      </c>
      <c r="K4585" s="743">
        <f t="shared" si="2057"/>
        <v>26.064516129032256</v>
      </c>
    </row>
    <row r="4586" spans="1:11" ht="14.1" customHeight="1" x14ac:dyDescent="0.25">
      <c r="A4586" s="778" t="s">
        <v>313</v>
      </c>
      <c r="B4586" s="4" t="s">
        <v>140</v>
      </c>
      <c r="C4586" s="12">
        <v>1550000</v>
      </c>
      <c r="D4586" s="218"/>
      <c r="E4586" s="218"/>
      <c r="F4586" s="697"/>
      <c r="G4586" s="822">
        <v>404000</v>
      </c>
      <c r="H4586" s="605"/>
      <c r="I4586" s="831">
        <f>H4586+G4586</f>
        <v>404000</v>
      </c>
      <c r="J4586" s="604">
        <f>C4586-I4586</f>
        <v>1146000</v>
      </c>
      <c r="K4586" s="733">
        <f t="shared" si="2057"/>
        <v>26.064516129032256</v>
      </c>
    </row>
    <row r="4587" spans="1:11" ht="14.1" customHeight="1" x14ac:dyDescent="0.25">
      <c r="A4587" s="778" t="s">
        <v>314</v>
      </c>
      <c r="B4587" s="4" t="s">
        <v>141</v>
      </c>
      <c r="C4587" s="12">
        <f>C4588+C4589+C4590</f>
        <v>1350000</v>
      </c>
      <c r="D4587" s="12">
        <f t="shared" ref="D4587:J4587" si="2061">D4588+D4589+D4590</f>
        <v>0</v>
      </c>
      <c r="E4587" s="12">
        <f t="shared" si="2061"/>
        <v>0</v>
      </c>
      <c r="F4587" s="12">
        <f t="shared" si="2061"/>
        <v>0</v>
      </c>
      <c r="G4587" s="12">
        <f t="shared" si="2061"/>
        <v>251250</v>
      </c>
      <c r="H4587" s="12">
        <f t="shared" si="2061"/>
        <v>0</v>
      </c>
      <c r="I4587" s="12">
        <f t="shared" si="2061"/>
        <v>251250</v>
      </c>
      <c r="J4587" s="12">
        <f t="shared" si="2061"/>
        <v>1098750</v>
      </c>
      <c r="K4587" s="733">
        <f t="shared" si="2057"/>
        <v>18.611111111111111</v>
      </c>
    </row>
    <row r="4588" spans="1:11" ht="14.1" customHeight="1" x14ac:dyDescent="0.25">
      <c r="A4588" s="778" t="s">
        <v>1019</v>
      </c>
      <c r="B4588" s="4" t="s">
        <v>1020</v>
      </c>
      <c r="C4588" s="12">
        <v>900000</v>
      </c>
      <c r="D4588" s="12"/>
      <c r="E4588" s="12"/>
      <c r="F4588" s="633"/>
      <c r="G4588" s="824">
        <v>150000</v>
      </c>
      <c r="H4588" s="12"/>
      <c r="I4588" s="834">
        <f>G4588+H4588</f>
        <v>150000</v>
      </c>
      <c r="J4588" s="634">
        <f>C4588-I4588</f>
        <v>750000</v>
      </c>
      <c r="K4588" s="733">
        <f t="shared" si="2057"/>
        <v>16.666666666666664</v>
      </c>
    </row>
    <row r="4589" spans="1:11" ht="14.1" customHeight="1" x14ac:dyDescent="0.25">
      <c r="A4589" s="778" t="s">
        <v>315</v>
      </c>
      <c r="B4589" s="4" t="s">
        <v>142</v>
      </c>
      <c r="C4589" s="12">
        <v>450000</v>
      </c>
      <c r="D4589" s="218"/>
      <c r="E4589" s="218"/>
      <c r="F4589" s="697"/>
      <c r="G4589" s="822">
        <v>101250</v>
      </c>
      <c r="H4589" s="605"/>
      <c r="I4589" s="831">
        <f>H4589+G4589</f>
        <v>101250</v>
      </c>
      <c r="J4589" s="604">
        <f>C4589-I4589</f>
        <v>348750</v>
      </c>
      <c r="K4589" s="733">
        <f t="shared" si="2057"/>
        <v>22.5</v>
      </c>
    </row>
    <row r="4590" spans="1:11" ht="14.1" customHeight="1" x14ac:dyDescent="0.25">
      <c r="A4590" s="778" t="s">
        <v>912</v>
      </c>
      <c r="B4590" s="4" t="s">
        <v>387</v>
      </c>
      <c r="C4590" s="12">
        <v>0</v>
      </c>
      <c r="D4590" s="218"/>
      <c r="E4590" s="218"/>
      <c r="F4590" s="697"/>
      <c r="G4590" s="822"/>
      <c r="H4590" s="605"/>
      <c r="I4590" s="831"/>
      <c r="J4590" s="604">
        <f>C4590-I4590</f>
        <v>0</v>
      </c>
      <c r="K4590" s="733"/>
    </row>
    <row r="4591" spans="1:11" ht="14.1" customHeight="1" x14ac:dyDescent="0.25">
      <c r="A4591" s="778" t="s">
        <v>316</v>
      </c>
      <c r="B4591" s="4" t="s">
        <v>143</v>
      </c>
      <c r="C4591" s="12">
        <f>C4592+C4593</f>
        <v>5000000</v>
      </c>
      <c r="D4591" s="12">
        <f t="shared" ref="D4591:J4591" si="2062">D4592+D4593</f>
        <v>0</v>
      </c>
      <c r="E4591" s="12">
        <f t="shared" si="2062"/>
        <v>0</v>
      </c>
      <c r="F4591" s="633">
        <f t="shared" si="2062"/>
        <v>0</v>
      </c>
      <c r="G4591" s="824">
        <f t="shared" si="2062"/>
        <v>0</v>
      </c>
      <c r="H4591" s="12">
        <f t="shared" si="2062"/>
        <v>0</v>
      </c>
      <c r="I4591" s="834">
        <f t="shared" si="2062"/>
        <v>0</v>
      </c>
      <c r="J4591" s="634">
        <f t="shared" si="2062"/>
        <v>5000000</v>
      </c>
      <c r="K4591" s="733">
        <f t="shared" ref="K4591:K4611" si="2063">I4591/C4591*100</f>
        <v>0</v>
      </c>
    </row>
    <row r="4592" spans="1:11" ht="14.1" customHeight="1" x14ac:dyDescent="0.25">
      <c r="A4592" s="778" t="s">
        <v>317</v>
      </c>
      <c r="B4592" s="4" t="s">
        <v>144</v>
      </c>
      <c r="C4592" s="12">
        <v>2250000</v>
      </c>
      <c r="D4592" s="218"/>
      <c r="E4592" s="218"/>
      <c r="F4592" s="697"/>
      <c r="G4592" s="804"/>
      <c r="H4592" s="605"/>
      <c r="I4592" s="823">
        <f>H4592+G4592</f>
        <v>0</v>
      </c>
      <c r="J4592" s="604">
        <f>C4592-I4592</f>
        <v>2250000</v>
      </c>
      <c r="K4592" s="733">
        <f t="shared" si="2063"/>
        <v>0</v>
      </c>
    </row>
    <row r="4593" spans="1:11" ht="14.1" customHeight="1" x14ac:dyDescent="0.25">
      <c r="A4593" s="778" t="s">
        <v>913</v>
      </c>
      <c r="B4593" s="4" t="s">
        <v>914</v>
      </c>
      <c r="C4593" s="611">
        <v>2750000</v>
      </c>
      <c r="D4593" s="211"/>
      <c r="E4593" s="211"/>
      <c r="F4593" s="693"/>
      <c r="G4593" s="805"/>
      <c r="H4593" s="629"/>
      <c r="I4593" s="829"/>
      <c r="J4593" s="604">
        <f>C4593-I4593</f>
        <v>2750000</v>
      </c>
      <c r="K4593" s="733">
        <f t="shared" si="2063"/>
        <v>0</v>
      </c>
    </row>
    <row r="4594" spans="1:11" ht="14.1" customHeight="1" x14ac:dyDescent="0.25">
      <c r="A4594" s="778" t="s">
        <v>915</v>
      </c>
      <c r="B4594" s="32" t="s">
        <v>918</v>
      </c>
      <c r="C4594" s="611">
        <f>C4595+C4596</f>
        <v>2096000</v>
      </c>
      <c r="D4594" s="611">
        <f t="shared" ref="D4594:J4594" si="2064">D4595+D4596</f>
        <v>0</v>
      </c>
      <c r="E4594" s="611">
        <f t="shared" si="2064"/>
        <v>0</v>
      </c>
      <c r="F4594" s="663">
        <f t="shared" si="2064"/>
        <v>0</v>
      </c>
      <c r="G4594" s="857">
        <f t="shared" si="2064"/>
        <v>0</v>
      </c>
      <c r="H4594" s="611">
        <f t="shared" si="2064"/>
        <v>0</v>
      </c>
      <c r="I4594" s="953">
        <f t="shared" si="2064"/>
        <v>0</v>
      </c>
      <c r="J4594" s="664">
        <f t="shared" si="2064"/>
        <v>2096000</v>
      </c>
      <c r="K4594" s="733">
        <f t="shared" si="2063"/>
        <v>0</v>
      </c>
    </row>
    <row r="4595" spans="1:11" ht="14.1" customHeight="1" x14ac:dyDescent="0.25">
      <c r="A4595" s="778" t="s">
        <v>916</v>
      </c>
      <c r="B4595" s="32" t="s">
        <v>919</v>
      </c>
      <c r="C4595" s="611">
        <v>1496000</v>
      </c>
      <c r="D4595" s="211"/>
      <c r="E4595" s="211"/>
      <c r="F4595" s="693"/>
      <c r="G4595" s="805"/>
      <c r="H4595" s="629"/>
      <c r="I4595" s="829"/>
      <c r="J4595" s="630">
        <f>C4595-I4595</f>
        <v>1496000</v>
      </c>
      <c r="K4595" s="733">
        <f t="shared" si="2063"/>
        <v>0</v>
      </c>
    </row>
    <row r="4596" spans="1:11" ht="14.1" customHeight="1" x14ac:dyDescent="0.25">
      <c r="A4596" s="778" t="s">
        <v>917</v>
      </c>
      <c r="B4596" s="32" t="s">
        <v>920</v>
      </c>
      <c r="C4596" s="611">
        <v>600000</v>
      </c>
      <c r="D4596" s="211"/>
      <c r="E4596" s="211"/>
      <c r="F4596" s="693"/>
      <c r="G4596" s="805"/>
      <c r="H4596" s="629"/>
      <c r="I4596" s="829"/>
      <c r="J4596" s="630">
        <f>C4596-I4596</f>
        <v>600000</v>
      </c>
      <c r="K4596" s="733">
        <f t="shared" si="2063"/>
        <v>0</v>
      </c>
    </row>
    <row r="4597" spans="1:11" ht="14.1" customHeight="1" thickBot="1" x14ac:dyDescent="0.3">
      <c r="A4597" s="371" t="s">
        <v>921</v>
      </c>
      <c r="B4597" s="54" t="s">
        <v>991</v>
      </c>
      <c r="C4597" s="616">
        <f>C4598</f>
        <v>1500000</v>
      </c>
      <c r="D4597" s="616">
        <f t="shared" ref="D4597:J4597" si="2065">D4598</f>
        <v>0</v>
      </c>
      <c r="E4597" s="616">
        <f t="shared" si="2065"/>
        <v>0</v>
      </c>
      <c r="F4597" s="622">
        <f t="shared" si="2065"/>
        <v>0</v>
      </c>
      <c r="G4597" s="838">
        <f t="shared" si="2065"/>
        <v>778750</v>
      </c>
      <c r="H4597" s="641">
        <f t="shared" si="2065"/>
        <v>0</v>
      </c>
      <c r="I4597" s="962">
        <f t="shared" si="2065"/>
        <v>778750</v>
      </c>
      <c r="J4597" s="632">
        <f t="shared" si="2065"/>
        <v>721250</v>
      </c>
      <c r="K4597" s="739">
        <f t="shared" si="2063"/>
        <v>51.916666666666664</v>
      </c>
    </row>
    <row r="4598" spans="1:11" ht="14.1" customHeight="1" thickBot="1" x14ac:dyDescent="0.3">
      <c r="A4598" s="776" t="s">
        <v>922</v>
      </c>
      <c r="B4598" s="3" t="s">
        <v>136</v>
      </c>
      <c r="C4598" s="617">
        <f>C4599+C4601+C4603</f>
        <v>1500000</v>
      </c>
      <c r="D4598" s="617">
        <f t="shared" ref="D4598:J4598" si="2066">D4599+D4601+D4603</f>
        <v>0</v>
      </c>
      <c r="E4598" s="617">
        <f t="shared" si="2066"/>
        <v>0</v>
      </c>
      <c r="F4598" s="624">
        <f t="shared" si="2066"/>
        <v>0</v>
      </c>
      <c r="G4598" s="820">
        <f t="shared" si="2066"/>
        <v>778750</v>
      </c>
      <c r="H4598" s="617">
        <f t="shared" si="2066"/>
        <v>0</v>
      </c>
      <c r="I4598" s="934">
        <f t="shared" si="2066"/>
        <v>778750</v>
      </c>
      <c r="J4598" s="625">
        <f t="shared" si="2066"/>
        <v>721250</v>
      </c>
      <c r="K4598" s="741">
        <f t="shared" si="2063"/>
        <v>51.916666666666664</v>
      </c>
    </row>
    <row r="4599" spans="1:11" ht="14.1" customHeight="1" x14ac:dyDescent="0.25">
      <c r="A4599" s="777" t="s">
        <v>923</v>
      </c>
      <c r="B4599" s="41" t="s">
        <v>139</v>
      </c>
      <c r="C4599" s="618">
        <f>C4600</f>
        <v>40000</v>
      </c>
      <c r="D4599" s="618">
        <f t="shared" ref="D4599:J4599" si="2067">D4600</f>
        <v>0</v>
      </c>
      <c r="E4599" s="618">
        <f t="shared" si="2067"/>
        <v>0</v>
      </c>
      <c r="F4599" s="626">
        <f t="shared" si="2067"/>
        <v>0</v>
      </c>
      <c r="G4599" s="821">
        <f t="shared" si="2067"/>
        <v>40000</v>
      </c>
      <c r="H4599" s="618">
        <f t="shared" si="2067"/>
        <v>0</v>
      </c>
      <c r="I4599" s="935">
        <f t="shared" si="2067"/>
        <v>40000</v>
      </c>
      <c r="J4599" s="628">
        <f t="shared" si="2067"/>
        <v>0</v>
      </c>
      <c r="K4599" s="743">
        <f t="shared" si="2063"/>
        <v>100</v>
      </c>
    </row>
    <row r="4600" spans="1:11" ht="14.1" customHeight="1" x14ac:dyDescent="0.25">
      <c r="A4600" s="778" t="s">
        <v>924</v>
      </c>
      <c r="B4600" s="4" t="s">
        <v>140</v>
      </c>
      <c r="C4600" s="12">
        <v>40000</v>
      </c>
      <c r="D4600" s="218"/>
      <c r="E4600" s="218"/>
      <c r="F4600" s="697"/>
      <c r="G4600" s="822">
        <v>40000</v>
      </c>
      <c r="H4600" s="605"/>
      <c r="I4600" s="823">
        <f>H4600+G4600</f>
        <v>40000</v>
      </c>
      <c r="J4600" s="604">
        <f>C4600-I4600</f>
        <v>0</v>
      </c>
      <c r="K4600" s="733">
        <f t="shared" si="2063"/>
        <v>100</v>
      </c>
    </row>
    <row r="4601" spans="1:11" ht="14.1" customHeight="1" x14ac:dyDescent="0.25">
      <c r="A4601" s="778" t="s">
        <v>925</v>
      </c>
      <c r="B4601" s="4" t="s">
        <v>141</v>
      </c>
      <c r="C4601" s="12">
        <f>C4602</f>
        <v>50000</v>
      </c>
      <c r="D4601" s="12">
        <f t="shared" ref="D4601:J4601" si="2068">D4602</f>
        <v>0</v>
      </c>
      <c r="E4601" s="12">
        <f t="shared" si="2068"/>
        <v>0</v>
      </c>
      <c r="F4601" s="633">
        <f t="shared" si="2068"/>
        <v>0</v>
      </c>
      <c r="G4601" s="824">
        <f t="shared" si="2068"/>
        <v>33750</v>
      </c>
      <c r="H4601" s="12">
        <f t="shared" si="2068"/>
        <v>0</v>
      </c>
      <c r="I4601" s="834">
        <f t="shared" si="2068"/>
        <v>33750</v>
      </c>
      <c r="J4601" s="634">
        <f t="shared" si="2068"/>
        <v>16250</v>
      </c>
      <c r="K4601" s="733">
        <f t="shared" si="2063"/>
        <v>67.5</v>
      </c>
    </row>
    <row r="4602" spans="1:11" ht="14.1" customHeight="1" x14ac:dyDescent="0.25">
      <c r="A4602" s="778" t="s">
        <v>926</v>
      </c>
      <c r="B4602" s="4" t="s">
        <v>142</v>
      </c>
      <c r="C4602" s="12">
        <v>50000</v>
      </c>
      <c r="D4602" s="218"/>
      <c r="E4602" s="218"/>
      <c r="F4602" s="697"/>
      <c r="G4602" s="822">
        <v>33750</v>
      </c>
      <c r="H4602" s="605"/>
      <c r="I4602" s="823">
        <f>H4602+G4602</f>
        <v>33750</v>
      </c>
      <c r="J4602" s="604">
        <f>C4602-I4602</f>
        <v>16250</v>
      </c>
      <c r="K4602" s="733">
        <f t="shared" si="2063"/>
        <v>67.5</v>
      </c>
    </row>
    <row r="4603" spans="1:11" ht="14.1" customHeight="1" x14ac:dyDescent="0.25">
      <c r="A4603" s="778" t="s">
        <v>927</v>
      </c>
      <c r="B4603" s="4" t="s">
        <v>143</v>
      </c>
      <c r="C4603" s="12">
        <f>C4604</f>
        <v>1410000</v>
      </c>
      <c r="D4603" s="12">
        <f t="shared" ref="D4603:J4603" si="2069">D4604</f>
        <v>0</v>
      </c>
      <c r="E4603" s="12">
        <f t="shared" si="2069"/>
        <v>0</v>
      </c>
      <c r="F4603" s="633">
        <f t="shared" si="2069"/>
        <v>0</v>
      </c>
      <c r="G4603" s="824">
        <f t="shared" si="2069"/>
        <v>705000</v>
      </c>
      <c r="H4603" s="12">
        <f t="shared" si="2069"/>
        <v>0</v>
      </c>
      <c r="I4603" s="834">
        <f t="shared" si="2069"/>
        <v>705000</v>
      </c>
      <c r="J4603" s="634">
        <f t="shared" si="2069"/>
        <v>705000</v>
      </c>
      <c r="K4603" s="733">
        <f t="shared" si="2063"/>
        <v>50</v>
      </c>
    </row>
    <row r="4604" spans="1:11" ht="14.1" customHeight="1" x14ac:dyDescent="0.25">
      <c r="A4604" s="778" t="s">
        <v>928</v>
      </c>
      <c r="B4604" s="4" t="s">
        <v>144</v>
      </c>
      <c r="C4604" s="12">
        <v>1410000</v>
      </c>
      <c r="D4604" s="218"/>
      <c r="E4604" s="218"/>
      <c r="F4604" s="697"/>
      <c r="G4604" s="822">
        <v>705000</v>
      </c>
      <c r="H4604" s="605"/>
      <c r="I4604" s="823">
        <f>H4604+G4604</f>
        <v>705000</v>
      </c>
      <c r="J4604" s="604">
        <f>C4604-I4604</f>
        <v>705000</v>
      </c>
      <c r="K4604" s="733">
        <f t="shared" si="2063"/>
        <v>50</v>
      </c>
    </row>
    <row r="4605" spans="1:11" ht="14.1" customHeight="1" thickBot="1" x14ac:dyDescent="0.3">
      <c r="A4605" s="745" t="s">
        <v>102</v>
      </c>
      <c r="B4605" s="40" t="s">
        <v>94</v>
      </c>
      <c r="C4605" s="620">
        <f t="shared" ref="C4605:J4605" si="2070">C4606+C4615+C4627+C4638</f>
        <v>15300000</v>
      </c>
      <c r="D4605" s="620">
        <f t="shared" si="2070"/>
        <v>0</v>
      </c>
      <c r="E4605" s="620">
        <f t="shared" si="2070"/>
        <v>0</v>
      </c>
      <c r="F4605" s="453">
        <f t="shared" si="2070"/>
        <v>0</v>
      </c>
      <c r="G4605" s="825">
        <f t="shared" si="2070"/>
        <v>2416000</v>
      </c>
      <c r="H4605" s="619">
        <f t="shared" si="2070"/>
        <v>0</v>
      </c>
      <c r="I4605" s="665">
        <f t="shared" si="2070"/>
        <v>2416000</v>
      </c>
      <c r="J4605" s="621">
        <f t="shared" si="2070"/>
        <v>12884000</v>
      </c>
      <c r="K4605" s="775">
        <f t="shared" si="2063"/>
        <v>15.790849673202615</v>
      </c>
    </row>
    <row r="4606" spans="1:11" ht="14.1" customHeight="1" thickBot="1" x14ac:dyDescent="0.3">
      <c r="A4606" s="371" t="s">
        <v>56</v>
      </c>
      <c r="B4606" s="54" t="s">
        <v>57</v>
      </c>
      <c r="C4606" s="616">
        <f>C4607</f>
        <v>4900000</v>
      </c>
      <c r="D4606" s="616">
        <f t="shared" ref="D4606:J4606" si="2071">D4607</f>
        <v>0</v>
      </c>
      <c r="E4606" s="616">
        <f t="shared" si="2071"/>
        <v>0</v>
      </c>
      <c r="F4606" s="622">
        <f t="shared" si="2071"/>
        <v>0</v>
      </c>
      <c r="G4606" s="838">
        <f t="shared" si="2071"/>
        <v>0</v>
      </c>
      <c r="H4606" s="641">
        <f t="shared" si="2071"/>
        <v>0</v>
      </c>
      <c r="I4606" s="962">
        <f t="shared" si="2071"/>
        <v>0</v>
      </c>
      <c r="J4606" s="632">
        <f t="shared" si="2071"/>
        <v>4900000</v>
      </c>
      <c r="K4606" s="757">
        <f t="shared" si="2063"/>
        <v>0</v>
      </c>
    </row>
    <row r="4607" spans="1:11" ht="14.1" customHeight="1" thickBot="1" x14ac:dyDescent="0.3">
      <c r="A4607" s="776" t="s">
        <v>318</v>
      </c>
      <c r="B4607" s="3" t="s">
        <v>136</v>
      </c>
      <c r="C4607" s="617">
        <f>C4608+C4610+C4613</f>
        <v>4900000</v>
      </c>
      <c r="D4607" s="617">
        <f t="shared" ref="D4607:J4607" si="2072">D4608+D4610+D4613</f>
        <v>0</v>
      </c>
      <c r="E4607" s="617">
        <f t="shared" si="2072"/>
        <v>0</v>
      </c>
      <c r="F4607" s="624">
        <f t="shared" si="2072"/>
        <v>0</v>
      </c>
      <c r="G4607" s="820">
        <f t="shared" si="2072"/>
        <v>0</v>
      </c>
      <c r="H4607" s="617">
        <f t="shared" si="2072"/>
        <v>0</v>
      </c>
      <c r="I4607" s="934">
        <f t="shared" si="2072"/>
        <v>0</v>
      </c>
      <c r="J4607" s="625">
        <f t="shared" si="2072"/>
        <v>4900000</v>
      </c>
      <c r="K4607" s="743">
        <f t="shared" si="2063"/>
        <v>0</v>
      </c>
    </row>
    <row r="4608" spans="1:11" ht="14.1" customHeight="1" x14ac:dyDescent="0.25">
      <c r="A4608" s="777" t="s">
        <v>319</v>
      </c>
      <c r="B4608" s="41" t="s">
        <v>139</v>
      </c>
      <c r="C4608" s="618">
        <f>C4609</f>
        <v>785000</v>
      </c>
      <c r="D4608" s="618">
        <f t="shared" ref="D4608:J4608" si="2073">D4609</f>
        <v>0</v>
      </c>
      <c r="E4608" s="618">
        <f t="shared" si="2073"/>
        <v>0</v>
      </c>
      <c r="F4608" s="626">
        <f t="shared" si="2073"/>
        <v>0</v>
      </c>
      <c r="G4608" s="821">
        <f t="shared" si="2073"/>
        <v>0</v>
      </c>
      <c r="H4608" s="618">
        <f t="shared" si="2073"/>
        <v>0</v>
      </c>
      <c r="I4608" s="935">
        <f t="shared" si="2073"/>
        <v>0</v>
      </c>
      <c r="J4608" s="628">
        <f t="shared" si="2073"/>
        <v>785000</v>
      </c>
      <c r="K4608" s="733">
        <f t="shared" si="2063"/>
        <v>0</v>
      </c>
    </row>
    <row r="4609" spans="1:11" ht="14.1" customHeight="1" x14ac:dyDescent="0.25">
      <c r="A4609" s="778" t="s">
        <v>320</v>
      </c>
      <c r="B4609" s="4" t="s">
        <v>140</v>
      </c>
      <c r="C4609" s="12">
        <v>785000</v>
      </c>
      <c r="D4609" s="218"/>
      <c r="E4609" s="218"/>
      <c r="F4609" s="697"/>
      <c r="G4609" s="804"/>
      <c r="H4609" s="587"/>
      <c r="I4609" s="823">
        <f>H4609+G4609</f>
        <v>0</v>
      </c>
      <c r="J4609" s="604">
        <f>C4609-I4609</f>
        <v>785000</v>
      </c>
      <c r="K4609" s="733">
        <f t="shared" si="2063"/>
        <v>0</v>
      </c>
    </row>
    <row r="4610" spans="1:11" ht="14.1" customHeight="1" x14ac:dyDescent="0.25">
      <c r="A4610" s="778" t="s">
        <v>321</v>
      </c>
      <c r="B4610" s="4" t="s">
        <v>141</v>
      </c>
      <c r="C4610" s="12">
        <f>C4611+C4612</f>
        <v>290000</v>
      </c>
      <c r="D4610" s="12">
        <f t="shared" ref="D4610:J4610" si="2074">D4611+D4612</f>
        <v>0</v>
      </c>
      <c r="E4610" s="12">
        <f t="shared" si="2074"/>
        <v>0</v>
      </c>
      <c r="F4610" s="633">
        <f t="shared" si="2074"/>
        <v>0</v>
      </c>
      <c r="G4610" s="824">
        <f t="shared" si="2074"/>
        <v>0</v>
      </c>
      <c r="H4610" s="12">
        <f t="shared" si="2074"/>
        <v>0</v>
      </c>
      <c r="I4610" s="834">
        <f t="shared" si="2074"/>
        <v>0</v>
      </c>
      <c r="J4610" s="634">
        <f t="shared" si="2074"/>
        <v>290000</v>
      </c>
      <c r="K4610" s="733">
        <f t="shared" si="2063"/>
        <v>0</v>
      </c>
    </row>
    <row r="4611" spans="1:11" ht="14.1" customHeight="1" x14ac:dyDescent="0.25">
      <c r="A4611" s="778" t="s">
        <v>322</v>
      </c>
      <c r="B4611" s="4" t="s">
        <v>142</v>
      </c>
      <c r="C4611" s="12">
        <v>90000</v>
      </c>
      <c r="D4611" s="218"/>
      <c r="E4611" s="218"/>
      <c r="F4611" s="697"/>
      <c r="G4611" s="804"/>
      <c r="H4611" s="587"/>
      <c r="I4611" s="823">
        <f>H4611+G4611</f>
        <v>0</v>
      </c>
      <c r="J4611" s="604">
        <f>C4611-I4611</f>
        <v>90000</v>
      </c>
      <c r="K4611" s="733">
        <f t="shared" si="2063"/>
        <v>0</v>
      </c>
    </row>
    <row r="4612" spans="1:11" ht="14.1" customHeight="1" x14ac:dyDescent="0.25">
      <c r="A4612" s="778" t="s">
        <v>929</v>
      </c>
      <c r="B4612" s="4" t="s">
        <v>809</v>
      </c>
      <c r="C4612" s="12">
        <v>200000</v>
      </c>
      <c r="D4612" s="218"/>
      <c r="E4612" s="218"/>
      <c r="F4612" s="697"/>
      <c r="G4612" s="804"/>
      <c r="H4612" s="587"/>
      <c r="I4612" s="823"/>
      <c r="J4612" s="604">
        <f>C4612-I4612</f>
        <v>200000</v>
      </c>
      <c r="K4612" s="733"/>
    </row>
    <row r="4613" spans="1:11" ht="14.1" customHeight="1" x14ac:dyDescent="0.25">
      <c r="A4613" s="778" t="s">
        <v>323</v>
      </c>
      <c r="B4613" s="4" t="s">
        <v>143</v>
      </c>
      <c r="C4613" s="12">
        <f>C4614</f>
        <v>3825000</v>
      </c>
      <c r="D4613" s="12">
        <f t="shared" ref="D4613:J4613" si="2075">D4614</f>
        <v>0</v>
      </c>
      <c r="E4613" s="12">
        <f t="shared" si="2075"/>
        <v>0</v>
      </c>
      <c r="F4613" s="633">
        <f t="shared" si="2075"/>
        <v>0</v>
      </c>
      <c r="G4613" s="824">
        <f t="shared" si="2075"/>
        <v>0</v>
      </c>
      <c r="H4613" s="12">
        <f t="shared" si="2075"/>
        <v>0</v>
      </c>
      <c r="I4613" s="954">
        <f t="shared" si="2075"/>
        <v>0</v>
      </c>
      <c r="J4613" s="634">
        <f t="shared" si="2075"/>
        <v>3825000</v>
      </c>
      <c r="K4613" s="733">
        <f t="shared" ref="K4613:K4620" si="2076">I4613/C4613*100</f>
        <v>0</v>
      </c>
    </row>
    <row r="4614" spans="1:11" ht="14.1" customHeight="1" x14ac:dyDescent="0.25">
      <c r="A4614" s="779" t="s">
        <v>324</v>
      </c>
      <c r="B4614" s="32" t="s">
        <v>144</v>
      </c>
      <c r="C4614" s="611">
        <v>3825000</v>
      </c>
      <c r="D4614" s="211"/>
      <c r="E4614" s="211"/>
      <c r="F4614" s="693"/>
      <c r="G4614" s="805"/>
      <c r="H4614" s="590"/>
      <c r="I4614" s="829">
        <f>H4614+G4614</f>
        <v>0</v>
      </c>
      <c r="J4614" s="630">
        <f>C4614-I4614</f>
        <v>3825000</v>
      </c>
      <c r="K4614" s="737">
        <f t="shared" si="2076"/>
        <v>0</v>
      </c>
    </row>
    <row r="4615" spans="1:11" ht="14.1" customHeight="1" thickBot="1" x14ac:dyDescent="0.3">
      <c r="A4615" s="769" t="s">
        <v>58</v>
      </c>
      <c r="B4615" s="125" t="s">
        <v>59</v>
      </c>
      <c r="C4615" s="667">
        <f>C4616</f>
        <v>4000000</v>
      </c>
      <c r="D4615" s="667">
        <f t="shared" ref="D4615:J4615" si="2077">D4616</f>
        <v>0</v>
      </c>
      <c r="E4615" s="667">
        <f t="shared" si="2077"/>
        <v>0</v>
      </c>
      <c r="F4615" s="668">
        <f t="shared" si="2077"/>
        <v>0</v>
      </c>
      <c r="G4615" s="859">
        <f t="shared" si="2077"/>
        <v>2416000</v>
      </c>
      <c r="H4615" s="669">
        <f t="shared" si="2077"/>
        <v>0</v>
      </c>
      <c r="I4615" s="969">
        <f t="shared" si="2077"/>
        <v>2416000</v>
      </c>
      <c r="J4615" s="670">
        <f t="shared" si="2077"/>
        <v>1584000</v>
      </c>
      <c r="K4615" s="780">
        <f t="shared" si="2076"/>
        <v>60.4</v>
      </c>
    </row>
    <row r="4616" spans="1:11" ht="14.1" customHeight="1" thickBot="1" x14ac:dyDescent="0.3">
      <c r="A4616" s="776" t="s">
        <v>325</v>
      </c>
      <c r="B4616" s="3" t="s">
        <v>136</v>
      </c>
      <c r="C4616" s="617">
        <f>C4617+C4619+C4622</f>
        <v>4000000</v>
      </c>
      <c r="D4616" s="617">
        <f t="shared" ref="D4616:J4616" si="2078">D4617+D4619+D4622</f>
        <v>0</v>
      </c>
      <c r="E4616" s="617">
        <f t="shared" si="2078"/>
        <v>0</v>
      </c>
      <c r="F4616" s="624">
        <f t="shared" si="2078"/>
        <v>0</v>
      </c>
      <c r="G4616" s="820">
        <f t="shared" si="2078"/>
        <v>2416000</v>
      </c>
      <c r="H4616" s="617">
        <f t="shared" si="2078"/>
        <v>0</v>
      </c>
      <c r="I4616" s="934">
        <f t="shared" si="2078"/>
        <v>2416000</v>
      </c>
      <c r="J4616" s="625">
        <f t="shared" si="2078"/>
        <v>1584000</v>
      </c>
      <c r="K4616" s="743">
        <f t="shared" si="2076"/>
        <v>60.4</v>
      </c>
    </row>
    <row r="4617" spans="1:11" ht="14.1" customHeight="1" x14ac:dyDescent="0.25">
      <c r="A4617" s="777" t="s">
        <v>326</v>
      </c>
      <c r="B4617" s="41" t="s">
        <v>139</v>
      </c>
      <c r="C4617" s="618">
        <f>C4618</f>
        <v>360000</v>
      </c>
      <c r="D4617" s="618">
        <f t="shared" ref="D4617:J4617" si="2079">D4618</f>
        <v>0</v>
      </c>
      <c r="E4617" s="618">
        <f t="shared" si="2079"/>
        <v>0</v>
      </c>
      <c r="F4617" s="626">
        <f t="shared" si="2079"/>
        <v>0</v>
      </c>
      <c r="G4617" s="821">
        <f t="shared" si="2079"/>
        <v>266000</v>
      </c>
      <c r="H4617" s="618">
        <f t="shared" si="2079"/>
        <v>0</v>
      </c>
      <c r="I4617" s="935">
        <f t="shared" si="2079"/>
        <v>266000</v>
      </c>
      <c r="J4617" s="628">
        <f t="shared" si="2079"/>
        <v>94000</v>
      </c>
      <c r="K4617" s="733">
        <f t="shared" si="2076"/>
        <v>73.888888888888886</v>
      </c>
    </row>
    <row r="4618" spans="1:11" ht="14.1" customHeight="1" x14ac:dyDescent="0.25">
      <c r="A4618" s="778" t="s">
        <v>327</v>
      </c>
      <c r="B4618" s="4" t="s">
        <v>140</v>
      </c>
      <c r="C4618" s="12">
        <v>360000</v>
      </c>
      <c r="D4618" s="218"/>
      <c r="E4618" s="218"/>
      <c r="F4618" s="697"/>
      <c r="G4618" s="822">
        <v>266000</v>
      </c>
      <c r="H4618" s="605"/>
      <c r="I4618" s="831">
        <f>H4618+G4618</f>
        <v>266000</v>
      </c>
      <c r="J4618" s="604">
        <f>C4618-I4618</f>
        <v>94000</v>
      </c>
      <c r="K4618" s="733">
        <f t="shared" si="2076"/>
        <v>73.888888888888886</v>
      </c>
    </row>
    <row r="4619" spans="1:11" ht="14.1" customHeight="1" x14ac:dyDescent="0.25">
      <c r="A4619" s="778" t="s">
        <v>328</v>
      </c>
      <c r="B4619" s="4" t="s">
        <v>141</v>
      </c>
      <c r="C4619" s="12">
        <f>C4620+C4621</f>
        <v>120000</v>
      </c>
      <c r="D4619" s="12">
        <f t="shared" ref="D4619:J4619" si="2080">D4620+D4621</f>
        <v>0</v>
      </c>
      <c r="E4619" s="12">
        <f t="shared" si="2080"/>
        <v>0</v>
      </c>
      <c r="F4619" s="633">
        <f t="shared" si="2080"/>
        <v>0</v>
      </c>
      <c r="G4619" s="824">
        <f t="shared" si="2080"/>
        <v>30000</v>
      </c>
      <c r="H4619" s="12">
        <f t="shared" si="2080"/>
        <v>0</v>
      </c>
      <c r="I4619" s="834">
        <f t="shared" si="2080"/>
        <v>30000</v>
      </c>
      <c r="J4619" s="634">
        <f t="shared" si="2080"/>
        <v>90000</v>
      </c>
      <c r="K4619" s="733">
        <f t="shared" si="2076"/>
        <v>25</v>
      </c>
    </row>
    <row r="4620" spans="1:11" ht="14.1" customHeight="1" x14ac:dyDescent="0.25">
      <c r="A4620" s="778" t="s">
        <v>329</v>
      </c>
      <c r="B4620" s="4" t="s">
        <v>142</v>
      </c>
      <c r="C4620" s="12">
        <v>120000</v>
      </c>
      <c r="D4620" s="218"/>
      <c r="E4620" s="218"/>
      <c r="F4620" s="697"/>
      <c r="G4620" s="822">
        <v>30000</v>
      </c>
      <c r="H4620" s="605"/>
      <c r="I4620" s="823">
        <f>H4620+G4620</f>
        <v>30000</v>
      </c>
      <c r="J4620" s="604">
        <f>C4620-I4620</f>
        <v>90000</v>
      </c>
      <c r="K4620" s="733">
        <f t="shared" si="2076"/>
        <v>25</v>
      </c>
    </row>
    <row r="4621" spans="1:11" ht="14.1" customHeight="1" x14ac:dyDescent="0.25">
      <c r="A4621" s="778" t="s">
        <v>930</v>
      </c>
      <c r="B4621" s="4" t="s">
        <v>809</v>
      </c>
      <c r="C4621" s="12">
        <v>0</v>
      </c>
      <c r="D4621" s="218"/>
      <c r="E4621" s="218"/>
      <c r="F4621" s="697"/>
      <c r="G4621" s="822"/>
      <c r="H4621" s="605"/>
      <c r="I4621" s="823"/>
      <c r="J4621" s="604">
        <f>C4621-I4621</f>
        <v>0</v>
      </c>
      <c r="K4621" s="733"/>
    </row>
    <row r="4622" spans="1:11" ht="14.1" customHeight="1" x14ac:dyDescent="0.25">
      <c r="A4622" s="778" t="s">
        <v>330</v>
      </c>
      <c r="B4622" s="4" t="s">
        <v>143</v>
      </c>
      <c r="C4622" s="12">
        <f>C4623</f>
        <v>3520000</v>
      </c>
      <c r="D4622" s="12">
        <f t="shared" ref="D4622:J4622" si="2081">D4623</f>
        <v>0</v>
      </c>
      <c r="E4622" s="12">
        <f t="shared" si="2081"/>
        <v>0</v>
      </c>
      <c r="F4622" s="633">
        <f t="shared" si="2081"/>
        <v>0</v>
      </c>
      <c r="G4622" s="824">
        <f t="shared" si="2081"/>
        <v>2120000</v>
      </c>
      <c r="H4622" s="12">
        <f t="shared" si="2081"/>
        <v>0</v>
      </c>
      <c r="I4622" s="834">
        <f t="shared" si="2081"/>
        <v>2120000</v>
      </c>
      <c r="J4622" s="634">
        <f t="shared" si="2081"/>
        <v>1400000</v>
      </c>
      <c r="K4622" s="733">
        <f>I4622/C4622*100</f>
        <v>60.227272727272727</v>
      </c>
    </row>
    <row r="4623" spans="1:11" ht="14.1" customHeight="1" x14ac:dyDescent="0.25">
      <c r="A4623" s="778" t="s">
        <v>331</v>
      </c>
      <c r="B4623" s="4" t="s">
        <v>144</v>
      </c>
      <c r="C4623" s="12">
        <v>3520000</v>
      </c>
      <c r="D4623" s="218"/>
      <c r="E4623" s="218"/>
      <c r="F4623" s="697"/>
      <c r="G4623" s="822">
        <v>2120000</v>
      </c>
      <c r="H4623" s="605"/>
      <c r="I4623" s="831">
        <f>H4623+G4623</f>
        <v>2120000</v>
      </c>
      <c r="J4623" s="604">
        <f>C4623-I4623</f>
        <v>1400000</v>
      </c>
      <c r="K4623" s="733">
        <f>I4623/C4623*100</f>
        <v>60.227272727272727</v>
      </c>
    </row>
    <row r="4624" spans="1:11" ht="14.1" customHeight="1" x14ac:dyDescent="0.25">
      <c r="A4624" s="918"/>
      <c r="B4624" s="879"/>
      <c r="C4624" s="880"/>
      <c r="D4624" s="881"/>
      <c r="E4624" s="881"/>
      <c r="F4624" s="881"/>
      <c r="G4624" s="882"/>
      <c r="H4624" s="882"/>
      <c r="I4624" s="941"/>
      <c r="J4624" s="883"/>
      <c r="K4624" s="884"/>
    </row>
    <row r="4625" spans="1:11" ht="14.1" customHeight="1" x14ac:dyDescent="0.25">
      <c r="A4625" s="919"/>
      <c r="B4625" s="7"/>
      <c r="C4625" s="885"/>
      <c r="D4625" s="220"/>
      <c r="E4625" s="220"/>
      <c r="F4625" s="220"/>
      <c r="G4625" s="415"/>
      <c r="H4625" s="415"/>
      <c r="I4625" s="942"/>
      <c r="J4625" s="886"/>
      <c r="K4625" s="887">
        <v>10</v>
      </c>
    </row>
    <row r="4626" spans="1:11" ht="14.1" customHeight="1" x14ac:dyDescent="0.25">
      <c r="A4626" s="717" t="s">
        <v>435</v>
      </c>
      <c r="B4626" s="689">
        <v>2</v>
      </c>
      <c r="C4626" s="690" t="s">
        <v>436</v>
      </c>
      <c r="D4626" s="690" t="s">
        <v>437</v>
      </c>
      <c r="E4626" s="690" t="s">
        <v>438</v>
      </c>
      <c r="F4626" s="691" t="s">
        <v>439</v>
      </c>
      <c r="G4626" s="801">
        <v>7</v>
      </c>
      <c r="H4626" s="581">
        <v>8</v>
      </c>
      <c r="I4626" s="924">
        <v>9</v>
      </c>
      <c r="J4626" s="582">
        <v>10</v>
      </c>
      <c r="K4626" s="718">
        <v>11</v>
      </c>
    </row>
    <row r="4627" spans="1:11" ht="14.1" customHeight="1" thickBot="1" x14ac:dyDescent="0.3">
      <c r="A4627" s="371" t="s">
        <v>60</v>
      </c>
      <c r="B4627" s="47" t="s">
        <v>61</v>
      </c>
      <c r="C4627" s="616">
        <f>C4628</f>
        <v>4000000</v>
      </c>
      <c r="D4627" s="616">
        <f t="shared" ref="D4627:J4627" si="2082">D4628</f>
        <v>0</v>
      </c>
      <c r="E4627" s="616">
        <f t="shared" si="2082"/>
        <v>0</v>
      </c>
      <c r="F4627" s="622">
        <f t="shared" si="2082"/>
        <v>0</v>
      </c>
      <c r="G4627" s="819">
        <f t="shared" si="2082"/>
        <v>0</v>
      </c>
      <c r="H4627" s="616">
        <f t="shared" si="2082"/>
        <v>0</v>
      </c>
      <c r="I4627" s="961">
        <f t="shared" si="2082"/>
        <v>0</v>
      </c>
      <c r="J4627" s="865">
        <f t="shared" si="2082"/>
        <v>4000000</v>
      </c>
      <c r="K4627" s="739">
        <f t="shared" ref="K4627:K4632" si="2083">I4627/C4627*100</f>
        <v>0</v>
      </c>
    </row>
    <row r="4628" spans="1:11" ht="14.1" customHeight="1" thickBot="1" x14ac:dyDescent="0.3">
      <c r="A4628" s="776" t="s">
        <v>332</v>
      </c>
      <c r="B4628" s="3" t="s">
        <v>136</v>
      </c>
      <c r="C4628" s="617">
        <f>C4629+C4631+C4634+C4636</f>
        <v>4000000</v>
      </c>
      <c r="D4628" s="617">
        <f t="shared" ref="D4628:J4628" si="2084">D4629+D4631+D4634+D4636</f>
        <v>0</v>
      </c>
      <c r="E4628" s="617">
        <f t="shared" si="2084"/>
        <v>0</v>
      </c>
      <c r="F4628" s="624">
        <f t="shared" si="2084"/>
        <v>0</v>
      </c>
      <c r="G4628" s="820">
        <f t="shared" si="2084"/>
        <v>0</v>
      </c>
      <c r="H4628" s="617">
        <f t="shared" si="2084"/>
        <v>0</v>
      </c>
      <c r="I4628" s="934">
        <f t="shared" si="2084"/>
        <v>0</v>
      </c>
      <c r="J4628" s="625">
        <f t="shared" si="2084"/>
        <v>4000000</v>
      </c>
      <c r="K4628" s="741">
        <f t="shared" si="2083"/>
        <v>0</v>
      </c>
    </row>
    <row r="4629" spans="1:11" ht="14.1" customHeight="1" x14ac:dyDescent="0.25">
      <c r="A4629" s="777" t="s">
        <v>333</v>
      </c>
      <c r="B4629" s="41" t="s">
        <v>139</v>
      </c>
      <c r="C4629" s="618">
        <f>C4630</f>
        <v>110000</v>
      </c>
      <c r="D4629" s="618">
        <f t="shared" ref="D4629:J4629" si="2085">D4630</f>
        <v>0</v>
      </c>
      <c r="E4629" s="618">
        <f t="shared" si="2085"/>
        <v>0</v>
      </c>
      <c r="F4629" s="626">
        <f t="shared" si="2085"/>
        <v>0</v>
      </c>
      <c r="G4629" s="827">
        <f t="shared" si="2085"/>
        <v>0</v>
      </c>
      <c r="H4629" s="627">
        <f t="shared" si="2085"/>
        <v>0</v>
      </c>
      <c r="I4629" s="936">
        <f t="shared" si="2085"/>
        <v>0</v>
      </c>
      <c r="J4629" s="628">
        <f t="shared" si="2085"/>
        <v>110000</v>
      </c>
      <c r="K4629" s="743">
        <f t="shared" si="2083"/>
        <v>0</v>
      </c>
    </row>
    <row r="4630" spans="1:11" ht="14.1" customHeight="1" x14ac:dyDescent="0.25">
      <c r="A4630" s="778" t="s">
        <v>334</v>
      </c>
      <c r="B4630" s="4" t="s">
        <v>140</v>
      </c>
      <c r="C4630" s="12">
        <v>110000</v>
      </c>
      <c r="D4630" s="218"/>
      <c r="E4630" s="218"/>
      <c r="F4630" s="697"/>
      <c r="G4630" s="822"/>
      <c r="H4630" s="605"/>
      <c r="I4630" s="823">
        <f>H4630+G4630</f>
        <v>0</v>
      </c>
      <c r="J4630" s="604">
        <f>C4630-I4630</f>
        <v>110000</v>
      </c>
      <c r="K4630" s="733">
        <f t="shared" si="2083"/>
        <v>0</v>
      </c>
    </row>
    <row r="4631" spans="1:11" ht="14.1" customHeight="1" x14ac:dyDescent="0.25">
      <c r="A4631" s="778" t="s">
        <v>335</v>
      </c>
      <c r="B4631" s="4" t="s">
        <v>141</v>
      </c>
      <c r="C4631" s="12">
        <f>C4632+C4633</f>
        <v>90000</v>
      </c>
      <c r="D4631" s="12">
        <f t="shared" ref="D4631:J4631" si="2086">D4632+D4633</f>
        <v>0</v>
      </c>
      <c r="E4631" s="12">
        <f t="shared" si="2086"/>
        <v>0</v>
      </c>
      <c r="F4631" s="633">
        <f t="shared" si="2086"/>
        <v>0</v>
      </c>
      <c r="G4631" s="824">
        <f t="shared" si="2086"/>
        <v>0</v>
      </c>
      <c r="H4631" s="12">
        <f t="shared" si="2086"/>
        <v>0</v>
      </c>
      <c r="I4631" s="834">
        <f t="shared" si="2086"/>
        <v>0</v>
      </c>
      <c r="J4631" s="634">
        <f t="shared" si="2086"/>
        <v>90000</v>
      </c>
      <c r="K4631" s="733">
        <f t="shared" si="2083"/>
        <v>0</v>
      </c>
    </row>
    <row r="4632" spans="1:11" ht="14.1" customHeight="1" x14ac:dyDescent="0.25">
      <c r="A4632" s="778" t="s">
        <v>336</v>
      </c>
      <c r="B4632" s="4" t="s">
        <v>142</v>
      </c>
      <c r="C4632" s="12">
        <v>90000</v>
      </c>
      <c r="D4632" s="218"/>
      <c r="E4632" s="218"/>
      <c r="F4632" s="697"/>
      <c r="G4632" s="822"/>
      <c r="H4632" s="605"/>
      <c r="I4632" s="823">
        <f>H4632+G4632</f>
        <v>0</v>
      </c>
      <c r="J4632" s="604">
        <f>C4632-I4632</f>
        <v>90000</v>
      </c>
      <c r="K4632" s="733">
        <f t="shared" si="2083"/>
        <v>0</v>
      </c>
    </row>
    <row r="4633" spans="1:11" ht="14.1" customHeight="1" x14ac:dyDescent="0.25">
      <c r="A4633" s="778" t="s">
        <v>931</v>
      </c>
      <c r="B4633" s="4" t="s">
        <v>809</v>
      </c>
      <c r="C4633" s="12">
        <v>0</v>
      </c>
      <c r="D4633" s="218"/>
      <c r="E4633" s="218"/>
      <c r="F4633" s="697"/>
      <c r="G4633" s="822"/>
      <c r="H4633" s="605"/>
      <c r="I4633" s="823"/>
      <c r="J4633" s="604">
        <f>C4633-I4633</f>
        <v>0</v>
      </c>
      <c r="K4633" s="733"/>
    </row>
    <row r="4634" spans="1:11" ht="14.1" customHeight="1" x14ac:dyDescent="0.25">
      <c r="A4634" s="778" t="s">
        <v>337</v>
      </c>
      <c r="B4634" s="4" t="s">
        <v>143</v>
      </c>
      <c r="C4634" s="12">
        <f>C4635</f>
        <v>1400000</v>
      </c>
      <c r="D4634" s="12">
        <f t="shared" ref="D4634:J4634" si="2087">D4635</f>
        <v>0</v>
      </c>
      <c r="E4634" s="12">
        <f t="shared" si="2087"/>
        <v>0</v>
      </c>
      <c r="F4634" s="633">
        <f t="shared" si="2087"/>
        <v>0</v>
      </c>
      <c r="G4634" s="860">
        <f t="shared" si="2087"/>
        <v>0</v>
      </c>
      <c r="H4634" s="416">
        <f t="shared" si="2087"/>
        <v>0</v>
      </c>
      <c r="I4634" s="954">
        <f t="shared" si="2087"/>
        <v>0</v>
      </c>
      <c r="J4634" s="634">
        <f t="shared" si="2087"/>
        <v>1400000</v>
      </c>
      <c r="K4634" s="733">
        <f t="shared" ref="K4634:K4643" si="2088">I4634/C4634*100</f>
        <v>0</v>
      </c>
    </row>
    <row r="4635" spans="1:11" ht="14.1" customHeight="1" x14ac:dyDescent="0.25">
      <c r="A4635" s="778" t="s">
        <v>338</v>
      </c>
      <c r="B4635" s="4" t="s">
        <v>144</v>
      </c>
      <c r="C4635" s="12">
        <v>1400000</v>
      </c>
      <c r="D4635" s="218"/>
      <c r="E4635" s="218"/>
      <c r="F4635" s="697"/>
      <c r="G4635" s="822"/>
      <c r="H4635" s="605"/>
      <c r="I4635" s="823">
        <f>H4635+G4635</f>
        <v>0</v>
      </c>
      <c r="J4635" s="604">
        <f>C4635-I4635</f>
        <v>1400000</v>
      </c>
      <c r="K4635" s="733">
        <f t="shared" si="2088"/>
        <v>0</v>
      </c>
    </row>
    <row r="4636" spans="1:11" ht="14.1" customHeight="1" x14ac:dyDescent="0.25">
      <c r="A4636" s="778" t="s">
        <v>932</v>
      </c>
      <c r="B4636" s="32" t="s">
        <v>918</v>
      </c>
      <c r="C4636" s="611">
        <f>C4637</f>
        <v>2400000</v>
      </c>
      <c r="D4636" s="611">
        <f t="shared" ref="D4636:J4636" si="2089">D4637</f>
        <v>0</v>
      </c>
      <c r="E4636" s="611">
        <f t="shared" si="2089"/>
        <v>0</v>
      </c>
      <c r="F4636" s="663">
        <f t="shared" si="2089"/>
        <v>0</v>
      </c>
      <c r="G4636" s="857">
        <f t="shared" si="2089"/>
        <v>0</v>
      </c>
      <c r="H4636" s="611">
        <f t="shared" si="2089"/>
        <v>0</v>
      </c>
      <c r="I4636" s="953">
        <f t="shared" si="2089"/>
        <v>0</v>
      </c>
      <c r="J4636" s="664">
        <f t="shared" si="2089"/>
        <v>2400000</v>
      </c>
      <c r="K4636" s="733">
        <f t="shared" si="2088"/>
        <v>0</v>
      </c>
    </row>
    <row r="4637" spans="1:11" ht="14.1" customHeight="1" x14ac:dyDescent="0.25">
      <c r="A4637" s="778" t="s">
        <v>933</v>
      </c>
      <c r="B4637" s="32" t="s">
        <v>919</v>
      </c>
      <c r="C4637" s="611">
        <v>2400000</v>
      </c>
      <c r="D4637" s="211"/>
      <c r="E4637" s="211"/>
      <c r="F4637" s="693"/>
      <c r="G4637" s="828"/>
      <c r="H4637" s="629"/>
      <c r="I4637" s="829"/>
      <c r="J4637" s="630">
        <f>C4637-I4637</f>
        <v>2400000</v>
      </c>
      <c r="K4637" s="733">
        <f t="shared" si="2088"/>
        <v>0</v>
      </c>
    </row>
    <row r="4638" spans="1:11" ht="14.1" customHeight="1" thickBot="1" x14ac:dyDescent="0.3">
      <c r="A4638" s="371" t="s">
        <v>62</v>
      </c>
      <c r="B4638" s="47" t="s">
        <v>63</v>
      </c>
      <c r="C4638" s="616">
        <f>C4639</f>
        <v>2400000</v>
      </c>
      <c r="D4638" s="616">
        <f t="shared" ref="D4638:J4638" si="2090">D4639</f>
        <v>0</v>
      </c>
      <c r="E4638" s="616">
        <f t="shared" si="2090"/>
        <v>0</v>
      </c>
      <c r="F4638" s="622">
        <f t="shared" si="2090"/>
        <v>0</v>
      </c>
      <c r="G4638" s="838">
        <f t="shared" si="2090"/>
        <v>0</v>
      </c>
      <c r="H4638" s="641">
        <f t="shared" si="2090"/>
        <v>0</v>
      </c>
      <c r="I4638" s="962">
        <f t="shared" si="2090"/>
        <v>0</v>
      </c>
      <c r="J4638" s="632">
        <f t="shared" si="2090"/>
        <v>2400000</v>
      </c>
      <c r="K4638" s="739">
        <f t="shared" si="2088"/>
        <v>0</v>
      </c>
    </row>
    <row r="4639" spans="1:11" ht="14.1" customHeight="1" thickBot="1" x14ac:dyDescent="0.3">
      <c r="A4639" s="776" t="s">
        <v>339</v>
      </c>
      <c r="B4639" s="3" t="s">
        <v>136</v>
      </c>
      <c r="C4639" s="617">
        <f>C4640+C4642+C4645</f>
        <v>2400000</v>
      </c>
      <c r="D4639" s="617">
        <f t="shared" ref="D4639:J4639" si="2091">D4640+D4642+D4645</f>
        <v>0</v>
      </c>
      <c r="E4639" s="617">
        <f t="shared" si="2091"/>
        <v>0</v>
      </c>
      <c r="F4639" s="624">
        <f t="shared" si="2091"/>
        <v>0</v>
      </c>
      <c r="G4639" s="820">
        <f t="shared" si="2091"/>
        <v>0</v>
      </c>
      <c r="H4639" s="617">
        <f t="shared" si="2091"/>
        <v>0</v>
      </c>
      <c r="I4639" s="934">
        <f t="shared" si="2091"/>
        <v>0</v>
      </c>
      <c r="J4639" s="625">
        <f t="shared" si="2091"/>
        <v>2400000</v>
      </c>
      <c r="K4639" s="741">
        <f t="shared" si="2088"/>
        <v>0</v>
      </c>
    </row>
    <row r="4640" spans="1:11" ht="14.1" customHeight="1" x14ac:dyDescent="0.25">
      <c r="A4640" s="777" t="s">
        <v>340</v>
      </c>
      <c r="B4640" s="41" t="s">
        <v>139</v>
      </c>
      <c r="C4640" s="618">
        <f>C4641</f>
        <v>255000</v>
      </c>
      <c r="D4640" s="618">
        <f t="shared" ref="D4640:J4640" si="2092">D4641</f>
        <v>0</v>
      </c>
      <c r="E4640" s="618">
        <f t="shared" si="2092"/>
        <v>0</v>
      </c>
      <c r="F4640" s="626">
        <f t="shared" si="2092"/>
        <v>0</v>
      </c>
      <c r="G4640" s="821">
        <f t="shared" si="2092"/>
        <v>0</v>
      </c>
      <c r="H4640" s="618">
        <f t="shared" si="2092"/>
        <v>0</v>
      </c>
      <c r="I4640" s="935">
        <f t="shared" si="2092"/>
        <v>0</v>
      </c>
      <c r="J4640" s="628">
        <f t="shared" si="2092"/>
        <v>255000</v>
      </c>
      <c r="K4640" s="743">
        <f t="shared" si="2088"/>
        <v>0</v>
      </c>
    </row>
    <row r="4641" spans="1:11" ht="14.1" customHeight="1" x14ac:dyDescent="0.25">
      <c r="A4641" s="778" t="s">
        <v>341</v>
      </c>
      <c r="B4641" s="4" t="s">
        <v>140</v>
      </c>
      <c r="C4641" s="12">
        <v>255000</v>
      </c>
      <c r="D4641" s="587"/>
      <c r="E4641" s="587"/>
      <c r="F4641" s="699"/>
      <c r="G4641" s="804"/>
      <c r="H4641" s="587"/>
      <c r="I4641" s="823">
        <f>H4641+G4641</f>
        <v>0</v>
      </c>
      <c r="J4641" s="604">
        <f>C4641-I4641</f>
        <v>255000</v>
      </c>
      <c r="K4641" s="733">
        <f t="shared" si="2088"/>
        <v>0</v>
      </c>
    </row>
    <row r="4642" spans="1:11" ht="14.1" customHeight="1" x14ac:dyDescent="0.25">
      <c r="A4642" s="778" t="s">
        <v>342</v>
      </c>
      <c r="B4642" s="4" t="s">
        <v>141</v>
      </c>
      <c r="C4642" s="12">
        <f>C4643+C4644</f>
        <v>105000</v>
      </c>
      <c r="D4642" s="12">
        <f t="shared" ref="D4642:J4642" si="2093">D4643+D4644</f>
        <v>0</v>
      </c>
      <c r="E4642" s="12">
        <f t="shared" si="2093"/>
        <v>0</v>
      </c>
      <c r="F4642" s="633">
        <f t="shared" si="2093"/>
        <v>0</v>
      </c>
      <c r="G4642" s="824">
        <f t="shared" si="2093"/>
        <v>0</v>
      </c>
      <c r="H4642" s="12">
        <f t="shared" si="2093"/>
        <v>0</v>
      </c>
      <c r="I4642" s="834">
        <f t="shared" si="2093"/>
        <v>0</v>
      </c>
      <c r="J4642" s="634">
        <f t="shared" si="2093"/>
        <v>105000</v>
      </c>
      <c r="K4642" s="733">
        <f t="shared" si="2088"/>
        <v>0</v>
      </c>
    </row>
    <row r="4643" spans="1:11" ht="14.1" customHeight="1" x14ac:dyDescent="0.25">
      <c r="A4643" s="778" t="s">
        <v>343</v>
      </c>
      <c r="B4643" s="4" t="s">
        <v>142</v>
      </c>
      <c r="C4643" s="12">
        <v>105000</v>
      </c>
      <c r="D4643" s="218"/>
      <c r="E4643" s="218"/>
      <c r="F4643" s="697"/>
      <c r="G4643" s="804"/>
      <c r="H4643" s="587"/>
      <c r="I4643" s="823">
        <f>H4643+G4643</f>
        <v>0</v>
      </c>
      <c r="J4643" s="604">
        <f>C4643-I4643</f>
        <v>105000</v>
      </c>
      <c r="K4643" s="733">
        <f t="shared" si="2088"/>
        <v>0</v>
      </c>
    </row>
    <row r="4644" spans="1:11" ht="14.1" customHeight="1" x14ac:dyDescent="0.25">
      <c r="A4644" s="778" t="s">
        <v>944</v>
      </c>
      <c r="B4644" s="4" t="s">
        <v>809</v>
      </c>
      <c r="C4644" s="12">
        <v>0</v>
      </c>
      <c r="D4644" s="218"/>
      <c r="E4644" s="218"/>
      <c r="F4644" s="697"/>
      <c r="G4644" s="804"/>
      <c r="H4644" s="587"/>
      <c r="I4644" s="823"/>
      <c r="J4644" s="604">
        <f>C4644-I4644</f>
        <v>0</v>
      </c>
      <c r="K4644" s="733"/>
    </row>
    <row r="4645" spans="1:11" ht="14.1" customHeight="1" x14ac:dyDescent="0.25">
      <c r="A4645" s="778" t="s">
        <v>344</v>
      </c>
      <c r="B4645" s="4" t="s">
        <v>143</v>
      </c>
      <c r="C4645" s="12">
        <f>C4646</f>
        <v>2040000</v>
      </c>
      <c r="D4645" s="12">
        <f t="shared" ref="D4645:J4645" si="2094">D4646</f>
        <v>0</v>
      </c>
      <c r="E4645" s="12">
        <f t="shared" si="2094"/>
        <v>0</v>
      </c>
      <c r="F4645" s="633">
        <f t="shared" si="2094"/>
        <v>0</v>
      </c>
      <c r="G4645" s="824">
        <f t="shared" si="2094"/>
        <v>0</v>
      </c>
      <c r="H4645" s="12">
        <f t="shared" si="2094"/>
        <v>0</v>
      </c>
      <c r="I4645" s="954">
        <f t="shared" si="2094"/>
        <v>0</v>
      </c>
      <c r="J4645" s="634">
        <f t="shared" si="2094"/>
        <v>2040000</v>
      </c>
      <c r="K4645" s="733">
        <f t="shared" ref="K4645:K4652" si="2095">I4645/C4645*100</f>
        <v>0</v>
      </c>
    </row>
    <row r="4646" spans="1:11" ht="14.1" customHeight="1" x14ac:dyDescent="0.25">
      <c r="A4646" s="778" t="s">
        <v>345</v>
      </c>
      <c r="B4646" s="4" t="s">
        <v>144</v>
      </c>
      <c r="C4646" s="12">
        <v>2040000</v>
      </c>
      <c r="D4646" s="218"/>
      <c r="E4646" s="218"/>
      <c r="F4646" s="697"/>
      <c r="G4646" s="804"/>
      <c r="H4646" s="587"/>
      <c r="I4646" s="823">
        <f>H4646+G4646</f>
        <v>0</v>
      </c>
      <c r="J4646" s="604">
        <f>C4646-I4646</f>
        <v>2040000</v>
      </c>
      <c r="K4646" s="733">
        <f t="shared" si="2095"/>
        <v>0</v>
      </c>
    </row>
    <row r="4647" spans="1:11" ht="14.1" customHeight="1" x14ac:dyDescent="0.25">
      <c r="A4647" s="745" t="s">
        <v>101</v>
      </c>
      <c r="B4647" s="38" t="s">
        <v>95</v>
      </c>
      <c r="C4647" s="620">
        <f>C4648</f>
        <v>2000000</v>
      </c>
      <c r="D4647" s="620">
        <f t="shared" ref="D4647:J4648" si="2096">D4648</f>
        <v>0</v>
      </c>
      <c r="E4647" s="620">
        <f t="shared" si="2096"/>
        <v>0</v>
      </c>
      <c r="F4647" s="453">
        <f t="shared" si="2096"/>
        <v>0</v>
      </c>
      <c r="G4647" s="825">
        <f t="shared" si="2096"/>
        <v>480000</v>
      </c>
      <c r="H4647" s="619">
        <f t="shared" si="2096"/>
        <v>0</v>
      </c>
      <c r="I4647" s="665">
        <f t="shared" si="2096"/>
        <v>480000</v>
      </c>
      <c r="J4647" s="621">
        <f t="shared" si="2096"/>
        <v>1520000</v>
      </c>
      <c r="K4647" s="746">
        <f t="shared" si="2095"/>
        <v>24</v>
      </c>
    </row>
    <row r="4648" spans="1:11" ht="14.1" customHeight="1" thickBot="1" x14ac:dyDescent="0.3">
      <c r="A4648" s="371" t="s">
        <v>346</v>
      </c>
      <c r="B4648" s="47" t="s">
        <v>64</v>
      </c>
      <c r="C4648" s="616">
        <f>C4649</f>
        <v>2000000</v>
      </c>
      <c r="D4648" s="616">
        <f t="shared" si="2096"/>
        <v>0</v>
      </c>
      <c r="E4648" s="616">
        <f t="shared" si="2096"/>
        <v>0</v>
      </c>
      <c r="F4648" s="622">
        <f t="shared" si="2096"/>
        <v>0</v>
      </c>
      <c r="G4648" s="838">
        <f t="shared" si="2096"/>
        <v>480000</v>
      </c>
      <c r="H4648" s="641">
        <f t="shared" si="2096"/>
        <v>0</v>
      </c>
      <c r="I4648" s="962">
        <f t="shared" si="2096"/>
        <v>480000</v>
      </c>
      <c r="J4648" s="632">
        <f t="shared" si="2096"/>
        <v>1520000</v>
      </c>
      <c r="K4648" s="739">
        <f t="shared" si="2095"/>
        <v>24</v>
      </c>
    </row>
    <row r="4649" spans="1:11" ht="14.1" customHeight="1" thickBot="1" x14ac:dyDescent="0.3">
      <c r="A4649" s="776" t="s">
        <v>347</v>
      </c>
      <c r="B4649" s="3" t="s">
        <v>136</v>
      </c>
      <c r="C4649" s="617">
        <f>C4650+C4652+C4655</f>
        <v>2000000</v>
      </c>
      <c r="D4649" s="617">
        <f t="shared" ref="D4649:J4649" si="2097">D4650+D4652+D4655</f>
        <v>0</v>
      </c>
      <c r="E4649" s="617">
        <f t="shared" si="2097"/>
        <v>0</v>
      </c>
      <c r="F4649" s="624">
        <f t="shared" si="2097"/>
        <v>0</v>
      </c>
      <c r="G4649" s="820">
        <f t="shared" si="2097"/>
        <v>480000</v>
      </c>
      <c r="H4649" s="617">
        <f t="shared" si="2097"/>
        <v>0</v>
      </c>
      <c r="I4649" s="934">
        <f t="shared" si="2097"/>
        <v>480000</v>
      </c>
      <c r="J4649" s="625">
        <f t="shared" si="2097"/>
        <v>1520000</v>
      </c>
      <c r="K4649" s="741">
        <f t="shared" si="2095"/>
        <v>24</v>
      </c>
    </row>
    <row r="4650" spans="1:11" ht="14.1" customHeight="1" x14ac:dyDescent="0.25">
      <c r="A4650" s="778" t="s">
        <v>934</v>
      </c>
      <c r="B4650" s="41" t="s">
        <v>935</v>
      </c>
      <c r="C4650" s="618">
        <f>C4651</f>
        <v>110000</v>
      </c>
      <c r="D4650" s="618">
        <f t="shared" ref="D4650:J4650" si="2098">D4651</f>
        <v>0</v>
      </c>
      <c r="E4650" s="618">
        <f t="shared" si="2098"/>
        <v>0</v>
      </c>
      <c r="F4650" s="626">
        <f t="shared" si="2098"/>
        <v>0</v>
      </c>
      <c r="G4650" s="833">
        <f t="shared" si="2098"/>
        <v>0</v>
      </c>
      <c r="H4650" s="635">
        <f t="shared" si="2098"/>
        <v>0</v>
      </c>
      <c r="I4650" s="937">
        <f t="shared" si="2098"/>
        <v>0</v>
      </c>
      <c r="J4650" s="628">
        <f t="shared" si="2098"/>
        <v>110000</v>
      </c>
      <c r="K4650" s="743">
        <f t="shared" si="2095"/>
        <v>0</v>
      </c>
    </row>
    <row r="4651" spans="1:11" ht="14.1" customHeight="1" x14ac:dyDescent="0.25">
      <c r="A4651" s="778" t="s">
        <v>936</v>
      </c>
      <c r="B4651" s="4" t="s">
        <v>791</v>
      </c>
      <c r="C4651" s="12">
        <v>110000</v>
      </c>
      <c r="D4651" s="218"/>
      <c r="E4651" s="218"/>
      <c r="F4651" s="697"/>
      <c r="G4651" s="822"/>
      <c r="H4651" s="605"/>
      <c r="I4651" s="823">
        <f>H4651+G4651</f>
        <v>0</v>
      </c>
      <c r="J4651" s="878">
        <f>C4651-I4651</f>
        <v>110000</v>
      </c>
      <c r="K4651" s="733">
        <f t="shared" si="2095"/>
        <v>0</v>
      </c>
    </row>
    <row r="4652" spans="1:11" ht="14.1" customHeight="1" x14ac:dyDescent="0.25">
      <c r="A4652" s="778" t="s">
        <v>348</v>
      </c>
      <c r="B4652" s="4" t="s">
        <v>141</v>
      </c>
      <c r="C4652" s="12">
        <f>C4653+C4654</f>
        <v>90000</v>
      </c>
      <c r="D4652" s="12">
        <f t="shared" ref="D4652:J4652" si="2099">D4653+D4654</f>
        <v>0</v>
      </c>
      <c r="E4652" s="12">
        <f t="shared" si="2099"/>
        <v>0</v>
      </c>
      <c r="F4652" s="12">
        <f t="shared" si="2099"/>
        <v>0</v>
      </c>
      <c r="G4652" s="12">
        <f t="shared" si="2099"/>
        <v>30000</v>
      </c>
      <c r="H4652" s="12">
        <f t="shared" si="2099"/>
        <v>0</v>
      </c>
      <c r="I4652" s="12">
        <f t="shared" si="2099"/>
        <v>30000</v>
      </c>
      <c r="J4652" s="12">
        <f t="shared" si="2099"/>
        <v>60000</v>
      </c>
      <c r="K4652" s="733">
        <f t="shared" si="2095"/>
        <v>33.333333333333329</v>
      </c>
    </row>
    <row r="4653" spans="1:11" ht="14.1" customHeight="1" x14ac:dyDescent="0.25">
      <c r="A4653" s="778" t="s">
        <v>1013</v>
      </c>
      <c r="B4653" s="4" t="s">
        <v>142</v>
      </c>
      <c r="C4653" s="12">
        <v>90000</v>
      </c>
      <c r="D4653" s="12"/>
      <c r="E4653" s="12"/>
      <c r="F4653" s="633"/>
      <c r="G4653" s="824">
        <v>30000</v>
      </c>
      <c r="H4653" s="12"/>
      <c r="I4653" s="834">
        <f>H4653+G4653</f>
        <v>30000</v>
      </c>
      <c r="J4653" s="634">
        <f>C4653-I4653</f>
        <v>60000</v>
      </c>
      <c r="K4653" s="733">
        <f>I4653/C4653*100</f>
        <v>33.333333333333329</v>
      </c>
    </row>
    <row r="4654" spans="1:11" ht="14.1" customHeight="1" x14ac:dyDescent="0.25">
      <c r="A4654" s="778" t="s">
        <v>937</v>
      </c>
      <c r="B4654" s="4" t="s">
        <v>387</v>
      </c>
      <c r="C4654" s="12">
        <v>0</v>
      </c>
      <c r="D4654" s="218"/>
      <c r="E4654" s="218"/>
      <c r="F4654" s="697"/>
      <c r="G4654" s="822"/>
      <c r="H4654" s="605"/>
      <c r="I4654" s="823">
        <f>H4654+G4654</f>
        <v>0</v>
      </c>
      <c r="J4654" s="604">
        <f>C4654-I4654</f>
        <v>0</v>
      </c>
      <c r="K4654" s="733"/>
    </row>
    <row r="4655" spans="1:11" ht="14.1" customHeight="1" x14ac:dyDescent="0.25">
      <c r="A4655" s="778" t="s">
        <v>349</v>
      </c>
      <c r="B4655" s="4" t="s">
        <v>143</v>
      </c>
      <c r="C4655" s="12">
        <f>C4656</f>
        <v>1800000</v>
      </c>
      <c r="D4655" s="12">
        <f t="shared" ref="D4655:J4655" si="2100">D4656</f>
        <v>0</v>
      </c>
      <c r="E4655" s="12">
        <f t="shared" si="2100"/>
        <v>0</v>
      </c>
      <c r="F4655" s="633">
        <f t="shared" si="2100"/>
        <v>0</v>
      </c>
      <c r="G4655" s="824">
        <f t="shared" si="2100"/>
        <v>450000</v>
      </c>
      <c r="H4655" s="824">
        <f t="shared" si="2100"/>
        <v>0</v>
      </c>
      <c r="I4655" s="834">
        <f t="shared" si="2100"/>
        <v>450000</v>
      </c>
      <c r="J4655" s="634">
        <f t="shared" si="2100"/>
        <v>1350000</v>
      </c>
      <c r="K4655" s="733">
        <f t="shared" ref="K4655:K4665" si="2101">I4655/C4655*100</f>
        <v>25</v>
      </c>
    </row>
    <row r="4656" spans="1:11" ht="14.1" customHeight="1" x14ac:dyDescent="0.25">
      <c r="A4656" s="778" t="s">
        <v>350</v>
      </c>
      <c r="B4656" s="4" t="s">
        <v>144</v>
      </c>
      <c r="C4656" s="12">
        <v>1800000</v>
      </c>
      <c r="D4656" s="218"/>
      <c r="E4656" s="218"/>
      <c r="F4656" s="697"/>
      <c r="G4656" s="822">
        <v>450000</v>
      </c>
      <c r="H4656" s="605">
        <v>0</v>
      </c>
      <c r="I4656" s="823">
        <f>H4656+G4656</f>
        <v>450000</v>
      </c>
      <c r="J4656" s="604">
        <f>C4656-I4656</f>
        <v>1350000</v>
      </c>
      <c r="K4656" s="733">
        <f t="shared" si="2101"/>
        <v>25</v>
      </c>
    </row>
    <row r="4657" spans="1:11" ht="14.1" customHeight="1" x14ac:dyDescent="0.25">
      <c r="A4657" s="745" t="s">
        <v>100</v>
      </c>
      <c r="B4657" s="38" t="s">
        <v>96</v>
      </c>
      <c r="C4657" s="620">
        <f t="shared" ref="C4657:J4657" si="2102">C4658+C4670+C4682</f>
        <v>10190000</v>
      </c>
      <c r="D4657" s="620">
        <f t="shared" si="2102"/>
        <v>0</v>
      </c>
      <c r="E4657" s="620">
        <f t="shared" si="2102"/>
        <v>0</v>
      </c>
      <c r="F4657" s="453">
        <f t="shared" si="2102"/>
        <v>0</v>
      </c>
      <c r="G4657" s="832">
        <f t="shared" si="2102"/>
        <v>229000</v>
      </c>
      <c r="H4657" s="620">
        <f t="shared" si="2102"/>
        <v>0</v>
      </c>
      <c r="I4657" s="810">
        <f t="shared" si="2102"/>
        <v>229000</v>
      </c>
      <c r="J4657" s="866">
        <f t="shared" si="2102"/>
        <v>9961000</v>
      </c>
      <c r="K4657" s="746">
        <f t="shared" si="2101"/>
        <v>2.2473012757605497</v>
      </c>
    </row>
    <row r="4658" spans="1:11" ht="14.1" customHeight="1" thickBot="1" x14ac:dyDescent="0.3">
      <c r="A4658" s="371" t="s">
        <v>65</v>
      </c>
      <c r="B4658" s="47" t="s">
        <v>66</v>
      </c>
      <c r="C4658" s="616">
        <f>C4659</f>
        <v>2000000</v>
      </c>
      <c r="D4658" s="616">
        <f t="shared" ref="D4658:J4658" si="2103">D4659</f>
        <v>0</v>
      </c>
      <c r="E4658" s="616">
        <f t="shared" si="2103"/>
        <v>0</v>
      </c>
      <c r="F4658" s="622">
        <f t="shared" si="2103"/>
        <v>0</v>
      </c>
      <c r="G4658" s="838">
        <f t="shared" si="2103"/>
        <v>229000</v>
      </c>
      <c r="H4658" s="641">
        <f t="shared" si="2103"/>
        <v>0</v>
      </c>
      <c r="I4658" s="962">
        <f t="shared" si="2103"/>
        <v>229000</v>
      </c>
      <c r="J4658" s="632">
        <f t="shared" si="2103"/>
        <v>1771000</v>
      </c>
      <c r="K4658" s="739">
        <f t="shared" si="2101"/>
        <v>11.450000000000001</v>
      </c>
    </row>
    <row r="4659" spans="1:11" ht="14.1" customHeight="1" thickBot="1" x14ac:dyDescent="0.3">
      <c r="A4659" s="776" t="s">
        <v>351</v>
      </c>
      <c r="B4659" s="3" t="s">
        <v>136</v>
      </c>
      <c r="C4659" s="617">
        <f>C4660+C4662+C4664</f>
        <v>2000000</v>
      </c>
      <c r="D4659" s="617">
        <f t="shared" ref="D4659:J4659" si="2104">D4660+D4662+D4664</f>
        <v>0</v>
      </c>
      <c r="E4659" s="617">
        <f t="shared" si="2104"/>
        <v>0</v>
      </c>
      <c r="F4659" s="624">
        <f t="shared" si="2104"/>
        <v>0</v>
      </c>
      <c r="G4659" s="820">
        <f t="shared" si="2104"/>
        <v>229000</v>
      </c>
      <c r="H4659" s="617">
        <f t="shared" si="2104"/>
        <v>0</v>
      </c>
      <c r="I4659" s="934">
        <f t="shared" si="2104"/>
        <v>229000</v>
      </c>
      <c r="J4659" s="625">
        <f t="shared" si="2104"/>
        <v>1771000</v>
      </c>
      <c r="K4659" s="741">
        <f t="shared" si="2101"/>
        <v>11.450000000000001</v>
      </c>
    </row>
    <row r="4660" spans="1:11" ht="14.1" customHeight="1" x14ac:dyDescent="0.25">
      <c r="A4660" s="777" t="s">
        <v>352</v>
      </c>
      <c r="B4660" s="41" t="s">
        <v>139</v>
      </c>
      <c r="C4660" s="618">
        <f>C4661</f>
        <v>270000</v>
      </c>
      <c r="D4660" s="618">
        <f t="shared" ref="D4660:J4660" si="2105">D4661</f>
        <v>0</v>
      </c>
      <c r="E4660" s="618">
        <f t="shared" si="2105"/>
        <v>0</v>
      </c>
      <c r="F4660" s="626">
        <f t="shared" si="2105"/>
        <v>0</v>
      </c>
      <c r="G4660" s="821">
        <f t="shared" si="2105"/>
        <v>184000</v>
      </c>
      <c r="H4660" s="618">
        <f t="shared" si="2105"/>
        <v>0</v>
      </c>
      <c r="I4660" s="935">
        <f t="shared" si="2105"/>
        <v>184000</v>
      </c>
      <c r="J4660" s="628">
        <f t="shared" si="2105"/>
        <v>86000</v>
      </c>
      <c r="K4660" s="743">
        <f t="shared" si="2101"/>
        <v>68.148148148148152</v>
      </c>
    </row>
    <row r="4661" spans="1:11" ht="14.1" customHeight="1" x14ac:dyDescent="0.25">
      <c r="A4661" s="778" t="s">
        <v>353</v>
      </c>
      <c r="B4661" s="4" t="s">
        <v>140</v>
      </c>
      <c r="C4661" s="12">
        <v>270000</v>
      </c>
      <c r="D4661" s="218"/>
      <c r="E4661" s="218"/>
      <c r="F4661" s="697"/>
      <c r="G4661" s="822">
        <v>184000</v>
      </c>
      <c r="H4661" s="605"/>
      <c r="I4661" s="823">
        <f>H4661+G4661</f>
        <v>184000</v>
      </c>
      <c r="J4661" s="604">
        <f>C4661-I4661</f>
        <v>86000</v>
      </c>
      <c r="K4661" s="733">
        <f t="shared" si="2101"/>
        <v>68.148148148148152</v>
      </c>
    </row>
    <row r="4662" spans="1:11" ht="14.1" customHeight="1" x14ac:dyDescent="0.25">
      <c r="A4662" s="778" t="s">
        <v>354</v>
      </c>
      <c r="B4662" s="4" t="s">
        <v>141</v>
      </c>
      <c r="C4662" s="12">
        <f>C4663</f>
        <v>200000</v>
      </c>
      <c r="D4662" s="12">
        <f t="shared" ref="D4662:J4662" si="2106">D4663</f>
        <v>0</v>
      </c>
      <c r="E4662" s="12">
        <f t="shared" si="2106"/>
        <v>0</v>
      </c>
      <c r="F4662" s="633">
        <f t="shared" si="2106"/>
        <v>0</v>
      </c>
      <c r="G4662" s="824">
        <f t="shared" si="2106"/>
        <v>45000</v>
      </c>
      <c r="H4662" s="12">
        <f t="shared" si="2106"/>
        <v>0</v>
      </c>
      <c r="I4662" s="834">
        <f t="shared" si="2106"/>
        <v>45000</v>
      </c>
      <c r="J4662" s="634">
        <f t="shared" si="2106"/>
        <v>155000</v>
      </c>
      <c r="K4662" s="733">
        <f t="shared" si="2101"/>
        <v>22.5</v>
      </c>
    </row>
    <row r="4663" spans="1:11" ht="14.1" customHeight="1" x14ac:dyDescent="0.25">
      <c r="A4663" s="778" t="s">
        <v>355</v>
      </c>
      <c r="B4663" s="4" t="s">
        <v>142</v>
      </c>
      <c r="C4663" s="12">
        <v>200000</v>
      </c>
      <c r="D4663" s="218"/>
      <c r="E4663" s="218"/>
      <c r="F4663" s="697"/>
      <c r="G4663" s="822">
        <v>45000</v>
      </c>
      <c r="H4663" s="605"/>
      <c r="I4663" s="823">
        <f>H4663+G4663</f>
        <v>45000</v>
      </c>
      <c r="J4663" s="604">
        <f>C4663-I4663</f>
        <v>155000</v>
      </c>
      <c r="K4663" s="733">
        <f t="shared" si="2101"/>
        <v>22.5</v>
      </c>
    </row>
    <row r="4664" spans="1:11" ht="14.1" customHeight="1" x14ac:dyDescent="0.25">
      <c r="A4664" s="778" t="s">
        <v>356</v>
      </c>
      <c r="B4664" s="4" t="s">
        <v>143</v>
      </c>
      <c r="C4664" s="12">
        <f>C4665</f>
        <v>1530000</v>
      </c>
      <c r="D4664" s="12">
        <f t="shared" ref="D4664:J4664" si="2107">D4665</f>
        <v>0</v>
      </c>
      <c r="E4664" s="12">
        <f t="shared" si="2107"/>
        <v>0</v>
      </c>
      <c r="F4664" s="633">
        <f t="shared" si="2107"/>
        <v>0</v>
      </c>
      <c r="G4664" s="824">
        <f t="shared" si="2107"/>
        <v>0</v>
      </c>
      <c r="H4664" s="12">
        <f t="shared" si="2107"/>
        <v>0</v>
      </c>
      <c r="I4664" s="834">
        <f t="shared" si="2107"/>
        <v>0</v>
      </c>
      <c r="J4664" s="634">
        <f t="shared" si="2107"/>
        <v>1530000</v>
      </c>
      <c r="K4664" s="733">
        <f t="shared" si="2101"/>
        <v>0</v>
      </c>
    </row>
    <row r="4665" spans="1:11" ht="14.1" customHeight="1" x14ac:dyDescent="0.25">
      <c r="A4665" s="778" t="s">
        <v>357</v>
      </c>
      <c r="B4665" s="4" t="s">
        <v>144</v>
      </c>
      <c r="C4665" s="12">
        <v>1530000</v>
      </c>
      <c r="D4665" s="218"/>
      <c r="E4665" s="218"/>
      <c r="F4665" s="697"/>
      <c r="G4665" s="822"/>
      <c r="H4665" s="605"/>
      <c r="I4665" s="823">
        <f>H4665+G4665</f>
        <v>0</v>
      </c>
      <c r="J4665" s="604">
        <f>C4665-I4665</f>
        <v>1530000</v>
      </c>
      <c r="K4665" s="733">
        <f t="shared" si="2101"/>
        <v>0</v>
      </c>
    </row>
    <row r="4666" spans="1:11" ht="14.1" customHeight="1" x14ac:dyDescent="0.25">
      <c r="A4666" s="918"/>
      <c r="B4666" s="879"/>
      <c r="C4666" s="880"/>
      <c r="D4666" s="881"/>
      <c r="E4666" s="881"/>
      <c r="F4666" s="881"/>
      <c r="G4666" s="882"/>
      <c r="H4666" s="882"/>
      <c r="I4666" s="882"/>
      <c r="J4666" s="883"/>
      <c r="K4666" s="884"/>
    </row>
    <row r="4667" spans="1:11" ht="14.1" customHeight="1" x14ac:dyDescent="0.25">
      <c r="A4667" s="919"/>
      <c r="B4667" s="7"/>
      <c r="C4667" s="885"/>
      <c r="D4667" s="220"/>
      <c r="E4667" s="220"/>
      <c r="F4667" s="220"/>
      <c r="G4667" s="415"/>
      <c r="H4667" s="415"/>
      <c r="I4667" s="415"/>
      <c r="J4667" s="886"/>
      <c r="K4667" s="887"/>
    </row>
    <row r="4668" spans="1:11" ht="14.1" customHeight="1" x14ac:dyDescent="0.25">
      <c r="A4668" s="919"/>
      <c r="B4668" s="7"/>
      <c r="C4668" s="885"/>
      <c r="D4668" s="220"/>
      <c r="E4668" s="220"/>
      <c r="F4668" s="220"/>
      <c r="G4668" s="415"/>
      <c r="H4668" s="415"/>
      <c r="I4668" s="415"/>
      <c r="J4668" s="886"/>
      <c r="K4668" s="887">
        <v>11</v>
      </c>
    </row>
    <row r="4669" spans="1:11" ht="14.1" customHeight="1" x14ac:dyDescent="0.25">
      <c r="A4669" s="717" t="s">
        <v>435</v>
      </c>
      <c r="B4669" s="689">
        <v>2</v>
      </c>
      <c r="C4669" s="690" t="s">
        <v>436</v>
      </c>
      <c r="D4669" s="690" t="s">
        <v>437</v>
      </c>
      <c r="E4669" s="690" t="s">
        <v>438</v>
      </c>
      <c r="F4669" s="691" t="s">
        <v>439</v>
      </c>
      <c r="G4669" s="801">
        <v>7</v>
      </c>
      <c r="H4669" s="581">
        <v>8</v>
      </c>
      <c r="I4669" s="924">
        <v>9</v>
      </c>
      <c r="J4669" s="582">
        <v>10</v>
      </c>
      <c r="K4669" s="718">
        <v>11</v>
      </c>
    </row>
    <row r="4670" spans="1:11" ht="14.1" customHeight="1" thickBot="1" x14ac:dyDescent="0.3">
      <c r="A4670" s="371" t="s">
        <v>67</v>
      </c>
      <c r="B4670" s="47" t="s">
        <v>68</v>
      </c>
      <c r="C4670" s="616">
        <f>C4671+C4674</f>
        <v>3770000</v>
      </c>
      <c r="D4670" s="616">
        <f t="shared" ref="D4670:J4670" si="2108">D4671+D4674</f>
        <v>0</v>
      </c>
      <c r="E4670" s="616">
        <f t="shared" si="2108"/>
        <v>0</v>
      </c>
      <c r="F4670" s="622">
        <f t="shared" si="2108"/>
        <v>0</v>
      </c>
      <c r="G4670" s="838">
        <f t="shared" si="2108"/>
        <v>0</v>
      </c>
      <c r="H4670" s="641">
        <f t="shared" si="2108"/>
        <v>0</v>
      </c>
      <c r="I4670" s="962">
        <f t="shared" si="2108"/>
        <v>0</v>
      </c>
      <c r="J4670" s="632">
        <f t="shared" si="2108"/>
        <v>3770000</v>
      </c>
      <c r="K4670" s="739">
        <f t="shared" ref="K4670:K4678" si="2109">I4670/C4670*100</f>
        <v>0</v>
      </c>
    </row>
    <row r="4671" spans="1:11" ht="14.1" customHeight="1" thickBot="1" x14ac:dyDescent="0.3">
      <c r="A4671" s="372" t="s">
        <v>365</v>
      </c>
      <c r="B4671" s="3" t="s">
        <v>80</v>
      </c>
      <c r="C4671" s="617">
        <f>C4672</f>
        <v>1695000</v>
      </c>
      <c r="D4671" s="617">
        <f t="shared" ref="D4671:J4672" si="2110">D4672</f>
        <v>0</v>
      </c>
      <c r="E4671" s="617">
        <f t="shared" si="2110"/>
        <v>0</v>
      </c>
      <c r="F4671" s="624">
        <f t="shared" si="2110"/>
        <v>0</v>
      </c>
      <c r="G4671" s="820">
        <f t="shared" si="2110"/>
        <v>0</v>
      </c>
      <c r="H4671" s="617">
        <f t="shared" si="2110"/>
        <v>0</v>
      </c>
      <c r="I4671" s="934">
        <f t="shared" si="2110"/>
        <v>0</v>
      </c>
      <c r="J4671" s="625">
        <f t="shared" si="2110"/>
        <v>1695000</v>
      </c>
      <c r="K4671" s="741">
        <f t="shared" si="2109"/>
        <v>0</v>
      </c>
    </row>
    <row r="4672" spans="1:11" ht="14.1" customHeight="1" x14ac:dyDescent="0.25">
      <c r="A4672" s="747" t="s">
        <v>366</v>
      </c>
      <c r="B4672" s="41" t="s">
        <v>137</v>
      </c>
      <c r="C4672" s="618">
        <f>C4673</f>
        <v>1695000</v>
      </c>
      <c r="D4672" s="618">
        <f t="shared" si="2110"/>
        <v>0</v>
      </c>
      <c r="E4672" s="618">
        <f t="shared" si="2110"/>
        <v>0</v>
      </c>
      <c r="F4672" s="626">
        <f t="shared" si="2110"/>
        <v>0</v>
      </c>
      <c r="G4672" s="821">
        <f t="shared" si="2110"/>
        <v>0</v>
      </c>
      <c r="H4672" s="618">
        <f t="shared" si="2110"/>
        <v>0</v>
      </c>
      <c r="I4672" s="935">
        <f t="shared" si="2110"/>
        <v>0</v>
      </c>
      <c r="J4672" s="628">
        <f t="shared" si="2110"/>
        <v>1695000</v>
      </c>
      <c r="K4672" s="743">
        <f t="shared" si="2109"/>
        <v>0</v>
      </c>
    </row>
    <row r="4673" spans="1:11" ht="14.1" customHeight="1" thickBot="1" x14ac:dyDescent="0.3">
      <c r="A4673" s="736" t="s">
        <v>367</v>
      </c>
      <c r="B4673" s="32" t="s">
        <v>138</v>
      </c>
      <c r="C4673" s="611">
        <v>1695000</v>
      </c>
      <c r="D4673" s="590"/>
      <c r="E4673" s="590"/>
      <c r="F4673" s="698"/>
      <c r="G4673" s="828"/>
      <c r="H4673" s="629"/>
      <c r="I4673" s="829">
        <f>H4673+G4673</f>
        <v>0</v>
      </c>
      <c r="J4673" s="630">
        <f>C4673-I4673</f>
        <v>1695000</v>
      </c>
      <c r="K4673" s="737">
        <f t="shared" si="2109"/>
        <v>0</v>
      </c>
    </row>
    <row r="4674" spans="1:11" ht="14.1" customHeight="1" thickBot="1" x14ac:dyDescent="0.3">
      <c r="A4674" s="776" t="s">
        <v>358</v>
      </c>
      <c r="B4674" s="3" t="s">
        <v>136</v>
      </c>
      <c r="C4674" s="617">
        <f>C4675+C4677+C4680</f>
        <v>2075000</v>
      </c>
      <c r="D4674" s="617">
        <f t="shared" ref="D4674:J4674" si="2111">D4675+D4677+D4680</f>
        <v>0</v>
      </c>
      <c r="E4674" s="617">
        <f t="shared" si="2111"/>
        <v>0</v>
      </c>
      <c r="F4674" s="624">
        <f t="shared" si="2111"/>
        <v>0</v>
      </c>
      <c r="G4674" s="820">
        <f t="shared" si="2111"/>
        <v>0</v>
      </c>
      <c r="H4674" s="617">
        <f t="shared" si="2111"/>
        <v>0</v>
      </c>
      <c r="I4674" s="934">
        <f t="shared" si="2111"/>
        <v>0</v>
      </c>
      <c r="J4674" s="625">
        <f t="shared" si="2111"/>
        <v>2075000</v>
      </c>
      <c r="K4674" s="741">
        <f t="shared" si="2109"/>
        <v>0</v>
      </c>
    </row>
    <row r="4675" spans="1:11" ht="14.1" customHeight="1" x14ac:dyDescent="0.25">
      <c r="A4675" s="777" t="s">
        <v>359</v>
      </c>
      <c r="B4675" s="41" t="s">
        <v>139</v>
      </c>
      <c r="C4675" s="618">
        <f>C4676</f>
        <v>650000</v>
      </c>
      <c r="D4675" s="618">
        <f t="shared" ref="D4675:J4675" si="2112">D4676</f>
        <v>0</v>
      </c>
      <c r="E4675" s="618">
        <f t="shared" si="2112"/>
        <v>0</v>
      </c>
      <c r="F4675" s="626">
        <f t="shared" si="2112"/>
        <v>0</v>
      </c>
      <c r="G4675" s="821">
        <f t="shared" si="2112"/>
        <v>0</v>
      </c>
      <c r="H4675" s="618">
        <f t="shared" si="2112"/>
        <v>0</v>
      </c>
      <c r="I4675" s="935">
        <f t="shared" si="2112"/>
        <v>0</v>
      </c>
      <c r="J4675" s="628">
        <f t="shared" si="2112"/>
        <v>650000</v>
      </c>
      <c r="K4675" s="743">
        <f t="shared" si="2109"/>
        <v>0</v>
      </c>
    </row>
    <row r="4676" spans="1:11" ht="14.1" customHeight="1" x14ac:dyDescent="0.25">
      <c r="A4676" s="778" t="s">
        <v>360</v>
      </c>
      <c r="B4676" s="4" t="s">
        <v>140</v>
      </c>
      <c r="C4676" s="12">
        <v>650000</v>
      </c>
      <c r="D4676" s="218"/>
      <c r="E4676" s="218"/>
      <c r="F4676" s="697"/>
      <c r="G4676" s="822"/>
      <c r="H4676" s="605"/>
      <c r="I4676" s="823">
        <f>H4676+G4676</f>
        <v>0</v>
      </c>
      <c r="J4676" s="604">
        <f>C4676-I4676</f>
        <v>650000</v>
      </c>
      <c r="K4676" s="733">
        <f t="shared" si="2109"/>
        <v>0</v>
      </c>
    </row>
    <row r="4677" spans="1:11" ht="14.1" customHeight="1" x14ac:dyDescent="0.25">
      <c r="A4677" s="778" t="s">
        <v>361</v>
      </c>
      <c r="B4677" s="4" t="s">
        <v>141</v>
      </c>
      <c r="C4677" s="12">
        <f>C4678+C4679</f>
        <v>300000</v>
      </c>
      <c r="D4677" s="12">
        <f t="shared" ref="D4677:J4677" si="2113">D4678+D4679</f>
        <v>0</v>
      </c>
      <c r="E4677" s="12">
        <f t="shared" si="2113"/>
        <v>0</v>
      </c>
      <c r="F4677" s="633">
        <f t="shared" si="2113"/>
        <v>0</v>
      </c>
      <c r="G4677" s="824">
        <f t="shared" si="2113"/>
        <v>0</v>
      </c>
      <c r="H4677" s="12">
        <f t="shared" si="2113"/>
        <v>0</v>
      </c>
      <c r="I4677" s="834">
        <f t="shared" si="2113"/>
        <v>0</v>
      </c>
      <c r="J4677" s="634">
        <f t="shared" si="2113"/>
        <v>300000</v>
      </c>
      <c r="K4677" s="733">
        <f t="shared" si="2109"/>
        <v>0</v>
      </c>
    </row>
    <row r="4678" spans="1:11" ht="14.1" customHeight="1" x14ac:dyDescent="0.25">
      <c r="A4678" s="778" t="s">
        <v>362</v>
      </c>
      <c r="B4678" s="4" t="s">
        <v>142</v>
      </c>
      <c r="C4678" s="12">
        <v>300000</v>
      </c>
      <c r="D4678" s="218"/>
      <c r="E4678" s="218"/>
      <c r="F4678" s="697"/>
      <c r="G4678" s="822">
        <v>0</v>
      </c>
      <c r="H4678" s="605"/>
      <c r="I4678" s="823">
        <f>H4678+G4678</f>
        <v>0</v>
      </c>
      <c r="J4678" s="604">
        <f>C4678-I4678</f>
        <v>300000</v>
      </c>
      <c r="K4678" s="733">
        <f t="shared" si="2109"/>
        <v>0</v>
      </c>
    </row>
    <row r="4679" spans="1:11" ht="14.1" customHeight="1" x14ac:dyDescent="0.25">
      <c r="A4679" s="778" t="s">
        <v>938</v>
      </c>
      <c r="B4679" s="4" t="s">
        <v>387</v>
      </c>
      <c r="C4679" s="12">
        <v>0</v>
      </c>
      <c r="D4679" s="218"/>
      <c r="E4679" s="218"/>
      <c r="F4679" s="697"/>
      <c r="G4679" s="822"/>
      <c r="H4679" s="605"/>
      <c r="I4679" s="823"/>
      <c r="J4679" s="604">
        <f>C4679-I4679</f>
        <v>0</v>
      </c>
      <c r="K4679" s="733"/>
    </row>
    <row r="4680" spans="1:11" ht="14.1" customHeight="1" x14ac:dyDescent="0.25">
      <c r="A4680" s="778" t="s">
        <v>363</v>
      </c>
      <c r="B4680" s="4" t="s">
        <v>143</v>
      </c>
      <c r="C4680" s="12">
        <f>C4681</f>
        <v>1125000</v>
      </c>
      <c r="D4680" s="12">
        <f t="shared" ref="D4680:J4680" si="2114">D4681</f>
        <v>0</v>
      </c>
      <c r="E4680" s="12">
        <f t="shared" si="2114"/>
        <v>0</v>
      </c>
      <c r="F4680" s="633">
        <f t="shared" si="2114"/>
        <v>0</v>
      </c>
      <c r="G4680" s="824">
        <f t="shared" si="2114"/>
        <v>0</v>
      </c>
      <c r="H4680" s="12">
        <f t="shared" si="2114"/>
        <v>0</v>
      </c>
      <c r="I4680" s="834">
        <f t="shared" si="2114"/>
        <v>0</v>
      </c>
      <c r="J4680" s="634">
        <f t="shared" si="2114"/>
        <v>1125000</v>
      </c>
      <c r="K4680" s="733">
        <f t="shared" ref="K4680:K4690" si="2115">I4680/C4680*100</f>
        <v>0</v>
      </c>
    </row>
    <row r="4681" spans="1:11" ht="14.1" customHeight="1" x14ac:dyDescent="0.25">
      <c r="A4681" s="778" t="s">
        <v>364</v>
      </c>
      <c r="B4681" s="4" t="s">
        <v>939</v>
      </c>
      <c r="C4681" s="12">
        <v>1125000</v>
      </c>
      <c r="D4681" s="218"/>
      <c r="E4681" s="218"/>
      <c r="F4681" s="697"/>
      <c r="G4681" s="822"/>
      <c r="H4681" s="605"/>
      <c r="I4681" s="823">
        <f>H4681+G4681</f>
        <v>0</v>
      </c>
      <c r="J4681" s="604">
        <f>C4681-I4681</f>
        <v>1125000</v>
      </c>
      <c r="K4681" s="733">
        <f t="shared" si="2115"/>
        <v>0</v>
      </c>
    </row>
    <row r="4682" spans="1:11" ht="14.1" customHeight="1" thickBot="1" x14ac:dyDescent="0.3">
      <c r="A4682" s="371" t="s">
        <v>69</v>
      </c>
      <c r="B4682" s="47" t="s">
        <v>70</v>
      </c>
      <c r="C4682" s="616">
        <f>C4683+C4686</f>
        <v>4420000</v>
      </c>
      <c r="D4682" s="616">
        <f t="shared" ref="D4682:J4682" si="2116">D4683+D4686</f>
        <v>0</v>
      </c>
      <c r="E4682" s="616">
        <f t="shared" si="2116"/>
        <v>0</v>
      </c>
      <c r="F4682" s="622">
        <f t="shared" si="2116"/>
        <v>0</v>
      </c>
      <c r="G4682" s="838">
        <f t="shared" si="2116"/>
        <v>0</v>
      </c>
      <c r="H4682" s="641">
        <f t="shared" si="2116"/>
        <v>0</v>
      </c>
      <c r="I4682" s="962">
        <f t="shared" si="2116"/>
        <v>0</v>
      </c>
      <c r="J4682" s="632">
        <f t="shared" si="2116"/>
        <v>4420000</v>
      </c>
      <c r="K4682" s="739">
        <f t="shared" si="2115"/>
        <v>0</v>
      </c>
    </row>
    <row r="4683" spans="1:11" ht="14.1" customHeight="1" thickBot="1" x14ac:dyDescent="0.3">
      <c r="A4683" s="372" t="s">
        <v>375</v>
      </c>
      <c r="B4683" s="3" t="s">
        <v>80</v>
      </c>
      <c r="C4683" s="617">
        <f>C4684</f>
        <v>1140000</v>
      </c>
      <c r="D4683" s="617">
        <f t="shared" ref="D4683:J4684" si="2117">D4684</f>
        <v>0</v>
      </c>
      <c r="E4683" s="617">
        <f t="shared" si="2117"/>
        <v>0</v>
      </c>
      <c r="F4683" s="624">
        <f t="shared" si="2117"/>
        <v>0</v>
      </c>
      <c r="G4683" s="820">
        <f t="shared" si="2117"/>
        <v>0</v>
      </c>
      <c r="H4683" s="617">
        <f t="shared" si="2117"/>
        <v>0</v>
      </c>
      <c r="I4683" s="934">
        <f t="shared" si="2117"/>
        <v>0</v>
      </c>
      <c r="J4683" s="625">
        <f t="shared" si="2117"/>
        <v>1140000</v>
      </c>
      <c r="K4683" s="741">
        <f t="shared" si="2115"/>
        <v>0</v>
      </c>
    </row>
    <row r="4684" spans="1:11" ht="14.1" customHeight="1" x14ac:dyDescent="0.25">
      <c r="A4684" s="747" t="s">
        <v>376</v>
      </c>
      <c r="B4684" s="41" t="s">
        <v>137</v>
      </c>
      <c r="C4684" s="618">
        <f>C4685</f>
        <v>1140000</v>
      </c>
      <c r="D4684" s="618">
        <f t="shared" si="2117"/>
        <v>0</v>
      </c>
      <c r="E4684" s="618">
        <f t="shared" si="2117"/>
        <v>0</v>
      </c>
      <c r="F4684" s="626">
        <f t="shared" si="2117"/>
        <v>0</v>
      </c>
      <c r="G4684" s="821">
        <f t="shared" si="2117"/>
        <v>0</v>
      </c>
      <c r="H4684" s="618">
        <f t="shared" si="2117"/>
        <v>0</v>
      </c>
      <c r="I4684" s="935">
        <f t="shared" si="2117"/>
        <v>0</v>
      </c>
      <c r="J4684" s="628">
        <f t="shared" si="2117"/>
        <v>1140000</v>
      </c>
      <c r="K4684" s="743">
        <f t="shared" si="2115"/>
        <v>0</v>
      </c>
    </row>
    <row r="4685" spans="1:11" ht="14.1" customHeight="1" thickBot="1" x14ac:dyDescent="0.3">
      <c r="A4685" s="736" t="s">
        <v>377</v>
      </c>
      <c r="B4685" s="32" t="s">
        <v>138</v>
      </c>
      <c r="C4685" s="611">
        <v>1140000</v>
      </c>
      <c r="D4685" s="590"/>
      <c r="E4685" s="590"/>
      <c r="F4685" s="698"/>
      <c r="G4685" s="828"/>
      <c r="H4685" s="629">
        <v>0</v>
      </c>
      <c r="I4685" s="829">
        <f>H4685+G4685</f>
        <v>0</v>
      </c>
      <c r="J4685" s="630">
        <f>C4685-I4685</f>
        <v>1140000</v>
      </c>
      <c r="K4685" s="737">
        <f t="shared" si="2115"/>
        <v>0</v>
      </c>
    </row>
    <row r="4686" spans="1:11" ht="14.1" customHeight="1" thickBot="1" x14ac:dyDescent="0.3">
      <c r="A4686" s="776" t="s">
        <v>368</v>
      </c>
      <c r="B4686" s="3" t="s">
        <v>136</v>
      </c>
      <c r="C4686" s="617">
        <f>C4687+C4689+C4692</f>
        <v>3280000</v>
      </c>
      <c r="D4686" s="617">
        <f t="shared" ref="D4686:J4686" si="2118">D4687+D4689+D4692</f>
        <v>0</v>
      </c>
      <c r="E4686" s="617">
        <f t="shared" si="2118"/>
        <v>0</v>
      </c>
      <c r="F4686" s="624">
        <f t="shared" si="2118"/>
        <v>0</v>
      </c>
      <c r="G4686" s="820">
        <f t="shared" si="2118"/>
        <v>0</v>
      </c>
      <c r="H4686" s="617">
        <f t="shared" si="2118"/>
        <v>0</v>
      </c>
      <c r="I4686" s="934">
        <f t="shared" si="2118"/>
        <v>0</v>
      </c>
      <c r="J4686" s="625">
        <f t="shared" si="2118"/>
        <v>3280000</v>
      </c>
      <c r="K4686" s="741">
        <f t="shared" si="2115"/>
        <v>0</v>
      </c>
    </row>
    <row r="4687" spans="1:11" ht="14.1" customHeight="1" x14ac:dyDescent="0.25">
      <c r="A4687" s="777" t="s">
        <v>369</v>
      </c>
      <c r="B4687" s="41" t="s">
        <v>139</v>
      </c>
      <c r="C4687" s="618">
        <f>C4688</f>
        <v>530000</v>
      </c>
      <c r="D4687" s="618">
        <f t="shared" ref="D4687:J4687" si="2119">D4688</f>
        <v>0</v>
      </c>
      <c r="E4687" s="618">
        <f t="shared" si="2119"/>
        <v>0</v>
      </c>
      <c r="F4687" s="626">
        <f t="shared" si="2119"/>
        <v>0</v>
      </c>
      <c r="G4687" s="821">
        <f t="shared" si="2119"/>
        <v>0</v>
      </c>
      <c r="H4687" s="618">
        <f t="shared" si="2119"/>
        <v>0</v>
      </c>
      <c r="I4687" s="935">
        <f t="shared" si="2119"/>
        <v>0</v>
      </c>
      <c r="J4687" s="628">
        <f t="shared" si="2119"/>
        <v>530000</v>
      </c>
      <c r="K4687" s="743">
        <f t="shared" si="2115"/>
        <v>0</v>
      </c>
    </row>
    <row r="4688" spans="1:11" ht="14.1" customHeight="1" x14ac:dyDescent="0.25">
      <c r="A4688" s="778" t="s">
        <v>370</v>
      </c>
      <c r="B4688" s="4" t="s">
        <v>140</v>
      </c>
      <c r="C4688" s="12">
        <v>530000</v>
      </c>
      <c r="D4688" s="218"/>
      <c r="E4688" s="218"/>
      <c r="F4688" s="697"/>
      <c r="G4688" s="822"/>
      <c r="H4688" s="605">
        <v>0</v>
      </c>
      <c r="I4688" s="823">
        <f>H4688+G4688</f>
        <v>0</v>
      </c>
      <c r="J4688" s="604">
        <f>C4688-I4688</f>
        <v>530000</v>
      </c>
      <c r="K4688" s="733">
        <f t="shared" si="2115"/>
        <v>0</v>
      </c>
    </row>
    <row r="4689" spans="1:11" ht="14.1" customHeight="1" x14ac:dyDescent="0.25">
      <c r="A4689" s="778" t="s">
        <v>371</v>
      </c>
      <c r="B4689" s="4" t="s">
        <v>141</v>
      </c>
      <c r="C4689" s="12">
        <f>C4690+C4691</f>
        <v>300000</v>
      </c>
      <c r="D4689" s="12">
        <f t="shared" ref="D4689:J4689" si="2120">D4690+D4691</f>
        <v>0</v>
      </c>
      <c r="E4689" s="12">
        <f t="shared" si="2120"/>
        <v>0</v>
      </c>
      <c r="F4689" s="633">
        <f t="shared" si="2120"/>
        <v>0</v>
      </c>
      <c r="G4689" s="824">
        <f t="shared" si="2120"/>
        <v>0</v>
      </c>
      <c r="H4689" s="12">
        <f t="shared" si="2120"/>
        <v>0</v>
      </c>
      <c r="I4689" s="834">
        <f t="shared" si="2120"/>
        <v>0</v>
      </c>
      <c r="J4689" s="634">
        <f t="shared" si="2120"/>
        <v>300000</v>
      </c>
      <c r="K4689" s="733">
        <f t="shared" si="2115"/>
        <v>0</v>
      </c>
    </row>
    <row r="4690" spans="1:11" ht="14.1" customHeight="1" x14ac:dyDescent="0.25">
      <c r="A4690" s="778" t="s">
        <v>372</v>
      </c>
      <c r="B4690" s="4" t="s">
        <v>142</v>
      </c>
      <c r="C4690" s="12">
        <v>300000</v>
      </c>
      <c r="D4690" s="218"/>
      <c r="E4690" s="218"/>
      <c r="F4690" s="697"/>
      <c r="G4690" s="822"/>
      <c r="H4690" s="605">
        <v>0</v>
      </c>
      <c r="I4690" s="823">
        <f>H4690+G4690</f>
        <v>0</v>
      </c>
      <c r="J4690" s="604">
        <f>C4690-I4690</f>
        <v>300000</v>
      </c>
      <c r="K4690" s="733">
        <f t="shared" si="2115"/>
        <v>0</v>
      </c>
    </row>
    <row r="4691" spans="1:11" ht="14.1" customHeight="1" x14ac:dyDescent="0.25">
      <c r="A4691" s="778" t="s">
        <v>940</v>
      </c>
      <c r="B4691" s="4" t="s">
        <v>387</v>
      </c>
      <c r="C4691" s="12">
        <v>0</v>
      </c>
      <c r="D4691" s="218"/>
      <c r="E4691" s="218"/>
      <c r="F4691" s="697"/>
      <c r="G4691" s="822"/>
      <c r="H4691" s="605"/>
      <c r="I4691" s="823"/>
      <c r="J4691" s="604">
        <f>C4691-I4691</f>
        <v>0</v>
      </c>
      <c r="K4691" s="733"/>
    </row>
    <row r="4692" spans="1:11" ht="14.1" customHeight="1" x14ac:dyDescent="0.25">
      <c r="A4692" s="778" t="s">
        <v>373</v>
      </c>
      <c r="B4692" s="4" t="s">
        <v>143</v>
      </c>
      <c r="C4692" s="12">
        <f>C4693</f>
        <v>2450000</v>
      </c>
      <c r="D4692" s="12">
        <f t="shared" ref="D4692:J4692" si="2121">D4693</f>
        <v>0</v>
      </c>
      <c r="E4692" s="12">
        <f t="shared" si="2121"/>
        <v>0</v>
      </c>
      <c r="F4692" s="633">
        <f t="shared" si="2121"/>
        <v>0</v>
      </c>
      <c r="G4692" s="824">
        <f t="shared" si="2121"/>
        <v>0</v>
      </c>
      <c r="H4692" s="12">
        <f t="shared" si="2121"/>
        <v>0</v>
      </c>
      <c r="I4692" s="834">
        <f t="shared" si="2121"/>
        <v>0</v>
      </c>
      <c r="J4692" s="634">
        <f t="shared" si="2121"/>
        <v>2450000</v>
      </c>
      <c r="K4692" s="733">
        <f t="shared" ref="K4692:K4702" si="2122">I4692/C4692*100</f>
        <v>0</v>
      </c>
    </row>
    <row r="4693" spans="1:11" ht="14.1" customHeight="1" x14ac:dyDescent="0.25">
      <c r="A4693" s="778" t="s">
        <v>374</v>
      </c>
      <c r="B4693" s="4" t="s">
        <v>160</v>
      </c>
      <c r="C4693" s="12">
        <v>2450000</v>
      </c>
      <c r="D4693" s="218"/>
      <c r="E4693" s="218"/>
      <c r="F4693" s="697"/>
      <c r="G4693" s="822"/>
      <c r="H4693" s="605"/>
      <c r="I4693" s="823">
        <f>H4693+G4693</f>
        <v>0</v>
      </c>
      <c r="J4693" s="604">
        <f>C4693-I4693</f>
        <v>2450000</v>
      </c>
      <c r="K4693" s="733">
        <f t="shared" si="2122"/>
        <v>0</v>
      </c>
    </row>
    <row r="4694" spans="1:11" ht="14.1" customHeight="1" x14ac:dyDescent="0.25">
      <c r="A4694" s="745" t="s">
        <v>99</v>
      </c>
      <c r="B4694" s="38" t="s">
        <v>447</v>
      </c>
      <c r="C4694" s="620">
        <f t="shared" ref="C4694:J4694" si="2123">C4695+C4708</f>
        <v>6800000</v>
      </c>
      <c r="D4694" s="620">
        <f t="shared" si="2123"/>
        <v>0</v>
      </c>
      <c r="E4694" s="620">
        <f t="shared" si="2123"/>
        <v>0</v>
      </c>
      <c r="F4694" s="453">
        <f t="shared" si="2123"/>
        <v>0</v>
      </c>
      <c r="G4694" s="825">
        <f t="shared" si="2123"/>
        <v>6800000</v>
      </c>
      <c r="H4694" s="619">
        <f t="shared" si="2123"/>
        <v>0</v>
      </c>
      <c r="I4694" s="665">
        <f t="shared" si="2123"/>
        <v>6800000</v>
      </c>
      <c r="J4694" s="621">
        <f t="shared" si="2123"/>
        <v>0</v>
      </c>
      <c r="K4694" s="746">
        <f t="shared" si="2122"/>
        <v>100</v>
      </c>
    </row>
    <row r="4695" spans="1:11" ht="14.1" customHeight="1" thickBot="1" x14ac:dyDescent="0.3">
      <c r="A4695" s="371" t="s">
        <v>71</v>
      </c>
      <c r="B4695" s="47" t="s">
        <v>72</v>
      </c>
      <c r="C4695" s="616">
        <f>C4696</f>
        <v>2000000</v>
      </c>
      <c r="D4695" s="616">
        <f t="shared" ref="D4695:J4695" si="2124">D4696</f>
        <v>0</v>
      </c>
      <c r="E4695" s="616">
        <f t="shared" si="2124"/>
        <v>0</v>
      </c>
      <c r="F4695" s="622">
        <f t="shared" si="2124"/>
        <v>0</v>
      </c>
      <c r="G4695" s="838">
        <f t="shared" si="2124"/>
        <v>2000000</v>
      </c>
      <c r="H4695" s="641">
        <f t="shared" si="2124"/>
        <v>0</v>
      </c>
      <c r="I4695" s="962">
        <f t="shared" si="2124"/>
        <v>2000000</v>
      </c>
      <c r="J4695" s="632">
        <f t="shared" si="2124"/>
        <v>0</v>
      </c>
      <c r="K4695" s="739">
        <f t="shared" si="2122"/>
        <v>100</v>
      </c>
    </row>
    <row r="4696" spans="1:11" ht="14.1" customHeight="1" thickBot="1" x14ac:dyDescent="0.3">
      <c r="A4696" s="776" t="s">
        <v>378</v>
      </c>
      <c r="B4696" s="3" t="s">
        <v>136</v>
      </c>
      <c r="C4696" s="617">
        <f>C4697+C4699+C4701</f>
        <v>2000000</v>
      </c>
      <c r="D4696" s="617">
        <f t="shared" ref="D4696:J4696" si="2125">D4697+D4699+D4701</f>
        <v>0</v>
      </c>
      <c r="E4696" s="617">
        <f t="shared" si="2125"/>
        <v>0</v>
      </c>
      <c r="F4696" s="624">
        <f t="shared" si="2125"/>
        <v>0</v>
      </c>
      <c r="G4696" s="820">
        <f t="shared" si="2125"/>
        <v>2000000</v>
      </c>
      <c r="H4696" s="617">
        <f t="shared" si="2125"/>
        <v>0</v>
      </c>
      <c r="I4696" s="934">
        <f t="shared" si="2125"/>
        <v>2000000</v>
      </c>
      <c r="J4696" s="625">
        <f t="shared" si="2125"/>
        <v>0</v>
      </c>
      <c r="K4696" s="741">
        <f t="shared" si="2122"/>
        <v>100</v>
      </c>
    </row>
    <row r="4697" spans="1:11" ht="14.1" customHeight="1" x14ac:dyDescent="0.25">
      <c r="A4697" s="777" t="s">
        <v>379</v>
      </c>
      <c r="B4697" s="41" t="s">
        <v>139</v>
      </c>
      <c r="C4697" s="618">
        <f>C4698</f>
        <v>525000</v>
      </c>
      <c r="D4697" s="618">
        <f t="shared" ref="D4697:J4697" si="2126">D4698</f>
        <v>0</v>
      </c>
      <c r="E4697" s="618">
        <f t="shared" si="2126"/>
        <v>0</v>
      </c>
      <c r="F4697" s="626">
        <f t="shared" si="2126"/>
        <v>0</v>
      </c>
      <c r="G4697" s="821">
        <f t="shared" si="2126"/>
        <v>525000</v>
      </c>
      <c r="H4697" s="618">
        <f t="shared" si="2126"/>
        <v>0</v>
      </c>
      <c r="I4697" s="935">
        <f t="shared" si="2126"/>
        <v>525000</v>
      </c>
      <c r="J4697" s="628">
        <f t="shared" si="2126"/>
        <v>0</v>
      </c>
      <c r="K4697" s="743">
        <f t="shared" si="2122"/>
        <v>100</v>
      </c>
    </row>
    <row r="4698" spans="1:11" ht="14.1" customHeight="1" x14ac:dyDescent="0.25">
      <c r="A4698" s="778" t="s">
        <v>380</v>
      </c>
      <c r="B4698" s="4" t="s">
        <v>140</v>
      </c>
      <c r="C4698" s="12">
        <v>525000</v>
      </c>
      <c r="D4698" s="587"/>
      <c r="E4698" s="587"/>
      <c r="F4698" s="699"/>
      <c r="G4698" s="822">
        <v>525000</v>
      </c>
      <c r="H4698" s="605"/>
      <c r="I4698" s="823">
        <f>H4698+G4698</f>
        <v>525000</v>
      </c>
      <c r="J4698" s="604">
        <f>C4698-I4698</f>
        <v>0</v>
      </c>
      <c r="K4698" s="733">
        <f t="shared" si="2122"/>
        <v>100</v>
      </c>
    </row>
    <row r="4699" spans="1:11" ht="14.1" customHeight="1" x14ac:dyDescent="0.25">
      <c r="A4699" s="778" t="s">
        <v>381</v>
      </c>
      <c r="B4699" s="4" t="s">
        <v>141</v>
      </c>
      <c r="C4699" s="12">
        <f>C4700</f>
        <v>200000</v>
      </c>
      <c r="D4699" s="12">
        <f t="shared" ref="D4699:J4699" si="2127">D4700</f>
        <v>0</v>
      </c>
      <c r="E4699" s="12">
        <f t="shared" si="2127"/>
        <v>0</v>
      </c>
      <c r="F4699" s="633">
        <f t="shared" si="2127"/>
        <v>0</v>
      </c>
      <c r="G4699" s="824">
        <f t="shared" si="2127"/>
        <v>200000</v>
      </c>
      <c r="H4699" s="12">
        <f t="shared" si="2127"/>
        <v>0</v>
      </c>
      <c r="I4699" s="834">
        <f t="shared" si="2127"/>
        <v>200000</v>
      </c>
      <c r="J4699" s="634">
        <f t="shared" si="2127"/>
        <v>0</v>
      </c>
      <c r="K4699" s="733">
        <f t="shared" si="2122"/>
        <v>100</v>
      </c>
    </row>
    <row r="4700" spans="1:11" ht="14.1" customHeight="1" x14ac:dyDescent="0.25">
      <c r="A4700" s="778" t="s">
        <v>382</v>
      </c>
      <c r="B4700" s="4" t="s">
        <v>142</v>
      </c>
      <c r="C4700" s="12">
        <v>200000</v>
      </c>
      <c r="D4700" s="218"/>
      <c r="E4700" s="218"/>
      <c r="F4700" s="697"/>
      <c r="G4700" s="822">
        <v>200000</v>
      </c>
      <c r="H4700" s="605"/>
      <c r="I4700" s="823">
        <f>H4700+G4700</f>
        <v>200000</v>
      </c>
      <c r="J4700" s="604">
        <f>C4700-I4700</f>
        <v>0</v>
      </c>
      <c r="K4700" s="733">
        <f t="shared" si="2122"/>
        <v>100</v>
      </c>
    </row>
    <row r="4701" spans="1:11" ht="14.1" customHeight="1" x14ac:dyDescent="0.25">
      <c r="A4701" s="778" t="s">
        <v>383</v>
      </c>
      <c r="B4701" s="4" t="s">
        <v>143</v>
      </c>
      <c r="C4701" s="12">
        <f>C4702</f>
        <v>1275000</v>
      </c>
      <c r="D4701" s="12">
        <f t="shared" ref="D4701:J4701" si="2128">D4702</f>
        <v>0</v>
      </c>
      <c r="E4701" s="12">
        <f t="shared" si="2128"/>
        <v>0</v>
      </c>
      <c r="F4701" s="633">
        <f t="shared" si="2128"/>
        <v>0</v>
      </c>
      <c r="G4701" s="824">
        <f t="shared" si="2128"/>
        <v>1275000</v>
      </c>
      <c r="H4701" s="12">
        <f t="shared" si="2128"/>
        <v>0</v>
      </c>
      <c r="I4701" s="834">
        <f t="shared" si="2128"/>
        <v>1275000</v>
      </c>
      <c r="J4701" s="634">
        <f t="shared" si="2128"/>
        <v>0</v>
      </c>
      <c r="K4701" s="733">
        <f t="shared" si="2122"/>
        <v>100</v>
      </c>
    </row>
    <row r="4702" spans="1:11" ht="14.1" customHeight="1" x14ac:dyDescent="0.25">
      <c r="A4702" s="778" t="s">
        <v>384</v>
      </c>
      <c r="B4702" s="4" t="s">
        <v>160</v>
      </c>
      <c r="C4702" s="12">
        <v>1275000</v>
      </c>
      <c r="D4702" s="218"/>
      <c r="E4702" s="218"/>
      <c r="F4702" s="697"/>
      <c r="G4702" s="822">
        <v>1275000</v>
      </c>
      <c r="H4702" s="605"/>
      <c r="I4702" s="823">
        <f>H4702+G4702</f>
        <v>1275000</v>
      </c>
      <c r="J4702" s="604">
        <f>C4702-I4702</f>
        <v>0</v>
      </c>
      <c r="K4702" s="733">
        <f t="shared" si="2122"/>
        <v>100</v>
      </c>
    </row>
    <row r="4703" spans="1:11" ht="14.1" customHeight="1" x14ac:dyDescent="0.25">
      <c r="A4703" s="779"/>
      <c r="B4703" s="32"/>
      <c r="C4703" s="611"/>
      <c r="D4703" s="211"/>
      <c r="E4703" s="211"/>
      <c r="F4703" s="693"/>
      <c r="G4703" s="828"/>
      <c r="H4703" s="629"/>
      <c r="I4703" s="829"/>
      <c r="J4703" s="630"/>
      <c r="K4703" s="737"/>
    </row>
    <row r="4704" spans="1:11" ht="14.1" customHeight="1" x14ac:dyDescent="0.25">
      <c r="A4704" s="918"/>
      <c r="B4704" s="879"/>
      <c r="C4704" s="880"/>
      <c r="D4704" s="881"/>
      <c r="E4704" s="881"/>
      <c r="F4704" s="881"/>
      <c r="G4704" s="882"/>
      <c r="H4704" s="882"/>
      <c r="I4704" s="882"/>
      <c r="J4704" s="883"/>
      <c r="K4704" s="884"/>
    </row>
    <row r="4705" spans="1:11" ht="14.1" customHeight="1" x14ac:dyDescent="0.25">
      <c r="A4705" s="919"/>
      <c r="B4705" s="7"/>
      <c r="C4705" s="885"/>
      <c r="D4705" s="220"/>
      <c r="E4705" s="220"/>
      <c r="F4705" s="220"/>
      <c r="G4705" s="415"/>
      <c r="H4705" s="415"/>
      <c r="I4705" s="415"/>
      <c r="J4705" s="886"/>
      <c r="K4705" s="887"/>
    </row>
    <row r="4706" spans="1:11" ht="14.1" customHeight="1" x14ac:dyDescent="0.25">
      <c r="A4706" s="919"/>
      <c r="B4706" s="7"/>
      <c r="C4706" s="885"/>
      <c r="D4706" s="220"/>
      <c r="E4706" s="220"/>
      <c r="F4706" s="220"/>
      <c r="G4706" s="415"/>
      <c r="H4706" s="415"/>
      <c r="I4706" s="415"/>
      <c r="J4706" s="886"/>
      <c r="K4706" s="887">
        <v>12</v>
      </c>
    </row>
    <row r="4707" spans="1:11" ht="14.1" customHeight="1" x14ac:dyDescent="0.25">
      <c r="A4707" s="717" t="s">
        <v>435</v>
      </c>
      <c r="B4707" s="689">
        <v>2</v>
      </c>
      <c r="C4707" s="690" t="s">
        <v>436</v>
      </c>
      <c r="D4707" s="690" t="s">
        <v>437</v>
      </c>
      <c r="E4707" s="690" t="s">
        <v>438</v>
      </c>
      <c r="F4707" s="691" t="s">
        <v>439</v>
      </c>
      <c r="G4707" s="801">
        <v>7</v>
      </c>
      <c r="H4707" s="581">
        <v>8</v>
      </c>
      <c r="I4707" s="924">
        <v>9</v>
      </c>
      <c r="J4707" s="582">
        <v>10</v>
      </c>
      <c r="K4707" s="718">
        <v>11</v>
      </c>
    </row>
    <row r="4708" spans="1:11" ht="14.1" customHeight="1" thickBot="1" x14ac:dyDescent="0.3">
      <c r="A4708" s="371" t="s">
        <v>73</v>
      </c>
      <c r="B4708" s="47" t="s">
        <v>448</v>
      </c>
      <c r="C4708" s="616">
        <f>C4709+C4712</f>
        <v>4800000</v>
      </c>
      <c r="D4708" s="616">
        <f t="shared" ref="D4708:J4708" si="2129">D4709+D4712</f>
        <v>0</v>
      </c>
      <c r="E4708" s="616">
        <f t="shared" si="2129"/>
        <v>0</v>
      </c>
      <c r="F4708" s="622">
        <f t="shared" si="2129"/>
        <v>0</v>
      </c>
      <c r="G4708" s="819">
        <f t="shared" si="2129"/>
        <v>4800000</v>
      </c>
      <c r="H4708" s="616">
        <f t="shared" si="2129"/>
        <v>0</v>
      </c>
      <c r="I4708" s="961">
        <f t="shared" si="2129"/>
        <v>4800000</v>
      </c>
      <c r="J4708" s="865">
        <f t="shared" si="2129"/>
        <v>0</v>
      </c>
      <c r="K4708" s="737">
        <f t="shared" ref="K4708:K4731" si="2130">I4708/C4708*100</f>
        <v>100</v>
      </c>
    </row>
    <row r="4709" spans="1:11" ht="14.1" customHeight="1" thickBot="1" x14ac:dyDescent="0.3">
      <c r="A4709" s="372" t="s">
        <v>391</v>
      </c>
      <c r="B4709" s="3" t="s">
        <v>80</v>
      </c>
      <c r="C4709" s="617">
        <f>C4710</f>
        <v>625000</v>
      </c>
      <c r="D4709" s="617">
        <f t="shared" ref="D4709:J4710" si="2131">D4710</f>
        <v>0</v>
      </c>
      <c r="E4709" s="617">
        <f t="shared" si="2131"/>
        <v>0</v>
      </c>
      <c r="F4709" s="624">
        <f t="shared" si="2131"/>
        <v>0</v>
      </c>
      <c r="G4709" s="820">
        <f t="shared" si="2131"/>
        <v>625000</v>
      </c>
      <c r="H4709" s="617">
        <f t="shared" si="2131"/>
        <v>0</v>
      </c>
      <c r="I4709" s="934">
        <f t="shared" si="2131"/>
        <v>625000</v>
      </c>
      <c r="J4709" s="625">
        <f t="shared" si="2131"/>
        <v>0</v>
      </c>
      <c r="K4709" s="741">
        <f t="shared" si="2130"/>
        <v>100</v>
      </c>
    </row>
    <row r="4710" spans="1:11" ht="14.1" customHeight="1" x14ac:dyDescent="0.25">
      <c r="A4710" s="747" t="s">
        <v>392</v>
      </c>
      <c r="B4710" s="41" t="s">
        <v>137</v>
      </c>
      <c r="C4710" s="618">
        <f>C4711</f>
        <v>625000</v>
      </c>
      <c r="D4710" s="618">
        <f t="shared" si="2131"/>
        <v>0</v>
      </c>
      <c r="E4710" s="618">
        <f t="shared" si="2131"/>
        <v>0</v>
      </c>
      <c r="F4710" s="626">
        <f t="shared" si="2131"/>
        <v>0</v>
      </c>
      <c r="G4710" s="821">
        <f t="shared" si="2131"/>
        <v>625000</v>
      </c>
      <c r="H4710" s="618">
        <f t="shared" si="2131"/>
        <v>0</v>
      </c>
      <c r="I4710" s="935">
        <f t="shared" si="2131"/>
        <v>625000</v>
      </c>
      <c r="J4710" s="628">
        <f t="shared" si="2131"/>
        <v>0</v>
      </c>
      <c r="K4710" s="743">
        <f t="shared" si="2130"/>
        <v>100</v>
      </c>
    </row>
    <row r="4711" spans="1:11" ht="14.1" customHeight="1" thickBot="1" x14ac:dyDescent="0.3">
      <c r="A4711" s="736" t="s">
        <v>393</v>
      </c>
      <c r="B4711" s="32" t="s">
        <v>138</v>
      </c>
      <c r="C4711" s="611">
        <v>625000</v>
      </c>
      <c r="D4711" s="590"/>
      <c r="E4711" s="590"/>
      <c r="F4711" s="698"/>
      <c r="G4711" s="828">
        <v>625000</v>
      </c>
      <c r="H4711" s="629"/>
      <c r="I4711" s="829">
        <f>H4711+G4711</f>
        <v>625000</v>
      </c>
      <c r="J4711" s="630">
        <f>C4711-I4711</f>
        <v>0</v>
      </c>
      <c r="K4711" s="737">
        <f t="shared" si="2130"/>
        <v>100</v>
      </c>
    </row>
    <row r="4712" spans="1:11" ht="14.1" customHeight="1" thickBot="1" x14ac:dyDescent="0.3">
      <c r="A4712" s="372" t="s">
        <v>394</v>
      </c>
      <c r="B4712" s="3" t="s">
        <v>136</v>
      </c>
      <c r="C4712" s="617">
        <f>C4713+C4715+C4717+C4720+C4723</f>
        <v>4175000</v>
      </c>
      <c r="D4712" s="617">
        <f t="shared" ref="D4712:J4712" si="2132">D4713+D4715+D4717+D4720+D4723</f>
        <v>0</v>
      </c>
      <c r="E4712" s="617">
        <f t="shared" si="2132"/>
        <v>0</v>
      </c>
      <c r="F4712" s="624">
        <f t="shared" si="2132"/>
        <v>0</v>
      </c>
      <c r="G4712" s="820">
        <f t="shared" si="2132"/>
        <v>4175000</v>
      </c>
      <c r="H4712" s="617">
        <f t="shared" si="2132"/>
        <v>0</v>
      </c>
      <c r="I4712" s="934">
        <f t="shared" si="2132"/>
        <v>4175000</v>
      </c>
      <c r="J4712" s="625">
        <f t="shared" si="2132"/>
        <v>0</v>
      </c>
      <c r="K4712" s="741">
        <f t="shared" si="2130"/>
        <v>100</v>
      </c>
    </row>
    <row r="4713" spans="1:11" ht="14.1" customHeight="1" x14ac:dyDescent="0.25">
      <c r="A4713" s="747" t="s">
        <v>395</v>
      </c>
      <c r="B4713" s="41" t="s">
        <v>139</v>
      </c>
      <c r="C4713" s="618">
        <f>C4714</f>
        <v>480000</v>
      </c>
      <c r="D4713" s="618">
        <f t="shared" ref="D4713:J4713" si="2133">D4714</f>
        <v>0</v>
      </c>
      <c r="E4713" s="618">
        <f t="shared" si="2133"/>
        <v>0</v>
      </c>
      <c r="F4713" s="626">
        <f t="shared" si="2133"/>
        <v>0</v>
      </c>
      <c r="G4713" s="821">
        <f t="shared" si="2133"/>
        <v>480000</v>
      </c>
      <c r="H4713" s="618">
        <f t="shared" si="2133"/>
        <v>0</v>
      </c>
      <c r="I4713" s="935">
        <f t="shared" si="2133"/>
        <v>480000</v>
      </c>
      <c r="J4713" s="628">
        <f t="shared" si="2133"/>
        <v>0</v>
      </c>
      <c r="K4713" s="743">
        <f t="shared" si="2130"/>
        <v>100</v>
      </c>
    </row>
    <row r="4714" spans="1:11" ht="14.1" customHeight="1" x14ac:dyDescent="0.25">
      <c r="A4714" s="732" t="s">
        <v>396</v>
      </c>
      <c r="B4714" s="4" t="s">
        <v>140</v>
      </c>
      <c r="C4714" s="12">
        <v>480000</v>
      </c>
      <c r="D4714" s="587"/>
      <c r="E4714" s="587"/>
      <c r="F4714" s="699"/>
      <c r="G4714" s="822">
        <v>480000</v>
      </c>
      <c r="H4714" s="605"/>
      <c r="I4714" s="831">
        <f>H4714+G4714</f>
        <v>480000</v>
      </c>
      <c r="J4714" s="636">
        <f>C4714-I4714</f>
        <v>0</v>
      </c>
      <c r="K4714" s="733">
        <f t="shared" si="2130"/>
        <v>100</v>
      </c>
    </row>
    <row r="4715" spans="1:11" ht="14.1" customHeight="1" x14ac:dyDescent="0.25">
      <c r="A4715" s="732" t="s">
        <v>397</v>
      </c>
      <c r="B4715" s="4" t="s">
        <v>385</v>
      </c>
      <c r="C4715" s="12">
        <f>C4716</f>
        <v>200000</v>
      </c>
      <c r="D4715" s="12">
        <f t="shared" ref="D4715:J4715" si="2134">D4716</f>
        <v>0</v>
      </c>
      <c r="E4715" s="12">
        <f t="shared" si="2134"/>
        <v>0</v>
      </c>
      <c r="F4715" s="633">
        <f t="shared" si="2134"/>
        <v>0</v>
      </c>
      <c r="G4715" s="824">
        <f t="shared" si="2134"/>
        <v>200000</v>
      </c>
      <c r="H4715" s="12">
        <f t="shared" si="2134"/>
        <v>0</v>
      </c>
      <c r="I4715" s="834">
        <f t="shared" si="2134"/>
        <v>200000</v>
      </c>
      <c r="J4715" s="634">
        <f t="shared" si="2134"/>
        <v>0</v>
      </c>
      <c r="K4715" s="733">
        <f t="shared" si="2130"/>
        <v>100</v>
      </c>
    </row>
    <row r="4716" spans="1:11" ht="14.1" customHeight="1" x14ac:dyDescent="0.25">
      <c r="A4716" s="732" t="s">
        <v>398</v>
      </c>
      <c r="B4716" s="4" t="s">
        <v>386</v>
      </c>
      <c r="C4716" s="12">
        <v>200000</v>
      </c>
      <c r="D4716" s="587"/>
      <c r="E4716" s="587"/>
      <c r="F4716" s="699"/>
      <c r="G4716" s="822">
        <v>200000</v>
      </c>
      <c r="H4716" s="605"/>
      <c r="I4716" s="831">
        <f>H4716+G4716</f>
        <v>200000</v>
      </c>
      <c r="J4716" s="636">
        <f>C4716-I4716</f>
        <v>0</v>
      </c>
      <c r="K4716" s="733">
        <f t="shared" si="2130"/>
        <v>100</v>
      </c>
    </row>
    <row r="4717" spans="1:11" ht="14.1" customHeight="1" x14ac:dyDescent="0.25">
      <c r="A4717" s="732" t="s">
        <v>399</v>
      </c>
      <c r="B4717" s="4" t="s">
        <v>141</v>
      </c>
      <c r="C4717" s="12">
        <f>C4718+C4719</f>
        <v>400000</v>
      </c>
      <c r="D4717" s="12">
        <f t="shared" ref="D4717:J4717" si="2135">D4718+D4719</f>
        <v>0</v>
      </c>
      <c r="E4717" s="12">
        <f t="shared" si="2135"/>
        <v>0</v>
      </c>
      <c r="F4717" s="633">
        <f t="shared" si="2135"/>
        <v>0</v>
      </c>
      <c r="G4717" s="824">
        <f t="shared" si="2135"/>
        <v>400000</v>
      </c>
      <c r="H4717" s="12">
        <f t="shared" si="2135"/>
        <v>0</v>
      </c>
      <c r="I4717" s="834">
        <f t="shared" si="2135"/>
        <v>400000</v>
      </c>
      <c r="J4717" s="634">
        <f t="shared" si="2135"/>
        <v>0</v>
      </c>
      <c r="K4717" s="733">
        <f t="shared" si="2130"/>
        <v>100</v>
      </c>
    </row>
    <row r="4718" spans="1:11" ht="14.1" customHeight="1" x14ac:dyDescent="0.25">
      <c r="A4718" s="732" t="s">
        <v>401</v>
      </c>
      <c r="B4718" s="4" t="s">
        <v>142</v>
      </c>
      <c r="C4718" s="12">
        <v>300000</v>
      </c>
      <c r="D4718" s="587"/>
      <c r="E4718" s="587"/>
      <c r="F4718" s="699"/>
      <c r="G4718" s="822">
        <v>300000</v>
      </c>
      <c r="H4718" s="605"/>
      <c r="I4718" s="831">
        <f>H4718+G4718</f>
        <v>300000</v>
      </c>
      <c r="J4718" s="636">
        <f>C4718-I4718</f>
        <v>0</v>
      </c>
      <c r="K4718" s="733">
        <f t="shared" si="2130"/>
        <v>100</v>
      </c>
    </row>
    <row r="4719" spans="1:11" ht="14.1" customHeight="1" x14ac:dyDescent="0.25">
      <c r="A4719" s="732" t="s">
        <v>400</v>
      </c>
      <c r="B4719" s="4" t="s">
        <v>387</v>
      </c>
      <c r="C4719" s="12">
        <v>100000</v>
      </c>
      <c r="D4719" s="587"/>
      <c r="E4719" s="587"/>
      <c r="F4719" s="699"/>
      <c r="G4719" s="822">
        <v>100000</v>
      </c>
      <c r="H4719" s="605"/>
      <c r="I4719" s="831">
        <f>H4719+G4719</f>
        <v>100000</v>
      </c>
      <c r="J4719" s="636">
        <f>C4719-I4719</f>
        <v>0</v>
      </c>
      <c r="K4719" s="733">
        <f t="shared" si="2130"/>
        <v>100</v>
      </c>
    </row>
    <row r="4720" spans="1:11" ht="14.1" customHeight="1" x14ac:dyDescent="0.25">
      <c r="A4720" s="732" t="s">
        <v>402</v>
      </c>
      <c r="B4720" s="4" t="s">
        <v>388</v>
      </c>
      <c r="C4720" s="12">
        <f>C4721+C4722</f>
        <v>800000</v>
      </c>
      <c r="D4720" s="12">
        <f t="shared" ref="D4720:J4720" si="2136">D4721+D4722</f>
        <v>0</v>
      </c>
      <c r="E4720" s="12">
        <f t="shared" si="2136"/>
        <v>0</v>
      </c>
      <c r="F4720" s="633">
        <f t="shared" si="2136"/>
        <v>0</v>
      </c>
      <c r="G4720" s="824">
        <f t="shared" si="2136"/>
        <v>800000</v>
      </c>
      <c r="H4720" s="12">
        <f t="shared" si="2136"/>
        <v>0</v>
      </c>
      <c r="I4720" s="834">
        <f t="shared" si="2136"/>
        <v>800000</v>
      </c>
      <c r="J4720" s="634">
        <f t="shared" si="2136"/>
        <v>0</v>
      </c>
      <c r="K4720" s="733">
        <f t="shared" si="2130"/>
        <v>100</v>
      </c>
    </row>
    <row r="4721" spans="1:11" ht="14.1" customHeight="1" x14ac:dyDescent="0.25">
      <c r="A4721" s="732" t="s">
        <v>404</v>
      </c>
      <c r="B4721" s="4" t="s">
        <v>389</v>
      </c>
      <c r="C4721" s="12">
        <v>500000</v>
      </c>
      <c r="D4721" s="587"/>
      <c r="E4721" s="587"/>
      <c r="F4721" s="699"/>
      <c r="G4721" s="822">
        <v>500000</v>
      </c>
      <c r="H4721" s="605"/>
      <c r="I4721" s="831">
        <f>H4721+G4721</f>
        <v>500000</v>
      </c>
      <c r="J4721" s="636">
        <f>C4721-I4721</f>
        <v>0</v>
      </c>
      <c r="K4721" s="733">
        <f t="shared" si="2130"/>
        <v>100</v>
      </c>
    </row>
    <row r="4722" spans="1:11" ht="14.1" customHeight="1" x14ac:dyDescent="0.25">
      <c r="A4722" s="732" t="s">
        <v>403</v>
      </c>
      <c r="B4722" s="4" t="s">
        <v>390</v>
      </c>
      <c r="C4722" s="12">
        <v>300000</v>
      </c>
      <c r="D4722" s="587"/>
      <c r="E4722" s="587"/>
      <c r="F4722" s="699"/>
      <c r="G4722" s="822">
        <v>300000</v>
      </c>
      <c r="H4722" s="605"/>
      <c r="I4722" s="831">
        <f>H4722+G4722</f>
        <v>300000</v>
      </c>
      <c r="J4722" s="636">
        <f>C4722-I4722</f>
        <v>0</v>
      </c>
      <c r="K4722" s="733">
        <f t="shared" si="2130"/>
        <v>100</v>
      </c>
    </row>
    <row r="4723" spans="1:11" ht="14.1" customHeight="1" x14ac:dyDescent="0.25">
      <c r="A4723" s="732" t="s">
        <v>405</v>
      </c>
      <c r="B4723" s="4" t="s">
        <v>143</v>
      </c>
      <c r="C4723" s="12">
        <f>C4724</f>
        <v>2295000</v>
      </c>
      <c r="D4723" s="12">
        <f t="shared" ref="D4723:J4723" si="2137">D4724</f>
        <v>0</v>
      </c>
      <c r="E4723" s="12">
        <f t="shared" si="2137"/>
        <v>0</v>
      </c>
      <c r="F4723" s="633">
        <f t="shared" si="2137"/>
        <v>0</v>
      </c>
      <c r="G4723" s="824">
        <f t="shared" si="2137"/>
        <v>2295000</v>
      </c>
      <c r="H4723" s="12">
        <f t="shared" si="2137"/>
        <v>0</v>
      </c>
      <c r="I4723" s="834">
        <f t="shared" si="2137"/>
        <v>2295000</v>
      </c>
      <c r="J4723" s="634">
        <f t="shared" si="2137"/>
        <v>0</v>
      </c>
      <c r="K4723" s="733">
        <f t="shared" si="2130"/>
        <v>100</v>
      </c>
    </row>
    <row r="4724" spans="1:11" ht="14.1" customHeight="1" x14ac:dyDescent="0.25">
      <c r="A4724" s="732" t="s">
        <v>406</v>
      </c>
      <c r="B4724" s="4" t="s">
        <v>160</v>
      </c>
      <c r="C4724" s="12">
        <v>2295000</v>
      </c>
      <c r="D4724" s="218"/>
      <c r="E4724" s="218"/>
      <c r="F4724" s="697"/>
      <c r="G4724" s="822">
        <v>2295000</v>
      </c>
      <c r="H4724" s="605"/>
      <c r="I4724" s="831">
        <f>H4724+G4724</f>
        <v>2295000</v>
      </c>
      <c r="J4724" s="604">
        <f>C4724-I4724</f>
        <v>0</v>
      </c>
      <c r="K4724" s="733">
        <f t="shared" si="2130"/>
        <v>100</v>
      </c>
    </row>
    <row r="4725" spans="1:11" ht="14.1" customHeight="1" x14ac:dyDescent="0.25">
      <c r="A4725" s="745" t="s">
        <v>98</v>
      </c>
      <c r="B4725" s="38" t="s">
        <v>97</v>
      </c>
      <c r="C4725" s="620">
        <f t="shared" ref="C4725:J4725" si="2138">C4726+C4735</f>
        <v>5000000</v>
      </c>
      <c r="D4725" s="620">
        <f t="shared" si="2138"/>
        <v>0</v>
      </c>
      <c r="E4725" s="620">
        <f t="shared" si="2138"/>
        <v>0</v>
      </c>
      <c r="F4725" s="453">
        <f t="shared" si="2138"/>
        <v>0</v>
      </c>
      <c r="G4725" s="825">
        <f t="shared" si="2138"/>
        <v>404250</v>
      </c>
      <c r="H4725" s="619">
        <f t="shared" si="2138"/>
        <v>0</v>
      </c>
      <c r="I4725" s="665">
        <f t="shared" si="2138"/>
        <v>404250</v>
      </c>
      <c r="J4725" s="621">
        <f t="shared" si="2138"/>
        <v>4595750</v>
      </c>
      <c r="K4725" s="746">
        <f t="shared" si="2130"/>
        <v>8.0850000000000009</v>
      </c>
    </row>
    <row r="4726" spans="1:11" ht="14.1" customHeight="1" thickBot="1" x14ac:dyDescent="0.3">
      <c r="A4726" s="371" t="s">
        <v>74</v>
      </c>
      <c r="B4726" s="47" t="s">
        <v>75</v>
      </c>
      <c r="C4726" s="616">
        <f>C4727</f>
        <v>2000000</v>
      </c>
      <c r="D4726" s="616">
        <f t="shared" ref="D4726:J4726" si="2139">D4727</f>
        <v>0</v>
      </c>
      <c r="E4726" s="616">
        <f t="shared" si="2139"/>
        <v>0</v>
      </c>
      <c r="F4726" s="622">
        <f t="shared" si="2139"/>
        <v>0</v>
      </c>
      <c r="G4726" s="838">
        <f t="shared" si="2139"/>
        <v>206000</v>
      </c>
      <c r="H4726" s="641">
        <f t="shared" si="2139"/>
        <v>0</v>
      </c>
      <c r="I4726" s="962">
        <f t="shared" si="2139"/>
        <v>206000</v>
      </c>
      <c r="J4726" s="632">
        <f t="shared" si="2139"/>
        <v>1794000</v>
      </c>
      <c r="K4726" s="739">
        <f t="shared" si="2130"/>
        <v>10.299999999999999</v>
      </c>
    </row>
    <row r="4727" spans="1:11" ht="14.1" customHeight="1" thickBot="1" x14ac:dyDescent="0.3">
      <c r="A4727" s="776" t="s">
        <v>407</v>
      </c>
      <c r="B4727" s="3" t="s">
        <v>136</v>
      </c>
      <c r="C4727" s="617">
        <f>C4728+C4730+C4733</f>
        <v>2000000</v>
      </c>
      <c r="D4727" s="617">
        <f t="shared" ref="D4727:J4727" si="2140">D4728+D4730+D4733</f>
        <v>0</v>
      </c>
      <c r="E4727" s="617">
        <f t="shared" si="2140"/>
        <v>0</v>
      </c>
      <c r="F4727" s="624">
        <f t="shared" si="2140"/>
        <v>0</v>
      </c>
      <c r="G4727" s="820">
        <f t="shared" si="2140"/>
        <v>206000</v>
      </c>
      <c r="H4727" s="617">
        <f t="shared" si="2140"/>
        <v>0</v>
      </c>
      <c r="I4727" s="934">
        <f t="shared" si="2140"/>
        <v>206000</v>
      </c>
      <c r="J4727" s="625">
        <f t="shared" si="2140"/>
        <v>1794000</v>
      </c>
      <c r="K4727" s="741">
        <f t="shared" si="2130"/>
        <v>10.299999999999999</v>
      </c>
    </row>
    <row r="4728" spans="1:11" ht="14.1" customHeight="1" x14ac:dyDescent="0.25">
      <c r="A4728" s="777" t="s">
        <v>408</v>
      </c>
      <c r="B4728" s="41" t="s">
        <v>139</v>
      </c>
      <c r="C4728" s="618">
        <f>C4729</f>
        <v>550000</v>
      </c>
      <c r="D4728" s="618">
        <f t="shared" ref="D4728:J4728" si="2141">D4729</f>
        <v>0</v>
      </c>
      <c r="E4728" s="618">
        <f t="shared" si="2141"/>
        <v>0</v>
      </c>
      <c r="F4728" s="626">
        <f t="shared" si="2141"/>
        <v>0</v>
      </c>
      <c r="G4728" s="821">
        <f t="shared" si="2141"/>
        <v>149000</v>
      </c>
      <c r="H4728" s="618">
        <f t="shared" si="2141"/>
        <v>0</v>
      </c>
      <c r="I4728" s="935">
        <f t="shared" si="2141"/>
        <v>149000</v>
      </c>
      <c r="J4728" s="628">
        <f t="shared" si="2141"/>
        <v>401000</v>
      </c>
      <c r="K4728" s="743">
        <f t="shared" si="2130"/>
        <v>27.090909090909093</v>
      </c>
    </row>
    <row r="4729" spans="1:11" ht="14.1" customHeight="1" x14ac:dyDescent="0.25">
      <c r="A4729" s="778" t="s">
        <v>409</v>
      </c>
      <c r="B4729" s="4" t="s">
        <v>140</v>
      </c>
      <c r="C4729" s="12">
        <v>550000</v>
      </c>
      <c r="D4729" s="587"/>
      <c r="E4729" s="587"/>
      <c r="F4729" s="699"/>
      <c r="G4729" s="822">
        <v>149000</v>
      </c>
      <c r="H4729" s="605"/>
      <c r="I4729" s="823">
        <f>H4729+G4729</f>
        <v>149000</v>
      </c>
      <c r="J4729" s="604">
        <f>C4729-I4729</f>
        <v>401000</v>
      </c>
      <c r="K4729" s="733">
        <f t="shared" si="2130"/>
        <v>27.090909090909093</v>
      </c>
    </row>
    <row r="4730" spans="1:11" ht="14.1" customHeight="1" x14ac:dyDescent="0.25">
      <c r="A4730" s="778" t="s">
        <v>410</v>
      </c>
      <c r="B4730" s="4" t="s">
        <v>141</v>
      </c>
      <c r="C4730" s="12">
        <f>C4731+C4732</f>
        <v>450000</v>
      </c>
      <c r="D4730" s="12">
        <f t="shared" ref="D4730:J4730" si="2142">D4731+D4732</f>
        <v>0</v>
      </c>
      <c r="E4730" s="12">
        <f t="shared" si="2142"/>
        <v>0</v>
      </c>
      <c r="F4730" s="633">
        <f t="shared" si="2142"/>
        <v>0</v>
      </c>
      <c r="G4730" s="824">
        <f t="shared" si="2142"/>
        <v>57000</v>
      </c>
      <c r="H4730" s="12">
        <f t="shared" si="2142"/>
        <v>0</v>
      </c>
      <c r="I4730" s="834">
        <f t="shared" si="2142"/>
        <v>57000</v>
      </c>
      <c r="J4730" s="634">
        <f t="shared" si="2142"/>
        <v>393000</v>
      </c>
      <c r="K4730" s="733">
        <f t="shared" si="2130"/>
        <v>12.666666666666668</v>
      </c>
    </row>
    <row r="4731" spans="1:11" ht="14.1" customHeight="1" x14ac:dyDescent="0.25">
      <c r="A4731" s="778" t="s">
        <v>411</v>
      </c>
      <c r="B4731" s="4" t="s">
        <v>142</v>
      </c>
      <c r="C4731" s="12">
        <v>450000</v>
      </c>
      <c r="D4731" s="587"/>
      <c r="E4731" s="587"/>
      <c r="F4731" s="699"/>
      <c r="G4731" s="822">
        <v>57000</v>
      </c>
      <c r="H4731" s="605">
        <v>0</v>
      </c>
      <c r="I4731" s="823">
        <f>H4731+G4731</f>
        <v>57000</v>
      </c>
      <c r="J4731" s="604">
        <f>C4731-I4731</f>
        <v>393000</v>
      </c>
      <c r="K4731" s="733">
        <f t="shared" si="2130"/>
        <v>12.666666666666668</v>
      </c>
    </row>
    <row r="4732" spans="1:11" ht="14.1" customHeight="1" x14ac:dyDescent="0.25">
      <c r="A4732" s="778" t="s">
        <v>941</v>
      </c>
      <c r="B4732" s="4" t="s">
        <v>387</v>
      </c>
      <c r="C4732" s="12">
        <v>0</v>
      </c>
      <c r="D4732" s="587"/>
      <c r="E4732" s="587"/>
      <c r="F4732" s="699"/>
      <c r="G4732" s="822"/>
      <c r="H4732" s="605"/>
      <c r="I4732" s="823"/>
      <c r="J4732" s="604">
        <f>C4732-I4732</f>
        <v>0</v>
      </c>
      <c r="K4732" s="733"/>
    </row>
    <row r="4733" spans="1:11" ht="14.1" customHeight="1" x14ac:dyDescent="0.25">
      <c r="A4733" s="778" t="s">
        <v>412</v>
      </c>
      <c r="B4733" s="4" t="s">
        <v>143</v>
      </c>
      <c r="C4733" s="12">
        <f>C4734</f>
        <v>1000000</v>
      </c>
      <c r="D4733" s="12">
        <f t="shared" ref="D4733:J4733" si="2143">D4734</f>
        <v>0</v>
      </c>
      <c r="E4733" s="12">
        <f t="shared" si="2143"/>
        <v>0</v>
      </c>
      <c r="F4733" s="633">
        <f t="shared" si="2143"/>
        <v>0</v>
      </c>
      <c r="G4733" s="824">
        <f t="shared" si="2143"/>
        <v>0</v>
      </c>
      <c r="H4733" s="12">
        <f t="shared" si="2143"/>
        <v>0</v>
      </c>
      <c r="I4733" s="834">
        <f t="shared" si="2143"/>
        <v>0</v>
      </c>
      <c r="J4733" s="634">
        <f t="shared" si="2143"/>
        <v>1000000</v>
      </c>
      <c r="K4733" s="733">
        <f t="shared" ref="K4733:K4742" si="2144">I4733/C4733*100</f>
        <v>0</v>
      </c>
    </row>
    <row r="4734" spans="1:11" ht="14.1" customHeight="1" x14ac:dyDescent="0.25">
      <c r="A4734" s="778" t="s">
        <v>413</v>
      </c>
      <c r="B4734" s="4" t="s">
        <v>160</v>
      </c>
      <c r="C4734" s="12">
        <v>1000000</v>
      </c>
      <c r="D4734" s="218"/>
      <c r="E4734" s="218"/>
      <c r="F4734" s="697"/>
      <c r="G4734" s="804"/>
      <c r="H4734" s="605">
        <v>0</v>
      </c>
      <c r="I4734" s="823">
        <f>H4734+G4734</f>
        <v>0</v>
      </c>
      <c r="J4734" s="604">
        <f>C4734-I4734</f>
        <v>1000000</v>
      </c>
      <c r="K4734" s="733">
        <f t="shared" si="2144"/>
        <v>0</v>
      </c>
    </row>
    <row r="4735" spans="1:11" ht="14.1" customHeight="1" thickBot="1" x14ac:dyDescent="0.3">
      <c r="A4735" s="371" t="s">
        <v>76</v>
      </c>
      <c r="B4735" s="47" t="s">
        <v>77</v>
      </c>
      <c r="C4735" s="616">
        <f>C4736</f>
        <v>3000000</v>
      </c>
      <c r="D4735" s="616">
        <f t="shared" ref="D4735:J4735" si="2145">D4736</f>
        <v>0</v>
      </c>
      <c r="E4735" s="616">
        <f t="shared" si="2145"/>
        <v>0</v>
      </c>
      <c r="F4735" s="622">
        <f t="shared" si="2145"/>
        <v>0</v>
      </c>
      <c r="G4735" s="838">
        <f t="shared" si="2145"/>
        <v>198250</v>
      </c>
      <c r="H4735" s="641">
        <f t="shared" si="2145"/>
        <v>0</v>
      </c>
      <c r="I4735" s="962">
        <f t="shared" si="2145"/>
        <v>198250</v>
      </c>
      <c r="J4735" s="632">
        <f t="shared" si="2145"/>
        <v>2801750</v>
      </c>
      <c r="K4735" s="739">
        <f t="shared" si="2144"/>
        <v>6.6083333333333325</v>
      </c>
    </row>
    <row r="4736" spans="1:11" ht="14.1" customHeight="1" thickBot="1" x14ac:dyDescent="0.3">
      <c r="A4736" s="776" t="s">
        <v>414</v>
      </c>
      <c r="B4736" s="3" t="s">
        <v>136</v>
      </c>
      <c r="C4736" s="617">
        <f>C4737+C4739+C4741</f>
        <v>3000000</v>
      </c>
      <c r="D4736" s="617">
        <f t="shared" ref="D4736:J4736" si="2146">D4737+D4739+D4741</f>
        <v>0</v>
      </c>
      <c r="E4736" s="617">
        <f t="shared" si="2146"/>
        <v>0</v>
      </c>
      <c r="F4736" s="624">
        <f t="shared" si="2146"/>
        <v>0</v>
      </c>
      <c r="G4736" s="820">
        <f t="shared" si="2146"/>
        <v>198250</v>
      </c>
      <c r="H4736" s="617">
        <f t="shared" si="2146"/>
        <v>0</v>
      </c>
      <c r="I4736" s="934">
        <f t="shared" si="2146"/>
        <v>198250</v>
      </c>
      <c r="J4736" s="625">
        <f t="shared" si="2146"/>
        <v>2801750</v>
      </c>
      <c r="K4736" s="749">
        <f t="shared" si="2144"/>
        <v>6.6083333333333325</v>
      </c>
    </row>
    <row r="4737" spans="1:11" ht="14.1" customHeight="1" x14ac:dyDescent="0.25">
      <c r="A4737" s="777" t="s">
        <v>415</v>
      </c>
      <c r="B4737" s="41" t="s">
        <v>139</v>
      </c>
      <c r="C4737" s="618">
        <f>C4738</f>
        <v>940000</v>
      </c>
      <c r="D4737" s="618">
        <f t="shared" ref="D4737:J4737" si="2147">D4738</f>
        <v>0</v>
      </c>
      <c r="E4737" s="618">
        <f t="shared" si="2147"/>
        <v>0</v>
      </c>
      <c r="F4737" s="626">
        <f t="shared" si="2147"/>
        <v>0</v>
      </c>
      <c r="G4737" s="821">
        <f t="shared" si="2147"/>
        <v>164500</v>
      </c>
      <c r="H4737" s="618">
        <f t="shared" si="2147"/>
        <v>0</v>
      </c>
      <c r="I4737" s="935">
        <f t="shared" si="2147"/>
        <v>164500</v>
      </c>
      <c r="J4737" s="628">
        <f t="shared" si="2147"/>
        <v>775500</v>
      </c>
      <c r="K4737" s="759">
        <f t="shared" si="2144"/>
        <v>17.5</v>
      </c>
    </row>
    <row r="4738" spans="1:11" ht="14.1" customHeight="1" x14ac:dyDescent="0.25">
      <c r="A4738" s="778" t="s">
        <v>416</v>
      </c>
      <c r="B4738" s="4" t="s">
        <v>140</v>
      </c>
      <c r="C4738" s="12">
        <v>940000</v>
      </c>
      <c r="D4738" s="587"/>
      <c r="E4738" s="587"/>
      <c r="F4738" s="699"/>
      <c r="G4738" s="822">
        <v>164500</v>
      </c>
      <c r="H4738" s="605"/>
      <c r="I4738" s="823">
        <f>H4738+G4738</f>
        <v>164500</v>
      </c>
      <c r="J4738" s="636">
        <f>C4738-I4738</f>
        <v>775500</v>
      </c>
      <c r="K4738" s="752">
        <f t="shared" si="2144"/>
        <v>17.5</v>
      </c>
    </row>
    <row r="4739" spans="1:11" ht="14.1" customHeight="1" x14ac:dyDescent="0.25">
      <c r="A4739" s="778" t="s">
        <v>417</v>
      </c>
      <c r="B4739" s="4" t="s">
        <v>141</v>
      </c>
      <c r="C4739" s="12">
        <f>C4740</f>
        <v>100000</v>
      </c>
      <c r="D4739" s="12">
        <f t="shared" ref="D4739:J4739" si="2148">D4740</f>
        <v>0</v>
      </c>
      <c r="E4739" s="12">
        <f t="shared" si="2148"/>
        <v>0</v>
      </c>
      <c r="F4739" s="633">
        <f t="shared" si="2148"/>
        <v>0</v>
      </c>
      <c r="G4739" s="824">
        <f t="shared" si="2148"/>
        <v>33750</v>
      </c>
      <c r="H4739" s="12">
        <f t="shared" si="2148"/>
        <v>0</v>
      </c>
      <c r="I4739" s="834">
        <f t="shared" si="2148"/>
        <v>33750</v>
      </c>
      <c r="J4739" s="634">
        <f t="shared" si="2148"/>
        <v>66250</v>
      </c>
      <c r="K4739" s="752">
        <f t="shared" si="2144"/>
        <v>33.75</v>
      </c>
    </row>
    <row r="4740" spans="1:11" ht="14.1" customHeight="1" x14ac:dyDescent="0.25">
      <c r="A4740" s="778" t="s">
        <v>418</v>
      </c>
      <c r="B4740" s="4" t="s">
        <v>142</v>
      </c>
      <c r="C4740" s="12">
        <v>100000</v>
      </c>
      <c r="D4740" s="218"/>
      <c r="E4740" s="218"/>
      <c r="F4740" s="699"/>
      <c r="G4740" s="822">
        <v>33750</v>
      </c>
      <c r="H4740" s="605"/>
      <c r="I4740" s="831">
        <f>H4740+G4740</f>
        <v>33750</v>
      </c>
      <c r="J4740" s="636">
        <f>C4740-I4740</f>
        <v>66250</v>
      </c>
      <c r="K4740" s="752">
        <f t="shared" si="2144"/>
        <v>33.75</v>
      </c>
    </row>
    <row r="4741" spans="1:11" ht="14.1" customHeight="1" x14ac:dyDescent="0.25">
      <c r="A4741" s="778" t="s">
        <v>419</v>
      </c>
      <c r="B4741" s="4" t="s">
        <v>143</v>
      </c>
      <c r="C4741" s="12">
        <f>C4742</f>
        <v>1960000</v>
      </c>
      <c r="D4741" s="12">
        <f t="shared" ref="D4741:J4741" si="2149">D4742</f>
        <v>0</v>
      </c>
      <c r="E4741" s="12">
        <f t="shared" si="2149"/>
        <v>0</v>
      </c>
      <c r="F4741" s="633">
        <f t="shared" si="2149"/>
        <v>0</v>
      </c>
      <c r="G4741" s="824">
        <f t="shared" si="2149"/>
        <v>0</v>
      </c>
      <c r="H4741" s="12">
        <f t="shared" si="2149"/>
        <v>0</v>
      </c>
      <c r="I4741" s="834">
        <f t="shared" si="2149"/>
        <v>0</v>
      </c>
      <c r="J4741" s="634">
        <f t="shared" si="2149"/>
        <v>1960000</v>
      </c>
      <c r="K4741" s="752">
        <f t="shared" si="2144"/>
        <v>0</v>
      </c>
    </row>
    <row r="4742" spans="1:11" ht="14.1" customHeight="1" thickBot="1" x14ac:dyDescent="0.3">
      <c r="A4742" s="778" t="s">
        <v>420</v>
      </c>
      <c r="B4742" s="4" t="s">
        <v>160</v>
      </c>
      <c r="C4742" s="12">
        <v>1960000</v>
      </c>
      <c r="D4742" s="218"/>
      <c r="E4742" s="218"/>
      <c r="F4742" s="699"/>
      <c r="G4742" s="804"/>
      <c r="H4742" s="605"/>
      <c r="I4742" s="823">
        <f>H4742+G4742</f>
        <v>0</v>
      </c>
      <c r="J4742" s="636">
        <f>C4742-I4742</f>
        <v>1960000</v>
      </c>
      <c r="K4742" s="781">
        <f t="shared" si="2144"/>
        <v>0</v>
      </c>
    </row>
    <row r="4743" spans="1:11" ht="14.1" customHeight="1" thickBot="1" x14ac:dyDescent="0.3">
      <c r="A4743" s="1647" t="s">
        <v>112</v>
      </c>
      <c r="B4743" s="1648"/>
      <c r="C4743" s="671">
        <f>C4256</f>
        <v>2014975600</v>
      </c>
      <c r="D4743" s="671">
        <f>D4252</f>
        <v>1208693272</v>
      </c>
      <c r="E4743" s="671">
        <f>E4252</f>
        <v>202790089</v>
      </c>
      <c r="F4743" s="796">
        <f>F4252</f>
        <v>1411483361</v>
      </c>
      <c r="G4743" s="861">
        <f>G4256</f>
        <v>1208635666</v>
      </c>
      <c r="H4743" s="671">
        <f>H4256</f>
        <v>202790089</v>
      </c>
      <c r="I4743" s="955">
        <f>I4256</f>
        <v>1411425755</v>
      </c>
      <c r="J4743" s="672">
        <f>J4256</f>
        <v>603549845</v>
      </c>
      <c r="K4743" s="782">
        <f>K4256</f>
        <v>70.046791385463919</v>
      </c>
    </row>
    <row r="4744" spans="1:11" ht="14.1" customHeight="1" thickTop="1" thickBot="1" x14ac:dyDescent="0.3">
      <c r="A4744" s="1649" t="s">
        <v>693</v>
      </c>
      <c r="B4744" s="1650"/>
      <c r="C4744" s="710"/>
      <c r="D4744" s="710"/>
      <c r="E4744" s="710"/>
      <c r="F4744" s="711"/>
      <c r="G4744" s="862"/>
      <c r="H4744" s="673"/>
      <c r="I4744" s="956"/>
      <c r="J4744" s="674">
        <f>F4743-I4743</f>
        <v>57606</v>
      </c>
      <c r="K4744" s="783"/>
    </row>
    <row r="4745" spans="1:11" ht="14.1" customHeight="1" x14ac:dyDescent="0.25">
      <c r="A4745" s="216"/>
      <c r="B4745" s="216"/>
      <c r="C4745" s="1651" t="s">
        <v>455</v>
      </c>
      <c r="D4745" s="1651"/>
      <c r="E4745" s="387">
        <f>J4744</f>
        <v>57606</v>
      </c>
      <c r="F4745" s="237"/>
      <c r="G4745" s="1652" t="s">
        <v>1074</v>
      </c>
      <c r="H4745" s="1652"/>
      <c r="I4745" s="1652"/>
      <c r="J4745" s="1652"/>
      <c r="K4745" s="1652"/>
    </row>
    <row r="4746" spans="1:11" ht="14.1" customHeight="1" x14ac:dyDescent="0.25">
      <c r="A4746" s="216"/>
      <c r="B4746" s="216"/>
      <c r="C4746" s="1653" t="s">
        <v>787</v>
      </c>
      <c r="D4746" s="1653"/>
      <c r="E4746" s="388">
        <v>0</v>
      </c>
      <c r="F4746" s="237"/>
      <c r="G4746" s="1654" t="s">
        <v>720</v>
      </c>
      <c r="H4746" s="1654"/>
      <c r="I4746" s="1654"/>
      <c r="J4746" s="1654"/>
      <c r="K4746" s="1654"/>
    </row>
    <row r="4747" spans="1:11" ht="14.1" customHeight="1" x14ac:dyDescent="0.25">
      <c r="A4747" s="216"/>
      <c r="B4747" s="216"/>
      <c r="C4747" s="1655" t="s">
        <v>572</v>
      </c>
      <c r="D4747" s="1655"/>
      <c r="E4747" s="675">
        <f>E4745-E4746</f>
        <v>57606</v>
      </c>
      <c r="F4747" s="237"/>
      <c r="G4747" s="237"/>
      <c r="H4747" s="237"/>
      <c r="I4747" s="237"/>
      <c r="J4747" s="237"/>
      <c r="K4747" s="237"/>
    </row>
    <row r="4748" spans="1:11" ht="14.1" customHeight="1" x14ac:dyDescent="0.25">
      <c r="A4748" s="216"/>
      <c r="B4748" s="216"/>
      <c r="C4748" s="216"/>
      <c r="D4748" s="216"/>
      <c r="E4748" s="676">
        <f>E4747+E4746</f>
        <v>57606</v>
      </c>
      <c r="F4748" s="237"/>
      <c r="G4748" s="237"/>
      <c r="H4748" s="237"/>
      <c r="I4748" s="677"/>
      <c r="J4748" s="237"/>
      <c r="K4748" s="237"/>
    </row>
    <row r="4749" spans="1:11" ht="14.1" customHeight="1" x14ac:dyDescent="0.25">
      <c r="A4749" s="216"/>
      <c r="B4749" s="712"/>
      <c r="C4749" s="387"/>
      <c r="D4749" s="216"/>
      <c r="E4749" s="216"/>
      <c r="F4749" s="237"/>
      <c r="G4749" s="677"/>
      <c r="H4749" s="677"/>
      <c r="I4749" s="957" t="s">
        <v>744</v>
      </c>
      <c r="J4749" s="677"/>
      <c r="K4749" s="677"/>
    </row>
    <row r="4750" spans="1:11" ht="14.1" customHeight="1" x14ac:dyDescent="0.25">
      <c r="A4750" s="216"/>
      <c r="B4750" s="712"/>
      <c r="C4750" s="713"/>
      <c r="D4750" s="387"/>
      <c r="E4750" s="713"/>
      <c r="F4750" s="237"/>
      <c r="G4750" s="677"/>
      <c r="H4750" s="677"/>
      <c r="I4750" s="958" t="s">
        <v>745</v>
      </c>
      <c r="J4750" s="677"/>
      <c r="K4750" s="677"/>
    </row>
    <row r="4751" spans="1:11" ht="14.1" customHeight="1" x14ac:dyDescent="0.25"/>
    <row r="4752" spans="1:11" ht="14.1" customHeight="1" x14ac:dyDescent="0.25"/>
    <row r="4753" spans="1:11" ht="14.1" customHeight="1" x14ac:dyDescent="0.25"/>
    <row r="4754" spans="1:11" ht="14.1" customHeight="1" x14ac:dyDescent="0.25">
      <c r="A4754" s="1656" t="s">
        <v>421</v>
      </c>
      <c r="B4754" s="1656"/>
      <c r="C4754" s="1656"/>
      <c r="D4754" s="1656"/>
      <c r="E4754" s="1656"/>
      <c r="F4754" s="1656"/>
      <c r="G4754" s="1656"/>
      <c r="H4754" s="1656"/>
      <c r="I4754" s="1656"/>
      <c r="J4754" s="1656"/>
      <c r="K4754" s="1656"/>
    </row>
    <row r="4755" spans="1:11" ht="14.1" customHeight="1" x14ac:dyDescent="0.25">
      <c r="A4755" s="1657" t="s">
        <v>422</v>
      </c>
      <c r="B4755" s="1657"/>
      <c r="C4755" s="1657"/>
      <c r="D4755" s="1657"/>
      <c r="E4755" s="1657"/>
      <c r="F4755" s="1657"/>
      <c r="G4755" s="1657"/>
      <c r="H4755" s="1657"/>
      <c r="I4755" s="1657"/>
      <c r="J4755" s="1657"/>
      <c r="K4755" s="1657"/>
    </row>
    <row r="4756" spans="1:11" ht="14.1" customHeight="1" x14ac:dyDescent="0.25">
      <c r="A4756" s="1656" t="s">
        <v>943</v>
      </c>
      <c r="B4756" s="1656"/>
      <c r="C4756" s="1656"/>
      <c r="D4756" s="1656"/>
      <c r="E4756" s="1656"/>
      <c r="F4756" s="1656"/>
      <c r="G4756" s="1656"/>
      <c r="H4756" s="1656"/>
      <c r="I4756" s="1656"/>
      <c r="J4756" s="1656"/>
      <c r="K4756" s="1656"/>
    </row>
    <row r="4757" spans="1:11" ht="14.1" customHeight="1" thickBot="1" x14ac:dyDescent="0.3">
      <c r="A4757" s="714" t="s">
        <v>1075</v>
      </c>
      <c r="B4757" s="715"/>
      <c r="C4757" s="8"/>
      <c r="D4757" s="9"/>
      <c r="E4757" s="1658"/>
      <c r="F4757" s="1658"/>
      <c r="G4757" s="1659"/>
      <c r="H4757" s="1659"/>
      <c r="I4757" s="920"/>
      <c r="J4757" s="288"/>
      <c r="K4757" s="289">
        <v>1</v>
      </c>
    </row>
    <row r="4758" spans="1:11" ht="14.1" customHeight="1" x14ac:dyDescent="0.25">
      <c r="A4758" s="1660" t="s">
        <v>423</v>
      </c>
      <c r="B4758" s="1663" t="s">
        <v>424</v>
      </c>
      <c r="C4758" s="1666" t="s">
        <v>1023</v>
      </c>
      <c r="D4758" s="1669" t="s">
        <v>425</v>
      </c>
      <c r="E4758" s="1669"/>
      <c r="F4758" s="1670"/>
      <c r="G4758" s="1671" t="s">
        <v>426</v>
      </c>
      <c r="H4758" s="1672"/>
      <c r="I4758" s="1673"/>
      <c r="J4758" s="716"/>
      <c r="K4758" s="1674" t="s">
        <v>427</v>
      </c>
    </row>
    <row r="4759" spans="1:11" ht="14.1" customHeight="1" x14ac:dyDescent="0.25">
      <c r="A4759" s="1661"/>
      <c r="B4759" s="1664"/>
      <c r="C4759" s="1667"/>
      <c r="D4759" s="683" t="s">
        <v>428</v>
      </c>
      <c r="E4759" s="683" t="s">
        <v>428</v>
      </c>
      <c r="F4759" s="684" t="s">
        <v>428</v>
      </c>
      <c r="G4759" s="798" t="s">
        <v>428</v>
      </c>
      <c r="H4759" s="577" t="s">
        <v>428</v>
      </c>
      <c r="I4759" s="921" t="s">
        <v>428</v>
      </c>
      <c r="J4759" s="1676" t="s">
        <v>429</v>
      </c>
      <c r="K4759" s="1675"/>
    </row>
    <row r="4760" spans="1:11" ht="14.1" customHeight="1" x14ac:dyDescent="0.25">
      <c r="A4760" s="1661"/>
      <c r="B4760" s="1664"/>
      <c r="C4760" s="1667"/>
      <c r="D4760" s="1383" t="s">
        <v>430</v>
      </c>
      <c r="E4760" s="1383" t="s">
        <v>430</v>
      </c>
      <c r="F4760" s="686" t="s">
        <v>431</v>
      </c>
      <c r="G4760" s="799" t="s">
        <v>430</v>
      </c>
      <c r="H4760" s="1385" t="s">
        <v>430</v>
      </c>
      <c r="I4760" s="922" t="s">
        <v>431</v>
      </c>
      <c r="J4760" s="1677"/>
      <c r="K4760" s="1675"/>
    </row>
    <row r="4761" spans="1:11" ht="14.1" customHeight="1" x14ac:dyDescent="0.25">
      <c r="A4761" s="1662"/>
      <c r="B4761" s="1665"/>
      <c r="C4761" s="1668"/>
      <c r="D4761" s="1384" t="s">
        <v>432</v>
      </c>
      <c r="E4761" s="1384" t="s">
        <v>433</v>
      </c>
      <c r="F4761" s="688" t="s">
        <v>433</v>
      </c>
      <c r="G4761" s="800" t="s">
        <v>432</v>
      </c>
      <c r="H4761" s="1386" t="s">
        <v>433</v>
      </c>
      <c r="I4761" s="923" t="s">
        <v>433</v>
      </c>
      <c r="J4761" s="580" t="s">
        <v>434</v>
      </c>
      <c r="K4761" s="1675"/>
    </row>
    <row r="4762" spans="1:11" ht="14.1" customHeight="1" thickBot="1" x14ac:dyDescent="0.3">
      <c r="A4762" s="717" t="s">
        <v>435</v>
      </c>
      <c r="B4762" s="689">
        <v>2</v>
      </c>
      <c r="C4762" s="690" t="s">
        <v>436</v>
      </c>
      <c r="D4762" s="690" t="s">
        <v>437</v>
      </c>
      <c r="E4762" s="690" t="s">
        <v>438</v>
      </c>
      <c r="F4762" s="691" t="s">
        <v>439</v>
      </c>
      <c r="G4762" s="801">
        <v>7</v>
      </c>
      <c r="H4762" s="581">
        <v>8</v>
      </c>
      <c r="I4762" s="924">
        <v>9</v>
      </c>
      <c r="J4762" s="582">
        <v>10</v>
      </c>
      <c r="K4762" s="718">
        <v>11</v>
      </c>
    </row>
    <row r="4763" spans="1:11" ht="14.1" customHeight="1" thickBot="1" x14ac:dyDescent="0.3">
      <c r="A4763" s="719"/>
      <c r="B4763" s="24" t="s">
        <v>440</v>
      </c>
      <c r="C4763" s="692"/>
      <c r="D4763" s="25">
        <f>D4764+D4765</f>
        <v>1411483361</v>
      </c>
      <c r="E4763" s="25">
        <f>E4764+E4765</f>
        <v>188538483</v>
      </c>
      <c r="F4763" s="64">
        <f>E4763+D4763</f>
        <v>1600021844</v>
      </c>
      <c r="G4763" s="802"/>
      <c r="H4763" s="583"/>
      <c r="I4763" s="925"/>
      <c r="J4763" s="584"/>
      <c r="K4763" s="720"/>
    </row>
    <row r="4764" spans="1:11" ht="14.1" customHeight="1" x14ac:dyDescent="0.25">
      <c r="A4764" s="721"/>
      <c r="B4764" s="21" t="s">
        <v>453</v>
      </c>
      <c r="C4764" s="22"/>
      <c r="D4764" s="23">
        <f>F4253</f>
        <v>1176685662</v>
      </c>
      <c r="E4764" s="23">
        <v>115196089</v>
      </c>
      <c r="F4764" s="65">
        <f>E4764+D4764</f>
        <v>1291881751</v>
      </c>
      <c r="G4764" s="803"/>
      <c r="H4764" s="585"/>
      <c r="I4764" s="926"/>
      <c r="J4764" s="586"/>
      <c r="K4764" s="720"/>
    </row>
    <row r="4765" spans="1:11" ht="14.1" customHeight="1" x14ac:dyDescent="0.25">
      <c r="A4765" s="722"/>
      <c r="B4765" s="10" t="s">
        <v>452</v>
      </c>
      <c r="C4765" s="11"/>
      <c r="D4765" s="416">
        <v>234797699</v>
      </c>
      <c r="E4765" s="15">
        <v>73342394</v>
      </c>
      <c r="F4765" s="13">
        <f>E4765+D4765</f>
        <v>308140093</v>
      </c>
      <c r="G4765" s="804"/>
      <c r="H4765" s="587"/>
      <c r="I4765" s="927"/>
      <c r="J4765" s="588"/>
      <c r="K4765" s="720"/>
    </row>
    <row r="4766" spans="1:11" ht="14.1" customHeight="1" thickBot="1" x14ac:dyDescent="0.3">
      <c r="A4766" s="723"/>
      <c r="B4766" s="589"/>
      <c r="C4766" s="589"/>
      <c r="D4766" s="211"/>
      <c r="E4766" s="211"/>
      <c r="F4766" s="693"/>
      <c r="G4766" s="805"/>
      <c r="H4766" s="590"/>
      <c r="I4766" s="928"/>
      <c r="J4766" s="591"/>
      <c r="K4766" s="724"/>
    </row>
    <row r="4767" spans="1:11" ht="14.1" customHeight="1" thickTop="1" thickBot="1" x14ac:dyDescent="0.3">
      <c r="A4767" s="725" t="s">
        <v>81</v>
      </c>
      <c r="B4767" s="592" t="s">
        <v>78</v>
      </c>
      <c r="C4767" s="593">
        <f>C4769+C4782</f>
        <v>2014975600</v>
      </c>
      <c r="D4767" s="593">
        <f t="shared" ref="D4767:J4767" si="2150">D4769+D4782</f>
        <v>0</v>
      </c>
      <c r="E4767" s="593">
        <f t="shared" si="2150"/>
        <v>0</v>
      </c>
      <c r="F4767" s="594">
        <f t="shared" si="2150"/>
        <v>0</v>
      </c>
      <c r="G4767" s="806">
        <f t="shared" si="2150"/>
        <v>1411425755</v>
      </c>
      <c r="H4767" s="595">
        <f t="shared" si="2150"/>
        <v>188566509</v>
      </c>
      <c r="I4767" s="929">
        <f t="shared" si="2150"/>
        <v>1599992264</v>
      </c>
      <c r="J4767" s="596">
        <f t="shared" si="2150"/>
        <v>414983336</v>
      </c>
      <c r="K4767" s="726">
        <f>I4767/C4767*100</f>
        <v>79.405044110707848</v>
      </c>
    </row>
    <row r="4768" spans="1:11" ht="14.1" customHeight="1" thickTop="1" thickBot="1" x14ac:dyDescent="0.3">
      <c r="A4768" s="727"/>
      <c r="B4768" s="597"/>
      <c r="C4768" s="598"/>
      <c r="D4768" s="598"/>
      <c r="E4768" s="598"/>
      <c r="F4768" s="599"/>
      <c r="G4768" s="807"/>
      <c r="H4768" s="600"/>
      <c r="I4768" s="930"/>
      <c r="J4768" s="601"/>
      <c r="K4768" s="726"/>
    </row>
    <row r="4769" spans="1:14" ht="14.1" customHeight="1" thickTop="1" thickBot="1" x14ac:dyDescent="0.3">
      <c r="A4769" s="725" t="s">
        <v>116</v>
      </c>
      <c r="B4769" s="592" t="s">
        <v>79</v>
      </c>
      <c r="C4769" s="593">
        <f>C4770</f>
        <v>1559485600</v>
      </c>
      <c r="D4769" s="593">
        <f t="shared" ref="D4769:J4769" si="2151">D4770</f>
        <v>0</v>
      </c>
      <c r="E4769" s="593">
        <f t="shared" si="2151"/>
        <v>0</v>
      </c>
      <c r="F4769" s="594">
        <f t="shared" si="2151"/>
        <v>0</v>
      </c>
      <c r="G4769" s="806">
        <f t="shared" si="2151"/>
        <v>1176685662</v>
      </c>
      <c r="H4769" s="595">
        <f t="shared" si="2151"/>
        <v>115196089</v>
      </c>
      <c r="I4769" s="929">
        <f t="shared" si="2151"/>
        <v>1291881751</v>
      </c>
      <c r="J4769" s="596">
        <f t="shared" si="2151"/>
        <v>267603849</v>
      </c>
      <c r="K4769" s="726">
        <f t="shared" ref="K4769:K4786" si="2152">I4769/C4769*100</f>
        <v>82.840248797423982</v>
      </c>
      <c r="N4769" s="82">
        <f>I4769-G16</f>
        <v>-231023040</v>
      </c>
    </row>
    <row r="4770" spans="1:14" ht="14.1" customHeight="1" thickTop="1" x14ac:dyDescent="0.25">
      <c r="A4770" s="728" t="s">
        <v>115</v>
      </c>
      <c r="B4770" s="602" t="s">
        <v>80</v>
      </c>
      <c r="C4770" s="308">
        <f>C4771+C4780</f>
        <v>1559485600</v>
      </c>
      <c r="D4770" s="308">
        <f t="shared" ref="D4770:J4770" si="2153">D4771+D4780</f>
        <v>0</v>
      </c>
      <c r="E4770" s="308">
        <f t="shared" si="2153"/>
        <v>0</v>
      </c>
      <c r="F4770" s="310">
        <f t="shared" si="2153"/>
        <v>0</v>
      </c>
      <c r="G4770" s="808">
        <f t="shared" si="2153"/>
        <v>1176685662</v>
      </c>
      <c r="H4770" s="312">
        <f t="shared" si="2153"/>
        <v>115196089</v>
      </c>
      <c r="I4770" s="809">
        <f t="shared" si="2153"/>
        <v>1291881751</v>
      </c>
      <c r="J4770" s="313">
        <f t="shared" si="2153"/>
        <v>267603849</v>
      </c>
      <c r="K4770" s="729">
        <f t="shared" si="2152"/>
        <v>82.840248797423982</v>
      </c>
      <c r="M4770" s="340">
        <f>F4764-I4770</f>
        <v>0</v>
      </c>
      <c r="N4770" s="82">
        <f>I4769-G16</f>
        <v>-231023040</v>
      </c>
    </row>
    <row r="4771" spans="1:14" ht="14.1" customHeight="1" x14ac:dyDescent="0.25">
      <c r="A4771" s="730" t="s">
        <v>113</v>
      </c>
      <c r="B4771" s="291" t="s">
        <v>0</v>
      </c>
      <c r="C4771" s="309">
        <f>SUM(C4772:C4779)</f>
        <v>1293085600</v>
      </c>
      <c r="D4771" s="309">
        <f t="shared" ref="D4771:J4771" si="2154">SUM(D4772:D4779)</f>
        <v>0</v>
      </c>
      <c r="E4771" s="309">
        <f t="shared" si="2154"/>
        <v>0</v>
      </c>
      <c r="F4771" s="311">
        <f t="shared" si="2154"/>
        <v>0</v>
      </c>
      <c r="G4771" s="959">
        <f t="shared" si="2154"/>
        <v>1014589662</v>
      </c>
      <c r="H4771" s="309">
        <f t="shared" si="2154"/>
        <v>94328089</v>
      </c>
      <c r="I4771" s="960">
        <f t="shared" si="2154"/>
        <v>1108917751</v>
      </c>
      <c r="J4771" s="314">
        <f t="shared" si="2154"/>
        <v>184167849</v>
      </c>
      <c r="K4771" s="731">
        <f t="shared" si="2152"/>
        <v>85.757489759378643</v>
      </c>
      <c r="M4771" s="340">
        <f>I4770-M4770</f>
        <v>1291881751</v>
      </c>
    </row>
    <row r="4772" spans="1:14" ht="14.1" customHeight="1" x14ac:dyDescent="0.25">
      <c r="A4772" s="732" t="s">
        <v>114</v>
      </c>
      <c r="B4772" s="4" t="s">
        <v>126</v>
      </c>
      <c r="C4772" s="12">
        <v>960964000</v>
      </c>
      <c r="D4772" s="229"/>
      <c r="E4772" s="229"/>
      <c r="F4772" s="694"/>
      <c r="G4772" s="828">
        <v>769735500</v>
      </c>
      <c r="H4772" s="603">
        <v>70312000</v>
      </c>
      <c r="I4772" s="823">
        <f>H4772+G4772</f>
        <v>840047500</v>
      </c>
      <c r="J4772" s="604">
        <f>C4772-I4772</f>
        <v>120916500</v>
      </c>
      <c r="K4772" s="733">
        <f t="shared" si="2152"/>
        <v>87.417166511960914</v>
      </c>
    </row>
    <row r="4773" spans="1:14" ht="14.1" customHeight="1" x14ac:dyDescent="0.25">
      <c r="A4773" s="732" t="s">
        <v>117</v>
      </c>
      <c r="B4773" s="4" t="s">
        <v>127</v>
      </c>
      <c r="C4773" s="12">
        <v>107483200</v>
      </c>
      <c r="D4773" s="229"/>
      <c r="E4773" s="229"/>
      <c r="F4773" s="694"/>
      <c r="G4773" s="822">
        <v>85751428</v>
      </c>
      <c r="H4773" s="605">
        <f>6644000+1884948</f>
        <v>8528948</v>
      </c>
      <c r="I4773" s="823">
        <f t="shared" ref="I4773:I4779" si="2155">H4773+G4773</f>
        <v>94280376</v>
      </c>
      <c r="J4773" s="604">
        <f t="shared" ref="J4773:J4779" si="2156">C4773-I4773</f>
        <v>13202824</v>
      </c>
      <c r="K4773" s="733">
        <f t="shared" si="2152"/>
        <v>87.716383583667024</v>
      </c>
    </row>
    <row r="4774" spans="1:14" ht="14.1" customHeight="1" x14ac:dyDescent="0.25">
      <c r="A4774" s="732" t="s">
        <v>118</v>
      </c>
      <c r="B4774" s="4" t="s">
        <v>128</v>
      </c>
      <c r="C4774" s="12">
        <v>76310000</v>
      </c>
      <c r="D4774" s="229"/>
      <c r="E4774" s="229"/>
      <c r="F4774" s="694"/>
      <c r="G4774" s="822">
        <v>58700000</v>
      </c>
      <c r="H4774" s="605">
        <v>5870000</v>
      </c>
      <c r="I4774" s="823">
        <f t="shared" si="2155"/>
        <v>64570000</v>
      </c>
      <c r="J4774" s="604">
        <f t="shared" si="2156"/>
        <v>11740000</v>
      </c>
      <c r="K4774" s="733">
        <f t="shared" si="2152"/>
        <v>84.615384615384613</v>
      </c>
    </row>
    <row r="4775" spans="1:14" ht="14.1" customHeight="1" x14ac:dyDescent="0.25">
      <c r="A4775" s="732" t="s">
        <v>119</v>
      </c>
      <c r="B4775" s="4" t="s">
        <v>129</v>
      </c>
      <c r="C4775" s="12">
        <v>28210000</v>
      </c>
      <c r="D4775" s="229"/>
      <c r="E4775" s="229"/>
      <c r="F4775" s="694"/>
      <c r="G4775" s="822">
        <v>21730000</v>
      </c>
      <c r="H4775" s="605">
        <v>2175000</v>
      </c>
      <c r="I4775" s="823">
        <f t="shared" si="2155"/>
        <v>23905000</v>
      </c>
      <c r="J4775" s="604">
        <f t="shared" si="2156"/>
        <v>4305000</v>
      </c>
      <c r="K4775" s="733">
        <f t="shared" si="2152"/>
        <v>84.739454094292796</v>
      </c>
      <c r="M4775" t="s">
        <v>1133</v>
      </c>
    </row>
    <row r="4776" spans="1:14" ht="14.1" customHeight="1" x14ac:dyDescent="0.25">
      <c r="A4776" s="732" t="s">
        <v>120</v>
      </c>
      <c r="B4776" s="4" t="s">
        <v>130</v>
      </c>
      <c r="C4776" s="12">
        <v>68801900</v>
      </c>
      <c r="D4776" s="229"/>
      <c r="E4776" s="229"/>
      <c r="F4776" s="694"/>
      <c r="G4776" s="822">
        <v>46566060</v>
      </c>
      <c r="H4776" s="605">
        <v>5069400</v>
      </c>
      <c r="I4776" s="823">
        <f t="shared" si="2155"/>
        <v>51635460</v>
      </c>
      <c r="J4776" s="604">
        <f t="shared" si="2156"/>
        <v>17166440</v>
      </c>
      <c r="K4776" s="733">
        <f t="shared" si="2152"/>
        <v>75.049468110619031</v>
      </c>
    </row>
    <row r="4777" spans="1:14" ht="14.1" customHeight="1" x14ac:dyDescent="0.25">
      <c r="A4777" s="732" t="s">
        <v>121</v>
      </c>
      <c r="B4777" s="4" t="s">
        <v>131</v>
      </c>
      <c r="C4777" s="12">
        <v>21305700</v>
      </c>
      <c r="D4777" s="229"/>
      <c r="E4777" s="229"/>
      <c r="F4777" s="694"/>
      <c r="G4777" s="822">
        <v>10896403</v>
      </c>
      <c r="H4777" s="605">
        <v>6267</v>
      </c>
      <c r="I4777" s="823">
        <f t="shared" si="2155"/>
        <v>10902670</v>
      </c>
      <c r="J4777" s="604">
        <f t="shared" si="2156"/>
        <v>10403030</v>
      </c>
      <c r="K4777" s="733">
        <f t="shared" si="2152"/>
        <v>51.172550068760948</v>
      </c>
    </row>
    <row r="4778" spans="1:14" ht="14.1" customHeight="1" x14ac:dyDescent="0.25">
      <c r="A4778" s="732" t="s">
        <v>122</v>
      </c>
      <c r="B4778" s="4" t="s">
        <v>132</v>
      </c>
      <c r="C4778" s="12">
        <v>16700</v>
      </c>
      <c r="D4778" s="229"/>
      <c r="E4778" s="229"/>
      <c r="F4778" s="694"/>
      <c r="G4778" s="822">
        <v>12228</v>
      </c>
      <c r="H4778" s="605">
        <v>1246</v>
      </c>
      <c r="I4778" s="823">
        <f t="shared" si="2155"/>
        <v>13474</v>
      </c>
      <c r="J4778" s="604">
        <f t="shared" si="2156"/>
        <v>3226</v>
      </c>
      <c r="K4778" s="733">
        <f t="shared" si="2152"/>
        <v>80.682634730538922</v>
      </c>
    </row>
    <row r="4779" spans="1:14" ht="14.1" customHeight="1" x14ac:dyDescent="0.25">
      <c r="A4779" s="732" t="s">
        <v>123</v>
      </c>
      <c r="B4779" s="4" t="s">
        <v>133</v>
      </c>
      <c r="C4779" s="12">
        <v>29994100</v>
      </c>
      <c r="D4779" s="229"/>
      <c r="E4779" s="229"/>
      <c r="F4779" s="694"/>
      <c r="G4779" s="1190">
        <v>21198043</v>
      </c>
      <c r="H4779" s="606">
        <v>2365228</v>
      </c>
      <c r="I4779" s="823">
        <f t="shared" si="2155"/>
        <v>23563271</v>
      </c>
      <c r="J4779" s="604">
        <f t="shared" si="2156"/>
        <v>6430829</v>
      </c>
      <c r="K4779" s="733">
        <f t="shared" si="2152"/>
        <v>78.559686738391889</v>
      </c>
    </row>
    <row r="4780" spans="1:14" ht="14.1" customHeight="1" x14ac:dyDescent="0.25">
      <c r="A4780" s="734" t="s">
        <v>124</v>
      </c>
      <c r="B4780" s="17" t="s">
        <v>134</v>
      </c>
      <c r="C4780" s="607">
        <f>C4781</f>
        <v>266400000</v>
      </c>
      <c r="D4780" s="607">
        <f t="shared" ref="D4780:J4780" si="2157">D4781</f>
        <v>0</v>
      </c>
      <c r="E4780" s="607">
        <f t="shared" si="2157"/>
        <v>0</v>
      </c>
      <c r="F4780" s="608">
        <f t="shared" si="2157"/>
        <v>0</v>
      </c>
      <c r="G4780" s="814">
        <f t="shared" si="2157"/>
        <v>162096000</v>
      </c>
      <c r="H4780" s="609">
        <f>H4781</f>
        <v>20868000</v>
      </c>
      <c r="I4780" s="931">
        <f t="shared" si="2157"/>
        <v>182964000</v>
      </c>
      <c r="J4780" s="610">
        <f t="shared" si="2157"/>
        <v>83436000</v>
      </c>
      <c r="K4780" s="735">
        <f t="shared" si="2152"/>
        <v>68.680180180180187</v>
      </c>
    </row>
    <row r="4781" spans="1:14" ht="14.1" customHeight="1" thickBot="1" x14ac:dyDescent="0.3">
      <c r="A4781" s="736" t="s">
        <v>125</v>
      </c>
      <c r="B4781" s="32" t="s">
        <v>135</v>
      </c>
      <c r="C4781" s="611">
        <v>266400000</v>
      </c>
      <c r="D4781" s="695"/>
      <c r="E4781" s="695"/>
      <c r="F4781" s="696"/>
      <c r="G4781" s="815">
        <v>162096000</v>
      </c>
      <c r="H4781" s="612">
        <v>20868000</v>
      </c>
      <c r="I4781" s="932">
        <f>H4781+G4781</f>
        <v>182964000</v>
      </c>
      <c r="J4781" s="613">
        <f>C4781-I4781</f>
        <v>83436000</v>
      </c>
      <c r="K4781" s="737">
        <f t="shared" si="2152"/>
        <v>68.680180180180187</v>
      </c>
    </row>
    <row r="4782" spans="1:14" ht="14.1" customHeight="1" thickTop="1" thickBot="1" x14ac:dyDescent="0.3">
      <c r="A4782" s="725" t="s">
        <v>83</v>
      </c>
      <c r="B4782" s="26" t="s">
        <v>82</v>
      </c>
      <c r="C4782" s="614">
        <f t="shared" ref="C4782:J4782" si="2158">C4783+C4799+C4814+C4821+C4828+C4844+C4856+C4863+C4895+C4926+C4979+C5039+C5051+C5063+C5093+C5116+C5158+C5168+C5205+C5236</f>
        <v>455490000</v>
      </c>
      <c r="D4782" s="614">
        <f t="shared" si="2158"/>
        <v>0</v>
      </c>
      <c r="E4782" s="614">
        <f t="shared" si="2158"/>
        <v>0</v>
      </c>
      <c r="F4782" s="784">
        <f t="shared" si="2158"/>
        <v>0</v>
      </c>
      <c r="G4782" s="816">
        <f t="shared" si="2158"/>
        <v>234740093</v>
      </c>
      <c r="H4782" s="614">
        <f t="shared" si="2158"/>
        <v>73370420</v>
      </c>
      <c r="I4782" s="933">
        <f t="shared" si="2158"/>
        <v>308110513</v>
      </c>
      <c r="J4782" s="863">
        <f t="shared" si="2158"/>
        <v>147379487</v>
      </c>
      <c r="K4782" s="738">
        <f t="shared" si="2152"/>
        <v>67.643749149267819</v>
      </c>
      <c r="M4782">
        <v>308058013</v>
      </c>
      <c r="N4782" s="82">
        <f>M4782-I4782</f>
        <v>-52500</v>
      </c>
    </row>
    <row r="4783" spans="1:14" ht="14.1" customHeight="1" thickTop="1" x14ac:dyDescent="0.25">
      <c r="A4783" s="728" t="s">
        <v>85</v>
      </c>
      <c r="B4783" s="36" t="s">
        <v>788</v>
      </c>
      <c r="C4783" s="615">
        <f>C4784</f>
        <v>3000000</v>
      </c>
      <c r="D4783" s="615">
        <f t="shared" ref="D4783:J4784" si="2159">D4784</f>
        <v>0</v>
      </c>
      <c r="E4783" s="615">
        <f t="shared" si="2159"/>
        <v>0</v>
      </c>
      <c r="F4783" s="785">
        <f t="shared" si="2159"/>
        <v>0</v>
      </c>
      <c r="G4783" s="817">
        <f t="shared" si="2159"/>
        <v>1741250</v>
      </c>
      <c r="H4783" s="615">
        <f t="shared" si="2159"/>
        <v>0</v>
      </c>
      <c r="I4783" s="818">
        <f t="shared" si="2159"/>
        <v>1741250</v>
      </c>
      <c r="J4783" s="864">
        <f t="shared" si="2159"/>
        <v>1258750</v>
      </c>
      <c r="K4783" s="729">
        <f t="shared" si="2152"/>
        <v>58.041666666666671</v>
      </c>
    </row>
    <row r="4784" spans="1:14" ht="14.1" customHeight="1" thickBot="1" x14ac:dyDescent="0.3">
      <c r="A4784" s="371" t="s">
        <v>792</v>
      </c>
      <c r="B4784" s="47" t="s">
        <v>789</v>
      </c>
      <c r="C4784" s="616">
        <f>C4785</f>
        <v>3000000</v>
      </c>
      <c r="D4784" s="616">
        <f t="shared" si="2159"/>
        <v>0</v>
      </c>
      <c r="E4784" s="616">
        <f t="shared" si="2159"/>
        <v>0</v>
      </c>
      <c r="F4784" s="622">
        <f t="shared" si="2159"/>
        <v>0</v>
      </c>
      <c r="G4784" s="819">
        <f t="shared" si="2159"/>
        <v>1741250</v>
      </c>
      <c r="H4784" s="616">
        <f t="shared" si="2159"/>
        <v>0</v>
      </c>
      <c r="I4784" s="961">
        <f t="shared" si="2159"/>
        <v>1741250</v>
      </c>
      <c r="J4784" s="865">
        <f t="shared" si="2159"/>
        <v>1258750</v>
      </c>
      <c r="K4784" s="739">
        <f t="shared" si="2152"/>
        <v>58.041666666666671</v>
      </c>
    </row>
    <row r="4785" spans="1:11" ht="14.1" customHeight="1" thickBot="1" x14ac:dyDescent="0.3">
      <c r="A4785" s="740" t="s">
        <v>793</v>
      </c>
      <c r="B4785" s="3" t="s">
        <v>136</v>
      </c>
      <c r="C4785" s="617">
        <f>C4786+C4788+C4790+C4793</f>
        <v>3000000</v>
      </c>
      <c r="D4785" s="617">
        <f t="shared" ref="D4785:J4785" si="2160">D4786+D4788+D4790+D4793</f>
        <v>0</v>
      </c>
      <c r="E4785" s="617">
        <f t="shared" si="2160"/>
        <v>0</v>
      </c>
      <c r="F4785" s="624">
        <f t="shared" si="2160"/>
        <v>0</v>
      </c>
      <c r="G4785" s="820">
        <f t="shared" si="2160"/>
        <v>1741250</v>
      </c>
      <c r="H4785" s="617">
        <f t="shared" si="2160"/>
        <v>0</v>
      </c>
      <c r="I4785" s="934">
        <f t="shared" si="2160"/>
        <v>1741250</v>
      </c>
      <c r="J4785" s="625">
        <f t="shared" si="2160"/>
        <v>1258750</v>
      </c>
      <c r="K4785" s="741">
        <f t="shared" si="2152"/>
        <v>58.041666666666671</v>
      </c>
    </row>
    <row r="4786" spans="1:11" ht="14.1" customHeight="1" x14ac:dyDescent="0.25">
      <c r="A4786" s="742" t="s">
        <v>794</v>
      </c>
      <c r="B4786" s="41" t="s">
        <v>139</v>
      </c>
      <c r="C4786" s="618">
        <f>C4787</f>
        <v>215000</v>
      </c>
      <c r="D4786" s="618">
        <f t="shared" ref="D4786:J4786" si="2161">D4787</f>
        <v>0</v>
      </c>
      <c r="E4786" s="618">
        <f t="shared" si="2161"/>
        <v>0</v>
      </c>
      <c r="F4786" s="626">
        <f t="shared" si="2161"/>
        <v>0</v>
      </c>
      <c r="G4786" s="821">
        <f t="shared" si="2161"/>
        <v>165000</v>
      </c>
      <c r="H4786" s="618">
        <f t="shared" si="2161"/>
        <v>0</v>
      </c>
      <c r="I4786" s="935">
        <f t="shared" si="2161"/>
        <v>165000</v>
      </c>
      <c r="J4786" s="628">
        <f t="shared" si="2161"/>
        <v>50000</v>
      </c>
      <c r="K4786" s="743">
        <f t="shared" si="2152"/>
        <v>76.744186046511629</v>
      </c>
    </row>
    <row r="4787" spans="1:11" ht="14.1" customHeight="1" x14ac:dyDescent="0.25">
      <c r="A4787" s="744" t="s">
        <v>795</v>
      </c>
      <c r="B4787" s="4" t="s">
        <v>140</v>
      </c>
      <c r="C4787" s="12">
        <v>215000</v>
      </c>
      <c r="D4787" s="218"/>
      <c r="E4787" s="218"/>
      <c r="F4787" s="697"/>
      <c r="G4787" s="822">
        <v>165000</v>
      </c>
      <c r="H4787" s="605">
        <v>0</v>
      </c>
      <c r="I4787" s="823">
        <f>H4787+G4787</f>
        <v>165000</v>
      </c>
      <c r="J4787" s="604">
        <f>C4787-I4787</f>
        <v>50000</v>
      </c>
      <c r="K4787" s="733">
        <f>I4787/C4787*100</f>
        <v>76.744186046511629</v>
      </c>
    </row>
    <row r="4788" spans="1:11" ht="14.1" customHeight="1" x14ac:dyDescent="0.25">
      <c r="A4788" s="744" t="s">
        <v>796</v>
      </c>
      <c r="B4788" s="4" t="s">
        <v>790</v>
      </c>
      <c r="C4788" s="12">
        <f>C4789</f>
        <v>0</v>
      </c>
      <c r="D4788" s="12">
        <f t="shared" ref="D4788:J4788" si="2162">D4789</f>
        <v>0</v>
      </c>
      <c r="E4788" s="12">
        <f t="shared" si="2162"/>
        <v>0</v>
      </c>
      <c r="F4788" s="633">
        <f t="shared" si="2162"/>
        <v>0</v>
      </c>
      <c r="G4788" s="824">
        <f t="shared" si="2162"/>
        <v>0</v>
      </c>
      <c r="H4788" s="12">
        <f t="shared" si="2162"/>
        <v>0</v>
      </c>
      <c r="I4788" s="834">
        <f t="shared" si="2162"/>
        <v>0</v>
      </c>
      <c r="J4788" s="634">
        <f t="shared" si="2162"/>
        <v>0</v>
      </c>
      <c r="K4788" s="752"/>
    </row>
    <row r="4789" spans="1:11" ht="14.1" customHeight="1" x14ac:dyDescent="0.25">
      <c r="A4789" s="744" t="s">
        <v>797</v>
      </c>
      <c r="B4789" s="4" t="s">
        <v>791</v>
      </c>
      <c r="C4789" s="12">
        <v>0</v>
      </c>
      <c r="D4789" s="218"/>
      <c r="E4789" s="218"/>
      <c r="F4789" s="697"/>
      <c r="G4789" s="822"/>
      <c r="H4789" s="605"/>
      <c r="I4789" s="823"/>
      <c r="J4789" s="604">
        <f>C4789-I4789</f>
        <v>0</v>
      </c>
      <c r="K4789" s="752"/>
    </row>
    <row r="4790" spans="1:11" ht="14.1" customHeight="1" x14ac:dyDescent="0.25">
      <c r="A4790" s="732" t="s">
        <v>798</v>
      </c>
      <c r="B4790" s="4" t="s">
        <v>141</v>
      </c>
      <c r="C4790" s="12">
        <f>C4791+C4792</f>
        <v>90000</v>
      </c>
      <c r="D4790" s="12">
        <f t="shared" ref="D4790:I4790" si="2163">D4791+D4792</f>
        <v>0</v>
      </c>
      <c r="E4790" s="12">
        <f t="shared" si="2163"/>
        <v>0</v>
      </c>
      <c r="F4790" s="12">
        <f t="shared" si="2163"/>
        <v>0</v>
      </c>
      <c r="G4790" s="12">
        <f t="shared" si="2163"/>
        <v>41250</v>
      </c>
      <c r="H4790" s="12">
        <f t="shared" si="2163"/>
        <v>0</v>
      </c>
      <c r="I4790" s="12">
        <f t="shared" si="2163"/>
        <v>41250</v>
      </c>
      <c r="J4790" s="12">
        <f>C4790-I4790</f>
        <v>48750</v>
      </c>
      <c r="K4790" s="733">
        <f>I4790/C4790*100</f>
        <v>45.833333333333329</v>
      </c>
    </row>
    <row r="4791" spans="1:11" ht="14.1" customHeight="1" x14ac:dyDescent="0.25">
      <c r="A4791" s="732" t="s">
        <v>799</v>
      </c>
      <c r="B4791" s="4" t="s">
        <v>1011</v>
      </c>
      <c r="C4791" s="12">
        <v>90000</v>
      </c>
      <c r="D4791" s="12"/>
      <c r="E4791" s="12"/>
      <c r="F4791" s="633"/>
      <c r="G4791" s="824">
        <v>41250</v>
      </c>
      <c r="H4791" s="12">
        <v>0</v>
      </c>
      <c r="I4791" s="834">
        <f>H4791+G4791</f>
        <v>41250</v>
      </c>
      <c r="J4791" s="12">
        <f>C4791-I4791</f>
        <v>48750</v>
      </c>
      <c r="K4791" s="733">
        <f>I4791/C4791*100</f>
        <v>45.833333333333329</v>
      </c>
    </row>
    <row r="4792" spans="1:11" ht="14.1" customHeight="1" x14ac:dyDescent="0.25">
      <c r="A4792" s="732" t="s">
        <v>1010</v>
      </c>
      <c r="B4792" s="4" t="s">
        <v>805</v>
      </c>
      <c r="C4792" s="416">
        <v>0</v>
      </c>
      <c r="D4792" s="1262"/>
      <c r="E4792" s="1262"/>
      <c r="F4792" s="1263"/>
      <c r="G4792" s="822">
        <v>0</v>
      </c>
      <c r="H4792" s="605">
        <v>0</v>
      </c>
      <c r="I4792" s="823">
        <f>H4792+G4792</f>
        <v>0</v>
      </c>
      <c r="J4792" s="12">
        <f>C4792-I4792</f>
        <v>0</v>
      </c>
      <c r="K4792" s="1264"/>
    </row>
    <row r="4793" spans="1:11" ht="14.1" customHeight="1" x14ac:dyDescent="0.25">
      <c r="A4793" s="732" t="s">
        <v>800</v>
      </c>
      <c r="B4793" s="4" t="s">
        <v>143</v>
      </c>
      <c r="C4793" s="12">
        <f>C4794</f>
        <v>2695000</v>
      </c>
      <c r="D4793" s="12">
        <f t="shared" ref="D4793:J4793" si="2164">D4794</f>
        <v>0</v>
      </c>
      <c r="E4793" s="12">
        <f t="shared" si="2164"/>
        <v>0</v>
      </c>
      <c r="F4793" s="633">
        <f t="shared" si="2164"/>
        <v>0</v>
      </c>
      <c r="G4793" s="824">
        <f t="shared" si="2164"/>
        <v>1535000</v>
      </c>
      <c r="H4793" s="12">
        <f t="shared" si="2164"/>
        <v>0</v>
      </c>
      <c r="I4793" s="834">
        <f t="shared" si="2164"/>
        <v>1535000</v>
      </c>
      <c r="J4793" s="634">
        <f t="shared" si="2164"/>
        <v>1160000</v>
      </c>
      <c r="K4793" s="733">
        <f>I4793/C4793*100</f>
        <v>56.957328385899821</v>
      </c>
    </row>
    <row r="4794" spans="1:11" ht="14.1" customHeight="1" x14ac:dyDescent="0.25">
      <c r="A4794" s="732" t="s">
        <v>801</v>
      </c>
      <c r="B4794" s="4" t="s">
        <v>144</v>
      </c>
      <c r="C4794" s="12">
        <v>2695000</v>
      </c>
      <c r="D4794" s="218"/>
      <c r="E4794" s="218"/>
      <c r="F4794" s="697"/>
      <c r="G4794" s="822">
        <v>1535000</v>
      </c>
      <c r="H4794" s="605"/>
      <c r="I4794" s="823">
        <f>H4794+G4794</f>
        <v>1535000</v>
      </c>
      <c r="J4794" s="604">
        <f>C4794-I4794</f>
        <v>1160000</v>
      </c>
      <c r="K4794" s="733">
        <f>I4794/C4794*100</f>
        <v>56.957328385899821</v>
      </c>
    </row>
    <row r="4795" spans="1:11" ht="14.1" customHeight="1" x14ac:dyDescent="0.25">
      <c r="A4795" s="879"/>
      <c r="B4795" s="879"/>
      <c r="C4795" s="880"/>
      <c r="D4795" s="881"/>
      <c r="E4795" s="881"/>
      <c r="F4795" s="881"/>
      <c r="G4795" s="882"/>
      <c r="H4795" s="882"/>
      <c r="I4795" s="882"/>
      <c r="J4795" s="883"/>
      <c r="K4795" s="884"/>
    </row>
    <row r="4796" spans="1:11" ht="14.1" customHeight="1" x14ac:dyDescent="0.25">
      <c r="A4796" s="7"/>
      <c r="B4796" s="7"/>
      <c r="C4796" s="885"/>
      <c r="D4796" s="220"/>
      <c r="E4796" s="220"/>
      <c r="F4796" s="220"/>
      <c r="G4796" s="415"/>
      <c r="H4796" s="415"/>
      <c r="I4796" s="415"/>
      <c r="J4796" s="886"/>
      <c r="K4796" s="887"/>
    </row>
    <row r="4797" spans="1:11" ht="14.1" customHeight="1" x14ac:dyDescent="0.25">
      <c r="A4797" s="7"/>
      <c r="B4797" s="7"/>
      <c r="C4797" s="885"/>
      <c r="D4797" s="220"/>
      <c r="E4797" s="220"/>
      <c r="F4797" s="220"/>
      <c r="G4797" s="415"/>
      <c r="H4797" s="415"/>
      <c r="I4797" s="415"/>
      <c r="J4797" s="886"/>
      <c r="K4797" s="887">
        <v>2</v>
      </c>
    </row>
    <row r="4798" spans="1:11" ht="14.1" customHeight="1" x14ac:dyDescent="0.25">
      <c r="A4798" s="717" t="s">
        <v>435</v>
      </c>
      <c r="B4798" s="689">
        <v>2</v>
      </c>
      <c r="C4798" s="690" t="s">
        <v>436</v>
      </c>
      <c r="D4798" s="690" t="s">
        <v>437</v>
      </c>
      <c r="E4798" s="690" t="s">
        <v>438</v>
      </c>
      <c r="F4798" s="691" t="s">
        <v>439</v>
      </c>
      <c r="G4798" s="801">
        <v>7</v>
      </c>
      <c r="H4798" s="581">
        <v>8</v>
      </c>
      <c r="I4798" s="924">
        <v>9</v>
      </c>
      <c r="J4798" s="582">
        <v>10</v>
      </c>
      <c r="K4798" s="718">
        <v>11</v>
      </c>
    </row>
    <row r="4799" spans="1:11" ht="14.1" customHeight="1" x14ac:dyDescent="0.25">
      <c r="A4799" s="745" t="s">
        <v>85</v>
      </c>
      <c r="B4799" s="38" t="s">
        <v>84</v>
      </c>
      <c r="C4799" s="620">
        <f>C4800</f>
        <v>3930000</v>
      </c>
      <c r="D4799" s="620">
        <f t="shared" ref="D4799:J4799" si="2165">D4800</f>
        <v>0</v>
      </c>
      <c r="E4799" s="620">
        <f t="shared" si="2165"/>
        <v>0</v>
      </c>
      <c r="F4799" s="453">
        <f t="shared" si="2165"/>
        <v>0</v>
      </c>
      <c r="G4799" s="825">
        <f t="shared" si="2165"/>
        <v>300500</v>
      </c>
      <c r="H4799" s="619">
        <f t="shared" si="2165"/>
        <v>788250</v>
      </c>
      <c r="I4799" s="665">
        <f t="shared" si="2165"/>
        <v>1088750</v>
      </c>
      <c r="J4799" s="621">
        <f t="shared" si="2165"/>
        <v>2841250</v>
      </c>
      <c r="K4799" s="746">
        <f t="shared" ref="K4799:K4806" si="2166">I4799/C4799*100</f>
        <v>27.703562340966918</v>
      </c>
    </row>
    <row r="4800" spans="1:11" ht="14.1" customHeight="1" thickBot="1" x14ac:dyDescent="0.3">
      <c r="A4800" s="371" t="s">
        <v>1</v>
      </c>
      <c r="B4800" s="47" t="s">
        <v>2</v>
      </c>
      <c r="C4800" s="616">
        <f>C4801+C4804</f>
        <v>3930000</v>
      </c>
      <c r="D4800" s="616">
        <f t="shared" ref="D4800:J4800" si="2167">D4801+D4804</f>
        <v>0</v>
      </c>
      <c r="E4800" s="616">
        <f t="shared" si="2167"/>
        <v>0</v>
      </c>
      <c r="F4800" s="622">
        <f t="shared" si="2167"/>
        <v>0</v>
      </c>
      <c r="G4800" s="826">
        <f t="shared" si="2167"/>
        <v>300500</v>
      </c>
      <c r="H4800" s="616">
        <f t="shared" si="2167"/>
        <v>788250</v>
      </c>
      <c r="I4800" s="961">
        <f t="shared" si="2167"/>
        <v>1088750</v>
      </c>
      <c r="J4800" s="623">
        <f t="shared" si="2167"/>
        <v>2841250</v>
      </c>
      <c r="K4800" s="739">
        <f t="shared" si="2166"/>
        <v>27.703562340966918</v>
      </c>
    </row>
    <row r="4801" spans="1:11" ht="14.1" customHeight="1" thickBot="1" x14ac:dyDescent="0.3">
      <c r="A4801" s="372" t="s">
        <v>145</v>
      </c>
      <c r="B4801" s="3" t="s">
        <v>80</v>
      </c>
      <c r="C4801" s="617">
        <f>C4802</f>
        <v>1150000</v>
      </c>
      <c r="D4801" s="617">
        <f t="shared" ref="D4801:J4802" si="2168">D4802</f>
        <v>0</v>
      </c>
      <c r="E4801" s="617">
        <f t="shared" si="2168"/>
        <v>0</v>
      </c>
      <c r="F4801" s="624">
        <f t="shared" si="2168"/>
        <v>0</v>
      </c>
      <c r="G4801" s="820">
        <f t="shared" si="2168"/>
        <v>0</v>
      </c>
      <c r="H4801" s="617">
        <f t="shared" si="2168"/>
        <v>0</v>
      </c>
      <c r="I4801" s="934">
        <f t="shared" si="2168"/>
        <v>0</v>
      </c>
      <c r="J4801" s="625">
        <f t="shared" si="2168"/>
        <v>1150000</v>
      </c>
      <c r="K4801" s="741">
        <f t="shared" si="2166"/>
        <v>0</v>
      </c>
    </row>
    <row r="4802" spans="1:11" ht="14.1" customHeight="1" x14ac:dyDescent="0.25">
      <c r="A4802" s="747" t="s">
        <v>146</v>
      </c>
      <c r="B4802" s="41" t="s">
        <v>137</v>
      </c>
      <c r="C4802" s="618">
        <f>C4803</f>
        <v>1150000</v>
      </c>
      <c r="D4802" s="618">
        <f t="shared" si="2168"/>
        <v>0</v>
      </c>
      <c r="E4802" s="618">
        <f t="shared" si="2168"/>
        <v>0</v>
      </c>
      <c r="F4802" s="626">
        <f t="shared" si="2168"/>
        <v>0</v>
      </c>
      <c r="G4802" s="827">
        <f t="shared" si="2168"/>
        <v>0</v>
      </c>
      <c r="H4802" s="627">
        <f t="shared" si="2168"/>
        <v>0</v>
      </c>
      <c r="I4802" s="936">
        <f t="shared" si="2168"/>
        <v>0</v>
      </c>
      <c r="J4802" s="628">
        <f t="shared" si="2168"/>
        <v>1150000</v>
      </c>
      <c r="K4802" s="743">
        <f t="shared" si="2166"/>
        <v>0</v>
      </c>
    </row>
    <row r="4803" spans="1:11" ht="14.1" customHeight="1" thickBot="1" x14ac:dyDescent="0.3">
      <c r="A4803" s="736" t="s">
        <v>150</v>
      </c>
      <c r="B4803" s="32" t="s">
        <v>138</v>
      </c>
      <c r="C4803" s="611">
        <v>1150000</v>
      </c>
      <c r="D4803" s="590"/>
      <c r="E4803" s="590"/>
      <c r="F4803" s="698"/>
      <c r="G4803" s="828"/>
      <c r="H4803" s="629"/>
      <c r="I4803" s="829">
        <f>H4803+G4803</f>
        <v>0</v>
      </c>
      <c r="J4803" s="630">
        <f>C4803-I4803</f>
        <v>1150000</v>
      </c>
      <c r="K4803" s="737">
        <f t="shared" si="2166"/>
        <v>0</v>
      </c>
    </row>
    <row r="4804" spans="1:11" ht="14.1" customHeight="1" thickBot="1" x14ac:dyDescent="0.3">
      <c r="A4804" s="372" t="s">
        <v>147</v>
      </c>
      <c r="B4804" s="3" t="s">
        <v>136</v>
      </c>
      <c r="C4804" s="617">
        <f>C4805+C4807+C4809+C4812</f>
        <v>2780000</v>
      </c>
      <c r="D4804" s="617">
        <f t="shared" ref="D4804:J4804" si="2169">D4805+D4807+D4809+D4812</f>
        <v>0</v>
      </c>
      <c r="E4804" s="617">
        <f t="shared" si="2169"/>
        <v>0</v>
      </c>
      <c r="F4804" s="624">
        <f t="shared" si="2169"/>
        <v>0</v>
      </c>
      <c r="G4804" s="820">
        <f t="shared" si="2169"/>
        <v>300500</v>
      </c>
      <c r="H4804" s="617">
        <f t="shared" si="2169"/>
        <v>788250</v>
      </c>
      <c r="I4804" s="934">
        <f t="shared" si="2169"/>
        <v>1088750</v>
      </c>
      <c r="J4804" s="625">
        <f t="shared" si="2169"/>
        <v>1691250</v>
      </c>
      <c r="K4804" s="741">
        <f t="shared" si="2166"/>
        <v>39.163669064748206</v>
      </c>
    </row>
    <row r="4805" spans="1:11" ht="14.1" customHeight="1" x14ac:dyDescent="0.25">
      <c r="A4805" s="747" t="s">
        <v>149</v>
      </c>
      <c r="B4805" s="41" t="s">
        <v>139</v>
      </c>
      <c r="C4805" s="618">
        <f>C4806</f>
        <v>190000</v>
      </c>
      <c r="D4805" s="618">
        <f t="shared" ref="D4805:J4805" si="2170">D4806</f>
        <v>0</v>
      </c>
      <c r="E4805" s="618">
        <f t="shared" si="2170"/>
        <v>0</v>
      </c>
      <c r="F4805" s="626">
        <f t="shared" si="2170"/>
        <v>0</v>
      </c>
      <c r="G4805" s="821">
        <f t="shared" si="2170"/>
        <v>156500</v>
      </c>
      <c r="H4805" s="618">
        <f t="shared" si="2170"/>
        <v>0</v>
      </c>
      <c r="I4805" s="935">
        <f t="shared" si="2170"/>
        <v>156500</v>
      </c>
      <c r="J4805" s="628">
        <f t="shared" si="2170"/>
        <v>33500</v>
      </c>
      <c r="K4805" s="743">
        <f t="shared" si="2166"/>
        <v>82.368421052631575</v>
      </c>
    </row>
    <row r="4806" spans="1:11" ht="14.1" customHeight="1" x14ac:dyDescent="0.25">
      <c r="A4806" s="732" t="s">
        <v>148</v>
      </c>
      <c r="B4806" s="5" t="s">
        <v>140</v>
      </c>
      <c r="C4806" s="12">
        <v>190000</v>
      </c>
      <c r="D4806" s="218"/>
      <c r="E4806" s="218"/>
      <c r="F4806" s="697"/>
      <c r="G4806" s="822">
        <v>156500</v>
      </c>
      <c r="H4806" s="605">
        <v>0</v>
      </c>
      <c r="I4806" s="823">
        <f>H4806+G4806</f>
        <v>156500</v>
      </c>
      <c r="J4806" s="604">
        <f>C4806-I4806</f>
        <v>33500</v>
      </c>
      <c r="K4806" s="733">
        <f t="shared" si="2166"/>
        <v>82.368421052631575</v>
      </c>
    </row>
    <row r="4807" spans="1:11" ht="14.1" customHeight="1" x14ac:dyDescent="0.25">
      <c r="A4807" s="747" t="s">
        <v>802</v>
      </c>
      <c r="B4807" s="5" t="s">
        <v>818</v>
      </c>
      <c r="C4807" s="12">
        <f>C4808</f>
        <v>0</v>
      </c>
      <c r="D4807" s="12">
        <f t="shared" ref="D4807:J4807" si="2171">D4808</f>
        <v>0</v>
      </c>
      <c r="E4807" s="12">
        <f t="shared" si="2171"/>
        <v>0</v>
      </c>
      <c r="F4807" s="633">
        <f t="shared" si="2171"/>
        <v>0</v>
      </c>
      <c r="G4807" s="824">
        <f t="shared" si="2171"/>
        <v>0</v>
      </c>
      <c r="H4807" s="12">
        <f t="shared" si="2171"/>
        <v>0</v>
      </c>
      <c r="I4807" s="834">
        <f t="shared" si="2171"/>
        <v>0</v>
      </c>
      <c r="J4807" s="634">
        <f t="shared" si="2171"/>
        <v>0</v>
      </c>
      <c r="K4807" s="733"/>
    </row>
    <row r="4808" spans="1:11" ht="14.1" customHeight="1" x14ac:dyDescent="0.25">
      <c r="A4808" s="747" t="s">
        <v>803</v>
      </c>
      <c r="B4808" s="5" t="s">
        <v>791</v>
      </c>
      <c r="C4808" s="12">
        <v>0</v>
      </c>
      <c r="D4808" s="218"/>
      <c r="E4808" s="218"/>
      <c r="F4808" s="697"/>
      <c r="G4808" s="822"/>
      <c r="H4808" s="605"/>
      <c r="I4808" s="823"/>
      <c r="J4808" s="604">
        <f>C4808-I4808</f>
        <v>0</v>
      </c>
      <c r="K4808" s="733"/>
    </row>
    <row r="4809" spans="1:11" ht="14.1" customHeight="1" x14ac:dyDescent="0.25">
      <c r="A4809" s="732" t="s">
        <v>151</v>
      </c>
      <c r="B4809" s="4" t="s">
        <v>141</v>
      </c>
      <c r="C4809" s="12">
        <f>C4810+C4811</f>
        <v>168000</v>
      </c>
      <c r="D4809" s="12">
        <f t="shared" ref="D4809:J4809" si="2172">D4810+D4811</f>
        <v>0</v>
      </c>
      <c r="E4809" s="12">
        <f t="shared" si="2172"/>
        <v>0</v>
      </c>
      <c r="F4809" s="633">
        <f t="shared" si="2172"/>
        <v>0</v>
      </c>
      <c r="G4809" s="824">
        <f t="shared" si="2172"/>
        <v>30000</v>
      </c>
      <c r="H4809" s="12">
        <f t="shared" si="2172"/>
        <v>23250</v>
      </c>
      <c r="I4809" s="834">
        <f t="shared" si="2172"/>
        <v>53250</v>
      </c>
      <c r="J4809" s="634">
        <f t="shared" si="2172"/>
        <v>114750</v>
      </c>
      <c r="K4809" s="733">
        <f>I4809/C4809*100</f>
        <v>31.696428571428569</v>
      </c>
    </row>
    <row r="4810" spans="1:11" ht="14.1" customHeight="1" x14ac:dyDescent="0.25">
      <c r="A4810" s="732" t="s">
        <v>152</v>
      </c>
      <c r="B4810" s="4" t="s">
        <v>142</v>
      </c>
      <c r="C4810" s="12">
        <v>168000</v>
      </c>
      <c r="D4810" s="218"/>
      <c r="E4810" s="218"/>
      <c r="F4810" s="697"/>
      <c r="G4810" s="822">
        <v>30000</v>
      </c>
      <c r="H4810" s="605">
        <v>23250</v>
      </c>
      <c r="I4810" s="823">
        <f>H4810+G4810</f>
        <v>53250</v>
      </c>
      <c r="J4810" s="604">
        <f>C4810-I4810</f>
        <v>114750</v>
      </c>
      <c r="K4810" s="733">
        <f>I4810/C4810*100</f>
        <v>31.696428571428569</v>
      </c>
    </row>
    <row r="4811" spans="1:11" ht="14.1" customHeight="1" x14ac:dyDescent="0.25">
      <c r="A4811" s="732" t="s">
        <v>804</v>
      </c>
      <c r="B4811" s="4" t="s">
        <v>805</v>
      </c>
      <c r="C4811" s="12">
        <v>0</v>
      </c>
      <c r="D4811" s="218"/>
      <c r="E4811" s="218"/>
      <c r="F4811" s="697"/>
      <c r="G4811" s="822"/>
      <c r="H4811" s="605"/>
      <c r="I4811" s="823">
        <f>H4811+G4811</f>
        <v>0</v>
      </c>
      <c r="J4811" s="604">
        <f>C4811-I4811</f>
        <v>0</v>
      </c>
      <c r="K4811" s="733"/>
    </row>
    <row r="4812" spans="1:11" ht="14.1" customHeight="1" x14ac:dyDescent="0.25">
      <c r="A4812" s="732" t="s">
        <v>153</v>
      </c>
      <c r="B4812" s="4" t="s">
        <v>143</v>
      </c>
      <c r="C4812" s="12">
        <f>C4813</f>
        <v>2422000</v>
      </c>
      <c r="D4812" s="12">
        <f t="shared" ref="D4812:J4812" si="2173">D4813</f>
        <v>0</v>
      </c>
      <c r="E4812" s="12">
        <f t="shared" si="2173"/>
        <v>0</v>
      </c>
      <c r="F4812" s="633">
        <f t="shared" si="2173"/>
        <v>0</v>
      </c>
      <c r="G4812" s="824">
        <f t="shared" si="2173"/>
        <v>114000</v>
      </c>
      <c r="H4812" s="12">
        <f t="shared" si="2173"/>
        <v>765000</v>
      </c>
      <c r="I4812" s="834">
        <f t="shared" si="2173"/>
        <v>879000</v>
      </c>
      <c r="J4812" s="634">
        <f t="shared" si="2173"/>
        <v>1543000</v>
      </c>
      <c r="K4812" s="733">
        <f t="shared" ref="K4812:K4823" si="2174">I4812/C4812*100</f>
        <v>36.292320396366641</v>
      </c>
    </row>
    <row r="4813" spans="1:11" ht="14.1" customHeight="1" x14ac:dyDescent="0.25">
      <c r="A4813" s="732" t="s">
        <v>154</v>
      </c>
      <c r="B4813" s="4" t="s">
        <v>144</v>
      </c>
      <c r="C4813" s="12">
        <v>2422000</v>
      </c>
      <c r="D4813" s="218"/>
      <c r="E4813" s="218"/>
      <c r="F4813" s="697"/>
      <c r="G4813" s="822">
        <v>114000</v>
      </c>
      <c r="H4813" s="605">
        <v>765000</v>
      </c>
      <c r="I4813" s="823">
        <f>H4813+G4813</f>
        <v>879000</v>
      </c>
      <c r="J4813" s="604">
        <f>C4813-I4813</f>
        <v>1543000</v>
      </c>
      <c r="K4813" s="733">
        <f t="shared" si="2174"/>
        <v>36.292320396366641</v>
      </c>
    </row>
    <row r="4814" spans="1:11" ht="14.1" customHeight="1" x14ac:dyDescent="0.25">
      <c r="A4814" s="745" t="s">
        <v>87</v>
      </c>
      <c r="B4814" s="38" t="s">
        <v>86</v>
      </c>
      <c r="C4814" s="620">
        <f>C4815</f>
        <v>1500000</v>
      </c>
      <c r="D4814" s="620">
        <f t="shared" ref="D4814:J4815" si="2175">D4815</f>
        <v>0</v>
      </c>
      <c r="E4814" s="620">
        <f t="shared" si="2175"/>
        <v>0</v>
      </c>
      <c r="F4814" s="453">
        <f t="shared" si="2175"/>
        <v>0</v>
      </c>
      <c r="G4814" s="825">
        <f t="shared" si="2175"/>
        <v>1352500</v>
      </c>
      <c r="H4814" s="619">
        <f t="shared" si="2175"/>
        <v>47250</v>
      </c>
      <c r="I4814" s="665">
        <f t="shared" si="2175"/>
        <v>1399750</v>
      </c>
      <c r="J4814" s="621">
        <f t="shared" si="2175"/>
        <v>100250</v>
      </c>
      <c r="K4814" s="746">
        <f t="shared" si="2174"/>
        <v>93.316666666666663</v>
      </c>
    </row>
    <row r="4815" spans="1:11" ht="14.1" customHeight="1" thickBot="1" x14ac:dyDescent="0.3">
      <c r="A4815" s="371" t="s">
        <v>3</v>
      </c>
      <c r="B4815" s="47" t="s">
        <v>4</v>
      </c>
      <c r="C4815" s="616">
        <f>C4816</f>
        <v>1500000</v>
      </c>
      <c r="D4815" s="616">
        <f t="shared" si="2175"/>
        <v>0</v>
      </c>
      <c r="E4815" s="616">
        <f t="shared" si="2175"/>
        <v>0</v>
      </c>
      <c r="F4815" s="622">
        <f t="shared" si="2175"/>
        <v>0</v>
      </c>
      <c r="G4815" s="838">
        <f t="shared" si="2175"/>
        <v>1352500</v>
      </c>
      <c r="H4815" s="641">
        <f t="shared" si="2175"/>
        <v>47250</v>
      </c>
      <c r="I4815" s="962">
        <f t="shared" si="2175"/>
        <v>1399750</v>
      </c>
      <c r="J4815" s="632">
        <f t="shared" si="2175"/>
        <v>100250</v>
      </c>
      <c r="K4815" s="739">
        <f t="shared" si="2174"/>
        <v>93.316666666666663</v>
      </c>
    </row>
    <row r="4816" spans="1:11" ht="14.1" customHeight="1" thickBot="1" x14ac:dyDescent="0.3">
      <c r="A4816" s="372" t="s">
        <v>155</v>
      </c>
      <c r="B4816" s="3" t="s">
        <v>136</v>
      </c>
      <c r="C4816" s="617">
        <f>C4817+C4819</f>
        <v>1500000</v>
      </c>
      <c r="D4816" s="617">
        <f t="shared" ref="D4816:J4816" si="2176">D4817+D4819</f>
        <v>0</v>
      </c>
      <c r="E4816" s="617">
        <f t="shared" si="2176"/>
        <v>0</v>
      </c>
      <c r="F4816" s="624">
        <f t="shared" si="2176"/>
        <v>0</v>
      </c>
      <c r="G4816" s="820">
        <f t="shared" si="2176"/>
        <v>1352500</v>
      </c>
      <c r="H4816" s="617">
        <f t="shared" si="2176"/>
        <v>47250</v>
      </c>
      <c r="I4816" s="934">
        <f t="shared" si="2176"/>
        <v>1399750</v>
      </c>
      <c r="J4816" s="625">
        <f t="shared" si="2176"/>
        <v>100250</v>
      </c>
      <c r="K4816" s="741">
        <f t="shared" si="2174"/>
        <v>93.316666666666663</v>
      </c>
    </row>
    <row r="4817" spans="1:11" ht="14.1" customHeight="1" x14ac:dyDescent="0.25">
      <c r="A4817" s="747" t="s">
        <v>156</v>
      </c>
      <c r="B4817" s="41" t="s">
        <v>139</v>
      </c>
      <c r="C4817" s="618">
        <f>C4818</f>
        <v>640000</v>
      </c>
      <c r="D4817" s="618">
        <f t="shared" ref="D4817:J4817" si="2177">D4818</f>
        <v>0</v>
      </c>
      <c r="E4817" s="618">
        <f t="shared" si="2177"/>
        <v>0</v>
      </c>
      <c r="F4817" s="626">
        <f t="shared" si="2177"/>
        <v>0</v>
      </c>
      <c r="G4817" s="821">
        <f t="shared" si="2177"/>
        <v>615000</v>
      </c>
      <c r="H4817" s="618">
        <f t="shared" si="2177"/>
        <v>0</v>
      </c>
      <c r="I4817" s="935">
        <f t="shared" si="2177"/>
        <v>615000</v>
      </c>
      <c r="J4817" s="628">
        <f t="shared" si="2177"/>
        <v>25000</v>
      </c>
      <c r="K4817" s="743">
        <f t="shared" si="2174"/>
        <v>96.09375</v>
      </c>
    </row>
    <row r="4818" spans="1:11" ht="14.1" customHeight="1" x14ac:dyDescent="0.25">
      <c r="A4818" s="732" t="s">
        <v>157</v>
      </c>
      <c r="B4818" s="4" t="s">
        <v>140</v>
      </c>
      <c r="C4818" s="12">
        <v>640000</v>
      </c>
      <c r="D4818" s="218"/>
      <c r="E4818" s="218"/>
      <c r="F4818" s="697"/>
      <c r="G4818" s="822">
        <v>615000</v>
      </c>
      <c r="H4818" s="605"/>
      <c r="I4818" s="831">
        <f>H4818+G4818</f>
        <v>615000</v>
      </c>
      <c r="J4818" s="604">
        <f>C4818-I4818</f>
        <v>25000</v>
      </c>
      <c r="K4818" s="733">
        <f t="shared" si="2174"/>
        <v>96.09375</v>
      </c>
    </row>
    <row r="4819" spans="1:11" ht="14.1" customHeight="1" x14ac:dyDescent="0.25">
      <c r="A4819" s="732" t="s">
        <v>158</v>
      </c>
      <c r="B4819" s="4" t="s">
        <v>141</v>
      </c>
      <c r="C4819" s="12">
        <f>C4820</f>
        <v>860000</v>
      </c>
      <c r="D4819" s="12">
        <f t="shared" ref="D4819:J4819" si="2178">D4820</f>
        <v>0</v>
      </c>
      <c r="E4819" s="12">
        <f t="shared" si="2178"/>
        <v>0</v>
      </c>
      <c r="F4819" s="633">
        <f t="shared" si="2178"/>
        <v>0</v>
      </c>
      <c r="G4819" s="824">
        <f t="shared" si="2178"/>
        <v>737500</v>
      </c>
      <c r="H4819" s="12">
        <f t="shared" si="2178"/>
        <v>47250</v>
      </c>
      <c r="I4819" s="834">
        <f t="shared" si="2178"/>
        <v>784750</v>
      </c>
      <c r="J4819" s="634">
        <f t="shared" si="2178"/>
        <v>75250</v>
      </c>
      <c r="K4819" s="733">
        <f t="shared" si="2174"/>
        <v>91.25</v>
      </c>
    </row>
    <row r="4820" spans="1:11" ht="14.1" customHeight="1" x14ac:dyDescent="0.25">
      <c r="A4820" s="732" t="s">
        <v>159</v>
      </c>
      <c r="B4820" s="4" t="s">
        <v>142</v>
      </c>
      <c r="C4820" s="12">
        <v>860000</v>
      </c>
      <c r="D4820" s="218"/>
      <c r="E4820" s="218"/>
      <c r="F4820" s="697"/>
      <c r="G4820" s="822">
        <v>737500</v>
      </c>
      <c r="H4820" s="605">
        <v>47250</v>
      </c>
      <c r="I4820" s="831">
        <f>H4820+G4820</f>
        <v>784750</v>
      </c>
      <c r="J4820" s="604">
        <f>C4820-I4820</f>
        <v>75250</v>
      </c>
      <c r="K4820" s="733">
        <f t="shared" si="2174"/>
        <v>91.25</v>
      </c>
    </row>
    <row r="4821" spans="1:11" ht="14.1" customHeight="1" x14ac:dyDescent="0.25">
      <c r="A4821" s="745" t="s">
        <v>111</v>
      </c>
      <c r="B4821" s="38" t="s">
        <v>451</v>
      </c>
      <c r="C4821" s="620">
        <f>C4822</f>
        <v>2500000</v>
      </c>
      <c r="D4821" s="620">
        <f t="shared" ref="D4821:J4822" si="2179">D4822</f>
        <v>0</v>
      </c>
      <c r="E4821" s="620">
        <f t="shared" si="2179"/>
        <v>0</v>
      </c>
      <c r="F4821" s="453">
        <f t="shared" si="2179"/>
        <v>0</v>
      </c>
      <c r="G4821" s="832">
        <f t="shared" si="2179"/>
        <v>800000</v>
      </c>
      <c r="H4821" s="620">
        <f t="shared" si="2179"/>
        <v>400000</v>
      </c>
      <c r="I4821" s="810">
        <f t="shared" si="2179"/>
        <v>1200000</v>
      </c>
      <c r="J4821" s="866">
        <f t="shared" si="2179"/>
        <v>1300000</v>
      </c>
      <c r="K4821" s="746">
        <f t="shared" si="2174"/>
        <v>48</v>
      </c>
    </row>
    <row r="4822" spans="1:11" ht="14.1" customHeight="1" thickBot="1" x14ac:dyDescent="0.3">
      <c r="A4822" s="371" t="s">
        <v>5</v>
      </c>
      <c r="B4822" s="47" t="s">
        <v>6</v>
      </c>
      <c r="C4822" s="616">
        <f>C4823</f>
        <v>2500000</v>
      </c>
      <c r="D4822" s="616">
        <f t="shared" si="2179"/>
        <v>0</v>
      </c>
      <c r="E4822" s="616">
        <f t="shared" si="2179"/>
        <v>0</v>
      </c>
      <c r="F4822" s="622">
        <f t="shared" si="2179"/>
        <v>0</v>
      </c>
      <c r="G4822" s="819">
        <f t="shared" si="2179"/>
        <v>800000</v>
      </c>
      <c r="H4822" s="616">
        <f t="shared" si="2179"/>
        <v>400000</v>
      </c>
      <c r="I4822" s="961">
        <f t="shared" si="2179"/>
        <v>1200000</v>
      </c>
      <c r="J4822" s="865">
        <f t="shared" si="2179"/>
        <v>1300000</v>
      </c>
      <c r="K4822" s="739">
        <f t="shared" si="2174"/>
        <v>48</v>
      </c>
    </row>
    <row r="4823" spans="1:11" ht="14.1" customHeight="1" thickBot="1" x14ac:dyDescent="0.3">
      <c r="A4823" s="748" t="s">
        <v>165</v>
      </c>
      <c r="B4823" s="335" t="s">
        <v>136</v>
      </c>
      <c r="C4823" s="617">
        <f>C4824+C4826</f>
        <v>2500000</v>
      </c>
      <c r="D4823" s="617">
        <f t="shared" ref="D4823:J4823" si="2180">D4824+D4826</f>
        <v>0</v>
      </c>
      <c r="E4823" s="617">
        <f t="shared" si="2180"/>
        <v>0</v>
      </c>
      <c r="F4823" s="624">
        <f t="shared" si="2180"/>
        <v>0</v>
      </c>
      <c r="G4823" s="820">
        <f t="shared" si="2180"/>
        <v>800000</v>
      </c>
      <c r="H4823" s="617">
        <f t="shared" si="2180"/>
        <v>400000</v>
      </c>
      <c r="I4823" s="934">
        <f t="shared" si="2180"/>
        <v>1200000</v>
      </c>
      <c r="J4823" s="625">
        <f t="shared" si="2180"/>
        <v>1300000</v>
      </c>
      <c r="K4823" s="749">
        <f t="shared" si="2174"/>
        <v>48</v>
      </c>
    </row>
    <row r="4824" spans="1:11" ht="14.1" customHeight="1" x14ac:dyDescent="0.25">
      <c r="A4824" s="750" t="s">
        <v>806</v>
      </c>
      <c r="B4824" s="439" t="s">
        <v>141</v>
      </c>
      <c r="C4824" s="635">
        <f>C4825</f>
        <v>100000</v>
      </c>
      <c r="D4824" s="635">
        <f t="shared" ref="D4824:J4824" si="2181">D4825</f>
        <v>0</v>
      </c>
      <c r="E4824" s="635">
        <f t="shared" si="2181"/>
        <v>0</v>
      </c>
      <c r="F4824" s="786">
        <f t="shared" si="2181"/>
        <v>0</v>
      </c>
      <c r="G4824" s="833">
        <f t="shared" si="2181"/>
        <v>0</v>
      </c>
      <c r="H4824" s="635">
        <f t="shared" si="2181"/>
        <v>0</v>
      </c>
      <c r="I4824" s="937">
        <f t="shared" si="2181"/>
        <v>0</v>
      </c>
      <c r="J4824" s="867">
        <f t="shared" si="2181"/>
        <v>100000</v>
      </c>
      <c r="K4824" s="751"/>
    </row>
    <row r="4825" spans="1:11" ht="14.1" customHeight="1" x14ac:dyDescent="0.25">
      <c r="A4825" s="378" t="s">
        <v>807</v>
      </c>
      <c r="B4825" s="5" t="s">
        <v>809</v>
      </c>
      <c r="C4825" s="12">
        <v>100000</v>
      </c>
      <c r="D4825" s="12"/>
      <c r="E4825" s="12"/>
      <c r="F4825" s="633"/>
      <c r="G4825" s="824">
        <v>0</v>
      </c>
      <c r="H4825" s="12">
        <v>0</v>
      </c>
      <c r="I4825" s="834">
        <v>0</v>
      </c>
      <c r="J4825" s="634">
        <f>C4825-I4825</f>
        <v>100000</v>
      </c>
      <c r="K4825" s="752"/>
    </row>
    <row r="4826" spans="1:11" ht="14.1" customHeight="1" x14ac:dyDescent="0.25">
      <c r="A4826" s="732" t="s">
        <v>166</v>
      </c>
      <c r="B4826" s="4" t="s">
        <v>143</v>
      </c>
      <c r="C4826" s="12">
        <f>C4827</f>
        <v>2400000</v>
      </c>
      <c r="D4826" s="12">
        <f t="shared" ref="D4826:J4826" si="2182">D4827</f>
        <v>0</v>
      </c>
      <c r="E4826" s="12">
        <f t="shared" si="2182"/>
        <v>0</v>
      </c>
      <c r="F4826" s="633">
        <f t="shared" si="2182"/>
        <v>0</v>
      </c>
      <c r="G4826" s="824">
        <f t="shared" si="2182"/>
        <v>800000</v>
      </c>
      <c r="H4826" s="12">
        <f t="shared" si="2182"/>
        <v>400000</v>
      </c>
      <c r="I4826" s="834">
        <f t="shared" si="2182"/>
        <v>1200000</v>
      </c>
      <c r="J4826" s="634">
        <f t="shared" si="2182"/>
        <v>1200000</v>
      </c>
      <c r="K4826" s="733">
        <f t="shared" ref="K4826:K4834" si="2183">I4826/C4826*100</f>
        <v>50</v>
      </c>
    </row>
    <row r="4827" spans="1:11" ht="14.1" customHeight="1" x14ac:dyDescent="0.25">
      <c r="A4827" s="732" t="s">
        <v>167</v>
      </c>
      <c r="B4827" s="4" t="s">
        <v>160</v>
      </c>
      <c r="C4827" s="12">
        <v>2400000</v>
      </c>
      <c r="D4827" s="218"/>
      <c r="E4827" s="218"/>
      <c r="F4827" s="697"/>
      <c r="G4827" s="822">
        <v>800000</v>
      </c>
      <c r="H4827" s="605">
        <v>400000</v>
      </c>
      <c r="I4827" s="823">
        <f>H4827+G4827</f>
        <v>1200000</v>
      </c>
      <c r="J4827" s="604">
        <f>C4827-I4827</f>
        <v>1200000</v>
      </c>
      <c r="K4827" s="733">
        <f t="shared" si="2183"/>
        <v>50</v>
      </c>
    </row>
    <row r="4828" spans="1:11" ht="14.1" customHeight="1" x14ac:dyDescent="0.25">
      <c r="A4828" s="745" t="s">
        <v>110</v>
      </c>
      <c r="B4828" s="38" t="s">
        <v>88</v>
      </c>
      <c r="C4828" s="620">
        <f>C4829</f>
        <v>4500000</v>
      </c>
      <c r="D4828" s="620">
        <f t="shared" ref="D4828:J4829" si="2184">D4829</f>
        <v>0</v>
      </c>
      <c r="E4828" s="620">
        <f t="shared" si="2184"/>
        <v>0</v>
      </c>
      <c r="F4828" s="453">
        <f t="shared" si="2184"/>
        <v>0</v>
      </c>
      <c r="G4828" s="832">
        <f t="shared" si="2184"/>
        <v>796250</v>
      </c>
      <c r="H4828" s="620">
        <f t="shared" si="2184"/>
        <v>62550</v>
      </c>
      <c r="I4828" s="810">
        <f t="shared" si="2184"/>
        <v>858800</v>
      </c>
      <c r="J4828" s="866">
        <f t="shared" si="2184"/>
        <v>3641200</v>
      </c>
      <c r="K4828" s="746">
        <f t="shared" si="2183"/>
        <v>19.084444444444447</v>
      </c>
    </row>
    <row r="4829" spans="1:11" ht="14.1" customHeight="1" thickBot="1" x14ac:dyDescent="0.3">
      <c r="A4829" s="371" t="s">
        <v>7</v>
      </c>
      <c r="B4829" s="47" t="s">
        <v>8</v>
      </c>
      <c r="C4829" s="616">
        <f>C4830</f>
        <v>4500000</v>
      </c>
      <c r="D4829" s="616">
        <f t="shared" si="2184"/>
        <v>0</v>
      </c>
      <c r="E4829" s="616">
        <f t="shared" si="2184"/>
        <v>0</v>
      </c>
      <c r="F4829" s="622">
        <f t="shared" si="2184"/>
        <v>0</v>
      </c>
      <c r="G4829" s="819">
        <f t="shared" si="2184"/>
        <v>796250</v>
      </c>
      <c r="H4829" s="616">
        <f t="shared" si="2184"/>
        <v>62550</v>
      </c>
      <c r="I4829" s="961">
        <f t="shared" si="2184"/>
        <v>858800</v>
      </c>
      <c r="J4829" s="865">
        <f t="shared" si="2184"/>
        <v>3641200</v>
      </c>
      <c r="K4829" s="739">
        <f t="shared" si="2183"/>
        <v>19.084444444444447</v>
      </c>
    </row>
    <row r="4830" spans="1:11" ht="14.1" customHeight="1" thickBot="1" x14ac:dyDescent="0.3">
      <c r="A4830" s="748" t="s">
        <v>161</v>
      </c>
      <c r="B4830" s="335" t="s">
        <v>136</v>
      </c>
      <c r="C4830" s="617">
        <f>C4831+C4833+C4836</f>
        <v>4500000</v>
      </c>
      <c r="D4830" s="617">
        <f t="shared" ref="D4830:J4830" si="2185">D4831+D4833+D4836</f>
        <v>0</v>
      </c>
      <c r="E4830" s="617">
        <f t="shared" si="2185"/>
        <v>0</v>
      </c>
      <c r="F4830" s="624">
        <f t="shared" si="2185"/>
        <v>0</v>
      </c>
      <c r="G4830" s="820">
        <f t="shared" si="2185"/>
        <v>796250</v>
      </c>
      <c r="H4830" s="617">
        <f t="shared" si="2185"/>
        <v>62550</v>
      </c>
      <c r="I4830" s="934">
        <f t="shared" si="2185"/>
        <v>858800</v>
      </c>
      <c r="J4830" s="625">
        <f t="shared" si="2185"/>
        <v>3641200</v>
      </c>
      <c r="K4830" s="749">
        <f t="shared" si="2183"/>
        <v>19.084444444444447</v>
      </c>
    </row>
    <row r="4831" spans="1:11" ht="14.1" customHeight="1" x14ac:dyDescent="0.25">
      <c r="A4831" s="747" t="s">
        <v>162</v>
      </c>
      <c r="B4831" s="41" t="s">
        <v>139</v>
      </c>
      <c r="C4831" s="618">
        <f>C4832</f>
        <v>270000</v>
      </c>
      <c r="D4831" s="618">
        <f t="shared" ref="D4831:J4831" si="2186">D4832</f>
        <v>0</v>
      </c>
      <c r="E4831" s="618">
        <f t="shared" si="2186"/>
        <v>0</v>
      </c>
      <c r="F4831" s="626">
        <f t="shared" si="2186"/>
        <v>0</v>
      </c>
      <c r="G4831" s="821">
        <f t="shared" si="2186"/>
        <v>230000</v>
      </c>
      <c r="H4831" s="618">
        <f t="shared" si="2186"/>
        <v>0</v>
      </c>
      <c r="I4831" s="935">
        <f t="shared" si="2186"/>
        <v>230000</v>
      </c>
      <c r="J4831" s="628">
        <f t="shared" si="2186"/>
        <v>40000</v>
      </c>
      <c r="K4831" s="743">
        <f t="shared" si="2183"/>
        <v>85.18518518518519</v>
      </c>
    </row>
    <row r="4832" spans="1:11" ht="14.1" customHeight="1" x14ac:dyDescent="0.25">
      <c r="A4832" s="732" t="s">
        <v>163</v>
      </c>
      <c r="B4832" s="4" t="s">
        <v>140</v>
      </c>
      <c r="C4832" s="12">
        <v>270000</v>
      </c>
      <c r="D4832" s="587"/>
      <c r="E4832" s="587"/>
      <c r="F4832" s="699"/>
      <c r="G4832" s="822">
        <v>230000</v>
      </c>
      <c r="H4832" s="605"/>
      <c r="I4832" s="823">
        <f>H4832+G4832</f>
        <v>230000</v>
      </c>
      <c r="J4832" s="604">
        <f>C4832-I4832</f>
        <v>40000</v>
      </c>
      <c r="K4832" s="733">
        <f t="shared" si="2183"/>
        <v>85.18518518518519</v>
      </c>
    </row>
    <row r="4833" spans="1:11" ht="14.1" customHeight="1" x14ac:dyDescent="0.25">
      <c r="A4833" s="732" t="s">
        <v>164</v>
      </c>
      <c r="B4833" s="4" t="s">
        <v>141</v>
      </c>
      <c r="C4833" s="12">
        <f t="shared" ref="C4833:H4833" si="2187">C4834+C4835</f>
        <v>150000</v>
      </c>
      <c r="D4833" s="12">
        <f t="shared" si="2187"/>
        <v>0</v>
      </c>
      <c r="E4833" s="12">
        <f t="shared" si="2187"/>
        <v>0</v>
      </c>
      <c r="F4833" s="12">
        <f t="shared" si="2187"/>
        <v>0</v>
      </c>
      <c r="G4833" s="12">
        <f t="shared" si="2187"/>
        <v>56250</v>
      </c>
      <c r="H4833" s="12">
        <f t="shared" si="2187"/>
        <v>62550</v>
      </c>
      <c r="I4833" s="12">
        <f>H4833+G4833</f>
        <v>118800</v>
      </c>
      <c r="J4833" s="12">
        <f>C4833-I4833</f>
        <v>31200</v>
      </c>
      <c r="K4833" s="733">
        <f t="shared" si="2183"/>
        <v>79.2</v>
      </c>
    </row>
    <row r="4834" spans="1:11" ht="14.1" customHeight="1" x14ac:dyDescent="0.25">
      <c r="A4834" s="732" t="s">
        <v>1018</v>
      </c>
      <c r="B4834" s="4" t="s">
        <v>1017</v>
      </c>
      <c r="C4834" s="12">
        <v>150000</v>
      </c>
      <c r="D4834" s="12"/>
      <c r="E4834" s="12"/>
      <c r="F4834" s="633"/>
      <c r="G4834" s="824">
        <v>56250</v>
      </c>
      <c r="H4834" s="12">
        <v>62550</v>
      </c>
      <c r="I4834" s="12">
        <f>H4834+G4834</f>
        <v>118800</v>
      </c>
      <c r="J4834" s="12">
        <f>C4834-I4834</f>
        <v>31200</v>
      </c>
      <c r="K4834" s="733">
        <f t="shared" si="2183"/>
        <v>79.2</v>
      </c>
    </row>
    <row r="4835" spans="1:11" ht="14.1" customHeight="1" x14ac:dyDescent="0.25">
      <c r="A4835" s="732" t="s">
        <v>810</v>
      </c>
      <c r="B4835" s="4" t="s">
        <v>809</v>
      </c>
      <c r="C4835" s="12">
        <v>0</v>
      </c>
      <c r="D4835" s="218"/>
      <c r="E4835" s="218"/>
      <c r="F4835" s="697"/>
      <c r="G4835" s="822"/>
      <c r="H4835" s="605"/>
      <c r="I4835" s="12">
        <f>H4835+G4835</f>
        <v>0</v>
      </c>
      <c r="J4835" s="12">
        <f>C4835-I4835</f>
        <v>0</v>
      </c>
      <c r="K4835" s="733"/>
    </row>
    <row r="4836" spans="1:11" ht="14.1" customHeight="1" x14ac:dyDescent="0.25">
      <c r="A4836" s="732" t="s">
        <v>811</v>
      </c>
      <c r="B4836" s="4" t="s">
        <v>143</v>
      </c>
      <c r="C4836" s="12">
        <f>C4837</f>
        <v>4080000</v>
      </c>
      <c r="D4836" s="12">
        <f t="shared" ref="D4836:J4836" si="2188">D4837</f>
        <v>0</v>
      </c>
      <c r="E4836" s="12">
        <f t="shared" si="2188"/>
        <v>0</v>
      </c>
      <c r="F4836" s="633">
        <f t="shared" si="2188"/>
        <v>0</v>
      </c>
      <c r="G4836" s="824">
        <f t="shared" si="2188"/>
        <v>510000</v>
      </c>
      <c r="H4836" s="12">
        <f t="shared" si="2188"/>
        <v>0</v>
      </c>
      <c r="I4836" s="834">
        <f t="shared" si="2188"/>
        <v>510000</v>
      </c>
      <c r="J4836" s="634">
        <f t="shared" si="2188"/>
        <v>3570000</v>
      </c>
      <c r="K4836" s="733">
        <f>J4836/C4836*100</f>
        <v>87.5</v>
      </c>
    </row>
    <row r="4837" spans="1:11" ht="14.1" customHeight="1" x14ac:dyDescent="0.25">
      <c r="A4837" s="732" t="s">
        <v>812</v>
      </c>
      <c r="B4837" s="4" t="s">
        <v>160</v>
      </c>
      <c r="C4837" s="12">
        <v>4080000</v>
      </c>
      <c r="D4837" s="218"/>
      <c r="E4837" s="218"/>
      <c r="F4837" s="697"/>
      <c r="G4837" s="822">
        <v>510000</v>
      </c>
      <c r="H4837" s="605"/>
      <c r="I4837" s="823">
        <f>H4837+G4837</f>
        <v>510000</v>
      </c>
      <c r="J4837" s="604">
        <f>C4837-I4837</f>
        <v>3570000</v>
      </c>
      <c r="K4837" s="733">
        <f>J4837/C4837*100</f>
        <v>87.5</v>
      </c>
    </row>
    <row r="4838" spans="1:11" ht="14.1" customHeight="1" x14ac:dyDescent="0.25">
      <c r="A4838" s="879"/>
      <c r="B4838" s="879"/>
      <c r="C4838" s="880"/>
      <c r="D4838" s="881"/>
      <c r="E4838" s="881"/>
      <c r="F4838" s="881"/>
      <c r="G4838" s="882"/>
      <c r="H4838" s="882"/>
      <c r="I4838" s="882"/>
      <c r="J4838" s="883"/>
      <c r="K4838" s="884"/>
    </row>
    <row r="4839" spans="1:11" ht="14.1" customHeight="1" x14ac:dyDescent="0.25">
      <c r="A4839" s="7"/>
      <c r="B4839" s="7"/>
      <c r="C4839" s="885"/>
      <c r="D4839" s="220"/>
      <c r="E4839" s="220"/>
      <c r="F4839" s="220"/>
      <c r="G4839" s="415"/>
      <c r="H4839" s="415"/>
      <c r="I4839" s="415"/>
      <c r="J4839" s="886"/>
      <c r="K4839" s="887"/>
    </row>
    <row r="4840" spans="1:11" ht="14.1" customHeight="1" x14ac:dyDescent="0.25">
      <c r="A4840" s="7"/>
      <c r="B4840" s="7"/>
      <c r="C4840" s="885"/>
      <c r="D4840" s="220"/>
      <c r="E4840" s="220"/>
      <c r="F4840" s="220"/>
      <c r="G4840" s="415"/>
      <c r="H4840" s="415"/>
      <c r="I4840" s="415"/>
      <c r="J4840" s="886"/>
      <c r="K4840" s="887"/>
    </row>
    <row r="4841" spans="1:11" ht="14.1" customHeight="1" x14ac:dyDescent="0.25">
      <c r="A4841" s="7"/>
      <c r="B4841" s="7"/>
      <c r="C4841" s="885"/>
      <c r="D4841" s="220"/>
      <c r="E4841" s="220"/>
      <c r="F4841" s="220"/>
      <c r="G4841" s="415"/>
      <c r="H4841" s="415"/>
      <c r="I4841" s="415"/>
      <c r="J4841" s="886"/>
      <c r="K4841" s="887"/>
    </row>
    <row r="4842" spans="1:11" ht="14.1" customHeight="1" x14ac:dyDescent="0.25">
      <c r="A4842" s="7"/>
      <c r="B4842" s="7"/>
      <c r="C4842" s="885"/>
      <c r="D4842" s="220"/>
      <c r="E4842" s="220"/>
      <c r="F4842" s="220"/>
      <c r="G4842" s="415"/>
      <c r="H4842" s="415"/>
      <c r="I4842" s="415"/>
      <c r="J4842" s="886"/>
      <c r="K4842" s="887">
        <v>3</v>
      </c>
    </row>
    <row r="4843" spans="1:11" ht="14.1" customHeight="1" x14ac:dyDescent="0.25">
      <c r="A4843" s="717" t="s">
        <v>435</v>
      </c>
      <c r="B4843" s="689">
        <v>2</v>
      </c>
      <c r="C4843" s="690" t="s">
        <v>436</v>
      </c>
      <c r="D4843" s="690" t="s">
        <v>437</v>
      </c>
      <c r="E4843" s="690" t="s">
        <v>438</v>
      </c>
      <c r="F4843" s="691" t="s">
        <v>439</v>
      </c>
      <c r="G4843" s="801">
        <v>7</v>
      </c>
      <c r="H4843" s="581">
        <v>8</v>
      </c>
      <c r="I4843" s="924">
        <v>9</v>
      </c>
      <c r="J4843" s="582">
        <v>10</v>
      </c>
      <c r="K4843" s="718">
        <v>11</v>
      </c>
    </row>
    <row r="4844" spans="1:11" ht="14.1" customHeight="1" x14ac:dyDescent="0.25">
      <c r="A4844" s="745" t="s">
        <v>813</v>
      </c>
      <c r="B4844" s="38" t="s">
        <v>982</v>
      </c>
      <c r="C4844" s="620">
        <f>C4845</f>
        <v>4950000</v>
      </c>
      <c r="D4844" s="620">
        <f t="shared" ref="D4844:J4845" si="2189">D4845</f>
        <v>0</v>
      </c>
      <c r="E4844" s="620">
        <f t="shared" si="2189"/>
        <v>0</v>
      </c>
      <c r="F4844" s="453">
        <f t="shared" si="2189"/>
        <v>0</v>
      </c>
      <c r="G4844" s="832">
        <f t="shared" si="2189"/>
        <v>2534500</v>
      </c>
      <c r="H4844" s="620">
        <f t="shared" si="2189"/>
        <v>950000</v>
      </c>
      <c r="I4844" s="810">
        <f t="shared" si="2189"/>
        <v>3484500</v>
      </c>
      <c r="J4844" s="866">
        <f t="shared" si="2189"/>
        <v>1465500</v>
      </c>
      <c r="K4844" s="746">
        <f>I4844/C4844*100</f>
        <v>70.393939393939391</v>
      </c>
    </row>
    <row r="4845" spans="1:11" ht="14.1" customHeight="1" thickBot="1" x14ac:dyDescent="0.3">
      <c r="A4845" s="769" t="s">
        <v>814</v>
      </c>
      <c r="B4845" s="47" t="s">
        <v>983</v>
      </c>
      <c r="C4845" s="616">
        <f>C4846</f>
        <v>4950000</v>
      </c>
      <c r="D4845" s="616">
        <f t="shared" si="2189"/>
        <v>0</v>
      </c>
      <c r="E4845" s="616">
        <f t="shared" si="2189"/>
        <v>0</v>
      </c>
      <c r="F4845" s="622">
        <f t="shared" si="2189"/>
        <v>0</v>
      </c>
      <c r="G4845" s="819">
        <f t="shared" si="2189"/>
        <v>2534500</v>
      </c>
      <c r="H4845" s="616">
        <f t="shared" si="2189"/>
        <v>950000</v>
      </c>
      <c r="I4845" s="961">
        <f t="shared" si="2189"/>
        <v>3484500</v>
      </c>
      <c r="J4845" s="865">
        <f t="shared" si="2189"/>
        <v>1465500</v>
      </c>
      <c r="K4845" s="739">
        <f>I4845/C4845*100</f>
        <v>70.393939393939391</v>
      </c>
    </row>
    <row r="4846" spans="1:11" ht="14.1" customHeight="1" thickBot="1" x14ac:dyDescent="0.3">
      <c r="A4846" s="1191" t="s">
        <v>815</v>
      </c>
      <c r="B4846" s="3" t="s">
        <v>136</v>
      </c>
      <c r="C4846" s="617">
        <f>C4847+C4849+C4851+C4854</f>
        <v>4950000</v>
      </c>
      <c r="D4846" s="617">
        <f t="shared" ref="D4846:J4846" si="2190">D4847+D4849+D4851+D4854</f>
        <v>0</v>
      </c>
      <c r="E4846" s="617">
        <f t="shared" si="2190"/>
        <v>0</v>
      </c>
      <c r="F4846" s="624">
        <f t="shared" si="2190"/>
        <v>0</v>
      </c>
      <c r="G4846" s="820">
        <f t="shared" si="2190"/>
        <v>2534500</v>
      </c>
      <c r="H4846" s="617">
        <f t="shared" si="2190"/>
        <v>950000</v>
      </c>
      <c r="I4846" s="934">
        <f t="shared" si="2190"/>
        <v>3484500</v>
      </c>
      <c r="J4846" s="625">
        <f t="shared" si="2190"/>
        <v>1465500</v>
      </c>
      <c r="K4846" s="741">
        <f>I4846/C4846*100</f>
        <v>70.393939393939391</v>
      </c>
    </row>
    <row r="4847" spans="1:11" ht="14.1" customHeight="1" x14ac:dyDescent="0.25">
      <c r="A4847" s="742" t="s">
        <v>816</v>
      </c>
      <c r="B4847" s="41" t="s">
        <v>139</v>
      </c>
      <c r="C4847" s="618">
        <f>C4848</f>
        <v>350000</v>
      </c>
      <c r="D4847" s="618">
        <f t="shared" ref="D4847:J4847" si="2191">D4848</f>
        <v>0</v>
      </c>
      <c r="E4847" s="618">
        <f t="shared" si="2191"/>
        <v>0</v>
      </c>
      <c r="F4847" s="626">
        <f t="shared" si="2191"/>
        <v>0</v>
      </c>
      <c r="G4847" s="821">
        <f t="shared" si="2191"/>
        <v>259500</v>
      </c>
      <c r="H4847" s="618">
        <f t="shared" si="2191"/>
        <v>75000</v>
      </c>
      <c r="I4847" s="935">
        <f t="shared" si="2191"/>
        <v>334500</v>
      </c>
      <c r="J4847" s="628">
        <f t="shared" si="2191"/>
        <v>15500</v>
      </c>
      <c r="K4847" s="743">
        <f>I4847/C4847*100</f>
        <v>95.571428571428569</v>
      </c>
    </row>
    <row r="4848" spans="1:11" ht="14.1" customHeight="1" x14ac:dyDescent="0.25">
      <c r="A4848" s="744" t="s">
        <v>817</v>
      </c>
      <c r="B4848" s="4" t="s">
        <v>140</v>
      </c>
      <c r="C4848" s="12">
        <v>350000</v>
      </c>
      <c r="D4848" s="218"/>
      <c r="E4848" s="218"/>
      <c r="F4848" s="697"/>
      <c r="G4848" s="822">
        <v>259500</v>
      </c>
      <c r="H4848" s="605">
        <v>75000</v>
      </c>
      <c r="I4848" s="823">
        <f>H4848+G4848</f>
        <v>334500</v>
      </c>
      <c r="J4848" s="604">
        <f>C4848-I4848</f>
        <v>15500</v>
      </c>
      <c r="K4848" s="733">
        <f>I4848/C4848*100</f>
        <v>95.571428571428569</v>
      </c>
    </row>
    <row r="4849" spans="1:11" ht="14.1" customHeight="1" x14ac:dyDescent="0.25">
      <c r="A4849" s="744" t="s">
        <v>819</v>
      </c>
      <c r="B4849" s="4" t="s">
        <v>818</v>
      </c>
      <c r="C4849" s="12">
        <f>C4850</f>
        <v>0</v>
      </c>
      <c r="D4849" s="12">
        <f t="shared" ref="D4849:J4849" si="2192">D4850</f>
        <v>0</v>
      </c>
      <c r="E4849" s="12">
        <f t="shared" si="2192"/>
        <v>0</v>
      </c>
      <c r="F4849" s="633">
        <f t="shared" si="2192"/>
        <v>0</v>
      </c>
      <c r="G4849" s="824">
        <f t="shared" si="2192"/>
        <v>0</v>
      </c>
      <c r="H4849" s="12">
        <f t="shared" si="2192"/>
        <v>0</v>
      </c>
      <c r="I4849" s="834">
        <f t="shared" si="2192"/>
        <v>0</v>
      </c>
      <c r="J4849" s="634">
        <f t="shared" si="2192"/>
        <v>0</v>
      </c>
      <c r="K4849" s="733"/>
    </row>
    <row r="4850" spans="1:11" ht="14.1" customHeight="1" x14ac:dyDescent="0.25">
      <c r="A4850" s="744" t="s">
        <v>820</v>
      </c>
      <c r="B4850" s="4" t="s">
        <v>791</v>
      </c>
      <c r="C4850" s="12">
        <v>0</v>
      </c>
      <c r="D4850" s="218"/>
      <c r="E4850" s="218"/>
      <c r="F4850" s="697"/>
      <c r="G4850" s="822"/>
      <c r="H4850" s="605"/>
      <c r="I4850" s="823"/>
      <c r="J4850" s="604">
        <f>C4850-I4850</f>
        <v>0</v>
      </c>
      <c r="K4850" s="733"/>
    </row>
    <row r="4851" spans="1:11" ht="14.1" customHeight="1" x14ac:dyDescent="0.25">
      <c r="A4851" s="732" t="s">
        <v>821</v>
      </c>
      <c r="B4851" s="4" t="s">
        <v>141</v>
      </c>
      <c r="C4851" s="12">
        <f>C4852+C4853</f>
        <v>225000</v>
      </c>
      <c r="D4851" s="12">
        <f t="shared" ref="D4851:J4851" si="2193">D4852+D4853</f>
        <v>0</v>
      </c>
      <c r="E4851" s="12">
        <f t="shared" si="2193"/>
        <v>0</v>
      </c>
      <c r="F4851" s="633">
        <f t="shared" si="2193"/>
        <v>0</v>
      </c>
      <c r="G4851" s="824">
        <f t="shared" si="2193"/>
        <v>87500</v>
      </c>
      <c r="H4851" s="12">
        <f t="shared" si="2193"/>
        <v>0</v>
      </c>
      <c r="I4851" s="834">
        <f t="shared" si="2193"/>
        <v>87500</v>
      </c>
      <c r="J4851" s="634">
        <f t="shared" si="2193"/>
        <v>137500</v>
      </c>
      <c r="K4851" s="733">
        <f>I4851/C4851*100</f>
        <v>38.888888888888893</v>
      </c>
    </row>
    <row r="4852" spans="1:11" ht="14.1" customHeight="1" x14ac:dyDescent="0.25">
      <c r="A4852" s="732" t="s">
        <v>822</v>
      </c>
      <c r="B4852" s="4" t="s">
        <v>142</v>
      </c>
      <c r="C4852" s="12">
        <v>225000</v>
      </c>
      <c r="D4852" s="218"/>
      <c r="E4852" s="218"/>
      <c r="F4852" s="697"/>
      <c r="G4852" s="822">
        <v>87500</v>
      </c>
      <c r="H4852" s="605">
        <v>0</v>
      </c>
      <c r="I4852" s="823">
        <f>H4852+G4852</f>
        <v>87500</v>
      </c>
      <c r="J4852" s="604">
        <f>C4852-I4852</f>
        <v>137500</v>
      </c>
      <c r="K4852" s="733">
        <f>I4852/C4852*100</f>
        <v>38.888888888888893</v>
      </c>
    </row>
    <row r="4853" spans="1:11" ht="14.1" customHeight="1" x14ac:dyDescent="0.25">
      <c r="A4853" s="732" t="s">
        <v>823</v>
      </c>
      <c r="B4853" s="4" t="s">
        <v>805</v>
      </c>
      <c r="C4853" s="12">
        <v>0</v>
      </c>
      <c r="D4853" s="218"/>
      <c r="E4853" s="218"/>
      <c r="F4853" s="697"/>
      <c r="G4853" s="822"/>
      <c r="H4853" s="605"/>
      <c r="I4853" s="823"/>
      <c r="J4853" s="604">
        <f>C4853-I4853</f>
        <v>0</v>
      </c>
      <c r="K4853" s="733"/>
    </row>
    <row r="4854" spans="1:11" ht="14.1" customHeight="1" x14ac:dyDescent="0.25">
      <c r="A4854" s="732" t="s">
        <v>824</v>
      </c>
      <c r="B4854" s="4" t="s">
        <v>143</v>
      </c>
      <c r="C4854" s="12">
        <f>C4855</f>
        <v>4375000</v>
      </c>
      <c r="D4854" s="12">
        <f t="shared" ref="D4854:J4854" si="2194">D4855</f>
        <v>0</v>
      </c>
      <c r="E4854" s="12">
        <f t="shared" si="2194"/>
        <v>0</v>
      </c>
      <c r="F4854" s="633">
        <f t="shared" si="2194"/>
        <v>0</v>
      </c>
      <c r="G4854" s="824">
        <f t="shared" si="2194"/>
        <v>2187500</v>
      </c>
      <c r="H4854" s="12">
        <f t="shared" si="2194"/>
        <v>875000</v>
      </c>
      <c r="I4854" s="834">
        <f t="shared" si="2194"/>
        <v>3062500</v>
      </c>
      <c r="J4854" s="634">
        <f t="shared" si="2194"/>
        <v>1312500</v>
      </c>
      <c r="K4854" s="733">
        <f t="shared" ref="K4854:K4867" si="2195">I4854/C4854*100</f>
        <v>70</v>
      </c>
    </row>
    <row r="4855" spans="1:11" ht="14.1" customHeight="1" x14ac:dyDescent="0.25">
      <c r="A4855" s="732" t="s">
        <v>825</v>
      </c>
      <c r="B4855" s="4" t="s">
        <v>144</v>
      </c>
      <c r="C4855" s="12">
        <v>4375000</v>
      </c>
      <c r="D4855" s="218"/>
      <c r="E4855" s="218"/>
      <c r="F4855" s="697"/>
      <c r="G4855" s="822">
        <v>2187500</v>
      </c>
      <c r="H4855" s="605">
        <f>437500+437500</f>
        <v>875000</v>
      </c>
      <c r="I4855" s="823">
        <f>H4855+G4855</f>
        <v>3062500</v>
      </c>
      <c r="J4855" s="636">
        <f>C4855-I4855</f>
        <v>1312500</v>
      </c>
      <c r="K4855" s="755">
        <f t="shared" si="2195"/>
        <v>70</v>
      </c>
    </row>
    <row r="4856" spans="1:11" ht="14.1" customHeight="1" x14ac:dyDescent="0.25">
      <c r="A4856" s="745" t="s">
        <v>109</v>
      </c>
      <c r="B4856" s="38" t="s">
        <v>89</v>
      </c>
      <c r="C4856" s="620">
        <f>C4857</f>
        <v>2500000</v>
      </c>
      <c r="D4856" s="620">
        <f t="shared" ref="D4856:J4857" si="2196">D4857</f>
        <v>0</v>
      </c>
      <c r="E4856" s="620">
        <f t="shared" si="2196"/>
        <v>0</v>
      </c>
      <c r="F4856" s="453">
        <f t="shared" si="2196"/>
        <v>0</v>
      </c>
      <c r="G4856" s="832">
        <f t="shared" si="2196"/>
        <v>1076500</v>
      </c>
      <c r="H4856" s="620">
        <f t="shared" si="2196"/>
        <v>920000</v>
      </c>
      <c r="I4856" s="810">
        <f t="shared" si="2196"/>
        <v>1996500</v>
      </c>
      <c r="J4856" s="866">
        <f t="shared" si="2196"/>
        <v>503500</v>
      </c>
      <c r="K4856" s="746">
        <f t="shared" si="2195"/>
        <v>79.86</v>
      </c>
    </row>
    <row r="4857" spans="1:11" ht="14.1" customHeight="1" thickBot="1" x14ac:dyDescent="0.3">
      <c r="A4857" s="371" t="s">
        <v>827</v>
      </c>
      <c r="B4857" s="47" t="s">
        <v>826</v>
      </c>
      <c r="C4857" s="616">
        <f>C4858</f>
        <v>2500000</v>
      </c>
      <c r="D4857" s="616">
        <f t="shared" si="2196"/>
        <v>0</v>
      </c>
      <c r="E4857" s="616">
        <f t="shared" si="2196"/>
        <v>0</v>
      </c>
      <c r="F4857" s="622">
        <f t="shared" si="2196"/>
        <v>0</v>
      </c>
      <c r="G4857" s="819">
        <f t="shared" si="2196"/>
        <v>1076500</v>
      </c>
      <c r="H4857" s="616">
        <f t="shared" si="2196"/>
        <v>920000</v>
      </c>
      <c r="I4857" s="961">
        <f t="shared" si="2196"/>
        <v>1996500</v>
      </c>
      <c r="J4857" s="865">
        <f t="shared" si="2196"/>
        <v>503500</v>
      </c>
      <c r="K4857" s="739">
        <f t="shared" si="2195"/>
        <v>79.86</v>
      </c>
    </row>
    <row r="4858" spans="1:11" ht="14.1" customHeight="1" thickBot="1" x14ac:dyDescent="0.3">
      <c r="A4858" s="372" t="s">
        <v>828</v>
      </c>
      <c r="B4858" s="3" t="s">
        <v>136</v>
      </c>
      <c r="C4858" s="617">
        <f>C4859+C4861</f>
        <v>2500000</v>
      </c>
      <c r="D4858" s="617">
        <f t="shared" ref="D4858:J4858" si="2197">D4859+D4861</f>
        <v>0</v>
      </c>
      <c r="E4858" s="617">
        <f t="shared" si="2197"/>
        <v>0</v>
      </c>
      <c r="F4858" s="624">
        <f t="shared" si="2197"/>
        <v>0</v>
      </c>
      <c r="G4858" s="820">
        <f t="shared" si="2197"/>
        <v>1076500</v>
      </c>
      <c r="H4858" s="617">
        <f t="shared" si="2197"/>
        <v>920000</v>
      </c>
      <c r="I4858" s="934">
        <f t="shared" si="2197"/>
        <v>1996500</v>
      </c>
      <c r="J4858" s="625">
        <f t="shared" si="2197"/>
        <v>503500</v>
      </c>
      <c r="K4858" s="741">
        <f t="shared" si="2195"/>
        <v>79.86</v>
      </c>
    </row>
    <row r="4859" spans="1:11" ht="14.1" customHeight="1" x14ac:dyDescent="0.25">
      <c r="A4859" s="747" t="s">
        <v>829</v>
      </c>
      <c r="B4859" s="41" t="s">
        <v>139</v>
      </c>
      <c r="C4859" s="618">
        <f>C4860</f>
        <v>200000</v>
      </c>
      <c r="D4859" s="618">
        <f t="shared" ref="D4859:J4859" si="2198">D4860</f>
        <v>0</v>
      </c>
      <c r="E4859" s="618">
        <f t="shared" si="2198"/>
        <v>0</v>
      </c>
      <c r="F4859" s="626">
        <f t="shared" si="2198"/>
        <v>0</v>
      </c>
      <c r="G4859" s="821">
        <f t="shared" si="2198"/>
        <v>156500</v>
      </c>
      <c r="H4859" s="618">
        <f t="shared" si="2198"/>
        <v>0</v>
      </c>
      <c r="I4859" s="935">
        <f t="shared" si="2198"/>
        <v>156500</v>
      </c>
      <c r="J4859" s="628">
        <f t="shared" si="2198"/>
        <v>43500</v>
      </c>
      <c r="K4859" s="743">
        <f t="shared" si="2195"/>
        <v>78.25</v>
      </c>
    </row>
    <row r="4860" spans="1:11" ht="14.1" customHeight="1" x14ac:dyDescent="0.25">
      <c r="A4860" s="732" t="s">
        <v>830</v>
      </c>
      <c r="B4860" s="4" t="s">
        <v>140</v>
      </c>
      <c r="C4860" s="12">
        <v>200000</v>
      </c>
      <c r="D4860" s="218"/>
      <c r="E4860" s="218"/>
      <c r="F4860" s="697"/>
      <c r="G4860" s="822">
        <v>156500</v>
      </c>
      <c r="H4860" s="605">
        <v>0</v>
      </c>
      <c r="I4860" s="831">
        <f>H4860+G4860</f>
        <v>156500</v>
      </c>
      <c r="J4860" s="604">
        <f>C4860-I4860</f>
        <v>43500</v>
      </c>
      <c r="K4860" s="733">
        <f t="shared" si="2195"/>
        <v>78.25</v>
      </c>
    </row>
    <row r="4861" spans="1:11" ht="14.1" customHeight="1" x14ac:dyDescent="0.25">
      <c r="A4861" s="732" t="s">
        <v>832</v>
      </c>
      <c r="B4861" s="4" t="s">
        <v>143</v>
      </c>
      <c r="C4861" s="12">
        <f>C4862</f>
        <v>2300000</v>
      </c>
      <c r="D4861" s="12">
        <f t="shared" ref="D4861:J4861" si="2199">D4862</f>
        <v>0</v>
      </c>
      <c r="E4861" s="12">
        <f t="shared" si="2199"/>
        <v>0</v>
      </c>
      <c r="F4861" s="633">
        <f t="shared" si="2199"/>
        <v>0</v>
      </c>
      <c r="G4861" s="824">
        <f t="shared" si="2199"/>
        <v>920000</v>
      </c>
      <c r="H4861" s="12">
        <f t="shared" si="2199"/>
        <v>920000</v>
      </c>
      <c r="I4861" s="834">
        <f t="shared" si="2199"/>
        <v>1840000</v>
      </c>
      <c r="J4861" s="634">
        <f t="shared" si="2199"/>
        <v>460000</v>
      </c>
      <c r="K4861" s="733">
        <f t="shared" si="2195"/>
        <v>80</v>
      </c>
    </row>
    <row r="4862" spans="1:11" ht="14.1" customHeight="1" x14ac:dyDescent="0.25">
      <c r="A4862" s="732" t="s">
        <v>831</v>
      </c>
      <c r="B4862" s="4" t="s">
        <v>144</v>
      </c>
      <c r="C4862" s="12">
        <v>2300000</v>
      </c>
      <c r="D4862" s="218"/>
      <c r="E4862" s="218"/>
      <c r="F4862" s="697"/>
      <c r="G4862" s="822">
        <v>920000</v>
      </c>
      <c r="H4862" s="605">
        <f>460000+460000</f>
        <v>920000</v>
      </c>
      <c r="I4862" s="831">
        <f>H4862+G4862</f>
        <v>1840000</v>
      </c>
      <c r="J4862" s="604">
        <f>C4862-I4862</f>
        <v>460000</v>
      </c>
      <c r="K4862" s="733">
        <f t="shared" si="2195"/>
        <v>80</v>
      </c>
    </row>
    <row r="4863" spans="1:11" ht="14.1" customHeight="1" x14ac:dyDescent="0.25">
      <c r="A4863" s="745" t="s">
        <v>108</v>
      </c>
      <c r="B4863" s="38" t="s">
        <v>90</v>
      </c>
      <c r="C4863" s="620">
        <f t="shared" ref="C4863:J4863" si="2200">C4864+C4875</f>
        <v>4000000</v>
      </c>
      <c r="D4863" s="620">
        <f t="shared" si="2200"/>
        <v>0</v>
      </c>
      <c r="E4863" s="620">
        <f t="shared" si="2200"/>
        <v>0</v>
      </c>
      <c r="F4863" s="453">
        <f t="shared" si="2200"/>
        <v>0</v>
      </c>
      <c r="G4863" s="832">
        <f t="shared" si="2200"/>
        <v>1027250</v>
      </c>
      <c r="H4863" s="620">
        <f t="shared" si="2200"/>
        <v>971250</v>
      </c>
      <c r="I4863" s="810">
        <f t="shared" si="2200"/>
        <v>1998500</v>
      </c>
      <c r="J4863" s="866">
        <f t="shared" si="2200"/>
        <v>2001500</v>
      </c>
      <c r="K4863" s="746">
        <f t="shared" si="2195"/>
        <v>49.962499999999999</v>
      </c>
    </row>
    <row r="4864" spans="1:11" ht="14.1" customHeight="1" thickBot="1" x14ac:dyDescent="0.3">
      <c r="A4864" s="371" t="s">
        <v>9</v>
      </c>
      <c r="B4864" s="47" t="s">
        <v>10</v>
      </c>
      <c r="C4864" s="616">
        <f>C4865</f>
        <v>2000000</v>
      </c>
      <c r="D4864" s="616">
        <f t="shared" ref="D4864:J4864" si="2201">D4865</f>
        <v>0</v>
      </c>
      <c r="E4864" s="616">
        <f t="shared" si="2201"/>
        <v>0</v>
      </c>
      <c r="F4864" s="622">
        <f t="shared" si="2201"/>
        <v>0</v>
      </c>
      <c r="G4864" s="819">
        <f t="shared" si="2201"/>
        <v>949250</v>
      </c>
      <c r="H4864" s="616">
        <f t="shared" si="2201"/>
        <v>945000</v>
      </c>
      <c r="I4864" s="961">
        <f t="shared" si="2201"/>
        <v>1894250</v>
      </c>
      <c r="J4864" s="865">
        <f t="shared" si="2201"/>
        <v>105750</v>
      </c>
      <c r="K4864" s="739">
        <f t="shared" si="2195"/>
        <v>94.712500000000006</v>
      </c>
    </row>
    <row r="4865" spans="1:11" ht="14.1" customHeight="1" thickBot="1" x14ac:dyDescent="0.3">
      <c r="A4865" s="372" t="s">
        <v>168</v>
      </c>
      <c r="B4865" s="3" t="s">
        <v>136</v>
      </c>
      <c r="C4865" s="617">
        <f>C4866+C4868+C4870+C4873</f>
        <v>2000000</v>
      </c>
      <c r="D4865" s="617">
        <f t="shared" ref="D4865:J4865" si="2202">D4866+D4868+D4870+D4873</f>
        <v>0</v>
      </c>
      <c r="E4865" s="617">
        <f t="shared" si="2202"/>
        <v>0</v>
      </c>
      <c r="F4865" s="624">
        <f t="shared" si="2202"/>
        <v>0</v>
      </c>
      <c r="G4865" s="820">
        <f t="shared" si="2202"/>
        <v>949250</v>
      </c>
      <c r="H4865" s="617">
        <f t="shared" si="2202"/>
        <v>945000</v>
      </c>
      <c r="I4865" s="934">
        <f t="shared" si="2202"/>
        <v>1894250</v>
      </c>
      <c r="J4865" s="625">
        <f t="shared" si="2202"/>
        <v>105750</v>
      </c>
      <c r="K4865" s="741">
        <f t="shared" si="2195"/>
        <v>94.712500000000006</v>
      </c>
    </row>
    <row r="4866" spans="1:11" ht="14.1" customHeight="1" x14ac:dyDescent="0.25">
      <c r="A4866" s="747" t="s">
        <v>169</v>
      </c>
      <c r="B4866" s="41" t="s">
        <v>139</v>
      </c>
      <c r="C4866" s="618">
        <f>C4867</f>
        <v>200000</v>
      </c>
      <c r="D4866" s="618">
        <f t="shared" ref="D4866:J4866" si="2203">D4867</f>
        <v>0</v>
      </c>
      <c r="E4866" s="618">
        <f t="shared" si="2203"/>
        <v>0</v>
      </c>
      <c r="F4866" s="626">
        <f t="shared" si="2203"/>
        <v>0</v>
      </c>
      <c r="G4866" s="821">
        <f t="shared" si="2203"/>
        <v>165500</v>
      </c>
      <c r="H4866" s="618">
        <f t="shared" si="2203"/>
        <v>0</v>
      </c>
      <c r="I4866" s="935">
        <f t="shared" si="2203"/>
        <v>165500</v>
      </c>
      <c r="J4866" s="628">
        <f t="shared" si="2203"/>
        <v>34500</v>
      </c>
      <c r="K4866" s="743">
        <f t="shared" si="2195"/>
        <v>82.75</v>
      </c>
    </row>
    <row r="4867" spans="1:11" ht="14.1" customHeight="1" x14ac:dyDescent="0.25">
      <c r="A4867" s="736" t="s">
        <v>170</v>
      </c>
      <c r="B4867" s="4" t="s">
        <v>140</v>
      </c>
      <c r="C4867" s="12">
        <v>200000</v>
      </c>
      <c r="D4867" s="587"/>
      <c r="E4867" s="587"/>
      <c r="F4867" s="699"/>
      <c r="G4867" s="822">
        <v>165500</v>
      </c>
      <c r="H4867" s="605">
        <v>0</v>
      </c>
      <c r="I4867" s="823">
        <f>H4867+G4867</f>
        <v>165500</v>
      </c>
      <c r="J4867" s="604">
        <f>C4867-I4867</f>
        <v>34500</v>
      </c>
      <c r="K4867" s="733">
        <f t="shared" si="2195"/>
        <v>82.75</v>
      </c>
    </row>
    <row r="4868" spans="1:11" ht="14.1" customHeight="1" x14ac:dyDescent="0.25">
      <c r="A4868" s="732" t="s">
        <v>833</v>
      </c>
      <c r="B4868" s="4" t="s">
        <v>818</v>
      </c>
      <c r="C4868" s="12">
        <f>C4869</f>
        <v>0</v>
      </c>
      <c r="D4868" s="12">
        <f t="shared" ref="D4868:J4868" si="2204">D4869</f>
        <v>0</v>
      </c>
      <c r="E4868" s="12">
        <f t="shared" si="2204"/>
        <v>0</v>
      </c>
      <c r="F4868" s="633">
        <f t="shared" si="2204"/>
        <v>0</v>
      </c>
      <c r="G4868" s="824">
        <f t="shared" si="2204"/>
        <v>0</v>
      </c>
      <c r="H4868" s="12">
        <f t="shared" si="2204"/>
        <v>0</v>
      </c>
      <c r="I4868" s="834">
        <f t="shared" si="2204"/>
        <v>0</v>
      </c>
      <c r="J4868" s="634">
        <f t="shared" si="2204"/>
        <v>0</v>
      </c>
      <c r="K4868" s="733"/>
    </row>
    <row r="4869" spans="1:11" ht="14.1" customHeight="1" x14ac:dyDescent="0.25">
      <c r="A4869" s="732" t="s">
        <v>834</v>
      </c>
      <c r="B4869" s="4" t="s">
        <v>791</v>
      </c>
      <c r="C4869" s="12">
        <v>0</v>
      </c>
      <c r="D4869" s="587"/>
      <c r="E4869" s="587"/>
      <c r="F4869" s="699"/>
      <c r="G4869" s="822"/>
      <c r="H4869" s="605"/>
      <c r="I4869" s="823"/>
      <c r="J4869" s="604">
        <f>C4869-I4869</f>
        <v>0</v>
      </c>
      <c r="K4869" s="733"/>
    </row>
    <row r="4870" spans="1:11" ht="14.1" customHeight="1" x14ac:dyDescent="0.25">
      <c r="A4870" s="747" t="s">
        <v>171</v>
      </c>
      <c r="B4870" s="4" t="s">
        <v>141</v>
      </c>
      <c r="C4870" s="12">
        <f>C4871+C4872</f>
        <v>150000</v>
      </c>
      <c r="D4870" s="12">
        <f t="shared" ref="D4870:I4870" si="2205">D4871+D4872</f>
        <v>0</v>
      </c>
      <c r="E4870" s="12">
        <f t="shared" si="2205"/>
        <v>0</v>
      </c>
      <c r="F4870" s="12">
        <f t="shared" si="2205"/>
        <v>0</v>
      </c>
      <c r="G4870" s="12">
        <f t="shared" si="2205"/>
        <v>33750</v>
      </c>
      <c r="H4870" s="12">
        <f t="shared" si="2205"/>
        <v>45000</v>
      </c>
      <c r="I4870" s="12">
        <f t="shared" si="2205"/>
        <v>78750</v>
      </c>
      <c r="J4870" s="12">
        <f>C4870-I4870</f>
        <v>71250</v>
      </c>
      <c r="K4870" s="733">
        <f>I4870/C4870*100</f>
        <v>52.5</v>
      </c>
    </row>
    <row r="4871" spans="1:11" ht="14.1" customHeight="1" x14ac:dyDescent="0.25">
      <c r="A4871" s="732" t="s">
        <v>1012</v>
      </c>
      <c r="B4871" s="4" t="s">
        <v>142</v>
      </c>
      <c r="C4871" s="12">
        <v>150000</v>
      </c>
      <c r="D4871" s="12"/>
      <c r="E4871" s="12"/>
      <c r="F4871" s="633"/>
      <c r="G4871" s="824">
        <v>33750</v>
      </c>
      <c r="H4871" s="12">
        <v>45000</v>
      </c>
      <c r="I4871" s="834">
        <f>H4871+G4871</f>
        <v>78750</v>
      </c>
      <c r="J4871" s="12">
        <f>C4871-I4871</f>
        <v>71250</v>
      </c>
      <c r="K4871" s="733">
        <f>I4871/C4871*100</f>
        <v>52.5</v>
      </c>
    </row>
    <row r="4872" spans="1:11" ht="14.1" customHeight="1" x14ac:dyDescent="0.25">
      <c r="A4872" s="732" t="s">
        <v>835</v>
      </c>
      <c r="B4872" s="4" t="s">
        <v>809</v>
      </c>
      <c r="C4872" s="12">
        <v>0</v>
      </c>
      <c r="D4872" s="587"/>
      <c r="E4872" s="587"/>
      <c r="F4872" s="699"/>
      <c r="G4872" s="822"/>
      <c r="H4872" s="605"/>
      <c r="I4872" s="823">
        <f>H4872+G4872</f>
        <v>0</v>
      </c>
      <c r="J4872" s="604">
        <f>C4872-I4872</f>
        <v>0</v>
      </c>
      <c r="K4872" s="733"/>
    </row>
    <row r="4873" spans="1:11" ht="14.1" customHeight="1" x14ac:dyDescent="0.25">
      <c r="A4873" s="732" t="s">
        <v>172</v>
      </c>
      <c r="B4873" s="4" t="s">
        <v>143</v>
      </c>
      <c r="C4873" s="12">
        <f>C4874</f>
        <v>1650000</v>
      </c>
      <c r="D4873" s="12">
        <f t="shared" ref="D4873:J4873" si="2206">D4874</f>
        <v>0</v>
      </c>
      <c r="E4873" s="12">
        <f t="shared" si="2206"/>
        <v>0</v>
      </c>
      <c r="F4873" s="633">
        <f t="shared" si="2206"/>
        <v>0</v>
      </c>
      <c r="G4873" s="824">
        <f t="shared" si="2206"/>
        <v>750000</v>
      </c>
      <c r="H4873" s="12">
        <f t="shared" si="2206"/>
        <v>900000</v>
      </c>
      <c r="I4873" s="834">
        <f t="shared" si="2206"/>
        <v>1650000</v>
      </c>
      <c r="J4873" s="634">
        <f t="shared" si="2206"/>
        <v>0</v>
      </c>
      <c r="K4873" s="733">
        <f t="shared" ref="K4873:K4878" si="2207">I4873/C4873*100</f>
        <v>100</v>
      </c>
    </row>
    <row r="4874" spans="1:11" ht="14.1" customHeight="1" thickBot="1" x14ac:dyDescent="0.3">
      <c r="A4874" s="736" t="s">
        <v>173</v>
      </c>
      <c r="B4874" s="32" t="s">
        <v>836</v>
      </c>
      <c r="C4874" s="611">
        <v>1650000</v>
      </c>
      <c r="D4874" s="590"/>
      <c r="E4874" s="590"/>
      <c r="F4874" s="698"/>
      <c r="G4874" s="828">
        <v>750000</v>
      </c>
      <c r="H4874" s="629">
        <v>900000</v>
      </c>
      <c r="I4874" s="829">
        <f>H4874+G4874</f>
        <v>1650000</v>
      </c>
      <c r="J4874" s="630">
        <f>C4874-I4874</f>
        <v>0</v>
      </c>
      <c r="K4874" s="737">
        <f t="shared" si="2207"/>
        <v>100</v>
      </c>
    </row>
    <row r="4875" spans="1:11" ht="14.1" customHeight="1" thickBot="1" x14ac:dyDescent="0.3">
      <c r="A4875" s="756" t="s">
        <v>11</v>
      </c>
      <c r="B4875" s="440" t="s">
        <v>12</v>
      </c>
      <c r="C4875" s="637">
        <f t="shared" ref="C4875:J4875" si="2208">C4876+C4885</f>
        <v>2000000</v>
      </c>
      <c r="D4875" s="637">
        <f t="shared" si="2208"/>
        <v>0</v>
      </c>
      <c r="E4875" s="637">
        <f t="shared" si="2208"/>
        <v>0</v>
      </c>
      <c r="F4875" s="787">
        <f t="shared" si="2208"/>
        <v>0</v>
      </c>
      <c r="G4875" s="835">
        <f t="shared" si="2208"/>
        <v>78000</v>
      </c>
      <c r="H4875" s="637">
        <f t="shared" si="2208"/>
        <v>26250</v>
      </c>
      <c r="I4875" s="963">
        <f t="shared" si="2208"/>
        <v>104250</v>
      </c>
      <c r="J4875" s="868">
        <f t="shared" si="2208"/>
        <v>1895750</v>
      </c>
      <c r="K4875" s="757">
        <f t="shared" si="2207"/>
        <v>5.2124999999999995</v>
      </c>
    </row>
    <row r="4876" spans="1:11" ht="14.1" customHeight="1" thickBot="1" x14ac:dyDescent="0.3">
      <c r="A4876" s="740" t="s">
        <v>837</v>
      </c>
      <c r="B4876" s="335" t="s">
        <v>80</v>
      </c>
      <c r="C4876" s="638">
        <f>C4877</f>
        <v>510000</v>
      </c>
      <c r="D4876" s="638">
        <f t="shared" ref="D4876:J4877" si="2209">D4877</f>
        <v>0</v>
      </c>
      <c r="E4876" s="638">
        <f t="shared" si="2209"/>
        <v>0</v>
      </c>
      <c r="F4876" s="788">
        <f t="shared" si="2209"/>
        <v>0</v>
      </c>
      <c r="G4876" s="836">
        <f t="shared" si="2209"/>
        <v>0</v>
      </c>
      <c r="H4876" s="638">
        <f t="shared" si="2209"/>
        <v>0</v>
      </c>
      <c r="I4876" s="938">
        <f t="shared" si="2209"/>
        <v>0</v>
      </c>
      <c r="J4876" s="869">
        <f t="shared" si="2209"/>
        <v>510000</v>
      </c>
      <c r="K4876" s="749">
        <f t="shared" si="2207"/>
        <v>0</v>
      </c>
    </row>
    <row r="4877" spans="1:11" ht="14.1" customHeight="1" x14ac:dyDescent="0.25">
      <c r="A4877" s="758" t="s">
        <v>838</v>
      </c>
      <c r="B4877" s="338" t="s">
        <v>137</v>
      </c>
      <c r="C4877" s="639">
        <f>C4878</f>
        <v>510000</v>
      </c>
      <c r="D4877" s="639">
        <f t="shared" si="2209"/>
        <v>0</v>
      </c>
      <c r="E4877" s="639">
        <f t="shared" si="2209"/>
        <v>0</v>
      </c>
      <c r="F4877" s="789">
        <f t="shared" si="2209"/>
        <v>0</v>
      </c>
      <c r="G4877" s="837">
        <f t="shared" si="2209"/>
        <v>0</v>
      </c>
      <c r="H4877" s="639">
        <f t="shared" si="2209"/>
        <v>0</v>
      </c>
      <c r="I4877" s="939">
        <f t="shared" si="2209"/>
        <v>0</v>
      </c>
      <c r="J4877" s="870">
        <f t="shared" si="2209"/>
        <v>510000</v>
      </c>
      <c r="K4877" s="759">
        <f t="shared" si="2207"/>
        <v>0</v>
      </c>
    </row>
    <row r="4878" spans="1:11" ht="14.1" customHeight="1" x14ac:dyDescent="0.25">
      <c r="A4878" s="744" t="s">
        <v>839</v>
      </c>
      <c r="B4878" s="437" t="s">
        <v>840</v>
      </c>
      <c r="C4878" s="631">
        <v>510000</v>
      </c>
      <c r="D4878" s="631"/>
      <c r="E4878" s="631"/>
      <c r="F4878" s="888"/>
      <c r="G4878" s="830"/>
      <c r="H4878" s="631"/>
      <c r="I4878" s="889"/>
      <c r="J4878" s="890">
        <f>C4878-I4878</f>
        <v>510000</v>
      </c>
      <c r="K4878" s="781">
        <f t="shared" si="2207"/>
        <v>0</v>
      </c>
    </row>
    <row r="4879" spans="1:11" ht="14.1" customHeight="1" x14ac:dyDescent="0.25">
      <c r="A4879" s="898"/>
      <c r="B4879" s="898"/>
      <c r="C4879" s="899"/>
      <c r="D4879" s="899"/>
      <c r="E4879" s="899"/>
      <c r="F4879" s="899"/>
      <c r="G4879" s="899"/>
      <c r="H4879" s="899"/>
      <c r="I4879" s="899"/>
      <c r="J4879" s="899"/>
      <c r="K4879" s="900"/>
    </row>
    <row r="4880" spans="1:11" ht="14.1" customHeight="1" x14ac:dyDescent="0.25">
      <c r="A4880" s="901"/>
      <c r="B4880" s="901"/>
      <c r="C4880" s="902"/>
      <c r="D4880" s="902"/>
      <c r="E4880" s="902"/>
      <c r="F4880" s="902"/>
      <c r="G4880" s="902"/>
      <c r="H4880" s="902"/>
      <c r="I4880" s="902"/>
      <c r="J4880" s="902"/>
      <c r="K4880" s="903"/>
    </row>
    <row r="4881" spans="1:11" ht="14.1" customHeight="1" x14ac:dyDescent="0.25">
      <c r="A4881" s="901"/>
      <c r="B4881" s="901"/>
      <c r="C4881" s="902"/>
      <c r="D4881" s="902"/>
      <c r="E4881" s="902"/>
      <c r="F4881" s="902"/>
      <c r="G4881" s="902"/>
      <c r="H4881" s="902"/>
      <c r="I4881" s="902"/>
      <c r="J4881" s="902"/>
      <c r="K4881" s="903"/>
    </row>
    <row r="4882" spans="1:11" ht="14.1" customHeight="1" x14ac:dyDescent="0.25">
      <c r="A4882" s="901"/>
      <c r="B4882" s="901"/>
      <c r="C4882" s="902"/>
      <c r="D4882" s="902"/>
      <c r="E4882" s="902"/>
      <c r="F4882" s="902"/>
      <c r="G4882" s="902"/>
      <c r="H4882" s="902"/>
      <c r="I4882" s="902"/>
      <c r="J4882" s="902"/>
      <c r="K4882" s="903"/>
    </row>
    <row r="4883" spans="1:11" ht="14.1" customHeight="1" x14ac:dyDescent="0.25">
      <c r="A4883" s="901"/>
      <c r="B4883" s="901"/>
      <c r="C4883" s="902"/>
      <c r="D4883" s="902"/>
      <c r="E4883" s="902"/>
      <c r="F4883" s="902"/>
      <c r="G4883" s="902"/>
      <c r="H4883" s="902"/>
      <c r="I4883" s="902"/>
      <c r="J4883" s="902"/>
      <c r="K4883" s="903">
        <v>4</v>
      </c>
    </row>
    <row r="4884" spans="1:11" ht="14.1" customHeight="1" x14ac:dyDescent="0.25">
      <c r="A4884" s="717" t="s">
        <v>435</v>
      </c>
      <c r="B4884" s="689">
        <v>2</v>
      </c>
      <c r="C4884" s="690" t="s">
        <v>436</v>
      </c>
      <c r="D4884" s="690" t="s">
        <v>437</v>
      </c>
      <c r="E4884" s="690" t="s">
        <v>438</v>
      </c>
      <c r="F4884" s="691" t="s">
        <v>439</v>
      </c>
      <c r="G4884" s="801">
        <v>7</v>
      </c>
      <c r="H4884" s="581">
        <v>8</v>
      </c>
      <c r="I4884" s="924">
        <v>9</v>
      </c>
      <c r="J4884" s="582">
        <v>10</v>
      </c>
      <c r="K4884" s="718">
        <v>11</v>
      </c>
    </row>
    <row r="4885" spans="1:11" ht="14.1" customHeight="1" thickBot="1" x14ac:dyDescent="0.3">
      <c r="A4885" s="891" t="s">
        <v>174</v>
      </c>
      <c r="B4885" s="892" t="s">
        <v>136</v>
      </c>
      <c r="C4885" s="893">
        <f>C4886+C4888+C4890+C4893</f>
        <v>1490000</v>
      </c>
      <c r="D4885" s="893">
        <f t="shared" ref="D4885:J4885" si="2210">D4886+D4888+D4890+D4893</f>
        <v>0</v>
      </c>
      <c r="E4885" s="893">
        <f t="shared" si="2210"/>
        <v>0</v>
      </c>
      <c r="F4885" s="894">
        <f t="shared" si="2210"/>
        <v>0</v>
      </c>
      <c r="G4885" s="895">
        <f t="shared" si="2210"/>
        <v>78000</v>
      </c>
      <c r="H4885" s="893">
        <f t="shared" si="2210"/>
        <v>26250</v>
      </c>
      <c r="I4885" s="940">
        <f t="shared" si="2210"/>
        <v>104250</v>
      </c>
      <c r="J4885" s="896">
        <f t="shared" si="2210"/>
        <v>1385750</v>
      </c>
      <c r="K4885" s="897">
        <f>I4885/C4885*100</f>
        <v>6.9966442953020138</v>
      </c>
    </row>
    <row r="4886" spans="1:11" ht="14.1" customHeight="1" x14ac:dyDescent="0.25">
      <c r="A4886" s="747" t="s">
        <v>175</v>
      </c>
      <c r="B4886" s="41" t="s">
        <v>139</v>
      </c>
      <c r="C4886" s="618">
        <f>C4887</f>
        <v>190000</v>
      </c>
      <c r="D4886" s="618">
        <f t="shared" ref="D4886:J4886" si="2211">D4887</f>
        <v>0</v>
      </c>
      <c r="E4886" s="618">
        <f t="shared" si="2211"/>
        <v>0</v>
      </c>
      <c r="F4886" s="626">
        <f t="shared" si="2211"/>
        <v>0</v>
      </c>
      <c r="G4886" s="821">
        <f t="shared" si="2211"/>
        <v>78000</v>
      </c>
      <c r="H4886" s="618">
        <f t="shared" si="2211"/>
        <v>0</v>
      </c>
      <c r="I4886" s="935">
        <f t="shared" si="2211"/>
        <v>78000</v>
      </c>
      <c r="J4886" s="628">
        <f t="shared" si="2211"/>
        <v>112000</v>
      </c>
      <c r="K4886" s="743">
        <f>I4886/C4886*100</f>
        <v>41.05263157894737</v>
      </c>
    </row>
    <row r="4887" spans="1:11" ht="14.1" customHeight="1" x14ac:dyDescent="0.25">
      <c r="A4887" s="732" t="s">
        <v>176</v>
      </c>
      <c r="B4887" s="4" t="s">
        <v>140</v>
      </c>
      <c r="C4887" s="12">
        <v>190000</v>
      </c>
      <c r="D4887" s="218"/>
      <c r="E4887" s="218"/>
      <c r="F4887" s="697"/>
      <c r="G4887" s="822">
        <v>78000</v>
      </c>
      <c r="H4887" s="605">
        <v>0</v>
      </c>
      <c r="I4887" s="823">
        <f>H4887+G4887</f>
        <v>78000</v>
      </c>
      <c r="J4887" s="604">
        <f>C4887-I4887</f>
        <v>112000</v>
      </c>
      <c r="K4887" s="733">
        <f>I4887/C4887*100</f>
        <v>41.05263157894737</v>
      </c>
    </row>
    <row r="4888" spans="1:11" ht="14.1" customHeight="1" x14ac:dyDescent="0.25">
      <c r="A4888" s="732" t="s">
        <v>841</v>
      </c>
      <c r="B4888" s="4" t="s">
        <v>818</v>
      </c>
      <c r="C4888" s="12">
        <f>C4889</f>
        <v>0</v>
      </c>
      <c r="D4888" s="12">
        <f t="shared" ref="D4888:J4888" si="2212">D4889</f>
        <v>0</v>
      </c>
      <c r="E4888" s="12">
        <f t="shared" si="2212"/>
        <v>0</v>
      </c>
      <c r="F4888" s="633">
        <f t="shared" si="2212"/>
        <v>0</v>
      </c>
      <c r="G4888" s="824">
        <f t="shared" si="2212"/>
        <v>0</v>
      </c>
      <c r="H4888" s="12">
        <f t="shared" si="2212"/>
        <v>0</v>
      </c>
      <c r="I4888" s="834">
        <f t="shared" si="2212"/>
        <v>0</v>
      </c>
      <c r="J4888" s="634">
        <f t="shared" si="2212"/>
        <v>0</v>
      </c>
      <c r="K4888" s="733"/>
    </row>
    <row r="4889" spans="1:11" ht="14.1" customHeight="1" x14ac:dyDescent="0.25">
      <c r="A4889" s="732" t="s">
        <v>842</v>
      </c>
      <c r="B4889" s="4" t="s">
        <v>791</v>
      </c>
      <c r="C4889" s="12">
        <v>0</v>
      </c>
      <c r="D4889" s="218"/>
      <c r="E4889" s="218"/>
      <c r="F4889" s="697"/>
      <c r="G4889" s="822"/>
      <c r="H4889" s="605"/>
      <c r="I4889" s="823"/>
      <c r="J4889" s="604">
        <f>C4889-I4889</f>
        <v>0</v>
      </c>
      <c r="K4889" s="733"/>
    </row>
    <row r="4890" spans="1:11" ht="14.1" customHeight="1" x14ac:dyDescent="0.25">
      <c r="A4890" s="732" t="s">
        <v>177</v>
      </c>
      <c r="B4890" s="4" t="s">
        <v>141</v>
      </c>
      <c r="C4890" s="12">
        <f>C4891+C4892</f>
        <v>150000</v>
      </c>
      <c r="D4890" s="12">
        <f t="shared" ref="D4890:J4890" si="2213">D4891+D4892</f>
        <v>0</v>
      </c>
      <c r="E4890" s="12">
        <f t="shared" si="2213"/>
        <v>0</v>
      </c>
      <c r="F4890" s="12">
        <f t="shared" si="2213"/>
        <v>0</v>
      </c>
      <c r="G4890" s="12">
        <f t="shared" si="2213"/>
        <v>0</v>
      </c>
      <c r="H4890" s="12">
        <f t="shared" si="2213"/>
        <v>26250</v>
      </c>
      <c r="I4890" s="12">
        <f t="shared" si="2213"/>
        <v>26250</v>
      </c>
      <c r="J4890" s="12">
        <f t="shared" si="2213"/>
        <v>123750</v>
      </c>
      <c r="K4890" s="733">
        <f>I4890/C4890*100</f>
        <v>17.5</v>
      </c>
    </row>
    <row r="4891" spans="1:11" ht="14.1" customHeight="1" x14ac:dyDescent="0.25">
      <c r="A4891" s="732" t="s">
        <v>1016</v>
      </c>
      <c r="B4891" s="4" t="s">
        <v>142</v>
      </c>
      <c r="C4891" s="12">
        <v>150000</v>
      </c>
      <c r="D4891" s="12"/>
      <c r="E4891" s="12"/>
      <c r="F4891" s="633"/>
      <c r="G4891" s="824"/>
      <c r="H4891" s="12">
        <v>26250</v>
      </c>
      <c r="I4891" s="834">
        <f>H4891+G4891</f>
        <v>26250</v>
      </c>
      <c r="J4891" s="634">
        <f>C4891-I4891</f>
        <v>123750</v>
      </c>
      <c r="K4891" s="733">
        <f>I4891/C4891*100</f>
        <v>17.5</v>
      </c>
    </row>
    <row r="4892" spans="1:11" ht="14.1" customHeight="1" x14ac:dyDescent="0.25">
      <c r="A4892" s="732" t="s">
        <v>843</v>
      </c>
      <c r="B4892" s="4" t="s">
        <v>809</v>
      </c>
      <c r="C4892" s="12">
        <v>0</v>
      </c>
      <c r="D4892" s="218"/>
      <c r="E4892" s="605">
        <v>0</v>
      </c>
      <c r="F4892" s="699"/>
      <c r="G4892" s="822"/>
      <c r="H4892" s="605"/>
      <c r="I4892" s="823">
        <f>H4892+G4892</f>
        <v>0</v>
      </c>
      <c r="J4892" s="604">
        <f>C4892-I4892</f>
        <v>0</v>
      </c>
      <c r="K4892" s="733"/>
    </row>
    <row r="4893" spans="1:11" ht="14.1" customHeight="1" x14ac:dyDescent="0.25">
      <c r="A4893" s="732" t="s">
        <v>178</v>
      </c>
      <c r="B4893" s="4" t="s">
        <v>143</v>
      </c>
      <c r="C4893" s="12">
        <f>C4894</f>
        <v>1150000</v>
      </c>
      <c r="D4893" s="12">
        <f t="shared" ref="D4893:J4893" si="2214">D4894</f>
        <v>0</v>
      </c>
      <c r="E4893" s="12">
        <f t="shared" si="2214"/>
        <v>0</v>
      </c>
      <c r="F4893" s="633">
        <f t="shared" si="2214"/>
        <v>0</v>
      </c>
      <c r="G4893" s="824">
        <f t="shared" si="2214"/>
        <v>0</v>
      </c>
      <c r="H4893" s="12">
        <f t="shared" si="2214"/>
        <v>0</v>
      </c>
      <c r="I4893" s="834">
        <f t="shared" si="2214"/>
        <v>0</v>
      </c>
      <c r="J4893" s="634">
        <f t="shared" si="2214"/>
        <v>1150000</v>
      </c>
      <c r="K4893" s="733">
        <f t="shared" ref="K4893:K4902" si="2215">I4893/C4893*100</f>
        <v>0</v>
      </c>
    </row>
    <row r="4894" spans="1:11" ht="14.1" customHeight="1" x14ac:dyDescent="0.25">
      <c r="A4894" s="732" t="s">
        <v>844</v>
      </c>
      <c r="B4894" s="4" t="s">
        <v>144</v>
      </c>
      <c r="C4894" s="12">
        <v>1150000</v>
      </c>
      <c r="D4894" s="218"/>
      <c r="E4894" s="218"/>
      <c r="F4894" s="697"/>
      <c r="G4894" s="822"/>
      <c r="H4894" s="605"/>
      <c r="I4894" s="823">
        <f>H4894+G4894</f>
        <v>0</v>
      </c>
      <c r="J4894" s="604">
        <f>C4894-I4894</f>
        <v>1150000</v>
      </c>
      <c r="K4894" s="733">
        <f t="shared" si="2215"/>
        <v>0</v>
      </c>
    </row>
    <row r="4895" spans="1:11" ht="14.1" customHeight="1" x14ac:dyDescent="0.25">
      <c r="A4895" s="745" t="s">
        <v>107</v>
      </c>
      <c r="B4895" s="38" t="s">
        <v>450</v>
      </c>
      <c r="C4895" s="620">
        <f t="shared" ref="C4895:J4895" si="2216">C4896+C4909</f>
        <v>43000000</v>
      </c>
      <c r="D4895" s="620">
        <f t="shared" si="2216"/>
        <v>0</v>
      </c>
      <c r="E4895" s="620">
        <f t="shared" si="2216"/>
        <v>0</v>
      </c>
      <c r="F4895" s="453">
        <f t="shared" si="2216"/>
        <v>0</v>
      </c>
      <c r="G4895" s="825">
        <f t="shared" si="2216"/>
        <v>0</v>
      </c>
      <c r="H4895" s="619">
        <f t="shared" si="2216"/>
        <v>5000000</v>
      </c>
      <c r="I4895" s="665">
        <f t="shared" si="2216"/>
        <v>5000000</v>
      </c>
      <c r="J4895" s="621">
        <f t="shared" si="2216"/>
        <v>38000000</v>
      </c>
      <c r="K4895" s="746">
        <f t="shared" si="2215"/>
        <v>11.627906976744185</v>
      </c>
    </row>
    <row r="4896" spans="1:11" ht="14.1" customHeight="1" thickBot="1" x14ac:dyDescent="0.3">
      <c r="A4896" s="371" t="s">
        <v>13</v>
      </c>
      <c r="B4896" s="47" t="s">
        <v>14</v>
      </c>
      <c r="C4896" s="616">
        <f>C4897+C4902</f>
        <v>38000000</v>
      </c>
      <c r="D4896" s="616">
        <f t="shared" ref="D4896:J4896" si="2217">D4897+D4902</f>
        <v>0</v>
      </c>
      <c r="E4896" s="616">
        <f t="shared" si="2217"/>
        <v>0</v>
      </c>
      <c r="F4896" s="622">
        <f t="shared" si="2217"/>
        <v>0</v>
      </c>
      <c r="G4896" s="838">
        <f t="shared" si="2217"/>
        <v>0</v>
      </c>
      <c r="H4896" s="641">
        <f t="shared" si="2217"/>
        <v>0</v>
      </c>
      <c r="I4896" s="962">
        <f t="shared" si="2217"/>
        <v>0</v>
      </c>
      <c r="J4896" s="632">
        <f t="shared" si="2217"/>
        <v>38000000</v>
      </c>
      <c r="K4896" s="739">
        <f t="shared" si="2215"/>
        <v>0</v>
      </c>
    </row>
    <row r="4897" spans="1:11" ht="14.1" customHeight="1" thickBot="1" x14ac:dyDescent="0.3">
      <c r="A4897" s="372" t="s">
        <v>182</v>
      </c>
      <c r="B4897" s="3" t="s">
        <v>80</v>
      </c>
      <c r="C4897" s="617">
        <f>C4898+C4900</f>
        <v>24480000</v>
      </c>
      <c r="D4897" s="617">
        <f t="shared" ref="D4897:J4897" si="2218">D4898+D4900</f>
        <v>0</v>
      </c>
      <c r="E4897" s="617">
        <f t="shared" si="2218"/>
        <v>0</v>
      </c>
      <c r="F4897" s="624">
        <f t="shared" si="2218"/>
        <v>0</v>
      </c>
      <c r="G4897" s="820">
        <f t="shared" si="2218"/>
        <v>0</v>
      </c>
      <c r="H4897" s="617">
        <f t="shared" si="2218"/>
        <v>0</v>
      </c>
      <c r="I4897" s="934">
        <f t="shared" si="2218"/>
        <v>0</v>
      </c>
      <c r="J4897" s="625">
        <f t="shared" si="2218"/>
        <v>24480000</v>
      </c>
      <c r="K4897" s="741">
        <f t="shared" si="2215"/>
        <v>0</v>
      </c>
    </row>
    <row r="4898" spans="1:11" ht="14.1" customHeight="1" x14ac:dyDescent="0.25">
      <c r="A4898" s="747" t="s">
        <v>183</v>
      </c>
      <c r="B4898" s="41" t="s">
        <v>137</v>
      </c>
      <c r="C4898" s="618">
        <f>C4899</f>
        <v>14880000</v>
      </c>
      <c r="D4898" s="618">
        <f t="shared" ref="D4898:J4898" si="2219">D4899</f>
        <v>0</v>
      </c>
      <c r="E4898" s="618">
        <f t="shared" si="2219"/>
        <v>0</v>
      </c>
      <c r="F4898" s="626">
        <f t="shared" si="2219"/>
        <v>0</v>
      </c>
      <c r="G4898" s="821">
        <f t="shared" si="2219"/>
        <v>0</v>
      </c>
      <c r="H4898" s="618">
        <f t="shared" si="2219"/>
        <v>0</v>
      </c>
      <c r="I4898" s="935">
        <f t="shared" si="2219"/>
        <v>0</v>
      </c>
      <c r="J4898" s="628">
        <f t="shared" si="2219"/>
        <v>14880000</v>
      </c>
      <c r="K4898" s="743">
        <f t="shared" si="2215"/>
        <v>0</v>
      </c>
    </row>
    <row r="4899" spans="1:11" ht="14.1" customHeight="1" x14ac:dyDescent="0.25">
      <c r="A4899" s="732" t="s">
        <v>184</v>
      </c>
      <c r="B4899" s="4" t="s">
        <v>179</v>
      </c>
      <c r="C4899" s="12">
        <v>14880000</v>
      </c>
      <c r="D4899" s="587"/>
      <c r="E4899" s="587"/>
      <c r="F4899" s="699"/>
      <c r="G4899" s="822"/>
      <c r="H4899" s="605"/>
      <c r="I4899" s="823">
        <f>H4899+G4899</f>
        <v>0</v>
      </c>
      <c r="J4899" s="604">
        <f>C4899-I4899</f>
        <v>14880000</v>
      </c>
      <c r="K4899" s="733">
        <f t="shared" si="2215"/>
        <v>0</v>
      </c>
    </row>
    <row r="4900" spans="1:11" ht="14.1" customHeight="1" x14ac:dyDescent="0.25">
      <c r="A4900" s="732" t="s">
        <v>185</v>
      </c>
      <c r="B4900" s="4" t="s">
        <v>180</v>
      </c>
      <c r="C4900" s="12">
        <f>C4901</f>
        <v>9600000</v>
      </c>
      <c r="D4900" s="12">
        <f t="shared" ref="D4900:J4900" si="2220">D4901</f>
        <v>0</v>
      </c>
      <c r="E4900" s="12">
        <f t="shared" si="2220"/>
        <v>0</v>
      </c>
      <c r="F4900" s="633">
        <f t="shared" si="2220"/>
        <v>0</v>
      </c>
      <c r="G4900" s="824">
        <f t="shared" si="2220"/>
        <v>0</v>
      </c>
      <c r="H4900" s="12">
        <f t="shared" si="2220"/>
        <v>0</v>
      </c>
      <c r="I4900" s="834">
        <f t="shared" si="2220"/>
        <v>0</v>
      </c>
      <c r="J4900" s="634">
        <f t="shared" si="2220"/>
        <v>9600000</v>
      </c>
      <c r="K4900" s="733">
        <f t="shared" si="2215"/>
        <v>0</v>
      </c>
    </row>
    <row r="4901" spans="1:11" ht="14.1" customHeight="1" thickBot="1" x14ac:dyDescent="0.3">
      <c r="A4901" s="736" t="s">
        <v>186</v>
      </c>
      <c r="B4901" s="32" t="s">
        <v>181</v>
      </c>
      <c r="C4901" s="611">
        <v>9600000</v>
      </c>
      <c r="D4901" s="590"/>
      <c r="E4901" s="590"/>
      <c r="F4901" s="698"/>
      <c r="G4901" s="828"/>
      <c r="H4901" s="629"/>
      <c r="I4901" s="829">
        <f>H4901+G4901</f>
        <v>0</v>
      </c>
      <c r="J4901" s="630">
        <f>C4901-I4901</f>
        <v>9600000</v>
      </c>
      <c r="K4901" s="737">
        <f t="shared" si="2215"/>
        <v>0</v>
      </c>
    </row>
    <row r="4902" spans="1:11" ht="14.1" customHeight="1" thickBot="1" x14ac:dyDescent="0.3">
      <c r="A4902" s="372" t="s">
        <v>187</v>
      </c>
      <c r="B4902" s="3" t="s">
        <v>136</v>
      </c>
      <c r="C4902" s="617">
        <f>C4903+C4905+C4907</f>
        <v>13520000</v>
      </c>
      <c r="D4902" s="617">
        <f t="shared" ref="D4902:J4902" si="2221">D4903+D4905+D4907</f>
        <v>0</v>
      </c>
      <c r="E4902" s="617">
        <f t="shared" si="2221"/>
        <v>0</v>
      </c>
      <c r="F4902" s="624">
        <f t="shared" si="2221"/>
        <v>0</v>
      </c>
      <c r="G4902" s="820">
        <f t="shared" si="2221"/>
        <v>0</v>
      </c>
      <c r="H4902" s="617">
        <f t="shared" si="2221"/>
        <v>0</v>
      </c>
      <c r="I4902" s="934">
        <f t="shared" si="2221"/>
        <v>0</v>
      </c>
      <c r="J4902" s="625">
        <f t="shared" si="2221"/>
        <v>13520000</v>
      </c>
      <c r="K4902" s="741">
        <f t="shared" si="2215"/>
        <v>0</v>
      </c>
    </row>
    <row r="4903" spans="1:11" ht="14.1" customHeight="1" x14ac:dyDescent="0.25">
      <c r="A4903" s="760" t="s">
        <v>847</v>
      </c>
      <c r="B4903" s="442" t="s">
        <v>139</v>
      </c>
      <c r="C4903" s="635">
        <f>C4904</f>
        <v>96000</v>
      </c>
      <c r="D4903" s="635">
        <f t="shared" ref="D4903:J4903" si="2222">D4904</f>
        <v>0</v>
      </c>
      <c r="E4903" s="635">
        <f t="shared" si="2222"/>
        <v>0</v>
      </c>
      <c r="F4903" s="786">
        <f t="shared" si="2222"/>
        <v>0</v>
      </c>
      <c r="G4903" s="833">
        <f t="shared" si="2222"/>
        <v>0</v>
      </c>
      <c r="H4903" s="635">
        <f t="shared" si="2222"/>
        <v>0</v>
      </c>
      <c r="I4903" s="937">
        <f t="shared" si="2222"/>
        <v>0</v>
      </c>
      <c r="J4903" s="867">
        <f t="shared" si="2222"/>
        <v>96000</v>
      </c>
      <c r="K4903" s="761"/>
    </row>
    <row r="4904" spans="1:11" ht="14.1" customHeight="1" x14ac:dyDescent="0.25">
      <c r="A4904" s="732" t="s">
        <v>848</v>
      </c>
      <c r="B4904" s="4" t="s">
        <v>140</v>
      </c>
      <c r="C4904" s="12">
        <v>96000</v>
      </c>
      <c r="D4904" s="12"/>
      <c r="E4904" s="12"/>
      <c r="F4904" s="633"/>
      <c r="G4904" s="824"/>
      <c r="H4904" s="12"/>
      <c r="I4904" s="834"/>
      <c r="J4904" s="634">
        <f>C4904-I4904</f>
        <v>96000</v>
      </c>
      <c r="K4904" s="733"/>
    </row>
    <row r="4905" spans="1:11" ht="14.1" customHeight="1" x14ac:dyDescent="0.25">
      <c r="A4905" s="732" t="s">
        <v>188</v>
      </c>
      <c r="B4905" s="4" t="s">
        <v>143</v>
      </c>
      <c r="C4905" s="12">
        <f>C4906</f>
        <v>4424000</v>
      </c>
      <c r="D4905" s="12">
        <f t="shared" ref="D4905:J4905" si="2223">D4906</f>
        <v>0</v>
      </c>
      <c r="E4905" s="12">
        <f t="shared" si="2223"/>
        <v>0</v>
      </c>
      <c r="F4905" s="633">
        <f t="shared" si="2223"/>
        <v>0</v>
      </c>
      <c r="G4905" s="824">
        <f t="shared" si="2223"/>
        <v>0</v>
      </c>
      <c r="H4905" s="12">
        <f t="shared" si="2223"/>
        <v>0</v>
      </c>
      <c r="I4905" s="834">
        <f t="shared" si="2223"/>
        <v>0</v>
      </c>
      <c r="J4905" s="634">
        <f t="shared" si="2223"/>
        <v>4424000</v>
      </c>
      <c r="K4905" s="733">
        <f>I4905/C4905*100</f>
        <v>0</v>
      </c>
    </row>
    <row r="4906" spans="1:11" ht="14.1" customHeight="1" x14ac:dyDescent="0.25">
      <c r="A4906" s="732" t="s">
        <v>189</v>
      </c>
      <c r="B4906" s="4" t="s">
        <v>160</v>
      </c>
      <c r="C4906" s="12">
        <v>4424000</v>
      </c>
      <c r="D4906" s="587"/>
      <c r="E4906" s="587"/>
      <c r="F4906" s="699"/>
      <c r="G4906" s="822"/>
      <c r="H4906" s="605"/>
      <c r="I4906" s="823">
        <f>H4906+G4906</f>
        <v>0</v>
      </c>
      <c r="J4906" s="636">
        <f>C4906-I4906</f>
        <v>4424000</v>
      </c>
      <c r="K4906" s="733">
        <f>I4906/C4906*100</f>
        <v>0</v>
      </c>
    </row>
    <row r="4907" spans="1:11" ht="14.1" customHeight="1" x14ac:dyDescent="0.25">
      <c r="A4907" s="732" t="s">
        <v>849</v>
      </c>
      <c r="B4907" s="4" t="s">
        <v>845</v>
      </c>
      <c r="C4907" s="12">
        <f>C4908</f>
        <v>9000000</v>
      </c>
      <c r="D4907" s="12">
        <f t="shared" ref="D4907:J4907" si="2224">D4908</f>
        <v>0</v>
      </c>
      <c r="E4907" s="12">
        <f t="shared" si="2224"/>
        <v>0</v>
      </c>
      <c r="F4907" s="633">
        <f t="shared" si="2224"/>
        <v>0</v>
      </c>
      <c r="G4907" s="824">
        <f t="shared" si="2224"/>
        <v>0</v>
      </c>
      <c r="H4907" s="12">
        <f t="shared" si="2224"/>
        <v>0</v>
      </c>
      <c r="I4907" s="834">
        <f t="shared" si="2224"/>
        <v>0</v>
      </c>
      <c r="J4907" s="634">
        <f t="shared" si="2224"/>
        <v>9000000</v>
      </c>
      <c r="K4907" s="733"/>
    </row>
    <row r="4908" spans="1:11" ht="14.1" customHeight="1" thickBot="1" x14ac:dyDescent="0.3">
      <c r="A4908" s="762" t="s">
        <v>850</v>
      </c>
      <c r="B4908" s="443" t="s">
        <v>846</v>
      </c>
      <c r="C4908" s="642">
        <v>9000000</v>
      </c>
      <c r="D4908" s="700"/>
      <c r="E4908" s="700"/>
      <c r="F4908" s="701"/>
      <c r="G4908" s="839"/>
      <c r="H4908" s="643"/>
      <c r="I4908" s="840"/>
      <c r="J4908" s="644">
        <f>C4908-I4908</f>
        <v>9000000</v>
      </c>
      <c r="K4908" s="763"/>
    </row>
    <row r="4909" spans="1:11" ht="14.1" customHeight="1" thickBot="1" x14ac:dyDescent="0.3">
      <c r="A4909" s="764" t="s">
        <v>15</v>
      </c>
      <c r="B4909" s="78" t="s">
        <v>16</v>
      </c>
      <c r="C4909" s="645">
        <f>C4910+C4913</f>
        <v>5000000</v>
      </c>
      <c r="D4909" s="645">
        <f t="shared" ref="D4909:J4909" si="2225">D4910+D4913</f>
        <v>0</v>
      </c>
      <c r="E4909" s="645">
        <f t="shared" si="2225"/>
        <v>0</v>
      </c>
      <c r="F4909" s="646">
        <f t="shared" si="2225"/>
        <v>0</v>
      </c>
      <c r="G4909" s="841">
        <f t="shared" si="2225"/>
        <v>0</v>
      </c>
      <c r="H4909" s="647">
        <f t="shared" si="2225"/>
        <v>5000000</v>
      </c>
      <c r="I4909" s="964">
        <f t="shared" si="2225"/>
        <v>5000000</v>
      </c>
      <c r="J4909" s="648">
        <f t="shared" si="2225"/>
        <v>0</v>
      </c>
      <c r="K4909" s="765">
        <f t="shared" ref="K4909:K4922" si="2226">I4909/C4909*100</f>
        <v>100</v>
      </c>
    </row>
    <row r="4910" spans="1:11" ht="14.1" customHeight="1" thickBot="1" x14ac:dyDescent="0.3">
      <c r="A4910" s="372" t="s">
        <v>193</v>
      </c>
      <c r="B4910" s="3" t="s">
        <v>80</v>
      </c>
      <c r="C4910" s="617">
        <f>C4911</f>
        <v>670000</v>
      </c>
      <c r="D4910" s="617">
        <f t="shared" ref="D4910:J4911" si="2227">D4911</f>
        <v>0</v>
      </c>
      <c r="E4910" s="617">
        <f t="shared" si="2227"/>
        <v>0</v>
      </c>
      <c r="F4910" s="624">
        <f t="shared" si="2227"/>
        <v>0</v>
      </c>
      <c r="G4910" s="820">
        <f t="shared" si="2227"/>
        <v>0</v>
      </c>
      <c r="H4910" s="617">
        <f t="shared" si="2227"/>
        <v>670000</v>
      </c>
      <c r="I4910" s="934">
        <f t="shared" si="2227"/>
        <v>670000</v>
      </c>
      <c r="J4910" s="625">
        <f t="shared" si="2227"/>
        <v>0</v>
      </c>
      <c r="K4910" s="741">
        <f t="shared" si="2226"/>
        <v>100</v>
      </c>
    </row>
    <row r="4911" spans="1:11" ht="14.1" customHeight="1" x14ac:dyDescent="0.25">
      <c r="A4911" s="747" t="s">
        <v>194</v>
      </c>
      <c r="B4911" s="41" t="s">
        <v>137</v>
      </c>
      <c r="C4911" s="618">
        <f>C4912</f>
        <v>670000</v>
      </c>
      <c r="D4911" s="618">
        <f t="shared" si="2227"/>
        <v>0</v>
      </c>
      <c r="E4911" s="618">
        <f t="shared" si="2227"/>
        <v>0</v>
      </c>
      <c r="F4911" s="626">
        <f t="shared" si="2227"/>
        <v>0</v>
      </c>
      <c r="G4911" s="821">
        <f t="shared" si="2227"/>
        <v>0</v>
      </c>
      <c r="H4911" s="618">
        <f t="shared" si="2227"/>
        <v>670000</v>
      </c>
      <c r="I4911" s="935">
        <f t="shared" si="2227"/>
        <v>670000</v>
      </c>
      <c r="J4911" s="628">
        <f t="shared" si="2227"/>
        <v>0</v>
      </c>
      <c r="K4911" s="743">
        <f t="shared" si="2226"/>
        <v>100</v>
      </c>
    </row>
    <row r="4912" spans="1:11" ht="14.1" customHeight="1" thickBot="1" x14ac:dyDescent="0.3">
      <c r="A4912" s="736" t="s">
        <v>195</v>
      </c>
      <c r="B4912" s="32" t="s">
        <v>138</v>
      </c>
      <c r="C4912" s="611">
        <v>670000</v>
      </c>
      <c r="D4912" s="590"/>
      <c r="E4912" s="590"/>
      <c r="F4912" s="698"/>
      <c r="G4912" s="828"/>
      <c r="H4912" s="629">
        <v>670000</v>
      </c>
      <c r="I4912" s="829">
        <f>H4912+G4912</f>
        <v>670000</v>
      </c>
      <c r="J4912" s="630">
        <f>C4912-I4912</f>
        <v>0</v>
      </c>
      <c r="K4912" s="737">
        <f t="shared" si="2226"/>
        <v>100</v>
      </c>
    </row>
    <row r="4913" spans="1:11" ht="14.1" customHeight="1" thickBot="1" x14ac:dyDescent="0.3">
      <c r="A4913" s="372" t="s">
        <v>196</v>
      </c>
      <c r="B4913" s="3" t="s">
        <v>136</v>
      </c>
      <c r="C4913" s="617">
        <f>C4914+C4916+C4918+C4920</f>
        <v>4330000</v>
      </c>
      <c r="D4913" s="617">
        <f t="shared" ref="D4913:J4913" si="2228">D4914+D4916+D4918+D4920</f>
        <v>0</v>
      </c>
      <c r="E4913" s="617">
        <f t="shared" si="2228"/>
        <v>0</v>
      </c>
      <c r="F4913" s="624">
        <f t="shared" si="2228"/>
        <v>0</v>
      </c>
      <c r="G4913" s="820">
        <f t="shared" si="2228"/>
        <v>0</v>
      </c>
      <c r="H4913" s="617">
        <f t="shared" si="2228"/>
        <v>4330000</v>
      </c>
      <c r="I4913" s="934">
        <f t="shared" si="2228"/>
        <v>4330000</v>
      </c>
      <c r="J4913" s="625">
        <f t="shared" si="2228"/>
        <v>0</v>
      </c>
      <c r="K4913" s="741">
        <f t="shared" si="2226"/>
        <v>100</v>
      </c>
    </row>
    <row r="4914" spans="1:11" ht="14.1" customHeight="1" x14ac:dyDescent="0.25">
      <c r="A4914" s="747" t="s">
        <v>197</v>
      </c>
      <c r="B4914" s="41" t="s">
        <v>139</v>
      </c>
      <c r="C4914" s="618">
        <f>C4915</f>
        <v>755000</v>
      </c>
      <c r="D4914" s="618">
        <f t="shared" ref="D4914:J4914" si="2229">D4915</f>
        <v>0</v>
      </c>
      <c r="E4914" s="618">
        <f t="shared" si="2229"/>
        <v>0</v>
      </c>
      <c r="F4914" s="626">
        <f t="shared" si="2229"/>
        <v>0</v>
      </c>
      <c r="G4914" s="821">
        <f t="shared" si="2229"/>
        <v>0</v>
      </c>
      <c r="H4914" s="618">
        <f t="shared" si="2229"/>
        <v>755000</v>
      </c>
      <c r="I4914" s="935">
        <f t="shared" si="2229"/>
        <v>755000</v>
      </c>
      <c r="J4914" s="628">
        <f t="shared" si="2229"/>
        <v>0</v>
      </c>
      <c r="K4914" s="743">
        <f t="shared" si="2226"/>
        <v>100</v>
      </c>
    </row>
    <row r="4915" spans="1:11" ht="14.1" customHeight="1" x14ac:dyDescent="0.25">
      <c r="A4915" s="732" t="s">
        <v>198</v>
      </c>
      <c r="B4915" s="4" t="s">
        <v>140</v>
      </c>
      <c r="C4915" s="12">
        <v>755000</v>
      </c>
      <c r="D4915" s="218"/>
      <c r="E4915" s="218"/>
      <c r="F4915" s="697"/>
      <c r="G4915" s="804"/>
      <c r="H4915" s="605">
        <v>755000</v>
      </c>
      <c r="I4915" s="823">
        <f>H4915+G4915</f>
        <v>755000</v>
      </c>
      <c r="J4915" s="604">
        <f>C4915-I4915</f>
        <v>0</v>
      </c>
      <c r="K4915" s="733">
        <f t="shared" si="2226"/>
        <v>100</v>
      </c>
    </row>
    <row r="4916" spans="1:11" ht="14.1" customHeight="1" x14ac:dyDescent="0.25">
      <c r="A4916" s="732" t="s">
        <v>199</v>
      </c>
      <c r="B4916" s="4" t="s">
        <v>141</v>
      </c>
      <c r="C4916" s="12">
        <f>C4917</f>
        <v>200000</v>
      </c>
      <c r="D4916" s="12">
        <f t="shared" ref="D4916:J4916" si="2230">D4917</f>
        <v>0</v>
      </c>
      <c r="E4916" s="12">
        <f t="shared" si="2230"/>
        <v>0</v>
      </c>
      <c r="F4916" s="633">
        <f t="shared" si="2230"/>
        <v>0</v>
      </c>
      <c r="G4916" s="824">
        <f t="shared" si="2230"/>
        <v>0</v>
      </c>
      <c r="H4916" s="12">
        <f t="shared" si="2230"/>
        <v>200000</v>
      </c>
      <c r="I4916" s="834">
        <f t="shared" si="2230"/>
        <v>200000</v>
      </c>
      <c r="J4916" s="634">
        <f t="shared" si="2230"/>
        <v>0</v>
      </c>
      <c r="K4916" s="733">
        <f t="shared" si="2226"/>
        <v>100</v>
      </c>
    </row>
    <row r="4917" spans="1:11" ht="14.1" customHeight="1" x14ac:dyDescent="0.25">
      <c r="A4917" s="732" t="s">
        <v>200</v>
      </c>
      <c r="B4917" s="4" t="s">
        <v>142</v>
      </c>
      <c r="C4917" s="12">
        <v>200000</v>
      </c>
      <c r="D4917" s="218"/>
      <c r="E4917" s="218"/>
      <c r="F4917" s="697"/>
      <c r="G4917" s="822"/>
      <c r="H4917" s="605">
        <v>200000</v>
      </c>
      <c r="I4917" s="823">
        <f>H4917+G4917</f>
        <v>200000</v>
      </c>
      <c r="J4917" s="604">
        <f>C4917-I4917</f>
        <v>0</v>
      </c>
      <c r="K4917" s="733">
        <f t="shared" si="2226"/>
        <v>100</v>
      </c>
    </row>
    <row r="4918" spans="1:11" ht="14.1" customHeight="1" x14ac:dyDescent="0.25">
      <c r="A4918" s="732" t="s">
        <v>201</v>
      </c>
      <c r="B4918" s="4" t="s">
        <v>143</v>
      </c>
      <c r="C4918" s="12">
        <f>C4919</f>
        <v>1275000</v>
      </c>
      <c r="D4918" s="12">
        <f t="shared" ref="D4918:J4918" si="2231">D4919</f>
        <v>0</v>
      </c>
      <c r="E4918" s="12">
        <f t="shared" si="2231"/>
        <v>0</v>
      </c>
      <c r="F4918" s="633">
        <f t="shared" si="2231"/>
        <v>0</v>
      </c>
      <c r="G4918" s="824">
        <f t="shared" si="2231"/>
        <v>0</v>
      </c>
      <c r="H4918" s="12">
        <f t="shared" si="2231"/>
        <v>1275000</v>
      </c>
      <c r="I4918" s="834">
        <f t="shared" si="2231"/>
        <v>1275000</v>
      </c>
      <c r="J4918" s="634">
        <f t="shared" si="2231"/>
        <v>0</v>
      </c>
      <c r="K4918" s="733">
        <f t="shared" si="2226"/>
        <v>100</v>
      </c>
    </row>
    <row r="4919" spans="1:11" ht="14.1" customHeight="1" x14ac:dyDescent="0.25">
      <c r="A4919" s="732" t="s">
        <v>202</v>
      </c>
      <c r="B4919" s="4" t="s">
        <v>160</v>
      </c>
      <c r="C4919" s="12">
        <v>1275000</v>
      </c>
      <c r="D4919" s="218"/>
      <c r="E4919" s="218"/>
      <c r="F4919" s="697"/>
      <c r="G4919" s="822"/>
      <c r="H4919" s="605">
        <v>1275000</v>
      </c>
      <c r="I4919" s="823">
        <f>H4919+G4919</f>
        <v>1275000</v>
      </c>
      <c r="J4919" s="604">
        <f>C4919-I4919</f>
        <v>0</v>
      </c>
      <c r="K4919" s="733">
        <f t="shared" si="2226"/>
        <v>100</v>
      </c>
    </row>
    <row r="4920" spans="1:11" ht="14.1" customHeight="1" x14ac:dyDescent="0.25">
      <c r="A4920" s="732" t="s">
        <v>203</v>
      </c>
      <c r="B4920" s="4" t="s">
        <v>190</v>
      </c>
      <c r="C4920" s="12">
        <f>C4921+C4922</f>
        <v>2100000</v>
      </c>
      <c r="D4920" s="12">
        <f t="shared" ref="D4920:J4920" si="2232">D4921+D4922</f>
        <v>0</v>
      </c>
      <c r="E4920" s="12">
        <f t="shared" si="2232"/>
        <v>0</v>
      </c>
      <c r="F4920" s="633">
        <f t="shared" si="2232"/>
        <v>0</v>
      </c>
      <c r="G4920" s="824">
        <f t="shared" si="2232"/>
        <v>0</v>
      </c>
      <c r="H4920" s="12">
        <f t="shared" si="2232"/>
        <v>2100000</v>
      </c>
      <c r="I4920" s="834">
        <f t="shared" si="2232"/>
        <v>2100000</v>
      </c>
      <c r="J4920" s="634">
        <f t="shared" si="2232"/>
        <v>0</v>
      </c>
      <c r="K4920" s="733">
        <f t="shared" si="2226"/>
        <v>100</v>
      </c>
    </row>
    <row r="4921" spans="1:11" ht="14.1" customHeight="1" x14ac:dyDescent="0.25">
      <c r="A4921" s="732" t="s">
        <v>204</v>
      </c>
      <c r="B4921" s="4" t="s">
        <v>191</v>
      </c>
      <c r="C4921" s="12">
        <v>1500000</v>
      </c>
      <c r="D4921" s="218"/>
      <c r="E4921" s="218"/>
      <c r="F4921" s="697"/>
      <c r="G4921" s="822"/>
      <c r="H4921" s="605">
        <v>1500000</v>
      </c>
      <c r="I4921" s="823">
        <f>H4921+G4921</f>
        <v>1500000</v>
      </c>
      <c r="J4921" s="604">
        <f>C4921-I4921</f>
        <v>0</v>
      </c>
      <c r="K4921" s="733">
        <f t="shared" si="2226"/>
        <v>100</v>
      </c>
    </row>
    <row r="4922" spans="1:11" ht="14.1" customHeight="1" x14ac:dyDescent="0.25">
      <c r="A4922" s="732" t="s">
        <v>205</v>
      </c>
      <c r="B4922" s="4" t="s">
        <v>192</v>
      </c>
      <c r="C4922" s="12">
        <v>600000</v>
      </c>
      <c r="D4922" s="218"/>
      <c r="E4922" s="218"/>
      <c r="F4922" s="697"/>
      <c r="G4922" s="822"/>
      <c r="H4922" s="605">
        <v>600000</v>
      </c>
      <c r="I4922" s="823">
        <f>H4922+G4922</f>
        <v>600000</v>
      </c>
      <c r="J4922" s="604">
        <f>C4922-I4922</f>
        <v>0</v>
      </c>
      <c r="K4922" s="733">
        <f t="shared" si="2226"/>
        <v>100</v>
      </c>
    </row>
    <row r="4923" spans="1:11" ht="14.1" customHeight="1" x14ac:dyDescent="0.25">
      <c r="A4923" s="879"/>
      <c r="B4923" s="879"/>
      <c r="C4923" s="880"/>
      <c r="D4923" s="881"/>
      <c r="E4923" s="881"/>
      <c r="F4923" s="881"/>
      <c r="G4923" s="882"/>
      <c r="H4923" s="882"/>
      <c r="I4923" s="882"/>
      <c r="J4923" s="883"/>
      <c r="K4923" s="884"/>
    </row>
    <row r="4924" spans="1:11" ht="14.1" customHeight="1" x14ac:dyDescent="0.25">
      <c r="A4924" s="7"/>
      <c r="B4924" s="7"/>
      <c r="C4924" s="885"/>
      <c r="D4924" s="220"/>
      <c r="E4924" s="220"/>
      <c r="F4924" s="220"/>
      <c r="G4924" s="415"/>
      <c r="H4924" s="415"/>
      <c r="I4924" s="415"/>
      <c r="J4924" s="886"/>
      <c r="K4924" s="887">
        <v>5</v>
      </c>
    </row>
    <row r="4925" spans="1:11" ht="14.1" customHeight="1" x14ac:dyDescent="0.25">
      <c r="A4925" s="717" t="s">
        <v>435</v>
      </c>
      <c r="B4925" s="689">
        <v>2</v>
      </c>
      <c r="C4925" s="690" t="s">
        <v>436</v>
      </c>
      <c r="D4925" s="690" t="s">
        <v>437</v>
      </c>
      <c r="E4925" s="690" t="s">
        <v>438</v>
      </c>
      <c r="F4925" s="691" t="s">
        <v>439</v>
      </c>
      <c r="G4925" s="801">
        <v>7</v>
      </c>
      <c r="H4925" s="581">
        <v>8</v>
      </c>
      <c r="I4925" s="924">
        <v>9</v>
      </c>
      <c r="J4925" s="582">
        <v>10</v>
      </c>
      <c r="K4925" s="718">
        <v>11</v>
      </c>
    </row>
    <row r="4926" spans="1:11" ht="14.1" customHeight="1" x14ac:dyDescent="0.25">
      <c r="A4926" s="745" t="s">
        <v>106</v>
      </c>
      <c r="B4926" s="38" t="s">
        <v>91</v>
      </c>
      <c r="C4926" s="620">
        <f t="shared" ref="C4926:J4926" si="2233">C4927+C4932+C4939+C4944+C4949+C4953+C4957+C4967+C4971+C4975</f>
        <v>104604000</v>
      </c>
      <c r="D4926" s="620">
        <f t="shared" si="2233"/>
        <v>0</v>
      </c>
      <c r="E4926" s="620">
        <f t="shared" si="2233"/>
        <v>0</v>
      </c>
      <c r="F4926" s="453">
        <f t="shared" si="2233"/>
        <v>0</v>
      </c>
      <c r="G4926" s="825">
        <f t="shared" si="2233"/>
        <v>57802055</v>
      </c>
      <c r="H4926" s="619">
        <f t="shared" si="2233"/>
        <v>24203011</v>
      </c>
      <c r="I4926" s="665">
        <f t="shared" si="2233"/>
        <v>82005066</v>
      </c>
      <c r="J4926" s="621">
        <f t="shared" si="2233"/>
        <v>22598934</v>
      </c>
      <c r="K4926" s="746">
        <f t="shared" ref="K4926:K4961" si="2234">I4926/C4926*100</f>
        <v>78.395726740851217</v>
      </c>
    </row>
    <row r="4927" spans="1:11" ht="14.1" customHeight="1" thickBot="1" x14ac:dyDescent="0.3">
      <c r="A4927" s="766" t="s">
        <v>17</v>
      </c>
      <c r="B4927" s="385" t="s">
        <v>18</v>
      </c>
      <c r="C4927" s="495">
        <f>C4928</f>
        <v>12960000</v>
      </c>
      <c r="D4927" s="495">
        <f t="shared" ref="D4927:J4928" si="2235">D4928</f>
        <v>0</v>
      </c>
      <c r="E4927" s="495">
        <f t="shared" si="2235"/>
        <v>0</v>
      </c>
      <c r="F4927" s="649">
        <f t="shared" si="2235"/>
        <v>0</v>
      </c>
      <c r="G4927" s="842">
        <f t="shared" si="2235"/>
        <v>6193395</v>
      </c>
      <c r="H4927" s="539">
        <f t="shared" si="2235"/>
        <v>2763153</v>
      </c>
      <c r="I4927" s="965">
        <f t="shared" si="2235"/>
        <v>8956548</v>
      </c>
      <c r="J4927" s="651">
        <f t="shared" si="2235"/>
        <v>4003452</v>
      </c>
      <c r="K4927" s="767">
        <f t="shared" si="2234"/>
        <v>69.109166666666667</v>
      </c>
    </row>
    <row r="4928" spans="1:11" ht="14.1" customHeight="1" thickBot="1" x14ac:dyDescent="0.3">
      <c r="A4928" s="372" t="s">
        <v>209</v>
      </c>
      <c r="B4928" s="3" t="s">
        <v>136</v>
      </c>
      <c r="C4928" s="617">
        <f>C4929</f>
        <v>12960000</v>
      </c>
      <c r="D4928" s="617">
        <f t="shared" si="2235"/>
        <v>0</v>
      </c>
      <c r="E4928" s="617">
        <f t="shared" si="2235"/>
        <v>0</v>
      </c>
      <c r="F4928" s="624">
        <f t="shared" si="2235"/>
        <v>0</v>
      </c>
      <c r="G4928" s="820">
        <f t="shared" si="2235"/>
        <v>6193395</v>
      </c>
      <c r="H4928" s="617">
        <f t="shared" si="2235"/>
        <v>2763153</v>
      </c>
      <c r="I4928" s="934">
        <f t="shared" si="2235"/>
        <v>8956548</v>
      </c>
      <c r="J4928" s="625">
        <f t="shared" si="2235"/>
        <v>4003452</v>
      </c>
      <c r="K4928" s="741">
        <f t="shared" si="2234"/>
        <v>69.109166666666667</v>
      </c>
    </row>
    <row r="4929" spans="1:11" ht="14.1" customHeight="1" x14ac:dyDescent="0.25">
      <c r="A4929" s="747" t="s">
        <v>210</v>
      </c>
      <c r="B4929" s="41" t="s">
        <v>206</v>
      </c>
      <c r="C4929" s="618">
        <f>C4930+C4931</f>
        <v>12960000</v>
      </c>
      <c r="D4929" s="618">
        <f t="shared" ref="D4929:J4929" si="2236">D4930+D4931</f>
        <v>0</v>
      </c>
      <c r="E4929" s="618">
        <f t="shared" si="2236"/>
        <v>0</v>
      </c>
      <c r="F4929" s="626">
        <f t="shared" si="2236"/>
        <v>0</v>
      </c>
      <c r="G4929" s="821">
        <f t="shared" si="2236"/>
        <v>6193395</v>
      </c>
      <c r="H4929" s="618">
        <f t="shared" si="2236"/>
        <v>2763153</v>
      </c>
      <c r="I4929" s="935">
        <f t="shared" si="2236"/>
        <v>8956548</v>
      </c>
      <c r="J4929" s="628">
        <f t="shared" si="2236"/>
        <v>4003452</v>
      </c>
      <c r="K4929" s="743">
        <f t="shared" si="2234"/>
        <v>69.109166666666667</v>
      </c>
    </row>
    <row r="4930" spans="1:11" ht="14.1" customHeight="1" x14ac:dyDescent="0.25">
      <c r="A4930" s="732" t="s">
        <v>223</v>
      </c>
      <c r="B4930" s="4" t="s">
        <v>207</v>
      </c>
      <c r="C4930" s="12">
        <v>4560000</v>
      </c>
      <c r="D4930" s="218"/>
      <c r="E4930" s="218"/>
      <c r="F4930" s="697"/>
      <c r="G4930" s="822">
        <v>1507825</v>
      </c>
      <c r="H4930" s="605">
        <v>854179</v>
      </c>
      <c r="I4930" s="831">
        <f>H4930+G4930</f>
        <v>2362004</v>
      </c>
      <c r="J4930" s="604">
        <f>C4930-I4930</f>
        <v>2197996</v>
      </c>
      <c r="K4930" s="733">
        <f t="shared" si="2234"/>
        <v>51.798333333333332</v>
      </c>
    </row>
    <row r="4931" spans="1:11" ht="14.1" customHeight="1" x14ac:dyDescent="0.25">
      <c r="A4931" s="732" t="s">
        <v>211</v>
      </c>
      <c r="B4931" s="4" t="s">
        <v>208</v>
      </c>
      <c r="C4931" s="12">
        <v>8400000</v>
      </c>
      <c r="D4931" s="218"/>
      <c r="E4931" s="218"/>
      <c r="F4931" s="697"/>
      <c r="G4931" s="822">
        <v>4685570</v>
      </c>
      <c r="H4931" s="605">
        <v>1908974</v>
      </c>
      <c r="I4931" s="831">
        <f>H4931+G4931</f>
        <v>6594544</v>
      </c>
      <c r="J4931" s="604">
        <f>C4931-I4931</f>
        <v>1805456</v>
      </c>
      <c r="K4931" s="733">
        <f t="shared" si="2234"/>
        <v>78.506476190476192</v>
      </c>
    </row>
    <row r="4932" spans="1:11" ht="14.1" customHeight="1" thickBot="1" x14ac:dyDescent="0.3">
      <c r="A4932" s="371" t="s">
        <v>19</v>
      </c>
      <c r="B4932" s="47" t="s">
        <v>20</v>
      </c>
      <c r="C4932" s="616">
        <f>C4933+C4936</f>
        <v>10000000</v>
      </c>
      <c r="D4932" s="616">
        <f t="shared" ref="D4932:J4932" si="2237">D4933+D4936</f>
        <v>0</v>
      </c>
      <c r="E4932" s="616">
        <f t="shared" si="2237"/>
        <v>0</v>
      </c>
      <c r="F4932" s="622">
        <f t="shared" si="2237"/>
        <v>0</v>
      </c>
      <c r="G4932" s="838">
        <f t="shared" si="2237"/>
        <v>5552500</v>
      </c>
      <c r="H4932" s="1314">
        <f t="shared" si="2237"/>
        <v>1950000</v>
      </c>
      <c r="I4932" s="962">
        <f t="shared" si="2237"/>
        <v>7502500</v>
      </c>
      <c r="J4932" s="632">
        <f t="shared" si="2237"/>
        <v>2497500</v>
      </c>
      <c r="K4932" s="739">
        <f t="shared" si="2234"/>
        <v>75.024999999999991</v>
      </c>
    </row>
    <row r="4933" spans="1:11" ht="14.1" customHeight="1" thickBot="1" x14ac:dyDescent="0.3">
      <c r="A4933" s="372" t="s">
        <v>225</v>
      </c>
      <c r="B4933" s="3" t="s">
        <v>80</v>
      </c>
      <c r="C4933" s="617">
        <f>C4934</f>
        <v>7800000</v>
      </c>
      <c r="D4933" s="617">
        <f t="shared" ref="D4933:J4934" si="2238">D4934</f>
        <v>0</v>
      </c>
      <c r="E4933" s="617">
        <f t="shared" si="2238"/>
        <v>0</v>
      </c>
      <c r="F4933" s="624">
        <f t="shared" si="2238"/>
        <v>0</v>
      </c>
      <c r="G4933" s="820">
        <f t="shared" si="2238"/>
        <v>3900000</v>
      </c>
      <c r="H4933" s="1279">
        <f t="shared" si="2238"/>
        <v>1950000</v>
      </c>
      <c r="I4933" s="934">
        <f t="shared" si="2238"/>
        <v>5850000</v>
      </c>
      <c r="J4933" s="625">
        <f t="shared" si="2238"/>
        <v>1950000</v>
      </c>
      <c r="K4933" s="741">
        <f t="shared" si="2234"/>
        <v>75</v>
      </c>
    </row>
    <row r="4934" spans="1:11" ht="14.1" customHeight="1" x14ac:dyDescent="0.25">
      <c r="A4934" s="747" t="s">
        <v>226</v>
      </c>
      <c r="B4934" s="41" t="s">
        <v>180</v>
      </c>
      <c r="C4934" s="618">
        <f>C4935</f>
        <v>7800000</v>
      </c>
      <c r="D4934" s="618">
        <f t="shared" si="2238"/>
        <v>0</v>
      </c>
      <c r="E4934" s="618">
        <f t="shared" si="2238"/>
        <v>0</v>
      </c>
      <c r="F4934" s="626">
        <f t="shared" si="2238"/>
        <v>0</v>
      </c>
      <c r="G4934" s="821">
        <f t="shared" si="2238"/>
        <v>3900000</v>
      </c>
      <c r="H4934" s="618">
        <f t="shared" si="2238"/>
        <v>1950000</v>
      </c>
      <c r="I4934" s="935">
        <f t="shared" si="2238"/>
        <v>5850000</v>
      </c>
      <c r="J4934" s="628">
        <f t="shared" si="2238"/>
        <v>1950000</v>
      </c>
      <c r="K4934" s="743">
        <f t="shared" si="2234"/>
        <v>75</v>
      </c>
    </row>
    <row r="4935" spans="1:11" ht="14.1" customHeight="1" x14ac:dyDescent="0.25">
      <c r="A4935" s="732" t="s">
        <v>227</v>
      </c>
      <c r="B4935" s="4" t="s">
        <v>254</v>
      </c>
      <c r="C4935" s="12">
        <v>7800000</v>
      </c>
      <c r="D4935" s="587"/>
      <c r="E4935" s="587"/>
      <c r="F4935" s="699"/>
      <c r="G4935" s="822">
        <v>3900000</v>
      </c>
      <c r="H4935" s="605">
        <f>3*650000</f>
        <v>1950000</v>
      </c>
      <c r="I4935" s="831">
        <f>H4935+G4935</f>
        <v>5850000</v>
      </c>
      <c r="J4935" s="604">
        <f>C4935-I4935</f>
        <v>1950000</v>
      </c>
      <c r="K4935" s="733">
        <f t="shared" si="2234"/>
        <v>75</v>
      </c>
    </row>
    <row r="4936" spans="1:11" ht="14.1" customHeight="1" x14ac:dyDescent="0.25">
      <c r="A4936" s="732" t="s">
        <v>224</v>
      </c>
      <c r="B4936" s="4" t="s">
        <v>136</v>
      </c>
      <c r="C4936" s="12">
        <f>C4937</f>
        <v>2200000</v>
      </c>
      <c r="D4936" s="12">
        <f t="shared" ref="D4936:J4937" si="2239">D4937</f>
        <v>0</v>
      </c>
      <c r="E4936" s="12">
        <f t="shared" si="2239"/>
        <v>0</v>
      </c>
      <c r="F4936" s="633">
        <f t="shared" si="2239"/>
        <v>0</v>
      </c>
      <c r="G4936" s="824">
        <f t="shared" si="2239"/>
        <v>1652500</v>
      </c>
      <c r="H4936" s="12">
        <f t="shared" si="2239"/>
        <v>0</v>
      </c>
      <c r="I4936" s="834">
        <f t="shared" si="2239"/>
        <v>1652500</v>
      </c>
      <c r="J4936" s="634">
        <f t="shared" si="2239"/>
        <v>547500</v>
      </c>
      <c r="K4936" s="733">
        <f t="shared" si="2234"/>
        <v>75.11363636363636</v>
      </c>
    </row>
    <row r="4937" spans="1:11" ht="14.1" customHeight="1" x14ac:dyDescent="0.25">
      <c r="A4937" s="732" t="s">
        <v>228</v>
      </c>
      <c r="B4937" s="4" t="s">
        <v>139</v>
      </c>
      <c r="C4937" s="12">
        <f>C4938</f>
        <v>2200000</v>
      </c>
      <c r="D4937" s="12">
        <f t="shared" si="2239"/>
        <v>0</v>
      </c>
      <c r="E4937" s="12">
        <f t="shared" si="2239"/>
        <v>0</v>
      </c>
      <c r="F4937" s="633">
        <f t="shared" si="2239"/>
        <v>0</v>
      </c>
      <c r="G4937" s="824">
        <f t="shared" si="2239"/>
        <v>1652500</v>
      </c>
      <c r="H4937" s="12">
        <f t="shared" si="2239"/>
        <v>0</v>
      </c>
      <c r="I4937" s="834">
        <f t="shared" si="2239"/>
        <v>1652500</v>
      </c>
      <c r="J4937" s="634">
        <f t="shared" si="2239"/>
        <v>547500</v>
      </c>
      <c r="K4937" s="733">
        <f t="shared" si="2234"/>
        <v>75.11363636363636</v>
      </c>
    </row>
    <row r="4938" spans="1:11" ht="14.1" customHeight="1" x14ac:dyDescent="0.25">
      <c r="A4938" s="732" t="s">
        <v>229</v>
      </c>
      <c r="B4938" s="4" t="s">
        <v>212</v>
      </c>
      <c r="C4938" s="12">
        <v>2200000</v>
      </c>
      <c r="D4938" s="587"/>
      <c r="E4938" s="587"/>
      <c r="F4938" s="699"/>
      <c r="G4938" s="822">
        <v>1652500</v>
      </c>
      <c r="H4938" s="605"/>
      <c r="I4938" s="831">
        <f>H4938+G4938</f>
        <v>1652500</v>
      </c>
      <c r="J4938" s="604">
        <f>C4938-I4938</f>
        <v>547500</v>
      </c>
      <c r="K4938" s="733">
        <f t="shared" si="2234"/>
        <v>75.11363636363636</v>
      </c>
    </row>
    <row r="4939" spans="1:11" ht="14.1" customHeight="1" thickBot="1" x14ac:dyDescent="0.3">
      <c r="A4939" s="371" t="s">
        <v>21</v>
      </c>
      <c r="B4939" s="47" t="s">
        <v>22</v>
      </c>
      <c r="C4939" s="616">
        <f>C4940</f>
        <v>7150000</v>
      </c>
      <c r="D4939" s="616">
        <f t="shared" ref="D4939:J4940" si="2240">D4940</f>
        <v>0</v>
      </c>
      <c r="E4939" s="616">
        <f t="shared" si="2240"/>
        <v>0</v>
      </c>
      <c r="F4939" s="622">
        <f t="shared" si="2240"/>
        <v>0</v>
      </c>
      <c r="G4939" s="819">
        <f t="shared" si="2240"/>
        <v>3651000</v>
      </c>
      <c r="H4939" s="616">
        <f t="shared" si="2240"/>
        <v>925500</v>
      </c>
      <c r="I4939" s="961">
        <f t="shared" si="2240"/>
        <v>4576500</v>
      </c>
      <c r="J4939" s="865">
        <f t="shared" si="2240"/>
        <v>2573500</v>
      </c>
      <c r="K4939" s="739">
        <f t="shared" si="2234"/>
        <v>64.006993006993014</v>
      </c>
    </row>
    <row r="4940" spans="1:11" ht="14.1" customHeight="1" thickBot="1" x14ac:dyDescent="0.3">
      <c r="A4940" s="372" t="s">
        <v>219</v>
      </c>
      <c r="B4940" s="3" t="s">
        <v>136</v>
      </c>
      <c r="C4940" s="617">
        <f>C4941</f>
        <v>7150000</v>
      </c>
      <c r="D4940" s="617">
        <f t="shared" si="2240"/>
        <v>0</v>
      </c>
      <c r="E4940" s="617">
        <f t="shared" si="2240"/>
        <v>0</v>
      </c>
      <c r="F4940" s="624">
        <f t="shared" si="2240"/>
        <v>0</v>
      </c>
      <c r="G4940" s="820">
        <f t="shared" si="2240"/>
        <v>3651000</v>
      </c>
      <c r="H4940" s="617">
        <f t="shared" si="2240"/>
        <v>925500</v>
      </c>
      <c r="I4940" s="934">
        <f t="shared" si="2240"/>
        <v>4576500</v>
      </c>
      <c r="J4940" s="625">
        <f t="shared" si="2240"/>
        <v>2573500</v>
      </c>
      <c r="K4940" s="741">
        <f t="shared" si="2234"/>
        <v>64.006993006993014</v>
      </c>
    </row>
    <row r="4941" spans="1:11" ht="14.1" customHeight="1" x14ac:dyDescent="0.25">
      <c r="A4941" s="747" t="s">
        <v>220</v>
      </c>
      <c r="B4941" s="41" t="s">
        <v>139</v>
      </c>
      <c r="C4941" s="618">
        <f>C4942+C4943</f>
        <v>7150000</v>
      </c>
      <c r="D4941" s="618">
        <f t="shared" ref="D4941:J4941" si="2241">D4942+D4943</f>
        <v>0</v>
      </c>
      <c r="E4941" s="618">
        <f t="shared" si="2241"/>
        <v>0</v>
      </c>
      <c r="F4941" s="626">
        <f t="shared" si="2241"/>
        <v>0</v>
      </c>
      <c r="G4941" s="821">
        <f t="shared" si="2241"/>
        <v>3651000</v>
      </c>
      <c r="H4941" s="618">
        <f t="shared" si="2241"/>
        <v>925500</v>
      </c>
      <c r="I4941" s="935">
        <f t="shared" si="2241"/>
        <v>4576500</v>
      </c>
      <c r="J4941" s="628">
        <f t="shared" si="2241"/>
        <v>2573500</v>
      </c>
      <c r="K4941" s="743">
        <f t="shared" si="2234"/>
        <v>64.006993006993014</v>
      </c>
    </row>
    <row r="4942" spans="1:11" ht="14.1" customHeight="1" x14ac:dyDescent="0.25">
      <c r="A4942" s="732" t="s">
        <v>221</v>
      </c>
      <c r="B4942" s="4" t="s">
        <v>213</v>
      </c>
      <c r="C4942" s="12">
        <v>6650000</v>
      </c>
      <c r="D4942" s="587"/>
      <c r="E4942" s="587"/>
      <c r="F4942" s="699"/>
      <c r="G4942" s="822">
        <v>3174000</v>
      </c>
      <c r="H4942" s="605">
        <v>904500</v>
      </c>
      <c r="I4942" s="831">
        <f>H4942+G4942</f>
        <v>4078500</v>
      </c>
      <c r="J4942" s="604">
        <f>C4942-I4942</f>
        <v>2571500</v>
      </c>
      <c r="K4942" s="733">
        <f t="shared" si="2234"/>
        <v>61.330827067669169</v>
      </c>
    </row>
    <row r="4943" spans="1:11" ht="14.1" customHeight="1" x14ac:dyDescent="0.25">
      <c r="A4943" s="732" t="s">
        <v>222</v>
      </c>
      <c r="B4943" s="4" t="s">
        <v>214</v>
      </c>
      <c r="C4943" s="12">
        <v>500000</v>
      </c>
      <c r="D4943" s="587"/>
      <c r="E4943" s="587"/>
      <c r="F4943" s="699"/>
      <c r="G4943" s="822">
        <v>477000</v>
      </c>
      <c r="H4943" s="605">
        <v>21000</v>
      </c>
      <c r="I4943" s="831">
        <f>H4943+G4943</f>
        <v>498000</v>
      </c>
      <c r="J4943" s="604">
        <f>C4943-I4943</f>
        <v>2000</v>
      </c>
      <c r="K4943" s="733">
        <f t="shared" si="2234"/>
        <v>99.6</v>
      </c>
    </row>
    <row r="4944" spans="1:11" ht="14.1" customHeight="1" thickBot="1" x14ac:dyDescent="0.3">
      <c r="A4944" s="371" t="s">
        <v>23</v>
      </c>
      <c r="B4944" s="47" t="s">
        <v>24</v>
      </c>
      <c r="C4944" s="616">
        <f>C4945</f>
        <v>3000000</v>
      </c>
      <c r="D4944" s="616">
        <f t="shared" ref="D4944:J4945" si="2242">D4945</f>
        <v>0</v>
      </c>
      <c r="E4944" s="616">
        <f t="shared" si="2242"/>
        <v>0</v>
      </c>
      <c r="F4944" s="622">
        <f t="shared" si="2242"/>
        <v>0</v>
      </c>
      <c r="G4944" s="819">
        <f t="shared" si="2242"/>
        <v>1625000</v>
      </c>
      <c r="H4944" s="616">
        <f t="shared" si="2242"/>
        <v>492750</v>
      </c>
      <c r="I4944" s="961">
        <f t="shared" si="2242"/>
        <v>2117750</v>
      </c>
      <c r="J4944" s="865">
        <f t="shared" si="2242"/>
        <v>882250</v>
      </c>
      <c r="K4944" s="767">
        <f t="shared" si="2234"/>
        <v>70.591666666666669</v>
      </c>
    </row>
    <row r="4945" spans="1:11" ht="14.1" customHeight="1" thickBot="1" x14ac:dyDescent="0.3">
      <c r="A4945" s="372" t="s">
        <v>215</v>
      </c>
      <c r="B4945" s="3" t="s">
        <v>136</v>
      </c>
      <c r="C4945" s="617">
        <f>C4946</f>
        <v>3000000</v>
      </c>
      <c r="D4945" s="617">
        <f t="shared" si="2242"/>
        <v>0</v>
      </c>
      <c r="E4945" s="617">
        <f t="shared" si="2242"/>
        <v>0</v>
      </c>
      <c r="F4945" s="624">
        <f t="shared" si="2242"/>
        <v>0</v>
      </c>
      <c r="G4945" s="820">
        <f t="shared" si="2242"/>
        <v>1625000</v>
      </c>
      <c r="H4945" s="617">
        <f t="shared" si="2242"/>
        <v>492750</v>
      </c>
      <c r="I4945" s="934">
        <f t="shared" si="2242"/>
        <v>2117750</v>
      </c>
      <c r="J4945" s="625">
        <f t="shared" si="2242"/>
        <v>882250</v>
      </c>
      <c r="K4945" s="741">
        <f t="shared" si="2234"/>
        <v>70.591666666666669</v>
      </c>
    </row>
    <row r="4946" spans="1:11" ht="14.1" customHeight="1" x14ac:dyDescent="0.25">
      <c r="A4946" s="747" t="s">
        <v>216</v>
      </c>
      <c r="B4946" s="41" t="s">
        <v>141</v>
      </c>
      <c r="C4946" s="618">
        <f>C4947+C4948</f>
        <v>3000000</v>
      </c>
      <c r="D4946" s="618">
        <f t="shared" ref="D4946:J4946" si="2243">D4947+D4948</f>
        <v>0</v>
      </c>
      <c r="E4946" s="618">
        <f t="shared" si="2243"/>
        <v>0</v>
      </c>
      <c r="F4946" s="626">
        <f t="shared" si="2243"/>
        <v>0</v>
      </c>
      <c r="G4946" s="821">
        <f t="shared" si="2243"/>
        <v>1625000</v>
      </c>
      <c r="H4946" s="618">
        <f t="shared" si="2243"/>
        <v>492750</v>
      </c>
      <c r="I4946" s="935">
        <f t="shared" si="2243"/>
        <v>2117750</v>
      </c>
      <c r="J4946" s="628">
        <f t="shared" si="2243"/>
        <v>882250</v>
      </c>
      <c r="K4946" s="743">
        <f t="shared" si="2234"/>
        <v>70.591666666666669</v>
      </c>
    </row>
    <row r="4947" spans="1:11" ht="14.1" customHeight="1" x14ac:dyDescent="0.25">
      <c r="A4947" s="732" t="s">
        <v>218</v>
      </c>
      <c r="B4947" s="4" t="s">
        <v>723</v>
      </c>
      <c r="C4947" s="12">
        <v>1350000</v>
      </c>
      <c r="D4947" s="587"/>
      <c r="E4947" s="587"/>
      <c r="F4947" s="699"/>
      <c r="G4947" s="822">
        <v>762500</v>
      </c>
      <c r="H4947" s="605"/>
      <c r="I4947" s="831">
        <f>H4947+G4947</f>
        <v>762500</v>
      </c>
      <c r="J4947" s="636">
        <f>C4947-I4947</f>
        <v>587500</v>
      </c>
      <c r="K4947" s="733">
        <f t="shared" si="2234"/>
        <v>56.481481481481474</v>
      </c>
    </row>
    <row r="4948" spans="1:11" ht="14.1" customHeight="1" x14ac:dyDescent="0.25">
      <c r="A4948" s="732" t="s">
        <v>217</v>
      </c>
      <c r="B4948" s="4" t="s">
        <v>142</v>
      </c>
      <c r="C4948" s="12">
        <v>1650000</v>
      </c>
      <c r="D4948" s="587"/>
      <c r="E4948" s="587"/>
      <c r="F4948" s="699"/>
      <c r="G4948" s="822">
        <v>862500</v>
      </c>
      <c r="H4948" s="605">
        <f>311250+181500</f>
        <v>492750</v>
      </c>
      <c r="I4948" s="831">
        <f>H4948+G4948</f>
        <v>1355250</v>
      </c>
      <c r="J4948" s="636">
        <f>C4948-I4948</f>
        <v>294750</v>
      </c>
      <c r="K4948" s="733">
        <f t="shared" si="2234"/>
        <v>82.13636363636364</v>
      </c>
    </row>
    <row r="4949" spans="1:11" ht="14.1" customHeight="1" thickBot="1" x14ac:dyDescent="0.3">
      <c r="A4949" s="371" t="s">
        <v>25</v>
      </c>
      <c r="B4949" s="47" t="s">
        <v>26</v>
      </c>
      <c r="C4949" s="616">
        <f>C4950</f>
        <v>4000000</v>
      </c>
      <c r="D4949" s="616">
        <f t="shared" ref="D4949:J4951" si="2244">D4950</f>
        <v>0</v>
      </c>
      <c r="E4949" s="616">
        <f t="shared" si="2244"/>
        <v>0</v>
      </c>
      <c r="F4949" s="622">
        <f t="shared" si="2244"/>
        <v>0</v>
      </c>
      <c r="G4949" s="819">
        <f t="shared" si="2244"/>
        <v>2671000</v>
      </c>
      <c r="H4949" s="616">
        <f t="shared" si="2244"/>
        <v>0</v>
      </c>
      <c r="I4949" s="961">
        <f t="shared" si="2244"/>
        <v>2671000</v>
      </c>
      <c r="J4949" s="865">
        <f t="shared" si="2244"/>
        <v>1329000</v>
      </c>
      <c r="K4949" s="767">
        <f t="shared" si="2234"/>
        <v>66.774999999999991</v>
      </c>
    </row>
    <row r="4950" spans="1:11" ht="14.1" customHeight="1" thickBot="1" x14ac:dyDescent="0.3">
      <c r="A4950" s="372" t="s">
        <v>231</v>
      </c>
      <c r="B4950" s="3" t="s">
        <v>136</v>
      </c>
      <c r="C4950" s="617">
        <f>C4951</f>
        <v>4000000</v>
      </c>
      <c r="D4950" s="617">
        <f t="shared" si="2244"/>
        <v>0</v>
      </c>
      <c r="E4950" s="617">
        <f t="shared" si="2244"/>
        <v>0</v>
      </c>
      <c r="F4950" s="624">
        <f t="shared" si="2244"/>
        <v>0</v>
      </c>
      <c r="G4950" s="820">
        <f t="shared" si="2244"/>
        <v>2671000</v>
      </c>
      <c r="H4950" s="617">
        <f t="shared" si="2244"/>
        <v>0</v>
      </c>
      <c r="I4950" s="934">
        <f t="shared" si="2244"/>
        <v>2671000</v>
      </c>
      <c r="J4950" s="625">
        <f t="shared" si="2244"/>
        <v>1329000</v>
      </c>
      <c r="K4950" s="741">
        <f t="shared" si="2234"/>
        <v>66.774999999999991</v>
      </c>
    </row>
    <row r="4951" spans="1:11" ht="14.1" customHeight="1" x14ac:dyDescent="0.25">
      <c r="A4951" s="747" t="s">
        <v>232</v>
      </c>
      <c r="B4951" s="41" t="s">
        <v>139</v>
      </c>
      <c r="C4951" s="618">
        <f>C4952</f>
        <v>4000000</v>
      </c>
      <c r="D4951" s="618">
        <f t="shared" si="2244"/>
        <v>0</v>
      </c>
      <c r="E4951" s="618">
        <f t="shared" si="2244"/>
        <v>0</v>
      </c>
      <c r="F4951" s="626">
        <f t="shared" si="2244"/>
        <v>0</v>
      </c>
      <c r="G4951" s="821">
        <f t="shared" si="2244"/>
        <v>2671000</v>
      </c>
      <c r="H4951" s="618">
        <f t="shared" si="2244"/>
        <v>0</v>
      </c>
      <c r="I4951" s="935">
        <f t="shared" si="2244"/>
        <v>2671000</v>
      </c>
      <c r="J4951" s="628">
        <f t="shared" si="2244"/>
        <v>1329000</v>
      </c>
      <c r="K4951" s="743">
        <f t="shared" si="2234"/>
        <v>66.774999999999991</v>
      </c>
    </row>
    <row r="4952" spans="1:11" ht="14.1" customHeight="1" x14ac:dyDescent="0.25">
      <c r="A4952" s="732" t="s">
        <v>233</v>
      </c>
      <c r="B4952" s="4" t="s">
        <v>230</v>
      </c>
      <c r="C4952" s="12">
        <v>4000000</v>
      </c>
      <c r="D4952" s="587"/>
      <c r="E4952" s="587"/>
      <c r="F4952" s="699"/>
      <c r="G4952" s="822">
        <v>2671000</v>
      </c>
      <c r="H4952" s="605"/>
      <c r="I4952" s="823">
        <f>H4952+G4952</f>
        <v>2671000</v>
      </c>
      <c r="J4952" s="604">
        <f>C4952-I4952</f>
        <v>1329000</v>
      </c>
      <c r="K4952" s="733">
        <f t="shared" si="2234"/>
        <v>66.774999999999991</v>
      </c>
    </row>
    <row r="4953" spans="1:11" ht="14.1" customHeight="1" thickBot="1" x14ac:dyDescent="0.3">
      <c r="A4953" s="371" t="s">
        <v>27</v>
      </c>
      <c r="B4953" s="47" t="s">
        <v>28</v>
      </c>
      <c r="C4953" s="616">
        <f>C4954</f>
        <v>1200000</v>
      </c>
      <c r="D4953" s="616">
        <f t="shared" ref="D4953:J4955" si="2245">D4954</f>
        <v>0</v>
      </c>
      <c r="E4953" s="616">
        <f t="shared" si="2245"/>
        <v>0</v>
      </c>
      <c r="F4953" s="622">
        <f t="shared" si="2245"/>
        <v>0</v>
      </c>
      <c r="G4953" s="838">
        <f t="shared" si="2245"/>
        <v>530000</v>
      </c>
      <c r="H4953" s="641">
        <f t="shared" si="2245"/>
        <v>440000</v>
      </c>
      <c r="I4953" s="962">
        <f t="shared" si="2245"/>
        <v>970000</v>
      </c>
      <c r="J4953" s="632">
        <f t="shared" si="2245"/>
        <v>230000</v>
      </c>
      <c r="K4953" s="739">
        <f t="shared" si="2234"/>
        <v>80.833333333333329</v>
      </c>
    </row>
    <row r="4954" spans="1:11" ht="14.1" customHeight="1" thickBot="1" x14ac:dyDescent="0.3">
      <c r="A4954" s="372" t="s">
        <v>235</v>
      </c>
      <c r="B4954" s="3" t="s">
        <v>136</v>
      </c>
      <c r="C4954" s="617">
        <f>C4955</f>
        <v>1200000</v>
      </c>
      <c r="D4954" s="617">
        <f t="shared" si="2245"/>
        <v>0</v>
      </c>
      <c r="E4954" s="617">
        <f t="shared" si="2245"/>
        <v>0</v>
      </c>
      <c r="F4954" s="624">
        <f t="shared" si="2245"/>
        <v>0</v>
      </c>
      <c r="G4954" s="820">
        <f t="shared" si="2245"/>
        <v>530000</v>
      </c>
      <c r="H4954" s="617">
        <f t="shared" si="2245"/>
        <v>440000</v>
      </c>
      <c r="I4954" s="934">
        <f t="shared" si="2245"/>
        <v>970000</v>
      </c>
      <c r="J4954" s="625">
        <f t="shared" si="2245"/>
        <v>230000</v>
      </c>
      <c r="K4954" s="741">
        <f t="shared" si="2234"/>
        <v>80.833333333333329</v>
      </c>
    </row>
    <row r="4955" spans="1:11" ht="14.1" customHeight="1" x14ac:dyDescent="0.25">
      <c r="A4955" s="747" t="s">
        <v>236</v>
      </c>
      <c r="B4955" s="41" t="s">
        <v>206</v>
      </c>
      <c r="C4955" s="618">
        <f>C4956</f>
        <v>1200000</v>
      </c>
      <c r="D4955" s="618">
        <f t="shared" si="2245"/>
        <v>0</v>
      </c>
      <c r="E4955" s="618">
        <f t="shared" si="2245"/>
        <v>0</v>
      </c>
      <c r="F4955" s="626">
        <f t="shared" si="2245"/>
        <v>0</v>
      </c>
      <c r="G4955" s="821">
        <f t="shared" si="2245"/>
        <v>530000</v>
      </c>
      <c r="H4955" s="618">
        <f t="shared" si="2245"/>
        <v>440000</v>
      </c>
      <c r="I4955" s="935">
        <f t="shared" si="2245"/>
        <v>970000</v>
      </c>
      <c r="J4955" s="628">
        <f t="shared" si="2245"/>
        <v>230000</v>
      </c>
      <c r="K4955" s="743">
        <f t="shared" si="2234"/>
        <v>80.833333333333329</v>
      </c>
    </row>
    <row r="4956" spans="1:11" ht="14.1" customHeight="1" x14ac:dyDescent="0.25">
      <c r="A4956" s="732" t="s">
        <v>237</v>
      </c>
      <c r="B4956" s="4" t="s">
        <v>234</v>
      </c>
      <c r="C4956" s="12">
        <v>1200000</v>
      </c>
      <c r="D4956" s="587"/>
      <c r="E4956" s="587"/>
      <c r="F4956" s="699"/>
      <c r="G4956" s="822">
        <v>530000</v>
      </c>
      <c r="H4956" s="605">
        <f>330000+110000</f>
        <v>440000</v>
      </c>
      <c r="I4956" s="831">
        <f>H4956+G4956</f>
        <v>970000</v>
      </c>
      <c r="J4956" s="604">
        <f>C4956-I4956</f>
        <v>230000</v>
      </c>
      <c r="K4956" s="733">
        <f t="shared" si="2234"/>
        <v>80.833333333333329</v>
      </c>
    </row>
    <row r="4957" spans="1:11" ht="14.1" customHeight="1" thickBot="1" x14ac:dyDescent="0.3">
      <c r="A4957" s="371" t="s">
        <v>29</v>
      </c>
      <c r="B4957" s="47" t="s">
        <v>30</v>
      </c>
      <c r="C4957" s="616">
        <f>C4958</f>
        <v>17814000</v>
      </c>
      <c r="D4957" s="616">
        <f t="shared" ref="D4957:J4958" si="2246">D4958</f>
        <v>0</v>
      </c>
      <c r="E4957" s="616">
        <f t="shared" si="2246"/>
        <v>0</v>
      </c>
      <c r="F4957" s="622">
        <f t="shared" si="2246"/>
        <v>0</v>
      </c>
      <c r="G4957" s="819">
        <f t="shared" si="2246"/>
        <v>7008000</v>
      </c>
      <c r="H4957" s="1332">
        <f t="shared" si="2246"/>
        <v>5124000</v>
      </c>
      <c r="I4957" s="961">
        <f t="shared" si="2246"/>
        <v>12132000</v>
      </c>
      <c r="J4957" s="865">
        <f t="shared" si="2246"/>
        <v>5682000</v>
      </c>
      <c r="K4957" s="767">
        <f t="shared" si="2234"/>
        <v>68.103738632536206</v>
      </c>
    </row>
    <row r="4958" spans="1:11" ht="14.1" customHeight="1" thickBot="1" x14ac:dyDescent="0.3">
      <c r="A4958" s="372" t="s">
        <v>241</v>
      </c>
      <c r="B4958" s="3" t="s">
        <v>136</v>
      </c>
      <c r="C4958" s="617">
        <f>C4959</f>
        <v>17814000</v>
      </c>
      <c r="D4958" s="617">
        <f t="shared" si="2246"/>
        <v>0</v>
      </c>
      <c r="E4958" s="617">
        <f t="shared" si="2246"/>
        <v>0</v>
      </c>
      <c r="F4958" s="624">
        <f t="shared" si="2246"/>
        <v>0</v>
      </c>
      <c r="G4958" s="820">
        <f t="shared" si="2246"/>
        <v>7008000</v>
      </c>
      <c r="H4958" s="617">
        <f t="shared" si="2246"/>
        <v>5124000</v>
      </c>
      <c r="I4958" s="934">
        <f t="shared" si="2246"/>
        <v>12132000</v>
      </c>
      <c r="J4958" s="625">
        <f t="shared" si="2246"/>
        <v>5682000</v>
      </c>
      <c r="K4958" s="741">
        <f t="shared" si="2234"/>
        <v>68.103738632536206</v>
      </c>
    </row>
    <row r="4959" spans="1:11" ht="14.1" customHeight="1" x14ac:dyDescent="0.25">
      <c r="A4959" s="747" t="s">
        <v>242</v>
      </c>
      <c r="B4959" s="41" t="s">
        <v>238</v>
      </c>
      <c r="C4959" s="618">
        <f>C4960+C4961</f>
        <v>17814000</v>
      </c>
      <c r="D4959" s="618">
        <f t="shared" ref="D4959:J4959" si="2247">D4960+D4961</f>
        <v>0</v>
      </c>
      <c r="E4959" s="618">
        <f t="shared" si="2247"/>
        <v>0</v>
      </c>
      <c r="F4959" s="626">
        <f t="shared" si="2247"/>
        <v>0</v>
      </c>
      <c r="G4959" s="821">
        <f t="shared" si="2247"/>
        <v>7008000</v>
      </c>
      <c r="H4959" s="618">
        <f t="shared" si="2247"/>
        <v>5124000</v>
      </c>
      <c r="I4959" s="935">
        <f t="shared" si="2247"/>
        <v>12132000</v>
      </c>
      <c r="J4959" s="628">
        <f t="shared" si="2247"/>
        <v>5682000</v>
      </c>
      <c r="K4959" s="743">
        <f t="shared" si="2234"/>
        <v>68.103738632536206</v>
      </c>
    </row>
    <row r="4960" spans="1:11" ht="14.1" customHeight="1" x14ac:dyDescent="0.25">
      <c r="A4960" s="732" t="s">
        <v>244</v>
      </c>
      <c r="B4960" s="4" t="s">
        <v>239</v>
      </c>
      <c r="C4960" s="12">
        <v>6864000</v>
      </c>
      <c r="D4960" s="218"/>
      <c r="E4960" s="218"/>
      <c r="F4960" s="697"/>
      <c r="G4960" s="822">
        <v>2448000</v>
      </c>
      <c r="H4960" s="605">
        <f>960000+504000</f>
        <v>1464000</v>
      </c>
      <c r="I4960" s="831">
        <f>H4960+G4960</f>
        <v>3912000</v>
      </c>
      <c r="J4960" s="604">
        <f>C4960-I4960</f>
        <v>2952000</v>
      </c>
      <c r="K4960" s="733">
        <f t="shared" si="2234"/>
        <v>56.993006993006986</v>
      </c>
    </row>
    <row r="4961" spans="1:11" ht="14.1" customHeight="1" x14ac:dyDescent="0.25">
      <c r="A4961" s="732" t="s">
        <v>243</v>
      </c>
      <c r="B4961" s="4" t="s">
        <v>240</v>
      </c>
      <c r="C4961" s="12">
        <v>10950000</v>
      </c>
      <c r="D4961" s="218"/>
      <c r="E4961" s="218"/>
      <c r="F4961" s="697"/>
      <c r="G4961" s="822">
        <v>4560000</v>
      </c>
      <c r="H4961" s="605">
        <f>2760000+900000</f>
        <v>3660000</v>
      </c>
      <c r="I4961" s="831">
        <f>H4961+G4961</f>
        <v>8220000</v>
      </c>
      <c r="J4961" s="604">
        <f>C4961-I4961</f>
        <v>2730000</v>
      </c>
      <c r="K4961" s="733">
        <f t="shared" si="2234"/>
        <v>75.06849315068493</v>
      </c>
    </row>
    <row r="4962" spans="1:11" ht="14.1" customHeight="1" x14ac:dyDescent="0.25">
      <c r="A4962" s="879"/>
      <c r="B4962" s="879"/>
      <c r="C4962" s="880"/>
      <c r="D4962" s="881"/>
      <c r="E4962" s="881"/>
      <c r="F4962" s="881"/>
      <c r="G4962" s="882"/>
      <c r="H4962" s="882"/>
      <c r="I4962" s="941"/>
      <c r="J4962" s="883"/>
      <c r="K4962" s="884"/>
    </row>
    <row r="4963" spans="1:11" ht="14.1" customHeight="1" x14ac:dyDescent="0.25">
      <c r="A4963" s="7"/>
      <c r="B4963" s="7"/>
      <c r="C4963" s="885"/>
      <c r="D4963" s="220"/>
      <c r="E4963" s="220"/>
      <c r="F4963" s="220"/>
      <c r="G4963" s="415"/>
      <c r="H4963" s="415"/>
      <c r="I4963" s="942"/>
      <c r="J4963" s="886"/>
      <c r="K4963" s="887"/>
    </row>
    <row r="4964" spans="1:11" ht="14.1" customHeight="1" x14ac:dyDescent="0.25">
      <c r="A4964" s="7"/>
      <c r="B4964" s="7"/>
      <c r="C4964" s="885"/>
      <c r="D4964" s="220"/>
      <c r="E4964" s="220"/>
      <c r="F4964" s="220"/>
      <c r="G4964" s="415"/>
      <c r="H4964" s="415"/>
      <c r="I4964" s="942"/>
      <c r="J4964" s="886"/>
      <c r="K4964" s="887"/>
    </row>
    <row r="4965" spans="1:11" ht="14.1" customHeight="1" x14ac:dyDescent="0.25">
      <c r="A4965" s="7"/>
      <c r="B4965" s="7"/>
      <c r="C4965" s="885"/>
      <c r="D4965" s="220"/>
      <c r="E4965" s="220"/>
      <c r="F4965" s="220"/>
      <c r="G4965" s="415"/>
      <c r="H4965" s="415"/>
      <c r="I4965" s="942"/>
      <c r="J4965" s="886"/>
      <c r="K4965" s="887">
        <v>6</v>
      </c>
    </row>
    <row r="4966" spans="1:11" ht="14.1" customHeight="1" x14ac:dyDescent="0.25">
      <c r="A4966" s="717" t="s">
        <v>435</v>
      </c>
      <c r="B4966" s="689">
        <v>2</v>
      </c>
      <c r="C4966" s="690" t="s">
        <v>436</v>
      </c>
      <c r="D4966" s="690" t="s">
        <v>437</v>
      </c>
      <c r="E4966" s="690" t="s">
        <v>438</v>
      </c>
      <c r="F4966" s="691" t="s">
        <v>439</v>
      </c>
      <c r="G4966" s="801">
        <v>7</v>
      </c>
      <c r="H4966" s="581">
        <v>8</v>
      </c>
      <c r="I4966" s="924">
        <v>9</v>
      </c>
      <c r="J4966" s="582">
        <v>10</v>
      </c>
      <c r="K4966" s="718">
        <v>11</v>
      </c>
    </row>
    <row r="4967" spans="1:11" ht="14.1" customHeight="1" thickBot="1" x14ac:dyDescent="0.3">
      <c r="A4967" s="371" t="s">
        <v>31</v>
      </c>
      <c r="B4967" s="47" t="s">
        <v>32</v>
      </c>
      <c r="C4967" s="616">
        <f>C4968</f>
        <v>15000000</v>
      </c>
      <c r="D4967" s="616">
        <f t="shared" ref="D4967:J4969" si="2248">D4968</f>
        <v>0</v>
      </c>
      <c r="E4967" s="616">
        <f t="shared" si="2248"/>
        <v>0</v>
      </c>
      <c r="F4967" s="622">
        <f t="shared" si="2248"/>
        <v>0</v>
      </c>
      <c r="G4967" s="819">
        <f t="shared" si="2248"/>
        <v>11264160</v>
      </c>
      <c r="H4967" s="616">
        <f t="shared" si="2248"/>
        <v>1377608</v>
      </c>
      <c r="I4967" s="961">
        <f t="shared" si="2248"/>
        <v>12641768</v>
      </c>
      <c r="J4967" s="865">
        <f t="shared" si="2248"/>
        <v>2358232</v>
      </c>
      <c r="K4967" s="767">
        <f t="shared" ref="K4967:K4982" si="2249">I4967/C4967*100</f>
        <v>84.278453333333331</v>
      </c>
    </row>
    <row r="4968" spans="1:11" ht="14.1" customHeight="1" thickBot="1" x14ac:dyDescent="0.3">
      <c r="A4968" s="372" t="s">
        <v>248</v>
      </c>
      <c r="B4968" s="3" t="s">
        <v>136</v>
      </c>
      <c r="C4968" s="617">
        <f>C4969</f>
        <v>15000000</v>
      </c>
      <c r="D4968" s="617">
        <f t="shared" si="2248"/>
        <v>0</v>
      </c>
      <c r="E4968" s="617">
        <f t="shared" si="2248"/>
        <v>0</v>
      </c>
      <c r="F4968" s="624">
        <f t="shared" si="2248"/>
        <v>0</v>
      </c>
      <c r="G4968" s="820">
        <f t="shared" si="2248"/>
        <v>11264160</v>
      </c>
      <c r="H4968" s="617">
        <f t="shared" si="2248"/>
        <v>1377608</v>
      </c>
      <c r="I4968" s="934">
        <f t="shared" si="2248"/>
        <v>12641768</v>
      </c>
      <c r="J4968" s="625">
        <f t="shared" si="2248"/>
        <v>2358232</v>
      </c>
      <c r="K4968" s="741">
        <f t="shared" si="2249"/>
        <v>84.278453333333331</v>
      </c>
    </row>
    <row r="4969" spans="1:11" ht="14.1" customHeight="1" x14ac:dyDescent="0.25">
      <c r="A4969" s="747" t="s">
        <v>249</v>
      </c>
      <c r="B4969" s="41" t="s">
        <v>245</v>
      </c>
      <c r="C4969" s="618">
        <f>C4970</f>
        <v>15000000</v>
      </c>
      <c r="D4969" s="618">
        <f t="shared" si="2248"/>
        <v>0</v>
      </c>
      <c r="E4969" s="618">
        <f t="shared" si="2248"/>
        <v>0</v>
      </c>
      <c r="F4969" s="626">
        <f t="shared" si="2248"/>
        <v>0</v>
      </c>
      <c r="G4969" s="821">
        <f t="shared" si="2248"/>
        <v>11264160</v>
      </c>
      <c r="H4969" s="618">
        <f t="shared" si="2248"/>
        <v>1377608</v>
      </c>
      <c r="I4969" s="935">
        <f t="shared" si="2248"/>
        <v>12641768</v>
      </c>
      <c r="J4969" s="628">
        <f t="shared" si="2248"/>
        <v>2358232</v>
      </c>
      <c r="K4969" s="743">
        <f t="shared" si="2249"/>
        <v>84.278453333333331</v>
      </c>
    </row>
    <row r="4970" spans="1:11" ht="14.1" customHeight="1" x14ac:dyDescent="0.25">
      <c r="A4970" s="732" t="s">
        <v>250</v>
      </c>
      <c r="B4970" s="4" t="s">
        <v>246</v>
      </c>
      <c r="C4970" s="12">
        <v>15000000</v>
      </c>
      <c r="D4970" s="587"/>
      <c r="E4970" s="587"/>
      <c r="F4970" s="699"/>
      <c r="G4970" s="822">
        <v>11264160</v>
      </c>
      <c r="H4970" s="605">
        <v>1377608</v>
      </c>
      <c r="I4970" s="823">
        <f>H4970+G4970</f>
        <v>12641768</v>
      </c>
      <c r="J4970" s="604">
        <f>C4970-I4970</f>
        <v>2358232</v>
      </c>
      <c r="K4970" s="733">
        <f t="shared" si="2249"/>
        <v>84.278453333333331</v>
      </c>
    </row>
    <row r="4971" spans="1:11" ht="14.1" customHeight="1" thickBot="1" x14ac:dyDescent="0.3">
      <c r="A4971" s="371" t="s">
        <v>33</v>
      </c>
      <c r="B4971" s="47" t="s">
        <v>34</v>
      </c>
      <c r="C4971" s="616">
        <f>C4972</f>
        <v>30000000</v>
      </c>
      <c r="D4971" s="616">
        <f t="shared" ref="D4971:J4973" si="2250">D4972</f>
        <v>0</v>
      </c>
      <c r="E4971" s="616">
        <f t="shared" si="2250"/>
        <v>0</v>
      </c>
      <c r="F4971" s="622">
        <f t="shared" si="2250"/>
        <v>0</v>
      </c>
      <c r="G4971" s="838">
        <f t="shared" si="2250"/>
        <v>15835000</v>
      </c>
      <c r="H4971" s="641">
        <f t="shared" si="2250"/>
        <v>11130000</v>
      </c>
      <c r="I4971" s="962">
        <f t="shared" si="2250"/>
        <v>26965000</v>
      </c>
      <c r="J4971" s="632">
        <f t="shared" si="2250"/>
        <v>3035000</v>
      </c>
      <c r="K4971" s="739">
        <f t="shared" si="2249"/>
        <v>89.88333333333334</v>
      </c>
    </row>
    <row r="4972" spans="1:11" ht="14.1" customHeight="1" thickBot="1" x14ac:dyDescent="0.3">
      <c r="A4972" s="372" t="s">
        <v>251</v>
      </c>
      <c r="B4972" s="3" t="s">
        <v>136</v>
      </c>
      <c r="C4972" s="617">
        <f>C4973</f>
        <v>30000000</v>
      </c>
      <c r="D4972" s="617">
        <f t="shared" si="2250"/>
        <v>0</v>
      </c>
      <c r="E4972" s="617">
        <f t="shared" si="2250"/>
        <v>0</v>
      </c>
      <c r="F4972" s="624">
        <f t="shared" si="2250"/>
        <v>0</v>
      </c>
      <c r="G4972" s="820">
        <f t="shared" si="2250"/>
        <v>15835000</v>
      </c>
      <c r="H4972" s="617">
        <f t="shared" si="2250"/>
        <v>11130000</v>
      </c>
      <c r="I4972" s="934">
        <f t="shared" si="2250"/>
        <v>26965000</v>
      </c>
      <c r="J4972" s="625">
        <f t="shared" si="2250"/>
        <v>3035000</v>
      </c>
      <c r="K4972" s="741">
        <f t="shared" si="2249"/>
        <v>89.88333333333334</v>
      </c>
    </row>
    <row r="4973" spans="1:11" ht="14.1" customHeight="1" x14ac:dyDescent="0.25">
      <c r="A4973" s="747" t="s">
        <v>252</v>
      </c>
      <c r="B4973" s="41" t="s">
        <v>245</v>
      </c>
      <c r="C4973" s="618">
        <f>C4974</f>
        <v>30000000</v>
      </c>
      <c r="D4973" s="618">
        <f t="shared" si="2250"/>
        <v>0</v>
      </c>
      <c r="E4973" s="618">
        <f t="shared" si="2250"/>
        <v>0</v>
      </c>
      <c r="F4973" s="626">
        <f t="shared" si="2250"/>
        <v>0</v>
      </c>
      <c r="G4973" s="821">
        <f t="shared" si="2250"/>
        <v>15835000</v>
      </c>
      <c r="H4973" s="618">
        <f t="shared" si="2250"/>
        <v>11130000</v>
      </c>
      <c r="I4973" s="935">
        <f t="shared" si="2250"/>
        <v>26965000</v>
      </c>
      <c r="J4973" s="628">
        <f t="shared" si="2250"/>
        <v>3035000</v>
      </c>
      <c r="K4973" s="743">
        <f t="shared" si="2249"/>
        <v>89.88333333333334</v>
      </c>
    </row>
    <row r="4974" spans="1:11" ht="14.1" customHeight="1" x14ac:dyDescent="0.25">
      <c r="A4974" s="732" t="s">
        <v>253</v>
      </c>
      <c r="B4974" s="4" t="s">
        <v>247</v>
      </c>
      <c r="C4974" s="12">
        <v>30000000</v>
      </c>
      <c r="D4974" s="587"/>
      <c r="E4974" s="587"/>
      <c r="F4974" s="699"/>
      <c r="G4974" s="822">
        <v>15835000</v>
      </c>
      <c r="H4974" s="605">
        <v>11130000</v>
      </c>
      <c r="I4974" s="831">
        <f>H4974+G4974</f>
        <v>26965000</v>
      </c>
      <c r="J4974" s="604">
        <f>C4974-I4974</f>
        <v>3035000</v>
      </c>
      <c r="K4974" s="733">
        <f t="shared" si="2249"/>
        <v>89.88333333333334</v>
      </c>
    </row>
    <row r="4975" spans="1:11" ht="14.1" customHeight="1" thickBot="1" x14ac:dyDescent="0.3">
      <c r="A4975" s="371" t="s">
        <v>35</v>
      </c>
      <c r="B4975" s="47" t="s">
        <v>36</v>
      </c>
      <c r="C4975" s="616">
        <f>C4976</f>
        <v>3480000</v>
      </c>
      <c r="D4975" s="616">
        <f t="shared" ref="D4975:J4977" si="2251">D4976</f>
        <v>0</v>
      </c>
      <c r="E4975" s="616">
        <f t="shared" si="2251"/>
        <v>0</v>
      </c>
      <c r="F4975" s="622">
        <f t="shared" si="2251"/>
        <v>0</v>
      </c>
      <c r="G4975" s="838">
        <f t="shared" si="2251"/>
        <v>3472000</v>
      </c>
      <c r="H4975" s="641">
        <f t="shared" si="2251"/>
        <v>0</v>
      </c>
      <c r="I4975" s="962">
        <f t="shared" si="2251"/>
        <v>3472000</v>
      </c>
      <c r="J4975" s="632">
        <f t="shared" si="2251"/>
        <v>8000</v>
      </c>
      <c r="K4975" s="739">
        <f t="shared" si="2249"/>
        <v>99.770114942528735</v>
      </c>
    </row>
    <row r="4976" spans="1:11" ht="14.1" customHeight="1" thickBot="1" x14ac:dyDescent="0.3">
      <c r="A4976" s="372" t="s">
        <v>255</v>
      </c>
      <c r="B4976" s="3" t="s">
        <v>80</v>
      </c>
      <c r="C4976" s="617">
        <f>C4977</f>
        <v>3480000</v>
      </c>
      <c r="D4976" s="617">
        <f t="shared" si="2251"/>
        <v>0</v>
      </c>
      <c r="E4976" s="617">
        <f t="shared" si="2251"/>
        <v>0</v>
      </c>
      <c r="F4976" s="624">
        <f t="shared" si="2251"/>
        <v>0</v>
      </c>
      <c r="G4976" s="820">
        <f t="shared" si="2251"/>
        <v>3472000</v>
      </c>
      <c r="H4976" s="617">
        <f t="shared" si="2251"/>
        <v>0</v>
      </c>
      <c r="I4976" s="934">
        <f t="shared" si="2251"/>
        <v>3472000</v>
      </c>
      <c r="J4976" s="625">
        <f t="shared" si="2251"/>
        <v>8000</v>
      </c>
      <c r="K4976" s="741">
        <f t="shared" si="2249"/>
        <v>99.770114942528735</v>
      </c>
    </row>
    <row r="4977" spans="1:11" ht="14.1" customHeight="1" x14ac:dyDescent="0.25">
      <c r="A4977" s="747" t="s">
        <v>851</v>
      </c>
      <c r="B4977" s="41" t="s">
        <v>1001</v>
      </c>
      <c r="C4977" s="618">
        <f>C4978</f>
        <v>3480000</v>
      </c>
      <c r="D4977" s="618">
        <f t="shared" si="2251"/>
        <v>0</v>
      </c>
      <c r="E4977" s="618">
        <f t="shared" si="2251"/>
        <v>0</v>
      </c>
      <c r="F4977" s="626">
        <f t="shared" si="2251"/>
        <v>0</v>
      </c>
      <c r="G4977" s="821">
        <f t="shared" si="2251"/>
        <v>3472000</v>
      </c>
      <c r="H4977" s="618">
        <f t="shared" si="2251"/>
        <v>0</v>
      </c>
      <c r="I4977" s="935">
        <f t="shared" si="2251"/>
        <v>3472000</v>
      </c>
      <c r="J4977" s="628">
        <f t="shared" si="2251"/>
        <v>8000</v>
      </c>
      <c r="K4977" s="743">
        <f t="shared" si="2249"/>
        <v>99.770114942528735</v>
      </c>
    </row>
    <row r="4978" spans="1:11" ht="14.1" customHeight="1" x14ac:dyDescent="0.25">
      <c r="A4978" s="732" t="s">
        <v>852</v>
      </c>
      <c r="B4978" s="4" t="s">
        <v>1000</v>
      </c>
      <c r="C4978" s="12">
        <v>3480000</v>
      </c>
      <c r="D4978" s="218"/>
      <c r="E4978" s="218"/>
      <c r="F4978" s="697"/>
      <c r="G4978" s="822">
        <v>3472000</v>
      </c>
      <c r="H4978" s="605"/>
      <c r="I4978" s="823">
        <f>H4978+G4978</f>
        <v>3472000</v>
      </c>
      <c r="J4978" s="604">
        <f>C4978-I4978</f>
        <v>8000</v>
      </c>
      <c r="K4978" s="733">
        <f t="shared" si="2249"/>
        <v>99.770114942528735</v>
      </c>
    </row>
    <row r="4979" spans="1:11" ht="14.1" customHeight="1" x14ac:dyDescent="0.25">
      <c r="A4979" s="745" t="s">
        <v>105</v>
      </c>
      <c r="B4979" s="38" t="s">
        <v>92</v>
      </c>
      <c r="C4979" s="620">
        <f t="shared" ref="C4979:J4979" si="2252">C4980+C4988+C4992+C4999+C5010+C5017+C5021+C5025</f>
        <v>167720000</v>
      </c>
      <c r="D4979" s="620">
        <f t="shared" si="2252"/>
        <v>0</v>
      </c>
      <c r="E4979" s="620">
        <f t="shared" si="2252"/>
        <v>0</v>
      </c>
      <c r="F4979" s="453">
        <f t="shared" si="2252"/>
        <v>0</v>
      </c>
      <c r="G4979" s="832">
        <f t="shared" si="2252"/>
        <v>147582038</v>
      </c>
      <c r="H4979" s="620">
        <f t="shared" si="2252"/>
        <v>7930009</v>
      </c>
      <c r="I4979" s="810">
        <f t="shared" si="2252"/>
        <v>155512047</v>
      </c>
      <c r="J4979" s="866">
        <f t="shared" si="2252"/>
        <v>12207953</v>
      </c>
      <c r="K4979" s="746">
        <f t="shared" si="2249"/>
        <v>92.721230026234196</v>
      </c>
    </row>
    <row r="4980" spans="1:11" ht="14.1" customHeight="1" thickBot="1" x14ac:dyDescent="0.3">
      <c r="A4980" s="371" t="s">
        <v>37</v>
      </c>
      <c r="B4980" s="47" t="s">
        <v>38</v>
      </c>
      <c r="C4980" s="616">
        <f>C4981</f>
        <v>15000000</v>
      </c>
      <c r="D4980" s="616">
        <f t="shared" ref="D4980:J4980" si="2253">D4981</f>
        <v>0</v>
      </c>
      <c r="E4980" s="616">
        <f t="shared" si="2253"/>
        <v>0</v>
      </c>
      <c r="F4980" s="622">
        <f t="shared" si="2253"/>
        <v>0</v>
      </c>
      <c r="G4980" s="838">
        <f t="shared" si="2253"/>
        <v>12000000</v>
      </c>
      <c r="H4980" s="641">
        <f t="shared" si="2253"/>
        <v>0</v>
      </c>
      <c r="I4980" s="962">
        <f t="shared" si="2253"/>
        <v>12000000</v>
      </c>
      <c r="J4980" s="632">
        <f t="shared" si="2253"/>
        <v>3000000</v>
      </c>
      <c r="K4980" s="739">
        <f t="shared" si="2249"/>
        <v>80</v>
      </c>
    </row>
    <row r="4981" spans="1:11" ht="14.1" customHeight="1" thickBot="1" x14ac:dyDescent="0.3">
      <c r="A4981" s="372" t="s">
        <v>264</v>
      </c>
      <c r="B4981" s="3" t="s">
        <v>258</v>
      </c>
      <c r="C4981" s="617">
        <f>C4982+C4985</f>
        <v>15000000</v>
      </c>
      <c r="D4981" s="617">
        <f t="shared" ref="D4981:J4981" si="2254">D4982+D4985</f>
        <v>0</v>
      </c>
      <c r="E4981" s="617">
        <f t="shared" si="2254"/>
        <v>0</v>
      </c>
      <c r="F4981" s="624">
        <f t="shared" si="2254"/>
        <v>0</v>
      </c>
      <c r="G4981" s="820">
        <f t="shared" si="2254"/>
        <v>12000000</v>
      </c>
      <c r="H4981" s="617">
        <f t="shared" si="2254"/>
        <v>0</v>
      </c>
      <c r="I4981" s="934">
        <f t="shared" si="2254"/>
        <v>12000000</v>
      </c>
      <c r="J4981" s="625">
        <f t="shared" si="2254"/>
        <v>3000000</v>
      </c>
      <c r="K4981" s="741">
        <f t="shared" si="2249"/>
        <v>80</v>
      </c>
    </row>
    <row r="4982" spans="1:11" ht="14.1" customHeight="1" x14ac:dyDescent="0.25">
      <c r="A4982" s="747" t="s">
        <v>269</v>
      </c>
      <c r="B4982" s="41" t="s">
        <v>259</v>
      </c>
      <c r="C4982" s="618">
        <f>C4983+C4984</f>
        <v>3000000</v>
      </c>
      <c r="D4982" s="618">
        <f t="shared" ref="D4982:J4982" si="2255">D4983+D4984</f>
        <v>0</v>
      </c>
      <c r="E4982" s="618">
        <f t="shared" si="2255"/>
        <v>0</v>
      </c>
      <c r="F4982" s="618">
        <f t="shared" si="2255"/>
        <v>0</v>
      </c>
      <c r="G4982" s="618">
        <f t="shared" si="2255"/>
        <v>0</v>
      </c>
      <c r="H4982" s="618">
        <f t="shared" si="2255"/>
        <v>0</v>
      </c>
      <c r="I4982" s="618">
        <f t="shared" si="2255"/>
        <v>0</v>
      </c>
      <c r="J4982" s="618">
        <f t="shared" si="2255"/>
        <v>3000000</v>
      </c>
      <c r="K4982" s="743">
        <f t="shared" si="2249"/>
        <v>0</v>
      </c>
    </row>
    <row r="4983" spans="1:11" ht="14.1" customHeight="1" x14ac:dyDescent="0.25">
      <c r="A4983" s="747" t="s">
        <v>1014</v>
      </c>
      <c r="B4983" s="41" t="s">
        <v>1015</v>
      </c>
      <c r="C4983" s="618">
        <v>3000000</v>
      </c>
      <c r="D4983" s="618"/>
      <c r="E4983" s="618"/>
      <c r="F4983" s="626"/>
      <c r="G4983" s="821">
        <v>0</v>
      </c>
      <c r="H4983" s="618">
        <v>0</v>
      </c>
      <c r="I4983" s="935">
        <f>H4983+G4983</f>
        <v>0</v>
      </c>
      <c r="J4983" s="628">
        <f>C4983-I4983</f>
        <v>3000000</v>
      </c>
      <c r="K4983" s="743">
        <f>I4983/C4983*100</f>
        <v>0</v>
      </c>
    </row>
    <row r="4984" spans="1:11" ht="14.1" customHeight="1" x14ac:dyDescent="0.25">
      <c r="A4984" s="732" t="s">
        <v>854</v>
      </c>
      <c r="B4984" s="5" t="s">
        <v>853</v>
      </c>
      <c r="C4984" s="12">
        <v>0</v>
      </c>
      <c r="D4984" s="702"/>
      <c r="E4984" s="702"/>
      <c r="F4984" s="703"/>
      <c r="G4984" s="844">
        <v>0</v>
      </c>
      <c r="H4984" s="652">
        <v>0</v>
      </c>
      <c r="I4984" s="943">
        <v>0</v>
      </c>
      <c r="J4984" s="653">
        <v>0</v>
      </c>
      <c r="K4984" s="733"/>
    </row>
    <row r="4985" spans="1:11" ht="14.1" customHeight="1" x14ac:dyDescent="0.25">
      <c r="A4985" s="732" t="s">
        <v>270</v>
      </c>
      <c r="B4985" s="4" t="s">
        <v>260</v>
      </c>
      <c r="C4985" s="12">
        <f>C4986+C4987</f>
        <v>12000000</v>
      </c>
      <c r="D4985" s="12">
        <f t="shared" ref="D4985:J4985" si="2256">D4986+D4987</f>
        <v>0</v>
      </c>
      <c r="E4985" s="12">
        <f t="shared" si="2256"/>
        <v>0</v>
      </c>
      <c r="F4985" s="633">
        <f t="shared" si="2256"/>
        <v>0</v>
      </c>
      <c r="G4985" s="824">
        <f t="shared" si="2256"/>
        <v>12000000</v>
      </c>
      <c r="H4985" s="12">
        <f t="shared" si="2256"/>
        <v>0</v>
      </c>
      <c r="I4985" s="834">
        <f t="shared" si="2256"/>
        <v>12000000</v>
      </c>
      <c r="J4985" s="634">
        <f t="shared" si="2256"/>
        <v>0</v>
      </c>
      <c r="K4985" s="733">
        <f t="shared" ref="K4985:K5005" si="2257">I4985/C4985*100</f>
        <v>100</v>
      </c>
    </row>
    <row r="4986" spans="1:11" ht="14.1" customHeight="1" x14ac:dyDescent="0.25">
      <c r="A4986" s="732" t="s">
        <v>855</v>
      </c>
      <c r="B4986" s="4" t="s">
        <v>857</v>
      </c>
      <c r="C4986" s="12">
        <v>4000000</v>
      </c>
      <c r="D4986" s="702"/>
      <c r="E4986" s="702"/>
      <c r="F4986" s="703"/>
      <c r="G4986" s="844">
        <v>4000000</v>
      </c>
      <c r="H4986" s="652"/>
      <c r="I4986" s="943">
        <f>H4986+G4986</f>
        <v>4000000</v>
      </c>
      <c r="J4986" s="653">
        <f>C4986-I4986</f>
        <v>0</v>
      </c>
      <c r="K4986" s="733">
        <f t="shared" si="2257"/>
        <v>100</v>
      </c>
    </row>
    <row r="4987" spans="1:11" ht="14.1" customHeight="1" x14ac:dyDescent="0.25">
      <c r="A4987" s="732" t="s">
        <v>856</v>
      </c>
      <c r="B4987" s="32" t="s">
        <v>858</v>
      </c>
      <c r="C4987" s="611">
        <v>8000000</v>
      </c>
      <c r="D4987" s="704"/>
      <c r="E4987" s="704"/>
      <c r="F4987" s="705"/>
      <c r="G4987" s="844">
        <v>8000000</v>
      </c>
      <c r="H4987" s="654"/>
      <c r="I4987" s="943">
        <f>H4987+G4987</f>
        <v>8000000</v>
      </c>
      <c r="J4987" s="653">
        <f>C4987-I4987</f>
        <v>0</v>
      </c>
      <c r="K4987" s="733">
        <f t="shared" si="2257"/>
        <v>100</v>
      </c>
    </row>
    <row r="4988" spans="1:11" ht="14.1" customHeight="1" thickBot="1" x14ac:dyDescent="0.3">
      <c r="A4988" s="371" t="s">
        <v>39</v>
      </c>
      <c r="B4988" s="47" t="s">
        <v>40</v>
      </c>
      <c r="C4988" s="616">
        <f>C4989</f>
        <v>8000000</v>
      </c>
      <c r="D4988" s="616">
        <f t="shared" ref="D4988:J4990" si="2258">D4989</f>
        <v>0</v>
      </c>
      <c r="E4988" s="616">
        <f t="shared" si="2258"/>
        <v>0</v>
      </c>
      <c r="F4988" s="622">
        <f t="shared" si="2258"/>
        <v>0</v>
      </c>
      <c r="G4988" s="819">
        <f t="shared" si="2258"/>
        <v>8000000</v>
      </c>
      <c r="H4988" s="616">
        <f t="shared" si="2258"/>
        <v>0</v>
      </c>
      <c r="I4988" s="961">
        <f t="shared" si="2258"/>
        <v>8000000</v>
      </c>
      <c r="J4988" s="865">
        <f t="shared" si="2258"/>
        <v>0</v>
      </c>
      <c r="K4988" s="739">
        <f t="shared" si="2257"/>
        <v>100</v>
      </c>
    </row>
    <row r="4989" spans="1:11" ht="14.1" customHeight="1" thickBot="1" x14ac:dyDescent="0.3">
      <c r="A4989" s="372" t="s">
        <v>265</v>
      </c>
      <c r="B4989" s="3" t="s">
        <v>258</v>
      </c>
      <c r="C4989" s="617">
        <f>C4990</f>
        <v>8000000</v>
      </c>
      <c r="D4989" s="617">
        <f t="shared" si="2258"/>
        <v>0</v>
      </c>
      <c r="E4989" s="617">
        <f t="shared" si="2258"/>
        <v>0</v>
      </c>
      <c r="F4989" s="624">
        <f t="shared" si="2258"/>
        <v>0</v>
      </c>
      <c r="G4989" s="820">
        <f t="shared" si="2258"/>
        <v>8000000</v>
      </c>
      <c r="H4989" s="617">
        <f t="shared" si="2258"/>
        <v>0</v>
      </c>
      <c r="I4989" s="934">
        <f t="shared" si="2258"/>
        <v>8000000</v>
      </c>
      <c r="J4989" s="625">
        <f t="shared" si="2258"/>
        <v>0</v>
      </c>
      <c r="K4989" s="741">
        <f t="shared" si="2257"/>
        <v>100</v>
      </c>
    </row>
    <row r="4990" spans="1:11" ht="14.1" customHeight="1" x14ac:dyDescent="0.25">
      <c r="A4990" s="747" t="s">
        <v>266</v>
      </c>
      <c r="B4990" s="41" t="s">
        <v>261</v>
      </c>
      <c r="C4990" s="618">
        <f>C4991</f>
        <v>8000000</v>
      </c>
      <c r="D4990" s="618">
        <f t="shared" si="2258"/>
        <v>0</v>
      </c>
      <c r="E4990" s="618">
        <f t="shared" si="2258"/>
        <v>0</v>
      </c>
      <c r="F4990" s="626">
        <f t="shared" si="2258"/>
        <v>0</v>
      </c>
      <c r="G4990" s="821">
        <f t="shared" si="2258"/>
        <v>8000000</v>
      </c>
      <c r="H4990" s="618">
        <f t="shared" si="2258"/>
        <v>0</v>
      </c>
      <c r="I4990" s="935">
        <f t="shared" si="2258"/>
        <v>8000000</v>
      </c>
      <c r="J4990" s="628">
        <f t="shared" si="2258"/>
        <v>0</v>
      </c>
      <c r="K4990" s="743">
        <f t="shared" si="2257"/>
        <v>100</v>
      </c>
    </row>
    <row r="4991" spans="1:11" ht="14.1" customHeight="1" x14ac:dyDescent="0.25">
      <c r="A4991" s="732" t="s">
        <v>267</v>
      </c>
      <c r="B4991" s="4" t="s">
        <v>262</v>
      </c>
      <c r="C4991" s="12">
        <v>8000000</v>
      </c>
      <c r="D4991" s="702"/>
      <c r="E4991" s="702"/>
      <c r="F4991" s="703"/>
      <c r="G4991" s="844">
        <v>8000000</v>
      </c>
      <c r="H4991" s="652"/>
      <c r="I4991" s="943">
        <f>H4991+G4991</f>
        <v>8000000</v>
      </c>
      <c r="J4991" s="655">
        <f>C4991-I4991</f>
        <v>0</v>
      </c>
      <c r="K4991" s="733">
        <f t="shared" si="2257"/>
        <v>100</v>
      </c>
    </row>
    <row r="4992" spans="1:11" ht="14.1" customHeight="1" thickBot="1" x14ac:dyDescent="0.3">
      <c r="A4992" s="371" t="s">
        <v>41</v>
      </c>
      <c r="B4992" s="47" t="s">
        <v>42</v>
      </c>
      <c r="C4992" s="616">
        <f>C4993+C4996</f>
        <v>5000000</v>
      </c>
      <c r="D4992" s="616">
        <f t="shared" ref="D4992:J4992" si="2259">D4993+D4996</f>
        <v>0</v>
      </c>
      <c r="E4992" s="616">
        <f t="shared" si="2259"/>
        <v>0</v>
      </c>
      <c r="F4992" s="622">
        <f t="shared" si="2259"/>
        <v>0</v>
      </c>
      <c r="G4992" s="838">
        <f t="shared" si="2259"/>
        <v>5000000</v>
      </c>
      <c r="H4992" s="641">
        <f t="shared" si="2259"/>
        <v>0</v>
      </c>
      <c r="I4992" s="962">
        <f t="shared" si="2259"/>
        <v>5000000</v>
      </c>
      <c r="J4992" s="632">
        <f t="shared" si="2259"/>
        <v>0</v>
      </c>
      <c r="K4992" s="739">
        <f t="shared" si="2257"/>
        <v>100</v>
      </c>
    </row>
    <row r="4993" spans="1:11" ht="14.1" customHeight="1" thickBot="1" x14ac:dyDescent="0.3">
      <c r="A4993" s="372" t="s">
        <v>273</v>
      </c>
      <c r="B4993" s="3" t="s">
        <v>80</v>
      </c>
      <c r="C4993" s="617">
        <f>C4994</f>
        <v>2000000</v>
      </c>
      <c r="D4993" s="617">
        <f t="shared" ref="D4993:J4994" si="2260">D4994</f>
        <v>0</v>
      </c>
      <c r="E4993" s="617">
        <f t="shared" si="2260"/>
        <v>0</v>
      </c>
      <c r="F4993" s="624">
        <f t="shared" si="2260"/>
        <v>0</v>
      </c>
      <c r="G4993" s="820">
        <f t="shared" si="2260"/>
        <v>2000000</v>
      </c>
      <c r="H4993" s="617">
        <f t="shared" si="2260"/>
        <v>0</v>
      </c>
      <c r="I4993" s="934">
        <f t="shared" si="2260"/>
        <v>2000000</v>
      </c>
      <c r="J4993" s="625">
        <f t="shared" si="2260"/>
        <v>0</v>
      </c>
      <c r="K4993" s="741">
        <f t="shared" si="2257"/>
        <v>100</v>
      </c>
    </row>
    <row r="4994" spans="1:11" ht="14.1" customHeight="1" x14ac:dyDescent="0.25">
      <c r="A4994" s="747" t="s">
        <v>274</v>
      </c>
      <c r="B4994" s="41" t="s">
        <v>180</v>
      </c>
      <c r="C4994" s="618">
        <f>C4995</f>
        <v>2000000</v>
      </c>
      <c r="D4994" s="618">
        <f t="shared" si="2260"/>
        <v>0</v>
      </c>
      <c r="E4994" s="618">
        <f t="shared" si="2260"/>
        <v>0</v>
      </c>
      <c r="F4994" s="626">
        <f t="shared" si="2260"/>
        <v>0</v>
      </c>
      <c r="G4994" s="821">
        <f t="shared" si="2260"/>
        <v>2000000</v>
      </c>
      <c r="H4994" s="618">
        <f t="shared" si="2260"/>
        <v>0</v>
      </c>
      <c r="I4994" s="935">
        <f t="shared" si="2260"/>
        <v>2000000</v>
      </c>
      <c r="J4994" s="628">
        <f t="shared" si="2260"/>
        <v>0</v>
      </c>
      <c r="K4994" s="743">
        <f t="shared" si="2257"/>
        <v>100</v>
      </c>
    </row>
    <row r="4995" spans="1:11" ht="14.1" customHeight="1" thickBot="1" x14ac:dyDescent="0.3">
      <c r="A4995" s="736" t="s">
        <v>275</v>
      </c>
      <c r="B4995" s="32" t="s">
        <v>254</v>
      </c>
      <c r="C4995" s="611">
        <v>2000000</v>
      </c>
      <c r="D4995" s="704"/>
      <c r="E4995" s="704"/>
      <c r="F4995" s="705"/>
      <c r="G4995" s="845">
        <v>2000000</v>
      </c>
      <c r="H4995" s="654"/>
      <c r="I4995" s="944">
        <f>H4995+G4995</f>
        <v>2000000</v>
      </c>
      <c r="J4995" s="656">
        <f>C4995-I4995</f>
        <v>0</v>
      </c>
      <c r="K4995" s="737">
        <f t="shared" si="2257"/>
        <v>100</v>
      </c>
    </row>
    <row r="4996" spans="1:11" ht="14.1" customHeight="1" thickBot="1" x14ac:dyDescent="0.3">
      <c r="A4996" s="372" t="s">
        <v>276</v>
      </c>
      <c r="B4996" s="3" t="s">
        <v>136</v>
      </c>
      <c r="C4996" s="617">
        <f>C4997</f>
        <v>3000000</v>
      </c>
      <c r="D4996" s="617">
        <f t="shared" ref="D4996:J4997" si="2261">D4997</f>
        <v>0</v>
      </c>
      <c r="E4996" s="617">
        <f t="shared" si="2261"/>
        <v>0</v>
      </c>
      <c r="F4996" s="624">
        <f t="shared" si="2261"/>
        <v>0</v>
      </c>
      <c r="G4996" s="820">
        <f t="shared" si="2261"/>
        <v>3000000</v>
      </c>
      <c r="H4996" s="617">
        <f t="shared" si="2261"/>
        <v>0</v>
      </c>
      <c r="I4996" s="934">
        <f t="shared" si="2261"/>
        <v>3000000</v>
      </c>
      <c r="J4996" s="625">
        <f t="shared" si="2261"/>
        <v>0</v>
      </c>
      <c r="K4996" s="741">
        <f t="shared" si="2257"/>
        <v>100</v>
      </c>
    </row>
    <row r="4997" spans="1:11" ht="14.1" customHeight="1" x14ac:dyDescent="0.25">
      <c r="A4997" s="747" t="s">
        <v>277</v>
      </c>
      <c r="B4997" s="41" t="s">
        <v>271</v>
      </c>
      <c r="C4997" s="618">
        <f>C4998</f>
        <v>3000000</v>
      </c>
      <c r="D4997" s="618">
        <f t="shared" si="2261"/>
        <v>0</v>
      </c>
      <c r="E4997" s="618">
        <f t="shared" si="2261"/>
        <v>0</v>
      </c>
      <c r="F4997" s="626">
        <f t="shared" si="2261"/>
        <v>0</v>
      </c>
      <c r="G4997" s="821">
        <f t="shared" si="2261"/>
        <v>3000000</v>
      </c>
      <c r="H4997" s="618">
        <f t="shared" si="2261"/>
        <v>0</v>
      </c>
      <c r="I4997" s="935">
        <f t="shared" si="2261"/>
        <v>3000000</v>
      </c>
      <c r="J4997" s="628">
        <f t="shared" si="2261"/>
        <v>0</v>
      </c>
      <c r="K4997" s="743">
        <f t="shared" si="2257"/>
        <v>100</v>
      </c>
    </row>
    <row r="4998" spans="1:11" ht="14.1" customHeight="1" x14ac:dyDescent="0.25">
      <c r="A4998" s="732" t="s">
        <v>278</v>
      </c>
      <c r="B4998" s="4" t="s">
        <v>272</v>
      </c>
      <c r="C4998" s="12">
        <v>3000000</v>
      </c>
      <c r="D4998" s="702"/>
      <c r="E4998" s="702"/>
      <c r="F4998" s="703"/>
      <c r="G4998" s="652">
        <v>3000000</v>
      </c>
      <c r="H4998" s="652"/>
      <c r="I4998" s="943">
        <f>H4998+G4998</f>
        <v>3000000</v>
      </c>
      <c r="J4998" s="657">
        <f>C4998-I4998</f>
        <v>0</v>
      </c>
      <c r="K4998" s="733">
        <f t="shared" si="2257"/>
        <v>100</v>
      </c>
    </row>
    <row r="4999" spans="1:11" ht="14.1" customHeight="1" thickBot="1" x14ac:dyDescent="0.3">
      <c r="A4999" s="371" t="s">
        <v>43</v>
      </c>
      <c r="B4999" s="47" t="s">
        <v>44</v>
      </c>
      <c r="C4999" s="616">
        <f>C5000+C5003</f>
        <v>19770000</v>
      </c>
      <c r="D4999" s="616">
        <f t="shared" ref="D4999:J4999" si="2262">D5000+D5003</f>
        <v>0</v>
      </c>
      <c r="E4999" s="616">
        <f t="shared" si="2262"/>
        <v>0</v>
      </c>
      <c r="F4999" s="622">
        <f t="shared" si="2262"/>
        <v>0</v>
      </c>
      <c r="G4999" s="838">
        <f t="shared" si="2262"/>
        <v>19770000</v>
      </c>
      <c r="H4999" s="641">
        <f t="shared" si="2262"/>
        <v>0</v>
      </c>
      <c r="I4999" s="962">
        <f t="shared" si="2262"/>
        <v>19770000</v>
      </c>
      <c r="J4999" s="632">
        <f t="shared" si="2262"/>
        <v>0</v>
      </c>
      <c r="K4999" s="739">
        <f t="shared" si="2257"/>
        <v>100</v>
      </c>
    </row>
    <row r="5000" spans="1:11" ht="14.1" customHeight="1" thickBot="1" x14ac:dyDescent="0.3">
      <c r="A5000" s="372" t="s">
        <v>290</v>
      </c>
      <c r="B5000" s="3" t="s">
        <v>80</v>
      </c>
      <c r="C5000" s="617">
        <f>C5001</f>
        <v>5400000</v>
      </c>
      <c r="D5000" s="617">
        <f t="shared" ref="D5000:J5001" si="2263">D5001</f>
        <v>0</v>
      </c>
      <c r="E5000" s="617">
        <f t="shared" si="2263"/>
        <v>0</v>
      </c>
      <c r="F5000" s="624">
        <f t="shared" si="2263"/>
        <v>0</v>
      </c>
      <c r="G5000" s="820">
        <f t="shared" si="2263"/>
        <v>5400000</v>
      </c>
      <c r="H5000" s="617">
        <f t="shared" si="2263"/>
        <v>0</v>
      </c>
      <c r="I5000" s="934">
        <f t="shared" si="2263"/>
        <v>5400000</v>
      </c>
      <c r="J5000" s="625">
        <f t="shared" si="2263"/>
        <v>0</v>
      </c>
      <c r="K5000" s="741">
        <f t="shared" si="2257"/>
        <v>100</v>
      </c>
    </row>
    <row r="5001" spans="1:11" ht="14.1" customHeight="1" x14ac:dyDescent="0.25">
      <c r="A5001" s="747" t="s">
        <v>291</v>
      </c>
      <c r="B5001" s="41" t="s">
        <v>180</v>
      </c>
      <c r="C5001" s="618">
        <f>C5002</f>
        <v>5400000</v>
      </c>
      <c r="D5001" s="618">
        <f t="shared" si="2263"/>
        <v>0</v>
      </c>
      <c r="E5001" s="618">
        <f t="shared" si="2263"/>
        <v>0</v>
      </c>
      <c r="F5001" s="626">
        <f t="shared" si="2263"/>
        <v>0</v>
      </c>
      <c r="G5001" s="821">
        <f t="shared" si="2263"/>
        <v>5400000</v>
      </c>
      <c r="H5001" s="618">
        <f t="shared" si="2263"/>
        <v>0</v>
      </c>
      <c r="I5001" s="935">
        <f t="shared" si="2263"/>
        <v>5400000</v>
      </c>
      <c r="J5001" s="628">
        <f t="shared" si="2263"/>
        <v>0</v>
      </c>
      <c r="K5001" s="743">
        <f t="shared" si="2257"/>
        <v>100</v>
      </c>
    </row>
    <row r="5002" spans="1:11" ht="14.1" customHeight="1" thickBot="1" x14ac:dyDescent="0.3">
      <c r="A5002" s="736" t="s">
        <v>292</v>
      </c>
      <c r="B5002" s="32" t="s">
        <v>254</v>
      </c>
      <c r="C5002" s="611">
        <v>5400000</v>
      </c>
      <c r="D5002" s="706"/>
      <c r="E5002" s="706"/>
      <c r="F5002" s="707"/>
      <c r="G5002" s="845">
        <v>5400000</v>
      </c>
      <c r="H5002" s="654"/>
      <c r="I5002" s="944">
        <f>H5002+G5002</f>
        <v>5400000</v>
      </c>
      <c r="J5002" s="658">
        <f>C5002-I5002</f>
        <v>0</v>
      </c>
      <c r="K5002" s="737">
        <f t="shared" si="2257"/>
        <v>100</v>
      </c>
    </row>
    <row r="5003" spans="1:11" ht="14.1" customHeight="1" thickBot="1" x14ac:dyDescent="0.3">
      <c r="A5003" s="372" t="s">
        <v>293</v>
      </c>
      <c r="B5003" s="3" t="s">
        <v>136</v>
      </c>
      <c r="C5003" s="617">
        <f>C5004</f>
        <v>14370000</v>
      </c>
      <c r="D5003" s="617">
        <f t="shared" ref="D5003:J5004" si="2264">D5004</f>
        <v>0</v>
      </c>
      <c r="E5003" s="617">
        <f t="shared" si="2264"/>
        <v>0</v>
      </c>
      <c r="F5003" s="624">
        <f t="shared" si="2264"/>
        <v>0</v>
      </c>
      <c r="G5003" s="820">
        <f t="shared" si="2264"/>
        <v>14370000</v>
      </c>
      <c r="H5003" s="617">
        <f t="shared" si="2264"/>
        <v>0</v>
      </c>
      <c r="I5003" s="934">
        <f t="shared" si="2264"/>
        <v>14370000</v>
      </c>
      <c r="J5003" s="625">
        <f t="shared" si="2264"/>
        <v>0</v>
      </c>
      <c r="K5003" s="741">
        <f t="shared" si="2257"/>
        <v>100</v>
      </c>
    </row>
    <row r="5004" spans="1:11" ht="14.1" customHeight="1" x14ac:dyDescent="0.25">
      <c r="A5004" s="747" t="s">
        <v>294</v>
      </c>
      <c r="B5004" s="41" t="s">
        <v>271</v>
      </c>
      <c r="C5004" s="618">
        <f>C5005</f>
        <v>14370000</v>
      </c>
      <c r="D5004" s="618">
        <f t="shared" si="2264"/>
        <v>0</v>
      </c>
      <c r="E5004" s="618">
        <f t="shared" si="2264"/>
        <v>0</v>
      </c>
      <c r="F5004" s="626">
        <f t="shared" si="2264"/>
        <v>0</v>
      </c>
      <c r="G5004" s="821">
        <f t="shared" si="2264"/>
        <v>14370000</v>
      </c>
      <c r="H5004" s="618">
        <f t="shared" si="2264"/>
        <v>0</v>
      </c>
      <c r="I5004" s="935">
        <f t="shared" si="2264"/>
        <v>14370000</v>
      </c>
      <c r="J5004" s="628">
        <f t="shared" si="2264"/>
        <v>0</v>
      </c>
      <c r="K5004" s="743">
        <f t="shared" si="2257"/>
        <v>100</v>
      </c>
    </row>
    <row r="5005" spans="1:11" ht="14.1" customHeight="1" x14ac:dyDescent="0.25">
      <c r="A5005" s="732" t="s">
        <v>295</v>
      </c>
      <c r="B5005" s="4" t="s">
        <v>272</v>
      </c>
      <c r="C5005" s="12">
        <v>14370000</v>
      </c>
      <c r="D5005" s="708"/>
      <c r="E5005" s="708"/>
      <c r="F5005" s="709"/>
      <c r="G5005" s="844">
        <v>14370000</v>
      </c>
      <c r="H5005" s="652"/>
      <c r="I5005" s="943">
        <f>H5005+G5005</f>
        <v>14370000</v>
      </c>
      <c r="J5005" s="657">
        <f>C5005-I5005</f>
        <v>0</v>
      </c>
      <c r="K5005" s="733">
        <f t="shared" si="2257"/>
        <v>100</v>
      </c>
    </row>
    <row r="5006" spans="1:11" ht="14.1" customHeight="1" x14ac:dyDescent="0.25">
      <c r="A5006" s="879"/>
      <c r="B5006" s="879"/>
      <c r="C5006" s="880"/>
      <c r="D5006" s="904"/>
      <c r="E5006" s="904"/>
      <c r="F5006" s="904"/>
      <c r="G5006" s="905"/>
      <c r="H5006" s="906"/>
      <c r="I5006" s="906"/>
      <c r="J5006" s="907"/>
      <c r="K5006" s="884"/>
    </row>
    <row r="5007" spans="1:11" ht="14.1" customHeight="1" x14ac:dyDescent="0.25">
      <c r="A5007" s="7"/>
      <c r="B5007" s="7"/>
      <c r="C5007" s="885"/>
      <c r="D5007" s="908"/>
      <c r="E5007" s="908"/>
      <c r="F5007" s="908"/>
      <c r="G5007" s="909"/>
      <c r="H5007" s="910"/>
      <c r="I5007" s="910"/>
      <c r="J5007" s="911"/>
      <c r="K5007" s="887"/>
    </row>
    <row r="5008" spans="1:11" ht="14.1" customHeight="1" x14ac:dyDescent="0.25">
      <c r="A5008" s="7"/>
      <c r="B5008" s="7"/>
      <c r="C5008" s="885"/>
      <c r="D5008" s="908"/>
      <c r="E5008" s="908"/>
      <c r="F5008" s="908"/>
      <c r="G5008" s="909"/>
      <c r="H5008" s="910"/>
      <c r="I5008" s="910"/>
      <c r="J5008" s="911"/>
      <c r="K5008" s="887">
        <v>7</v>
      </c>
    </row>
    <row r="5009" spans="1:13" ht="14.1" customHeight="1" x14ac:dyDescent="0.25">
      <c r="A5009" s="717" t="s">
        <v>435</v>
      </c>
      <c r="B5009" s="689">
        <v>2</v>
      </c>
      <c r="C5009" s="690" t="s">
        <v>436</v>
      </c>
      <c r="D5009" s="690" t="s">
        <v>437</v>
      </c>
      <c r="E5009" s="690" t="s">
        <v>438</v>
      </c>
      <c r="F5009" s="691" t="s">
        <v>439</v>
      </c>
      <c r="G5009" s="801">
        <v>7</v>
      </c>
      <c r="H5009" s="581">
        <v>8</v>
      </c>
      <c r="I5009" s="924">
        <v>9</v>
      </c>
      <c r="J5009" s="582">
        <v>10</v>
      </c>
      <c r="K5009" s="718">
        <v>11</v>
      </c>
    </row>
    <row r="5010" spans="1:13" ht="14.1" customHeight="1" thickBot="1" x14ac:dyDescent="0.3">
      <c r="A5010" s="371" t="s">
        <v>45</v>
      </c>
      <c r="B5010" s="47" t="s">
        <v>46</v>
      </c>
      <c r="C5010" s="616">
        <f>C5011</f>
        <v>25000000</v>
      </c>
      <c r="D5010" s="616">
        <f t="shared" ref="D5010:J5011" si="2265">D5011</f>
        <v>0</v>
      </c>
      <c r="E5010" s="616">
        <f t="shared" si="2265"/>
        <v>0</v>
      </c>
      <c r="F5010" s="622">
        <f t="shared" si="2265"/>
        <v>0</v>
      </c>
      <c r="G5010" s="838">
        <f t="shared" si="2265"/>
        <v>11158538</v>
      </c>
      <c r="H5010" s="641">
        <f t="shared" si="2265"/>
        <v>6357509</v>
      </c>
      <c r="I5010" s="962">
        <f t="shared" si="2265"/>
        <v>17516047</v>
      </c>
      <c r="J5010" s="632">
        <f t="shared" si="2265"/>
        <v>7483953</v>
      </c>
      <c r="K5010" s="739">
        <f t="shared" ref="K5010:K5043" si="2266">I5010/C5010*100</f>
        <v>70.064188000000001</v>
      </c>
    </row>
    <row r="5011" spans="1:13" ht="14.1" customHeight="1" thickBot="1" x14ac:dyDescent="0.3">
      <c r="A5011" s="748" t="s">
        <v>284</v>
      </c>
      <c r="B5011" s="335" t="s">
        <v>136</v>
      </c>
      <c r="C5011" s="53">
        <f>C5012</f>
        <v>25000000</v>
      </c>
      <c r="D5011" s="53">
        <f t="shared" si="2265"/>
        <v>0</v>
      </c>
      <c r="E5011" s="53">
        <f t="shared" si="2265"/>
        <v>0</v>
      </c>
      <c r="F5011" s="69">
        <f t="shared" si="2265"/>
        <v>0</v>
      </c>
      <c r="G5011" s="848">
        <f t="shared" si="2265"/>
        <v>11158538</v>
      </c>
      <c r="H5011" s="53">
        <f t="shared" si="2265"/>
        <v>6357509</v>
      </c>
      <c r="I5011" s="945">
        <f t="shared" si="2265"/>
        <v>17516047</v>
      </c>
      <c r="J5011" s="659">
        <f t="shared" si="2265"/>
        <v>7483953</v>
      </c>
      <c r="K5011" s="749">
        <f t="shared" si="2266"/>
        <v>70.064188000000001</v>
      </c>
    </row>
    <row r="5012" spans="1:13" ht="14.1" customHeight="1" x14ac:dyDescent="0.25">
      <c r="A5012" s="768" t="s">
        <v>285</v>
      </c>
      <c r="B5012" s="338" t="s">
        <v>279</v>
      </c>
      <c r="C5012" s="52">
        <f>C5013+C5014+C5015+C5016</f>
        <v>25000000</v>
      </c>
      <c r="D5012" s="52">
        <f t="shared" ref="D5012:J5012" si="2267">D5013+D5014+D5015+D5016</f>
        <v>0</v>
      </c>
      <c r="E5012" s="52">
        <f t="shared" si="2267"/>
        <v>0</v>
      </c>
      <c r="F5012" s="70">
        <f t="shared" si="2267"/>
        <v>0</v>
      </c>
      <c r="G5012" s="849">
        <f t="shared" si="2267"/>
        <v>11158538</v>
      </c>
      <c r="H5012" s="52">
        <f t="shared" si="2267"/>
        <v>6357509</v>
      </c>
      <c r="I5012" s="946">
        <f t="shared" si="2267"/>
        <v>17516047</v>
      </c>
      <c r="J5012" s="660">
        <f t="shared" si="2267"/>
        <v>7483953</v>
      </c>
      <c r="K5012" s="759">
        <f t="shared" si="2266"/>
        <v>70.064188000000001</v>
      </c>
    </row>
    <row r="5013" spans="1:13" ht="14.1" customHeight="1" x14ac:dyDescent="0.25">
      <c r="A5013" s="378" t="s">
        <v>286</v>
      </c>
      <c r="B5013" s="5" t="s">
        <v>280</v>
      </c>
      <c r="C5013" s="6">
        <v>2200000</v>
      </c>
      <c r="D5013" s="702"/>
      <c r="E5013" s="702"/>
      <c r="F5013" s="703"/>
      <c r="G5013" s="1639">
        <f>I4502</f>
        <v>1064867</v>
      </c>
      <c r="H5013" s="1617">
        <f>440000+250000</f>
        <v>690000</v>
      </c>
      <c r="I5013" s="1618">
        <f>H5013+G5013</f>
        <v>1754867</v>
      </c>
      <c r="J5013" s="653">
        <f>C5013-I5013</f>
        <v>445133</v>
      </c>
      <c r="K5013" s="752">
        <f t="shared" si="2266"/>
        <v>79.766681818181823</v>
      </c>
      <c r="M5013" t="s">
        <v>1155</v>
      </c>
    </row>
    <row r="5014" spans="1:13" ht="14.1" customHeight="1" x14ac:dyDescent="0.25">
      <c r="A5014" s="378" t="s">
        <v>287</v>
      </c>
      <c r="B5014" s="5" t="s">
        <v>281</v>
      </c>
      <c r="C5014" s="6">
        <v>3866000</v>
      </c>
      <c r="D5014" s="702"/>
      <c r="E5014" s="702"/>
      <c r="F5014" s="703"/>
      <c r="G5014" s="1639">
        <v>1247500</v>
      </c>
      <c r="H5014" s="1617">
        <f>250000+125000</f>
        <v>375000</v>
      </c>
      <c r="I5014" s="1618">
        <f>H5014+G5014</f>
        <v>1622500</v>
      </c>
      <c r="J5014" s="653">
        <f>C5014-I5014</f>
        <v>2243500</v>
      </c>
      <c r="K5014" s="752">
        <f t="shared" si="2266"/>
        <v>41.968442834971547</v>
      </c>
    </row>
    <row r="5015" spans="1:13" ht="14.1" customHeight="1" x14ac:dyDescent="0.25">
      <c r="A5015" s="378" t="s">
        <v>288</v>
      </c>
      <c r="B5015" s="5" t="s">
        <v>282</v>
      </c>
      <c r="C5015" s="6">
        <v>17184000</v>
      </c>
      <c r="D5015" s="702"/>
      <c r="E5015" s="702"/>
      <c r="F5015" s="703"/>
      <c r="G5015" s="1639">
        <f>I4504</f>
        <v>7391671</v>
      </c>
      <c r="H5015" s="1617">
        <v>5167509</v>
      </c>
      <c r="I5015" s="1618">
        <f>H5015+G5015</f>
        <v>12559180</v>
      </c>
      <c r="J5015" s="653">
        <f>C5015-I5015</f>
        <v>4624820</v>
      </c>
      <c r="K5015" s="752">
        <f t="shared" si="2266"/>
        <v>73.086475791433898</v>
      </c>
    </row>
    <row r="5016" spans="1:13" ht="14.1" customHeight="1" x14ac:dyDescent="0.25">
      <c r="A5016" s="378" t="s">
        <v>289</v>
      </c>
      <c r="B5016" s="5" t="s">
        <v>283</v>
      </c>
      <c r="C5016" s="6">
        <v>1750000</v>
      </c>
      <c r="D5016" s="702"/>
      <c r="E5016" s="702"/>
      <c r="F5016" s="703"/>
      <c r="G5016" s="844">
        <v>1454500</v>
      </c>
      <c r="H5016" s="652">
        <v>125000</v>
      </c>
      <c r="I5016" s="943">
        <f>H5016+G5016</f>
        <v>1579500</v>
      </c>
      <c r="J5016" s="653">
        <f>C5016-I5016</f>
        <v>170500</v>
      </c>
      <c r="K5016" s="752">
        <f t="shared" si="2266"/>
        <v>90.257142857142853</v>
      </c>
    </row>
    <row r="5017" spans="1:13" ht="14.1" customHeight="1" thickBot="1" x14ac:dyDescent="0.3">
      <c r="A5017" s="371" t="s">
        <v>47</v>
      </c>
      <c r="B5017" s="47" t="s">
        <v>48</v>
      </c>
      <c r="C5017" s="616">
        <f>C5018</f>
        <v>2500000</v>
      </c>
      <c r="D5017" s="616">
        <f t="shared" ref="D5017:J5019" si="2268">D5018</f>
        <v>0</v>
      </c>
      <c r="E5017" s="616">
        <f t="shared" si="2268"/>
        <v>0</v>
      </c>
      <c r="F5017" s="622">
        <f t="shared" si="2268"/>
        <v>0</v>
      </c>
      <c r="G5017" s="838">
        <f t="shared" si="2268"/>
        <v>2500000</v>
      </c>
      <c r="H5017" s="641">
        <f t="shared" si="2268"/>
        <v>0</v>
      </c>
      <c r="I5017" s="962">
        <f t="shared" si="2268"/>
        <v>2500000</v>
      </c>
      <c r="J5017" s="632">
        <f t="shared" si="2268"/>
        <v>0</v>
      </c>
      <c r="K5017" s="739">
        <f t="shared" si="2266"/>
        <v>100</v>
      </c>
    </row>
    <row r="5018" spans="1:13" ht="14.1" customHeight="1" thickBot="1" x14ac:dyDescent="0.3">
      <c r="A5018" s="372" t="s">
        <v>296</v>
      </c>
      <c r="B5018" s="3" t="s">
        <v>136</v>
      </c>
      <c r="C5018" s="53">
        <f>C5019</f>
        <v>2500000</v>
      </c>
      <c r="D5018" s="53">
        <f t="shared" si="2268"/>
        <v>0</v>
      </c>
      <c r="E5018" s="53">
        <f t="shared" si="2268"/>
        <v>0</v>
      </c>
      <c r="F5018" s="69">
        <f t="shared" si="2268"/>
        <v>0</v>
      </c>
      <c r="G5018" s="848">
        <f t="shared" si="2268"/>
        <v>2500000</v>
      </c>
      <c r="H5018" s="53">
        <f t="shared" si="2268"/>
        <v>0</v>
      </c>
      <c r="I5018" s="945">
        <f t="shared" si="2268"/>
        <v>2500000</v>
      </c>
      <c r="J5018" s="659">
        <f t="shared" si="2268"/>
        <v>0</v>
      </c>
      <c r="K5018" s="741">
        <f t="shared" si="2266"/>
        <v>100</v>
      </c>
    </row>
    <row r="5019" spans="1:13" ht="14.1" customHeight="1" x14ac:dyDescent="0.25">
      <c r="A5019" s="747" t="s">
        <v>297</v>
      </c>
      <c r="B5019" s="51" t="s">
        <v>206</v>
      </c>
      <c r="C5019" s="52">
        <f>C5020</f>
        <v>2500000</v>
      </c>
      <c r="D5019" s="52">
        <f t="shared" si="2268"/>
        <v>0</v>
      </c>
      <c r="E5019" s="52">
        <f t="shared" si="2268"/>
        <v>0</v>
      </c>
      <c r="F5019" s="70">
        <f t="shared" si="2268"/>
        <v>0</v>
      </c>
      <c r="G5019" s="849">
        <f t="shared" si="2268"/>
        <v>2500000</v>
      </c>
      <c r="H5019" s="52">
        <f t="shared" si="2268"/>
        <v>0</v>
      </c>
      <c r="I5019" s="946">
        <f t="shared" si="2268"/>
        <v>2500000</v>
      </c>
      <c r="J5019" s="660">
        <f t="shared" si="2268"/>
        <v>0</v>
      </c>
      <c r="K5019" s="743">
        <f t="shared" si="2266"/>
        <v>100</v>
      </c>
    </row>
    <row r="5020" spans="1:13" ht="14.1" customHeight="1" x14ac:dyDescent="0.25">
      <c r="A5020" s="732" t="s">
        <v>298</v>
      </c>
      <c r="B5020" s="4" t="s">
        <v>725</v>
      </c>
      <c r="C5020" s="6">
        <v>2500000</v>
      </c>
      <c r="D5020" s="702"/>
      <c r="E5020" s="702"/>
      <c r="F5020" s="703"/>
      <c r="G5020" s="844">
        <v>2500000</v>
      </c>
      <c r="H5020" s="652"/>
      <c r="I5020" s="947">
        <f>H5020+G5020</f>
        <v>2500000</v>
      </c>
      <c r="J5020" s="657">
        <f>C5020-I5020</f>
        <v>0</v>
      </c>
      <c r="K5020" s="733">
        <f t="shared" si="2266"/>
        <v>100</v>
      </c>
    </row>
    <row r="5021" spans="1:13" ht="14.1" customHeight="1" thickBot="1" x14ac:dyDescent="0.3">
      <c r="A5021" s="371" t="s">
        <v>49</v>
      </c>
      <c r="B5021" s="47" t="s">
        <v>50</v>
      </c>
      <c r="C5021" s="616">
        <f>C5022</f>
        <v>1250000</v>
      </c>
      <c r="D5021" s="616">
        <f t="shared" ref="D5021:J5023" si="2269">D5022</f>
        <v>0</v>
      </c>
      <c r="E5021" s="616">
        <f t="shared" si="2269"/>
        <v>0</v>
      </c>
      <c r="F5021" s="622">
        <f t="shared" si="2269"/>
        <v>0</v>
      </c>
      <c r="G5021" s="838">
        <f t="shared" si="2269"/>
        <v>1050000</v>
      </c>
      <c r="H5021" s="641">
        <f t="shared" si="2269"/>
        <v>200000</v>
      </c>
      <c r="I5021" s="962">
        <f t="shared" si="2269"/>
        <v>1250000</v>
      </c>
      <c r="J5021" s="632">
        <f t="shared" si="2269"/>
        <v>0</v>
      </c>
      <c r="K5021" s="739">
        <f t="shared" si="2266"/>
        <v>100</v>
      </c>
    </row>
    <row r="5022" spans="1:13" ht="14.1" customHeight="1" thickBot="1" x14ac:dyDescent="0.3">
      <c r="A5022" s="372" t="s">
        <v>299</v>
      </c>
      <c r="B5022" s="3" t="s">
        <v>136</v>
      </c>
      <c r="C5022" s="53">
        <f>C5023</f>
        <v>1250000</v>
      </c>
      <c r="D5022" s="53">
        <f t="shared" si="2269"/>
        <v>0</v>
      </c>
      <c r="E5022" s="53">
        <f t="shared" si="2269"/>
        <v>0</v>
      </c>
      <c r="F5022" s="69">
        <f t="shared" si="2269"/>
        <v>0</v>
      </c>
      <c r="G5022" s="848">
        <f t="shared" si="2269"/>
        <v>1050000</v>
      </c>
      <c r="H5022" s="53">
        <f t="shared" si="2269"/>
        <v>200000</v>
      </c>
      <c r="I5022" s="945">
        <f t="shared" si="2269"/>
        <v>1250000</v>
      </c>
      <c r="J5022" s="659">
        <f t="shared" si="2269"/>
        <v>0</v>
      </c>
      <c r="K5022" s="741">
        <f t="shared" si="2266"/>
        <v>100</v>
      </c>
    </row>
    <row r="5023" spans="1:13" ht="14.1" customHeight="1" x14ac:dyDescent="0.25">
      <c r="A5023" s="747" t="s">
        <v>300</v>
      </c>
      <c r="B5023" s="51" t="s">
        <v>206</v>
      </c>
      <c r="C5023" s="52">
        <f>C5024</f>
        <v>1250000</v>
      </c>
      <c r="D5023" s="52">
        <f t="shared" si="2269"/>
        <v>0</v>
      </c>
      <c r="E5023" s="52">
        <f t="shared" si="2269"/>
        <v>0</v>
      </c>
      <c r="F5023" s="70">
        <f t="shared" si="2269"/>
        <v>0</v>
      </c>
      <c r="G5023" s="849">
        <f t="shared" si="2269"/>
        <v>1050000</v>
      </c>
      <c r="H5023" s="52">
        <f t="shared" si="2269"/>
        <v>200000</v>
      </c>
      <c r="I5023" s="946">
        <f t="shared" si="2269"/>
        <v>1250000</v>
      </c>
      <c r="J5023" s="660">
        <f t="shared" si="2269"/>
        <v>0</v>
      </c>
      <c r="K5023" s="743">
        <f t="shared" si="2266"/>
        <v>100</v>
      </c>
    </row>
    <row r="5024" spans="1:13" ht="14.1" customHeight="1" x14ac:dyDescent="0.25">
      <c r="A5024" s="732" t="s">
        <v>301</v>
      </c>
      <c r="B5024" s="4" t="s">
        <v>724</v>
      </c>
      <c r="C5024" s="6">
        <v>1250000</v>
      </c>
      <c r="D5024" s="708"/>
      <c r="E5024" s="708"/>
      <c r="F5024" s="709"/>
      <c r="G5024" s="844">
        <v>1050000</v>
      </c>
      <c r="H5024" s="652">
        <v>200000</v>
      </c>
      <c r="I5024" s="947">
        <f>H5024+G5024</f>
        <v>1250000</v>
      </c>
      <c r="J5024" s="657">
        <f>C5024-I5024</f>
        <v>0</v>
      </c>
      <c r="K5024" s="733">
        <f t="shared" si="2266"/>
        <v>100</v>
      </c>
    </row>
    <row r="5025" spans="1:11" ht="14.1" customHeight="1" thickBot="1" x14ac:dyDescent="0.3">
      <c r="A5025" s="769" t="s">
        <v>859</v>
      </c>
      <c r="B5025" s="450" t="s">
        <v>879</v>
      </c>
      <c r="C5025" s="451">
        <f>C5026+C5031+C5036</f>
        <v>91200000</v>
      </c>
      <c r="D5025" s="451">
        <f t="shared" ref="D5025:J5025" si="2270">D5026+D5031+D5036</f>
        <v>0</v>
      </c>
      <c r="E5025" s="451">
        <f t="shared" si="2270"/>
        <v>0</v>
      </c>
      <c r="F5025" s="790">
        <f t="shared" si="2270"/>
        <v>0</v>
      </c>
      <c r="G5025" s="850">
        <f t="shared" si="2270"/>
        <v>88103500</v>
      </c>
      <c r="H5025" s="451">
        <f t="shared" si="2270"/>
        <v>1372500</v>
      </c>
      <c r="I5025" s="966">
        <f t="shared" si="2270"/>
        <v>89476000</v>
      </c>
      <c r="J5025" s="871">
        <f t="shared" si="2270"/>
        <v>1724000</v>
      </c>
      <c r="K5025" s="770">
        <f t="shared" si="2266"/>
        <v>98.109649122807014</v>
      </c>
    </row>
    <row r="5026" spans="1:11" ht="14.1" customHeight="1" x14ac:dyDescent="0.25">
      <c r="A5026" s="742" t="s">
        <v>860</v>
      </c>
      <c r="B5026" s="41" t="s">
        <v>80</v>
      </c>
      <c r="C5026" s="421">
        <f>C5027</f>
        <v>1270000</v>
      </c>
      <c r="D5026" s="421">
        <f t="shared" ref="D5026:J5026" si="2271">D5027</f>
        <v>0</v>
      </c>
      <c r="E5026" s="421">
        <f t="shared" si="2271"/>
        <v>0</v>
      </c>
      <c r="F5026" s="791">
        <f t="shared" si="2271"/>
        <v>0</v>
      </c>
      <c r="G5026" s="851">
        <f t="shared" si="2271"/>
        <v>0</v>
      </c>
      <c r="H5026" s="421">
        <f t="shared" si="2271"/>
        <v>0</v>
      </c>
      <c r="I5026" s="948">
        <f t="shared" si="2271"/>
        <v>0</v>
      </c>
      <c r="J5026" s="872">
        <f t="shared" si="2271"/>
        <v>1270000</v>
      </c>
      <c r="K5026" s="743">
        <f t="shared" si="2266"/>
        <v>0</v>
      </c>
    </row>
    <row r="5027" spans="1:11" ht="14.1" customHeight="1" x14ac:dyDescent="0.25">
      <c r="A5027" s="744" t="s">
        <v>861</v>
      </c>
      <c r="B5027" s="4" t="s">
        <v>137</v>
      </c>
      <c r="C5027" s="6">
        <f>C5028+C5029+C5030</f>
        <v>1270000</v>
      </c>
      <c r="D5027" s="6">
        <f t="shared" ref="D5027:J5027" si="2272">D5028+D5029+D5030</f>
        <v>0</v>
      </c>
      <c r="E5027" s="6">
        <f t="shared" si="2272"/>
        <v>0</v>
      </c>
      <c r="F5027" s="792">
        <f t="shared" si="2272"/>
        <v>0</v>
      </c>
      <c r="G5027" s="852">
        <f t="shared" si="2272"/>
        <v>0</v>
      </c>
      <c r="H5027" s="6">
        <f t="shared" si="2272"/>
        <v>0</v>
      </c>
      <c r="I5027" s="949">
        <f t="shared" si="2272"/>
        <v>0</v>
      </c>
      <c r="J5027" s="873">
        <f t="shared" si="2272"/>
        <v>1270000</v>
      </c>
      <c r="K5027" s="733">
        <f t="shared" si="2266"/>
        <v>0</v>
      </c>
    </row>
    <row r="5028" spans="1:11" ht="14.1" customHeight="1" x14ac:dyDescent="0.25">
      <c r="A5028" s="744" t="s">
        <v>862</v>
      </c>
      <c r="B5028" s="4" t="s">
        <v>179</v>
      </c>
      <c r="C5028" s="6">
        <v>670000</v>
      </c>
      <c r="D5028" s="708"/>
      <c r="E5028" s="708"/>
      <c r="F5028" s="709"/>
      <c r="G5028" s="844"/>
      <c r="H5028" s="652"/>
      <c r="I5028" s="947"/>
      <c r="J5028" s="657">
        <f>C5028-I5028</f>
        <v>670000</v>
      </c>
      <c r="K5028" s="733">
        <f t="shared" si="2266"/>
        <v>0</v>
      </c>
    </row>
    <row r="5029" spans="1:11" ht="14.1" customHeight="1" x14ac:dyDescent="0.25">
      <c r="A5029" s="744" t="s">
        <v>863</v>
      </c>
      <c r="B5029" s="4" t="s">
        <v>877</v>
      </c>
      <c r="C5029" s="6">
        <v>300000</v>
      </c>
      <c r="D5029" s="708"/>
      <c r="E5029" s="708"/>
      <c r="F5029" s="709"/>
      <c r="G5029" s="844"/>
      <c r="H5029" s="652"/>
      <c r="I5029" s="947"/>
      <c r="J5029" s="657">
        <f>C5029-I5029</f>
        <v>300000</v>
      </c>
      <c r="K5029" s="733">
        <f t="shared" si="2266"/>
        <v>0</v>
      </c>
    </row>
    <row r="5030" spans="1:11" ht="14.1" customHeight="1" thickBot="1" x14ac:dyDescent="0.3">
      <c r="A5030" s="744" t="s">
        <v>864</v>
      </c>
      <c r="B5030" s="32" t="s">
        <v>878</v>
      </c>
      <c r="C5030" s="452">
        <v>300000</v>
      </c>
      <c r="D5030" s="706"/>
      <c r="E5030" s="706"/>
      <c r="F5030" s="707"/>
      <c r="G5030" s="845"/>
      <c r="H5030" s="654"/>
      <c r="I5030" s="950"/>
      <c r="J5030" s="656">
        <f>C5030-I5030</f>
        <v>300000</v>
      </c>
      <c r="K5030" s="737">
        <f t="shared" si="2266"/>
        <v>0</v>
      </c>
    </row>
    <row r="5031" spans="1:11" ht="14.1" customHeight="1" thickBot="1" x14ac:dyDescent="0.3">
      <c r="A5031" s="740" t="s">
        <v>865</v>
      </c>
      <c r="B5031" s="3" t="s">
        <v>136</v>
      </c>
      <c r="C5031" s="53">
        <f>C5032+C5034</f>
        <v>1476000</v>
      </c>
      <c r="D5031" s="53">
        <f t="shared" ref="D5031:J5031" si="2273">D5032+D5034</f>
        <v>0</v>
      </c>
      <c r="E5031" s="53">
        <f t="shared" si="2273"/>
        <v>0</v>
      </c>
      <c r="F5031" s="69">
        <f t="shared" si="2273"/>
        <v>0</v>
      </c>
      <c r="G5031" s="848">
        <f t="shared" si="2273"/>
        <v>103500</v>
      </c>
      <c r="H5031" s="53">
        <f t="shared" si="2273"/>
        <v>1372500</v>
      </c>
      <c r="I5031" s="945">
        <f t="shared" si="2273"/>
        <v>1476000</v>
      </c>
      <c r="J5031" s="659">
        <f t="shared" si="2273"/>
        <v>0</v>
      </c>
      <c r="K5031" s="741">
        <f t="shared" si="2266"/>
        <v>100</v>
      </c>
    </row>
    <row r="5032" spans="1:11" ht="14.1" customHeight="1" x14ac:dyDescent="0.25">
      <c r="A5032" s="742" t="s">
        <v>866</v>
      </c>
      <c r="B5032" s="41" t="s">
        <v>139</v>
      </c>
      <c r="C5032" s="421">
        <f>C5033</f>
        <v>576000</v>
      </c>
      <c r="D5032" s="421">
        <f t="shared" ref="D5032:J5032" si="2274">D5033</f>
        <v>0</v>
      </c>
      <c r="E5032" s="421">
        <f t="shared" si="2274"/>
        <v>0</v>
      </c>
      <c r="F5032" s="791">
        <f t="shared" si="2274"/>
        <v>0</v>
      </c>
      <c r="G5032" s="851">
        <f t="shared" si="2274"/>
        <v>103500</v>
      </c>
      <c r="H5032" s="421">
        <f t="shared" si="2274"/>
        <v>472500</v>
      </c>
      <c r="I5032" s="948">
        <f t="shared" si="2274"/>
        <v>576000</v>
      </c>
      <c r="J5032" s="872">
        <f t="shared" si="2274"/>
        <v>0</v>
      </c>
      <c r="K5032" s="743">
        <f t="shared" si="2266"/>
        <v>100</v>
      </c>
    </row>
    <row r="5033" spans="1:11" ht="14.1" customHeight="1" x14ac:dyDescent="0.25">
      <c r="A5033" s="744" t="s">
        <v>867</v>
      </c>
      <c r="B5033" s="4" t="s">
        <v>213</v>
      </c>
      <c r="C5033" s="6">
        <v>576000</v>
      </c>
      <c r="D5033" s="708"/>
      <c r="E5033" s="708"/>
      <c r="F5033" s="709"/>
      <c r="G5033" s="844">
        <v>103500</v>
      </c>
      <c r="H5033" s="652">
        <v>472500</v>
      </c>
      <c r="I5033" s="947">
        <f>H5033+G5033</f>
        <v>576000</v>
      </c>
      <c r="J5033" s="657">
        <f>C5033-I5033</f>
        <v>0</v>
      </c>
      <c r="K5033" s="733">
        <f t="shared" si="2266"/>
        <v>100</v>
      </c>
    </row>
    <row r="5034" spans="1:11" ht="14.1" customHeight="1" x14ac:dyDescent="0.25">
      <c r="A5034" s="744" t="s">
        <v>868</v>
      </c>
      <c r="B5034" s="4" t="s">
        <v>876</v>
      </c>
      <c r="C5034" s="6">
        <f>C5035</f>
        <v>900000</v>
      </c>
      <c r="D5034" s="6">
        <f t="shared" ref="D5034:J5034" si="2275">D5035</f>
        <v>0</v>
      </c>
      <c r="E5034" s="6">
        <f t="shared" si="2275"/>
        <v>0</v>
      </c>
      <c r="F5034" s="792">
        <f t="shared" si="2275"/>
        <v>0</v>
      </c>
      <c r="G5034" s="852">
        <f t="shared" si="2275"/>
        <v>0</v>
      </c>
      <c r="H5034" s="6">
        <f t="shared" si="2275"/>
        <v>900000</v>
      </c>
      <c r="I5034" s="949">
        <f t="shared" si="2275"/>
        <v>900000</v>
      </c>
      <c r="J5034" s="873">
        <f t="shared" si="2275"/>
        <v>0</v>
      </c>
      <c r="K5034" s="733">
        <f t="shared" si="2266"/>
        <v>100</v>
      </c>
    </row>
    <row r="5035" spans="1:11" ht="14.1" customHeight="1" x14ac:dyDescent="0.25">
      <c r="A5035" s="744" t="s">
        <v>874</v>
      </c>
      <c r="B5035" s="4" t="s">
        <v>875</v>
      </c>
      <c r="C5035" s="6">
        <v>900000</v>
      </c>
      <c r="D5035" s="708"/>
      <c r="E5035" s="708"/>
      <c r="F5035" s="709"/>
      <c r="G5035" s="844"/>
      <c r="H5035" s="652">
        <v>900000</v>
      </c>
      <c r="I5035" s="947">
        <f>H5035+G5035</f>
        <v>900000</v>
      </c>
      <c r="J5035" s="657">
        <f>C5035-I5035</f>
        <v>0</v>
      </c>
      <c r="K5035" s="733">
        <f t="shared" si="2266"/>
        <v>100</v>
      </c>
    </row>
    <row r="5036" spans="1:11" ht="14.1" customHeight="1" x14ac:dyDescent="0.25">
      <c r="A5036" s="744" t="s">
        <v>869</v>
      </c>
      <c r="B5036" s="4" t="s">
        <v>258</v>
      </c>
      <c r="C5036" s="6">
        <f>C5037</f>
        <v>88454000</v>
      </c>
      <c r="D5036" s="6">
        <f t="shared" ref="D5036:J5037" si="2276">D5037</f>
        <v>0</v>
      </c>
      <c r="E5036" s="6">
        <f t="shared" si="2276"/>
        <v>0</v>
      </c>
      <c r="F5036" s="792">
        <f t="shared" si="2276"/>
        <v>0</v>
      </c>
      <c r="G5036" s="852">
        <f t="shared" si="2276"/>
        <v>88000000</v>
      </c>
      <c r="H5036" s="6">
        <f t="shared" si="2276"/>
        <v>0</v>
      </c>
      <c r="I5036" s="949">
        <f t="shared" si="2276"/>
        <v>88000000</v>
      </c>
      <c r="J5036" s="873">
        <f t="shared" si="2276"/>
        <v>454000</v>
      </c>
      <c r="K5036" s="733">
        <f t="shared" si="2266"/>
        <v>99.486738869921084</v>
      </c>
    </row>
    <row r="5037" spans="1:11" ht="14.1" customHeight="1" x14ac:dyDescent="0.25">
      <c r="A5037" s="744" t="s">
        <v>870</v>
      </c>
      <c r="B5037" s="4" t="s">
        <v>872</v>
      </c>
      <c r="C5037" s="6">
        <f>C5038</f>
        <v>88454000</v>
      </c>
      <c r="D5037" s="6">
        <f t="shared" si="2276"/>
        <v>0</v>
      </c>
      <c r="E5037" s="6">
        <f t="shared" si="2276"/>
        <v>0</v>
      </c>
      <c r="F5037" s="792">
        <f t="shared" si="2276"/>
        <v>0</v>
      </c>
      <c r="G5037" s="852">
        <f t="shared" si="2276"/>
        <v>88000000</v>
      </c>
      <c r="H5037" s="6">
        <f t="shared" si="2276"/>
        <v>0</v>
      </c>
      <c r="I5037" s="949">
        <f t="shared" si="2276"/>
        <v>88000000</v>
      </c>
      <c r="J5037" s="873">
        <f t="shared" si="2276"/>
        <v>454000</v>
      </c>
      <c r="K5037" s="733">
        <f t="shared" si="2266"/>
        <v>99.486738869921084</v>
      </c>
    </row>
    <row r="5038" spans="1:11" ht="14.1" customHeight="1" x14ac:dyDescent="0.25">
      <c r="A5038" s="744" t="s">
        <v>871</v>
      </c>
      <c r="B5038" s="4" t="s">
        <v>873</v>
      </c>
      <c r="C5038" s="6">
        <v>88454000</v>
      </c>
      <c r="D5038" s="708"/>
      <c r="E5038" s="708"/>
      <c r="F5038" s="709"/>
      <c r="G5038" s="844">
        <v>88000000</v>
      </c>
      <c r="H5038" s="652">
        <v>0</v>
      </c>
      <c r="I5038" s="947">
        <f>H5038+G5038</f>
        <v>88000000</v>
      </c>
      <c r="J5038" s="657">
        <f>C5038-I5038</f>
        <v>454000</v>
      </c>
      <c r="K5038" s="733">
        <f t="shared" si="2266"/>
        <v>99.486738869921084</v>
      </c>
    </row>
    <row r="5039" spans="1:11" ht="14.1" customHeight="1" x14ac:dyDescent="0.25">
      <c r="A5039" s="745" t="s">
        <v>880</v>
      </c>
      <c r="B5039" s="38" t="s">
        <v>885</v>
      </c>
      <c r="C5039" s="445">
        <f>C5040</f>
        <v>3750000</v>
      </c>
      <c r="D5039" s="445">
        <f t="shared" ref="D5039:J5042" si="2277">D5040</f>
        <v>0</v>
      </c>
      <c r="E5039" s="445">
        <f t="shared" si="2277"/>
        <v>0</v>
      </c>
      <c r="F5039" s="793">
        <f t="shared" si="2277"/>
        <v>0</v>
      </c>
      <c r="G5039" s="853">
        <f t="shared" si="2277"/>
        <v>3750000</v>
      </c>
      <c r="H5039" s="445">
        <f t="shared" si="2277"/>
        <v>0</v>
      </c>
      <c r="I5039" s="854">
        <f t="shared" si="2277"/>
        <v>3750000</v>
      </c>
      <c r="J5039" s="874">
        <f t="shared" si="2277"/>
        <v>0</v>
      </c>
      <c r="K5039" s="746">
        <f t="shared" si="2266"/>
        <v>100</v>
      </c>
    </row>
    <row r="5040" spans="1:11" ht="14.1" customHeight="1" thickBot="1" x14ac:dyDescent="0.3">
      <c r="A5040" s="766" t="s">
        <v>881</v>
      </c>
      <c r="B5040" s="385" t="s">
        <v>886</v>
      </c>
      <c r="C5040" s="423">
        <f>C5041</f>
        <v>3750000</v>
      </c>
      <c r="D5040" s="423">
        <f t="shared" si="2277"/>
        <v>0</v>
      </c>
      <c r="E5040" s="423">
        <f t="shared" si="2277"/>
        <v>0</v>
      </c>
      <c r="F5040" s="794">
        <f t="shared" si="2277"/>
        <v>0</v>
      </c>
      <c r="G5040" s="855">
        <f t="shared" si="2277"/>
        <v>3750000</v>
      </c>
      <c r="H5040" s="423">
        <f t="shared" si="2277"/>
        <v>0</v>
      </c>
      <c r="I5040" s="967">
        <f t="shared" si="2277"/>
        <v>3750000</v>
      </c>
      <c r="J5040" s="875">
        <f t="shared" si="2277"/>
        <v>0</v>
      </c>
      <c r="K5040" s="767">
        <f t="shared" si="2266"/>
        <v>100</v>
      </c>
    </row>
    <row r="5041" spans="1:11" ht="14.1" customHeight="1" thickBot="1" x14ac:dyDescent="0.3">
      <c r="A5041" s="771" t="s">
        <v>882</v>
      </c>
      <c r="B5041" s="3" t="s">
        <v>136</v>
      </c>
      <c r="C5041" s="53">
        <f>C5042</f>
        <v>3750000</v>
      </c>
      <c r="D5041" s="53">
        <f t="shared" si="2277"/>
        <v>0</v>
      </c>
      <c r="E5041" s="53">
        <f t="shared" si="2277"/>
        <v>0</v>
      </c>
      <c r="F5041" s="69">
        <f t="shared" si="2277"/>
        <v>0</v>
      </c>
      <c r="G5041" s="848">
        <f t="shared" si="2277"/>
        <v>3750000</v>
      </c>
      <c r="H5041" s="53">
        <f t="shared" si="2277"/>
        <v>0</v>
      </c>
      <c r="I5041" s="945">
        <f t="shared" si="2277"/>
        <v>3750000</v>
      </c>
      <c r="J5041" s="659">
        <f t="shared" si="2277"/>
        <v>0</v>
      </c>
      <c r="K5041" s="741">
        <f t="shared" si="2266"/>
        <v>100</v>
      </c>
    </row>
    <row r="5042" spans="1:11" ht="14.1" customHeight="1" x14ac:dyDescent="0.25">
      <c r="A5042" s="768" t="s">
        <v>883</v>
      </c>
      <c r="B5042" s="41" t="s">
        <v>887</v>
      </c>
      <c r="C5042" s="421">
        <f>C5043</f>
        <v>3750000</v>
      </c>
      <c r="D5042" s="421">
        <f t="shared" si="2277"/>
        <v>0</v>
      </c>
      <c r="E5042" s="421">
        <f t="shared" si="2277"/>
        <v>0</v>
      </c>
      <c r="F5042" s="791">
        <f t="shared" si="2277"/>
        <v>0</v>
      </c>
      <c r="G5042" s="851">
        <f t="shared" si="2277"/>
        <v>3750000</v>
      </c>
      <c r="H5042" s="421">
        <f t="shared" si="2277"/>
        <v>0</v>
      </c>
      <c r="I5042" s="948">
        <f t="shared" si="2277"/>
        <v>3750000</v>
      </c>
      <c r="J5042" s="872">
        <f t="shared" si="2277"/>
        <v>0</v>
      </c>
      <c r="K5042" s="743">
        <f t="shared" si="2266"/>
        <v>100</v>
      </c>
    </row>
    <row r="5043" spans="1:11" ht="14.1" customHeight="1" x14ac:dyDescent="0.25">
      <c r="A5043" s="378" t="s">
        <v>884</v>
      </c>
      <c r="B5043" s="4" t="s">
        <v>888</v>
      </c>
      <c r="C5043" s="6">
        <v>3750000</v>
      </c>
      <c r="D5043" s="708"/>
      <c r="E5043" s="708"/>
      <c r="F5043" s="709"/>
      <c r="G5043" s="844">
        <v>3750000</v>
      </c>
      <c r="H5043" s="652"/>
      <c r="I5043" s="947">
        <f>H5043+G5043</f>
        <v>3750000</v>
      </c>
      <c r="J5043" s="657">
        <f>C5043-I5043</f>
        <v>0</v>
      </c>
      <c r="K5043" s="733">
        <f t="shared" si="2266"/>
        <v>100</v>
      </c>
    </row>
    <row r="5044" spans="1:11" ht="14.1" customHeight="1" x14ac:dyDescent="0.25">
      <c r="A5044" s="378"/>
      <c r="B5044" s="4"/>
      <c r="C5044" s="6"/>
      <c r="D5044" s="708"/>
      <c r="E5044" s="708"/>
      <c r="F5044" s="709"/>
      <c r="G5044" s="844"/>
      <c r="H5044" s="652"/>
      <c r="I5044" s="947"/>
      <c r="J5044" s="657"/>
      <c r="K5044" s="733"/>
    </row>
    <row r="5045" spans="1:11" ht="14.1" customHeight="1" x14ac:dyDescent="0.25">
      <c r="A5045" s="912"/>
      <c r="B5045" s="879"/>
      <c r="C5045" s="913"/>
      <c r="D5045" s="904"/>
      <c r="E5045" s="904"/>
      <c r="F5045" s="904"/>
      <c r="G5045" s="906"/>
      <c r="H5045" s="906"/>
      <c r="I5045" s="951"/>
      <c r="J5045" s="907"/>
      <c r="K5045" s="884"/>
    </row>
    <row r="5046" spans="1:11" ht="14.1" customHeight="1" x14ac:dyDescent="0.25">
      <c r="A5046" s="914"/>
      <c r="B5046" s="7"/>
      <c r="C5046" s="915"/>
      <c r="D5046" s="908"/>
      <c r="E5046" s="908"/>
      <c r="F5046" s="908"/>
      <c r="G5046" s="910"/>
      <c r="H5046" s="910"/>
      <c r="I5046" s="952"/>
      <c r="J5046" s="911"/>
      <c r="K5046" s="887"/>
    </row>
    <row r="5047" spans="1:11" ht="14.1" customHeight="1" x14ac:dyDescent="0.25">
      <c r="A5047" s="914"/>
      <c r="B5047" s="7"/>
      <c r="C5047" s="915"/>
      <c r="D5047" s="908"/>
      <c r="E5047" s="908"/>
      <c r="F5047" s="908"/>
      <c r="G5047" s="910"/>
      <c r="H5047" s="910"/>
      <c r="I5047" s="952"/>
      <c r="J5047" s="911"/>
      <c r="K5047" s="887"/>
    </row>
    <row r="5048" spans="1:11" ht="14.1" customHeight="1" x14ac:dyDescent="0.25">
      <c r="A5048" s="914"/>
      <c r="B5048" s="7"/>
      <c r="C5048" s="915"/>
      <c r="D5048" s="908"/>
      <c r="E5048" s="908"/>
      <c r="F5048" s="908"/>
      <c r="G5048" s="910"/>
      <c r="H5048" s="910"/>
      <c r="I5048" s="952"/>
      <c r="J5048" s="911"/>
      <c r="K5048" s="887"/>
    </row>
    <row r="5049" spans="1:11" ht="14.1" customHeight="1" x14ac:dyDescent="0.25">
      <c r="A5049" s="914"/>
      <c r="B5049" s="7"/>
      <c r="C5049" s="915"/>
      <c r="D5049" s="908"/>
      <c r="E5049" s="908"/>
      <c r="F5049" s="908"/>
      <c r="G5049" s="910"/>
      <c r="H5049" s="910"/>
      <c r="I5049" s="952"/>
      <c r="J5049" s="911"/>
      <c r="K5049" s="887">
        <v>8</v>
      </c>
    </row>
    <row r="5050" spans="1:11" ht="14.1" customHeight="1" x14ac:dyDescent="0.25">
      <c r="A5050" s="717" t="s">
        <v>435</v>
      </c>
      <c r="B5050" s="689">
        <v>2</v>
      </c>
      <c r="C5050" s="690" t="s">
        <v>436</v>
      </c>
      <c r="D5050" s="690" t="s">
        <v>437</v>
      </c>
      <c r="E5050" s="690" t="s">
        <v>438</v>
      </c>
      <c r="F5050" s="691" t="s">
        <v>439</v>
      </c>
      <c r="G5050" s="801">
        <v>7</v>
      </c>
      <c r="H5050" s="581">
        <v>8</v>
      </c>
      <c r="I5050" s="924">
        <v>9</v>
      </c>
      <c r="J5050" s="582">
        <v>10</v>
      </c>
      <c r="K5050" s="718">
        <v>11</v>
      </c>
    </row>
    <row r="5051" spans="1:11" ht="14.1" customHeight="1" x14ac:dyDescent="0.25">
      <c r="A5051" s="745" t="s">
        <v>104</v>
      </c>
      <c r="B5051" s="38" t="s">
        <v>449</v>
      </c>
      <c r="C5051" s="620">
        <f t="shared" ref="C5051:J5051" si="2278">C5052+C5058</f>
        <v>52000000</v>
      </c>
      <c r="D5051" s="620">
        <f t="shared" si="2278"/>
        <v>0</v>
      </c>
      <c r="E5051" s="620">
        <f t="shared" si="2278"/>
        <v>0</v>
      </c>
      <c r="F5051" s="453">
        <f t="shared" si="2278"/>
        <v>0</v>
      </c>
      <c r="G5051" s="832">
        <f t="shared" si="2278"/>
        <v>82500</v>
      </c>
      <c r="H5051" s="620">
        <f t="shared" si="2278"/>
        <v>28651850</v>
      </c>
      <c r="I5051" s="810">
        <f t="shared" si="2278"/>
        <v>28734350</v>
      </c>
      <c r="J5051" s="866">
        <f t="shared" si="2278"/>
        <v>23265650</v>
      </c>
      <c r="K5051" s="746">
        <f t="shared" ref="K5051:K5082" si="2279">I5051/C5051*100</f>
        <v>55.258365384615381</v>
      </c>
    </row>
    <row r="5052" spans="1:11" ht="14.1" customHeight="1" thickBot="1" x14ac:dyDescent="0.3">
      <c r="A5052" s="772" t="s">
        <v>889</v>
      </c>
      <c r="B5052" s="49" t="s">
        <v>988</v>
      </c>
      <c r="C5052" s="661">
        <f>C5053</f>
        <v>51870000</v>
      </c>
      <c r="D5052" s="661">
        <f t="shared" ref="D5052:J5052" si="2280">D5053</f>
        <v>0</v>
      </c>
      <c r="E5052" s="661">
        <f t="shared" si="2280"/>
        <v>0</v>
      </c>
      <c r="F5052" s="795">
        <f t="shared" si="2280"/>
        <v>0</v>
      </c>
      <c r="G5052" s="856">
        <f t="shared" si="2280"/>
        <v>0</v>
      </c>
      <c r="H5052" s="661">
        <f t="shared" si="2280"/>
        <v>28651850</v>
      </c>
      <c r="I5052" s="968">
        <f t="shared" si="2280"/>
        <v>28651850</v>
      </c>
      <c r="J5052" s="876">
        <f t="shared" si="2280"/>
        <v>23218150</v>
      </c>
      <c r="K5052" s="739">
        <f t="shared" si="2279"/>
        <v>55.237806053595527</v>
      </c>
    </row>
    <row r="5053" spans="1:11" ht="14.1" customHeight="1" thickBot="1" x14ac:dyDescent="0.3">
      <c r="A5053" s="748" t="s">
        <v>890</v>
      </c>
      <c r="B5053" s="3" t="s">
        <v>80</v>
      </c>
      <c r="C5053" s="617">
        <f>C5054+C5056</f>
        <v>51870000</v>
      </c>
      <c r="D5053" s="617">
        <f t="shared" ref="D5053:J5053" si="2281">D5054+D5056</f>
        <v>0</v>
      </c>
      <c r="E5053" s="617">
        <f t="shared" si="2281"/>
        <v>0</v>
      </c>
      <c r="F5053" s="624">
        <f t="shared" si="2281"/>
        <v>0</v>
      </c>
      <c r="G5053" s="820">
        <f t="shared" si="2281"/>
        <v>0</v>
      </c>
      <c r="H5053" s="617">
        <f t="shared" si="2281"/>
        <v>28651850</v>
      </c>
      <c r="I5053" s="934">
        <f t="shared" si="2281"/>
        <v>28651850</v>
      </c>
      <c r="J5053" s="625">
        <f t="shared" si="2281"/>
        <v>23218150</v>
      </c>
      <c r="K5053" s="741">
        <f t="shared" si="2279"/>
        <v>55.237806053595527</v>
      </c>
    </row>
    <row r="5054" spans="1:11" ht="14.1" customHeight="1" x14ac:dyDescent="0.25">
      <c r="A5054" s="773" t="s">
        <v>891</v>
      </c>
      <c r="B5054" s="41" t="s">
        <v>302</v>
      </c>
      <c r="C5054" s="618">
        <f>C5055</f>
        <v>8300000</v>
      </c>
      <c r="D5054" s="618">
        <f t="shared" ref="D5054:J5054" si="2282">D5055</f>
        <v>0</v>
      </c>
      <c r="E5054" s="618">
        <f t="shared" si="2282"/>
        <v>0</v>
      </c>
      <c r="F5054" s="626">
        <f t="shared" si="2282"/>
        <v>0</v>
      </c>
      <c r="G5054" s="821">
        <f t="shared" si="2282"/>
        <v>0</v>
      </c>
      <c r="H5054" s="618">
        <f t="shared" si="2282"/>
        <v>8300000</v>
      </c>
      <c r="I5054" s="935">
        <f t="shared" si="2282"/>
        <v>8300000</v>
      </c>
      <c r="J5054" s="628">
        <f t="shared" si="2282"/>
        <v>0</v>
      </c>
      <c r="K5054" s="743">
        <f t="shared" si="2279"/>
        <v>100</v>
      </c>
    </row>
    <row r="5055" spans="1:11" ht="14.1" customHeight="1" x14ac:dyDescent="0.25">
      <c r="A5055" s="732" t="s">
        <v>892</v>
      </c>
      <c r="B5055" s="4" t="s">
        <v>179</v>
      </c>
      <c r="C5055" s="12">
        <v>8300000</v>
      </c>
      <c r="D5055" s="218"/>
      <c r="E5055" s="218"/>
      <c r="F5055" s="697"/>
      <c r="G5055" s="822"/>
      <c r="H5055" s="605">
        <v>8300000</v>
      </c>
      <c r="I5055" s="823">
        <f>H5055+G5055</f>
        <v>8300000</v>
      </c>
      <c r="J5055" s="604">
        <f>C5055-I5055</f>
        <v>0</v>
      </c>
      <c r="K5055" s="733">
        <f t="shared" si="2279"/>
        <v>100</v>
      </c>
    </row>
    <row r="5056" spans="1:11" ht="14.1" customHeight="1" x14ac:dyDescent="0.25">
      <c r="A5056" s="732" t="s">
        <v>893</v>
      </c>
      <c r="B5056" s="4" t="s">
        <v>768</v>
      </c>
      <c r="C5056" s="12">
        <f>C5057</f>
        <v>43570000</v>
      </c>
      <c r="D5056" s="12">
        <f t="shared" ref="D5056:J5056" si="2283">D5057</f>
        <v>0</v>
      </c>
      <c r="E5056" s="12">
        <f t="shared" si="2283"/>
        <v>0</v>
      </c>
      <c r="F5056" s="633">
        <f t="shared" si="2283"/>
        <v>0</v>
      </c>
      <c r="G5056" s="824">
        <f t="shared" si="2283"/>
        <v>0</v>
      </c>
      <c r="H5056" s="12">
        <f t="shared" si="2283"/>
        <v>20351850</v>
      </c>
      <c r="I5056" s="834">
        <f t="shared" si="2283"/>
        <v>20351850</v>
      </c>
      <c r="J5056" s="634">
        <f t="shared" si="2283"/>
        <v>23218150</v>
      </c>
      <c r="K5056" s="733">
        <f t="shared" si="2279"/>
        <v>46.710695432637131</v>
      </c>
    </row>
    <row r="5057" spans="1:11" ht="14.1" customHeight="1" thickBot="1" x14ac:dyDescent="0.3">
      <c r="A5057" s="736" t="s">
        <v>894</v>
      </c>
      <c r="B5057" s="32" t="s">
        <v>303</v>
      </c>
      <c r="C5057" s="611">
        <v>43570000</v>
      </c>
      <c r="D5057" s="211"/>
      <c r="E5057" s="211"/>
      <c r="F5057" s="693"/>
      <c r="G5057" s="828"/>
      <c r="H5057" s="662">
        <v>20351850</v>
      </c>
      <c r="I5057" s="829">
        <f>H5057+G5057</f>
        <v>20351850</v>
      </c>
      <c r="J5057" s="630">
        <f>C5057-I5057</f>
        <v>23218150</v>
      </c>
      <c r="K5057" s="737">
        <f t="shared" si="2279"/>
        <v>46.710695432637131</v>
      </c>
    </row>
    <row r="5058" spans="1:11" ht="14.1" customHeight="1" thickBot="1" x14ac:dyDescent="0.3">
      <c r="A5058" s="748" t="s">
        <v>895</v>
      </c>
      <c r="B5058" s="3" t="s">
        <v>136</v>
      </c>
      <c r="C5058" s="617">
        <f>C5059+C5061</f>
        <v>130000</v>
      </c>
      <c r="D5058" s="617">
        <f t="shared" ref="D5058:J5058" si="2284">D5059+D5061</f>
        <v>0</v>
      </c>
      <c r="E5058" s="617">
        <f t="shared" si="2284"/>
        <v>0</v>
      </c>
      <c r="F5058" s="624">
        <f t="shared" si="2284"/>
        <v>0</v>
      </c>
      <c r="G5058" s="820">
        <f t="shared" si="2284"/>
        <v>82500</v>
      </c>
      <c r="H5058" s="617">
        <f t="shared" si="2284"/>
        <v>0</v>
      </c>
      <c r="I5058" s="934">
        <f t="shared" si="2284"/>
        <v>82500</v>
      </c>
      <c r="J5058" s="625">
        <f t="shared" si="2284"/>
        <v>47500</v>
      </c>
      <c r="K5058" s="741">
        <f t="shared" si="2279"/>
        <v>63.46153846153846</v>
      </c>
    </row>
    <row r="5059" spans="1:11" ht="14.1" customHeight="1" x14ac:dyDescent="0.25">
      <c r="A5059" s="768" t="s">
        <v>896</v>
      </c>
      <c r="B5059" s="41" t="s">
        <v>139</v>
      </c>
      <c r="C5059" s="618">
        <f>C5060</f>
        <v>60000</v>
      </c>
      <c r="D5059" s="618">
        <f t="shared" ref="D5059:J5059" si="2285">D5060</f>
        <v>0</v>
      </c>
      <c r="E5059" s="618">
        <f t="shared" si="2285"/>
        <v>0</v>
      </c>
      <c r="F5059" s="626">
        <f t="shared" si="2285"/>
        <v>0</v>
      </c>
      <c r="G5059" s="821">
        <f t="shared" si="2285"/>
        <v>60000</v>
      </c>
      <c r="H5059" s="618">
        <f t="shared" si="2285"/>
        <v>0</v>
      </c>
      <c r="I5059" s="935">
        <f t="shared" si="2285"/>
        <v>60000</v>
      </c>
      <c r="J5059" s="628">
        <f t="shared" si="2285"/>
        <v>0</v>
      </c>
      <c r="K5059" s="743">
        <f t="shared" si="2279"/>
        <v>100</v>
      </c>
    </row>
    <row r="5060" spans="1:11" ht="14.1" customHeight="1" x14ac:dyDescent="0.25">
      <c r="A5060" s="378" t="s">
        <v>897</v>
      </c>
      <c r="B5060" s="4" t="s">
        <v>213</v>
      </c>
      <c r="C5060" s="12">
        <v>60000</v>
      </c>
      <c r="D5060" s="218"/>
      <c r="E5060" s="218"/>
      <c r="F5060" s="697"/>
      <c r="G5060" s="822">
        <v>60000</v>
      </c>
      <c r="H5060" s="605"/>
      <c r="I5060" s="831">
        <f>H5060+G5060</f>
        <v>60000</v>
      </c>
      <c r="J5060" s="604">
        <f>C5060-I5060</f>
        <v>0</v>
      </c>
      <c r="K5060" s="733">
        <f t="shared" si="2279"/>
        <v>100</v>
      </c>
    </row>
    <row r="5061" spans="1:11" ht="14.1" customHeight="1" x14ac:dyDescent="0.25">
      <c r="A5061" s="378" t="s">
        <v>898</v>
      </c>
      <c r="B5061" s="4" t="s">
        <v>141</v>
      </c>
      <c r="C5061" s="12">
        <f>C5062</f>
        <v>70000</v>
      </c>
      <c r="D5061" s="12">
        <f t="shared" ref="D5061:J5061" si="2286">D5062</f>
        <v>0</v>
      </c>
      <c r="E5061" s="12">
        <f t="shared" si="2286"/>
        <v>0</v>
      </c>
      <c r="F5061" s="633">
        <f t="shared" si="2286"/>
        <v>0</v>
      </c>
      <c r="G5061" s="824">
        <f t="shared" si="2286"/>
        <v>22500</v>
      </c>
      <c r="H5061" s="12">
        <f t="shared" si="2286"/>
        <v>0</v>
      </c>
      <c r="I5061" s="834">
        <f t="shared" si="2286"/>
        <v>22500</v>
      </c>
      <c r="J5061" s="634">
        <f t="shared" si="2286"/>
        <v>47500</v>
      </c>
      <c r="K5061" s="733">
        <f t="shared" si="2279"/>
        <v>32.142857142857146</v>
      </c>
    </row>
    <row r="5062" spans="1:11" ht="14.1" customHeight="1" x14ac:dyDescent="0.25">
      <c r="A5062" s="378" t="s">
        <v>899</v>
      </c>
      <c r="B5062" s="4" t="s">
        <v>142</v>
      </c>
      <c r="C5062" s="12">
        <v>70000</v>
      </c>
      <c r="D5062" s="218"/>
      <c r="E5062" s="218"/>
      <c r="F5062" s="697"/>
      <c r="G5062" s="822">
        <v>22500</v>
      </c>
      <c r="H5062" s="605"/>
      <c r="I5062" s="831">
        <f>H5062+G5062</f>
        <v>22500</v>
      </c>
      <c r="J5062" s="604">
        <f>C5062-I5062</f>
        <v>47500</v>
      </c>
      <c r="K5062" s="733">
        <f t="shared" si="2279"/>
        <v>32.142857142857146</v>
      </c>
    </row>
    <row r="5063" spans="1:11" ht="14.1" customHeight="1" x14ac:dyDescent="0.25">
      <c r="A5063" s="745" t="s">
        <v>103</v>
      </c>
      <c r="B5063" s="38" t="s">
        <v>93</v>
      </c>
      <c r="C5063" s="620">
        <f>C5064+C5072</f>
        <v>6750000</v>
      </c>
      <c r="D5063" s="620">
        <f t="shared" ref="D5063:J5063" si="2287">D5064+D5072</f>
        <v>0</v>
      </c>
      <c r="E5063" s="620">
        <f t="shared" si="2287"/>
        <v>0</v>
      </c>
      <c r="F5063" s="453">
        <f t="shared" si="2287"/>
        <v>0</v>
      </c>
      <c r="G5063" s="832">
        <f t="shared" si="2287"/>
        <v>4131500</v>
      </c>
      <c r="H5063" s="620">
        <f t="shared" si="2287"/>
        <v>720000</v>
      </c>
      <c r="I5063" s="810">
        <f t="shared" si="2287"/>
        <v>4851500</v>
      </c>
      <c r="J5063" s="866">
        <f t="shared" si="2287"/>
        <v>1898500</v>
      </c>
      <c r="K5063" s="746">
        <f t="shared" si="2279"/>
        <v>71.874074074074073</v>
      </c>
    </row>
    <row r="5064" spans="1:11" ht="14.1" customHeight="1" thickBot="1" x14ac:dyDescent="0.3">
      <c r="A5064" s="766" t="s">
        <v>51</v>
      </c>
      <c r="B5064" s="385" t="s">
        <v>52</v>
      </c>
      <c r="C5064" s="495">
        <f>C5065</f>
        <v>2000000</v>
      </c>
      <c r="D5064" s="495">
        <f t="shared" ref="D5064:J5064" si="2288">D5065</f>
        <v>0</v>
      </c>
      <c r="E5064" s="495">
        <f t="shared" si="2288"/>
        <v>0</v>
      </c>
      <c r="F5064" s="649">
        <f t="shared" si="2288"/>
        <v>0</v>
      </c>
      <c r="G5064" s="842">
        <f t="shared" si="2288"/>
        <v>2000000</v>
      </c>
      <c r="H5064" s="495">
        <f t="shared" si="2288"/>
        <v>0</v>
      </c>
      <c r="I5064" s="965">
        <f t="shared" si="2288"/>
        <v>2000000</v>
      </c>
      <c r="J5064" s="651">
        <f t="shared" si="2288"/>
        <v>0</v>
      </c>
      <c r="K5064" s="767">
        <f t="shared" si="2279"/>
        <v>100</v>
      </c>
    </row>
    <row r="5065" spans="1:11" ht="14.1" customHeight="1" thickBot="1" x14ac:dyDescent="0.3">
      <c r="A5065" s="372" t="s">
        <v>304</v>
      </c>
      <c r="B5065" s="3" t="s">
        <v>136</v>
      </c>
      <c r="C5065" s="617">
        <f>C5066+C5068+C5070</f>
        <v>2000000</v>
      </c>
      <c r="D5065" s="617">
        <f t="shared" ref="D5065:J5065" si="2289">D5066+D5068+D5070</f>
        <v>0</v>
      </c>
      <c r="E5065" s="617">
        <f t="shared" si="2289"/>
        <v>0</v>
      </c>
      <c r="F5065" s="624">
        <f t="shared" si="2289"/>
        <v>0</v>
      </c>
      <c r="G5065" s="820">
        <f t="shared" si="2289"/>
        <v>2000000</v>
      </c>
      <c r="H5065" s="617">
        <f t="shared" si="2289"/>
        <v>0</v>
      </c>
      <c r="I5065" s="934">
        <f t="shared" si="2289"/>
        <v>2000000</v>
      </c>
      <c r="J5065" s="625">
        <f t="shared" si="2289"/>
        <v>0</v>
      </c>
      <c r="K5065" s="741">
        <f t="shared" si="2279"/>
        <v>100</v>
      </c>
    </row>
    <row r="5066" spans="1:11" ht="14.1" customHeight="1" x14ac:dyDescent="0.25">
      <c r="A5066" s="747" t="s">
        <v>305</v>
      </c>
      <c r="B5066" s="41" t="s">
        <v>139</v>
      </c>
      <c r="C5066" s="618">
        <f>C5067</f>
        <v>350000</v>
      </c>
      <c r="D5066" s="618">
        <f t="shared" ref="D5066:J5066" si="2290">D5067</f>
        <v>0</v>
      </c>
      <c r="E5066" s="618">
        <f t="shared" si="2290"/>
        <v>0</v>
      </c>
      <c r="F5066" s="626">
        <f t="shared" si="2290"/>
        <v>0</v>
      </c>
      <c r="G5066" s="821">
        <f t="shared" si="2290"/>
        <v>350000</v>
      </c>
      <c r="H5066" s="618">
        <f t="shared" si="2290"/>
        <v>0</v>
      </c>
      <c r="I5066" s="935">
        <f t="shared" si="2290"/>
        <v>350000</v>
      </c>
      <c r="J5066" s="628">
        <f t="shared" si="2290"/>
        <v>0</v>
      </c>
      <c r="K5066" s="743">
        <f t="shared" si="2279"/>
        <v>100</v>
      </c>
    </row>
    <row r="5067" spans="1:11" ht="14.1" customHeight="1" x14ac:dyDescent="0.25">
      <c r="A5067" s="732" t="s">
        <v>306</v>
      </c>
      <c r="B5067" s="4" t="s">
        <v>140</v>
      </c>
      <c r="C5067" s="12">
        <v>350000</v>
      </c>
      <c r="D5067" s="218"/>
      <c r="E5067" s="218"/>
      <c r="F5067" s="697"/>
      <c r="G5067" s="822">
        <v>350000</v>
      </c>
      <c r="H5067" s="605"/>
      <c r="I5067" s="823">
        <f>H5067+G5067</f>
        <v>350000</v>
      </c>
      <c r="J5067" s="604">
        <f>C5067-I5067</f>
        <v>0</v>
      </c>
      <c r="K5067" s="733">
        <f t="shared" si="2279"/>
        <v>100</v>
      </c>
    </row>
    <row r="5068" spans="1:11" ht="14.1" customHeight="1" x14ac:dyDescent="0.25">
      <c r="A5068" s="732" t="s">
        <v>307</v>
      </c>
      <c r="B5068" s="4" t="s">
        <v>141</v>
      </c>
      <c r="C5068" s="12">
        <f>C5069</f>
        <v>120000</v>
      </c>
      <c r="D5068" s="12">
        <f t="shared" ref="D5068:J5068" si="2291">D5069</f>
        <v>0</v>
      </c>
      <c r="E5068" s="12">
        <f t="shared" si="2291"/>
        <v>0</v>
      </c>
      <c r="F5068" s="633">
        <f t="shared" si="2291"/>
        <v>0</v>
      </c>
      <c r="G5068" s="824">
        <f t="shared" si="2291"/>
        <v>120000</v>
      </c>
      <c r="H5068" s="12">
        <f t="shared" si="2291"/>
        <v>0</v>
      </c>
      <c r="I5068" s="834">
        <f t="shared" si="2291"/>
        <v>120000</v>
      </c>
      <c r="J5068" s="634">
        <f t="shared" si="2291"/>
        <v>0</v>
      </c>
      <c r="K5068" s="733">
        <f t="shared" si="2279"/>
        <v>100</v>
      </c>
    </row>
    <row r="5069" spans="1:11" ht="14.1" customHeight="1" x14ac:dyDescent="0.25">
      <c r="A5069" s="732" t="s">
        <v>308</v>
      </c>
      <c r="B5069" s="4" t="s">
        <v>142</v>
      </c>
      <c r="C5069" s="12">
        <v>120000</v>
      </c>
      <c r="D5069" s="218"/>
      <c r="E5069" s="218"/>
      <c r="F5069" s="697"/>
      <c r="G5069" s="822">
        <v>120000</v>
      </c>
      <c r="H5069" s="605"/>
      <c r="I5069" s="823">
        <f>H5069+G5069</f>
        <v>120000</v>
      </c>
      <c r="J5069" s="604">
        <f>C5069-I5069</f>
        <v>0</v>
      </c>
      <c r="K5069" s="733">
        <f t="shared" si="2279"/>
        <v>100</v>
      </c>
    </row>
    <row r="5070" spans="1:11" ht="14.1" customHeight="1" x14ac:dyDescent="0.25">
      <c r="A5070" s="732" t="s">
        <v>309</v>
      </c>
      <c r="B5070" s="4" t="s">
        <v>143</v>
      </c>
      <c r="C5070" s="12">
        <f>C5071</f>
        <v>1530000</v>
      </c>
      <c r="D5070" s="12">
        <f t="shared" ref="D5070:J5070" si="2292">D5071</f>
        <v>0</v>
      </c>
      <c r="E5070" s="12">
        <f t="shared" si="2292"/>
        <v>0</v>
      </c>
      <c r="F5070" s="633">
        <f t="shared" si="2292"/>
        <v>0</v>
      </c>
      <c r="G5070" s="824">
        <f t="shared" si="2292"/>
        <v>1530000</v>
      </c>
      <c r="H5070" s="12">
        <f t="shared" si="2292"/>
        <v>0</v>
      </c>
      <c r="I5070" s="834">
        <f t="shared" si="2292"/>
        <v>1530000</v>
      </c>
      <c r="J5070" s="634">
        <f t="shared" si="2292"/>
        <v>0</v>
      </c>
      <c r="K5070" s="733">
        <f t="shared" si="2279"/>
        <v>100</v>
      </c>
    </row>
    <row r="5071" spans="1:11" ht="14.1" customHeight="1" x14ac:dyDescent="0.25">
      <c r="A5071" s="732" t="s">
        <v>310</v>
      </c>
      <c r="B5071" s="4" t="s">
        <v>144</v>
      </c>
      <c r="C5071" s="12">
        <v>1530000</v>
      </c>
      <c r="D5071" s="218"/>
      <c r="E5071" s="218"/>
      <c r="F5071" s="697"/>
      <c r="G5071" s="822">
        <v>1530000</v>
      </c>
      <c r="H5071" s="605">
        <v>0</v>
      </c>
      <c r="I5071" s="823">
        <f>H5071+G5071</f>
        <v>1530000</v>
      </c>
      <c r="J5071" s="604">
        <f>C5071-I5071</f>
        <v>0</v>
      </c>
      <c r="K5071" s="733">
        <f t="shared" si="2279"/>
        <v>100</v>
      </c>
    </row>
    <row r="5072" spans="1:11" ht="14.1" customHeight="1" thickBot="1" x14ac:dyDescent="0.3">
      <c r="A5072" s="371" t="s">
        <v>900</v>
      </c>
      <c r="B5072" s="47" t="s">
        <v>901</v>
      </c>
      <c r="C5072" s="616">
        <f t="shared" ref="C5072:J5072" si="2293">C5073+C5076</f>
        <v>4750000</v>
      </c>
      <c r="D5072" s="616">
        <f t="shared" si="2293"/>
        <v>0</v>
      </c>
      <c r="E5072" s="616">
        <f t="shared" si="2293"/>
        <v>0</v>
      </c>
      <c r="F5072" s="622">
        <f t="shared" si="2293"/>
        <v>0</v>
      </c>
      <c r="G5072" s="838">
        <f t="shared" si="2293"/>
        <v>2131500</v>
      </c>
      <c r="H5072" s="641">
        <f t="shared" si="2293"/>
        <v>720000</v>
      </c>
      <c r="I5072" s="962">
        <f t="shared" si="2293"/>
        <v>2851500</v>
      </c>
      <c r="J5072" s="632">
        <f t="shared" si="2293"/>
        <v>1898500</v>
      </c>
      <c r="K5072" s="739">
        <f t="shared" si="2279"/>
        <v>60.031578947368423</v>
      </c>
    </row>
    <row r="5073" spans="1:11" ht="14.1" customHeight="1" thickBot="1" x14ac:dyDescent="0.3">
      <c r="A5073" s="372" t="s">
        <v>902</v>
      </c>
      <c r="B5073" s="3" t="s">
        <v>80</v>
      </c>
      <c r="C5073" s="617">
        <f>C5074</f>
        <v>1350000</v>
      </c>
      <c r="D5073" s="617">
        <f t="shared" ref="D5073:J5074" si="2294">D5074</f>
        <v>0</v>
      </c>
      <c r="E5073" s="617">
        <f t="shared" si="2294"/>
        <v>0</v>
      </c>
      <c r="F5073" s="624">
        <f t="shared" si="2294"/>
        <v>0</v>
      </c>
      <c r="G5073" s="820">
        <f t="shared" si="2294"/>
        <v>450000</v>
      </c>
      <c r="H5073" s="617">
        <f t="shared" si="2294"/>
        <v>0</v>
      </c>
      <c r="I5073" s="934">
        <f t="shared" si="2294"/>
        <v>450000</v>
      </c>
      <c r="J5073" s="625">
        <f t="shared" si="2294"/>
        <v>900000</v>
      </c>
      <c r="K5073" s="741">
        <f t="shared" si="2279"/>
        <v>33.333333333333329</v>
      </c>
    </row>
    <row r="5074" spans="1:11" ht="14.1" customHeight="1" x14ac:dyDescent="0.25">
      <c r="A5074" s="747" t="s">
        <v>903</v>
      </c>
      <c r="B5074" s="41" t="s">
        <v>302</v>
      </c>
      <c r="C5074" s="618">
        <f>C5075</f>
        <v>1350000</v>
      </c>
      <c r="D5074" s="618">
        <f t="shared" si="2294"/>
        <v>0</v>
      </c>
      <c r="E5074" s="618">
        <f t="shared" si="2294"/>
        <v>0</v>
      </c>
      <c r="F5074" s="626">
        <f t="shared" si="2294"/>
        <v>0</v>
      </c>
      <c r="G5074" s="821">
        <f t="shared" si="2294"/>
        <v>450000</v>
      </c>
      <c r="H5074" s="618">
        <f t="shared" si="2294"/>
        <v>0</v>
      </c>
      <c r="I5074" s="935">
        <f t="shared" si="2294"/>
        <v>450000</v>
      </c>
      <c r="J5074" s="628">
        <f t="shared" si="2294"/>
        <v>900000</v>
      </c>
      <c r="K5074" s="743">
        <f t="shared" si="2279"/>
        <v>33.333333333333329</v>
      </c>
    </row>
    <row r="5075" spans="1:11" ht="14.1" customHeight="1" thickBot="1" x14ac:dyDescent="0.3">
      <c r="A5075" s="736" t="s">
        <v>904</v>
      </c>
      <c r="B5075" s="32" t="s">
        <v>179</v>
      </c>
      <c r="C5075" s="611">
        <v>1350000</v>
      </c>
      <c r="D5075" s="590"/>
      <c r="E5075" s="590"/>
      <c r="F5075" s="698"/>
      <c r="G5075" s="828">
        <v>450000</v>
      </c>
      <c r="H5075" s="629"/>
      <c r="I5075" s="829">
        <f>H5075+G5075</f>
        <v>450000</v>
      </c>
      <c r="J5075" s="630">
        <f>C5075-I5075</f>
        <v>900000</v>
      </c>
      <c r="K5075" s="737">
        <f t="shared" si="2279"/>
        <v>33.333333333333329</v>
      </c>
    </row>
    <row r="5076" spans="1:11" ht="14.1" customHeight="1" thickBot="1" x14ac:dyDescent="0.3">
      <c r="A5076" s="372" t="s">
        <v>905</v>
      </c>
      <c r="B5076" s="3" t="s">
        <v>136</v>
      </c>
      <c r="C5076" s="617">
        <f>C5077+C5079+C5081</f>
        <v>3400000</v>
      </c>
      <c r="D5076" s="617">
        <f t="shared" ref="D5076:J5076" si="2295">D5077+D5079+D5081</f>
        <v>0</v>
      </c>
      <c r="E5076" s="617">
        <f t="shared" si="2295"/>
        <v>0</v>
      </c>
      <c r="F5076" s="624">
        <f t="shared" si="2295"/>
        <v>0</v>
      </c>
      <c r="G5076" s="820">
        <f t="shared" si="2295"/>
        <v>1681500</v>
      </c>
      <c r="H5076" s="617">
        <f t="shared" si="2295"/>
        <v>720000</v>
      </c>
      <c r="I5076" s="934">
        <f t="shared" si="2295"/>
        <v>2401500</v>
      </c>
      <c r="J5076" s="625">
        <f t="shared" si="2295"/>
        <v>998500</v>
      </c>
      <c r="K5076" s="741">
        <f t="shared" si="2279"/>
        <v>70.632352941176464</v>
      </c>
    </row>
    <row r="5077" spans="1:11" ht="14.1" customHeight="1" x14ac:dyDescent="0.25">
      <c r="A5077" s="747" t="s">
        <v>906</v>
      </c>
      <c r="B5077" s="41" t="s">
        <v>139</v>
      </c>
      <c r="C5077" s="618">
        <f>C5078</f>
        <v>310000</v>
      </c>
      <c r="D5077" s="618">
        <f t="shared" ref="D5077:J5077" si="2296">D5078</f>
        <v>0</v>
      </c>
      <c r="E5077" s="618">
        <f t="shared" si="2296"/>
        <v>0</v>
      </c>
      <c r="F5077" s="626">
        <f t="shared" si="2296"/>
        <v>0</v>
      </c>
      <c r="G5077" s="821">
        <f t="shared" si="2296"/>
        <v>148500</v>
      </c>
      <c r="H5077" s="618">
        <f t="shared" si="2296"/>
        <v>0</v>
      </c>
      <c r="I5077" s="935">
        <f t="shared" si="2296"/>
        <v>148500</v>
      </c>
      <c r="J5077" s="628">
        <f t="shared" si="2296"/>
        <v>161500</v>
      </c>
      <c r="K5077" s="743">
        <f t="shared" si="2279"/>
        <v>47.903225806451609</v>
      </c>
    </row>
    <row r="5078" spans="1:11" ht="14.1" customHeight="1" x14ac:dyDescent="0.25">
      <c r="A5078" s="732" t="s">
        <v>907</v>
      </c>
      <c r="B5078" s="4" t="s">
        <v>213</v>
      </c>
      <c r="C5078" s="12">
        <v>310000</v>
      </c>
      <c r="D5078" s="218"/>
      <c r="E5078" s="218"/>
      <c r="F5078" s="697"/>
      <c r="G5078" s="822">
        <v>148500</v>
      </c>
      <c r="H5078" s="605"/>
      <c r="I5078" s="823">
        <f>H5078+G5078</f>
        <v>148500</v>
      </c>
      <c r="J5078" s="604">
        <f>C5078-I5078</f>
        <v>161500</v>
      </c>
      <c r="K5078" s="733">
        <f t="shared" si="2279"/>
        <v>47.903225806451609</v>
      </c>
    </row>
    <row r="5079" spans="1:11" ht="14.1" customHeight="1" x14ac:dyDescent="0.25">
      <c r="A5079" s="747" t="s">
        <v>908</v>
      </c>
      <c r="B5079" s="4" t="s">
        <v>141</v>
      </c>
      <c r="C5079" s="611">
        <f>C5080</f>
        <v>210000</v>
      </c>
      <c r="D5079" s="611">
        <f t="shared" ref="D5079:J5079" si="2297">D5080</f>
        <v>0</v>
      </c>
      <c r="E5079" s="611">
        <f t="shared" si="2297"/>
        <v>0</v>
      </c>
      <c r="F5079" s="663">
        <f t="shared" si="2297"/>
        <v>0</v>
      </c>
      <c r="G5079" s="857">
        <f t="shared" si="2297"/>
        <v>93000</v>
      </c>
      <c r="H5079" s="611">
        <f t="shared" si="2297"/>
        <v>0</v>
      </c>
      <c r="I5079" s="953">
        <f t="shared" si="2297"/>
        <v>93000</v>
      </c>
      <c r="J5079" s="664">
        <f t="shared" si="2297"/>
        <v>117000</v>
      </c>
      <c r="K5079" s="733">
        <f t="shared" si="2279"/>
        <v>44.285714285714285</v>
      </c>
    </row>
    <row r="5080" spans="1:11" ht="14.1" customHeight="1" x14ac:dyDescent="0.25">
      <c r="A5080" s="747" t="s">
        <v>909</v>
      </c>
      <c r="B5080" s="4" t="s">
        <v>142</v>
      </c>
      <c r="C5080" s="611">
        <v>210000</v>
      </c>
      <c r="D5080" s="211"/>
      <c r="E5080" s="211"/>
      <c r="F5080" s="693"/>
      <c r="G5080" s="828">
        <v>93000</v>
      </c>
      <c r="H5080" s="629"/>
      <c r="I5080" s="829">
        <f>H5080+G5080</f>
        <v>93000</v>
      </c>
      <c r="J5080" s="630">
        <f>C5080-I5080</f>
        <v>117000</v>
      </c>
      <c r="K5080" s="733">
        <f t="shared" si="2279"/>
        <v>44.285714285714285</v>
      </c>
    </row>
    <row r="5081" spans="1:11" ht="14.1" customHeight="1" x14ac:dyDescent="0.25">
      <c r="A5081" s="768" t="s">
        <v>910</v>
      </c>
      <c r="B5081" s="5" t="s">
        <v>143</v>
      </c>
      <c r="C5081" s="611">
        <f>C5082</f>
        <v>2880000</v>
      </c>
      <c r="D5081" s="611">
        <f t="shared" ref="D5081:J5081" si="2298">D5082</f>
        <v>0</v>
      </c>
      <c r="E5081" s="611">
        <f t="shared" si="2298"/>
        <v>0</v>
      </c>
      <c r="F5081" s="663">
        <f t="shared" si="2298"/>
        <v>0</v>
      </c>
      <c r="G5081" s="824">
        <f t="shared" si="2298"/>
        <v>1440000</v>
      </c>
      <c r="H5081" s="12">
        <f t="shared" si="2298"/>
        <v>720000</v>
      </c>
      <c r="I5081" s="834">
        <f t="shared" si="2298"/>
        <v>2160000</v>
      </c>
      <c r="J5081" s="634">
        <f t="shared" si="2298"/>
        <v>720000</v>
      </c>
      <c r="K5081" s="733">
        <f t="shared" si="2279"/>
        <v>75</v>
      </c>
    </row>
    <row r="5082" spans="1:11" ht="14.1" customHeight="1" x14ac:dyDescent="0.25">
      <c r="A5082" s="768" t="s">
        <v>911</v>
      </c>
      <c r="B5082" s="5" t="s">
        <v>144</v>
      </c>
      <c r="C5082" s="611">
        <v>2880000</v>
      </c>
      <c r="D5082" s="590"/>
      <c r="E5082" s="590"/>
      <c r="F5082" s="698"/>
      <c r="G5082" s="828">
        <v>1440000</v>
      </c>
      <c r="H5082" s="629">
        <v>720000</v>
      </c>
      <c r="I5082" s="829">
        <f>H5082+G5082</f>
        <v>2160000</v>
      </c>
      <c r="J5082" s="630">
        <f>C5082-I5082</f>
        <v>720000</v>
      </c>
      <c r="K5082" s="733">
        <f t="shared" si="2279"/>
        <v>75</v>
      </c>
    </row>
    <row r="5083" spans="1:11" ht="14.1" customHeight="1" x14ac:dyDescent="0.25">
      <c r="A5083" s="773"/>
      <c r="B5083" s="430"/>
      <c r="C5083" s="611"/>
      <c r="D5083" s="590"/>
      <c r="E5083" s="590"/>
      <c r="F5083" s="698"/>
      <c r="G5083" s="805"/>
      <c r="H5083" s="629"/>
      <c r="I5083" s="829"/>
      <c r="J5083" s="630"/>
      <c r="K5083" s="737"/>
    </row>
    <row r="5084" spans="1:11" ht="14.1" customHeight="1" x14ac:dyDescent="0.25">
      <c r="A5084" s="912"/>
      <c r="B5084" s="912"/>
      <c r="C5084" s="880"/>
      <c r="D5084" s="916"/>
      <c r="E5084" s="916"/>
      <c r="F5084" s="916"/>
      <c r="G5084" s="916"/>
      <c r="H5084" s="882"/>
      <c r="I5084" s="882"/>
      <c r="J5084" s="883"/>
      <c r="K5084" s="884"/>
    </row>
    <row r="5085" spans="1:11" ht="14.1" customHeight="1" x14ac:dyDescent="0.25">
      <c r="A5085" s="914"/>
      <c r="B5085" s="914"/>
      <c r="C5085" s="885"/>
      <c r="D5085" s="917"/>
      <c r="E5085" s="917"/>
      <c r="F5085" s="917"/>
      <c r="G5085" s="917"/>
      <c r="H5085" s="415"/>
      <c r="I5085" s="415"/>
      <c r="J5085" s="886"/>
      <c r="K5085" s="887"/>
    </row>
    <row r="5086" spans="1:11" ht="14.1" customHeight="1" x14ac:dyDescent="0.25">
      <c r="A5086" s="914"/>
      <c r="B5086" s="914"/>
      <c r="C5086" s="885"/>
      <c r="D5086" s="917"/>
      <c r="E5086" s="917"/>
      <c r="F5086" s="917"/>
      <c r="G5086" s="917"/>
      <c r="H5086" s="415"/>
      <c r="I5086" s="415"/>
      <c r="J5086" s="886"/>
      <c r="K5086" s="887"/>
    </row>
    <row r="5087" spans="1:11" ht="14.1" customHeight="1" x14ac:dyDescent="0.25">
      <c r="A5087" s="914"/>
      <c r="B5087" s="914"/>
      <c r="C5087" s="885"/>
      <c r="D5087" s="917"/>
      <c r="E5087" s="917"/>
      <c r="F5087" s="917"/>
      <c r="G5087" s="917"/>
      <c r="H5087" s="415"/>
      <c r="I5087" s="415"/>
      <c r="J5087" s="886"/>
      <c r="K5087" s="887"/>
    </row>
    <row r="5088" spans="1:11" ht="14.1" customHeight="1" x14ac:dyDescent="0.25">
      <c r="A5088" s="914"/>
      <c r="B5088" s="914"/>
      <c r="C5088" s="885"/>
      <c r="D5088" s="917"/>
      <c r="E5088" s="917"/>
      <c r="F5088" s="917"/>
      <c r="G5088" s="917"/>
      <c r="H5088" s="415"/>
      <c r="I5088" s="415"/>
      <c r="J5088" s="886"/>
      <c r="K5088" s="887"/>
    </row>
    <row r="5089" spans="1:11" ht="14.1" customHeight="1" x14ac:dyDescent="0.25">
      <c r="A5089" s="914"/>
      <c r="B5089" s="914"/>
      <c r="C5089" s="885"/>
      <c r="D5089" s="917"/>
      <c r="E5089" s="917"/>
      <c r="F5089" s="917"/>
      <c r="G5089" s="917"/>
      <c r="H5089" s="415"/>
      <c r="I5089" s="415"/>
      <c r="J5089" s="886"/>
      <c r="K5089" s="887"/>
    </row>
    <row r="5090" spans="1:11" ht="14.1" customHeight="1" x14ac:dyDescent="0.25">
      <c r="A5090" s="914"/>
      <c r="B5090" s="914"/>
      <c r="C5090" s="885"/>
      <c r="D5090" s="917"/>
      <c r="E5090" s="917"/>
      <c r="F5090" s="917"/>
      <c r="G5090" s="917"/>
      <c r="H5090" s="415"/>
      <c r="I5090" s="415"/>
      <c r="J5090" s="886"/>
      <c r="K5090" s="887"/>
    </row>
    <row r="5091" spans="1:11" ht="14.1" customHeight="1" x14ac:dyDescent="0.25">
      <c r="A5091" s="914"/>
      <c r="B5091" s="914"/>
      <c r="C5091" s="885"/>
      <c r="D5091" s="917"/>
      <c r="E5091" s="917"/>
      <c r="F5091" s="917"/>
      <c r="G5091" s="917"/>
      <c r="H5091" s="415"/>
      <c r="I5091" s="415"/>
      <c r="J5091" s="886"/>
      <c r="K5091" s="887">
        <v>9</v>
      </c>
    </row>
    <row r="5092" spans="1:11" ht="14.1" customHeight="1" x14ac:dyDescent="0.25">
      <c r="A5092" s="717" t="s">
        <v>435</v>
      </c>
      <c r="B5092" s="689">
        <v>2</v>
      </c>
      <c r="C5092" s="690" t="s">
        <v>436</v>
      </c>
      <c r="D5092" s="690" t="s">
        <v>437</v>
      </c>
      <c r="E5092" s="690" t="s">
        <v>438</v>
      </c>
      <c r="F5092" s="691" t="s">
        <v>439</v>
      </c>
      <c r="G5092" s="801">
        <v>7</v>
      </c>
      <c r="H5092" s="581">
        <v>8</v>
      </c>
      <c r="I5092" s="924">
        <v>9</v>
      </c>
      <c r="J5092" s="582">
        <v>10</v>
      </c>
      <c r="K5092" s="718">
        <v>11</v>
      </c>
    </row>
    <row r="5093" spans="1:11" ht="14.1" customHeight="1" x14ac:dyDescent="0.25">
      <c r="A5093" s="774" t="s">
        <v>773</v>
      </c>
      <c r="B5093" s="426" t="s">
        <v>774</v>
      </c>
      <c r="C5093" s="666">
        <f t="shared" ref="C5093:J5093" si="2299">C5094+C5108</f>
        <v>11496000</v>
      </c>
      <c r="D5093" s="666">
        <f t="shared" si="2299"/>
        <v>0</v>
      </c>
      <c r="E5093" s="666">
        <f t="shared" si="2299"/>
        <v>0</v>
      </c>
      <c r="F5093" s="650">
        <f t="shared" si="2299"/>
        <v>0</v>
      </c>
      <c r="G5093" s="858">
        <f t="shared" si="2299"/>
        <v>1434000</v>
      </c>
      <c r="H5093" s="666">
        <f t="shared" si="2299"/>
        <v>0</v>
      </c>
      <c r="I5093" s="843">
        <f t="shared" si="2299"/>
        <v>1434000</v>
      </c>
      <c r="J5093" s="877">
        <f t="shared" si="2299"/>
        <v>10062000</v>
      </c>
      <c r="K5093" s="775">
        <f t="shared" ref="K5093:K5100" si="2300">I5093/C5093*100</f>
        <v>12.473903966597078</v>
      </c>
    </row>
    <row r="5094" spans="1:11" ht="14.1" customHeight="1" thickBot="1" x14ac:dyDescent="0.3">
      <c r="A5094" s="371" t="s">
        <v>53</v>
      </c>
      <c r="B5094" s="54" t="s">
        <v>54</v>
      </c>
      <c r="C5094" s="616">
        <f>C5095</f>
        <v>9996000</v>
      </c>
      <c r="D5094" s="616">
        <f t="shared" ref="D5094:J5094" si="2301">D5095</f>
        <v>0</v>
      </c>
      <c r="E5094" s="616">
        <f t="shared" si="2301"/>
        <v>0</v>
      </c>
      <c r="F5094" s="622">
        <f t="shared" si="2301"/>
        <v>0</v>
      </c>
      <c r="G5094" s="819">
        <f t="shared" si="2301"/>
        <v>655250</v>
      </c>
      <c r="H5094" s="616">
        <f t="shared" si="2301"/>
        <v>0</v>
      </c>
      <c r="I5094" s="961">
        <f t="shared" si="2301"/>
        <v>655250</v>
      </c>
      <c r="J5094" s="865">
        <f t="shared" si="2301"/>
        <v>9340750</v>
      </c>
      <c r="K5094" s="739">
        <f t="shared" si="2300"/>
        <v>6.5551220488195288</v>
      </c>
    </row>
    <row r="5095" spans="1:11" ht="14.1" customHeight="1" thickBot="1" x14ac:dyDescent="0.3">
      <c r="A5095" s="776" t="s">
        <v>311</v>
      </c>
      <c r="B5095" s="3" t="s">
        <v>136</v>
      </c>
      <c r="C5095" s="617">
        <f>C5096+C5098+C5102+C5105</f>
        <v>9996000</v>
      </c>
      <c r="D5095" s="617">
        <f t="shared" ref="D5095:J5095" si="2302">D5096+D5098+D5102+D5105</f>
        <v>0</v>
      </c>
      <c r="E5095" s="617">
        <f t="shared" si="2302"/>
        <v>0</v>
      </c>
      <c r="F5095" s="624">
        <f t="shared" si="2302"/>
        <v>0</v>
      </c>
      <c r="G5095" s="820">
        <f t="shared" si="2302"/>
        <v>655250</v>
      </c>
      <c r="H5095" s="617">
        <f t="shared" si="2302"/>
        <v>0</v>
      </c>
      <c r="I5095" s="934">
        <f t="shared" si="2302"/>
        <v>655250</v>
      </c>
      <c r="J5095" s="625">
        <f t="shared" si="2302"/>
        <v>9340750</v>
      </c>
      <c r="K5095" s="741">
        <f t="shared" si="2300"/>
        <v>6.5551220488195288</v>
      </c>
    </row>
    <row r="5096" spans="1:11" ht="14.1" customHeight="1" x14ac:dyDescent="0.25">
      <c r="A5096" s="777" t="s">
        <v>312</v>
      </c>
      <c r="B5096" s="41" t="s">
        <v>139</v>
      </c>
      <c r="C5096" s="618">
        <f>C5097</f>
        <v>1550000</v>
      </c>
      <c r="D5096" s="618">
        <f t="shared" ref="D5096:J5096" si="2303">D5097</f>
        <v>0</v>
      </c>
      <c r="E5096" s="618">
        <f t="shared" si="2303"/>
        <v>0</v>
      </c>
      <c r="F5096" s="626">
        <f t="shared" si="2303"/>
        <v>0</v>
      </c>
      <c r="G5096" s="821">
        <f t="shared" si="2303"/>
        <v>404000</v>
      </c>
      <c r="H5096" s="618">
        <f t="shared" si="2303"/>
        <v>0</v>
      </c>
      <c r="I5096" s="935">
        <f t="shared" si="2303"/>
        <v>404000</v>
      </c>
      <c r="J5096" s="628">
        <f t="shared" si="2303"/>
        <v>1146000</v>
      </c>
      <c r="K5096" s="743">
        <f t="shared" si="2300"/>
        <v>26.064516129032256</v>
      </c>
    </row>
    <row r="5097" spans="1:11" ht="14.1" customHeight="1" x14ac:dyDescent="0.25">
      <c r="A5097" s="778" t="s">
        <v>313</v>
      </c>
      <c r="B5097" s="4" t="s">
        <v>140</v>
      </c>
      <c r="C5097" s="12">
        <v>1550000</v>
      </c>
      <c r="D5097" s="218"/>
      <c r="E5097" s="218"/>
      <c r="F5097" s="697"/>
      <c r="G5097" s="822">
        <v>404000</v>
      </c>
      <c r="H5097" s="605"/>
      <c r="I5097" s="831">
        <f>H5097+G5097</f>
        <v>404000</v>
      </c>
      <c r="J5097" s="604">
        <f>C5097-I5097</f>
        <v>1146000</v>
      </c>
      <c r="K5097" s="733">
        <f t="shared" si="2300"/>
        <v>26.064516129032256</v>
      </c>
    </row>
    <row r="5098" spans="1:11" ht="14.1" customHeight="1" x14ac:dyDescent="0.25">
      <c r="A5098" s="778" t="s">
        <v>314</v>
      </c>
      <c r="B5098" s="4" t="s">
        <v>141</v>
      </c>
      <c r="C5098" s="12">
        <f>C5099+C5100+C5101</f>
        <v>1350000</v>
      </c>
      <c r="D5098" s="12">
        <f t="shared" ref="D5098:J5098" si="2304">D5099+D5100+D5101</f>
        <v>0</v>
      </c>
      <c r="E5098" s="12">
        <f t="shared" si="2304"/>
        <v>0</v>
      </c>
      <c r="F5098" s="12">
        <f t="shared" si="2304"/>
        <v>0</v>
      </c>
      <c r="G5098" s="12">
        <f t="shared" si="2304"/>
        <v>251250</v>
      </c>
      <c r="H5098" s="12">
        <f t="shared" si="2304"/>
        <v>0</v>
      </c>
      <c r="I5098" s="12">
        <f t="shared" si="2304"/>
        <v>251250</v>
      </c>
      <c r="J5098" s="12">
        <f t="shared" si="2304"/>
        <v>1098750</v>
      </c>
      <c r="K5098" s="733">
        <f t="shared" si="2300"/>
        <v>18.611111111111111</v>
      </c>
    </row>
    <row r="5099" spans="1:11" ht="14.1" customHeight="1" x14ac:dyDescent="0.25">
      <c r="A5099" s="778" t="s">
        <v>1019</v>
      </c>
      <c r="B5099" s="4" t="s">
        <v>1020</v>
      </c>
      <c r="C5099" s="12">
        <v>900000</v>
      </c>
      <c r="D5099" s="12"/>
      <c r="E5099" s="12"/>
      <c r="F5099" s="633"/>
      <c r="G5099" s="824">
        <v>150000</v>
      </c>
      <c r="H5099" s="12"/>
      <c r="I5099" s="834">
        <f>G5099+H5099</f>
        <v>150000</v>
      </c>
      <c r="J5099" s="634">
        <f>C5099-I5099</f>
        <v>750000</v>
      </c>
      <c r="K5099" s="733">
        <f t="shared" si="2300"/>
        <v>16.666666666666664</v>
      </c>
    </row>
    <row r="5100" spans="1:11" ht="14.1" customHeight="1" x14ac:dyDescent="0.25">
      <c r="A5100" s="778" t="s">
        <v>315</v>
      </c>
      <c r="B5100" s="4" t="s">
        <v>142</v>
      </c>
      <c r="C5100" s="12">
        <v>450000</v>
      </c>
      <c r="D5100" s="218"/>
      <c r="E5100" s="218"/>
      <c r="F5100" s="697"/>
      <c r="G5100" s="822">
        <v>101250</v>
      </c>
      <c r="H5100" s="605"/>
      <c r="I5100" s="831">
        <f>H5100+G5100</f>
        <v>101250</v>
      </c>
      <c r="J5100" s="604">
        <f>C5100-I5100</f>
        <v>348750</v>
      </c>
      <c r="K5100" s="733">
        <f t="shared" si="2300"/>
        <v>22.5</v>
      </c>
    </row>
    <row r="5101" spans="1:11" ht="14.1" customHeight="1" x14ac:dyDescent="0.25">
      <c r="A5101" s="778" t="s">
        <v>912</v>
      </c>
      <c r="B5101" s="4" t="s">
        <v>387</v>
      </c>
      <c r="C5101" s="12">
        <v>0</v>
      </c>
      <c r="D5101" s="218"/>
      <c r="E5101" s="218"/>
      <c r="F5101" s="697"/>
      <c r="G5101" s="822"/>
      <c r="H5101" s="605"/>
      <c r="I5101" s="831"/>
      <c r="J5101" s="604">
        <f>C5101-I5101</f>
        <v>0</v>
      </c>
      <c r="K5101" s="733"/>
    </row>
    <row r="5102" spans="1:11" ht="14.1" customHeight="1" x14ac:dyDescent="0.25">
      <c r="A5102" s="778" t="s">
        <v>316</v>
      </c>
      <c r="B5102" s="4" t="s">
        <v>143</v>
      </c>
      <c r="C5102" s="12">
        <f>C5103+C5104</f>
        <v>5000000</v>
      </c>
      <c r="D5102" s="12">
        <f t="shared" ref="D5102:J5102" si="2305">D5103+D5104</f>
        <v>0</v>
      </c>
      <c r="E5102" s="12">
        <f t="shared" si="2305"/>
        <v>0</v>
      </c>
      <c r="F5102" s="633">
        <f t="shared" si="2305"/>
        <v>0</v>
      </c>
      <c r="G5102" s="824">
        <f t="shared" si="2305"/>
        <v>0</v>
      </c>
      <c r="H5102" s="12">
        <f t="shared" si="2305"/>
        <v>0</v>
      </c>
      <c r="I5102" s="834">
        <f t="shared" si="2305"/>
        <v>0</v>
      </c>
      <c r="J5102" s="634">
        <f t="shared" si="2305"/>
        <v>5000000</v>
      </c>
      <c r="K5102" s="733">
        <f t="shared" ref="K5102:K5122" si="2306">I5102/C5102*100</f>
        <v>0</v>
      </c>
    </row>
    <row r="5103" spans="1:11" ht="14.1" customHeight="1" x14ac:dyDescent="0.25">
      <c r="A5103" s="778" t="s">
        <v>317</v>
      </c>
      <c r="B5103" s="4" t="s">
        <v>144</v>
      </c>
      <c r="C5103" s="12">
        <v>2250000</v>
      </c>
      <c r="D5103" s="218"/>
      <c r="E5103" s="218"/>
      <c r="F5103" s="697"/>
      <c r="G5103" s="804"/>
      <c r="H5103" s="605"/>
      <c r="I5103" s="823">
        <f>H5103+G5103</f>
        <v>0</v>
      </c>
      <c r="J5103" s="604">
        <f>C5103-I5103</f>
        <v>2250000</v>
      </c>
      <c r="K5103" s="733">
        <f t="shared" si="2306"/>
        <v>0</v>
      </c>
    </row>
    <row r="5104" spans="1:11" ht="14.1" customHeight="1" x14ac:dyDescent="0.25">
      <c r="A5104" s="778" t="s">
        <v>913</v>
      </c>
      <c r="B5104" s="4" t="s">
        <v>914</v>
      </c>
      <c r="C5104" s="611">
        <v>2750000</v>
      </c>
      <c r="D5104" s="211"/>
      <c r="E5104" s="211"/>
      <c r="F5104" s="693"/>
      <c r="G5104" s="805"/>
      <c r="H5104" s="629"/>
      <c r="I5104" s="829"/>
      <c r="J5104" s="604">
        <f>C5104-I5104</f>
        <v>2750000</v>
      </c>
      <c r="K5104" s="733">
        <f t="shared" si="2306"/>
        <v>0</v>
      </c>
    </row>
    <row r="5105" spans="1:11" ht="14.1" customHeight="1" x14ac:dyDescent="0.25">
      <c r="A5105" s="778" t="s">
        <v>915</v>
      </c>
      <c r="B5105" s="32" t="s">
        <v>918</v>
      </c>
      <c r="C5105" s="611">
        <f>C5106+C5107</f>
        <v>2096000</v>
      </c>
      <c r="D5105" s="611">
        <f t="shared" ref="D5105:J5105" si="2307">D5106+D5107</f>
        <v>0</v>
      </c>
      <c r="E5105" s="611">
        <f t="shared" si="2307"/>
        <v>0</v>
      </c>
      <c r="F5105" s="663">
        <f t="shared" si="2307"/>
        <v>0</v>
      </c>
      <c r="G5105" s="857">
        <f t="shared" si="2307"/>
        <v>0</v>
      </c>
      <c r="H5105" s="611">
        <f t="shared" si="2307"/>
        <v>0</v>
      </c>
      <c r="I5105" s="953">
        <f t="shared" si="2307"/>
        <v>0</v>
      </c>
      <c r="J5105" s="664">
        <f t="shared" si="2307"/>
        <v>2096000</v>
      </c>
      <c r="K5105" s="733">
        <f t="shared" si="2306"/>
        <v>0</v>
      </c>
    </row>
    <row r="5106" spans="1:11" ht="14.1" customHeight="1" x14ac:dyDescent="0.25">
      <c r="A5106" s="778" t="s">
        <v>916</v>
      </c>
      <c r="B5106" s="32" t="s">
        <v>919</v>
      </c>
      <c r="C5106" s="611">
        <v>1496000</v>
      </c>
      <c r="D5106" s="211"/>
      <c r="E5106" s="211"/>
      <c r="F5106" s="693"/>
      <c r="G5106" s="805"/>
      <c r="H5106" s="629"/>
      <c r="I5106" s="829"/>
      <c r="J5106" s="630">
        <f>C5106-I5106</f>
        <v>1496000</v>
      </c>
      <c r="K5106" s="733">
        <f t="shared" si="2306"/>
        <v>0</v>
      </c>
    </row>
    <row r="5107" spans="1:11" ht="14.1" customHeight="1" x14ac:dyDescent="0.25">
      <c r="A5107" s="778" t="s">
        <v>917</v>
      </c>
      <c r="B5107" s="32" t="s">
        <v>920</v>
      </c>
      <c r="C5107" s="611">
        <v>600000</v>
      </c>
      <c r="D5107" s="211"/>
      <c r="E5107" s="211"/>
      <c r="F5107" s="693"/>
      <c r="G5107" s="805"/>
      <c r="H5107" s="629"/>
      <c r="I5107" s="829"/>
      <c r="J5107" s="630">
        <f>C5107-I5107</f>
        <v>600000</v>
      </c>
      <c r="K5107" s="733">
        <f t="shared" si="2306"/>
        <v>0</v>
      </c>
    </row>
    <row r="5108" spans="1:11" ht="14.1" customHeight="1" thickBot="1" x14ac:dyDescent="0.3">
      <c r="A5108" s="371" t="s">
        <v>921</v>
      </c>
      <c r="B5108" s="54" t="s">
        <v>991</v>
      </c>
      <c r="C5108" s="616">
        <f>C5109</f>
        <v>1500000</v>
      </c>
      <c r="D5108" s="616">
        <f t="shared" ref="D5108:J5108" si="2308">D5109</f>
        <v>0</v>
      </c>
      <c r="E5108" s="616">
        <f t="shared" si="2308"/>
        <v>0</v>
      </c>
      <c r="F5108" s="622">
        <f t="shared" si="2308"/>
        <v>0</v>
      </c>
      <c r="G5108" s="838">
        <f t="shared" si="2308"/>
        <v>778750</v>
      </c>
      <c r="H5108" s="641">
        <f t="shared" si="2308"/>
        <v>0</v>
      </c>
      <c r="I5108" s="962">
        <f t="shared" si="2308"/>
        <v>778750</v>
      </c>
      <c r="J5108" s="632">
        <f t="shared" si="2308"/>
        <v>721250</v>
      </c>
      <c r="K5108" s="739">
        <f t="shared" si="2306"/>
        <v>51.916666666666664</v>
      </c>
    </row>
    <row r="5109" spans="1:11" ht="14.1" customHeight="1" thickBot="1" x14ac:dyDescent="0.3">
      <c r="A5109" s="776" t="s">
        <v>922</v>
      </c>
      <c r="B5109" s="3" t="s">
        <v>136</v>
      </c>
      <c r="C5109" s="617">
        <f>C5110+C5112+C5114</f>
        <v>1500000</v>
      </c>
      <c r="D5109" s="617">
        <f t="shared" ref="D5109:J5109" si="2309">D5110+D5112+D5114</f>
        <v>0</v>
      </c>
      <c r="E5109" s="617">
        <f t="shared" si="2309"/>
        <v>0</v>
      </c>
      <c r="F5109" s="624">
        <f t="shared" si="2309"/>
        <v>0</v>
      </c>
      <c r="G5109" s="820">
        <f t="shared" si="2309"/>
        <v>778750</v>
      </c>
      <c r="H5109" s="617">
        <f t="shared" si="2309"/>
        <v>0</v>
      </c>
      <c r="I5109" s="934">
        <f t="shared" si="2309"/>
        <v>778750</v>
      </c>
      <c r="J5109" s="625">
        <f t="shared" si="2309"/>
        <v>721250</v>
      </c>
      <c r="K5109" s="741">
        <f t="shared" si="2306"/>
        <v>51.916666666666664</v>
      </c>
    </row>
    <row r="5110" spans="1:11" ht="14.1" customHeight="1" x14ac:dyDescent="0.25">
      <c r="A5110" s="777" t="s">
        <v>923</v>
      </c>
      <c r="B5110" s="41" t="s">
        <v>139</v>
      </c>
      <c r="C5110" s="618">
        <f>C5111</f>
        <v>40000</v>
      </c>
      <c r="D5110" s="618">
        <f t="shared" ref="D5110:J5110" si="2310">D5111</f>
        <v>0</v>
      </c>
      <c r="E5110" s="618">
        <f t="shared" si="2310"/>
        <v>0</v>
      </c>
      <c r="F5110" s="626">
        <f t="shared" si="2310"/>
        <v>0</v>
      </c>
      <c r="G5110" s="821">
        <f t="shared" si="2310"/>
        <v>40000</v>
      </c>
      <c r="H5110" s="618">
        <f t="shared" si="2310"/>
        <v>0</v>
      </c>
      <c r="I5110" s="935">
        <f t="shared" si="2310"/>
        <v>40000</v>
      </c>
      <c r="J5110" s="628">
        <f t="shared" si="2310"/>
        <v>0</v>
      </c>
      <c r="K5110" s="743">
        <f t="shared" si="2306"/>
        <v>100</v>
      </c>
    </row>
    <row r="5111" spans="1:11" ht="14.1" customHeight="1" x14ac:dyDescent="0.25">
      <c r="A5111" s="778" t="s">
        <v>924</v>
      </c>
      <c r="B5111" s="4" t="s">
        <v>140</v>
      </c>
      <c r="C5111" s="12">
        <v>40000</v>
      </c>
      <c r="D5111" s="218"/>
      <c r="E5111" s="218"/>
      <c r="F5111" s="697"/>
      <c r="G5111" s="822">
        <v>40000</v>
      </c>
      <c r="H5111" s="605"/>
      <c r="I5111" s="823">
        <f>H5111+G5111</f>
        <v>40000</v>
      </c>
      <c r="J5111" s="604">
        <f>C5111-I5111</f>
        <v>0</v>
      </c>
      <c r="K5111" s="733">
        <f t="shared" si="2306"/>
        <v>100</v>
      </c>
    </row>
    <row r="5112" spans="1:11" ht="14.1" customHeight="1" x14ac:dyDescent="0.25">
      <c r="A5112" s="778" t="s">
        <v>925</v>
      </c>
      <c r="B5112" s="4" t="s">
        <v>141</v>
      </c>
      <c r="C5112" s="12">
        <f>C5113</f>
        <v>50000</v>
      </c>
      <c r="D5112" s="12">
        <f t="shared" ref="D5112:J5112" si="2311">D5113</f>
        <v>0</v>
      </c>
      <c r="E5112" s="12">
        <f t="shared" si="2311"/>
        <v>0</v>
      </c>
      <c r="F5112" s="633">
        <f t="shared" si="2311"/>
        <v>0</v>
      </c>
      <c r="G5112" s="824">
        <f t="shared" si="2311"/>
        <v>33750</v>
      </c>
      <c r="H5112" s="12">
        <f t="shared" si="2311"/>
        <v>0</v>
      </c>
      <c r="I5112" s="834">
        <f t="shared" si="2311"/>
        <v>33750</v>
      </c>
      <c r="J5112" s="634">
        <f t="shared" si="2311"/>
        <v>16250</v>
      </c>
      <c r="K5112" s="733">
        <f t="shared" si="2306"/>
        <v>67.5</v>
      </c>
    </row>
    <row r="5113" spans="1:11" ht="14.1" customHeight="1" x14ac:dyDescent="0.25">
      <c r="A5113" s="778" t="s">
        <v>926</v>
      </c>
      <c r="B5113" s="4" t="s">
        <v>142</v>
      </c>
      <c r="C5113" s="12">
        <v>50000</v>
      </c>
      <c r="D5113" s="218"/>
      <c r="E5113" s="218"/>
      <c r="F5113" s="697"/>
      <c r="G5113" s="822">
        <v>33750</v>
      </c>
      <c r="H5113" s="605"/>
      <c r="I5113" s="823">
        <f>H5113+G5113</f>
        <v>33750</v>
      </c>
      <c r="J5113" s="604">
        <f>C5113-I5113</f>
        <v>16250</v>
      </c>
      <c r="K5113" s="733">
        <f t="shared" si="2306"/>
        <v>67.5</v>
      </c>
    </row>
    <row r="5114" spans="1:11" ht="14.1" customHeight="1" x14ac:dyDescent="0.25">
      <c r="A5114" s="778" t="s">
        <v>927</v>
      </c>
      <c r="B5114" s="4" t="s">
        <v>143</v>
      </c>
      <c r="C5114" s="12">
        <f>C5115</f>
        <v>1410000</v>
      </c>
      <c r="D5114" s="12">
        <f t="shared" ref="D5114:J5114" si="2312">D5115</f>
        <v>0</v>
      </c>
      <c r="E5114" s="12">
        <f t="shared" si="2312"/>
        <v>0</v>
      </c>
      <c r="F5114" s="633">
        <f t="shared" si="2312"/>
        <v>0</v>
      </c>
      <c r="G5114" s="824">
        <f t="shared" si="2312"/>
        <v>705000</v>
      </c>
      <c r="H5114" s="12">
        <f t="shared" si="2312"/>
        <v>0</v>
      </c>
      <c r="I5114" s="834">
        <f t="shared" si="2312"/>
        <v>705000</v>
      </c>
      <c r="J5114" s="634">
        <f t="shared" si="2312"/>
        <v>705000</v>
      </c>
      <c r="K5114" s="733">
        <f t="shared" si="2306"/>
        <v>50</v>
      </c>
    </row>
    <row r="5115" spans="1:11" ht="14.1" customHeight="1" x14ac:dyDescent="0.25">
      <c r="A5115" s="778" t="s">
        <v>928</v>
      </c>
      <c r="B5115" s="4" t="s">
        <v>144</v>
      </c>
      <c r="C5115" s="12">
        <v>1410000</v>
      </c>
      <c r="D5115" s="218"/>
      <c r="E5115" s="218"/>
      <c r="F5115" s="697"/>
      <c r="G5115" s="822">
        <v>705000</v>
      </c>
      <c r="H5115" s="605"/>
      <c r="I5115" s="823">
        <f>H5115+G5115</f>
        <v>705000</v>
      </c>
      <c r="J5115" s="604">
        <f>C5115-I5115</f>
        <v>705000</v>
      </c>
      <c r="K5115" s="733">
        <f t="shared" si="2306"/>
        <v>50</v>
      </c>
    </row>
    <row r="5116" spans="1:11" ht="14.1" customHeight="1" thickBot="1" x14ac:dyDescent="0.3">
      <c r="A5116" s="745" t="s">
        <v>102</v>
      </c>
      <c r="B5116" s="40" t="s">
        <v>94</v>
      </c>
      <c r="C5116" s="620">
        <f t="shared" ref="C5116:J5116" si="2313">C5117+C5126+C5138+C5149</f>
        <v>15300000</v>
      </c>
      <c r="D5116" s="620">
        <f t="shared" si="2313"/>
        <v>0</v>
      </c>
      <c r="E5116" s="620">
        <f t="shared" si="2313"/>
        <v>0</v>
      </c>
      <c r="F5116" s="453">
        <f t="shared" si="2313"/>
        <v>0</v>
      </c>
      <c r="G5116" s="825">
        <f t="shared" si="2313"/>
        <v>2416000</v>
      </c>
      <c r="H5116" s="619">
        <f t="shared" si="2313"/>
        <v>0</v>
      </c>
      <c r="I5116" s="665">
        <f t="shared" si="2313"/>
        <v>2416000</v>
      </c>
      <c r="J5116" s="621">
        <f t="shared" si="2313"/>
        <v>12884000</v>
      </c>
      <c r="K5116" s="775">
        <f t="shared" si="2306"/>
        <v>15.790849673202615</v>
      </c>
    </row>
    <row r="5117" spans="1:11" ht="14.1" customHeight="1" thickBot="1" x14ac:dyDescent="0.3">
      <c r="A5117" s="371" t="s">
        <v>56</v>
      </c>
      <c r="B5117" s="54" t="s">
        <v>57</v>
      </c>
      <c r="C5117" s="616">
        <f>C5118</f>
        <v>4900000</v>
      </c>
      <c r="D5117" s="616">
        <f t="shared" ref="D5117:J5117" si="2314">D5118</f>
        <v>0</v>
      </c>
      <c r="E5117" s="616">
        <f t="shared" si="2314"/>
        <v>0</v>
      </c>
      <c r="F5117" s="622">
        <f t="shared" si="2314"/>
        <v>0</v>
      </c>
      <c r="G5117" s="838">
        <f t="shared" si="2314"/>
        <v>0</v>
      </c>
      <c r="H5117" s="641">
        <f t="shared" si="2314"/>
        <v>0</v>
      </c>
      <c r="I5117" s="962">
        <f t="shared" si="2314"/>
        <v>0</v>
      </c>
      <c r="J5117" s="632">
        <f t="shared" si="2314"/>
        <v>4900000</v>
      </c>
      <c r="K5117" s="757">
        <f t="shared" si="2306"/>
        <v>0</v>
      </c>
    </row>
    <row r="5118" spans="1:11" ht="14.1" customHeight="1" thickBot="1" x14ac:dyDescent="0.3">
      <c r="A5118" s="776" t="s">
        <v>318</v>
      </c>
      <c r="B5118" s="3" t="s">
        <v>136</v>
      </c>
      <c r="C5118" s="617">
        <f>C5119+C5121+C5124</f>
        <v>4900000</v>
      </c>
      <c r="D5118" s="617">
        <f t="shared" ref="D5118:J5118" si="2315">D5119+D5121+D5124</f>
        <v>0</v>
      </c>
      <c r="E5118" s="617">
        <f t="shared" si="2315"/>
        <v>0</v>
      </c>
      <c r="F5118" s="624">
        <f t="shared" si="2315"/>
        <v>0</v>
      </c>
      <c r="G5118" s="820">
        <f t="shared" si="2315"/>
        <v>0</v>
      </c>
      <c r="H5118" s="617">
        <f t="shared" si="2315"/>
        <v>0</v>
      </c>
      <c r="I5118" s="934">
        <f t="shared" si="2315"/>
        <v>0</v>
      </c>
      <c r="J5118" s="625">
        <f t="shared" si="2315"/>
        <v>4900000</v>
      </c>
      <c r="K5118" s="743">
        <f t="shared" si="2306"/>
        <v>0</v>
      </c>
    </row>
    <row r="5119" spans="1:11" ht="14.1" customHeight="1" x14ac:dyDescent="0.25">
      <c r="A5119" s="777" t="s">
        <v>319</v>
      </c>
      <c r="B5119" s="41" t="s">
        <v>139</v>
      </c>
      <c r="C5119" s="618">
        <f>C5120</f>
        <v>785000</v>
      </c>
      <c r="D5119" s="618">
        <f t="shared" ref="D5119:J5119" si="2316">D5120</f>
        <v>0</v>
      </c>
      <c r="E5119" s="618">
        <f t="shared" si="2316"/>
        <v>0</v>
      </c>
      <c r="F5119" s="626">
        <f t="shared" si="2316"/>
        <v>0</v>
      </c>
      <c r="G5119" s="821">
        <f t="shared" si="2316"/>
        <v>0</v>
      </c>
      <c r="H5119" s="618">
        <f t="shared" si="2316"/>
        <v>0</v>
      </c>
      <c r="I5119" s="935">
        <f t="shared" si="2316"/>
        <v>0</v>
      </c>
      <c r="J5119" s="628">
        <f t="shared" si="2316"/>
        <v>785000</v>
      </c>
      <c r="K5119" s="733">
        <f t="shared" si="2306"/>
        <v>0</v>
      </c>
    </row>
    <row r="5120" spans="1:11" ht="14.1" customHeight="1" x14ac:dyDescent="0.25">
      <c r="A5120" s="778" t="s">
        <v>320</v>
      </c>
      <c r="B5120" s="4" t="s">
        <v>140</v>
      </c>
      <c r="C5120" s="12">
        <v>785000</v>
      </c>
      <c r="D5120" s="218"/>
      <c r="E5120" s="218"/>
      <c r="F5120" s="697"/>
      <c r="G5120" s="804"/>
      <c r="H5120" s="587"/>
      <c r="I5120" s="823">
        <f>H5120+G5120</f>
        <v>0</v>
      </c>
      <c r="J5120" s="604">
        <f>C5120-I5120</f>
        <v>785000</v>
      </c>
      <c r="K5120" s="733">
        <f t="shared" si="2306"/>
        <v>0</v>
      </c>
    </row>
    <row r="5121" spans="1:11" ht="14.1" customHeight="1" x14ac:dyDescent="0.25">
      <c r="A5121" s="778" t="s">
        <v>321</v>
      </c>
      <c r="B5121" s="4" t="s">
        <v>141</v>
      </c>
      <c r="C5121" s="12">
        <f>C5122+C5123</f>
        <v>290000</v>
      </c>
      <c r="D5121" s="12">
        <f t="shared" ref="D5121:J5121" si="2317">D5122+D5123</f>
        <v>0</v>
      </c>
      <c r="E5121" s="12">
        <f t="shared" si="2317"/>
        <v>0</v>
      </c>
      <c r="F5121" s="633">
        <f t="shared" si="2317"/>
        <v>0</v>
      </c>
      <c r="G5121" s="824">
        <f t="shared" si="2317"/>
        <v>0</v>
      </c>
      <c r="H5121" s="12">
        <f t="shared" si="2317"/>
        <v>0</v>
      </c>
      <c r="I5121" s="834">
        <f t="shared" si="2317"/>
        <v>0</v>
      </c>
      <c r="J5121" s="634">
        <f t="shared" si="2317"/>
        <v>290000</v>
      </c>
      <c r="K5121" s="733">
        <f t="shared" si="2306"/>
        <v>0</v>
      </c>
    </row>
    <row r="5122" spans="1:11" ht="14.1" customHeight="1" x14ac:dyDescent="0.25">
      <c r="A5122" s="778" t="s">
        <v>322</v>
      </c>
      <c r="B5122" s="4" t="s">
        <v>142</v>
      </c>
      <c r="C5122" s="12">
        <v>90000</v>
      </c>
      <c r="D5122" s="218"/>
      <c r="E5122" s="218"/>
      <c r="F5122" s="697"/>
      <c r="G5122" s="804"/>
      <c r="H5122" s="587"/>
      <c r="I5122" s="823">
        <f>H5122+G5122</f>
        <v>0</v>
      </c>
      <c r="J5122" s="604">
        <f>C5122-I5122</f>
        <v>90000</v>
      </c>
      <c r="K5122" s="733">
        <f t="shared" si="2306"/>
        <v>0</v>
      </c>
    </row>
    <row r="5123" spans="1:11" ht="14.1" customHeight="1" x14ac:dyDescent="0.25">
      <c r="A5123" s="778" t="s">
        <v>929</v>
      </c>
      <c r="B5123" s="4" t="s">
        <v>809</v>
      </c>
      <c r="C5123" s="12">
        <v>200000</v>
      </c>
      <c r="D5123" s="218"/>
      <c r="E5123" s="218"/>
      <c r="F5123" s="697"/>
      <c r="G5123" s="804"/>
      <c r="H5123" s="587"/>
      <c r="I5123" s="823"/>
      <c r="J5123" s="604">
        <f>C5123-I5123</f>
        <v>200000</v>
      </c>
      <c r="K5123" s="733"/>
    </row>
    <row r="5124" spans="1:11" ht="14.1" customHeight="1" x14ac:dyDescent="0.25">
      <c r="A5124" s="778" t="s">
        <v>323</v>
      </c>
      <c r="B5124" s="4" t="s">
        <v>143</v>
      </c>
      <c r="C5124" s="12">
        <f>C5125</f>
        <v>3825000</v>
      </c>
      <c r="D5124" s="12">
        <f t="shared" ref="D5124:J5124" si="2318">D5125</f>
        <v>0</v>
      </c>
      <c r="E5124" s="12">
        <f t="shared" si="2318"/>
        <v>0</v>
      </c>
      <c r="F5124" s="633">
        <f t="shared" si="2318"/>
        <v>0</v>
      </c>
      <c r="G5124" s="824">
        <f t="shared" si="2318"/>
        <v>0</v>
      </c>
      <c r="H5124" s="12">
        <f t="shared" si="2318"/>
        <v>0</v>
      </c>
      <c r="I5124" s="954">
        <f t="shared" si="2318"/>
        <v>0</v>
      </c>
      <c r="J5124" s="634">
        <f t="shared" si="2318"/>
        <v>3825000</v>
      </c>
      <c r="K5124" s="733">
        <f t="shared" ref="K5124:K5131" si="2319">I5124/C5124*100</f>
        <v>0</v>
      </c>
    </row>
    <row r="5125" spans="1:11" ht="14.1" customHeight="1" x14ac:dyDescent="0.25">
      <c r="A5125" s="779" t="s">
        <v>324</v>
      </c>
      <c r="B5125" s="32" t="s">
        <v>144</v>
      </c>
      <c r="C5125" s="611">
        <v>3825000</v>
      </c>
      <c r="D5125" s="211"/>
      <c r="E5125" s="211"/>
      <c r="F5125" s="693"/>
      <c r="G5125" s="805"/>
      <c r="H5125" s="590"/>
      <c r="I5125" s="829">
        <f>H5125+G5125</f>
        <v>0</v>
      </c>
      <c r="J5125" s="630">
        <f>C5125-I5125</f>
        <v>3825000</v>
      </c>
      <c r="K5125" s="737">
        <f t="shared" si="2319"/>
        <v>0</v>
      </c>
    </row>
    <row r="5126" spans="1:11" ht="14.1" customHeight="1" thickBot="1" x14ac:dyDescent="0.3">
      <c r="A5126" s="769" t="s">
        <v>58</v>
      </c>
      <c r="B5126" s="125" t="s">
        <v>59</v>
      </c>
      <c r="C5126" s="667">
        <f>C5127</f>
        <v>4000000</v>
      </c>
      <c r="D5126" s="667">
        <f t="shared" ref="D5126:J5126" si="2320">D5127</f>
        <v>0</v>
      </c>
      <c r="E5126" s="667">
        <f t="shared" si="2320"/>
        <v>0</v>
      </c>
      <c r="F5126" s="668">
        <f t="shared" si="2320"/>
        <v>0</v>
      </c>
      <c r="G5126" s="859">
        <f t="shared" si="2320"/>
        <v>2416000</v>
      </c>
      <c r="H5126" s="669">
        <f t="shared" si="2320"/>
        <v>0</v>
      </c>
      <c r="I5126" s="969">
        <f t="shared" si="2320"/>
        <v>2416000</v>
      </c>
      <c r="J5126" s="670">
        <f t="shared" si="2320"/>
        <v>1584000</v>
      </c>
      <c r="K5126" s="780">
        <f t="shared" si="2319"/>
        <v>60.4</v>
      </c>
    </row>
    <row r="5127" spans="1:11" ht="14.1" customHeight="1" thickBot="1" x14ac:dyDescent="0.3">
      <c r="A5127" s="776" t="s">
        <v>325</v>
      </c>
      <c r="B5127" s="3" t="s">
        <v>136</v>
      </c>
      <c r="C5127" s="617">
        <f>C5128+C5130+C5133</f>
        <v>4000000</v>
      </c>
      <c r="D5127" s="617">
        <f t="shared" ref="D5127:J5127" si="2321">D5128+D5130+D5133</f>
        <v>0</v>
      </c>
      <c r="E5127" s="617">
        <f t="shared" si="2321"/>
        <v>0</v>
      </c>
      <c r="F5127" s="624">
        <f t="shared" si="2321"/>
        <v>0</v>
      </c>
      <c r="G5127" s="820">
        <f t="shared" si="2321"/>
        <v>2416000</v>
      </c>
      <c r="H5127" s="617">
        <f t="shared" si="2321"/>
        <v>0</v>
      </c>
      <c r="I5127" s="934">
        <f t="shared" si="2321"/>
        <v>2416000</v>
      </c>
      <c r="J5127" s="625">
        <f t="shared" si="2321"/>
        <v>1584000</v>
      </c>
      <c r="K5127" s="743">
        <f t="shared" si="2319"/>
        <v>60.4</v>
      </c>
    </row>
    <row r="5128" spans="1:11" ht="14.1" customHeight="1" x14ac:dyDescent="0.25">
      <c r="A5128" s="777" t="s">
        <v>326</v>
      </c>
      <c r="B5128" s="41" t="s">
        <v>139</v>
      </c>
      <c r="C5128" s="618">
        <f>C5129</f>
        <v>360000</v>
      </c>
      <c r="D5128" s="618">
        <f t="shared" ref="D5128:J5128" si="2322">D5129</f>
        <v>0</v>
      </c>
      <c r="E5128" s="618">
        <f t="shared" si="2322"/>
        <v>0</v>
      </c>
      <c r="F5128" s="626">
        <f t="shared" si="2322"/>
        <v>0</v>
      </c>
      <c r="G5128" s="821">
        <f t="shared" si="2322"/>
        <v>266000</v>
      </c>
      <c r="H5128" s="618">
        <f t="shared" si="2322"/>
        <v>0</v>
      </c>
      <c r="I5128" s="935">
        <f t="shared" si="2322"/>
        <v>266000</v>
      </c>
      <c r="J5128" s="628">
        <f t="shared" si="2322"/>
        <v>94000</v>
      </c>
      <c r="K5128" s="733">
        <f t="shared" si="2319"/>
        <v>73.888888888888886</v>
      </c>
    </row>
    <row r="5129" spans="1:11" ht="14.1" customHeight="1" x14ac:dyDescent="0.25">
      <c r="A5129" s="778" t="s">
        <v>327</v>
      </c>
      <c r="B5129" s="4" t="s">
        <v>140</v>
      </c>
      <c r="C5129" s="12">
        <v>360000</v>
      </c>
      <c r="D5129" s="218"/>
      <c r="E5129" s="218"/>
      <c r="F5129" s="697"/>
      <c r="G5129" s="822">
        <v>266000</v>
      </c>
      <c r="H5129" s="605"/>
      <c r="I5129" s="831">
        <f>H5129+G5129</f>
        <v>266000</v>
      </c>
      <c r="J5129" s="604">
        <f>C5129-I5129</f>
        <v>94000</v>
      </c>
      <c r="K5129" s="733">
        <f t="shared" si="2319"/>
        <v>73.888888888888886</v>
      </c>
    </row>
    <row r="5130" spans="1:11" ht="14.1" customHeight="1" x14ac:dyDescent="0.25">
      <c r="A5130" s="778" t="s">
        <v>328</v>
      </c>
      <c r="B5130" s="4" t="s">
        <v>141</v>
      </c>
      <c r="C5130" s="12">
        <f>C5131+C5132</f>
        <v>120000</v>
      </c>
      <c r="D5130" s="12">
        <f t="shared" ref="D5130:J5130" si="2323">D5131+D5132</f>
        <v>0</v>
      </c>
      <c r="E5130" s="12">
        <f t="shared" si="2323"/>
        <v>0</v>
      </c>
      <c r="F5130" s="633">
        <f t="shared" si="2323"/>
        <v>0</v>
      </c>
      <c r="G5130" s="824">
        <f t="shared" si="2323"/>
        <v>30000</v>
      </c>
      <c r="H5130" s="12">
        <f t="shared" si="2323"/>
        <v>0</v>
      </c>
      <c r="I5130" s="834">
        <f t="shared" si="2323"/>
        <v>30000</v>
      </c>
      <c r="J5130" s="634">
        <f t="shared" si="2323"/>
        <v>90000</v>
      </c>
      <c r="K5130" s="733">
        <f t="shared" si="2319"/>
        <v>25</v>
      </c>
    </row>
    <row r="5131" spans="1:11" ht="14.1" customHeight="1" x14ac:dyDescent="0.25">
      <c r="A5131" s="778" t="s">
        <v>329</v>
      </c>
      <c r="B5131" s="4" t="s">
        <v>142</v>
      </c>
      <c r="C5131" s="12">
        <v>120000</v>
      </c>
      <c r="D5131" s="218"/>
      <c r="E5131" s="218"/>
      <c r="F5131" s="697"/>
      <c r="G5131" s="822">
        <v>30000</v>
      </c>
      <c r="H5131" s="605"/>
      <c r="I5131" s="823">
        <f>H5131+G5131</f>
        <v>30000</v>
      </c>
      <c r="J5131" s="604">
        <f>C5131-I5131</f>
        <v>90000</v>
      </c>
      <c r="K5131" s="733">
        <f t="shared" si="2319"/>
        <v>25</v>
      </c>
    </row>
    <row r="5132" spans="1:11" ht="14.1" customHeight="1" x14ac:dyDescent="0.25">
      <c r="A5132" s="778" t="s">
        <v>930</v>
      </c>
      <c r="B5132" s="4" t="s">
        <v>809</v>
      </c>
      <c r="C5132" s="12">
        <v>0</v>
      </c>
      <c r="D5132" s="218"/>
      <c r="E5132" s="218"/>
      <c r="F5132" s="697"/>
      <c r="G5132" s="822"/>
      <c r="H5132" s="605"/>
      <c r="I5132" s="823"/>
      <c r="J5132" s="604">
        <f>C5132-I5132</f>
        <v>0</v>
      </c>
      <c r="K5132" s="733"/>
    </row>
    <row r="5133" spans="1:11" ht="14.1" customHeight="1" x14ac:dyDescent="0.25">
      <c r="A5133" s="778" t="s">
        <v>330</v>
      </c>
      <c r="B5133" s="4" t="s">
        <v>143</v>
      </c>
      <c r="C5133" s="12">
        <f>C5134</f>
        <v>3520000</v>
      </c>
      <c r="D5133" s="12">
        <f t="shared" ref="D5133:J5133" si="2324">D5134</f>
        <v>0</v>
      </c>
      <c r="E5133" s="12">
        <f t="shared" si="2324"/>
        <v>0</v>
      </c>
      <c r="F5133" s="633">
        <f t="shared" si="2324"/>
        <v>0</v>
      </c>
      <c r="G5133" s="824">
        <f t="shared" si="2324"/>
        <v>2120000</v>
      </c>
      <c r="H5133" s="12">
        <f t="shared" si="2324"/>
        <v>0</v>
      </c>
      <c r="I5133" s="834">
        <f t="shared" si="2324"/>
        <v>2120000</v>
      </c>
      <c r="J5133" s="634">
        <f t="shared" si="2324"/>
        <v>1400000</v>
      </c>
      <c r="K5133" s="733">
        <f>I5133/C5133*100</f>
        <v>60.227272727272727</v>
      </c>
    </row>
    <row r="5134" spans="1:11" ht="14.1" customHeight="1" x14ac:dyDescent="0.25">
      <c r="A5134" s="778" t="s">
        <v>331</v>
      </c>
      <c r="B5134" s="4" t="s">
        <v>144</v>
      </c>
      <c r="C5134" s="12">
        <v>3520000</v>
      </c>
      <c r="D5134" s="218"/>
      <c r="E5134" s="218"/>
      <c r="F5134" s="697"/>
      <c r="G5134" s="822">
        <v>2120000</v>
      </c>
      <c r="H5134" s="605"/>
      <c r="I5134" s="831">
        <f>H5134+G5134</f>
        <v>2120000</v>
      </c>
      <c r="J5134" s="604">
        <f>C5134-I5134</f>
        <v>1400000</v>
      </c>
      <c r="K5134" s="733">
        <f>I5134/C5134*100</f>
        <v>60.227272727272727</v>
      </c>
    </row>
    <row r="5135" spans="1:11" ht="14.1" customHeight="1" x14ac:dyDescent="0.25">
      <c r="A5135" s="918"/>
      <c r="B5135" s="879"/>
      <c r="C5135" s="880"/>
      <c r="D5135" s="881"/>
      <c r="E5135" s="881"/>
      <c r="F5135" s="881"/>
      <c r="G5135" s="882"/>
      <c r="H5135" s="882"/>
      <c r="I5135" s="941"/>
      <c r="J5135" s="883"/>
      <c r="K5135" s="884"/>
    </row>
    <row r="5136" spans="1:11" ht="14.1" customHeight="1" x14ac:dyDescent="0.25">
      <c r="A5136" s="919"/>
      <c r="B5136" s="7"/>
      <c r="C5136" s="885"/>
      <c r="D5136" s="220"/>
      <c r="E5136" s="220"/>
      <c r="F5136" s="220"/>
      <c r="G5136" s="415"/>
      <c r="H5136" s="415"/>
      <c r="I5136" s="942"/>
      <c r="J5136" s="886"/>
      <c r="K5136" s="887">
        <v>10</v>
      </c>
    </row>
    <row r="5137" spans="1:11" ht="14.1" customHeight="1" x14ac:dyDescent="0.25">
      <c r="A5137" s="717" t="s">
        <v>435</v>
      </c>
      <c r="B5137" s="689">
        <v>2</v>
      </c>
      <c r="C5137" s="690" t="s">
        <v>436</v>
      </c>
      <c r="D5137" s="690" t="s">
        <v>437</v>
      </c>
      <c r="E5137" s="690" t="s">
        <v>438</v>
      </c>
      <c r="F5137" s="691" t="s">
        <v>439</v>
      </c>
      <c r="G5137" s="801">
        <v>7</v>
      </c>
      <c r="H5137" s="581">
        <v>8</v>
      </c>
      <c r="I5137" s="924">
        <v>9</v>
      </c>
      <c r="J5137" s="582">
        <v>10</v>
      </c>
      <c r="K5137" s="718">
        <v>11</v>
      </c>
    </row>
    <row r="5138" spans="1:11" ht="14.1" customHeight="1" thickBot="1" x14ac:dyDescent="0.3">
      <c r="A5138" s="371" t="s">
        <v>60</v>
      </c>
      <c r="B5138" s="47" t="s">
        <v>61</v>
      </c>
      <c r="C5138" s="616">
        <f>C5139</f>
        <v>4000000</v>
      </c>
      <c r="D5138" s="616">
        <f t="shared" ref="D5138:J5138" si="2325">D5139</f>
        <v>0</v>
      </c>
      <c r="E5138" s="616">
        <f t="shared" si="2325"/>
        <v>0</v>
      </c>
      <c r="F5138" s="622">
        <f t="shared" si="2325"/>
        <v>0</v>
      </c>
      <c r="G5138" s="819">
        <f t="shared" si="2325"/>
        <v>0</v>
      </c>
      <c r="H5138" s="616">
        <f t="shared" si="2325"/>
        <v>0</v>
      </c>
      <c r="I5138" s="961">
        <f t="shared" si="2325"/>
        <v>0</v>
      </c>
      <c r="J5138" s="865">
        <f t="shared" si="2325"/>
        <v>4000000</v>
      </c>
      <c r="K5138" s="739">
        <f t="shared" ref="K5138:K5143" si="2326">I5138/C5138*100</f>
        <v>0</v>
      </c>
    </row>
    <row r="5139" spans="1:11" ht="14.1" customHeight="1" thickBot="1" x14ac:dyDescent="0.3">
      <c r="A5139" s="776" t="s">
        <v>332</v>
      </c>
      <c r="B5139" s="3" t="s">
        <v>136</v>
      </c>
      <c r="C5139" s="617">
        <f>C5140+C5142+C5145+C5147</f>
        <v>4000000</v>
      </c>
      <c r="D5139" s="617">
        <f t="shared" ref="D5139:J5139" si="2327">D5140+D5142+D5145+D5147</f>
        <v>0</v>
      </c>
      <c r="E5139" s="617">
        <f t="shared" si="2327"/>
        <v>0</v>
      </c>
      <c r="F5139" s="624">
        <f t="shared" si="2327"/>
        <v>0</v>
      </c>
      <c r="G5139" s="820">
        <f t="shared" si="2327"/>
        <v>0</v>
      </c>
      <c r="H5139" s="617">
        <f t="shared" si="2327"/>
        <v>0</v>
      </c>
      <c r="I5139" s="934">
        <f t="shared" si="2327"/>
        <v>0</v>
      </c>
      <c r="J5139" s="625">
        <f t="shared" si="2327"/>
        <v>4000000</v>
      </c>
      <c r="K5139" s="741">
        <f t="shared" si="2326"/>
        <v>0</v>
      </c>
    </row>
    <row r="5140" spans="1:11" ht="14.1" customHeight="1" x14ac:dyDescent="0.25">
      <c r="A5140" s="777" t="s">
        <v>333</v>
      </c>
      <c r="B5140" s="41" t="s">
        <v>139</v>
      </c>
      <c r="C5140" s="618">
        <f>C5141</f>
        <v>110000</v>
      </c>
      <c r="D5140" s="618">
        <f t="shared" ref="D5140:J5140" si="2328">D5141</f>
        <v>0</v>
      </c>
      <c r="E5140" s="618">
        <f t="shared" si="2328"/>
        <v>0</v>
      </c>
      <c r="F5140" s="626">
        <f t="shared" si="2328"/>
        <v>0</v>
      </c>
      <c r="G5140" s="827">
        <f t="shared" si="2328"/>
        <v>0</v>
      </c>
      <c r="H5140" s="627">
        <f t="shared" si="2328"/>
        <v>0</v>
      </c>
      <c r="I5140" s="936">
        <f t="shared" si="2328"/>
        <v>0</v>
      </c>
      <c r="J5140" s="628">
        <f t="shared" si="2328"/>
        <v>110000</v>
      </c>
      <c r="K5140" s="743">
        <f t="shared" si="2326"/>
        <v>0</v>
      </c>
    </row>
    <row r="5141" spans="1:11" ht="14.1" customHeight="1" x14ac:dyDescent="0.25">
      <c r="A5141" s="778" t="s">
        <v>334</v>
      </c>
      <c r="B5141" s="4" t="s">
        <v>140</v>
      </c>
      <c r="C5141" s="12">
        <v>110000</v>
      </c>
      <c r="D5141" s="218"/>
      <c r="E5141" s="218"/>
      <c r="F5141" s="697"/>
      <c r="G5141" s="822"/>
      <c r="H5141" s="605"/>
      <c r="I5141" s="823">
        <f>H5141+G5141</f>
        <v>0</v>
      </c>
      <c r="J5141" s="604">
        <f>C5141-I5141</f>
        <v>110000</v>
      </c>
      <c r="K5141" s="733">
        <f t="shared" si="2326"/>
        <v>0</v>
      </c>
    </row>
    <row r="5142" spans="1:11" ht="14.1" customHeight="1" x14ac:dyDescent="0.25">
      <c r="A5142" s="778" t="s">
        <v>335</v>
      </c>
      <c r="B5142" s="4" t="s">
        <v>141</v>
      </c>
      <c r="C5142" s="12">
        <f>C5143+C5144</f>
        <v>90000</v>
      </c>
      <c r="D5142" s="12">
        <f t="shared" ref="D5142:J5142" si="2329">D5143+D5144</f>
        <v>0</v>
      </c>
      <c r="E5142" s="12">
        <f t="shared" si="2329"/>
        <v>0</v>
      </c>
      <c r="F5142" s="633">
        <f t="shared" si="2329"/>
        <v>0</v>
      </c>
      <c r="G5142" s="824">
        <f t="shared" si="2329"/>
        <v>0</v>
      </c>
      <c r="H5142" s="12">
        <f t="shared" si="2329"/>
        <v>0</v>
      </c>
      <c r="I5142" s="834">
        <f t="shared" si="2329"/>
        <v>0</v>
      </c>
      <c r="J5142" s="634">
        <f t="shared" si="2329"/>
        <v>90000</v>
      </c>
      <c r="K5142" s="733">
        <f t="shared" si="2326"/>
        <v>0</v>
      </c>
    </row>
    <row r="5143" spans="1:11" ht="14.1" customHeight="1" x14ac:dyDescent="0.25">
      <c r="A5143" s="778" t="s">
        <v>336</v>
      </c>
      <c r="B5143" s="4" t="s">
        <v>142</v>
      </c>
      <c r="C5143" s="12">
        <v>90000</v>
      </c>
      <c r="D5143" s="218"/>
      <c r="E5143" s="218"/>
      <c r="F5143" s="697"/>
      <c r="G5143" s="822"/>
      <c r="H5143" s="605"/>
      <c r="I5143" s="823">
        <f>H5143+G5143</f>
        <v>0</v>
      </c>
      <c r="J5143" s="604">
        <f>C5143-I5143</f>
        <v>90000</v>
      </c>
      <c r="K5143" s="733">
        <f t="shared" si="2326"/>
        <v>0</v>
      </c>
    </row>
    <row r="5144" spans="1:11" ht="14.1" customHeight="1" x14ac:dyDescent="0.25">
      <c r="A5144" s="778" t="s">
        <v>931</v>
      </c>
      <c r="B5144" s="4" t="s">
        <v>809</v>
      </c>
      <c r="C5144" s="12">
        <v>0</v>
      </c>
      <c r="D5144" s="218"/>
      <c r="E5144" s="218"/>
      <c r="F5144" s="697"/>
      <c r="G5144" s="822"/>
      <c r="H5144" s="605"/>
      <c r="I5144" s="823"/>
      <c r="J5144" s="604">
        <f>C5144-I5144</f>
        <v>0</v>
      </c>
      <c r="K5144" s="733"/>
    </row>
    <row r="5145" spans="1:11" ht="14.1" customHeight="1" x14ac:dyDescent="0.25">
      <c r="A5145" s="778" t="s">
        <v>337</v>
      </c>
      <c r="B5145" s="4" t="s">
        <v>143</v>
      </c>
      <c r="C5145" s="12">
        <f>C5146</f>
        <v>1400000</v>
      </c>
      <c r="D5145" s="12">
        <f t="shared" ref="D5145:J5145" si="2330">D5146</f>
        <v>0</v>
      </c>
      <c r="E5145" s="12">
        <f t="shared" si="2330"/>
        <v>0</v>
      </c>
      <c r="F5145" s="633">
        <f t="shared" si="2330"/>
        <v>0</v>
      </c>
      <c r="G5145" s="860">
        <f t="shared" si="2330"/>
        <v>0</v>
      </c>
      <c r="H5145" s="416">
        <f t="shared" si="2330"/>
        <v>0</v>
      </c>
      <c r="I5145" s="954">
        <f t="shared" si="2330"/>
        <v>0</v>
      </c>
      <c r="J5145" s="634">
        <f t="shared" si="2330"/>
        <v>1400000</v>
      </c>
      <c r="K5145" s="733">
        <f t="shared" ref="K5145:K5154" si="2331">I5145/C5145*100</f>
        <v>0</v>
      </c>
    </row>
    <row r="5146" spans="1:11" ht="14.1" customHeight="1" x14ac:dyDescent="0.25">
      <c r="A5146" s="778" t="s">
        <v>338</v>
      </c>
      <c r="B5146" s="4" t="s">
        <v>144</v>
      </c>
      <c r="C5146" s="12">
        <v>1400000</v>
      </c>
      <c r="D5146" s="218"/>
      <c r="E5146" s="218"/>
      <c r="F5146" s="697"/>
      <c r="G5146" s="822"/>
      <c r="H5146" s="605"/>
      <c r="I5146" s="823">
        <f>H5146+G5146</f>
        <v>0</v>
      </c>
      <c r="J5146" s="604">
        <f>C5146-I5146</f>
        <v>1400000</v>
      </c>
      <c r="K5146" s="733">
        <f t="shared" si="2331"/>
        <v>0</v>
      </c>
    </row>
    <row r="5147" spans="1:11" ht="14.1" customHeight="1" x14ac:dyDescent="0.25">
      <c r="A5147" s="778" t="s">
        <v>932</v>
      </c>
      <c r="B5147" s="32" t="s">
        <v>918</v>
      </c>
      <c r="C5147" s="611">
        <f>C5148</f>
        <v>2400000</v>
      </c>
      <c r="D5147" s="611">
        <f t="shared" ref="D5147:J5147" si="2332">D5148</f>
        <v>0</v>
      </c>
      <c r="E5147" s="611">
        <f t="shared" si="2332"/>
        <v>0</v>
      </c>
      <c r="F5147" s="663">
        <f t="shared" si="2332"/>
        <v>0</v>
      </c>
      <c r="G5147" s="857">
        <f t="shared" si="2332"/>
        <v>0</v>
      </c>
      <c r="H5147" s="611">
        <f t="shared" si="2332"/>
        <v>0</v>
      </c>
      <c r="I5147" s="953">
        <f t="shared" si="2332"/>
        <v>0</v>
      </c>
      <c r="J5147" s="664">
        <f t="shared" si="2332"/>
        <v>2400000</v>
      </c>
      <c r="K5147" s="733">
        <f t="shared" si="2331"/>
        <v>0</v>
      </c>
    </row>
    <row r="5148" spans="1:11" ht="14.1" customHeight="1" x14ac:dyDescent="0.25">
      <c r="A5148" s="778" t="s">
        <v>933</v>
      </c>
      <c r="B5148" s="32" t="s">
        <v>919</v>
      </c>
      <c r="C5148" s="611">
        <v>2400000</v>
      </c>
      <c r="D5148" s="211"/>
      <c r="E5148" s="211"/>
      <c r="F5148" s="693"/>
      <c r="G5148" s="828"/>
      <c r="H5148" s="629"/>
      <c r="I5148" s="829"/>
      <c r="J5148" s="630">
        <f>C5148-I5148</f>
        <v>2400000</v>
      </c>
      <c r="K5148" s="733">
        <f t="shared" si="2331"/>
        <v>0</v>
      </c>
    </row>
    <row r="5149" spans="1:11" ht="14.1" customHeight="1" thickBot="1" x14ac:dyDescent="0.3">
      <c r="A5149" s="371" t="s">
        <v>62</v>
      </c>
      <c r="B5149" s="47" t="s">
        <v>63</v>
      </c>
      <c r="C5149" s="616">
        <f>C5150</f>
        <v>2400000</v>
      </c>
      <c r="D5149" s="616">
        <f t="shared" ref="D5149:J5149" si="2333">D5150</f>
        <v>0</v>
      </c>
      <c r="E5149" s="616">
        <f t="shared" si="2333"/>
        <v>0</v>
      </c>
      <c r="F5149" s="622">
        <f t="shared" si="2333"/>
        <v>0</v>
      </c>
      <c r="G5149" s="838">
        <f t="shared" si="2333"/>
        <v>0</v>
      </c>
      <c r="H5149" s="641">
        <f t="shared" si="2333"/>
        <v>0</v>
      </c>
      <c r="I5149" s="962">
        <f t="shared" si="2333"/>
        <v>0</v>
      </c>
      <c r="J5149" s="632">
        <f t="shared" si="2333"/>
        <v>2400000</v>
      </c>
      <c r="K5149" s="739">
        <f t="shared" si="2331"/>
        <v>0</v>
      </c>
    </row>
    <row r="5150" spans="1:11" ht="14.1" customHeight="1" thickBot="1" x14ac:dyDescent="0.3">
      <c r="A5150" s="776" t="s">
        <v>339</v>
      </c>
      <c r="B5150" s="3" t="s">
        <v>136</v>
      </c>
      <c r="C5150" s="617">
        <f>C5151+C5153+C5156</f>
        <v>2400000</v>
      </c>
      <c r="D5150" s="617">
        <f t="shared" ref="D5150:J5150" si="2334">D5151+D5153+D5156</f>
        <v>0</v>
      </c>
      <c r="E5150" s="617">
        <f t="shared" si="2334"/>
        <v>0</v>
      </c>
      <c r="F5150" s="624">
        <f t="shared" si="2334"/>
        <v>0</v>
      </c>
      <c r="G5150" s="820">
        <f t="shared" si="2334"/>
        <v>0</v>
      </c>
      <c r="H5150" s="617">
        <f t="shared" si="2334"/>
        <v>0</v>
      </c>
      <c r="I5150" s="934">
        <f t="shared" si="2334"/>
        <v>0</v>
      </c>
      <c r="J5150" s="625">
        <f t="shared" si="2334"/>
        <v>2400000</v>
      </c>
      <c r="K5150" s="741">
        <f t="shared" si="2331"/>
        <v>0</v>
      </c>
    </row>
    <row r="5151" spans="1:11" ht="14.1" customHeight="1" x14ac:dyDescent="0.25">
      <c r="A5151" s="777" t="s">
        <v>340</v>
      </c>
      <c r="B5151" s="41" t="s">
        <v>139</v>
      </c>
      <c r="C5151" s="618">
        <f>C5152</f>
        <v>255000</v>
      </c>
      <c r="D5151" s="618">
        <f t="shared" ref="D5151:J5151" si="2335">D5152</f>
        <v>0</v>
      </c>
      <c r="E5151" s="618">
        <f t="shared" si="2335"/>
        <v>0</v>
      </c>
      <c r="F5151" s="626">
        <f t="shared" si="2335"/>
        <v>0</v>
      </c>
      <c r="G5151" s="821">
        <f t="shared" si="2335"/>
        <v>0</v>
      </c>
      <c r="H5151" s="618">
        <f t="shared" si="2335"/>
        <v>0</v>
      </c>
      <c r="I5151" s="935">
        <f t="shared" si="2335"/>
        <v>0</v>
      </c>
      <c r="J5151" s="628">
        <f t="shared" si="2335"/>
        <v>255000</v>
      </c>
      <c r="K5151" s="743">
        <f t="shared" si="2331"/>
        <v>0</v>
      </c>
    </row>
    <row r="5152" spans="1:11" ht="14.1" customHeight="1" x14ac:dyDescent="0.25">
      <c r="A5152" s="778" t="s">
        <v>341</v>
      </c>
      <c r="B5152" s="4" t="s">
        <v>140</v>
      </c>
      <c r="C5152" s="12">
        <v>255000</v>
      </c>
      <c r="D5152" s="587"/>
      <c r="E5152" s="587"/>
      <c r="F5152" s="699"/>
      <c r="G5152" s="804"/>
      <c r="H5152" s="587"/>
      <c r="I5152" s="823">
        <f>H5152+G5152</f>
        <v>0</v>
      </c>
      <c r="J5152" s="604">
        <f>C5152-I5152</f>
        <v>255000</v>
      </c>
      <c r="K5152" s="733">
        <f t="shared" si="2331"/>
        <v>0</v>
      </c>
    </row>
    <row r="5153" spans="1:11" ht="14.1" customHeight="1" x14ac:dyDescent="0.25">
      <c r="A5153" s="778" t="s">
        <v>342</v>
      </c>
      <c r="B5153" s="4" t="s">
        <v>141</v>
      </c>
      <c r="C5153" s="12">
        <f>C5154+C5155</f>
        <v>105000</v>
      </c>
      <c r="D5153" s="12">
        <f t="shared" ref="D5153:J5153" si="2336">D5154+D5155</f>
        <v>0</v>
      </c>
      <c r="E5153" s="12">
        <f t="shared" si="2336"/>
        <v>0</v>
      </c>
      <c r="F5153" s="633">
        <f t="shared" si="2336"/>
        <v>0</v>
      </c>
      <c r="G5153" s="824">
        <f t="shared" si="2336"/>
        <v>0</v>
      </c>
      <c r="H5153" s="12">
        <f t="shared" si="2336"/>
        <v>0</v>
      </c>
      <c r="I5153" s="834">
        <f t="shared" si="2336"/>
        <v>0</v>
      </c>
      <c r="J5153" s="634">
        <f t="shared" si="2336"/>
        <v>105000</v>
      </c>
      <c r="K5153" s="733">
        <f t="shared" si="2331"/>
        <v>0</v>
      </c>
    </row>
    <row r="5154" spans="1:11" ht="14.1" customHeight="1" x14ac:dyDescent="0.25">
      <c r="A5154" s="778" t="s">
        <v>343</v>
      </c>
      <c r="B5154" s="4" t="s">
        <v>142</v>
      </c>
      <c r="C5154" s="12">
        <v>105000</v>
      </c>
      <c r="D5154" s="218"/>
      <c r="E5154" s="218"/>
      <c r="F5154" s="697"/>
      <c r="G5154" s="804"/>
      <c r="H5154" s="587"/>
      <c r="I5154" s="823">
        <f>H5154+G5154</f>
        <v>0</v>
      </c>
      <c r="J5154" s="604">
        <f>C5154-I5154</f>
        <v>105000</v>
      </c>
      <c r="K5154" s="733">
        <f t="shared" si="2331"/>
        <v>0</v>
      </c>
    </row>
    <row r="5155" spans="1:11" ht="14.1" customHeight="1" x14ac:dyDescent="0.25">
      <c r="A5155" s="778" t="s">
        <v>944</v>
      </c>
      <c r="B5155" s="4" t="s">
        <v>809</v>
      </c>
      <c r="C5155" s="12">
        <v>0</v>
      </c>
      <c r="D5155" s="218"/>
      <c r="E5155" s="218"/>
      <c r="F5155" s="697"/>
      <c r="G5155" s="804"/>
      <c r="H5155" s="587"/>
      <c r="I5155" s="823"/>
      <c r="J5155" s="604">
        <f>C5155-I5155</f>
        <v>0</v>
      </c>
      <c r="K5155" s="733"/>
    </row>
    <row r="5156" spans="1:11" ht="14.1" customHeight="1" x14ac:dyDescent="0.25">
      <c r="A5156" s="778" t="s">
        <v>344</v>
      </c>
      <c r="B5156" s="4" t="s">
        <v>143</v>
      </c>
      <c r="C5156" s="12">
        <f>C5157</f>
        <v>2040000</v>
      </c>
      <c r="D5156" s="12">
        <f t="shared" ref="D5156:J5156" si="2337">D5157</f>
        <v>0</v>
      </c>
      <c r="E5156" s="12">
        <f t="shared" si="2337"/>
        <v>0</v>
      </c>
      <c r="F5156" s="633">
        <f t="shared" si="2337"/>
        <v>0</v>
      </c>
      <c r="G5156" s="824">
        <f t="shared" si="2337"/>
        <v>0</v>
      </c>
      <c r="H5156" s="12">
        <f t="shared" si="2337"/>
        <v>0</v>
      </c>
      <c r="I5156" s="954">
        <f t="shared" si="2337"/>
        <v>0</v>
      </c>
      <c r="J5156" s="634">
        <f t="shared" si="2337"/>
        <v>2040000</v>
      </c>
      <c r="K5156" s="733">
        <f t="shared" ref="K5156:K5163" si="2338">I5156/C5156*100</f>
        <v>0</v>
      </c>
    </row>
    <row r="5157" spans="1:11" ht="14.1" customHeight="1" x14ac:dyDescent="0.25">
      <c r="A5157" s="778" t="s">
        <v>345</v>
      </c>
      <c r="B5157" s="4" t="s">
        <v>144</v>
      </c>
      <c r="C5157" s="12">
        <v>2040000</v>
      </c>
      <c r="D5157" s="218"/>
      <c r="E5157" s="218"/>
      <c r="F5157" s="697"/>
      <c r="G5157" s="804"/>
      <c r="H5157" s="587"/>
      <c r="I5157" s="823">
        <f>H5157+G5157</f>
        <v>0</v>
      </c>
      <c r="J5157" s="604">
        <f>C5157-I5157</f>
        <v>2040000</v>
      </c>
      <c r="K5157" s="733">
        <f t="shared" si="2338"/>
        <v>0</v>
      </c>
    </row>
    <row r="5158" spans="1:11" ht="14.1" customHeight="1" x14ac:dyDescent="0.25">
      <c r="A5158" s="745" t="s">
        <v>101</v>
      </c>
      <c r="B5158" s="38" t="s">
        <v>95</v>
      </c>
      <c r="C5158" s="620">
        <f>C5159</f>
        <v>2000000</v>
      </c>
      <c r="D5158" s="620">
        <f t="shared" ref="D5158:J5159" si="2339">D5159</f>
        <v>0</v>
      </c>
      <c r="E5158" s="620">
        <f t="shared" si="2339"/>
        <v>0</v>
      </c>
      <c r="F5158" s="453">
        <f t="shared" si="2339"/>
        <v>0</v>
      </c>
      <c r="G5158" s="825">
        <f t="shared" si="2339"/>
        <v>480000</v>
      </c>
      <c r="H5158" s="619">
        <f t="shared" si="2339"/>
        <v>450000</v>
      </c>
      <c r="I5158" s="665">
        <f t="shared" si="2339"/>
        <v>930000</v>
      </c>
      <c r="J5158" s="621">
        <f t="shared" si="2339"/>
        <v>1070000</v>
      </c>
      <c r="K5158" s="746">
        <f t="shared" si="2338"/>
        <v>46.5</v>
      </c>
    </row>
    <row r="5159" spans="1:11" ht="14.1" customHeight="1" thickBot="1" x14ac:dyDescent="0.3">
      <c r="A5159" s="371" t="s">
        <v>346</v>
      </c>
      <c r="B5159" s="47" t="s">
        <v>64</v>
      </c>
      <c r="C5159" s="616">
        <f>C5160</f>
        <v>2000000</v>
      </c>
      <c r="D5159" s="616">
        <f t="shared" si="2339"/>
        <v>0</v>
      </c>
      <c r="E5159" s="616">
        <f t="shared" si="2339"/>
        <v>0</v>
      </c>
      <c r="F5159" s="622">
        <f t="shared" si="2339"/>
        <v>0</v>
      </c>
      <c r="G5159" s="838">
        <f t="shared" si="2339"/>
        <v>480000</v>
      </c>
      <c r="H5159" s="641">
        <f t="shared" si="2339"/>
        <v>450000</v>
      </c>
      <c r="I5159" s="962">
        <f t="shared" si="2339"/>
        <v>930000</v>
      </c>
      <c r="J5159" s="632">
        <f t="shared" si="2339"/>
        <v>1070000</v>
      </c>
      <c r="K5159" s="739">
        <f t="shared" si="2338"/>
        <v>46.5</v>
      </c>
    </row>
    <row r="5160" spans="1:11" ht="14.1" customHeight="1" thickBot="1" x14ac:dyDescent="0.3">
      <c r="A5160" s="776" t="s">
        <v>347</v>
      </c>
      <c r="B5160" s="3" t="s">
        <v>136</v>
      </c>
      <c r="C5160" s="617">
        <f>C5161+C5163+C5166</f>
        <v>2000000</v>
      </c>
      <c r="D5160" s="617">
        <f t="shared" ref="D5160:J5160" si="2340">D5161+D5163+D5166</f>
        <v>0</v>
      </c>
      <c r="E5160" s="617">
        <f t="shared" si="2340"/>
        <v>0</v>
      </c>
      <c r="F5160" s="624">
        <f t="shared" si="2340"/>
        <v>0</v>
      </c>
      <c r="G5160" s="820">
        <f t="shared" si="2340"/>
        <v>480000</v>
      </c>
      <c r="H5160" s="617">
        <f t="shared" si="2340"/>
        <v>450000</v>
      </c>
      <c r="I5160" s="934">
        <f t="shared" si="2340"/>
        <v>930000</v>
      </c>
      <c r="J5160" s="625">
        <f t="shared" si="2340"/>
        <v>1070000</v>
      </c>
      <c r="K5160" s="741">
        <f t="shared" si="2338"/>
        <v>46.5</v>
      </c>
    </row>
    <row r="5161" spans="1:11" ht="14.1" customHeight="1" x14ac:dyDescent="0.25">
      <c r="A5161" s="778" t="s">
        <v>934</v>
      </c>
      <c r="B5161" s="41" t="s">
        <v>935</v>
      </c>
      <c r="C5161" s="618">
        <f>C5162</f>
        <v>110000</v>
      </c>
      <c r="D5161" s="618">
        <f t="shared" ref="D5161:J5161" si="2341">D5162</f>
        <v>0</v>
      </c>
      <c r="E5161" s="618">
        <f t="shared" si="2341"/>
        <v>0</v>
      </c>
      <c r="F5161" s="626">
        <f t="shared" si="2341"/>
        <v>0</v>
      </c>
      <c r="G5161" s="833">
        <f t="shared" si="2341"/>
        <v>0</v>
      </c>
      <c r="H5161" s="635">
        <f t="shared" si="2341"/>
        <v>0</v>
      </c>
      <c r="I5161" s="937">
        <f t="shared" si="2341"/>
        <v>0</v>
      </c>
      <c r="J5161" s="628">
        <f t="shared" si="2341"/>
        <v>110000</v>
      </c>
      <c r="K5161" s="743">
        <f t="shared" si="2338"/>
        <v>0</v>
      </c>
    </row>
    <row r="5162" spans="1:11" ht="14.1" customHeight="1" x14ac:dyDescent="0.25">
      <c r="A5162" s="778" t="s">
        <v>936</v>
      </c>
      <c r="B5162" s="4" t="s">
        <v>791</v>
      </c>
      <c r="C5162" s="12">
        <v>110000</v>
      </c>
      <c r="D5162" s="218"/>
      <c r="E5162" s="218"/>
      <c r="F5162" s="697"/>
      <c r="G5162" s="822"/>
      <c r="H5162" s="605"/>
      <c r="I5162" s="823">
        <f>H5162+G5162</f>
        <v>0</v>
      </c>
      <c r="J5162" s="878">
        <f>C5162-I5162</f>
        <v>110000</v>
      </c>
      <c r="K5162" s="733">
        <f t="shared" si="2338"/>
        <v>0</v>
      </c>
    </row>
    <row r="5163" spans="1:11" ht="14.1" customHeight="1" x14ac:dyDescent="0.25">
      <c r="A5163" s="778" t="s">
        <v>348</v>
      </c>
      <c r="B5163" s="4" t="s">
        <v>141</v>
      </c>
      <c r="C5163" s="12">
        <f>C5164+C5165</f>
        <v>90000</v>
      </c>
      <c r="D5163" s="12">
        <f t="shared" ref="D5163:J5163" si="2342">D5164+D5165</f>
        <v>0</v>
      </c>
      <c r="E5163" s="12">
        <f t="shared" si="2342"/>
        <v>0</v>
      </c>
      <c r="F5163" s="12">
        <f t="shared" si="2342"/>
        <v>0</v>
      </c>
      <c r="G5163" s="12">
        <f t="shared" si="2342"/>
        <v>30000</v>
      </c>
      <c r="H5163" s="12">
        <f t="shared" si="2342"/>
        <v>0</v>
      </c>
      <c r="I5163" s="12">
        <f t="shared" si="2342"/>
        <v>30000</v>
      </c>
      <c r="J5163" s="12">
        <f t="shared" si="2342"/>
        <v>60000</v>
      </c>
      <c r="K5163" s="733">
        <f t="shared" si="2338"/>
        <v>33.333333333333329</v>
      </c>
    </row>
    <row r="5164" spans="1:11" ht="14.1" customHeight="1" x14ac:dyDescent="0.25">
      <c r="A5164" s="778" t="s">
        <v>1013</v>
      </c>
      <c r="B5164" s="4" t="s">
        <v>142</v>
      </c>
      <c r="C5164" s="12">
        <v>90000</v>
      </c>
      <c r="D5164" s="12"/>
      <c r="E5164" s="12"/>
      <c r="F5164" s="633"/>
      <c r="G5164" s="824">
        <v>30000</v>
      </c>
      <c r="H5164" s="12"/>
      <c r="I5164" s="834">
        <f>H5164+G5164</f>
        <v>30000</v>
      </c>
      <c r="J5164" s="634">
        <f>C5164-I5164</f>
        <v>60000</v>
      </c>
      <c r="K5164" s="733">
        <f>I5164/C5164*100</f>
        <v>33.333333333333329</v>
      </c>
    </row>
    <row r="5165" spans="1:11" ht="14.1" customHeight="1" x14ac:dyDescent="0.25">
      <c r="A5165" s="778" t="s">
        <v>937</v>
      </c>
      <c r="B5165" s="4" t="s">
        <v>387</v>
      </c>
      <c r="C5165" s="12">
        <v>0</v>
      </c>
      <c r="D5165" s="218"/>
      <c r="E5165" s="218"/>
      <c r="F5165" s="697"/>
      <c r="G5165" s="822"/>
      <c r="H5165" s="605"/>
      <c r="I5165" s="823">
        <f>H5165+G5165</f>
        <v>0</v>
      </c>
      <c r="J5165" s="604">
        <f>C5165-I5165</f>
        <v>0</v>
      </c>
      <c r="K5165" s="733"/>
    </row>
    <row r="5166" spans="1:11" ht="14.1" customHeight="1" x14ac:dyDescent="0.25">
      <c r="A5166" s="778" t="s">
        <v>349</v>
      </c>
      <c r="B5166" s="4" t="s">
        <v>143</v>
      </c>
      <c r="C5166" s="12">
        <f>C5167</f>
        <v>1800000</v>
      </c>
      <c r="D5166" s="12">
        <f t="shared" ref="D5166:J5166" si="2343">D5167</f>
        <v>0</v>
      </c>
      <c r="E5166" s="12">
        <f t="shared" si="2343"/>
        <v>0</v>
      </c>
      <c r="F5166" s="633">
        <f t="shared" si="2343"/>
        <v>0</v>
      </c>
      <c r="G5166" s="824">
        <f t="shared" si="2343"/>
        <v>450000</v>
      </c>
      <c r="H5166" s="824">
        <f t="shared" si="2343"/>
        <v>450000</v>
      </c>
      <c r="I5166" s="834">
        <f t="shared" si="2343"/>
        <v>900000</v>
      </c>
      <c r="J5166" s="634">
        <f t="shared" si="2343"/>
        <v>900000</v>
      </c>
      <c r="K5166" s="733">
        <f t="shared" ref="K5166:K5176" si="2344">I5166/C5166*100</f>
        <v>50</v>
      </c>
    </row>
    <row r="5167" spans="1:11" ht="14.1" customHeight="1" x14ac:dyDescent="0.25">
      <c r="A5167" s="778" t="s">
        <v>350</v>
      </c>
      <c r="B5167" s="4" t="s">
        <v>144</v>
      </c>
      <c r="C5167" s="12">
        <v>1800000</v>
      </c>
      <c r="D5167" s="218"/>
      <c r="E5167" s="218"/>
      <c r="F5167" s="697"/>
      <c r="G5167" s="822">
        <v>450000</v>
      </c>
      <c r="H5167" s="605">
        <v>450000</v>
      </c>
      <c r="I5167" s="823">
        <f>H5167+G5167</f>
        <v>900000</v>
      </c>
      <c r="J5167" s="604">
        <f>C5167-I5167</f>
        <v>900000</v>
      </c>
      <c r="K5167" s="733">
        <f t="shared" si="2344"/>
        <v>50</v>
      </c>
    </row>
    <row r="5168" spans="1:11" ht="14.1" customHeight="1" x14ac:dyDescent="0.25">
      <c r="A5168" s="745" t="s">
        <v>100</v>
      </c>
      <c r="B5168" s="38" t="s">
        <v>96</v>
      </c>
      <c r="C5168" s="620">
        <f t="shared" ref="C5168:J5168" si="2345">C5169+C5181+C5193</f>
        <v>10190000</v>
      </c>
      <c r="D5168" s="620">
        <f t="shared" si="2345"/>
        <v>0</v>
      </c>
      <c r="E5168" s="620">
        <f t="shared" si="2345"/>
        <v>0</v>
      </c>
      <c r="F5168" s="453">
        <f t="shared" si="2345"/>
        <v>0</v>
      </c>
      <c r="G5168" s="832">
        <f t="shared" si="2345"/>
        <v>229000</v>
      </c>
      <c r="H5168" s="620">
        <f t="shared" si="2345"/>
        <v>1741750</v>
      </c>
      <c r="I5168" s="810">
        <f t="shared" si="2345"/>
        <v>1970750</v>
      </c>
      <c r="J5168" s="866">
        <f t="shared" si="2345"/>
        <v>8219250</v>
      </c>
      <c r="K5168" s="746">
        <f t="shared" si="2344"/>
        <v>19.340039254170755</v>
      </c>
    </row>
    <row r="5169" spans="1:11" ht="14.1" customHeight="1" thickBot="1" x14ac:dyDescent="0.3">
      <c r="A5169" s="371" t="s">
        <v>65</v>
      </c>
      <c r="B5169" s="47" t="s">
        <v>66</v>
      </c>
      <c r="C5169" s="616">
        <f>C5170</f>
        <v>2000000</v>
      </c>
      <c r="D5169" s="616">
        <f t="shared" ref="D5169:J5169" si="2346">D5170</f>
        <v>0</v>
      </c>
      <c r="E5169" s="616">
        <f t="shared" si="2346"/>
        <v>0</v>
      </c>
      <c r="F5169" s="622">
        <f t="shared" si="2346"/>
        <v>0</v>
      </c>
      <c r="G5169" s="838">
        <f t="shared" si="2346"/>
        <v>229000</v>
      </c>
      <c r="H5169" s="641">
        <f t="shared" si="2346"/>
        <v>0</v>
      </c>
      <c r="I5169" s="962">
        <f t="shared" si="2346"/>
        <v>229000</v>
      </c>
      <c r="J5169" s="632">
        <f t="shared" si="2346"/>
        <v>1771000</v>
      </c>
      <c r="K5169" s="739">
        <f t="shared" si="2344"/>
        <v>11.450000000000001</v>
      </c>
    </row>
    <row r="5170" spans="1:11" ht="14.1" customHeight="1" thickBot="1" x14ac:dyDescent="0.3">
      <c r="A5170" s="776" t="s">
        <v>351</v>
      </c>
      <c r="B5170" s="3" t="s">
        <v>136</v>
      </c>
      <c r="C5170" s="617">
        <f>C5171+C5173+C5175</f>
        <v>2000000</v>
      </c>
      <c r="D5170" s="617">
        <f t="shared" ref="D5170:J5170" si="2347">D5171+D5173+D5175</f>
        <v>0</v>
      </c>
      <c r="E5170" s="617">
        <f t="shared" si="2347"/>
        <v>0</v>
      </c>
      <c r="F5170" s="624">
        <f t="shared" si="2347"/>
        <v>0</v>
      </c>
      <c r="G5170" s="820">
        <f t="shared" si="2347"/>
        <v>229000</v>
      </c>
      <c r="H5170" s="617">
        <f t="shared" si="2347"/>
        <v>0</v>
      </c>
      <c r="I5170" s="934">
        <f t="shared" si="2347"/>
        <v>229000</v>
      </c>
      <c r="J5170" s="625">
        <f t="shared" si="2347"/>
        <v>1771000</v>
      </c>
      <c r="K5170" s="741">
        <f t="shared" si="2344"/>
        <v>11.450000000000001</v>
      </c>
    </row>
    <row r="5171" spans="1:11" ht="14.1" customHeight="1" x14ac:dyDescent="0.25">
      <c r="A5171" s="777" t="s">
        <v>352</v>
      </c>
      <c r="B5171" s="41" t="s">
        <v>139</v>
      </c>
      <c r="C5171" s="618">
        <f>C5172</f>
        <v>270000</v>
      </c>
      <c r="D5171" s="618">
        <f t="shared" ref="D5171:J5171" si="2348">D5172</f>
        <v>0</v>
      </c>
      <c r="E5171" s="618">
        <f t="shared" si="2348"/>
        <v>0</v>
      </c>
      <c r="F5171" s="626">
        <f t="shared" si="2348"/>
        <v>0</v>
      </c>
      <c r="G5171" s="821">
        <f t="shared" si="2348"/>
        <v>184000</v>
      </c>
      <c r="H5171" s="618">
        <f t="shared" si="2348"/>
        <v>0</v>
      </c>
      <c r="I5171" s="935">
        <f t="shared" si="2348"/>
        <v>184000</v>
      </c>
      <c r="J5171" s="628">
        <f t="shared" si="2348"/>
        <v>86000</v>
      </c>
      <c r="K5171" s="743">
        <f t="shared" si="2344"/>
        <v>68.148148148148152</v>
      </c>
    </row>
    <row r="5172" spans="1:11" ht="14.1" customHeight="1" x14ac:dyDescent="0.25">
      <c r="A5172" s="778" t="s">
        <v>353</v>
      </c>
      <c r="B5172" s="4" t="s">
        <v>140</v>
      </c>
      <c r="C5172" s="12">
        <v>270000</v>
      </c>
      <c r="D5172" s="218"/>
      <c r="E5172" s="218"/>
      <c r="F5172" s="697"/>
      <c r="G5172" s="822">
        <v>184000</v>
      </c>
      <c r="H5172" s="605"/>
      <c r="I5172" s="823">
        <f>H5172+G5172</f>
        <v>184000</v>
      </c>
      <c r="J5172" s="604">
        <f>C5172-I5172</f>
        <v>86000</v>
      </c>
      <c r="K5172" s="733">
        <f t="shared" si="2344"/>
        <v>68.148148148148152</v>
      </c>
    </row>
    <row r="5173" spans="1:11" ht="14.1" customHeight="1" x14ac:dyDescent="0.25">
      <c r="A5173" s="778" t="s">
        <v>354</v>
      </c>
      <c r="B5173" s="4" t="s">
        <v>141</v>
      </c>
      <c r="C5173" s="12">
        <f>C5174</f>
        <v>200000</v>
      </c>
      <c r="D5173" s="12">
        <f t="shared" ref="D5173:J5173" si="2349">D5174</f>
        <v>0</v>
      </c>
      <c r="E5173" s="12">
        <f t="shared" si="2349"/>
        <v>0</v>
      </c>
      <c r="F5173" s="633">
        <f t="shared" si="2349"/>
        <v>0</v>
      </c>
      <c r="G5173" s="824">
        <f t="shared" si="2349"/>
        <v>45000</v>
      </c>
      <c r="H5173" s="12">
        <f t="shared" si="2349"/>
        <v>0</v>
      </c>
      <c r="I5173" s="834">
        <f t="shared" si="2349"/>
        <v>45000</v>
      </c>
      <c r="J5173" s="634">
        <f t="shared" si="2349"/>
        <v>155000</v>
      </c>
      <c r="K5173" s="733">
        <f t="shared" si="2344"/>
        <v>22.5</v>
      </c>
    </row>
    <row r="5174" spans="1:11" ht="14.1" customHeight="1" x14ac:dyDescent="0.25">
      <c r="A5174" s="778" t="s">
        <v>355</v>
      </c>
      <c r="B5174" s="4" t="s">
        <v>142</v>
      </c>
      <c r="C5174" s="12">
        <v>200000</v>
      </c>
      <c r="D5174" s="218"/>
      <c r="E5174" s="218"/>
      <c r="F5174" s="697"/>
      <c r="G5174" s="822">
        <v>45000</v>
      </c>
      <c r="H5174" s="605"/>
      <c r="I5174" s="823">
        <f>H5174+G5174</f>
        <v>45000</v>
      </c>
      <c r="J5174" s="604">
        <f>C5174-I5174</f>
        <v>155000</v>
      </c>
      <c r="K5174" s="733">
        <f t="shared" si="2344"/>
        <v>22.5</v>
      </c>
    </row>
    <row r="5175" spans="1:11" ht="14.1" customHeight="1" x14ac:dyDescent="0.25">
      <c r="A5175" s="778" t="s">
        <v>356</v>
      </c>
      <c r="B5175" s="4" t="s">
        <v>143</v>
      </c>
      <c r="C5175" s="12">
        <f>C5176</f>
        <v>1530000</v>
      </c>
      <c r="D5175" s="12">
        <f t="shared" ref="D5175:J5175" si="2350">D5176</f>
        <v>0</v>
      </c>
      <c r="E5175" s="12">
        <f t="shared" si="2350"/>
        <v>0</v>
      </c>
      <c r="F5175" s="633">
        <f t="shared" si="2350"/>
        <v>0</v>
      </c>
      <c r="G5175" s="824">
        <f t="shared" si="2350"/>
        <v>0</v>
      </c>
      <c r="H5175" s="12">
        <f t="shared" si="2350"/>
        <v>0</v>
      </c>
      <c r="I5175" s="834">
        <f t="shared" si="2350"/>
        <v>0</v>
      </c>
      <c r="J5175" s="634">
        <f t="shared" si="2350"/>
        <v>1530000</v>
      </c>
      <c r="K5175" s="733">
        <f t="shared" si="2344"/>
        <v>0</v>
      </c>
    </row>
    <row r="5176" spans="1:11" ht="14.1" customHeight="1" x14ac:dyDescent="0.25">
      <c r="A5176" s="778" t="s">
        <v>357</v>
      </c>
      <c r="B5176" s="4" t="s">
        <v>144</v>
      </c>
      <c r="C5176" s="12">
        <v>1530000</v>
      </c>
      <c r="D5176" s="218"/>
      <c r="E5176" s="218"/>
      <c r="F5176" s="697"/>
      <c r="G5176" s="822"/>
      <c r="H5176" s="605"/>
      <c r="I5176" s="823">
        <f>H5176+G5176</f>
        <v>0</v>
      </c>
      <c r="J5176" s="604">
        <f>C5176-I5176</f>
        <v>1530000</v>
      </c>
      <c r="K5176" s="733">
        <f t="shared" si="2344"/>
        <v>0</v>
      </c>
    </row>
    <row r="5177" spans="1:11" ht="14.1" customHeight="1" x14ac:dyDescent="0.25">
      <c r="A5177" s="918"/>
      <c r="B5177" s="879"/>
      <c r="C5177" s="880"/>
      <c r="D5177" s="881"/>
      <c r="E5177" s="881"/>
      <c r="F5177" s="881"/>
      <c r="G5177" s="882"/>
      <c r="H5177" s="882"/>
      <c r="I5177" s="882"/>
      <c r="J5177" s="883"/>
      <c r="K5177" s="884"/>
    </row>
    <row r="5178" spans="1:11" ht="14.1" customHeight="1" x14ac:dyDescent="0.25">
      <c r="A5178" s="919"/>
      <c r="B5178" s="7"/>
      <c r="C5178" s="885"/>
      <c r="D5178" s="220"/>
      <c r="E5178" s="220"/>
      <c r="F5178" s="220"/>
      <c r="G5178" s="415"/>
      <c r="H5178" s="415"/>
      <c r="I5178" s="415"/>
      <c r="J5178" s="886"/>
      <c r="K5178" s="887"/>
    </row>
    <row r="5179" spans="1:11" ht="14.1" customHeight="1" x14ac:dyDescent="0.25">
      <c r="A5179" s="919"/>
      <c r="B5179" s="7"/>
      <c r="C5179" s="885"/>
      <c r="D5179" s="220"/>
      <c r="E5179" s="220"/>
      <c r="F5179" s="220"/>
      <c r="G5179" s="415"/>
      <c r="H5179" s="415"/>
      <c r="I5179" s="415"/>
      <c r="J5179" s="886"/>
      <c r="K5179" s="887">
        <v>11</v>
      </c>
    </row>
    <row r="5180" spans="1:11" ht="14.1" customHeight="1" x14ac:dyDescent="0.25">
      <c r="A5180" s="717" t="s">
        <v>435</v>
      </c>
      <c r="B5180" s="689">
        <v>2</v>
      </c>
      <c r="C5180" s="690" t="s">
        <v>436</v>
      </c>
      <c r="D5180" s="690" t="s">
        <v>437</v>
      </c>
      <c r="E5180" s="690" t="s">
        <v>438</v>
      </c>
      <c r="F5180" s="691" t="s">
        <v>439</v>
      </c>
      <c r="G5180" s="801">
        <v>7</v>
      </c>
      <c r="H5180" s="581">
        <v>8</v>
      </c>
      <c r="I5180" s="924">
        <v>9</v>
      </c>
      <c r="J5180" s="582">
        <v>10</v>
      </c>
      <c r="K5180" s="718">
        <v>11</v>
      </c>
    </row>
    <row r="5181" spans="1:11" ht="14.1" customHeight="1" thickBot="1" x14ac:dyDescent="0.3">
      <c r="A5181" s="371" t="s">
        <v>67</v>
      </c>
      <c r="B5181" s="47" t="s">
        <v>68</v>
      </c>
      <c r="C5181" s="616">
        <f>C5182+C5185</f>
        <v>3770000</v>
      </c>
      <c r="D5181" s="616">
        <f t="shared" ref="D5181:J5181" si="2351">D5182+D5185</f>
        <v>0</v>
      </c>
      <c r="E5181" s="616">
        <f t="shared" si="2351"/>
        <v>0</v>
      </c>
      <c r="F5181" s="622">
        <f t="shared" si="2351"/>
        <v>0</v>
      </c>
      <c r="G5181" s="838">
        <f t="shared" si="2351"/>
        <v>0</v>
      </c>
      <c r="H5181" s="641">
        <f t="shared" si="2351"/>
        <v>0</v>
      </c>
      <c r="I5181" s="962">
        <f t="shared" si="2351"/>
        <v>0</v>
      </c>
      <c r="J5181" s="632">
        <f t="shared" si="2351"/>
        <v>3770000</v>
      </c>
      <c r="K5181" s="739">
        <f t="shared" ref="K5181:K5189" si="2352">I5181/C5181*100</f>
        <v>0</v>
      </c>
    </row>
    <row r="5182" spans="1:11" ht="14.1" customHeight="1" thickBot="1" x14ac:dyDescent="0.3">
      <c r="A5182" s="372" t="s">
        <v>365</v>
      </c>
      <c r="B5182" s="3" t="s">
        <v>80</v>
      </c>
      <c r="C5182" s="617">
        <f>C5183</f>
        <v>1695000</v>
      </c>
      <c r="D5182" s="617">
        <f t="shared" ref="D5182:J5183" si="2353">D5183</f>
        <v>0</v>
      </c>
      <c r="E5182" s="617">
        <f t="shared" si="2353"/>
        <v>0</v>
      </c>
      <c r="F5182" s="624">
        <f t="shared" si="2353"/>
        <v>0</v>
      </c>
      <c r="G5182" s="820">
        <f t="shared" si="2353"/>
        <v>0</v>
      </c>
      <c r="H5182" s="617">
        <f t="shared" si="2353"/>
        <v>0</v>
      </c>
      <c r="I5182" s="934">
        <f t="shared" si="2353"/>
        <v>0</v>
      </c>
      <c r="J5182" s="625">
        <f t="shared" si="2353"/>
        <v>1695000</v>
      </c>
      <c r="K5182" s="741">
        <f t="shared" si="2352"/>
        <v>0</v>
      </c>
    </row>
    <row r="5183" spans="1:11" ht="14.1" customHeight="1" x14ac:dyDescent="0.25">
      <c r="A5183" s="747" t="s">
        <v>366</v>
      </c>
      <c r="B5183" s="41" t="s">
        <v>137</v>
      </c>
      <c r="C5183" s="618">
        <f>C5184</f>
        <v>1695000</v>
      </c>
      <c r="D5183" s="618">
        <f t="shared" si="2353"/>
        <v>0</v>
      </c>
      <c r="E5183" s="618">
        <f t="shared" si="2353"/>
        <v>0</v>
      </c>
      <c r="F5183" s="626">
        <f t="shared" si="2353"/>
        <v>0</v>
      </c>
      <c r="G5183" s="821">
        <f t="shared" si="2353"/>
        <v>0</v>
      </c>
      <c r="H5183" s="618">
        <f t="shared" si="2353"/>
        <v>0</v>
      </c>
      <c r="I5183" s="935">
        <f t="shared" si="2353"/>
        <v>0</v>
      </c>
      <c r="J5183" s="628">
        <f t="shared" si="2353"/>
        <v>1695000</v>
      </c>
      <c r="K5183" s="743">
        <f t="shared" si="2352"/>
        <v>0</v>
      </c>
    </row>
    <row r="5184" spans="1:11" ht="14.1" customHeight="1" thickBot="1" x14ac:dyDescent="0.3">
      <c r="A5184" s="736" t="s">
        <v>367</v>
      </c>
      <c r="B5184" s="32" t="s">
        <v>138</v>
      </c>
      <c r="C5184" s="611">
        <v>1695000</v>
      </c>
      <c r="D5184" s="590"/>
      <c r="E5184" s="590"/>
      <c r="F5184" s="698"/>
      <c r="G5184" s="828"/>
      <c r="H5184" s="629"/>
      <c r="I5184" s="829">
        <f>H5184+G5184</f>
        <v>0</v>
      </c>
      <c r="J5184" s="630">
        <f>C5184-I5184</f>
        <v>1695000</v>
      </c>
      <c r="K5184" s="737">
        <f t="shared" si="2352"/>
        <v>0</v>
      </c>
    </row>
    <row r="5185" spans="1:11" ht="14.1" customHeight="1" thickBot="1" x14ac:dyDescent="0.3">
      <c r="A5185" s="776" t="s">
        <v>358</v>
      </c>
      <c r="B5185" s="3" t="s">
        <v>136</v>
      </c>
      <c r="C5185" s="617">
        <f>C5186+C5188+C5191</f>
        <v>2075000</v>
      </c>
      <c r="D5185" s="617">
        <f t="shared" ref="D5185:J5185" si="2354">D5186+D5188+D5191</f>
        <v>0</v>
      </c>
      <c r="E5185" s="617">
        <f t="shared" si="2354"/>
        <v>0</v>
      </c>
      <c r="F5185" s="624">
        <f t="shared" si="2354"/>
        <v>0</v>
      </c>
      <c r="G5185" s="820">
        <f t="shared" si="2354"/>
        <v>0</v>
      </c>
      <c r="H5185" s="617">
        <f t="shared" si="2354"/>
        <v>0</v>
      </c>
      <c r="I5185" s="934">
        <f t="shared" si="2354"/>
        <v>0</v>
      </c>
      <c r="J5185" s="625">
        <f t="shared" si="2354"/>
        <v>2075000</v>
      </c>
      <c r="K5185" s="741">
        <f t="shared" si="2352"/>
        <v>0</v>
      </c>
    </row>
    <row r="5186" spans="1:11" ht="14.1" customHeight="1" x14ac:dyDescent="0.25">
      <c r="A5186" s="777" t="s">
        <v>359</v>
      </c>
      <c r="B5186" s="41" t="s">
        <v>139</v>
      </c>
      <c r="C5186" s="618">
        <f>C5187</f>
        <v>650000</v>
      </c>
      <c r="D5186" s="618">
        <f t="shared" ref="D5186:J5186" si="2355">D5187</f>
        <v>0</v>
      </c>
      <c r="E5186" s="618">
        <f t="shared" si="2355"/>
        <v>0</v>
      </c>
      <c r="F5186" s="626">
        <f t="shared" si="2355"/>
        <v>0</v>
      </c>
      <c r="G5186" s="821">
        <f t="shared" si="2355"/>
        <v>0</v>
      </c>
      <c r="H5186" s="618">
        <f t="shared" si="2355"/>
        <v>0</v>
      </c>
      <c r="I5186" s="935">
        <f t="shared" si="2355"/>
        <v>0</v>
      </c>
      <c r="J5186" s="628">
        <f t="shared" si="2355"/>
        <v>650000</v>
      </c>
      <c r="K5186" s="743">
        <f t="shared" si="2352"/>
        <v>0</v>
      </c>
    </row>
    <row r="5187" spans="1:11" ht="14.1" customHeight="1" x14ac:dyDescent="0.25">
      <c r="A5187" s="778" t="s">
        <v>360</v>
      </c>
      <c r="B5187" s="4" t="s">
        <v>140</v>
      </c>
      <c r="C5187" s="12">
        <v>650000</v>
      </c>
      <c r="D5187" s="218"/>
      <c r="E5187" s="218"/>
      <c r="F5187" s="697"/>
      <c r="G5187" s="822"/>
      <c r="H5187" s="605"/>
      <c r="I5187" s="823">
        <f>H5187+G5187</f>
        <v>0</v>
      </c>
      <c r="J5187" s="604">
        <f>C5187-I5187</f>
        <v>650000</v>
      </c>
      <c r="K5187" s="733">
        <f t="shared" si="2352"/>
        <v>0</v>
      </c>
    </row>
    <row r="5188" spans="1:11" ht="14.1" customHeight="1" x14ac:dyDescent="0.25">
      <c r="A5188" s="778" t="s">
        <v>361</v>
      </c>
      <c r="B5188" s="4" t="s">
        <v>141</v>
      </c>
      <c r="C5188" s="12">
        <f>C5189+C5190</f>
        <v>300000</v>
      </c>
      <c r="D5188" s="12">
        <f t="shared" ref="D5188:J5188" si="2356">D5189+D5190</f>
        <v>0</v>
      </c>
      <c r="E5188" s="12">
        <f t="shared" si="2356"/>
        <v>0</v>
      </c>
      <c r="F5188" s="633">
        <f t="shared" si="2356"/>
        <v>0</v>
      </c>
      <c r="G5188" s="824">
        <f t="shared" si="2356"/>
        <v>0</v>
      </c>
      <c r="H5188" s="12">
        <f t="shared" si="2356"/>
        <v>0</v>
      </c>
      <c r="I5188" s="834">
        <f t="shared" si="2356"/>
        <v>0</v>
      </c>
      <c r="J5188" s="634">
        <f t="shared" si="2356"/>
        <v>300000</v>
      </c>
      <c r="K5188" s="733">
        <f t="shared" si="2352"/>
        <v>0</v>
      </c>
    </row>
    <row r="5189" spans="1:11" ht="14.1" customHeight="1" x14ac:dyDescent="0.25">
      <c r="A5189" s="778" t="s">
        <v>362</v>
      </c>
      <c r="B5189" s="4" t="s">
        <v>142</v>
      </c>
      <c r="C5189" s="12">
        <v>300000</v>
      </c>
      <c r="D5189" s="218"/>
      <c r="E5189" s="218"/>
      <c r="F5189" s="697"/>
      <c r="G5189" s="822">
        <v>0</v>
      </c>
      <c r="H5189" s="605"/>
      <c r="I5189" s="823">
        <f>H5189+G5189</f>
        <v>0</v>
      </c>
      <c r="J5189" s="604">
        <f>C5189-I5189</f>
        <v>300000</v>
      </c>
      <c r="K5189" s="733">
        <f t="shared" si="2352"/>
        <v>0</v>
      </c>
    </row>
    <row r="5190" spans="1:11" ht="14.1" customHeight="1" x14ac:dyDescent="0.25">
      <c r="A5190" s="778" t="s">
        <v>938</v>
      </c>
      <c r="B5190" s="4" t="s">
        <v>387</v>
      </c>
      <c r="C5190" s="12">
        <v>0</v>
      </c>
      <c r="D5190" s="218"/>
      <c r="E5190" s="218"/>
      <c r="F5190" s="697"/>
      <c r="G5190" s="822"/>
      <c r="H5190" s="605"/>
      <c r="I5190" s="823"/>
      <c r="J5190" s="604">
        <f>C5190-I5190</f>
        <v>0</v>
      </c>
      <c r="K5190" s="733"/>
    </row>
    <row r="5191" spans="1:11" ht="14.1" customHeight="1" x14ac:dyDescent="0.25">
      <c r="A5191" s="778" t="s">
        <v>363</v>
      </c>
      <c r="B5191" s="4" t="s">
        <v>143</v>
      </c>
      <c r="C5191" s="12">
        <f>C5192</f>
        <v>1125000</v>
      </c>
      <c r="D5191" s="12">
        <f t="shared" ref="D5191:J5191" si="2357">D5192</f>
        <v>0</v>
      </c>
      <c r="E5191" s="12">
        <f t="shared" si="2357"/>
        <v>0</v>
      </c>
      <c r="F5191" s="633">
        <f t="shared" si="2357"/>
        <v>0</v>
      </c>
      <c r="G5191" s="824">
        <f t="shared" si="2357"/>
        <v>0</v>
      </c>
      <c r="H5191" s="12">
        <f t="shared" si="2357"/>
        <v>0</v>
      </c>
      <c r="I5191" s="834">
        <f t="shared" si="2357"/>
        <v>0</v>
      </c>
      <c r="J5191" s="634">
        <f t="shared" si="2357"/>
        <v>1125000</v>
      </c>
      <c r="K5191" s="733">
        <f t="shared" ref="K5191:K5201" si="2358">I5191/C5191*100</f>
        <v>0</v>
      </c>
    </row>
    <row r="5192" spans="1:11" ht="14.1" customHeight="1" x14ac:dyDescent="0.25">
      <c r="A5192" s="778" t="s">
        <v>364</v>
      </c>
      <c r="B5192" s="4" t="s">
        <v>939</v>
      </c>
      <c r="C5192" s="12">
        <v>1125000</v>
      </c>
      <c r="D5192" s="218"/>
      <c r="E5192" s="218"/>
      <c r="F5192" s="697"/>
      <c r="G5192" s="822"/>
      <c r="H5192" s="605"/>
      <c r="I5192" s="823">
        <f>H5192+G5192</f>
        <v>0</v>
      </c>
      <c r="J5192" s="604">
        <f>C5192-I5192</f>
        <v>1125000</v>
      </c>
      <c r="K5192" s="733">
        <f t="shared" si="2358"/>
        <v>0</v>
      </c>
    </row>
    <row r="5193" spans="1:11" ht="14.1" customHeight="1" thickBot="1" x14ac:dyDescent="0.3">
      <c r="A5193" s="371" t="s">
        <v>69</v>
      </c>
      <c r="B5193" s="47" t="s">
        <v>70</v>
      </c>
      <c r="C5193" s="616">
        <f>C5194+C5197</f>
        <v>4420000</v>
      </c>
      <c r="D5193" s="616">
        <f t="shared" ref="D5193:J5193" si="2359">D5194+D5197</f>
        <v>0</v>
      </c>
      <c r="E5193" s="616">
        <f t="shared" si="2359"/>
        <v>0</v>
      </c>
      <c r="F5193" s="622">
        <f t="shared" si="2359"/>
        <v>0</v>
      </c>
      <c r="G5193" s="838">
        <f t="shared" si="2359"/>
        <v>0</v>
      </c>
      <c r="H5193" s="641">
        <f t="shared" si="2359"/>
        <v>1741750</v>
      </c>
      <c r="I5193" s="962">
        <f t="shared" si="2359"/>
        <v>1741750</v>
      </c>
      <c r="J5193" s="632">
        <f t="shared" si="2359"/>
        <v>2678250</v>
      </c>
      <c r="K5193" s="739">
        <f t="shared" si="2358"/>
        <v>39.406108597285069</v>
      </c>
    </row>
    <row r="5194" spans="1:11" ht="14.1" customHeight="1" thickBot="1" x14ac:dyDescent="0.3">
      <c r="A5194" s="372" t="s">
        <v>375</v>
      </c>
      <c r="B5194" s="3" t="s">
        <v>80</v>
      </c>
      <c r="C5194" s="617">
        <f>C5195</f>
        <v>1140000</v>
      </c>
      <c r="D5194" s="617">
        <f t="shared" ref="D5194:J5195" si="2360">D5195</f>
        <v>0</v>
      </c>
      <c r="E5194" s="617">
        <f t="shared" si="2360"/>
        <v>0</v>
      </c>
      <c r="F5194" s="624">
        <f t="shared" si="2360"/>
        <v>0</v>
      </c>
      <c r="G5194" s="820">
        <f t="shared" si="2360"/>
        <v>0</v>
      </c>
      <c r="H5194" s="617">
        <f t="shared" si="2360"/>
        <v>760000</v>
      </c>
      <c r="I5194" s="934">
        <f t="shared" si="2360"/>
        <v>760000</v>
      </c>
      <c r="J5194" s="625">
        <f t="shared" si="2360"/>
        <v>380000</v>
      </c>
      <c r="K5194" s="741">
        <f t="shared" si="2358"/>
        <v>66.666666666666657</v>
      </c>
    </row>
    <row r="5195" spans="1:11" ht="14.1" customHeight="1" x14ac:dyDescent="0.25">
      <c r="A5195" s="747" t="s">
        <v>376</v>
      </c>
      <c r="B5195" s="41" t="s">
        <v>137</v>
      </c>
      <c r="C5195" s="618">
        <f>C5196</f>
        <v>1140000</v>
      </c>
      <c r="D5195" s="618">
        <f t="shared" si="2360"/>
        <v>0</v>
      </c>
      <c r="E5195" s="618">
        <f t="shared" si="2360"/>
        <v>0</v>
      </c>
      <c r="F5195" s="626">
        <f t="shared" si="2360"/>
        <v>0</v>
      </c>
      <c r="G5195" s="821">
        <f t="shared" si="2360"/>
        <v>0</v>
      </c>
      <c r="H5195" s="618">
        <f t="shared" si="2360"/>
        <v>760000</v>
      </c>
      <c r="I5195" s="935">
        <f t="shared" si="2360"/>
        <v>760000</v>
      </c>
      <c r="J5195" s="628">
        <f t="shared" si="2360"/>
        <v>380000</v>
      </c>
      <c r="K5195" s="743">
        <f t="shared" si="2358"/>
        <v>66.666666666666657</v>
      </c>
    </row>
    <row r="5196" spans="1:11" ht="14.1" customHeight="1" thickBot="1" x14ac:dyDescent="0.3">
      <c r="A5196" s="736" t="s">
        <v>377</v>
      </c>
      <c r="B5196" s="32" t="s">
        <v>138</v>
      </c>
      <c r="C5196" s="611">
        <v>1140000</v>
      </c>
      <c r="D5196" s="590"/>
      <c r="E5196" s="590"/>
      <c r="F5196" s="698"/>
      <c r="G5196" s="828"/>
      <c r="H5196" s="629">
        <v>760000</v>
      </c>
      <c r="I5196" s="829">
        <f>H5196+G5196</f>
        <v>760000</v>
      </c>
      <c r="J5196" s="630">
        <f>C5196-I5196</f>
        <v>380000</v>
      </c>
      <c r="K5196" s="737">
        <f t="shared" si="2358"/>
        <v>66.666666666666657</v>
      </c>
    </row>
    <row r="5197" spans="1:11" ht="14.1" customHeight="1" thickBot="1" x14ac:dyDescent="0.3">
      <c r="A5197" s="776" t="s">
        <v>368</v>
      </c>
      <c r="B5197" s="3" t="s">
        <v>136</v>
      </c>
      <c r="C5197" s="617">
        <f>C5198+C5200+C5203</f>
        <v>3280000</v>
      </c>
      <c r="D5197" s="617">
        <f t="shared" ref="D5197:J5197" si="2361">D5198+D5200+D5203</f>
        <v>0</v>
      </c>
      <c r="E5197" s="617">
        <f t="shared" si="2361"/>
        <v>0</v>
      </c>
      <c r="F5197" s="624">
        <f t="shared" si="2361"/>
        <v>0</v>
      </c>
      <c r="G5197" s="820">
        <f t="shared" si="2361"/>
        <v>0</v>
      </c>
      <c r="H5197" s="617">
        <f t="shared" si="2361"/>
        <v>981750</v>
      </c>
      <c r="I5197" s="934">
        <f t="shared" si="2361"/>
        <v>981750</v>
      </c>
      <c r="J5197" s="625">
        <f t="shared" si="2361"/>
        <v>2298250</v>
      </c>
      <c r="K5197" s="741">
        <f t="shared" si="2358"/>
        <v>29.931402439024389</v>
      </c>
    </row>
    <row r="5198" spans="1:11" ht="14.1" customHeight="1" x14ac:dyDescent="0.25">
      <c r="A5198" s="777" t="s">
        <v>369</v>
      </c>
      <c r="B5198" s="41" t="s">
        <v>139</v>
      </c>
      <c r="C5198" s="618">
        <f>C5199</f>
        <v>530000</v>
      </c>
      <c r="D5198" s="618">
        <f t="shared" ref="D5198:J5198" si="2362">D5199</f>
        <v>0</v>
      </c>
      <c r="E5198" s="618">
        <f t="shared" si="2362"/>
        <v>0</v>
      </c>
      <c r="F5198" s="626">
        <f t="shared" si="2362"/>
        <v>0</v>
      </c>
      <c r="G5198" s="821">
        <f t="shared" si="2362"/>
        <v>0</v>
      </c>
      <c r="H5198" s="618">
        <f t="shared" si="2362"/>
        <v>317500</v>
      </c>
      <c r="I5198" s="935">
        <f t="shared" si="2362"/>
        <v>317500</v>
      </c>
      <c r="J5198" s="628">
        <f t="shared" si="2362"/>
        <v>212500</v>
      </c>
      <c r="K5198" s="743">
        <f t="shared" si="2358"/>
        <v>59.905660377358494</v>
      </c>
    </row>
    <row r="5199" spans="1:11" ht="14.1" customHeight="1" x14ac:dyDescent="0.25">
      <c r="A5199" s="778" t="s">
        <v>370</v>
      </c>
      <c r="B5199" s="4" t="s">
        <v>140</v>
      </c>
      <c r="C5199" s="12">
        <v>530000</v>
      </c>
      <c r="D5199" s="218"/>
      <c r="E5199" s="218"/>
      <c r="F5199" s="697"/>
      <c r="G5199" s="822"/>
      <c r="H5199" s="605">
        <v>317500</v>
      </c>
      <c r="I5199" s="823">
        <f>H5199+G5199</f>
        <v>317500</v>
      </c>
      <c r="J5199" s="604">
        <f>C5199-I5199</f>
        <v>212500</v>
      </c>
      <c r="K5199" s="733">
        <f t="shared" si="2358"/>
        <v>59.905660377358494</v>
      </c>
    </row>
    <row r="5200" spans="1:11" ht="14.1" customHeight="1" x14ac:dyDescent="0.25">
      <c r="A5200" s="778" t="s">
        <v>371</v>
      </c>
      <c r="B5200" s="4" t="s">
        <v>141</v>
      </c>
      <c r="C5200" s="12">
        <f>C5201+C5202</f>
        <v>300000</v>
      </c>
      <c r="D5200" s="12">
        <f t="shared" ref="D5200:J5200" si="2363">D5201+D5202</f>
        <v>0</v>
      </c>
      <c r="E5200" s="12">
        <f t="shared" si="2363"/>
        <v>0</v>
      </c>
      <c r="F5200" s="633">
        <f t="shared" si="2363"/>
        <v>0</v>
      </c>
      <c r="G5200" s="824">
        <f t="shared" si="2363"/>
        <v>0</v>
      </c>
      <c r="H5200" s="12">
        <f t="shared" si="2363"/>
        <v>51750</v>
      </c>
      <c r="I5200" s="834">
        <f t="shared" si="2363"/>
        <v>51750</v>
      </c>
      <c r="J5200" s="634">
        <f t="shared" si="2363"/>
        <v>248250</v>
      </c>
      <c r="K5200" s="733">
        <f t="shared" si="2358"/>
        <v>17.25</v>
      </c>
    </row>
    <row r="5201" spans="1:11" ht="14.1" customHeight="1" x14ac:dyDescent="0.25">
      <c r="A5201" s="778" t="s">
        <v>372</v>
      </c>
      <c r="B5201" s="4" t="s">
        <v>142</v>
      </c>
      <c r="C5201" s="12">
        <v>300000</v>
      </c>
      <c r="D5201" s="218"/>
      <c r="E5201" s="218"/>
      <c r="F5201" s="697"/>
      <c r="G5201" s="822"/>
      <c r="H5201" s="605">
        <v>51750</v>
      </c>
      <c r="I5201" s="823">
        <f>H5201+G5201</f>
        <v>51750</v>
      </c>
      <c r="J5201" s="604">
        <f>C5201-I5201</f>
        <v>248250</v>
      </c>
      <c r="K5201" s="733">
        <f t="shared" si="2358"/>
        <v>17.25</v>
      </c>
    </row>
    <row r="5202" spans="1:11" ht="14.1" customHeight="1" x14ac:dyDescent="0.25">
      <c r="A5202" s="778" t="s">
        <v>940</v>
      </c>
      <c r="B5202" s="4" t="s">
        <v>387</v>
      </c>
      <c r="C5202" s="12">
        <v>0</v>
      </c>
      <c r="D5202" s="218"/>
      <c r="E5202" s="218"/>
      <c r="F5202" s="697"/>
      <c r="G5202" s="822"/>
      <c r="H5202" s="605"/>
      <c r="I5202" s="823"/>
      <c r="J5202" s="604">
        <f>C5202-I5202</f>
        <v>0</v>
      </c>
      <c r="K5202" s="733"/>
    </row>
    <row r="5203" spans="1:11" ht="14.1" customHeight="1" x14ac:dyDescent="0.25">
      <c r="A5203" s="778" t="s">
        <v>373</v>
      </c>
      <c r="B5203" s="4" t="s">
        <v>143</v>
      </c>
      <c r="C5203" s="12">
        <f>C5204</f>
        <v>2450000</v>
      </c>
      <c r="D5203" s="12">
        <f t="shared" ref="D5203:J5203" si="2364">D5204</f>
        <v>0</v>
      </c>
      <c r="E5203" s="12">
        <f t="shared" si="2364"/>
        <v>0</v>
      </c>
      <c r="F5203" s="633">
        <f t="shared" si="2364"/>
        <v>0</v>
      </c>
      <c r="G5203" s="824">
        <f t="shared" si="2364"/>
        <v>0</v>
      </c>
      <c r="H5203" s="12">
        <f t="shared" si="2364"/>
        <v>612500</v>
      </c>
      <c r="I5203" s="834">
        <f t="shared" si="2364"/>
        <v>612500</v>
      </c>
      <c r="J5203" s="634">
        <f t="shared" si="2364"/>
        <v>1837500</v>
      </c>
      <c r="K5203" s="733">
        <f t="shared" ref="K5203:K5213" si="2365">I5203/C5203*100</f>
        <v>25</v>
      </c>
    </row>
    <row r="5204" spans="1:11" ht="14.1" customHeight="1" x14ac:dyDescent="0.25">
      <c r="A5204" s="778" t="s">
        <v>374</v>
      </c>
      <c r="B5204" s="4" t="s">
        <v>160</v>
      </c>
      <c r="C5204" s="12">
        <v>2450000</v>
      </c>
      <c r="D5204" s="218"/>
      <c r="E5204" s="218"/>
      <c r="F5204" s="697"/>
      <c r="G5204" s="822"/>
      <c r="H5204" s="605">
        <v>612500</v>
      </c>
      <c r="I5204" s="823">
        <f>H5204+G5204</f>
        <v>612500</v>
      </c>
      <c r="J5204" s="604">
        <f>C5204-I5204</f>
        <v>1837500</v>
      </c>
      <c r="K5204" s="733">
        <f t="shared" si="2365"/>
        <v>25</v>
      </c>
    </row>
    <row r="5205" spans="1:11" ht="14.1" customHeight="1" x14ac:dyDescent="0.25">
      <c r="A5205" s="745" t="s">
        <v>99</v>
      </c>
      <c r="B5205" s="38" t="s">
        <v>447</v>
      </c>
      <c r="C5205" s="620">
        <f t="shared" ref="C5205:J5205" si="2366">C5206+C5219</f>
        <v>6800000</v>
      </c>
      <c r="D5205" s="620">
        <f t="shared" si="2366"/>
        <v>0</v>
      </c>
      <c r="E5205" s="620">
        <f t="shared" si="2366"/>
        <v>0</v>
      </c>
      <c r="F5205" s="453">
        <f t="shared" si="2366"/>
        <v>0</v>
      </c>
      <c r="G5205" s="825">
        <f t="shared" si="2366"/>
        <v>6800000</v>
      </c>
      <c r="H5205" s="619">
        <f t="shared" si="2366"/>
        <v>0</v>
      </c>
      <c r="I5205" s="665">
        <f t="shared" si="2366"/>
        <v>6800000</v>
      </c>
      <c r="J5205" s="621">
        <f t="shared" si="2366"/>
        <v>0</v>
      </c>
      <c r="K5205" s="746">
        <f t="shared" si="2365"/>
        <v>100</v>
      </c>
    </row>
    <row r="5206" spans="1:11" ht="14.1" customHeight="1" thickBot="1" x14ac:dyDescent="0.3">
      <c r="A5206" s="371" t="s">
        <v>71</v>
      </c>
      <c r="B5206" s="47" t="s">
        <v>72</v>
      </c>
      <c r="C5206" s="616">
        <f>C5207</f>
        <v>2000000</v>
      </c>
      <c r="D5206" s="616">
        <f t="shared" ref="D5206:J5206" si="2367">D5207</f>
        <v>0</v>
      </c>
      <c r="E5206" s="616">
        <f t="shared" si="2367"/>
        <v>0</v>
      </c>
      <c r="F5206" s="622">
        <f t="shared" si="2367"/>
        <v>0</v>
      </c>
      <c r="G5206" s="838">
        <f t="shared" si="2367"/>
        <v>2000000</v>
      </c>
      <c r="H5206" s="641">
        <f t="shared" si="2367"/>
        <v>0</v>
      </c>
      <c r="I5206" s="962">
        <f t="shared" si="2367"/>
        <v>2000000</v>
      </c>
      <c r="J5206" s="632">
        <f t="shared" si="2367"/>
        <v>0</v>
      </c>
      <c r="K5206" s="739">
        <f t="shared" si="2365"/>
        <v>100</v>
      </c>
    </row>
    <row r="5207" spans="1:11" ht="14.1" customHeight="1" thickBot="1" x14ac:dyDescent="0.3">
      <c r="A5207" s="776" t="s">
        <v>378</v>
      </c>
      <c r="B5207" s="3" t="s">
        <v>136</v>
      </c>
      <c r="C5207" s="617">
        <f>C5208+C5210+C5212</f>
        <v>2000000</v>
      </c>
      <c r="D5207" s="617">
        <f t="shared" ref="D5207:J5207" si="2368">D5208+D5210+D5212</f>
        <v>0</v>
      </c>
      <c r="E5207" s="617">
        <f t="shared" si="2368"/>
        <v>0</v>
      </c>
      <c r="F5207" s="624">
        <f t="shared" si="2368"/>
        <v>0</v>
      </c>
      <c r="G5207" s="820">
        <f t="shared" si="2368"/>
        <v>2000000</v>
      </c>
      <c r="H5207" s="617">
        <f t="shared" si="2368"/>
        <v>0</v>
      </c>
      <c r="I5207" s="934">
        <f t="shared" si="2368"/>
        <v>2000000</v>
      </c>
      <c r="J5207" s="625">
        <f t="shared" si="2368"/>
        <v>0</v>
      </c>
      <c r="K5207" s="741">
        <f t="shared" si="2365"/>
        <v>100</v>
      </c>
    </row>
    <row r="5208" spans="1:11" ht="14.1" customHeight="1" x14ac:dyDescent="0.25">
      <c r="A5208" s="777" t="s">
        <v>379</v>
      </c>
      <c r="B5208" s="41" t="s">
        <v>139</v>
      </c>
      <c r="C5208" s="618">
        <f>C5209</f>
        <v>525000</v>
      </c>
      <c r="D5208" s="618">
        <f t="shared" ref="D5208:J5208" si="2369">D5209</f>
        <v>0</v>
      </c>
      <c r="E5208" s="618">
        <f t="shared" si="2369"/>
        <v>0</v>
      </c>
      <c r="F5208" s="626">
        <f t="shared" si="2369"/>
        <v>0</v>
      </c>
      <c r="G5208" s="821">
        <f t="shared" si="2369"/>
        <v>525000</v>
      </c>
      <c r="H5208" s="618">
        <f t="shared" si="2369"/>
        <v>0</v>
      </c>
      <c r="I5208" s="935">
        <f t="shared" si="2369"/>
        <v>525000</v>
      </c>
      <c r="J5208" s="628">
        <f t="shared" si="2369"/>
        <v>0</v>
      </c>
      <c r="K5208" s="743">
        <f t="shared" si="2365"/>
        <v>100</v>
      </c>
    </row>
    <row r="5209" spans="1:11" ht="14.1" customHeight="1" x14ac:dyDescent="0.25">
      <c r="A5209" s="778" t="s">
        <v>380</v>
      </c>
      <c r="B5209" s="4" t="s">
        <v>140</v>
      </c>
      <c r="C5209" s="12">
        <v>525000</v>
      </c>
      <c r="D5209" s="587"/>
      <c r="E5209" s="587"/>
      <c r="F5209" s="699"/>
      <c r="G5209" s="822">
        <v>525000</v>
      </c>
      <c r="H5209" s="605"/>
      <c r="I5209" s="823">
        <f>H5209+G5209</f>
        <v>525000</v>
      </c>
      <c r="J5209" s="604">
        <f>C5209-I5209</f>
        <v>0</v>
      </c>
      <c r="K5209" s="733">
        <f t="shared" si="2365"/>
        <v>100</v>
      </c>
    </row>
    <row r="5210" spans="1:11" ht="14.1" customHeight="1" x14ac:dyDescent="0.25">
      <c r="A5210" s="778" t="s">
        <v>381</v>
      </c>
      <c r="B5210" s="4" t="s">
        <v>141</v>
      </c>
      <c r="C5210" s="12">
        <f>C5211</f>
        <v>200000</v>
      </c>
      <c r="D5210" s="12">
        <f t="shared" ref="D5210:J5210" si="2370">D5211</f>
        <v>0</v>
      </c>
      <c r="E5210" s="12">
        <f t="shared" si="2370"/>
        <v>0</v>
      </c>
      <c r="F5210" s="633">
        <f t="shared" si="2370"/>
        <v>0</v>
      </c>
      <c r="G5210" s="824">
        <f t="shared" si="2370"/>
        <v>200000</v>
      </c>
      <c r="H5210" s="12">
        <f t="shared" si="2370"/>
        <v>0</v>
      </c>
      <c r="I5210" s="834">
        <f t="shared" si="2370"/>
        <v>200000</v>
      </c>
      <c r="J5210" s="634">
        <f t="shared" si="2370"/>
        <v>0</v>
      </c>
      <c r="K5210" s="733">
        <f t="shared" si="2365"/>
        <v>100</v>
      </c>
    </row>
    <row r="5211" spans="1:11" ht="14.1" customHeight="1" x14ac:dyDescent="0.25">
      <c r="A5211" s="778" t="s">
        <v>382</v>
      </c>
      <c r="B5211" s="4" t="s">
        <v>142</v>
      </c>
      <c r="C5211" s="12">
        <v>200000</v>
      </c>
      <c r="D5211" s="218"/>
      <c r="E5211" s="218"/>
      <c r="F5211" s="697"/>
      <c r="G5211" s="822">
        <v>200000</v>
      </c>
      <c r="H5211" s="605"/>
      <c r="I5211" s="823">
        <f>H5211+G5211</f>
        <v>200000</v>
      </c>
      <c r="J5211" s="604">
        <f>C5211-I5211</f>
        <v>0</v>
      </c>
      <c r="K5211" s="733">
        <f t="shared" si="2365"/>
        <v>100</v>
      </c>
    </row>
    <row r="5212" spans="1:11" ht="14.1" customHeight="1" x14ac:dyDescent="0.25">
      <c r="A5212" s="778" t="s">
        <v>383</v>
      </c>
      <c r="B5212" s="4" t="s">
        <v>143</v>
      </c>
      <c r="C5212" s="12">
        <f>C5213</f>
        <v>1275000</v>
      </c>
      <c r="D5212" s="12">
        <f t="shared" ref="D5212:J5212" si="2371">D5213</f>
        <v>0</v>
      </c>
      <c r="E5212" s="12">
        <f t="shared" si="2371"/>
        <v>0</v>
      </c>
      <c r="F5212" s="633">
        <f t="shared" si="2371"/>
        <v>0</v>
      </c>
      <c r="G5212" s="824">
        <f t="shared" si="2371"/>
        <v>1275000</v>
      </c>
      <c r="H5212" s="12">
        <f t="shared" si="2371"/>
        <v>0</v>
      </c>
      <c r="I5212" s="834">
        <f t="shared" si="2371"/>
        <v>1275000</v>
      </c>
      <c r="J5212" s="634">
        <f t="shared" si="2371"/>
        <v>0</v>
      </c>
      <c r="K5212" s="733">
        <f t="shared" si="2365"/>
        <v>100</v>
      </c>
    </row>
    <row r="5213" spans="1:11" ht="14.1" customHeight="1" x14ac:dyDescent="0.25">
      <c r="A5213" s="778" t="s">
        <v>384</v>
      </c>
      <c r="B5213" s="4" t="s">
        <v>160</v>
      </c>
      <c r="C5213" s="12">
        <v>1275000</v>
      </c>
      <c r="D5213" s="218"/>
      <c r="E5213" s="218"/>
      <c r="F5213" s="697"/>
      <c r="G5213" s="822">
        <v>1275000</v>
      </c>
      <c r="H5213" s="605"/>
      <c r="I5213" s="823">
        <f>H5213+G5213</f>
        <v>1275000</v>
      </c>
      <c r="J5213" s="604">
        <f>C5213-I5213</f>
        <v>0</v>
      </c>
      <c r="K5213" s="733">
        <f t="shared" si="2365"/>
        <v>100</v>
      </c>
    </row>
    <row r="5214" spans="1:11" ht="14.1" customHeight="1" x14ac:dyDescent="0.25">
      <c r="A5214" s="779"/>
      <c r="B5214" s="32"/>
      <c r="C5214" s="611"/>
      <c r="D5214" s="211"/>
      <c r="E5214" s="211"/>
      <c r="F5214" s="693"/>
      <c r="G5214" s="828"/>
      <c r="H5214" s="629"/>
      <c r="I5214" s="829"/>
      <c r="J5214" s="630"/>
      <c r="K5214" s="737"/>
    </row>
    <row r="5215" spans="1:11" ht="14.1" customHeight="1" x14ac:dyDescent="0.25">
      <c r="A5215" s="918"/>
      <c r="B5215" s="879"/>
      <c r="C5215" s="880"/>
      <c r="D5215" s="881"/>
      <c r="E5215" s="881"/>
      <c r="F5215" s="881"/>
      <c r="G5215" s="882"/>
      <c r="H5215" s="882"/>
      <c r="I5215" s="882"/>
      <c r="J5215" s="883"/>
      <c r="K5215" s="884"/>
    </row>
    <row r="5216" spans="1:11" ht="14.1" customHeight="1" x14ac:dyDescent="0.25">
      <c r="A5216" s="919"/>
      <c r="B5216" s="7"/>
      <c r="C5216" s="885"/>
      <c r="D5216" s="220"/>
      <c r="E5216" s="220"/>
      <c r="F5216" s="220"/>
      <c r="G5216" s="415"/>
      <c r="H5216" s="415"/>
      <c r="I5216" s="415"/>
      <c r="J5216" s="886"/>
      <c r="K5216" s="887"/>
    </row>
    <row r="5217" spans="1:11" ht="14.1" customHeight="1" x14ac:dyDescent="0.25">
      <c r="A5217" s="919"/>
      <c r="B5217" s="7"/>
      <c r="C5217" s="885"/>
      <c r="D5217" s="220"/>
      <c r="E5217" s="220"/>
      <c r="F5217" s="220"/>
      <c r="G5217" s="415"/>
      <c r="H5217" s="415"/>
      <c r="I5217" s="415"/>
      <c r="J5217" s="886"/>
      <c r="K5217" s="887">
        <v>12</v>
      </c>
    </row>
    <row r="5218" spans="1:11" ht="14.1" customHeight="1" x14ac:dyDescent="0.25">
      <c r="A5218" s="717" t="s">
        <v>435</v>
      </c>
      <c r="B5218" s="689">
        <v>2</v>
      </c>
      <c r="C5218" s="690" t="s">
        <v>436</v>
      </c>
      <c r="D5218" s="690" t="s">
        <v>437</v>
      </c>
      <c r="E5218" s="690" t="s">
        <v>438</v>
      </c>
      <c r="F5218" s="691" t="s">
        <v>439</v>
      </c>
      <c r="G5218" s="801">
        <v>7</v>
      </c>
      <c r="H5218" s="581">
        <v>8</v>
      </c>
      <c r="I5218" s="924">
        <v>9</v>
      </c>
      <c r="J5218" s="582">
        <v>10</v>
      </c>
      <c r="K5218" s="718">
        <v>11</v>
      </c>
    </row>
    <row r="5219" spans="1:11" ht="14.1" customHeight="1" thickBot="1" x14ac:dyDescent="0.3">
      <c r="A5219" s="371" t="s">
        <v>73</v>
      </c>
      <c r="B5219" s="47" t="s">
        <v>448</v>
      </c>
      <c r="C5219" s="616">
        <f>C5220+C5223</f>
        <v>4800000</v>
      </c>
      <c r="D5219" s="616">
        <f t="shared" ref="D5219:J5219" si="2372">D5220+D5223</f>
        <v>0</v>
      </c>
      <c r="E5219" s="616">
        <f t="shared" si="2372"/>
        <v>0</v>
      </c>
      <c r="F5219" s="622">
        <f t="shared" si="2372"/>
        <v>0</v>
      </c>
      <c r="G5219" s="819">
        <f t="shared" si="2372"/>
        <v>4800000</v>
      </c>
      <c r="H5219" s="616">
        <f t="shared" si="2372"/>
        <v>0</v>
      </c>
      <c r="I5219" s="961">
        <f t="shared" si="2372"/>
        <v>4800000</v>
      </c>
      <c r="J5219" s="865">
        <f t="shared" si="2372"/>
        <v>0</v>
      </c>
      <c r="K5219" s="737">
        <f t="shared" ref="K5219:K5242" si="2373">I5219/C5219*100</f>
        <v>100</v>
      </c>
    </row>
    <row r="5220" spans="1:11" ht="14.1" customHeight="1" thickBot="1" x14ac:dyDescent="0.3">
      <c r="A5220" s="372" t="s">
        <v>391</v>
      </c>
      <c r="B5220" s="3" t="s">
        <v>80</v>
      </c>
      <c r="C5220" s="617">
        <f>C5221</f>
        <v>625000</v>
      </c>
      <c r="D5220" s="617">
        <f t="shared" ref="D5220:J5221" si="2374">D5221</f>
        <v>0</v>
      </c>
      <c r="E5220" s="617">
        <f t="shared" si="2374"/>
        <v>0</v>
      </c>
      <c r="F5220" s="624">
        <f t="shared" si="2374"/>
        <v>0</v>
      </c>
      <c r="G5220" s="820">
        <f t="shared" si="2374"/>
        <v>625000</v>
      </c>
      <c r="H5220" s="617">
        <f t="shared" si="2374"/>
        <v>0</v>
      </c>
      <c r="I5220" s="934">
        <f t="shared" si="2374"/>
        <v>625000</v>
      </c>
      <c r="J5220" s="625">
        <f t="shared" si="2374"/>
        <v>0</v>
      </c>
      <c r="K5220" s="741">
        <f t="shared" si="2373"/>
        <v>100</v>
      </c>
    </row>
    <row r="5221" spans="1:11" ht="14.1" customHeight="1" x14ac:dyDescent="0.25">
      <c r="A5221" s="747" t="s">
        <v>392</v>
      </c>
      <c r="B5221" s="41" t="s">
        <v>137</v>
      </c>
      <c r="C5221" s="618">
        <f>C5222</f>
        <v>625000</v>
      </c>
      <c r="D5221" s="618">
        <f t="shared" si="2374"/>
        <v>0</v>
      </c>
      <c r="E5221" s="618">
        <f t="shared" si="2374"/>
        <v>0</v>
      </c>
      <c r="F5221" s="626">
        <f t="shared" si="2374"/>
        <v>0</v>
      </c>
      <c r="G5221" s="821">
        <f t="shared" si="2374"/>
        <v>625000</v>
      </c>
      <c r="H5221" s="618">
        <f t="shared" si="2374"/>
        <v>0</v>
      </c>
      <c r="I5221" s="935">
        <f t="shared" si="2374"/>
        <v>625000</v>
      </c>
      <c r="J5221" s="628">
        <f t="shared" si="2374"/>
        <v>0</v>
      </c>
      <c r="K5221" s="743">
        <f t="shared" si="2373"/>
        <v>100</v>
      </c>
    </row>
    <row r="5222" spans="1:11" ht="14.1" customHeight="1" thickBot="1" x14ac:dyDescent="0.3">
      <c r="A5222" s="736" t="s">
        <v>393</v>
      </c>
      <c r="B5222" s="32" t="s">
        <v>138</v>
      </c>
      <c r="C5222" s="611">
        <v>625000</v>
      </c>
      <c r="D5222" s="590"/>
      <c r="E5222" s="590"/>
      <c r="F5222" s="698"/>
      <c r="G5222" s="828">
        <v>625000</v>
      </c>
      <c r="H5222" s="629"/>
      <c r="I5222" s="829">
        <f>H5222+G5222</f>
        <v>625000</v>
      </c>
      <c r="J5222" s="630">
        <f>C5222-I5222</f>
        <v>0</v>
      </c>
      <c r="K5222" s="737">
        <f t="shared" si="2373"/>
        <v>100</v>
      </c>
    </row>
    <row r="5223" spans="1:11" ht="14.1" customHeight="1" thickBot="1" x14ac:dyDescent="0.3">
      <c r="A5223" s="372" t="s">
        <v>394</v>
      </c>
      <c r="B5223" s="3" t="s">
        <v>136</v>
      </c>
      <c r="C5223" s="617">
        <f>C5224+C5226+C5228+C5231+C5234</f>
        <v>4175000</v>
      </c>
      <c r="D5223" s="617">
        <f t="shared" ref="D5223:J5223" si="2375">D5224+D5226+D5228+D5231+D5234</f>
        <v>0</v>
      </c>
      <c r="E5223" s="617">
        <f t="shared" si="2375"/>
        <v>0</v>
      </c>
      <c r="F5223" s="624">
        <f t="shared" si="2375"/>
        <v>0</v>
      </c>
      <c r="G5223" s="820">
        <f t="shared" si="2375"/>
        <v>4175000</v>
      </c>
      <c r="H5223" s="617">
        <f t="shared" si="2375"/>
        <v>0</v>
      </c>
      <c r="I5223" s="934">
        <f t="shared" si="2375"/>
        <v>4175000</v>
      </c>
      <c r="J5223" s="625">
        <f t="shared" si="2375"/>
        <v>0</v>
      </c>
      <c r="K5223" s="741">
        <f t="shared" si="2373"/>
        <v>100</v>
      </c>
    </row>
    <row r="5224" spans="1:11" ht="14.1" customHeight="1" x14ac:dyDescent="0.25">
      <c r="A5224" s="747" t="s">
        <v>395</v>
      </c>
      <c r="B5224" s="41" t="s">
        <v>139</v>
      </c>
      <c r="C5224" s="618">
        <f>C5225</f>
        <v>480000</v>
      </c>
      <c r="D5224" s="618">
        <f t="shared" ref="D5224:J5224" si="2376">D5225</f>
        <v>0</v>
      </c>
      <c r="E5224" s="618">
        <f t="shared" si="2376"/>
        <v>0</v>
      </c>
      <c r="F5224" s="626">
        <f t="shared" si="2376"/>
        <v>0</v>
      </c>
      <c r="G5224" s="821">
        <f t="shared" si="2376"/>
        <v>480000</v>
      </c>
      <c r="H5224" s="618">
        <f t="shared" si="2376"/>
        <v>0</v>
      </c>
      <c r="I5224" s="935">
        <f t="shared" si="2376"/>
        <v>480000</v>
      </c>
      <c r="J5224" s="628">
        <f t="shared" si="2376"/>
        <v>0</v>
      </c>
      <c r="K5224" s="743">
        <f t="shared" si="2373"/>
        <v>100</v>
      </c>
    </row>
    <row r="5225" spans="1:11" ht="14.1" customHeight="1" x14ac:dyDescent="0.25">
      <c r="A5225" s="732" t="s">
        <v>396</v>
      </c>
      <c r="B5225" s="4" t="s">
        <v>140</v>
      </c>
      <c r="C5225" s="12">
        <v>480000</v>
      </c>
      <c r="D5225" s="587"/>
      <c r="E5225" s="587"/>
      <c r="F5225" s="699"/>
      <c r="G5225" s="822">
        <v>480000</v>
      </c>
      <c r="H5225" s="605"/>
      <c r="I5225" s="831">
        <f>H5225+G5225</f>
        <v>480000</v>
      </c>
      <c r="J5225" s="636">
        <f>C5225-I5225</f>
        <v>0</v>
      </c>
      <c r="K5225" s="733">
        <f t="shared" si="2373"/>
        <v>100</v>
      </c>
    </row>
    <row r="5226" spans="1:11" ht="14.1" customHeight="1" x14ac:dyDescent="0.25">
      <c r="A5226" s="732" t="s">
        <v>397</v>
      </c>
      <c r="B5226" s="4" t="s">
        <v>385</v>
      </c>
      <c r="C5226" s="12">
        <f>C5227</f>
        <v>200000</v>
      </c>
      <c r="D5226" s="12">
        <f t="shared" ref="D5226:J5226" si="2377">D5227</f>
        <v>0</v>
      </c>
      <c r="E5226" s="12">
        <f t="shared" si="2377"/>
        <v>0</v>
      </c>
      <c r="F5226" s="633">
        <f t="shared" si="2377"/>
        <v>0</v>
      </c>
      <c r="G5226" s="824">
        <f t="shared" si="2377"/>
        <v>200000</v>
      </c>
      <c r="H5226" s="12">
        <f t="shared" si="2377"/>
        <v>0</v>
      </c>
      <c r="I5226" s="834">
        <f t="shared" si="2377"/>
        <v>200000</v>
      </c>
      <c r="J5226" s="634">
        <f t="shared" si="2377"/>
        <v>0</v>
      </c>
      <c r="K5226" s="733">
        <f t="shared" si="2373"/>
        <v>100</v>
      </c>
    </row>
    <row r="5227" spans="1:11" ht="14.1" customHeight="1" x14ac:dyDescent="0.25">
      <c r="A5227" s="732" t="s">
        <v>398</v>
      </c>
      <c r="B5227" s="4" t="s">
        <v>386</v>
      </c>
      <c r="C5227" s="12">
        <v>200000</v>
      </c>
      <c r="D5227" s="587"/>
      <c r="E5227" s="587"/>
      <c r="F5227" s="699"/>
      <c r="G5227" s="822">
        <v>200000</v>
      </c>
      <c r="H5227" s="605"/>
      <c r="I5227" s="831">
        <f>H5227+G5227</f>
        <v>200000</v>
      </c>
      <c r="J5227" s="636">
        <f>C5227-I5227</f>
        <v>0</v>
      </c>
      <c r="K5227" s="733">
        <f t="shared" si="2373"/>
        <v>100</v>
      </c>
    </row>
    <row r="5228" spans="1:11" ht="14.1" customHeight="1" x14ac:dyDescent="0.25">
      <c r="A5228" s="732" t="s">
        <v>399</v>
      </c>
      <c r="B5228" s="4" t="s">
        <v>141</v>
      </c>
      <c r="C5228" s="12">
        <f>C5229+C5230</f>
        <v>400000</v>
      </c>
      <c r="D5228" s="12">
        <f t="shared" ref="D5228:J5228" si="2378">D5229+D5230</f>
        <v>0</v>
      </c>
      <c r="E5228" s="12">
        <f t="shared" si="2378"/>
        <v>0</v>
      </c>
      <c r="F5228" s="633">
        <f t="shared" si="2378"/>
        <v>0</v>
      </c>
      <c r="G5228" s="824">
        <f t="shared" si="2378"/>
        <v>400000</v>
      </c>
      <c r="H5228" s="12">
        <f t="shared" si="2378"/>
        <v>0</v>
      </c>
      <c r="I5228" s="834">
        <f t="shared" si="2378"/>
        <v>400000</v>
      </c>
      <c r="J5228" s="634">
        <f t="shared" si="2378"/>
        <v>0</v>
      </c>
      <c r="K5228" s="733">
        <f t="shared" si="2373"/>
        <v>100</v>
      </c>
    </row>
    <row r="5229" spans="1:11" ht="14.1" customHeight="1" x14ac:dyDescent="0.25">
      <c r="A5229" s="732" t="s">
        <v>401</v>
      </c>
      <c r="B5229" s="4" t="s">
        <v>142</v>
      </c>
      <c r="C5229" s="12">
        <v>300000</v>
      </c>
      <c r="D5229" s="587"/>
      <c r="E5229" s="587"/>
      <c r="F5229" s="699"/>
      <c r="G5229" s="822">
        <v>300000</v>
      </c>
      <c r="H5229" s="605"/>
      <c r="I5229" s="831">
        <f>H5229+G5229</f>
        <v>300000</v>
      </c>
      <c r="J5229" s="636">
        <f>C5229-I5229</f>
        <v>0</v>
      </c>
      <c r="K5229" s="733">
        <f t="shared" si="2373"/>
        <v>100</v>
      </c>
    </row>
    <row r="5230" spans="1:11" ht="14.1" customHeight="1" x14ac:dyDescent="0.25">
      <c r="A5230" s="732" t="s">
        <v>400</v>
      </c>
      <c r="B5230" s="4" t="s">
        <v>387</v>
      </c>
      <c r="C5230" s="12">
        <v>100000</v>
      </c>
      <c r="D5230" s="587"/>
      <c r="E5230" s="587"/>
      <c r="F5230" s="699"/>
      <c r="G5230" s="822">
        <v>100000</v>
      </c>
      <c r="H5230" s="605"/>
      <c r="I5230" s="831">
        <f>H5230+G5230</f>
        <v>100000</v>
      </c>
      <c r="J5230" s="636">
        <f>C5230-I5230</f>
        <v>0</v>
      </c>
      <c r="K5230" s="733">
        <f t="shared" si="2373"/>
        <v>100</v>
      </c>
    </row>
    <row r="5231" spans="1:11" ht="14.1" customHeight="1" x14ac:dyDescent="0.25">
      <c r="A5231" s="732" t="s">
        <v>402</v>
      </c>
      <c r="B5231" s="4" t="s">
        <v>388</v>
      </c>
      <c r="C5231" s="12">
        <f>C5232+C5233</f>
        <v>800000</v>
      </c>
      <c r="D5231" s="12">
        <f t="shared" ref="D5231:J5231" si="2379">D5232+D5233</f>
        <v>0</v>
      </c>
      <c r="E5231" s="12">
        <f t="shared" si="2379"/>
        <v>0</v>
      </c>
      <c r="F5231" s="633">
        <f t="shared" si="2379"/>
        <v>0</v>
      </c>
      <c r="G5231" s="824">
        <f t="shared" si="2379"/>
        <v>800000</v>
      </c>
      <c r="H5231" s="12">
        <f t="shared" si="2379"/>
        <v>0</v>
      </c>
      <c r="I5231" s="834">
        <f t="shared" si="2379"/>
        <v>800000</v>
      </c>
      <c r="J5231" s="634">
        <f t="shared" si="2379"/>
        <v>0</v>
      </c>
      <c r="K5231" s="733">
        <f t="shared" si="2373"/>
        <v>100</v>
      </c>
    </row>
    <row r="5232" spans="1:11" ht="14.1" customHeight="1" x14ac:dyDescent="0.25">
      <c r="A5232" s="732" t="s">
        <v>404</v>
      </c>
      <c r="B5232" s="4" t="s">
        <v>389</v>
      </c>
      <c r="C5232" s="12">
        <v>500000</v>
      </c>
      <c r="D5232" s="587"/>
      <c r="E5232" s="587"/>
      <c r="F5232" s="699"/>
      <c r="G5232" s="822">
        <v>500000</v>
      </c>
      <c r="H5232" s="605"/>
      <c r="I5232" s="831">
        <f>H5232+G5232</f>
        <v>500000</v>
      </c>
      <c r="J5232" s="636">
        <f>C5232-I5232</f>
        <v>0</v>
      </c>
      <c r="K5232" s="733">
        <f t="shared" si="2373"/>
        <v>100</v>
      </c>
    </row>
    <row r="5233" spans="1:11" ht="14.1" customHeight="1" x14ac:dyDescent="0.25">
      <c r="A5233" s="732" t="s">
        <v>403</v>
      </c>
      <c r="B5233" s="4" t="s">
        <v>390</v>
      </c>
      <c r="C5233" s="12">
        <v>300000</v>
      </c>
      <c r="D5233" s="587"/>
      <c r="E5233" s="587"/>
      <c r="F5233" s="699"/>
      <c r="G5233" s="822">
        <v>300000</v>
      </c>
      <c r="H5233" s="605"/>
      <c r="I5233" s="831">
        <f>H5233+G5233</f>
        <v>300000</v>
      </c>
      <c r="J5233" s="636">
        <f>C5233-I5233</f>
        <v>0</v>
      </c>
      <c r="K5233" s="733">
        <f t="shared" si="2373"/>
        <v>100</v>
      </c>
    </row>
    <row r="5234" spans="1:11" ht="14.1" customHeight="1" x14ac:dyDescent="0.25">
      <c r="A5234" s="732" t="s">
        <v>405</v>
      </c>
      <c r="B5234" s="4" t="s">
        <v>143</v>
      </c>
      <c r="C5234" s="12">
        <f>C5235</f>
        <v>2295000</v>
      </c>
      <c r="D5234" s="12">
        <f t="shared" ref="D5234:J5234" si="2380">D5235</f>
        <v>0</v>
      </c>
      <c r="E5234" s="12">
        <f t="shared" si="2380"/>
        <v>0</v>
      </c>
      <c r="F5234" s="633">
        <f t="shared" si="2380"/>
        <v>0</v>
      </c>
      <c r="G5234" s="824">
        <f t="shared" si="2380"/>
        <v>2295000</v>
      </c>
      <c r="H5234" s="12">
        <f t="shared" si="2380"/>
        <v>0</v>
      </c>
      <c r="I5234" s="834">
        <f t="shared" si="2380"/>
        <v>2295000</v>
      </c>
      <c r="J5234" s="634">
        <f t="shared" si="2380"/>
        <v>0</v>
      </c>
      <c r="K5234" s="733">
        <f t="shared" si="2373"/>
        <v>100</v>
      </c>
    </row>
    <row r="5235" spans="1:11" ht="14.1" customHeight="1" x14ac:dyDescent="0.25">
      <c r="A5235" s="732" t="s">
        <v>406</v>
      </c>
      <c r="B5235" s="4" t="s">
        <v>160</v>
      </c>
      <c r="C5235" s="12">
        <v>2295000</v>
      </c>
      <c r="D5235" s="218"/>
      <c r="E5235" s="218"/>
      <c r="F5235" s="697"/>
      <c r="G5235" s="822">
        <v>2295000</v>
      </c>
      <c r="H5235" s="605"/>
      <c r="I5235" s="831">
        <f>H5235+G5235</f>
        <v>2295000</v>
      </c>
      <c r="J5235" s="604">
        <f>C5235-I5235</f>
        <v>0</v>
      </c>
      <c r="K5235" s="733">
        <f t="shared" si="2373"/>
        <v>100</v>
      </c>
    </row>
    <row r="5236" spans="1:11" ht="14.1" customHeight="1" x14ac:dyDescent="0.25">
      <c r="A5236" s="745" t="s">
        <v>98</v>
      </c>
      <c r="B5236" s="38" t="s">
        <v>97</v>
      </c>
      <c r="C5236" s="620">
        <f t="shared" ref="C5236:J5236" si="2381">C5237+C5246</f>
        <v>5000000</v>
      </c>
      <c r="D5236" s="620">
        <f t="shared" si="2381"/>
        <v>0</v>
      </c>
      <c r="E5236" s="620">
        <f t="shared" si="2381"/>
        <v>0</v>
      </c>
      <c r="F5236" s="453">
        <f t="shared" si="2381"/>
        <v>0</v>
      </c>
      <c r="G5236" s="825">
        <f t="shared" si="2381"/>
        <v>404250</v>
      </c>
      <c r="H5236" s="619">
        <f t="shared" si="2381"/>
        <v>534500</v>
      </c>
      <c r="I5236" s="665">
        <f t="shared" si="2381"/>
        <v>938750</v>
      </c>
      <c r="J5236" s="621">
        <f t="shared" si="2381"/>
        <v>4061250</v>
      </c>
      <c r="K5236" s="746">
        <f t="shared" si="2373"/>
        <v>18.774999999999999</v>
      </c>
    </row>
    <row r="5237" spans="1:11" ht="14.1" customHeight="1" thickBot="1" x14ac:dyDescent="0.3">
      <c r="A5237" s="371" t="s">
        <v>74</v>
      </c>
      <c r="B5237" s="47" t="s">
        <v>75</v>
      </c>
      <c r="C5237" s="616">
        <f>C5238</f>
        <v>2000000</v>
      </c>
      <c r="D5237" s="616">
        <f t="shared" ref="D5237:J5237" si="2382">D5238</f>
        <v>0</v>
      </c>
      <c r="E5237" s="616">
        <f t="shared" si="2382"/>
        <v>0</v>
      </c>
      <c r="F5237" s="622">
        <f t="shared" si="2382"/>
        <v>0</v>
      </c>
      <c r="G5237" s="838">
        <f t="shared" si="2382"/>
        <v>206000</v>
      </c>
      <c r="H5237" s="641">
        <f t="shared" si="2382"/>
        <v>534500</v>
      </c>
      <c r="I5237" s="962">
        <f t="shared" si="2382"/>
        <v>740500</v>
      </c>
      <c r="J5237" s="632">
        <f t="shared" si="2382"/>
        <v>1259500</v>
      </c>
      <c r="K5237" s="739">
        <f t="shared" si="2373"/>
        <v>37.025000000000006</v>
      </c>
    </row>
    <row r="5238" spans="1:11" ht="14.1" customHeight="1" thickBot="1" x14ac:dyDescent="0.3">
      <c r="A5238" s="776" t="s">
        <v>407</v>
      </c>
      <c r="B5238" s="3" t="s">
        <v>136</v>
      </c>
      <c r="C5238" s="617">
        <f>C5239+C5241+C5244</f>
        <v>2000000</v>
      </c>
      <c r="D5238" s="617">
        <f t="shared" ref="D5238:J5238" si="2383">D5239+D5241+D5244</f>
        <v>0</v>
      </c>
      <c r="E5238" s="617">
        <f t="shared" si="2383"/>
        <v>0</v>
      </c>
      <c r="F5238" s="624">
        <f t="shared" si="2383"/>
        <v>0</v>
      </c>
      <c r="G5238" s="820">
        <f t="shared" si="2383"/>
        <v>206000</v>
      </c>
      <c r="H5238" s="617">
        <f t="shared" si="2383"/>
        <v>534500</v>
      </c>
      <c r="I5238" s="934">
        <f t="shared" si="2383"/>
        <v>740500</v>
      </c>
      <c r="J5238" s="625">
        <f t="shared" si="2383"/>
        <v>1259500</v>
      </c>
      <c r="K5238" s="741">
        <f t="shared" si="2373"/>
        <v>37.025000000000006</v>
      </c>
    </row>
    <row r="5239" spans="1:11" ht="14.1" customHeight="1" x14ac:dyDescent="0.25">
      <c r="A5239" s="777" t="s">
        <v>408</v>
      </c>
      <c r="B5239" s="41" t="s">
        <v>139</v>
      </c>
      <c r="C5239" s="618">
        <f>C5240</f>
        <v>550000</v>
      </c>
      <c r="D5239" s="618">
        <f t="shared" ref="D5239:J5239" si="2384">D5240</f>
        <v>0</v>
      </c>
      <c r="E5239" s="618">
        <f t="shared" si="2384"/>
        <v>0</v>
      </c>
      <c r="F5239" s="626">
        <f t="shared" si="2384"/>
        <v>0</v>
      </c>
      <c r="G5239" s="821">
        <f t="shared" si="2384"/>
        <v>149000</v>
      </c>
      <c r="H5239" s="618">
        <f t="shared" si="2384"/>
        <v>0</v>
      </c>
      <c r="I5239" s="935">
        <f t="shared" si="2384"/>
        <v>149000</v>
      </c>
      <c r="J5239" s="628">
        <f t="shared" si="2384"/>
        <v>401000</v>
      </c>
      <c r="K5239" s="743">
        <f t="shared" si="2373"/>
        <v>27.090909090909093</v>
      </c>
    </row>
    <row r="5240" spans="1:11" ht="14.1" customHeight="1" x14ac:dyDescent="0.25">
      <c r="A5240" s="778" t="s">
        <v>409</v>
      </c>
      <c r="B5240" s="4" t="s">
        <v>140</v>
      </c>
      <c r="C5240" s="12">
        <v>550000</v>
      </c>
      <c r="D5240" s="587"/>
      <c r="E5240" s="587"/>
      <c r="F5240" s="699"/>
      <c r="G5240" s="822">
        <v>149000</v>
      </c>
      <c r="H5240" s="605"/>
      <c r="I5240" s="823">
        <f>H5240+G5240</f>
        <v>149000</v>
      </c>
      <c r="J5240" s="604">
        <f>C5240-I5240</f>
        <v>401000</v>
      </c>
      <c r="K5240" s="733">
        <f t="shared" si="2373"/>
        <v>27.090909090909093</v>
      </c>
    </row>
    <row r="5241" spans="1:11" ht="14.1" customHeight="1" x14ac:dyDescent="0.25">
      <c r="A5241" s="778" t="s">
        <v>410</v>
      </c>
      <c r="B5241" s="4" t="s">
        <v>141</v>
      </c>
      <c r="C5241" s="12">
        <f>C5242+C5243</f>
        <v>450000</v>
      </c>
      <c r="D5241" s="12">
        <f t="shared" ref="D5241:J5241" si="2385">D5242+D5243</f>
        <v>0</v>
      </c>
      <c r="E5241" s="12">
        <f t="shared" si="2385"/>
        <v>0</v>
      </c>
      <c r="F5241" s="633">
        <f t="shared" si="2385"/>
        <v>0</v>
      </c>
      <c r="G5241" s="824">
        <f t="shared" si="2385"/>
        <v>57000</v>
      </c>
      <c r="H5241" s="12">
        <f t="shared" si="2385"/>
        <v>34500</v>
      </c>
      <c r="I5241" s="834">
        <f t="shared" si="2385"/>
        <v>91500</v>
      </c>
      <c r="J5241" s="634">
        <f t="shared" si="2385"/>
        <v>358500</v>
      </c>
      <c r="K5241" s="733">
        <f t="shared" si="2373"/>
        <v>20.333333333333332</v>
      </c>
    </row>
    <row r="5242" spans="1:11" ht="14.1" customHeight="1" x14ac:dyDescent="0.25">
      <c r="A5242" s="778" t="s">
        <v>411</v>
      </c>
      <c r="B5242" s="4" t="s">
        <v>142</v>
      </c>
      <c r="C5242" s="12">
        <v>450000</v>
      </c>
      <c r="D5242" s="587"/>
      <c r="E5242" s="587"/>
      <c r="F5242" s="699"/>
      <c r="G5242" s="822">
        <v>57000</v>
      </c>
      <c r="H5242" s="605">
        <v>34500</v>
      </c>
      <c r="I5242" s="823">
        <f>H5242+G5242</f>
        <v>91500</v>
      </c>
      <c r="J5242" s="604">
        <f>C5242-I5242</f>
        <v>358500</v>
      </c>
      <c r="K5242" s="733">
        <f t="shared" si="2373"/>
        <v>20.333333333333332</v>
      </c>
    </row>
    <row r="5243" spans="1:11" ht="14.1" customHeight="1" x14ac:dyDescent="0.25">
      <c r="A5243" s="778" t="s">
        <v>941</v>
      </c>
      <c r="B5243" s="4" t="s">
        <v>387</v>
      </c>
      <c r="C5243" s="12">
        <v>0</v>
      </c>
      <c r="D5243" s="587"/>
      <c r="E5243" s="587"/>
      <c r="F5243" s="699"/>
      <c r="G5243" s="822"/>
      <c r="H5243" s="605"/>
      <c r="I5243" s="823"/>
      <c r="J5243" s="604">
        <f>C5243-I5243</f>
        <v>0</v>
      </c>
      <c r="K5243" s="733"/>
    </row>
    <row r="5244" spans="1:11" ht="14.1" customHeight="1" x14ac:dyDescent="0.25">
      <c r="A5244" s="778" t="s">
        <v>412</v>
      </c>
      <c r="B5244" s="4" t="s">
        <v>143</v>
      </c>
      <c r="C5244" s="12">
        <f>C5245</f>
        <v>1000000</v>
      </c>
      <c r="D5244" s="12">
        <f t="shared" ref="D5244:J5244" si="2386">D5245</f>
        <v>0</v>
      </c>
      <c r="E5244" s="12">
        <f t="shared" si="2386"/>
        <v>0</v>
      </c>
      <c r="F5244" s="633">
        <f t="shared" si="2386"/>
        <v>0</v>
      </c>
      <c r="G5244" s="824">
        <f t="shared" si="2386"/>
        <v>0</v>
      </c>
      <c r="H5244" s="12">
        <f t="shared" si="2386"/>
        <v>500000</v>
      </c>
      <c r="I5244" s="834">
        <f t="shared" si="2386"/>
        <v>500000</v>
      </c>
      <c r="J5244" s="634">
        <f t="shared" si="2386"/>
        <v>500000</v>
      </c>
      <c r="K5244" s="733">
        <f t="shared" ref="K5244:K5253" si="2387">I5244/C5244*100</f>
        <v>50</v>
      </c>
    </row>
    <row r="5245" spans="1:11" ht="14.1" customHeight="1" x14ac:dyDescent="0.25">
      <c r="A5245" s="778" t="s">
        <v>413</v>
      </c>
      <c r="B5245" s="4" t="s">
        <v>160</v>
      </c>
      <c r="C5245" s="12">
        <v>1000000</v>
      </c>
      <c r="D5245" s="218"/>
      <c r="E5245" s="218"/>
      <c r="F5245" s="697"/>
      <c r="G5245" s="804"/>
      <c r="H5245" s="605">
        <v>500000</v>
      </c>
      <c r="I5245" s="823">
        <f>H5245+G5245</f>
        <v>500000</v>
      </c>
      <c r="J5245" s="604">
        <f>C5245-I5245</f>
        <v>500000</v>
      </c>
      <c r="K5245" s="733">
        <f t="shared" si="2387"/>
        <v>50</v>
      </c>
    </row>
    <row r="5246" spans="1:11" ht="14.1" customHeight="1" thickBot="1" x14ac:dyDescent="0.3">
      <c r="A5246" s="371" t="s">
        <v>76</v>
      </c>
      <c r="B5246" s="47" t="s">
        <v>77</v>
      </c>
      <c r="C5246" s="616">
        <f>C5247</f>
        <v>3000000</v>
      </c>
      <c r="D5246" s="616">
        <f t="shared" ref="D5246:J5246" si="2388">D5247</f>
        <v>0</v>
      </c>
      <c r="E5246" s="616">
        <f t="shared" si="2388"/>
        <v>0</v>
      </c>
      <c r="F5246" s="622">
        <f t="shared" si="2388"/>
        <v>0</v>
      </c>
      <c r="G5246" s="838">
        <f t="shared" si="2388"/>
        <v>198250</v>
      </c>
      <c r="H5246" s="641">
        <f t="shared" si="2388"/>
        <v>0</v>
      </c>
      <c r="I5246" s="962">
        <f t="shared" si="2388"/>
        <v>198250</v>
      </c>
      <c r="J5246" s="632">
        <f t="shared" si="2388"/>
        <v>2801750</v>
      </c>
      <c r="K5246" s="739">
        <f t="shared" si="2387"/>
        <v>6.6083333333333325</v>
      </c>
    </row>
    <row r="5247" spans="1:11" ht="14.1" customHeight="1" thickBot="1" x14ac:dyDescent="0.3">
      <c r="A5247" s="776" t="s">
        <v>414</v>
      </c>
      <c r="B5247" s="3" t="s">
        <v>136</v>
      </c>
      <c r="C5247" s="617">
        <f>C5248+C5250+C5252</f>
        <v>3000000</v>
      </c>
      <c r="D5247" s="617">
        <f t="shared" ref="D5247:J5247" si="2389">D5248+D5250+D5252</f>
        <v>0</v>
      </c>
      <c r="E5247" s="617">
        <f t="shared" si="2389"/>
        <v>0</v>
      </c>
      <c r="F5247" s="624">
        <f t="shared" si="2389"/>
        <v>0</v>
      </c>
      <c r="G5247" s="820">
        <f t="shared" si="2389"/>
        <v>198250</v>
      </c>
      <c r="H5247" s="617">
        <f t="shared" si="2389"/>
        <v>0</v>
      </c>
      <c r="I5247" s="934">
        <f t="shared" si="2389"/>
        <v>198250</v>
      </c>
      <c r="J5247" s="625">
        <f t="shared" si="2389"/>
        <v>2801750</v>
      </c>
      <c r="K5247" s="749">
        <f t="shared" si="2387"/>
        <v>6.6083333333333325</v>
      </c>
    </row>
    <row r="5248" spans="1:11" ht="14.1" customHeight="1" x14ac:dyDescent="0.25">
      <c r="A5248" s="777" t="s">
        <v>415</v>
      </c>
      <c r="B5248" s="41" t="s">
        <v>139</v>
      </c>
      <c r="C5248" s="618">
        <f>C5249</f>
        <v>940000</v>
      </c>
      <c r="D5248" s="618">
        <f t="shared" ref="D5248:J5248" si="2390">D5249</f>
        <v>0</v>
      </c>
      <c r="E5248" s="618">
        <f t="shared" si="2390"/>
        <v>0</v>
      </c>
      <c r="F5248" s="626">
        <f t="shared" si="2390"/>
        <v>0</v>
      </c>
      <c r="G5248" s="821">
        <f t="shared" si="2390"/>
        <v>164500</v>
      </c>
      <c r="H5248" s="618">
        <f t="shared" si="2390"/>
        <v>0</v>
      </c>
      <c r="I5248" s="935">
        <f t="shared" si="2390"/>
        <v>164500</v>
      </c>
      <c r="J5248" s="628">
        <f t="shared" si="2390"/>
        <v>775500</v>
      </c>
      <c r="K5248" s="759">
        <f t="shared" si="2387"/>
        <v>17.5</v>
      </c>
    </row>
    <row r="5249" spans="1:11" ht="14.1" customHeight="1" x14ac:dyDescent="0.25">
      <c r="A5249" s="778" t="s">
        <v>416</v>
      </c>
      <c r="B5249" s="4" t="s">
        <v>140</v>
      </c>
      <c r="C5249" s="12">
        <v>940000</v>
      </c>
      <c r="D5249" s="587"/>
      <c r="E5249" s="587"/>
      <c r="F5249" s="699"/>
      <c r="G5249" s="822">
        <v>164500</v>
      </c>
      <c r="H5249" s="605"/>
      <c r="I5249" s="823">
        <f>H5249+G5249</f>
        <v>164500</v>
      </c>
      <c r="J5249" s="636">
        <f>C5249-I5249</f>
        <v>775500</v>
      </c>
      <c r="K5249" s="752">
        <f t="shared" si="2387"/>
        <v>17.5</v>
      </c>
    </row>
    <row r="5250" spans="1:11" ht="14.1" customHeight="1" x14ac:dyDescent="0.25">
      <c r="A5250" s="778" t="s">
        <v>417</v>
      </c>
      <c r="B5250" s="4" t="s">
        <v>141</v>
      </c>
      <c r="C5250" s="12">
        <f>C5251</f>
        <v>100000</v>
      </c>
      <c r="D5250" s="12">
        <f t="shared" ref="D5250:J5250" si="2391">D5251</f>
        <v>0</v>
      </c>
      <c r="E5250" s="12">
        <f t="shared" si="2391"/>
        <v>0</v>
      </c>
      <c r="F5250" s="633">
        <f t="shared" si="2391"/>
        <v>0</v>
      </c>
      <c r="G5250" s="824">
        <f t="shared" si="2391"/>
        <v>33750</v>
      </c>
      <c r="H5250" s="12">
        <f t="shared" si="2391"/>
        <v>0</v>
      </c>
      <c r="I5250" s="834">
        <f t="shared" si="2391"/>
        <v>33750</v>
      </c>
      <c r="J5250" s="634">
        <f t="shared" si="2391"/>
        <v>66250</v>
      </c>
      <c r="K5250" s="752">
        <f t="shared" si="2387"/>
        <v>33.75</v>
      </c>
    </row>
    <row r="5251" spans="1:11" ht="14.1" customHeight="1" x14ac:dyDescent="0.25">
      <c r="A5251" s="778" t="s">
        <v>418</v>
      </c>
      <c r="B5251" s="4" t="s">
        <v>142</v>
      </c>
      <c r="C5251" s="12">
        <v>100000</v>
      </c>
      <c r="D5251" s="218"/>
      <c r="E5251" s="218"/>
      <c r="F5251" s="699"/>
      <c r="G5251" s="822">
        <v>33750</v>
      </c>
      <c r="H5251" s="605"/>
      <c r="I5251" s="831">
        <f>H5251+G5251</f>
        <v>33750</v>
      </c>
      <c r="J5251" s="636">
        <f>C5251-I5251</f>
        <v>66250</v>
      </c>
      <c r="K5251" s="752">
        <f t="shared" si="2387"/>
        <v>33.75</v>
      </c>
    </row>
    <row r="5252" spans="1:11" ht="14.1" customHeight="1" x14ac:dyDescent="0.25">
      <c r="A5252" s="778" t="s">
        <v>419</v>
      </c>
      <c r="B5252" s="4" t="s">
        <v>143</v>
      </c>
      <c r="C5252" s="12">
        <f>C5253</f>
        <v>1960000</v>
      </c>
      <c r="D5252" s="12">
        <f t="shared" ref="D5252:J5252" si="2392">D5253</f>
        <v>0</v>
      </c>
      <c r="E5252" s="12">
        <f t="shared" si="2392"/>
        <v>0</v>
      </c>
      <c r="F5252" s="633">
        <f t="shared" si="2392"/>
        <v>0</v>
      </c>
      <c r="G5252" s="824">
        <f t="shared" si="2392"/>
        <v>0</v>
      </c>
      <c r="H5252" s="12">
        <f t="shared" si="2392"/>
        <v>0</v>
      </c>
      <c r="I5252" s="834">
        <f t="shared" si="2392"/>
        <v>0</v>
      </c>
      <c r="J5252" s="634">
        <f t="shared" si="2392"/>
        <v>1960000</v>
      </c>
      <c r="K5252" s="752">
        <f t="shared" si="2387"/>
        <v>0</v>
      </c>
    </row>
    <row r="5253" spans="1:11" ht="14.1" customHeight="1" thickBot="1" x14ac:dyDescent="0.3">
      <c r="A5253" s="778" t="s">
        <v>420</v>
      </c>
      <c r="B5253" s="4" t="s">
        <v>160</v>
      </c>
      <c r="C5253" s="12">
        <v>1960000</v>
      </c>
      <c r="D5253" s="218"/>
      <c r="E5253" s="218"/>
      <c r="F5253" s="699"/>
      <c r="G5253" s="804"/>
      <c r="H5253" s="605"/>
      <c r="I5253" s="823">
        <f>H5253+G5253</f>
        <v>0</v>
      </c>
      <c r="J5253" s="636">
        <f>C5253-I5253</f>
        <v>1960000</v>
      </c>
      <c r="K5253" s="781">
        <f t="shared" si="2387"/>
        <v>0</v>
      </c>
    </row>
    <row r="5254" spans="1:11" ht="14.1" customHeight="1" thickBot="1" x14ac:dyDescent="0.3">
      <c r="A5254" s="1647" t="s">
        <v>112</v>
      </c>
      <c r="B5254" s="1648"/>
      <c r="C5254" s="671">
        <f>C4767</f>
        <v>2014975600</v>
      </c>
      <c r="D5254" s="671">
        <f>D4763</f>
        <v>1411483361</v>
      </c>
      <c r="E5254" s="671">
        <f>E4763</f>
        <v>188538483</v>
      </c>
      <c r="F5254" s="796">
        <f>F4763</f>
        <v>1600021844</v>
      </c>
      <c r="G5254" s="861">
        <f>G4767</f>
        <v>1411425755</v>
      </c>
      <c r="H5254" s="671">
        <f>H4767</f>
        <v>188566509</v>
      </c>
      <c r="I5254" s="955">
        <f>I4767</f>
        <v>1599992264</v>
      </c>
      <c r="J5254" s="672">
        <f>J4767</f>
        <v>414983336</v>
      </c>
      <c r="K5254" s="782">
        <f>K4767</f>
        <v>79.405044110707848</v>
      </c>
    </row>
    <row r="5255" spans="1:11" ht="14.1" customHeight="1" thickTop="1" thickBot="1" x14ac:dyDescent="0.3">
      <c r="A5255" s="1649" t="s">
        <v>693</v>
      </c>
      <c r="B5255" s="1650"/>
      <c r="C5255" s="710"/>
      <c r="D5255" s="710"/>
      <c r="E5255" s="710"/>
      <c r="F5255" s="711"/>
      <c r="G5255" s="862"/>
      <c r="H5255" s="673"/>
      <c r="I5255" s="956"/>
      <c r="J5255" s="674">
        <f>F5254-I5254</f>
        <v>29580</v>
      </c>
      <c r="K5255" s="783"/>
    </row>
    <row r="5256" spans="1:11" ht="14.1" customHeight="1" x14ac:dyDescent="0.25">
      <c r="A5256" s="216"/>
      <c r="B5256" s="216"/>
      <c r="C5256" s="1651" t="s">
        <v>455</v>
      </c>
      <c r="D5256" s="1651"/>
      <c r="E5256" s="387">
        <f>J5255</f>
        <v>29580</v>
      </c>
      <c r="F5256" s="237"/>
      <c r="G5256" s="1652" t="s">
        <v>1088</v>
      </c>
      <c r="H5256" s="1652"/>
      <c r="I5256" s="1652"/>
      <c r="J5256" s="1652"/>
      <c r="K5256" s="1652"/>
    </row>
    <row r="5257" spans="1:11" ht="14.1" customHeight="1" x14ac:dyDescent="0.25">
      <c r="A5257" s="216"/>
      <c r="B5257" s="216"/>
      <c r="C5257" s="1653" t="s">
        <v>787</v>
      </c>
      <c r="D5257" s="1653"/>
      <c r="E5257" s="388">
        <v>0</v>
      </c>
      <c r="F5257" s="237"/>
      <c r="G5257" s="1654" t="s">
        <v>720</v>
      </c>
      <c r="H5257" s="1654"/>
      <c r="I5257" s="1654"/>
      <c r="J5257" s="1654"/>
      <c r="K5257" s="1654"/>
    </row>
    <row r="5258" spans="1:11" ht="14.1" customHeight="1" x14ac:dyDescent="0.25">
      <c r="A5258" s="216"/>
      <c r="B5258" s="216"/>
      <c r="C5258" s="1655" t="s">
        <v>572</v>
      </c>
      <c r="D5258" s="1655"/>
      <c r="E5258" s="675">
        <f>E5256-E5257</f>
        <v>29580</v>
      </c>
      <c r="F5258" s="237"/>
      <c r="G5258" s="237"/>
      <c r="H5258" s="237"/>
      <c r="I5258" s="237"/>
      <c r="J5258" s="237"/>
      <c r="K5258" s="237"/>
    </row>
    <row r="5259" spans="1:11" ht="14.1" customHeight="1" x14ac:dyDescent="0.25">
      <c r="A5259" s="216"/>
      <c r="B5259" s="216"/>
      <c r="C5259" s="216"/>
      <c r="D5259" s="216"/>
      <c r="E5259" s="676">
        <f>E5258+E5257</f>
        <v>29580</v>
      </c>
      <c r="F5259" s="237"/>
      <c r="G5259" s="237"/>
      <c r="H5259" s="237"/>
      <c r="I5259" s="677"/>
      <c r="J5259" s="237"/>
      <c r="K5259" s="237"/>
    </row>
    <row r="5260" spans="1:11" ht="14.1" customHeight="1" x14ac:dyDescent="0.25">
      <c r="A5260" s="216"/>
      <c r="B5260" s="712"/>
      <c r="C5260" s="387"/>
      <c r="D5260" s="216"/>
      <c r="E5260" s="216"/>
      <c r="F5260" s="237"/>
      <c r="G5260" s="677"/>
      <c r="H5260" s="677"/>
      <c r="I5260" s="957" t="s">
        <v>744</v>
      </c>
      <c r="J5260" s="677"/>
      <c r="K5260" s="677"/>
    </row>
    <row r="5261" spans="1:11" ht="14.1" customHeight="1" x14ac:dyDescent="0.25">
      <c r="A5261" s="216"/>
      <c r="B5261" s="712"/>
      <c r="C5261" s="713"/>
      <c r="D5261" s="387"/>
      <c r="E5261" s="713"/>
      <c r="F5261" s="237"/>
      <c r="G5261" s="677"/>
      <c r="H5261" s="677"/>
      <c r="I5261" s="958" t="s">
        <v>745</v>
      </c>
      <c r="J5261" s="677"/>
      <c r="K5261" s="677"/>
    </row>
    <row r="5262" spans="1:11" ht="14.1" customHeight="1" x14ac:dyDescent="0.25">
      <c r="A5262" s="216"/>
      <c r="B5262" s="712"/>
      <c r="C5262" s="713"/>
      <c r="D5262" s="216"/>
      <c r="E5262" s="713"/>
      <c r="F5262" s="237"/>
      <c r="G5262" s="237"/>
      <c r="H5262" s="237"/>
      <c r="I5262" s="677"/>
      <c r="J5262" s="237"/>
      <c r="K5262" s="237"/>
    </row>
    <row r="5263" spans="1:11" ht="14.1" customHeight="1" x14ac:dyDescent="0.25">
      <c r="A5263" s="216"/>
      <c r="B5263" s="216"/>
      <c r="C5263" s="216"/>
      <c r="D5263" s="216"/>
      <c r="E5263" s="216"/>
      <c r="F5263" s="237"/>
      <c r="G5263" s="237"/>
      <c r="H5263" s="237"/>
      <c r="I5263" s="677"/>
      <c r="J5263" s="237"/>
      <c r="K5263" s="237"/>
    </row>
    <row r="5264" spans="1:11" ht="14.1" customHeight="1" x14ac:dyDescent="0.25">
      <c r="A5264" s="216"/>
      <c r="B5264" s="1678" t="s">
        <v>441</v>
      </c>
      <c r="C5264" s="1678" t="s">
        <v>705</v>
      </c>
      <c r="D5264" s="678" t="s">
        <v>442</v>
      </c>
      <c r="E5264" s="679" t="s">
        <v>454</v>
      </c>
      <c r="F5264" s="1679"/>
      <c r="G5264" s="1679"/>
      <c r="H5264" s="682">
        <f>E5271+E5268</f>
        <v>1599992264</v>
      </c>
      <c r="I5264" s="677"/>
      <c r="J5264" s="237"/>
      <c r="K5264" s="237"/>
    </row>
    <row r="5265" spans="1:11" ht="14.1" customHeight="1" x14ac:dyDescent="0.25">
      <c r="A5265" s="216"/>
      <c r="B5265" s="1678"/>
      <c r="C5265" s="1678"/>
      <c r="D5265" s="678" t="s">
        <v>442</v>
      </c>
      <c r="E5265" s="679" t="s">
        <v>454</v>
      </c>
      <c r="F5265" s="1382" t="s">
        <v>455</v>
      </c>
      <c r="G5265" s="1382"/>
      <c r="H5265" s="237"/>
      <c r="I5265" s="237"/>
      <c r="J5265" s="237"/>
      <c r="K5265" s="237"/>
    </row>
    <row r="5266" spans="1:11" ht="14.1" customHeight="1" x14ac:dyDescent="0.25">
      <c r="A5266" s="216"/>
      <c r="B5266" s="57" t="s">
        <v>78</v>
      </c>
      <c r="C5266" s="59">
        <f>C5268+C5271</f>
        <v>2014975600</v>
      </c>
      <c r="D5266" s="1293">
        <f>D5268+D5271</f>
        <v>1600021844</v>
      </c>
      <c r="E5266" s="1293">
        <f>E5268+E5271</f>
        <v>1599992264</v>
      </c>
      <c r="F5266" s="59">
        <f>F5268+F5271</f>
        <v>0</v>
      </c>
      <c r="G5266" s="59">
        <f>G5268+G5271</f>
        <v>234740093</v>
      </c>
      <c r="H5266" s="237"/>
      <c r="I5266" s="682">
        <f>I4782-E5271</f>
        <v>0</v>
      </c>
      <c r="J5266" s="681"/>
      <c r="K5266" s="237"/>
    </row>
    <row r="5267" spans="1:11" ht="14.1" customHeight="1" x14ac:dyDescent="0.25">
      <c r="A5267" s="216"/>
      <c r="B5267" s="58"/>
      <c r="C5267" s="58"/>
      <c r="D5267" s="12"/>
      <c r="E5267" s="12"/>
      <c r="F5267" s="12"/>
      <c r="G5267" s="12"/>
      <c r="H5267" s="237"/>
      <c r="I5267" s="237"/>
      <c r="J5267" s="237"/>
      <c r="K5267" s="237"/>
    </row>
    <row r="5268" spans="1:11" ht="14.1" customHeight="1" x14ac:dyDescent="0.25">
      <c r="A5268" s="216"/>
      <c r="B5268" s="57" t="s">
        <v>443</v>
      </c>
      <c r="C5268" s="59">
        <f>C5269+C5270</f>
        <v>1559485600</v>
      </c>
      <c r="D5268" s="59">
        <f>F4764</f>
        <v>1291881751</v>
      </c>
      <c r="E5268" s="59">
        <f>E5269+E5270</f>
        <v>1291881751</v>
      </c>
      <c r="F5268" s="59">
        <f>D5268-E5268</f>
        <v>0</v>
      </c>
      <c r="G5268" s="12"/>
      <c r="H5268" s="237"/>
      <c r="I5268" s="682">
        <f>C4782-C5271</f>
        <v>0</v>
      </c>
      <c r="J5268" s="237"/>
      <c r="K5268" s="237"/>
    </row>
    <row r="5269" spans="1:11" ht="14.1" customHeight="1" x14ac:dyDescent="0.25">
      <c r="A5269" s="216"/>
      <c r="B5269" s="60" t="s">
        <v>706</v>
      </c>
      <c r="C5269" s="61">
        <f>C4771</f>
        <v>1293085600</v>
      </c>
      <c r="D5269" s="61">
        <f>D4771</f>
        <v>0</v>
      </c>
      <c r="E5269" s="61">
        <f>I4771</f>
        <v>1108917751</v>
      </c>
      <c r="F5269" s="61">
        <f>F4771</f>
        <v>0</v>
      </c>
      <c r="G5269" s="61">
        <f>G4771</f>
        <v>1014589662</v>
      </c>
      <c r="H5269" s="237"/>
      <c r="I5269" s="682">
        <f>D5268-D5270</f>
        <v>1108917751</v>
      </c>
      <c r="J5269" s="237"/>
      <c r="K5269" s="237"/>
    </row>
    <row r="5270" spans="1:11" ht="14.1" customHeight="1" x14ac:dyDescent="0.25">
      <c r="A5270" s="216"/>
      <c r="B5270" s="60" t="s">
        <v>707</v>
      </c>
      <c r="C5270" s="61">
        <f>C4781</f>
        <v>266400000</v>
      </c>
      <c r="D5270" s="61">
        <f>I4780</f>
        <v>182964000</v>
      </c>
      <c r="E5270" s="61">
        <f>I4780</f>
        <v>182964000</v>
      </c>
      <c r="F5270" s="61">
        <f>F4781</f>
        <v>0</v>
      </c>
      <c r="G5270" s="61">
        <f>G4781</f>
        <v>162096000</v>
      </c>
      <c r="H5270" s="237"/>
      <c r="I5270" s="237"/>
      <c r="J5270" s="237"/>
      <c r="K5270" s="237"/>
    </row>
    <row r="5271" spans="1:11" ht="14.1" customHeight="1" x14ac:dyDescent="0.25">
      <c r="A5271" s="216"/>
      <c r="B5271" s="57" t="s">
        <v>82</v>
      </c>
      <c r="C5271" s="59">
        <f>C5272+C5273+C5274</f>
        <v>455490000</v>
      </c>
      <c r="D5271" s="59">
        <f>F4765</f>
        <v>308140093</v>
      </c>
      <c r="E5271" s="59">
        <f>E5272+E5273+E5274</f>
        <v>308110513</v>
      </c>
      <c r="F5271" s="59">
        <f>F5272+F5273+F5274</f>
        <v>0</v>
      </c>
      <c r="G5271" s="59">
        <f>G5272+G5273+G5274</f>
        <v>234740093</v>
      </c>
      <c r="H5271" s="682">
        <f>455494000-C5271</f>
        <v>4000</v>
      </c>
      <c r="I5271" s="682">
        <f>D5271-E5271</f>
        <v>29580</v>
      </c>
      <c r="J5271" s="237"/>
      <c r="K5271" s="237"/>
    </row>
    <row r="5272" spans="1:11" ht="14.1" customHeight="1" x14ac:dyDescent="0.25">
      <c r="A5272" s="216"/>
      <c r="B5272" s="60" t="s">
        <v>444</v>
      </c>
      <c r="C5272" s="61">
        <f>C5220+C5194+C5182+C5073+C5053+C5026+C5000+C4993+C4976+C4933+C4910+C4897+C4876+C4801</f>
        <v>103440000</v>
      </c>
      <c r="D5272" s="61">
        <f>D5220+D5194+D5182+D5073+D5053+D5026+D5000+D4993+D4976+D4933+D4910+D4897+D4876+D4801</f>
        <v>0</v>
      </c>
      <c r="E5272" s="61">
        <f>I5220+I5194+I5182+I5073+I5053+I5026+I5000+I4993+I4976+I4933+I4910+I4897+I4876+I4801</f>
        <v>47878850</v>
      </c>
      <c r="F5272" s="61">
        <f>F5220+F5194+F5182+F5073+F5053+F5026+F5000+F4993+F4976+F4933+F4910+F4897+F4876+F4801</f>
        <v>0</v>
      </c>
      <c r="G5272" s="61">
        <f>G5220+G5194+G5182+G5073+G5053+G5026+G5000+G4993+G4976+G4933+G4910+G4897+G4876+G4801</f>
        <v>15847000</v>
      </c>
      <c r="H5272" s="237"/>
      <c r="I5272" s="682">
        <f>I4782-E5271</f>
        <v>0</v>
      </c>
      <c r="J5272" s="237"/>
      <c r="K5272" s="237"/>
    </row>
    <row r="5273" spans="1:11" ht="14.1" customHeight="1" x14ac:dyDescent="0.25">
      <c r="A5273" s="216"/>
      <c r="B5273" s="60" t="s">
        <v>445</v>
      </c>
      <c r="C5273" s="61">
        <f>C4785+C4804+C4816+C4823+C4830+C4846+C4858+C4865+C4885+C4902+C4913+C4928+C4936+C4940+C4945+C4950+C4954+C4958+C4968+C4972+C4996+C5003+C5011+C5018+C5022+C5031+C5041+C5058+C5065+C5076+C5095+C5109+C5118+C5127+C5139+C5150+C5160+C5170+C5185+C5197+C5207+C5223+C5238+C5247</f>
        <v>240596000</v>
      </c>
      <c r="D5273" s="61">
        <f>D4785+D4804+D4816+D4823+D4830+D4846+D4858+D4865+D4885+D4902+D4913+D4928+D4936+D4940+D4945+D4950+D4954+D4958+D4968+D4972+D4996+D5003+D5011+D5018+D5022+D5031+D5041+D5058+D5065+D5076+D5095+D5109+D5118+D5127+D5139+D5150+D5160+D5170+D5185+D5197+D5207+D5223+D5238+D5247</f>
        <v>0</v>
      </c>
      <c r="E5273" s="61">
        <f>I5247+I5238+I5223+I5207+I5197+I5185+I5170+I5160+I5150+I5139+I5127+I5118+I5109+I5095+I5076+I5058+I5041+I5031+I5022+I5018+I5011+I5003+I4996+I4972+I4968+I4958+I4954+I4950+I4945+I4940+I4936+I4928+I4913+I4902+I4885+I4865+I4858+I4846+I4830+I4823+I4816+I4804+I4785+I5065</f>
        <v>152231663</v>
      </c>
      <c r="F5273" s="61">
        <f>F4785+F4804+F4816+F4823+F4830+F4846+F4858+F4865+F4885+F4902+F4913+F4928+F4936+F4940+F4945+F4950+F4954+F4958+F4968+F4972+F4996+F5003+F5011+F5018+F5022+F5031+F5041+F5058+F5065+F5076+F5095+F5109+F5118+F5127+F5139+F5150+F5160+F5170+F5185+F5197+F5207+F5223+F5238+F5247</f>
        <v>0</v>
      </c>
      <c r="G5273" s="61">
        <f>G4785+G4804+G4816+G4823+G4830+G4846+G4858+G4865+G4885+G4902+G4913+G4928+G4936+G4940+G4945+G4950+G4954+G4958+G4968+G4972+G4996+G5003+G5011+G5018+G5022+G5031+G5041+G5058+G5065+G5076+G5095+G5109+G5118+G5127+G5139+G5150+G5160+G5170+G5185+G5197+G5207+G5223+G5238+G5247</f>
        <v>110893093</v>
      </c>
      <c r="H5273" s="237"/>
      <c r="I5273" s="237"/>
      <c r="J5273" s="237"/>
      <c r="K5273" s="237"/>
    </row>
    <row r="5274" spans="1:11" ht="14.1" customHeight="1" x14ac:dyDescent="0.25">
      <c r="A5274" s="216"/>
      <c r="B5274" s="60" t="s">
        <v>446</v>
      </c>
      <c r="C5274" s="61">
        <f>C4981+C4989+C5036</f>
        <v>111454000</v>
      </c>
      <c r="D5274" s="61">
        <f>D4981+D4989+D5036</f>
        <v>0</v>
      </c>
      <c r="E5274" s="61">
        <f>I5036+I4989+I4981</f>
        <v>108000000</v>
      </c>
      <c r="F5274" s="61">
        <f>F4981+F4989+F5036</f>
        <v>0</v>
      </c>
      <c r="G5274" s="61">
        <f>G4981+G4989+G5036</f>
        <v>108000000</v>
      </c>
      <c r="H5274" s="237"/>
      <c r="I5274" s="237"/>
      <c r="J5274" s="237"/>
      <c r="K5274" s="237"/>
    </row>
    <row r="5275" spans="1:11" ht="14.1" customHeight="1" x14ac:dyDescent="0.25">
      <c r="A5275" s="216"/>
      <c r="B5275" s="58"/>
      <c r="C5275" s="63"/>
      <c r="D5275" s="12"/>
      <c r="E5275" s="12"/>
      <c r="F5275" s="62"/>
      <c r="G5275" s="62"/>
      <c r="H5275" s="237"/>
      <c r="I5275" s="237"/>
      <c r="J5275" s="237"/>
      <c r="K5275" s="237"/>
    </row>
    <row r="5276" spans="1:11" ht="14.1" customHeight="1" x14ac:dyDescent="0.25">
      <c r="A5276" s="216"/>
      <c r="B5276" s="10"/>
      <c r="C5276" s="10"/>
      <c r="D5276" s="10"/>
      <c r="E5276" s="10"/>
      <c r="F5276" s="58"/>
      <c r="G5276" s="58"/>
      <c r="H5276" s="237"/>
      <c r="I5276" s="237"/>
      <c r="J5276" s="237"/>
      <c r="K5276" s="237"/>
    </row>
    <row r="5277" spans="1:11" ht="14.1" customHeight="1" x14ac:dyDescent="0.25">
      <c r="A5277" s="216"/>
      <c r="B5277" s="216"/>
      <c r="C5277" s="216"/>
      <c r="D5277" s="216"/>
      <c r="E5277" s="216"/>
      <c r="F5277" s="237"/>
      <c r="G5277" s="237"/>
      <c r="H5277" s="237"/>
      <c r="I5277" s="237"/>
      <c r="J5277" s="237"/>
      <c r="K5277" s="237"/>
    </row>
    <row r="5278" spans="1:11" ht="14.1" customHeight="1" x14ac:dyDescent="0.25">
      <c r="A5278" s="216"/>
      <c r="B5278" s="216"/>
      <c r="C5278" s="216"/>
      <c r="D5278" s="216"/>
      <c r="E5278" s="216"/>
      <c r="F5278" s="237"/>
      <c r="G5278" s="237"/>
      <c r="H5278" s="237"/>
      <c r="I5278" s="237"/>
      <c r="J5278" s="237"/>
      <c r="K5278" s="237"/>
    </row>
    <row r="5279" spans="1:11" ht="14.1" customHeight="1" x14ac:dyDescent="0.25"/>
    <row r="5280" spans="1:11" ht="14.1" customHeight="1" x14ac:dyDescent="0.25"/>
    <row r="5281" spans="1:11" ht="14.1" customHeight="1" x14ac:dyDescent="0.25"/>
    <row r="5282" spans="1:11" ht="14.1" customHeight="1" x14ac:dyDescent="0.25"/>
    <row r="5283" spans="1:11" ht="14.1" customHeight="1" x14ac:dyDescent="0.25">
      <c r="A5283" s="1656" t="s">
        <v>421</v>
      </c>
      <c r="B5283" s="1656"/>
      <c r="C5283" s="1656"/>
      <c r="D5283" s="1656"/>
      <c r="E5283" s="1656"/>
      <c r="F5283" s="1656"/>
      <c r="G5283" s="1656"/>
      <c r="H5283" s="1656"/>
      <c r="I5283" s="1656"/>
      <c r="J5283" s="1656"/>
      <c r="K5283" s="1656"/>
    </row>
    <row r="5284" spans="1:11" ht="14.1" customHeight="1" x14ac:dyDescent="0.25">
      <c r="A5284" s="1657" t="s">
        <v>422</v>
      </c>
      <c r="B5284" s="1657"/>
      <c r="C5284" s="1657"/>
      <c r="D5284" s="1657"/>
      <c r="E5284" s="1657"/>
      <c r="F5284" s="1657"/>
      <c r="G5284" s="1657"/>
      <c r="H5284" s="1657"/>
      <c r="I5284" s="1657"/>
      <c r="J5284" s="1657"/>
      <c r="K5284" s="1657"/>
    </row>
    <row r="5285" spans="1:11" ht="14.1" customHeight="1" x14ac:dyDescent="0.25">
      <c r="A5285" s="1656" t="s">
        <v>943</v>
      </c>
      <c r="B5285" s="1656"/>
      <c r="C5285" s="1656"/>
      <c r="D5285" s="1656"/>
      <c r="E5285" s="1656"/>
      <c r="F5285" s="1656"/>
      <c r="G5285" s="1656"/>
      <c r="H5285" s="1656"/>
      <c r="I5285" s="1656"/>
      <c r="J5285" s="1656"/>
      <c r="K5285" s="1656"/>
    </row>
    <row r="5286" spans="1:11" ht="14.1" customHeight="1" thickBot="1" x14ac:dyDescent="0.3">
      <c r="A5286" s="714" t="s">
        <v>1091</v>
      </c>
      <c r="B5286" s="715"/>
      <c r="C5286" s="8"/>
      <c r="D5286" s="9"/>
      <c r="E5286" s="1658"/>
      <c r="F5286" s="1658"/>
      <c r="G5286" s="1659"/>
      <c r="H5286" s="1659"/>
      <c r="I5286" s="920"/>
      <c r="J5286" s="288"/>
      <c r="K5286" s="289">
        <v>1</v>
      </c>
    </row>
    <row r="5287" spans="1:11" ht="14.1" customHeight="1" x14ac:dyDescent="0.25">
      <c r="A5287" s="1660" t="s">
        <v>423</v>
      </c>
      <c r="B5287" s="1663" t="s">
        <v>424</v>
      </c>
      <c r="C5287" s="1666" t="s">
        <v>1100</v>
      </c>
      <c r="D5287" s="1669" t="s">
        <v>425</v>
      </c>
      <c r="E5287" s="1669"/>
      <c r="F5287" s="1670"/>
      <c r="G5287" s="1671" t="s">
        <v>426</v>
      </c>
      <c r="H5287" s="1672"/>
      <c r="I5287" s="1673"/>
      <c r="J5287" s="716"/>
      <c r="K5287" s="1674" t="s">
        <v>427</v>
      </c>
    </row>
    <row r="5288" spans="1:11" ht="14.1" customHeight="1" x14ac:dyDescent="0.25">
      <c r="A5288" s="1661"/>
      <c r="B5288" s="1664"/>
      <c r="C5288" s="1667"/>
      <c r="D5288" s="683" t="s">
        <v>428</v>
      </c>
      <c r="E5288" s="683" t="s">
        <v>428</v>
      </c>
      <c r="F5288" s="684" t="s">
        <v>428</v>
      </c>
      <c r="G5288" s="798" t="s">
        <v>428</v>
      </c>
      <c r="H5288" s="577" t="s">
        <v>428</v>
      </c>
      <c r="I5288" s="921" t="s">
        <v>428</v>
      </c>
      <c r="J5288" s="1676" t="s">
        <v>429</v>
      </c>
      <c r="K5288" s="1675"/>
    </row>
    <row r="5289" spans="1:11" ht="14.1" customHeight="1" x14ac:dyDescent="0.25">
      <c r="A5289" s="1661"/>
      <c r="B5289" s="1664"/>
      <c r="C5289" s="1667"/>
      <c r="D5289" s="1388" t="s">
        <v>430</v>
      </c>
      <c r="E5289" s="1388" t="s">
        <v>430</v>
      </c>
      <c r="F5289" s="686" t="s">
        <v>431</v>
      </c>
      <c r="G5289" s="799" t="s">
        <v>430</v>
      </c>
      <c r="H5289" s="1390" t="s">
        <v>430</v>
      </c>
      <c r="I5289" s="922" t="s">
        <v>431</v>
      </c>
      <c r="J5289" s="1677"/>
      <c r="K5289" s="1675"/>
    </row>
    <row r="5290" spans="1:11" ht="14.1" customHeight="1" x14ac:dyDescent="0.25">
      <c r="A5290" s="1662"/>
      <c r="B5290" s="1665"/>
      <c r="C5290" s="1668"/>
      <c r="D5290" s="1389" t="s">
        <v>432</v>
      </c>
      <c r="E5290" s="1389" t="s">
        <v>433</v>
      </c>
      <c r="F5290" s="688" t="s">
        <v>433</v>
      </c>
      <c r="G5290" s="800" t="s">
        <v>432</v>
      </c>
      <c r="H5290" s="1391" t="s">
        <v>433</v>
      </c>
      <c r="I5290" s="923" t="s">
        <v>433</v>
      </c>
      <c r="J5290" s="580" t="s">
        <v>434</v>
      </c>
      <c r="K5290" s="1675"/>
    </row>
    <row r="5291" spans="1:11" ht="14.1" customHeight="1" thickBot="1" x14ac:dyDescent="0.3">
      <c r="A5291" s="717" t="s">
        <v>435</v>
      </c>
      <c r="B5291" s="689">
        <v>2</v>
      </c>
      <c r="C5291" s="690" t="s">
        <v>436</v>
      </c>
      <c r="D5291" s="690" t="s">
        <v>437</v>
      </c>
      <c r="E5291" s="690" t="s">
        <v>438</v>
      </c>
      <c r="F5291" s="691" t="s">
        <v>439</v>
      </c>
      <c r="G5291" s="801">
        <v>7</v>
      </c>
      <c r="H5291" s="581">
        <v>8</v>
      </c>
      <c r="I5291" s="924">
        <v>9</v>
      </c>
      <c r="J5291" s="582">
        <v>10</v>
      </c>
      <c r="K5291" s="718">
        <v>11</v>
      </c>
    </row>
    <row r="5292" spans="1:11" ht="12.95" customHeight="1" thickBot="1" x14ac:dyDescent="0.3">
      <c r="A5292" s="719"/>
      <c r="B5292" s="24" t="s">
        <v>440</v>
      </c>
      <c r="C5292" s="692"/>
      <c r="D5292" s="25">
        <f>D5293+D5294</f>
        <v>1600021844</v>
      </c>
      <c r="E5292" s="25">
        <f>E5293+E5294</f>
        <v>115280520</v>
      </c>
      <c r="F5292" s="64">
        <f>E5292+D5292</f>
        <v>1715302364</v>
      </c>
      <c r="G5292" s="802"/>
      <c r="H5292" s="583"/>
      <c r="I5292" s="925"/>
      <c r="J5292" s="584"/>
      <c r="K5292" s="720"/>
    </row>
    <row r="5293" spans="1:11" ht="12.95" customHeight="1" x14ac:dyDescent="0.25">
      <c r="A5293" s="721"/>
      <c r="B5293" s="21" t="s">
        <v>453</v>
      </c>
      <c r="C5293" s="22"/>
      <c r="D5293" s="23">
        <f>F4764</f>
        <v>1291881751</v>
      </c>
      <c r="E5293" s="23">
        <v>115280520</v>
      </c>
      <c r="F5293" s="65">
        <f>E5293+D5293</f>
        <v>1407162271</v>
      </c>
      <c r="G5293" s="803"/>
      <c r="H5293" s="585"/>
      <c r="I5293" s="926"/>
      <c r="J5293" s="586"/>
      <c r="K5293" s="720"/>
    </row>
    <row r="5294" spans="1:11" ht="12.95" customHeight="1" x14ac:dyDescent="0.25">
      <c r="A5294" s="722"/>
      <c r="B5294" s="10" t="s">
        <v>452</v>
      </c>
      <c r="C5294" s="11"/>
      <c r="D5294" s="416">
        <v>308140093</v>
      </c>
      <c r="E5294" s="15">
        <v>0</v>
      </c>
      <c r="F5294" s="13">
        <f>E5294+D5294</f>
        <v>308140093</v>
      </c>
      <c r="G5294" s="804"/>
      <c r="H5294" s="587"/>
      <c r="I5294" s="927"/>
      <c r="J5294" s="588"/>
      <c r="K5294" s="720"/>
    </row>
    <row r="5295" spans="1:11" ht="12.95" customHeight="1" thickBot="1" x14ac:dyDescent="0.3">
      <c r="A5295" s="723"/>
      <c r="B5295" s="589"/>
      <c r="C5295" s="589"/>
      <c r="D5295" s="211"/>
      <c r="E5295" s="211"/>
      <c r="F5295" s="693"/>
      <c r="G5295" s="805"/>
      <c r="H5295" s="590"/>
      <c r="I5295" s="928"/>
      <c r="J5295" s="591"/>
      <c r="K5295" s="724"/>
    </row>
    <row r="5296" spans="1:11" ht="12.95" customHeight="1" thickTop="1" thickBot="1" x14ac:dyDescent="0.3">
      <c r="A5296" s="725" t="s">
        <v>81</v>
      </c>
      <c r="B5296" s="592" t="s">
        <v>78</v>
      </c>
      <c r="C5296" s="593">
        <f>C5298+C5311</f>
        <v>2001624600</v>
      </c>
      <c r="D5296" s="593">
        <f t="shared" ref="D5296:J5296" si="2393">D5298+D5311</f>
        <v>0</v>
      </c>
      <c r="E5296" s="593">
        <f t="shared" si="2393"/>
        <v>0</v>
      </c>
      <c r="F5296" s="594">
        <f t="shared" si="2393"/>
        <v>0</v>
      </c>
      <c r="G5296" s="806">
        <f t="shared" si="2393"/>
        <v>1599992264</v>
      </c>
      <c r="H5296" s="595">
        <f t="shared" si="2393"/>
        <v>115280520</v>
      </c>
      <c r="I5296" s="929">
        <f t="shared" si="2393"/>
        <v>1715272784</v>
      </c>
      <c r="J5296" s="596">
        <f t="shared" si="2393"/>
        <v>280226816</v>
      </c>
      <c r="K5296" s="726">
        <f>I5296/C5296*100</f>
        <v>85.69402993948016</v>
      </c>
    </row>
    <row r="5297" spans="1:13" ht="12.95" customHeight="1" thickTop="1" thickBot="1" x14ac:dyDescent="0.3">
      <c r="A5297" s="727"/>
      <c r="B5297" s="597"/>
      <c r="C5297" s="598"/>
      <c r="D5297" s="598"/>
      <c r="E5297" s="598"/>
      <c r="F5297" s="599"/>
      <c r="G5297" s="807"/>
      <c r="H5297" s="600"/>
      <c r="I5297" s="930"/>
      <c r="J5297" s="601"/>
      <c r="K5297" s="726"/>
    </row>
    <row r="5298" spans="1:13" ht="12.95" customHeight="1" thickTop="1" thickBot="1" x14ac:dyDescent="0.3">
      <c r="A5298" s="725" t="s">
        <v>116</v>
      </c>
      <c r="B5298" s="592" t="s">
        <v>79</v>
      </c>
      <c r="C5298" s="593">
        <f>C5299</f>
        <v>1559485600</v>
      </c>
      <c r="D5298" s="593">
        <f t="shared" ref="D5298:J5298" si="2394">D5299</f>
        <v>0</v>
      </c>
      <c r="E5298" s="593">
        <f t="shared" si="2394"/>
        <v>0</v>
      </c>
      <c r="F5298" s="594">
        <f t="shared" si="2394"/>
        <v>0</v>
      </c>
      <c r="G5298" s="806">
        <f t="shared" si="2394"/>
        <v>1291881751</v>
      </c>
      <c r="H5298" s="595">
        <f t="shared" si="2394"/>
        <v>115280520</v>
      </c>
      <c r="I5298" s="929">
        <f t="shared" si="2394"/>
        <v>1407162271</v>
      </c>
      <c r="J5298" s="596">
        <f t="shared" si="2394"/>
        <v>152323329</v>
      </c>
      <c r="K5298" s="726">
        <f t="shared" ref="K5298:K5315" si="2395">I5298/C5298*100</f>
        <v>90.232463255832556</v>
      </c>
    </row>
    <row r="5299" spans="1:13" ht="12.95" customHeight="1" thickTop="1" x14ac:dyDescent="0.25">
      <c r="A5299" s="728" t="s">
        <v>115</v>
      </c>
      <c r="B5299" s="602" t="s">
        <v>80</v>
      </c>
      <c r="C5299" s="308">
        <f>C5300+C5309</f>
        <v>1559485600</v>
      </c>
      <c r="D5299" s="308">
        <f t="shared" ref="D5299:J5299" si="2396">D5300+D5309</f>
        <v>0</v>
      </c>
      <c r="E5299" s="308">
        <f t="shared" si="2396"/>
        <v>0</v>
      </c>
      <c r="F5299" s="310">
        <f t="shared" si="2396"/>
        <v>0</v>
      </c>
      <c r="G5299" s="808">
        <f t="shared" si="2396"/>
        <v>1291881751</v>
      </c>
      <c r="H5299" s="312">
        <f t="shared" si="2396"/>
        <v>115280520</v>
      </c>
      <c r="I5299" s="809">
        <f t="shared" si="2396"/>
        <v>1407162271</v>
      </c>
      <c r="J5299" s="313">
        <f t="shared" si="2396"/>
        <v>152323329</v>
      </c>
      <c r="K5299" s="729">
        <f t="shared" si="2395"/>
        <v>90.232463255832556</v>
      </c>
      <c r="M5299" s="340">
        <f>F5293-I5299</f>
        <v>0</v>
      </c>
    </row>
    <row r="5300" spans="1:13" ht="12.95" customHeight="1" x14ac:dyDescent="0.25">
      <c r="A5300" s="730" t="s">
        <v>113</v>
      </c>
      <c r="B5300" s="291" t="s">
        <v>0</v>
      </c>
      <c r="C5300" s="309">
        <f>SUM(C5301:C5308)</f>
        <v>1293085600</v>
      </c>
      <c r="D5300" s="309">
        <f t="shared" ref="D5300:J5300" si="2397">SUM(D5301:D5308)</f>
        <v>0</v>
      </c>
      <c r="E5300" s="309">
        <f t="shared" si="2397"/>
        <v>0</v>
      </c>
      <c r="F5300" s="311">
        <f t="shared" si="2397"/>
        <v>0</v>
      </c>
      <c r="G5300" s="959">
        <f t="shared" si="2397"/>
        <v>1108917751</v>
      </c>
      <c r="H5300" s="309">
        <f t="shared" si="2397"/>
        <v>95164520</v>
      </c>
      <c r="I5300" s="960">
        <f t="shared" si="2397"/>
        <v>1204082271</v>
      </c>
      <c r="J5300" s="314">
        <f t="shared" si="2397"/>
        <v>89003329</v>
      </c>
      <c r="K5300" s="731">
        <f t="shared" si="2395"/>
        <v>93.116980886648179</v>
      </c>
    </row>
    <row r="5301" spans="1:13" ht="12.95" customHeight="1" x14ac:dyDescent="0.25">
      <c r="A5301" s="732" t="s">
        <v>114</v>
      </c>
      <c r="B5301" s="4" t="s">
        <v>126</v>
      </c>
      <c r="C5301" s="12">
        <v>975704100</v>
      </c>
      <c r="D5301" s="229"/>
      <c r="E5301" s="229"/>
      <c r="F5301" s="694"/>
      <c r="G5301" s="828">
        <v>840047500</v>
      </c>
      <c r="H5301" s="603">
        <v>70894400</v>
      </c>
      <c r="I5301" s="823">
        <f>H5301+G5301</f>
        <v>910941900</v>
      </c>
      <c r="J5301" s="604">
        <f>C5301-I5301</f>
        <v>64762200</v>
      </c>
      <c r="K5301" s="733">
        <f t="shared" si="2395"/>
        <v>93.362516361261569</v>
      </c>
    </row>
    <row r="5302" spans="1:13" ht="12.95" customHeight="1" x14ac:dyDescent="0.25">
      <c r="A5302" s="732" t="s">
        <v>117</v>
      </c>
      <c r="B5302" s="4" t="s">
        <v>127</v>
      </c>
      <c r="C5302" s="12">
        <v>111594100</v>
      </c>
      <c r="D5302" s="229"/>
      <c r="E5302" s="229"/>
      <c r="F5302" s="694"/>
      <c r="G5302" s="822">
        <v>94280376</v>
      </c>
      <c r="H5302" s="605">
        <f>6702240+1986078</f>
        <v>8688318</v>
      </c>
      <c r="I5302" s="823">
        <f t="shared" ref="I5302:I5308" si="2398">H5302+G5302</f>
        <v>102968694</v>
      </c>
      <c r="J5302" s="604">
        <f t="shared" ref="J5302:J5308" si="2399">C5302-I5302</f>
        <v>8625406</v>
      </c>
      <c r="K5302" s="733">
        <f t="shared" si="2395"/>
        <v>92.270732950935582</v>
      </c>
    </row>
    <row r="5303" spans="1:13" ht="12.95" customHeight="1" x14ac:dyDescent="0.25">
      <c r="A5303" s="732" t="s">
        <v>118</v>
      </c>
      <c r="B5303" s="4" t="s">
        <v>128</v>
      </c>
      <c r="C5303" s="12">
        <v>76310000</v>
      </c>
      <c r="D5303" s="229"/>
      <c r="E5303" s="229"/>
      <c r="F5303" s="694"/>
      <c r="G5303" s="822">
        <v>64570000</v>
      </c>
      <c r="H5303" s="605">
        <v>5870000</v>
      </c>
      <c r="I5303" s="823">
        <f t="shared" si="2398"/>
        <v>70440000</v>
      </c>
      <c r="J5303" s="604">
        <f t="shared" si="2399"/>
        <v>5870000</v>
      </c>
      <c r="K5303" s="733">
        <f t="shared" si="2395"/>
        <v>92.307692307692307</v>
      </c>
    </row>
    <row r="5304" spans="1:13" ht="12.95" customHeight="1" x14ac:dyDescent="0.25">
      <c r="A5304" s="732" t="s">
        <v>119</v>
      </c>
      <c r="B5304" s="4" t="s">
        <v>129</v>
      </c>
      <c r="C5304" s="12">
        <v>28255000</v>
      </c>
      <c r="D5304" s="229"/>
      <c r="E5304" s="229"/>
      <c r="F5304" s="694"/>
      <c r="G5304" s="822">
        <v>23905000</v>
      </c>
      <c r="H5304" s="605">
        <v>2175000</v>
      </c>
      <c r="I5304" s="823">
        <f t="shared" si="2398"/>
        <v>26080000</v>
      </c>
      <c r="J5304" s="604">
        <f t="shared" si="2399"/>
        <v>2175000</v>
      </c>
      <c r="K5304" s="733">
        <f t="shared" si="2395"/>
        <v>92.302247389842506</v>
      </c>
      <c r="M5304" t="s">
        <v>1134</v>
      </c>
    </row>
    <row r="5305" spans="1:13" ht="12.95" customHeight="1" x14ac:dyDescent="0.25">
      <c r="A5305" s="732" t="s">
        <v>120</v>
      </c>
      <c r="B5305" s="4" t="s">
        <v>130</v>
      </c>
      <c r="C5305" s="12">
        <v>61926300</v>
      </c>
      <c r="D5305" s="229"/>
      <c r="E5305" s="229"/>
      <c r="F5305" s="694"/>
      <c r="G5305" s="822">
        <v>51635460</v>
      </c>
      <c r="H5305" s="605">
        <v>5141820</v>
      </c>
      <c r="I5305" s="823">
        <f t="shared" si="2398"/>
        <v>56777280</v>
      </c>
      <c r="J5305" s="604">
        <f t="shared" si="2399"/>
        <v>5149020</v>
      </c>
      <c r="K5305" s="733">
        <f t="shared" si="2395"/>
        <v>91.685245202765216</v>
      </c>
    </row>
    <row r="5306" spans="1:13" ht="12.95" customHeight="1" x14ac:dyDescent="0.25">
      <c r="A5306" s="732" t="s">
        <v>121</v>
      </c>
      <c r="B5306" s="4" t="s">
        <v>131</v>
      </c>
      <c r="C5306" s="12">
        <v>10915400</v>
      </c>
      <c r="D5306" s="229"/>
      <c r="E5306" s="229"/>
      <c r="F5306" s="694"/>
      <c r="G5306" s="822">
        <v>10902670</v>
      </c>
      <c r="H5306" s="605">
        <v>6267</v>
      </c>
      <c r="I5306" s="823">
        <f t="shared" si="2398"/>
        <v>10908937</v>
      </c>
      <c r="J5306" s="604">
        <f t="shared" si="2399"/>
        <v>6463</v>
      </c>
      <c r="K5306" s="733">
        <f t="shared" si="2395"/>
        <v>99.940790076405818</v>
      </c>
    </row>
    <row r="5307" spans="1:13" ht="12.95" customHeight="1" x14ac:dyDescent="0.25">
      <c r="A5307" s="732" t="s">
        <v>122</v>
      </c>
      <c r="B5307" s="4" t="s">
        <v>132</v>
      </c>
      <c r="C5307" s="12">
        <v>16000</v>
      </c>
      <c r="D5307" s="229"/>
      <c r="E5307" s="229"/>
      <c r="F5307" s="694"/>
      <c r="G5307" s="822">
        <v>13474</v>
      </c>
      <c r="H5307" s="605">
        <v>1234</v>
      </c>
      <c r="I5307" s="823">
        <f t="shared" si="2398"/>
        <v>14708</v>
      </c>
      <c r="J5307" s="604">
        <f t="shared" si="2399"/>
        <v>1292</v>
      </c>
      <c r="K5307" s="733">
        <f t="shared" si="2395"/>
        <v>91.924999999999997</v>
      </c>
    </row>
    <row r="5308" spans="1:13" ht="12.95" customHeight="1" x14ac:dyDescent="0.25">
      <c r="A5308" s="732" t="s">
        <v>123</v>
      </c>
      <c r="B5308" s="4" t="s">
        <v>133</v>
      </c>
      <c r="C5308" s="12">
        <v>28364700</v>
      </c>
      <c r="D5308" s="229"/>
      <c r="E5308" s="229"/>
      <c r="F5308" s="694"/>
      <c r="G5308" s="1190">
        <v>23563271</v>
      </c>
      <c r="H5308" s="606">
        <v>2387481</v>
      </c>
      <c r="I5308" s="823">
        <f t="shared" si="2398"/>
        <v>25950752</v>
      </c>
      <c r="J5308" s="604">
        <f t="shared" si="2399"/>
        <v>2413948</v>
      </c>
      <c r="K5308" s="733">
        <f t="shared" si="2395"/>
        <v>91.489605037247003</v>
      </c>
    </row>
    <row r="5309" spans="1:13" ht="12.95" customHeight="1" x14ac:dyDescent="0.25">
      <c r="A5309" s="734" t="s">
        <v>124</v>
      </c>
      <c r="B5309" s="17" t="s">
        <v>134</v>
      </c>
      <c r="C5309" s="607">
        <f>C5310</f>
        <v>266400000</v>
      </c>
      <c r="D5309" s="607">
        <f t="shared" ref="D5309:J5309" si="2400">D5310</f>
        <v>0</v>
      </c>
      <c r="E5309" s="607">
        <f t="shared" si="2400"/>
        <v>0</v>
      </c>
      <c r="F5309" s="608">
        <f t="shared" si="2400"/>
        <v>0</v>
      </c>
      <c r="G5309" s="814">
        <f t="shared" si="2400"/>
        <v>182964000</v>
      </c>
      <c r="H5309" s="609">
        <f>H5310</f>
        <v>20116000</v>
      </c>
      <c r="I5309" s="931">
        <f t="shared" si="2400"/>
        <v>203080000</v>
      </c>
      <c r="J5309" s="610">
        <f t="shared" si="2400"/>
        <v>63320000</v>
      </c>
      <c r="K5309" s="735">
        <f t="shared" si="2395"/>
        <v>76.231231231231234</v>
      </c>
    </row>
    <row r="5310" spans="1:13" ht="12.95" customHeight="1" thickBot="1" x14ac:dyDescent="0.3">
      <c r="A5310" s="736" t="s">
        <v>125</v>
      </c>
      <c r="B5310" s="32" t="s">
        <v>135</v>
      </c>
      <c r="C5310" s="611">
        <v>266400000</v>
      </c>
      <c r="D5310" s="695"/>
      <c r="E5310" s="695"/>
      <c r="F5310" s="696"/>
      <c r="G5310" s="815">
        <v>182964000</v>
      </c>
      <c r="H5310" s="612">
        <v>20116000</v>
      </c>
      <c r="I5310" s="932">
        <f>H5310+G5310</f>
        <v>203080000</v>
      </c>
      <c r="J5310" s="613">
        <f>C5310-I5310</f>
        <v>63320000</v>
      </c>
      <c r="K5310" s="737">
        <f t="shared" si="2395"/>
        <v>76.231231231231234</v>
      </c>
    </row>
    <row r="5311" spans="1:13" ht="12.95" customHeight="1" thickTop="1" thickBot="1" x14ac:dyDescent="0.3">
      <c r="A5311" s="725" t="s">
        <v>83</v>
      </c>
      <c r="B5311" s="26" t="s">
        <v>82</v>
      </c>
      <c r="C5311" s="614">
        <f t="shared" ref="C5311:J5311" si="2401">C5312+C5329+C5344+C5351+C5358+C5372+C5384+C5391+C5423+C5454+C5507+C5568+C5580+C5592+C5621+C5644+C5687+C5697+C5734+C5769</f>
        <v>442139000</v>
      </c>
      <c r="D5311" s="614">
        <f t="shared" si="2401"/>
        <v>0</v>
      </c>
      <c r="E5311" s="614">
        <f t="shared" si="2401"/>
        <v>0</v>
      </c>
      <c r="F5311" s="784">
        <f t="shared" si="2401"/>
        <v>0</v>
      </c>
      <c r="G5311" s="816">
        <f t="shared" si="2401"/>
        <v>308110513</v>
      </c>
      <c r="H5311" s="614">
        <f t="shared" si="2401"/>
        <v>0</v>
      </c>
      <c r="I5311" s="933">
        <f t="shared" si="2401"/>
        <v>308110513</v>
      </c>
      <c r="J5311" s="863">
        <f t="shared" si="2401"/>
        <v>127903487</v>
      </c>
      <c r="K5311" s="738">
        <f t="shared" si="2395"/>
        <v>69.686345922888506</v>
      </c>
      <c r="M5311">
        <v>308875413</v>
      </c>
    </row>
    <row r="5312" spans="1:13" ht="12.95" customHeight="1" thickTop="1" x14ac:dyDescent="0.25">
      <c r="A5312" s="728" t="s">
        <v>85</v>
      </c>
      <c r="B5312" s="36" t="s">
        <v>788</v>
      </c>
      <c r="C5312" s="615">
        <f>C5313</f>
        <v>3000000</v>
      </c>
      <c r="D5312" s="615">
        <f t="shared" ref="D5312:J5313" si="2402">D5313</f>
        <v>0</v>
      </c>
      <c r="E5312" s="615">
        <f t="shared" si="2402"/>
        <v>0</v>
      </c>
      <c r="F5312" s="785">
        <f t="shared" si="2402"/>
        <v>0</v>
      </c>
      <c r="G5312" s="817">
        <f t="shared" si="2402"/>
        <v>1741250</v>
      </c>
      <c r="H5312" s="615">
        <f t="shared" si="2402"/>
        <v>0</v>
      </c>
      <c r="I5312" s="818">
        <f t="shared" si="2402"/>
        <v>1741250</v>
      </c>
      <c r="J5312" s="864">
        <f t="shared" si="2402"/>
        <v>1258750</v>
      </c>
      <c r="K5312" s="729">
        <f t="shared" si="2395"/>
        <v>58.041666666666671</v>
      </c>
      <c r="M5312" s="340">
        <f>M5311-I5311</f>
        <v>764900</v>
      </c>
    </row>
    <row r="5313" spans="1:11" ht="12.95" customHeight="1" thickBot="1" x14ac:dyDescent="0.3">
      <c r="A5313" s="371" t="s">
        <v>792</v>
      </c>
      <c r="B5313" s="47" t="s">
        <v>789</v>
      </c>
      <c r="C5313" s="616">
        <f>C5314</f>
        <v>3000000</v>
      </c>
      <c r="D5313" s="616">
        <f t="shared" si="2402"/>
        <v>0</v>
      </c>
      <c r="E5313" s="616">
        <f t="shared" si="2402"/>
        <v>0</v>
      </c>
      <c r="F5313" s="622">
        <f t="shared" si="2402"/>
        <v>0</v>
      </c>
      <c r="G5313" s="819">
        <f t="shared" si="2402"/>
        <v>1741250</v>
      </c>
      <c r="H5313" s="616">
        <f t="shared" si="2402"/>
        <v>0</v>
      </c>
      <c r="I5313" s="961">
        <f t="shared" si="2402"/>
        <v>1741250</v>
      </c>
      <c r="J5313" s="865">
        <f t="shared" si="2402"/>
        <v>1258750</v>
      </c>
      <c r="K5313" s="739">
        <f t="shared" si="2395"/>
        <v>58.041666666666671</v>
      </c>
    </row>
    <row r="5314" spans="1:11" ht="12.95" customHeight="1" thickBot="1" x14ac:dyDescent="0.3">
      <c r="A5314" s="740" t="s">
        <v>793</v>
      </c>
      <c r="B5314" s="3" t="s">
        <v>136</v>
      </c>
      <c r="C5314" s="617">
        <f>C5315+C5317+C5319+C5322</f>
        <v>3000000</v>
      </c>
      <c r="D5314" s="617">
        <f t="shared" ref="D5314:J5314" si="2403">D5315+D5317+D5319+D5322</f>
        <v>0</v>
      </c>
      <c r="E5314" s="617">
        <f t="shared" si="2403"/>
        <v>0</v>
      </c>
      <c r="F5314" s="624">
        <f t="shared" si="2403"/>
        <v>0</v>
      </c>
      <c r="G5314" s="820">
        <f t="shared" si="2403"/>
        <v>1741250</v>
      </c>
      <c r="H5314" s="617">
        <f t="shared" si="2403"/>
        <v>0</v>
      </c>
      <c r="I5314" s="934">
        <f t="shared" si="2403"/>
        <v>1741250</v>
      </c>
      <c r="J5314" s="625">
        <f t="shared" si="2403"/>
        <v>1258750</v>
      </c>
      <c r="K5314" s="741">
        <f t="shared" si="2395"/>
        <v>58.041666666666671</v>
      </c>
    </row>
    <row r="5315" spans="1:11" ht="12.95" customHeight="1" x14ac:dyDescent="0.25">
      <c r="A5315" s="742" t="s">
        <v>794</v>
      </c>
      <c r="B5315" s="41" t="s">
        <v>139</v>
      </c>
      <c r="C5315" s="618">
        <f>C5316</f>
        <v>215000</v>
      </c>
      <c r="D5315" s="618">
        <f t="shared" ref="D5315:J5315" si="2404">D5316</f>
        <v>0</v>
      </c>
      <c r="E5315" s="618">
        <f t="shared" si="2404"/>
        <v>0</v>
      </c>
      <c r="F5315" s="626">
        <f t="shared" si="2404"/>
        <v>0</v>
      </c>
      <c r="G5315" s="821">
        <f t="shared" si="2404"/>
        <v>165000</v>
      </c>
      <c r="H5315" s="618">
        <f t="shared" si="2404"/>
        <v>0</v>
      </c>
      <c r="I5315" s="935">
        <f t="shared" si="2404"/>
        <v>165000</v>
      </c>
      <c r="J5315" s="628">
        <f t="shared" si="2404"/>
        <v>50000</v>
      </c>
      <c r="K5315" s="743">
        <f t="shared" si="2395"/>
        <v>76.744186046511629</v>
      </c>
    </row>
    <row r="5316" spans="1:11" ht="12.95" customHeight="1" x14ac:dyDescent="0.25">
      <c r="A5316" s="744" t="s">
        <v>795</v>
      </c>
      <c r="B5316" s="4" t="s">
        <v>140</v>
      </c>
      <c r="C5316" s="12">
        <v>215000</v>
      </c>
      <c r="D5316" s="218"/>
      <c r="E5316" s="218"/>
      <c r="F5316" s="697"/>
      <c r="G5316" s="822">
        <v>165000</v>
      </c>
      <c r="H5316" s="605">
        <v>0</v>
      </c>
      <c r="I5316" s="823">
        <f>H5316+G5316</f>
        <v>165000</v>
      </c>
      <c r="J5316" s="604">
        <f>C5316-I5316</f>
        <v>50000</v>
      </c>
      <c r="K5316" s="733">
        <f>I5316/C5316*100</f>
        <v>76.744186046511629</v>
      </c>
    </row>
    <row r="5317" spans="1:11" ht="12.95" customHeight="1" x14ac:dyDescent="0.25">
      <c r="A5317" s="744" t="s">
        <v>796</v>
      </c>
      <c r="B5317" s="4" t="s">
        <v>790</v>
      </c>
      <c r="C5317" s="12">
        <f>C5318</f>
        <v>0</v>
      </c>
      <c r="D5317" s="12">
        <f t="shared" ref="D5317:J5317" si="2405">D5318</f>
        <v>0</v>
      </c>
      <c r="E5317" s="12">
        <f t="shared" si="2405"/>
        <v>0</v>
      </c>
      <c r="F5317" s="633">
        <f t="shared" si="2405"/>
        <v>0</v>
      </c>
      <c r="G5317" s="824">
        <f t="shared" si="2405"/>
        <v>0</v>
      </c>
      <c r="H5317" s="12">
        <f t="shared" si="2405"/>
        <v>0</v>
      </c>
      <c r="I5317" s="834">
        <f t="shared" si="2405"/>
        <v>0</v>
      </c>
      <c r="J5317" s="634">
        <f t="shared" si="2405"/>
        <v>0</v>
      </c>
      <c r="K5317" s="752"/>
    </row>
    <row r="5318" spans="1:11" ht="12.95" customHeight="1" x14ac:dyDescent="0.25">
      <c r="A5318" s="744" t="s">
        <v>797</v>
      </c>
      <c r="B5318" s="4" t="s">
        <v>791</v>
      </c>
      <c r="C5318" s="12">
        <v>0</v>
      </c>
      <c r="D5318" s="218"/>
      <c r="E5318" s="218"/>
      <c r="F5318" s="697"/>
      <c r="G5318" s="822"/>
      <c r="H5318" s="605"/>
      <c r="I5318" s="823"/>
      <c r="J5318" s="604">
        <f>C5318-I5318</f>
        <v>0</v>
      </c>
      <c r="K5318" s="752"/>
    </row>
    <row r="5319" spans="1:11" ht="12.95" customHeight="1" x14ac:dyDescent="0.25">
      <c r="A5319" s="732" t="s">
        <v>798</v>
      </c>
      <c r="B5319" s="4" t="s">
        <v>141</v>
      </c>
      <c r="C5319" s="12">
        <f>C5320+C5321</f>
        <v>90000</v>
      </c>
      <c r="D5319" s="12">
        <f t="shared" ref="D5319:I5319" si="2406">D5320+D5321</f>
        <v>0</v>
      </c>
      <c r="E5319" s="12">
        <f t="shared" si="2406"/>
        <v>0</v>
      </c>
      <c r="F5319" s="12">
        <f t="shared" si="2406"/>
        <v>0</v>
      </c>
      <c r="G5319" s="12">
        <f t="shared" si="2406"/>
        <v>41250</v>
      </c>
      <c r="H5319" s="12">
        <f t="shared" si="2406"/>
        <v>0</v>
      </c>
      <c r="I5319" s="12">
        <f t="shared" si="2406"/>
        <v>41250</v>
      </c>
      <c r="J5319" s="12">
        <f>C5319-I5319</f>
        <v>48750</v>
      </c>
      <c r="K5319" s="733">
        <f>I5319/C5319*100</f>
        <v>45.833333333333329</v>
      </c>
    </row>
    <row r="5320" spans="1:11" ht="12.95" customHeight="1" x14ac:dyDescent="0.25">
      <c r="A5320" s="732" t="s">
        <v>799</v>
      </c>
      <c r="B5320" s="4" t="s">
        <v>1011</v>
      </c>
      <c r="C5320" s="12">
        <v>90000</v>
      </c>
      <c r="D5320" s="12"/>
      <c r="E5320" s="12"/>
      <c r="F5320" s="633"/>
      <c r="G5320" s="824">
        <v>41250</v>
      </c>
      <c r="H5320" s="12">
        <v>0</v>
      </c>
      <c r="I5320" s="834">
        <f>H5320+G5320</f>
        <v>41250</v>
      </c>
      <c r="J5320" s="12">
        <f>C5320-I5320</f>
        <v>48750</v>
      </c>
      <c r="K5320" s="733">
        <f>I5320/C5320*100</f>
        <v>45.833333333333329</v>
      </c>
    </row>
    <row r="5321" spans="1:11" ht="12.95" customHeight="1" x14ac:dyDescent="0.25">
      <c r="A5321" s="732" t="s">
        <v>1010</v>
      </c>
      <c r="B5321" s="4" t="s">
        <v>805</v>
      </c>
      <c r="C5321" s="416">
        <v>0</v>
      </c>
      <c r="D5321" s="1262"/>
      <c r="E5321" s="1262"/>
      <c r="F5321" s="1263"/>
      <c r="G5321" s="822">
        <v>0</v>
      </c>
      <c r="H5321" s="605">
        <v>0</v>
      </c>
      <c r="I5321" s="823">
        <f>H5321+G5321</f>
        <v>0</v>
      </c>
      <c r="J5321" s="12">
        <f>C5321-I5321</f>
        <v>0</v>
      </c>
      <c r="K5321" s="1264"/>
    </row>
    <row r="5322" spans="1:11" ht="12.95" customHeight="1" x14ac:dyDescent="0.25">
      <c r="A5322" s="732" t="s">
        <v>800</v>
      </c>
      <c r="B5322" s="4" t="s">
        <v>143</v>
      </c>
      <c r="C5322" s="12">
        <f>C5323</f>
        <v>2695000</v>
      </c>
      <c r="D5322" s="12">
        <f t="shared" ref="D5322:J5322" si="2407">D5323</f>
        <v>0</v>
      </c>
      <c r="E5322" s="12">
        <f t="shared" si="2407"/>
        <v>0</v>
      </c>
      <c r="F5322" s="633">
        <f t="shared" si="2407"/>
        <v>0</v>
      </c>
      <c r="G5322" s="824">
        <f t="shared" si="2407"/>
        <v>1535000</v>
      </c>
      <c r="H5322" s="12">
        <f t="shared" si="2407"/>
        <v>0</v>
      </c>
      <c r="I5322" s="834">
        <f t="shared" si="2407"/>
        <v>1535000</v>
      </c>
      <c r="J5322" s="634">
        <f t="shared" si="2407"/>
        <v>1160000</v>
      </c>
      <c r="K5322" s="733">
        <f>I5322/C5322*100</f>
        <v>56.957328385899821</v>
      </c>
    </row>
    <row r="5323" spans="1:11" ht="12.95" customHeight="1" x14ac:dyDescent="0.25">
      <c r="A5323" s="732" t="s">
        <v>801</v>
      </c>
      <c r="B5323" s="4" t="s">
        <v>144</v>
      </c>
      <c r="C5323" s="12">
        <v>2695000</v>
      </c>
      <c r="D5323" s="218"/>
      <c r="E5323" s="218"/>
      <c r="F5323" s="697"/>
      <c r="G5323" s="822">
        <v>1535000</v>
      </c>
      <c r="H5323" s="605"/>
      <c r="I5323" s="823">
        <f>H5323+G5323</f>
        <v>1535000</v>
      </c>
      <c r="J5323" s="604">
        <f>C5323-I5323</f>
        <v>1160000</v>
      </c>
      <c r="K5323" s="733">
        <f>I5323/C5323*100</f>
        <v>56.957328385899821</v>
      </c>
    </row>
    <row r="5324" spans="1:11" ht="14.1" customHeight="1" x14ac:dyDescent="0.25">
      <c r="A5324" s="879"/>
      <c r="B5324" s="879"/>
      <c r="C5324" s="880"/>
      <c r="D5324" s="881"/>
      <c r="E5324" s="881"/>
      <c r="F5324" s="881"/>
      <c r="G5324" s="882"/>
      <c r="H5324" s="882"/>
      <c r="I5324" s="882"/>
      <c r="J5324" s="883"/>
      <c r="K5324" s="884"/>
    </row>
    <row r="5325" spans="1:11" ht="14.1" customHeight="1" x14ac:dyDescent="0.25">
      <c r="A5325" s="7"/>
      <c r="B5325" s="7"/>
      <c r="C5325" s="885"/>
      <c r="D5325" s="220"/>
      <c r="E5325" s="220"/>
      <c r="F5325" s="220"/>
      <c r="G5325" s="415"/>
      <c r="H5325" s="415"/>
      <c r="I5325" s="415"/>
      <c r="J5325" s="886"/>
      <c r="K5325" s="887"/>
    </row>
    <row r="5326" spans="1:11" ht="14.1" customHeight="1" x14ac:dyDescent="0.25">
      <c r="A5326" s="7"/>
      <c r="B5326" s="7"/>
      <c r="C5326" s="885"/>
      <c r="D5326" s="220"/>
      <c r="E5326" s="220"/>
      <c r="F5326" s="220"/>
      <c r="G5326" s="415"/>
      <c r="H5326" s="415"/>
      <c r="I5326" s="415"/>
      <c r="J5326" s="886"/>
      <c r="K5326" s="887"/>
    </row>
    <row r="5327" spans="1:11" ht="14.1" customHeight="1" x14ac:dyDescent="0.25">
      <c r="A5327" s="7"/>
      <c r="B5327" s="7"/>
      <c r="C5327" s="885"/>
      <c r="D5327" s="220"/>
      <c r="E5327" s="220"/>
      <c r="F5327" s="220"/>
      <c r="G5327" s="415"/>
      <c r="H5327" s="415"/>
      <c r="I5327" s="415"/>
      <c r="J5327" s="886"/>
      <c r="K5327" s="887">
        <v>2</v>
      </c>
    </row>
    <row r="5328" spans="1:11" ht="13.5" customHeight="1" x14ac:dyDescent="0.25">
      <c r="A5328" s="717" t="s">
        <v>435</v>
      </c>
      <c r="B5328" s="689">
        <v>2</v>
      </c>
      <c r="C5328" s="690" t="s">
        <v>436</v>
      </c>
      <c r="D5328" s="690" t="s">
        <v>437</v>
      </c>
      <c r="E5328" s="690" t="s">
        <v>438</v>
      </c>
      <c r="F5328" s="691" t="s">
        <v>439</v>
      </c>
      <c r="G5328" s="801">
        <v>7</v>
      </c>
      <c r="H5328" s="581">
        <v>8</v>
      </c>
      <c r="I5328" s="924">
        <v>9</v>
      </c>
      <c r="J5328" s="582">
        <v>10</v>
      </c>
      <c r="K5328" s="718">
        <v>11</v>
      </c>
    </row>
    <row r="5329" spans="1:11" ht="13.5" customHeight="1" x14ac:dyDescent="0.25">
      <c r="A5329" s="745" t="s">
        <v>85</v>
      </c>
      <c r="B5329" s="38" t="s">
        <v>84</v>
      </c>
      <c r="C5329" s="620">
        <f>C5330</f>
        <v>3930000</v>
      </c>
      <c r="D5329" s="620">
        <f t="shared" ref="D5329:J5329" si="2408">D5330</f>
        <v>0</v>
      </c>
      <c r="E5329" s="620">
        <f t="shared" si="2408"/>
        <v>0</v>
      </c>
      <c r="F5329" s="453">
        <f t="shared" si="2408"/>
        <v>0</v>
      </c>
      <c r="G5329" s="825">
        <f t="shared" si="2408"/>
        <v>1088750</v>
      </c>
      <c r="H5329" s="619">
        <f t="shared" si="2408"/>
        <v>0</v>
      </c>
      <c r="I5329" s="665">
        <f t="shared" si="2408"/>
        <v>1088750</v>
      </c>
      <c r="J5329" s="621">
        <f t="shared" si="2408"/>
        <v>2841250</v>
      </c>
      <c r="K5329" s="746">
        <f t="shared" ref="K5329:K5336" si="2409">I5329/C5329*100</f>
        <v>27.703562340966918</v>
      </c>
    </row>
    <row r="5330" spans="1:11" ht="13.5" customHeight="1" thickBot="1" x14ac:dyDescent="0.3">
      <c r="A5330" s="371" t="s">
        <v>1</v>
      </c>
      <c r="B5330" s="47" t="s">
        <v>2</v>
      </c>
      <c r="C5330" s="616">
        <f>C5331+C5334</f>
        <v>3930000</v>
      </c>
      <c r="D5330" s="616">
        <f t="shared" ref="D5330:J5330" si="2410">D5331+D5334</f>
        <v>0</v>
      </c>
      <c r="E5330" s="616">
        <f t="shared" si="2410"/>
        <v>0</v>
      </c>
      <c r="F5330" s="622">
        <f t="shared" si="2410"/>
        <v>0</v>
      </c>
      <c r="G5330" s="826">
        <f t="shared" si="2410"/>
        <v>1088750</v>
      </c>
      <c r="H5330" s="616">
        <f t="shared" si="2410"/>
        <v>0</v>
      </c>
      <c r="I5330" s="961">
        <f t="shared" si="2410"/>
        <v>1088750</v>
      </c>
      <c r="J5330" s="623">
        <f t="shared" si="2410"/>
        <v>2841250</v>
      </c>
      <c r="K5330" s="739">
        <f t="shared" si="2409"/>
        <v>27.703562340966918</v>
      </c>
    </row>
    <row r="5331" spans="1:11" ht="13.5" customHeight="1" thickBot="1" x14ac:dyDescent="0.3">
      <c r="A5331" s="372" t="s">
        <v>145</v>
      </c>
      <c r="B5331" s="3" t="s">
        <v>80</v>
      </c>
      <c r="C5331" s="617">
        <f>C5332</f>
        <v>1150000</v>
      </c>
      <c r="D5331" s="617">
        <f t="shared" ref="D5331:J5332" si="2411">D5332</f>
        <v>0</v>
      </c>
      <c r="E5331" s="617">
        <f t="shared" si="2411"/>
        <v>0</v>
      </c>
      <c r="F5331" s="624">
        <f t="shared" si="2411"/>
        <v>0</v>
      </c>
      <c r="G5331" s="820">
        <f t="shared" si="2411"/>
        <v>0</v>
      </c>
      <c r="H5331" s="617">
        <f t="shared" si="2411"/>
        <v>0</v>
      </c>
      <c r="I5331" s="934">
        <f t="shared" si="2411"/>
        <v>0</v>
      </c>
      <c r="J5331" s="625">
        <f t="shared" si="2411"/>
        <v>1150000</v>
      </c>
      <c r="K5331" s="741">
        <f t="shared" si="2409"/>
        <v>0</v>
      </c>
    </row>
    <row r="5332" spans="1:11" ht="13.5" customHeight="1" x14ac:dyDescent="0.25">
      <c r="A5332" s="747" t="s">
        <v>146</v>
      </c>
      <c r="B5332" s="41" t="s">
        <v>137</v>
      </c>
      <c r="C5332" s="618">
        <f>C5333</f>
        <v>1150000</v>
      </c>
      <c r="D5332" s="618">
        <f t="shared" si="2411"/>
        <v>0</v>
      </c>
      <c r="E5332" s="618">
        <f t="shared" si="2411"/>
        <v>0</v>
      </c>
      <c r="F5332" s="626">
        <f t="shared" si="2411"/>
        <v>0</v>
      </c>
      <c r="G5332" s="827">
        <f t="shared" si="2411"/>
        <v>0</v>
      </c>
      <c r="H5332" s="627">
        <f t="shared" si="2411"/>
        <v>0</v>
      </c>
      <c r="I5332" s="936">
        <f t="shared" si="2411"/>
        <v>0</v>
      </c>
      <c r="J5332" s="628">
        <f t="shared" si="2411"/>
        <v>1150000</v>
      </c>
      <c r="K5332" s="743">
        <f t="shared" si="2409"/>
        <v>0</v>
      </c>
    </row>
    <row r="5333" spans="1:11" ht="13.5" customHeight="1" thickBot="1" x14ac:dyDescent="0.3">
      <c r="A5333" s="736" t="s">
        <v>150</v>
      </c>
      <c r="B5333" s="32" t="s">
        <v>138</v>
      </c>
      <c r="C5333" s="611">
        <v>1150000</v>
      </c>
      <c r="D5333" s="590"/>
      <c r="E5333" s="590"/>
      <c r="F5333" s="698"/>
      <c r="G5333" s="828"/>
      <c r="H5333" s="629"/>
      <c r="I5333" s="829">
        <f>H5333+G5333</f>
        <v>0</v>
      </c>
      <c r="J5333" s="630">
        <f>C5333-I5333</f>
        <v>1150000</v>
      </c>
      <c r="K5333" s="737">
        <f t="shared" si="2409"/>
        <v>0</v>
      </c>
    </row>
    <row r="5334" spans="1:11" ht="13.5" customHeight="1" thickBot="1" x14ac:dyDescent="0.3">
      <c r="A5334" s="372" t="s">
        <v>147</v>
      </c>
      <c r="B5334" s="3" t="s">
        <v>136</v>
      </c>
      <c r="C5334" s="617">
        <f>C5335+C5337+C5339+C5342</f>
        <v>2780000</v>
      </c>
      <c r="D5334" s="617">
        <f t="shared" ref="D5334:J5334" si="2412">D5335+D5337+D5339+D5342</f>
        <v>0</v>
      </c>
      <c r="E5334" s="617">
        <f t="shared" si="2412"/>
        <v>0</v>
      </c>
      <c r="F5334" s="624">
        <f t="shared" si="2412"/>
        <v>0</v>
      </c>
      <c r="G5334" s="820">
        <f t="shared" si="2412"/>
        <v>1088750</v>
      </c>
      <c r="H5334" s="617">
        <f t="shared" si="2412"/>
        <v>0</v>
      </c>
      <c r="I5334" s="934">
        <f t="shared" si="2412"/>
        <v>1088750</v>
      </c>
      <c r="J5334" s="625">
        <f t="shared" si="2412"/>
        <v>1691250</v>
      </c>
      <c r="K5334" s="741">
        <f t="shared" si="2409"/>
        <v>39.163669064748206</v>
      </c>
    </row>
    <row r="5335" spans="1:11" ht="13.5" customHeight="1" x14ac:dyDescent="0.25">
      <c r="A5335" s="747" t="s">
        <v>149</v>
      </c>
      <c r="B5335" s="41" t="s">
        <v>139</v>
      </c>
      <c r="C5335" s="618">
        <f>C5336</f>
        <v>190000</v>
      </c>
      <c r="D5335" s="618">
        <f t="shared" ref="D5335:J5335" si="2413">D5336</f>
        <v>0</v>
      </c>
      <c r="E5335" s="618">
        <f t="shared" si="2413"/>
        <v>0</v>
      </c>
      <c r="F5335" s="626">
        <f t="shared" si="2413"/>
        <v>0</v>
      </c>
      <c r="G5335" s="821">
        <f t="shared" si="2413"/>
        <v>156500</v>
      </c>
      <c r="H5335" s="618">
        <f t="shared" si="2413"/>
        <v>0</v>
      </c>
      <c r="I5335" s="935">
        <f t="shared" si="2413"/>
        <v>156500</v>
      </c>
      <c r="J5335" s="628">
        <f t="shared" si="2413"/>
        <v>33500</v>
      </c>
      <c r="K5335" s="743">
        <f t="shared" si="2409"/>
        <v>82.368421052631575</v>
      </c>
    </row>
    <row r="5336" spans="1:11" ht="13.5" customHeight="1" x14ac:dyDescent="0.25">
      <c r="A5336" s="732" t="s">
        <v>148</v>
      </c>
      <c r="B5336" s="5" t="s">
        <v>140</v>
      </c>
      <c r="C5336" s="12">
        <v>190000</v>
      </c>
      <c r="D5336" s="218"/>
      <c r="E5336" s="218"/>
      <c r="F5336" s="697"/>
      <c r="G5336" s="822">
        <v>156500</v>
      </c>
      <c r="H5336" s="605">
        <v>0</v>
      </c>
      <c r="I5336" s="823">
        <f>H5336+G5336</f>
        <v>156500</v>
      </c>
      <c r="J5336" s="604">
        <f>C5336-I5336</f>
        <v>33500</v>
      </c>
      <c r="K5336" s="733">
        <f t="shared" si="2409"/>
        <v>82.368421052631575</v>
      </c>
    </row>
    <row r="5337" spans="1:11" ht="13.5" customHeight="1" x14ac:dyDescent="0.25">
      <c r="A5337" s="747" t="s">
        <v>802</v>
      </c>
      <c r="B5337" s="5" t="s">
        <v>818</v>
      </c>
      <c r="C5337" s="12">
        <f>C5338</f>
        <v>0</v>
      </c>
      <c r="D5337" s="12">
        <f t="shared" ref="D5337:J5337" si="2414">D5338</f>
        <v>0</v>
      </c>
      <c r="E5337" s="12">
        <f t="shared" si="2414"/>
        <v>0</v>
      </c>
      <c r="F5337" s="633">
        <f t="shared" si="2414"/>
        <v>0</v>
      </c>
      <c r="G5337" s="824">
        <f t="shared" si="2414"/>
        <v>0</v>
      </c>
      <c r="H5337" s="12">
        <f t="shared" si="2414"/>
        <v>0</v>
      </c>
      <c r="I5337" s="834">
        <f t="shared" si="2414"/>
        <v>0</v>
      </c>
      <c r="J5337" s="634">
        <f t="shared" si="2414"/>
        <v>0</v>
      </c>
      <c r="K5337" s="733"/>
    </row>
    <row r="5338" spans="1:11" ht="13.5" customHeight="1" x14ac:dyDescent="0.25">
      <c r="A5338" s="747" t="s">
        <v>803</v>
      </c>
      <c r="B5338" s="5" t="s">
        <v>791</v>
      </c>
      <c r="C5338" s="12">
        <v>0</v>
      </c>
      <c r="D5338" s="218"/>
      <c r="E5338" s="218"/>
      <c r="F5338" s="697"/>
      <c r="G5338" s="822"/>
      <c r="H5338" s="605"/>
      <c r="I5338" s="823"/>
      <c r="J5338" s="604">
        <f>C5338-I5338</f>
        <v>0</v>
      </c>
      <c r="K5338" s="733"/>
    </row>
    <row r="5339" spans="1:11" ht="13.5" customHeight="1" x14ac:dyDescent="0.25">
      <c r="A5339" s="732" t="s">
        <v>151</v>
      </c>
      <c r="B5339" s="4" t="s">
        <v>141</v>
      </c>
      <c r="C5339" s="12">
        <f>C5340+C5341</f>
        <v>168000</v>
      </c>
      <c r="D5339" s="12">
        <f t="shared" ref="D5339:J5339" si="2415">D5340+D5341</f>
        <v>0</v>
      </c>
      <c r="E5339" s="12">
        <f t="shared" si="2415"/>
        <v>0</v>
      </c>
      <c r="F5339" s="633">
        <f t="shared" si="2415"/>
        <v>0</v>
      </c>
      <c r="G5339" s="824">
        <f t="shared" si="2415"/>
        <v>53250</v>
      </c>
      <c r="H5339" s="12">
        <f t="shared" si="2415"/>
        <v>0</v>
      </c>
      <c r="I5339" s="834">
        <f t="shared" si="2415"/>
        <v>53250</v>
      </c>
      <c r="J5339" s="634">
        <f t="shared" si="2415"/>
        <v>114750</v>
      </c>
      <c r="K5339" s="733">
        <f>I5339/C5339*100</f>
        <v>31.696428571428569</v>
      </c>
    </row>
    <row r="5340" spans="1:11" ht="13.5" customHeight="1" x14ac:dyDescent="0.25">
      <c r="A5340" s="732" t="s">
        <v>152</v>
      </c>
      <c r="B5340" s="4" t="s">
        <v>142</v>
      </c>
      <c r="C5340" s="12">
        <v>168000</v>
      </c>
      <c r="D5340" s="218"/>
      <c r="E5340" s="218"/>
      <c r="F5340" s="697"/>
      <c r="G5340" s="822">
        <v>53250</v>
      </c>
      <c r="H5340" s="605">
        <v>0</v>
      </c>
      <c r="I5340" s="823">
        <f>H5340+G5340</f>
        <v>53250</v>
      </c>
      <c r="J5340" s="604">
        <f>C5340-I5340</f>
        <v>114750</v>
      </c>
      <c r="K5340" s="733">
        <f>I5340/C5340*100</f>
        <v>31.696428571428569</v>
      </c>
    </row>
    <row r="5341" spans="1:11" ht="13.5" customHeight="1" x14ac:dyDescent="0.25">
      <c r="A5341" s="732" t="s">
        <v>804</v>
      </c>
      <c r="B5341" s="4" t="s">
        <v>805</v>
      </c>
      <c r="C5341" s="12">
        <v>0</v>
      </c>
      <c r="D5341" s="218"/>
      <c r="E5341" s="218"/>
      <c r="F5341" s="697"/>
      <c r="G5341" s="822"/>
      <c r="H5341" s="605"/>
      <c r="I5341" s="823">
        <f>H5341+G5341</f>
        <v>0</v>
      </c>
      <c r="J5341" s="604">
        <f>C5341-I5341</f>
        <v>0</v>
      </c>
      <c r="K5341" s="733"/>
    </row>
    <row r="5342" spans="1:11" ht="13.5" customHeight="1" x14ac:dyDescent="0.25">
      <c r="A5342" s="732" t="s">
        <v>153</v>
      </c>
      <c r="B5342" s="4" t="s">
        <v>143</v>
      </c>
      <c r="C5342" s="12">
        <f>C5343</f>
        <v>2422000</v>
      </c>
      <c r="D5342" s="12">
        <f t="shared" ref="D5342:J5342" si="2416">D5343</f>
        <v>0</v>
      </c>
      <c r="E5342" s="12">
        <f t="shared" si="2416"/>
        <v>0</v>
      </c>
      <c r="F5342" s="633">
        <f t="shared" si="2416"/>
        <v>0</v>
      </c>
      <c r="G5342" s="824">
        <f t="shared" si="2416"/>
        <v>879000</v>
      </c>
      <c r="H5342" s="12">
        <f t="shared" si="2416"/>
        <v>0</v>
      </c>
      <c r="I5342" s="834">
        <f t="shared" si="2416"/>
        <v>879000</v>
      </c>
      <c r="J5342" s="634">
        <f t="shared" si="2416"/>
        <v>1543000</v>
      </c>
      <c r="K5342" s="733">
        <f t="shared" ref="K5342:K5353" si="2417">I5342/C5342*100</f>
        <v>36.292320396366641</v>
      </c>
    </row>
    <row r="5343" spans="1:11" ht="13.5" customHeight="1" x14ac:dyDescent="0.25">
      <c r="A5343" s="732" t="s">
        <v>154</v>
      </c>
      <c r="B5343" s="4" t="s">
        <v>144</v>
      </c>
      <c r="C5343" s="12">
        <v>2422000</v>
      </c>
      <c r="D5343" s="218"/>
      <c r="E5343" s="218"/>
      <c r="F5343" s="697"/>
      <c r="G5343" s="822">
        <v>879000</v>
      </c>
      <c r="H5343" s="605">
        <v>0</v>
      </c>
      <c r="I5343" s="823">
        <f>H5343+G5343</f>
        <v>879000</v>
      </c>
      <c r="J5343" s="604">
        <f>C5343-I5343</f>
        <v>1543000</v>
      </c>
      <c r="K5343" s="733">
        <f t="shared" si="2417"/>
        <v>36.292320396366641</v>
      </c>
    </row>
    <row r="5344" spans="1:11" ht="13.5" customHeight="1" x14ac:dyDescent="0.25">
      <c r="A5344" s="745" t="s">
        <v>87</v>
      </c>
      <c r="B5344" s="38" t="s">
        <v>86</v>
      </c>
      <c r="C5344" s="620">
        <f>C5345</f>
        <v>1500000</v>
      </c>
      <c r="D5344" s="620">
        <f t="shared" ref="D5344:J5345" si="2418">D5345</f>
        <v>0</v>
      </c>
      <c r="E5344" s="620">
        <f t="shared" si="2418"/>
        <v>0</v>
      </c>
      <c r="F5344" s="453">
        <f t="shared" si="2418"/>
        <v>0</v>
      </c>
      <c r="G5344" s="825">
        <f t="shared" si="2418"/>
        <v>1399750</v>
      </c>
      <c r="H5344" s="619">
        <f t="shared" si="2418"/>
        <v>0</v>
      </c>
      <c r="I5344" s="665">
        <f t="shared" si="2418"/>
        <v>1399750</v>
      </c>
      <c r="J5344" s="621">
        <f t="shared" si="2418"/>
        <v>100250</v>
      </c>
      <c r="K5344" s="746">
        <f t="shared" si="2417"/>
        <v>93.316666666666663</v>
      </c>
    </row>
    <row r="5345" spans="1:11" ht="13.5" customHeight="1" thickBot="1" x14ac:dyDescent="0.3">
      <c r="A5345" s="371" t="s">
        <v>3</v>
      </c>
      <c r="B5345" s="47" t="s">
        <v>4</v>
      </c>
      <c r="C5345" s="616">
        <f>C5346</f>
        <v>1500000</v>
      </c>
      <c r="D5345" s="616">
        <f t="shared" si="2418"/>
        <v>0</v>
      </c>
      <c r="E5345" s="616">
        <f t="shared" si="2418"/>
        <v>0</v>
      </c>
      <c r="F5345" s="622">
        <f t="shared" si="2418"/>
        <v>0</v>
      </c>
      <c r="G5345" s="838">
        <f t="shared" si="2418"/>
        <v>1399750</v>
      </c>
      <c r="H5345" s="641">
        <f t="shared" si="2418"/>
        <v>0</v>
      </c>
      <c r="I5345" s="962">
        <f t="shared" si="2418"/>
        <v>1399750</v>
      </c>
      <c r="J5345" s="632">
        <f t="shared" si="2418"/>
        <v>100250</v>
      </c>
      <c r="K5345" s="739">
        <f t="shared" si="2417"/>
        <v>93.316666666666663</v>
      </c>
    </row>
    <row r="5346" spans="1:11" ht="13.5" customHeight="1" thickBot="1" x14ac:dyDescent="0.3">
      <c r="A5346" s="372" t="s">
        <v>155</v>
      </c>
      <c r="B5346" s="3" t="s">
        <v>136</v>
      </c>
      <c r="C5346" s="617">
        <f>C5347+C5349</f>
        <v>1500000</v>
      </c>
      <c r="D5346" s="617">
        <f t="shared" ref="D5346:J5346" si="2419">D5347+D5349</f>
        <v>0</v>
      </c>
      <c r="E5346" s="617">
        <f t="shared" si="2419"/>
        <v>0</v>
      </c>
      <c r="F5346" s="624">
        <f t="shared" si="2419"/>
        <v>0</v>
      </c>
      <c r="G5346" s="820">
        <f t="shared" si="2419"/>
        <v>1399750</v>
      </c>
      <c r="H5346" s="617">
        <f t="shared" si="2419"/>
        <v>0</v>
      </c>
      <c r="I5346" s="934">
        <f t="shared" si="2419"/>
        <v>1399750</v>
      </c>
      <c r="J5346" s="625">
        <f t="shared" si="2419"/>
        <v>100250</v>
      </c>
      <c r="K5346" s="741">
        <f t="shared" si="2417"/>
        <v>93.316666666666663</v>
      </c>
    </row>
    <row r="5347" spans="1:11" ht="13.5" customHeight="1" x14ac:dyDescent="0.25">
      <c r="A5347" s="747" t="s">
        <v>156</v>
      </c>
      <c r="B5347" s="41" t="s">
        <v>139</v>
      </c>
      <c r="C5347" s="618">
        <f>C5348</f>
        <v>640000</v>
      </c>
      <c r="D5347" s="618">
        <f t="shared" ref="D5347:J5347" si="2420">D5348</f>
        <v>0</v>
      </c>
      <c r="E5347" s="618">
        <f t="shared" si="2420"/>
        <v>0</v>
      </c>
      <c r="F5347" s="626">
        <f t="shared" si="2420"/>
        <v>0</v>
      </c>
      <c r="G5347" s="821">
        <f t="shared" si="2420"/>
        <v>615000</v>
      </c>
      <c r="H5347" s="618">
        <f t="shared" si="2420"/>
        <v>0</v>
      </c>
      <c r="I5347" s="935">
        <f t="shared" si="2420"/>
        <v>615000</v>
      </c>
      <c r="J5347" s="628">
        <f t="shared" si="2420"/>
        <v>25000</v>
      </c>
      <c r="K5347" s="743">
        <f t="shared" si="2417"/>
        <v>96.09375</v>
      </c>
    </row>
    <row r="5348" spans="1:11" ht="13.5" customHeight="1" x14ac:dyDescent="0.25">
      <c r="A5348" s="732" t="s">
        <v>157</v>
      </c>
      <c r="B5348" s="4" t="s">
        <v>140</v>
      </c>
      <c r="C5348" s="12">
        <v>640000</v>
      </c>
      <c r="D5348" s="218"/>
      <c r="E5348" s="218"/>
      <c r="F5348" s="697"/>
      <c r="G5348" s="822">
        <v>615000</v>
      </c>
      <c r="H5348" s="605"/>
      <c r="I5348" s="831">
        <f>H5348+G5348</f>
        <v>615000</v>
      </c>
      <c r="J5348" s="604">
        <f>C5348-I5348</f>
        <v>25000</v>
      </c>
      <c r="K5348" s="733">
        <f t="shared" si="2417"/>
        <v>96.09375</v>
      </c>
    </row>
    <row r="5349" spans="1:11" ht="13.5" customHeight="1" x14ac:dyDescent="0.25">
      <c r="A5349" s="732" t="s">
        <v>158</v>
      </c>
      <c r="B5349" s="4" t="s">
        <v>141</v>
      </c>
      <c r="C5349" s="12">
        <f>C5350</f>
        <v>860000</v>
      </c>
      <c r="D5349" s="12">
        <f t="shared" ref="D5349:J5349" si="2421">D5350</f>
        <v>0</v>
      </c>
      <c r="E5349" s="12">
        <f t="shared" si="2421"/>
        <v>0</v>
      </c>
      <c r="F5349" s="633">
        <f t="shared" si="2421"/>
        <v>0</v>
      </c>
      <c r="G5349" s="824">
        <f t="shared" si="2421"/>
        <v>784750</v>
      </c>
      <c r="H5349" s="12">
        <f t="shared" si="2421"/>
        <v>0</v>
      </c>
      <c r="I5349" s="834">
        <f t="shared" si="2421"/>
        <v>784750</v>
      </c>
      <c r="J5349" s="634">
        <f t="shared" si="2421"/>
        <v>75250</v>
      </c>
      <c r="K5349" s="733">
        <f t="shared" si="2417"/>
        <v>91.25</v>
      </c>
    </row>
    <row r="5350" spans="1:11" ht="13.5" customHeight="1" x14ac:dyDescent="0.25">
      <c r="A5350" s="732" t="s">
        <v>159</v>
      </c>
      <c r="B5350" s="4" t="s">
        <v>142</v>
      </c>
      <c r="C5350" s="12">
        <v>860000</v>
      </c>
      <c r="D5350" s="218"/>
      <c r="E5350" s="218"/>
      <c r="F5350" s="697"/>
      <c r="G5350" s="822">
        <v>784750</v>
      </c>
      <c r="H5350" s="605">
        <v>0</v>
      </c>
      <c r="I5350" s="831">
        <f>H5350+G5350</f>
        <v>784750</v>
      </c>
      <c r="J5350" s="604">
        <f>C5350-I5350</f>
        <v>75250</v>
      </c>
      <c r="K5350" s="733">
        <f t="shared" si="2417"/>
        <v>91.25</v>
      </c>
    </row>
    <row r="5351" spans="1:11" ht="13.5" customHeight="1" x14ac:dyDescent="0.25">
      <c r="A5351" s="745" t="s">
        <v>111</v>
      </c>
      <c r="B5351" s="38" t="s">
        <v>451</v>
      </c>
      <c r="C5351" s="620">
        <f>C5352</f>
        <v>2500000</v>
      </c>
      <c r="D5351" s="620">
        <f t="shared" ref="D5351:J5352" si="2422">D5352</f>
        <v>0</v>
      </c>
      <c r="E5351" s="620">
        <f t="shared" si="2422"/>
        <v>0</v>
      </c>
      <c r="F5351" s="453">
        <f t="shared" si="2422"/>
        <v>0</v>
      </c>
      <c r="G5351" s="832">
        <f t="shared" si="2422"/>
        <v>1200000</v>
      </c>
      <c r="H5351" s="620">
        <f t="shared" si="2422"/>
        <v>0</v>
      </c>
      <c r="I5351" s="810">
        <f t="shared" si="2422"/>
        <v>1200000</v>
      </c>
      <c r="J5351" s="866">
        <f t="shared" si="2422"/>
        <v>1300000</v>
      </c>
      <c r="K5351" s="746">
        <f t="shared" si="2417"/>
        <v>48</v>
      </c>
    </row>
    <row r="5352" spans="1:11" ht="13.5" customHeight="1" thickBot="1" x14ac:dyDescent="0.3">
      <c r="A5352" s="371" t="s">
        <v>5</v>
      </c>
      <c r="B5352" s="47" t="s">
        <v>6</v>
      </c>
      <c r="C5352" s="616">
        <f>C5353</f>
        <v>2500000</v>
      </c>
      <c r="D5352" s="616">
        <f t="shared" si="2422"/>
        <v>0</v>
      </c>
      <c r="E5352" s="616">
        <f t="shared" si="2422"/>
        <v>0</v>
      </c>
      <c r="F5352" s="622">
        <f t="shared" si="2422"/>
        <v>0</v>
      </c>
      <c r="G5352" s="819">
        <f t="shared" si="2422"/>
        <v>1200000</v>
      </c>
      <c r="H5352" s="616">
        <f t="shared" si="2422"/>
        <v>0</v>
      </c>
      <c r="I5352" s="961">
        <f t="shared" si="2422"/>
        <v>1200000</v>
      </c>
      <c r="J5352" s="865">
        <f t="shared" si="2422"/>
        <v>1300000</v>
      </c>
      <c r="K5352" s="739">
        <f t="shared" si="2417"/>
        <v>48</v>
      </c>
    </row>
    <row r="5353" spans="1:11" ht="13.5" customHeight="1" thickBot="1" x14ac:dyDescent="0.3">
      <c r="A5353" s="748" t="s">
        <v>165</v>
      </c>
      <c r="B5353" s="335" t="s">
        <v>136</v>
      </c>
      <c r="C5353" s="617">
        <f>C5354+C5356</f>
        <v>2500000</v>
      </c>
      <c r="D5353" s="617">
        <f t="shared" ref="D5353:J5353" si="2423">D5354+D5356</f>
        <v>0</v>
      </c>
      <c r="E5353" s="617">
        <f t="shared" si="2423"/>
        <v>0</v>
      </c>
      <c r="F5353" s="624">
        <f t="shared" si="2423"/>
        <v>0</v>
      </c>
      <c r="G5353" s="820">
        <f t="shared" si="2423"/>
        <v>1200000</v>
      </c>
      <c r="H5353" s="617">
        <f t="shared" si="2423"/>
        <v>0</v>
      </c>
      <c r="I5353" s="934">
        <f t="shared" si="2423"/>
        <v>1200000</v>
      </c>
      <c r="J5353" s="625">
        <f t="shared" si="2423"/>
        <v>1300000</v>
      </c>
      <c r="K5353" s="749">
        <f t="shared" si="2417"/>
        <v>48</v>
      </c>
    </row>
    <row r="5354" spans="1:11" ht="13.5" customHeight="1" x14ac:dyDescent="0.25">
      <c r="A5354" s="750" t="s">
        <v>806</v>
      </c>
      <c r="B5354" s="439" t="s">
        <v>141</v>
      </c>
      <c r="C5354" s="635">
        <f>C5355</f>
        <v>100000</v>
      </c>
      <c r="D5354" s="635">
        <f t="shared" ref="D5354:J5354" si="2424">D5355</f>
        <v>0</v>
      </c>
      <c r="E5354" s="635">
        <f t="shared" si="2424"/>
        <v>0</v>
      </c>
      <c r="F5354" s="786">
        <f t="shared" si="2424"/>
        <v>0</v>
      </c>
      <c r="G5354" s="833">
        <f t="shared" si="2424"/>
        <v>0</v>
      </c>
      <c r="H5354" s="635">
        <f t="shared" si="2424"/>
        <v>0</v>
      </c>
      <c r="I5354" s="937">
        <f t="shared" si="2424"/>
        <v>0</v>
      </c>
      <c r="J5354" s="867">
        <f t="shared" si="2424"/>
        <v>100000</v>
      </c>
      <c r="K5354" s="751"/>
    </row>
    <row r="5355" spans="1:11" ht="13.5" customHeight="1" x14ac:dyDescent="0.25">
      <c r="A5355" s="378" t="s">
        <v>807</v>
      </c>
      <c r="B5355" s="5" t="s">
        <v>809</v>
      </c>
      <c r="C5355" s="12">
        <v>100000</v>
      </c>
      <c r="D5355" s="12"/>
      <c r="E5355" s="12"/>
      <c r="F5355" s="633"/>
      <c r="G5355" s="824">
        <v>0</v>
      </c>
      <c r="H5355" s="12">
        <v>0</v>
      </c>
      <c r="I5355" s="834">
        <v>0</v>
      </c>
      <c r="J5355" s="634">
        <f>C5355-I5355</f>
        <v>100000</v>
      </c>
      <c r="K5355" s="752"/>
    </row>
    <row r="5356" spans="1:11" ht="13.5" customHeight="1" x14ac:dyDescent="0.25">
      <c r="A5356" s="732" t="s">
        <v>166</v>
      </c>
      <c r="B5356" s="4" t="s">
        <v>143</v>
      </c>
      <c r="C5356" s="12">
        <f>C5357</f>
        <v>2400000</v>
      </c>
      <c r="D5356" s="12">
        <f t="shared" ref="D5356:J5356" si="2425">D5357</f>
        <v>0</v>
      </c>
      <c r="E5356" s="12">
        <f t="shared" si="2425"/>
        <v>0</v>
      </c>
      <c r="F5356" s="633">
        <f t="shared" si="2425"/>
        <v>0</v>
      </c>
      <c r="G5356" s="824">
        <f t="shared" si="2425"/>
        <v>1200000</v>
      </c>
      <c r="H5356" s="12">
        <f t="shared" si="2425"/>
        <v>0</v>
      </c>
      <c r="I5356" s="834">
        <f t="shared" si="2425"/>
        <v>1200000</v>
      </c>
      <c r="J5356" s="634">
        <f t="shared" si="2425"/>
        <v>1200000</v>
      </c>
      <c r="K5356" s="733">
        <f t="shared" ref="K5356:K5364" si="2426">I5356/C5356*100</f>
        <v>50</v>
      </c>
    </row>
    <row r="5357" spans="1:11" ht="13.5" customHeight="1" x14ac:dyDescent="0.25">
      <c r="A5357" s="732" t="s">
        <v>167</v>
      </c>
      <c r="B5357" s="4" t="s">
        <v>160</v>
      </c>
      <c r="C5357" s="12">
        <v>2400000</v>
      </c>
      <c r="D5357" s="218"/>
      <c r="E5357" s="218"/>
      <c r="F5357" s="697"/>
      <c r="G5357" s="822">
        <v>1200000</v>
      </c>
      <c r="H5357" s="605">
        <v>0</v>
      </c>
      <c r="I5357" s="823">
        <f>H5357+G5357</f>
        <v>1200000</v>
      </c>
      <c r="J5357" s="604">
        <f>C5357-I5357</f>
        <v>1200000</v>
      </c>
      <c r="K5357" s="733">
        <f t="shared" si="2426"/>
        <v>50</v>
      </c>
    </row>
    <row r="5358" spans="1:11" ht="13.5" customHeight="1" x14ac:dyDescent="0.25">
      <c r="A5358" s="745" t="s">
        <v>110</v>
      </c>
      <c r="B5358" s="38" t="s">
        <v>88</v>
      </c>
      <c r="C5358" s="620">
        <f>C5359</f>
        <v>4500000</v>
      </c>
      <c r="D5358" s="620">
        <f t="shared" ref="D5358:J5359" si="2427">D5359</f>
        <v>0</v>
      </c>
      <c r="E5358" s="620">
        <f t="shared" si="2427"/>
        <v>0</v>
      </c>
      <c r="F5358" s="453">
        <f t="shared" si="2427"/>
        <v>0</v>
      </c>
      <c r="G5358" s="832">
        <f t="shared" si="2427"/>
        <v>858800</v>
      </c>
      <c r="H5358" s="620">
        <f t="shared" si="2427"/>
        <v>0</v>
      </c>
      <c r="I5358" s="810">
        <f t="shared" si="2427"/>
        <v>858800</v>
      </c>
      <c r="J5358" s="866">
        <f t="shared" si="2427"/>
        <v>3641200</v>
      </c>
      <c r="K5358" s="746">
        <f t="shared" si="2426"/>
        <v>19.084444444444447</v>
      </c>
    </row>
    <row r="5359" spans="1:11" ht="13.5" customHeight="1" thickBot="1" x14ac:dyDescent="0.3">
      <c r="A5359" s="371" t="s">
        <v>7</v>
      </c>
      <c r="B5359" s="47" t="s">
        <v>8</v>
      </c>
      <c r="C5359" s="616">
        <f>C5360</f>
        <v>4500000</v>
      </c>
      <c r="D5359" s="616">
        <f t="shared" si="2427"/>
        <v>0</v>
      </c>
      <c r="E5359" s="616">
        <f t="shared" si="2427"/>
        <v>0</v>
      </c>
      <c r="F5359" s="622">
        <f t="shared" si="2427"/>
        <v>0</v>
      </c>
      <c r="G5359" s="819">
        <f t="shared" si="2427"/>
        <v>858800</v>
      </c>
      <c r="H5359" s="616">
        <f t="shared" si="2427"/>
        <v>0</v>
      </c>
      <c r="I5359" s="961">
        <f t="shared" si="2427"/>
        <v>858800</v>
      </c>
      <c r="J5359" s="865">
        <f t="shared" si="2427"/>
        <v>3641200</v>
      </c>
      <c r="K5359" s="739">
        <f t="shared" si="2426"/>
        <v>19.084444444444447</v>
      </c>
    </row>
    <row r="5360" spans="1:11" ht="13.5" customHeight="1" thickBot="1" x14ac:dyDescent="0.3">
      <c r="A5360" s="748" t="s">
        <v>161</v>
      </c>
      <c r="B5360" s="335" t="s">
        <v>136</v>
      </c>
      <c r="C5360" s="617">
        <f>C5361+C5363+C5366</f>
        <v>4500000</v>
      </c>
      <c r="D5360" s="617">
        <f t="shared" ref="D5360:J5360" si="2428">D5361+D5363+D5366</f>
        <v>0</v>
      </c>
      <c r="E5360" s="617">
        <f t="shared" si="2428"/>
        <v>0</v>
      </c>
      <c r="F5360" s="624">
        <f t="shared" si="2428"/>
        <v>0</v>
      </c>
      <c r="G5360" s="820">
        <f t="shared" si="2428"/>
        <v>858800</v>
      </c>
      <c r="H5360" s="617">
        <f t="shared" si="2428"/>
        <v>0</v>
      </c>
      <c r="I5360" s="934">
        <f t="shared" si="2428"/>
        <v>858800</v>
      </c>
      <c r="J5360" s="625">
        <f t="shared" si="2428"/>
        <v>3641200</v>
      </c>
      <c r="K5360" s="749">
        <f t="shared" si="2426"/>
        <v>19.084444444444447</v>
      </c>
    </row>
    <row r="5361" spans="1:11" ht="13.5" customHeight="1" x14ac:dyDescent="0.25">
      <c r="A5361" s="747" t="s">
        <v>162</v>
      </c>
      <c r="B5361" s="41" t="s">
        <v>139</v>
      </c>
      <c r="C5361" s="618">
        <f>C5362</f>
        <v>270000</v>
      </c>
      <c r="D5361" s="618">
        <f t="shared" ref="D5361:J5361" si="2429">D5362</f>
        <v>0</v>
      </c>
      <c r="E5361" s="618">
        <f t="shared" si="2429"/>
        <v>0</v>
      </c>
      <c r="F5361" s="626">
        <f t="shared" si="2429"/>
        <v>0</v>
      </c>
      <c r="G5361" s="821">
        <f t="shared" si="2429"/>
        <v>230000</v>
      </c>
      <c r="H5361" s="618">
        <f t="shared" si="2429"/>
        <v>0</v>
      </c>
      <c r="I5361" s="935">
        <f t="shared" si="2429"/>
        <v>230000</v>
      </c>
      <c r="J5361" s="628">
        <f t="shared" si="2429"/>
        <v>40000</v>
      </c>
      <c r="K5361" s="743">
        <f t="shared" si="2426"/>
        <v>85.18518518518519</v>
      </c>
    </row>
    <row r="5362" spans="1:11" ht="13.5" customHeight="1" x14ac:dyDescent="0.25">
      <c r="A5362" s="732" t="s">
        <v>163</v>
      </c>
      <c r="B5362" s="4" t="s">
        <v>140</v>
      </c>
      <c r="C5362" s="12">
        <v>270000</v>
      </c>
      <c r="D5362" s="587"/>
      <c r="E5362" s="587"/>
      <c r="F5362" s="699"/>
      <c r="G5362" s="822">
        <v>230000</v>
      </c>
      <c r="H5362" s="605"/>
      <c r="I5362" s="823">
        <f>H5362+G5362</f>
        <v>230000</v>
      </c>
      <c r="J5362" s="604">
        <f>C5362-I5362</f>
        <v>40000</v>
      </c>
      <c r="K5362" s="733">
        <f t="shared" si="2426"/>
        <v>85.18518518518519</v>
      </c>
    </row>
    <row r="5363" spans="1:11" ht="13.5" customHeight="1" x14ac:dyDescent="0.25">
      <c r="A5363" s="732" t="s">
        <v>164</v>
      </c>
      <c r="B5363" s="4" t="s">
        <v>141</v>
      </c>
      <c r="C5363" s="12">
        <f t="shared" ref="C5363:H5363" si="2430">C5364+C5365</f>
        <v>150000</v>
      </c>
      <c r="D5363" s="12">
        <f t="shared" si="2430"/>
        <v>0</v>
      </c>
      <c r="E5363" s="12">
        <f t="shared" si="2430"/>
        <v>0</v>
      </c>
      <c r="F5363" s="12">
        <f t="shared" si="2430"/>
        <v>0</v>
      </c>
      <c r="G5363" s="12">
        <f t="shared" si="2430"/>
        <v>118800</v>
      </c>
      <c r="H5363" s="12">
        <f t="shared" si="2430"/>
        <v>0</v>
      </c>
      <c r="I5363" s="12">
        <f>H5363+G5363</f>
        <v>118800</v>
      </c>
      <c r="J5363" s="12">
        <f>C5363-I5363</f>
        <v>31200</v>
      </c>
      <c r="K5363" s="733">
        <f t="shared" si="2426"/>
        <v>79.2</v>
      </c>
    </row>
    <row r="5364" spans="1:11" ht="13.5" customHeight="1" x14ac:dyDescent="0.25">
      <c r="A5364" s="732" t="s">
        <v>1018</v>
      </c>
      <c r="B5364" s="4" t="s">
        <v>1017</v>
      </c>
      <c r="C5364" s="12">
        <v>150000</v>
      </c>
      <c r="D5364" s="12"/>
      <c r="E5364" s="12"/>
      <c r="F5364" s="633"/>
      <c r="G5364" s="824">
        <v>118800</v>
      </c>
      <c r="H5364" s="12">
        <v>0</v>
      </c>
      <c r="I5364" s="12">
        <f>H5364+G5364</f>
        <v>118800</v>
      </c>
      <c r="J5364" s="12">
        <f>C5364-I5364</f>
        <v>31200</v>
      </c>
      <c r="K5364" s="733">
        <f t="shared" si="2426"/>
        <v>79.2</v>
      </c>
    </row>
    <row r="5365" spans="1:11" ht="13.5" customHeight="1" x14ac:dyDescent="0.25">
      <c r="A5365" s="732" t="s">
        <v>810</v>
      </c>
      <c r="B5365" s="4" t="s">
        <v>809</v>
      </c>
      <c r="C5365" s="12">
        <v>0</v>
      </c>
      <c r="D5365" s="218"/>
      <c r="E5365" s="218"/>
      <c r="F5365" s="697"/>
      <c r="G5365" s="822"/>
      <c r="H5365" s="605"/>
      <c r="I5365" s="12">
        <f>H5365+G5365</f>
        <v>0</v>
      </c>
      <c r="J5365" s="12">
        <f>C5365-I5365</f>
        <v>0</v>
      </c>
      <c r="K5365" s="733"/>
    </row>
    <row r="5366" spans="1:11" ht="13.5" customHeight="1" x14ac:dyDescent="0.25">
      <c r="A5366" s="732" t="s">
        <v>811</v>
      </c>
      <c r="B5366" s="4" t="s">
        <v>143</v>
      </c>
      <c r="C5366" s="12">
        <f>C5367</f>
        <v>4080000</v>
      </c>
      <c r="D5366" s="12">
        <f t="shared" ref="D5366:J5366" si="2431">D5367</f>
        <v>0</v>
      </c>
      <c r="E5366" s="12">
        <f t="shared" si="2431"/>
        <v>0</v>
      </c>
      <c r="F5366" s="633">
        <f t="shared" si="2431"/>
        <v>0</v>
      </c>
      <c r="G5366" s="824">
        <f t="shared" si="2431"/>
        <v>510000</v>
      </c>
      <c r="H5366" s="12">
        <f t="shared" si="2431"/>
        <v>0</v>
      </c>
      <c r="I5366" s="834">
        <f t="shared" si="2431"/>
        <v>510000</v>
      </c>
      <c r="J5366" s="634">
        <f t="shared" si="2431"/>
        <v>3570000</v>
      </c>
      <c r="K5366" s="733">
        <f>J5366/C5366*100</f>
        <v>87.5</v>
      </c>
    </row>
    <row r="5367" spans="1:11" ht="13.5" customHeight="1" x14ac:dyDescent="0.25">
      <c r="A5367" s="732" t="s">
        <v>812</v>
      </c>
      <c r="B5367" s="4" t="s">
        <v>160</v>
      </c>
      <c r="C5367" s="12">
        <v>4080000</v>
      </c>
      <c r="D5367" s="218"/>
      <c r="E5367" s="218"/>
      <c r="F5367" s="697"/>
      <c r="G5367" s="822">
        <v>510000</v>
      </c>
      <c r="H5367" s="605"/>
      <c r="I5367" s="823">
        <f>H5367+G5367</f>
        <v>510000</v>
      </c>
      <c r="J5367" s="604">
        <f>C5367-I5367</f>
        <v>3570000</v>
      </c>
      <c r="K5367" s="733">
        <f>J5367/C5367*100</f>
        <v>87.5</v>
      </c>
    </row>
    <row r="5368" spans="1:11" ht="14.1" customHeight="1" x14ac:dyDescent="0.25">
      <c r="A5368" s="879"/>
      <c r="B5368" s="879"/>
      <c r="C5368" s="880"/>
      <c r="D5368" s="881"/>
      <c r="E5368" s="881"/>
      <c r="F5368" s="881"/>
      <c r="G5368" s="882"/>
      <c r="H5368" s="882"/>
      <c r="I5368" s="882"/>
      <c r="J5368" s="883"/>
      <c r="K5368" s="884"/>
    </row>
    <row r="5369" spans="1:11" ht="14.1" customHeight="1" x14ac:dyDescent="0.25">
      <c r="A5369" s="7"/>
      <c r="B5369" s="7"/>
      <c r="C5369" s="885"/>
      <c r="D5369" s="220"/>
      <c r="E5369" s="220"/>
      <c r="F5369" s="220"/>
      <c r="G5369" s="415"/>
      <c r="H5369" s="415"/>
      <c r="I5369" s="415"/>
      <c r="J5369" s="886"/>
      <c r="K5369" s="887"/>
    </row>
    <row r="5370" spans="1:11" ht="14.1" customHeight="1" x14ac:dyDescent="0.25">
      <c r="A5370" s="7"/>
      <c r="B5370" s="7"/>
      <c r="C5370" s="885"/>
      <c r="D5370" s="220"/>
      <c r="E5370" s="220"/>
      <c r="F5370" s="220"/>
      <c r="G5370" s="415"/>
      <c r="H5370" s="415"/>
      <c r="I5370" s="415"/>
      <c r="J5370" s="886"/>
      <c r="K5370" s="887">
        <v>3</v>
      </c>
    </row>
    <row r="5371" spans="1:11" ht="14.1" customHeight="1" x14ac:dyDescent="0.25">
      <c r="A5371" s="717" t="s">
        <v>435</v>
      </c>
      <c r="B5371" s="689">
        <v>2</v>
      </c>
      <c r="C5371" s="690" t="s">
        <v>436</v>
      </c>
      <c r="D5371" s="690" t="s">
        <v>437</v>
      </c>
      <c r="E5371" s="690" t="s">
        <v>438</v>
      </c>
      <c r="F5371" s="691" t="s">
        <v>439</v>
      </c>
      <c r="G5371" s="801">
        <v>7</v>
      </c>
      <c r="H5371" s="581">
        <v>8</v>
      </c>
      <c r="I5371" s="924">
        <v>9</v>
      </c>
      <c r="J5371" s="582">
        <v>10</v>
      </c>
      <c r="K5371" s="718">
        <v>11</v>
      </c>
    </row>
    <row r="5372" spans="1:11" ht="14.1" customHeight="1" x14ac:dyDescent="0.25">
      <c r="A5372" s="745" t="s">
        <v>813</v>
      </c>
      <c r="B5372" s="38" t="s">
        <v>982</v>
      </c>
      <c r="C5372" s="620">
        <f>C5373</f>
        <v>4950000</v>
      </c>
      <c r="D5372" s="620">
        <f t="shared" ref="D5372:J5373" si="2432">D5373</f>
        <v>0</v>
      </c>
      <c r="E5372" s="620">
        <f t="shared" si="2432"/>
        <v>0</v>
      </c>
      <c r="F5372" s="453">
        <f t="shared" si="2432"/>
        <v>0</v>
      </c>
      <c r="G5372" s="832">
        <f t="shared" si="2432"/>
        <v>3484500</v>
      </c>
      <c r="H5372" s="620">
        <f t="shared" si="2432"/>
        <v>0</v>
      </c>
      <c r="I5372" s="810">
        <f t="shared" si="2432"/>
        <v>3484500</v>
      </c>
      <c r="J5372" s="866">
        <f t="shared" si="2432"/>
        <v>1465500</v>
      </c>
      <c r="K5372" s="746">
        <f>I5372/C5372*100</f>
        <v>70.393939393939391</v>
      </c>
    </row>
    <row r="5373" spans="1:11" ht="14.1" customHeight="1" thickBot="1" x14ac:dyDescent="0.3">
      <c r="A5373" s="769" t="s">
        <v>814</v>
      </c>
      <c r="B5373" s="47" t="s">
        <v>983</v>
      </c>
      <c r="C5373" s="616">
        <f>C5374</f>
        <v>4950000</v>
      </c>
      <c r="D5373" s="616">
        <f t="shared" si="2432"/>
        <v>0</v>
      </c>
      <c r="E5373" s="616">
        <f t="shared" si="2432"/>
        <v>0</v>
      </c>
      <c r="F5373" s="622">
        <f t="shared" si="2432"/>
        <v>0</v>
      </c>
      <c r="G5373" s="819">
        <f t="shared" si="2432"/>
        <v>3484500</v>
      </c>
      <c r="H5373" s="616">
        <f t="shared" si="2432"/>
        <v>0</v>
      </c>
      <c r="I5373" s="961">
        <f t="shared" si="2432"/>
        <v>3484500</v>
      </c>
      <c r="J5373" s="865">
        <f t="shared" si="2432"/>
        <v>1465500</v>
      </c>
      <c r="K5373" s="739">
        <f>I5373/C5373*100</f>
        <v>70.393939393939391</v>
      </c>
    </row>
    <row r="5374" spans="1:11" ht="14.1" customHeight="1" thickBot="1" x14ac:dyDescent="0.3">
      <c r="A5374" s="1191" t="s">
        <v>815</v>
      </c>
      <c r="B5374" s="3" t="s">
        <v>136</v>
      </c>
      <c r="C5374" s="617">
        <f>C5375+C5377+C5379+C5382</f>
        <v>4950000</v>
      </c>
      <c r="D5374" s="617">
        <f t="shared" ref="D5374:J5374" si="2433">D5375+D5377+D5379+D5382</f>
        <v>0</v>
      </c>
      <c r="E5374" s="617">
        <f t="shared" si="2433"/>
        <v>0</v>
      </c>
      <c r="F5374" s="624">
        <f t="shared" si="2433"/>
        <v>0</v>
      </c>
      <c r="G5374" s="820">
        <f t="shared" si="2433"/>
        <v>3484500</v>
      </c>
      <c r="H5374" s="617">
        <f t="shared" si="2433"/>
        <v>0</v>
      </c>
      <c r="I5374" s="934">
        <f t="shared" si="2433"/>
        <v>3484500</v>
      </c>
      <c r="J5374" s="625">
        <f t="shared" si="2433"/>
        <v>1465500</v>
      </c>
      <c r="K5374" s="741">
        <f>I5374/C5374*100</f>
        <v>70.393939393939391</v>
      </c>
    </row>
    <row r="5375" spans="1:11" ht="14.1" customHeight="1" x14ac:dyDescent="0.25">
      <c r="A5375" s="742" t="s">
        <v>816</v>
      </c>
      <c r="B5375" s="41" t="s">
        <v>139</v>
      </c>
      <c r="C5375" s="618">
        <f>C5376</f>
        <v>350000</v>
      </c>
      <c r="D5375" s="618">
        <f t="shared" ref="D5375:J5375" si="2434">D5376</f>
        <v>0</v>
      </c>
      <c r="E5375" s="618">
        <f t="shared" si="2434"/>
        <v>0</v>
      </c>
      <c r="F5375" s="626">
        <f t="shared" si="2434"/>
        <v>0</v>
      </c>
      <c r="G5375" s="821">
        <f t="shared" si="2434"/>
        <v>334500</v>
      </c>
      <c r="H5375" s="618">
        <f t="shared" si="2434"/>
        <v>0</v>
      </c>
      <c r="I5375" s="935">
        <f t="shared" si="2434"/>
        <v>334500</v>
      </c>
      <c r="J5375" s="628">
        <f t="shared" si="2434"/>
        <v>15500</v>
      </c>
      <c r="K5375" s="743">
        <f>I5375/C5375*100</f>
        <v>95.571428571428569</v>
      </c>
    </row>
    <row r="5376" spans="1:11" ht="14.1" customHeight="1" x14ac:dyDescent="0.25">
      <c r="A5376" s="744" t="s">
        <v>817</v>
      </c>
      <c r="B5376" s="4" t="s">
        <v>140</v>
      </c>
      <c r="C5376" s="12">
        <v>350000</v>
      </c>
      <c r="D5376" s="218"/>
      <c r="E5376" s="218"/>
      <c r="F5376" s="697"/>
      <c r="G5376" s="822">
        <v>334500</v>
      </c>
      <c r="H5376" s="605">
        <v>0</v>
      </c>
      <c r="I5376" s="823">
        <f>H5376+G5376</f>
        <v>334500</v>
      </c>
      <c r="J5376" s="604">
        <f>C5376-I5376</f>
        <v>15500</v>
      </c>
      <c r="K5376" s="733">
        <f>I5376/C5376*100</f>
        <v>95.571428571428569</v>
      </c>
    </row>
    <row r="5377" spans="1:11" ht="14.1" customHeight="1" x14ac:dyDescent="0.25">
      <c r="A5377" s="744" t="s">
        <v>819</v>
      </c>
      <c r="B5377" s="4" t="s">
        <v>818</v>
      </c>
      <c r="C5377" s="12">
        <f>C5378</f>
        <v>0</v>
      </c>
      <c r="D5377" s="12">
        <f t="shared" ref="D5377:J5377" si="2435">D5378</f>
        <v>0</v>
      </c>
      <c r="E5377" s="12">
        <f t="shared" si="2435"/>
        <v>0</v>
      </c>
      <c r="F5377" s="633">
        <f t="shared" si="2435"/>
        <v>0</v>
      </c>
      <c r="G5377" s="824">
        <f t="shared" si="2435"/>
        <v>0</v>
      </c>
      <c r="H5377" s="12">
        <f t="shared" si="2435"/>
        <v>0</v>
      </c>
      <c r="I5377" s="834">
        <f t="shared" si="2435"/>
        <v>0</v>
      </c>
      <c r="J5377" s="634">
        <f t="shared" si="2435"/>
        <v>0</v>
      </c>
      <c r="K5377" s="733"/>
    </row>
    <row r="5378" spans="1:11" ht="14.1" customHeight="1" x14ac:dyDescent="0.25">
      <c r="A5378" s="744" t="s">
        <v>820</v>
      </c>
      <c r="B5378" s="4" t="s">
        <v>791</v>
      </c>
      <c r="C5378" s="12">
        <v>0</v>
      </c>
      <c r="D5378" s="218"/>
      <c r="E5378" s="218"/>
      <c r="F5378" s="697"/>
      <c r="G5378" s="822"/>
      <c r="H5378" s="605"/>
      <c r="I5378" s="823"/>
      <c r="J5378" s="604">
        <f>C5378-I5378</f>
        <v>0</v>
      </c>
      <c r="K5378" s="733"/>
    </row>
    <row r="5379" spans="1:11" ht="14.1" customHeight="1" x14ac:dyDescent="0.25">
      <c r="A5379" s="732" t="s">
        <v>821</v>
      </c>
      <c r="B5379" s="4" t="s">
        <v>141</v>
      </c>
      <c r="C5379" s="12">
        <f>C5380+C5381</f>
        <v>225000</v>
      </c>
      <c r="D5379" s="12">
        <f t="shared" ref="D5379:J5379" si="2436">D5380+D5381</f>
        <v>0</v>
      </c>
      <c r="E5379" s="12">
        <f t="shared" si="2436"/>
        <v>0</v>
      </c>
      <c r="F5379" s="633">
        <f t="shared" si="2436"/>
        <v>0</v>
      </c>
      <c r="G5379" s="824">
        <f t="shared" si="2436"/>
        <v>87500</v>
      </c>
      <c r="H5379" s="12">
        <f t="shared" si="2436"/>
        <v>0</v>
      </c>
      <c r="I5379" s="834">
        <f t="shared" si="2436"/>
        <v>87500</v>
      </c>
      <c r="J5379" s="634">
        <f t="shared" si="2436"/>
        <v>137500</v>
      </c>
      <c r="K5379" s="733">
        <f>I5379/C5379*100</f>
        <v>38.888888888888893</v>
      </c>
    </row>
    <row r="5380" spans="1:11" ht="14.1" customHeight="1" x14ac:dyDescent="0.25">
      <c r="A5380" s="732" t="s">
        <v>822</v>
      </c>
      <c r="B5380" s="4" t="s">
        <v>142</v>
      </c>
      <c r="C5380" s="12">
        <v>225000</v>
      </c>
      <c r="D5380" s="218"/>
      <c r="E5380" s="218"/>
      <c r="F5380" s="697"/>
      <c r="G5380" s="822">
        <v>87500</v>
      </c>
      <c r="H5380" s="605">
        <v>0</v>
      </c>
      <c r="I5380" s="823">
        <f>H5380+G5380</f>
        <v>87500</v>
      </c>
      <c r="J5380" s="604">
        <f>C5380-I5380</f>
        <v>137500</v>
      </c>
      <c r="K5380" s="733">
        <f>I5380/C5380*100</f>
        <v>38.888888888888893</v>
      </c>
    </row>
    <row r="5381" spans="1:11" ht="14.1" customHeight="1" x14ac:dyDescent="0.25">
      <c r="A5381" s="732" t="s">
        <v>823</v>
      </c>
      <c r="B5381" s="4" t="s">
        <v>805</v>
      </c>
      <c r="C5381" s="12">
        <v>0</v>
      </c>
      <c r="D5381" s="218"/>
      <c r="E5381" s="218"/>
      <c r="F5381" s="697"/>
      <c r="G5381" s="822"/>
      <c r="H5381" s="605"/>
      <c r="I5381" s="823"/>
      <c r="J5381" s="604">
        <f>C5381-I5381</f>
        <v>0</v>
      </c>
      <c r="K5381" s="733"/>
    </row>
    <row r="5382" spans="1:11" ht="14.1" customHeight="1" x14ac:dyDescent="0.25">
      <c r="A5382" s="732" t="s">
        <v>824</v>
      </c>
      <c r="B5382" s="4" t="s">
        <v>143</v>
      </c>
      <c r="C5382" s="12">
        <f>C5383</f>
        <v>4375000</v>
      </c>
      <c r="D5382" s="12">
        <f t="shared" ref="D5382:J5382" si="2437">D5383</f>
        <v>0</v>
      </c>
      <c r="E5382" s="12">
        <f t="shared" si="2437"/>
        <v>0</v>
      </c>
      <c r="F5382" s="633">
        <f t="shared" si="2437"/>
        <v>0</v>
      </c>
      <c r="G5382" s="824">
        <f t="shared" si="2437"/>
        <v>3062500</v>
      </c>
      <c r="H5382" s="12">
        <f t="shared" si="2437"/>
        <v>0</v>
      </c>
      <c r="I5382" s="834">
        <f t="shared" si="2437"/>
        <v>3062500</v>
      </c>
      <c r="J5382" s="634">
        <f t="shared" si="2437"/>
        <v>1312500</v>
      </c>
      <c r="K5382" s="733">
        <f t="shared" ref="K5382:K5395" si="2438">I5382/C5382*100</f>
        <v>70</v>
      </c>
    </row>
    <row r="5383" spans="1:11" ht="14.1" customHeight="1" x14ac:dyDescent="0.25">
      <c r="A5383" s="732" t="s">
        <v>825</v>
      </c>
      <c r="B5383" s="4" t="s">
        <v>144</v>
      </c>
      <c r="C5383" s="12">
        <v>4375000</v>
      </c>
      <c r="D5383" s="218"/>
      <c r="E5383" s="218"/>
      <c r="F5383" s="697"/>
      <c r="G5383" s="822">
        <v>3062500</v>
      </c>
      <c r="H5383" s="605">
        <v>0</v>
      </c>
      <c r="I5383" s="823">
        <f>H5383+G5383</f>
        <v>3062500</v>
      </c>
      <c r="J5383" s="636">
        <f>C5383-I5383</f>
        <v>1312500</v>
      </c>
      <c r="K5383" s="755">
        <f t="shared" si="2438"/>
        <v>70</v>
      </c>
    </row>
    <row r="5384" spans="1:11" ht="14.1" customHeight="1" x14ac:dyDescent="0.25">
      <c r="A5384" s="745" t="s">
        <v>109</v>
      </c>
      <c r="B5384" s="38" t="s">
        <v>89</v>
      </c>
      <c r="C5384" s="620">
        <f>C5385</f>
        <v>2500000</v>
      </c>
      <c r="D5384" s="620">
        <f t="shared" ref="D5384:J5385" si="2439">D5385</f>
        <v>0</v>
      </c>
      <c r="E5384" s="620">
        <f t="shared" si="2439"/>
        <v>0</v>
      </c>
      <c r="F5384" s="453">
        <f t="shared" si="2439"/>
        <v>0</v>
      </c>
      <c r="G5384" s="832">
        <f t="shared" si="2439"/>
        <v>1996500</v>
      </c>
      <c r="H5384" s="620">
        <f t="shared" si="2439"/>
        <v>0</v>
      </c>
      <c r="I5384" s="810">
        <f t="shared" si="2439"/>
        <v>1996500</v>
      </c>
      <c r="J5384" s="866">
        <f t="shared" si="2439"/>
        <v>503500</v>
      </c>
      <c r="K5384" s="746">
        <f t="shared" si="2438"/>
        <v>79.86</v>
      </c>
    </row>
    <row r="5385" spans="1:11" ht="14.1" customHeight="1" thickBot="1" x14ac:dyDescent="0.3">
      <c r="A5385" s="371" t="s">
        <v>827</v>
      </c>
      <c r="B5385" s="47" t="s">
        <v>826</v>
      </c>
      <c r="C5385" s="616">
        <f>C5386</f>
        <v>2500000</v>
      </c>
      <c r="D5385" s="616">
        <f t="shared" si="2439"/>
        <v>0</v>
      </c>
      <c r="E5385" s="616">
        <f t="shared" si="2439"/>
        <v>0</v>
      </c>
      <c r="F5385" s="622">
        <f t="shared" si="2439"/>
        <v>0</v>
      </c>
      <c r="G5385" s="819">
        <f t="shared" si="2439"/>
        <v>1996500</v>
      </c>
      <c r="H5385" s="616">
        <f t="shared" si="2439"/>
        <v>0</v>
      </c>
      <c r="I5385" s="961">
        <f t="shared" si="2439"/>
        <v>1996500</v>
      </c>
      <c r="J5385" s="865">
        <f t="shared" si="2439"/>
        <v>503500</v>
      </c>
      <c r="K5385" s="739">
        <f t="shared" si="2438"/>
        <v>79.86</v>
      </c>
    </row>
    <row r="5386" spans="1:11" ht="14.1" customHeight="1" thickBot="1" x14ac:dyDescent="0.3">
      <c r="A5386" s="372" t="s">
        <v>828</v>
      </c>
      <c r="B5386" s="3" t="s">
        <v>136</v>
      </c>
      <c r="C5386" s="617">
        <f>C5387+C5389</f>
        <v>2500000</v>
      </c>
      <c r="D5386" s="617">
        <f t="shared" ref="D5386:J5386" si="2440">D5387+D5389</f>
        <v>0</v>
      </c>
      <c r="E5386" s="617">
        <f t="shared" si="2440"/>
        <v>0</v>
      </c>
      <c r="F5386" s="624">
        <f t="shared" si="2440"/>
        <v>0</v>
      </c>
      <c r="G5386" s="820">
        <f t="shared" si="2440"/>
        <v>1996500</v>
      </c>
      <c r="H5386" s="617">
        <f t="shared" si="2440"/>
        <v>0</v>
      </c>
      <c r="I5386" s="934">
        <f t="shared" si="2440"/>
        <v>1996500</v>
      </c>
      <c r="J5386" s="625">
        <f t="shared" si="2440"/>
        <v>503500</v>
      </c>
      <c r="K5386" s="741">
        <f t="shared" si="2438"/>
        <v>79.86</v>
      </c>
    </row>
    <row r="5387" spans="1:11" ht="14.1" customHeight="1" x14ac:dyDescent="0.25">
      <c r="A5387" s="747" t="s">
        <v>829</v>
      </c>
      <c r="B5387" s="41" t="s">
        <v>139</v>
      </c>
      <c r="C5387" s="618">
        <f>C5388</f>
        <v>200000</v>
      </c>
      <c r="D5387" s="618">
        <f t="shared" ref="D5387:J5387" si="2441">D5388</f>
        <v>0</v>
      </c>
      <c r="E5387" s="618">
        <f t="shared" si="2441"/>
        <v>0</v>
      </c>
      <c r="F5387" s="626">
        <f t="shared" si="2441"/>
        <v>0</v>
      </c>
      <c r="G5387" s="821">
        <f t="shared" si="2441"/>
        <v>156500</v>
      </c>
      <c r="H5387" s="618">
        <f t="shared" si="2441"/>
        <v>0</v>
      </c>
      <c r="I5387" s="935">
        <f t="shared" si="2441"/>
        <v>156500</v>
      </c>
      <c r="J5387" s="628">
        <f t="shared" si="2441"/>
        <v>43500</v>
      </c>
      <c r="K5387" s="743">
        <f t="shared" si="2438"/>
        <v>78.25</v>
      </c>
    </row>
    <row r="5388" spans="1:11" ht="14.1" customHeight="1" x14ac:dyDescent="0.25">
      <c r="A5388" s="732" t="s">
        <v>830</v>
      </c>
      <c r="B5388" s="4" t="s">
        <v>140</v>
      </c>
      <c r="C5388" s="12">
        <v>200000</v>
      </c>
      <c r="D5388" s="218"/>
      <c r="E5388" s="218"/>
      <c r="F5388" s="697"/>
      <c r="G5388" s="822">
        <v>156500</v>
      </c>
      <c r="H5388" s="605">
        <v>0</v>
      </c>
      <c r="I5388" s="831">
        <f>H5388+G5388</f>
        <v>156500</v>
      </c>
      <c r="J5388" s="604">
        <f>C5388-I5388</f>
        <v>43500</v>
      </c>
      <c r="K5388" s="733">
        <f t="shared" si="2438"/>
        <v>78.25</v>
      </c>
    </row>
    <row r="5389" spans="1:11" ht="14.1" customHeight="1" x14ac:dyDescent="0.25">
      <c r="A5389" s="732" t="s">
        <v>832</v>
      </c>
      <c r="B5389" s="4" t="s">
        <v>143</v>
      </c>
      <c r="C5389" s="12">
        <f>C5390</f>
        <v>2300000</v>
      </c>
      <c r="D5389" s="12">
        <f t="shared" ref="D5389:J5389" si="2442">D5390</f>
        <v>0</v>
      </c>
      <c r="E5389" s="12">
        <f t="shared" si="2442"/>
        <v>0</v>
      </c>
      <c r="F5389" s="633">
        <f t="shared" si="2442"/>
        <v>0</v>
      </c>
      <c r="G5389" s="824">
        <f t="shared" si="2442"/>
        <v>1840000</v>
      </c>
      <c r="H5389" s="12">
        <f t="shared" si="2442"/>
        <v>0</v>
      </c>
      <c r="I5389" s="834">
        <f t="shared" si="2442"/>
        <v>1840000</v>
      </c>
      <c r="J5389" s="634">
        <f t="shared" si="2442"/>
        <v>460000</v>
      </c>
      <c r="K5389" s="733">
        <f t="shared" si="2438"/>
        <v>80</v>
      </c>
    </row>
    <row r="5390" spans="1:11" ht="14.1" customHeight="1" x14ac:dyDescent="0.25">
      <c r="A5390" s="732" t="s">
        <v>831</v>
      </c>
      <c r="B5390" s="4" t="s">
        <v>144</v>
      </c>
      <c r="C5390" s="12">
        <v>2300000</v>
      </c>
      <c r="D5390" s="218"/>
      <c r="E5390" s="218"/>
      <c r="F5390" s="697"/>
      <c r="G5390" s="822">
        <v>1840000</v>
      </c>
      <c r="H5390" s="605">
        <v>0</v>
      </c>
      <c r="I5390" s="831">
        <f>H5390+G5390</f>
        <v>1840000</v>
      </c>
      <c r="J5390" s="604">
        <f>C5390-I5390</f>
        <v>460000</v>
      </c>
      <c r="K5390" s="733">
        <f t="shared" si="2438"/>
        <v>80</v>
      </c>
    </row>
    <row r="5391" spans="1:11" ht="14.1" customHeight="1" x14ac:dyDescent="0.25">
      <c r="A5391" s="745" t="s">
        <v>108</v>
      </c>
      <c r="B5391" s="38" t="s">
        <v>90</v>
      </c>
      <c r="C5391" s="620">
        <f t="shared" ref="C5391:J5391" si="2443">C5392+C5403</f>
        <v>4000000</v>
      </c>
      <c r="D5391" s="620">
        <f t="shared" si="2443"/>
        <v>0</v>
      </c>
      <c r="E5391" s="620">
        <f t="shared" si="2443"/>
        <v>0</v>
      </c>
      <c r="F5391" s="453">
        <f t="shared" si="2443"/>
        <v>0</v>
      </c>
      <c r="G5391" s="832">
        <f t="shared" si="2443"/>
        <v>1998500</v>
      </c>
      <c r="H5391" s="620">
        <f t="shared" si="2443"/>
        <v>0</v>
      </c>
      <c r="I5391" s="810">
        <f t="shared" si="2443"/>
        <v>1998500</v>
      </c>
      <c r="J5391" s="866">
        <f t="shared" si="2443"/>
        <v>2001500</v>
      </c>
      <c r="K5391" s="746">
        <f t="shared" si="2438"/>
        <v>49.962499999999999</v>
      </c>
    </row>
    <row r="5392" spans="1:11" ht="14.1" customHeight="1" thickBot="1" x14ac:dyDescent="0.3">
      <c r="A5392" s="371" t="s">
        <v>9</v>
      </c>
      <c r="B5392" s="47" t="s">
        <v>10</v>
      </c>
      <c r="C5392" s="616">
        <f>C5393</f>
        <v>2000000</v>
      </c>
      <c r="D5392" s="616">
        <f t="shared" ref="D5392:J5392" si="2444">D5393</f>
        <v>0</v>
      </c>
      <c r="E5392" s="616">
        <f t="shared" si="2444"/>
        <v>0</v>
      </c>
      <c r="F5392" s="622">
        <f t="shared" si="2444"/>
        <v>0</v>
      </c>
      <c r="G5392" s="819">
        <f t="shared" si="2444"/>
        <v>1894250</v>
      </c>
      <c r="H5392" s="616">
        <f t="shared" si="2444"/>
        <v>0</v>
      </c>
      <c r="I5392" s="961">
        <f t="shared" si="2444"/>
        <v>1894250</v>
      </c>
      <c r="J5392" s="865">
        <f t="shared" si="2444"/>
        <v>105750</v>
      </c>
      <c r="K5392" s="739">
        <f t="shared" si="2438"/>
        <v>94.712500000000006</v>
      </c>
    </row>
    <row r="5393" spans="1:11" ht="14.1" customHeight="1" thickBot="1" x14ac:dyDescent="0.3">
      <c r="A5393" s="372" t="s">
        <v>168</v>
      </c>
      <c r="B5393" s="3" t="s">
        <v>136</v>
      </c>
      <c r="C5393" s="617">
        <f>C5394+C5396+C5398+C5401</f>
        <v>2000000</v>
      </c>
      <c r="D5393" s="617">
        <f t="shared" ref="D5393:J5393" si="2445">D5394+D5396+D5398+D5401</f>
        <v>0</v>
      </c>
      <c r="E5393" s="617">
        <f t="shared" si="2445"/>
        <v>0</v>
      </c>
      <c r="F5393" s="624">
        <f t="shared" si="2445"/>
        <v>0</v>
      </c>
      <c r="G5393" s="820">
        <f t="shared" si="2445"/>
        <v>1894250</v>
      </c>
      <c r="H5393" s="617">
        <f t="shared" si="2445"/>
        <v>0</v>
      </c>
      <c r="I5393" s="934">
        <f t="shared" si="2445"/>
        <v>1894250</v>
      </c>
      <c r="J5393" s="625">
        <f t="shared" si="2445"/>
        <v>105750</v>
      </c>
      <c r="K5393" s="741">
        <f t="shared" si="2438"/>
        <v>94.712500000000006</v>
      </c>
    </row>
    <row r="5394" spans="1:11" ht="14.1" customHeight="1" x14ac:dyDescent="0.25">
      <c r="A5394" s="747" t="s">
        <v>169</v>
      </c>
      <c r="B5394" s="41" t="s">
        <v>139</v>
      </c>
      <c r="C5394" s="618">
        <f>C5395</f>
        <v>200000</v>
      </c>
      <c r="D5394" s="618">
        <f t="shared" ref="D5394:J5394" si="2446">D5395</f>
        <v>0</v>
      </c>
      <c r="E5394" s="618">
        <f t="shared" si="2446"/>
        <v>0</v>
      </c>
      <c r="F5394" s="626">
        <f t="shared" si="2446"/>
        <v>0</v>
      </c>
      <c r="G5394" s="821">
        <f t="shared" si="2446"/>
        <v>165500</v>
      </c>
      <c r="H5394" s="618">
        <f t="shared" si="2446"/>
        <v>0</v>
      </c>
      <c r="I5394" s="935">
        <f t="shared" si="2446"/>
        <v>165500</v>
      </c>
      <c r="J5394" s="628">
        <f t="shared" si="2446"/>
        <v>34500</v>
      </c>
      <c r="K5394" s="743">
        <f t="shared" si="2438"/>
        <v>82.75</v>
      </c>
    </row>
    <row r="5395" spans="1:11" ht="14.1" customHeight="1" x14ac:dyDescent="0.25">
      <c r="A5395" s="736" t="s">
        <v>170</v>
      </c>
      <c r="B5395" s="4" t="s">
        <v>140</v>
      </c>
      <c r="C5395" s="12">
        <v>200000</v>
      </c>
      <c r="D5395" s="587"/>
      <c r="E5395" s="587"/>
      <c r="F5395" s="699"/>
      <c r="G5395" s="822">
        <v>165500</v>
      </c>
      <c r="H5395" s="605">
        <v>0</v>
      </c>
      <c r="I5395" s="823">
        <f>H5395+G5395</f>
        <v>165500</v>
      </c>
      <c r="J5395" s="604">
        <f>C5395-I5395</f>
        <v>34500</v>
      </c>
      <c r="K5395" s="733">
        <f t="shared" si="2438"/>
        <v>82.75</v>
      </c>
    </row>
    <row r="5396" spans="1:11" ht="14.1" customHeight="1" x14ac:dyDescent="0.25">
      <c r="A5396" s="732" t="s">
        <v>833</v>
      </c>
      <c r="B5396" s="4" t="s">
        <v>818</v>
      </c>
      <c r="C5396" s="12">
        <f>C5397</f>
        <v>0</v>
      </c>
      <c r="D5396" s="12">
        <f t="shared" ref="D5396:J5396" si="2447">D5397</f>
        <v>0</v>
      </c>
      <c r="E5396" s="12">
        <f t="shared" si="2447"/>
        <v>0</v>
      </c>
      <c r="F5396" s="633">
        <f t="shared" si="2447"/>
        <v>0</v>
      </c>
      <c r="G5396" s="824">
        <f t="shared" si="2447"/>
        <v>0</v>
      </c>
      <c r="H5396" s="12">
        <f t="shared" si="2447"/>
        <v>0</v>
      </c>
      <c r="I5396" s="834">
        <f t="shared" si="2447"/>
        <v>0</v>
      </c>
      <c r="J5396" s="634">
        <f t="shared" si="2447"/>
        <v>0</v>
      </c>
      <c r="K5396" s="733"/>
    </row>
    <row r="5397" spans="1:11" ht="14.1" customHeight="1" x14ac:dyDescent="0.25">
      <c r="A5397" s="732" t="s">
        <v>834</v>
      </c>
      <c r="B5397" s="4" t="s">
        <v>791</v>
      </c>
      <c r="C5397" s="12">
        <v>0</v>
      </c>
      <c r="D5397" s="587"/>
      <c r="E5397" s="587"/>
      <c r="F5397" s="699"/>
      <c r="G5397" s="822"/>
      <c r="H5397" s="605"/>
      <c r="I5397" s="823"/>
      <c r="J5397" s="604">
        <f>C5397-I5397</f>
        <v>0</v>
      </c>
      <c r="K5397" s="733"/>
    </row>
    <row r="5398" spans="1:11" ht="14.1" customHeight="1" x14ac:dyDescent="0.25">
      <c r="A5398" s="747" t="s">
        <v>171</v>
      </c>
      <c r="B5398" s="4" t="s">
        <v>141</v>
      </c>
      <c r="C5398" s="12">
        <f>C5399+C5400</f>
        <v>150000</v>
      </c>
      <c r="D5398" s="12">
        <f t="shared" ref="D5398:I5398" si="2448">D5399+D5400</f>
        <v>0</v>
      </c>
      <c r="E5398" s="12">
        <f t="shared" si="2448"/>
        <v>0</v>
      </c>
      <c r="F5398" s="12">
        <f t="shared" si="2448"/>
        <v>0</v>
      </c>
      <c r="G5398" s="12">
        <f t="shared" si="2448"/>
        <v>78750</v>
      </c>
      <c r="H5398" s="12">
        <f t="shared" si="2448"/>
        <v>0</v>
      </c>
      <c r="I5398" s="12">
        <f t="shared" si="2448"/>
        <v>78750</v>
      </c>
      <c r="J5398" s="12">
        <f>C5398-I5398</f>
        <v>71250</v>
      </c>
      <c r="K5398" s="733">
        <f>I5398/C5398*100</f>
        <v>52.5</v>
      </c>
    </row>
    <row r="5399" spans="1:11" ht="14.1" customHeight="1" x14ac:dyDescent="0.25">
      <c r="A5399" s="732" t="s">
        <v>1012</v>
      </c>
      <c r="B5399" s="4" t="s">
        <v>142</v>
      </c>
      <c r="C5399" s="12">
        <v>150000</v>
      </c>
      <c r="D5399" s="12"/>
      <c r="E5399" s="12"/>
      <c r="F5399" s="633"/>
      <c r="G5399" s="824">
        <v>78750</v>
      </c>
      <c r="H5399" s="12">
        <v>0</v>
      </c>
      <c r="I5399" s="834">
        <f>H5399+G5399</f>
        <v>78750</v>
      </c>
      <c r="J5399" s="12">
        <f>C5399-I5399</f>
        <v>71250</v>
      </c>
      <c r="K5399" s="733">
        <f>I5399/C5399*100</f>
        <v>52.5</v>
      </c>
    </row>
    <row r="5400" spans="1:11" ht="14.1" customHeight="1" x14ac:dyDescent="0.25">
      <c r="A5400" s="732" t="s">
        <v>835</v>
      </c>
      <c r="B5400" s="4" t="s">
        <v>809</v>
      </c>
      <c r="C5400" s="12">
        <v>0</v>
      </c>
      <c r="D5400" s="587"/>
      <c r="E5400" s="587"/>
      <c r="F5400" s="699"/>
      <c r="G5400" s="822"/>
      <c r="H5400" s="605"/>
      <c r="I5400" s="823">
        <f>H5400+G5400</f>
        <v>0</v>
      </c>
      <c r="J5400" s="604">
        <f>C5400-I5400</f>
        <v>0</v>
      </c>
      <c r="K5400" s="733"/>
    </row>
    <row r="5401" spans="1:11" ht="14.1" customHeight="1" x14ac:dyDescent="0.25">
      <c r="A5401" s="732" t="s">
        <v>172</v>
      </c>
      <c r="B5401" s="4" t="s">
        <v>143</v>
      </c>
      <c r="C5401" s="12">
        <f>C5402</f>
        <v>1650000</v>
      </c>
      <c r="D5401" s="12">
        <f t="shared" ref="D5401:J5401" si="2449">D5402</f>
        <v>0</v>
      </c>
      <c r="E5401" s="12">
        <f t="shared" si="2449"/>
        <v>0</v>
      </c>
      <c r="F5401" s="633">
        <f t="shared" si="2449"/>
        <v>0</v>
      </c>
      <c r="G5401" s="824">
        <f t="shared" si="2449"/>
        <v>1650000</v>
      </c>
      <c r="H5401" s="12">
        <f t="shared" si="2449"/>
        <v>0</v>
      </c>
      <c r="I5401" s="834">
        <f t="shared" si="2449"/>
        <v>1650000</v>
      </c>
      <c r="J5401" s="634">
        <f t="shared" si="2449"/>
        <v>0</v>
      </c>
      <c r="K5401" s="733">
        <f t="shared" ref="K5401:K5406" si="2450">I5401/C5401*100</f>
        <v>100</v>
      </c>
    </row>
    <row r="5402" spans="1:11" ht="14.1" customHeight="1" thickBot="1" x14ac:dyDescent="0.3">
      <c r="A5402" s="736" t="s">
        <v>173</v>
      </c>
      <c r="B5402" s="32" t="s">
        <v>836</v>
      </c>
      <c r="C5402" s="611">
        <v>1650000</v>
      </c>
      <c r="D5402" s="590"/>
      <c r="E5402" s="590"/>
      <c r="F5402" s="698"/>
      <c r="G5402" s="828">
        <v>1650000</v>
      </c>
      <c r="H5402" s="629">
        <v>0</v>
      </c>
      <c r="I5402" s="829">
        <f>H5402+G5402</f>
        <v>1650000</v>
      </c>
      <c r="J5402" s="630">
        <f>C5402-I5402</f>
        <v>0</v>
      </c>
      <c r="K5402" s="737">
        <f t="shared" si="2450"/>
        <v>100</v>
      </c>
    </row>
    <row r="5403" spans="1:11" ht="14.1" customHeight="1" thickBot="1" x14ac:dyDescent="0.3">
      <c r="A5403" s="756" t="s">
        <v>11</v>
      </c>
      <c r="B5403" s="440" t="s">
        <v>12</v>
      </c>
      <c r="C5403" s="637">
        <f t="shared" ref="C5403:J5403" si="2451">C5404+C5413</f>
        <v>2000000</v>
      </c>
      <c r="D5403" s="637">
        <f t="shared" si="2451"/>
        <v>0</v>
      </c>
      <c r="E5403" s="637">
        <f t="shared" si="2451"/>
        <v>0</v>
      </c>
      <c r="F5403" s="787">
        <f t="shared" si="2451"/>
        <v>0</v>
      </c>
      <c r="G5403" s="835">
        <f t="shared" si="2451"/>
        <v>104250</v>
      </c>
      <c r="H5403" s="637">
        <f t="shared" si="2451"/>
        <v>0</v>
      </c>
      <c r="I5403" s="963">
        <f t="shared" si="2451"/>
        <v>104250</v>
      </c>
      <c r="J5403" s="868">
        <f t="shared" si="2451"/>
        <v>1895750</v>
      </c>
      <c r="K5403" s="757">
        <f t="shared" si="2450"/>
        <v>5.2124999999999995</v>
      </c>
    </row>
    <row r="5404" spans="1:11" ht="14.1" customHeight="1" thickBot="1" x14ac:dyDescent="0.3">
      <c r="A5404" s="740" t="s">
        <v>837</v>
      </c>
      <c r="B5404" s="335" t="s">
        <v>80</v>
      </c>
      <c r="C5404" s="638">
        <f>C5405</f>
        <v>510000</v>
      </c>
      <c r="D5404" s="638">
        <f t="shared" ref="D5404:J5405" si="2452">D5405</f>
        <v>0</v>
      </c>
      <c r="E5404" s="638">
        <f t="shared" si="2452"/>
        <v>0</v>
      </c>
      <c r="F5404" s="788">
        <f t="shared" si="2452"/>
        <v>0</v>
      </c>
      <c r="G5404" s="836">
        <f t="shared" si="2452"/>
        <v>0</v>
      </c>
      <c r="H5404" s="638">
        <f t="shared" si="2452"/>
        <v>0</v>
      </c>
      <c r="I5404" s="938">
        <f t="shared" si="2452"/>
        <v>0</v>
      </c>
      <c r="J5404" s="869">
        <f t="shared" si="2452"/>
        <v>510000</v>
      </c>
      <c r="K5404" s="749">
        <f t="shared" si="2450"/>
        <v>0</v>
      </c>
    </row>
    <row r="5405" spans="1:11" ht="14.1" customHeight="1" x14ac:dyDescent="0.25">
      <c r="A5405" s="758" t="s">
        <v>838</v>
      </c>
      <c r="B5405" s="338" t="s">
        <v>137</v>
      </c>
      <c r="C5405" s="639">
        <f>C5406</f>
        <v>510000</v>
      </c>
      <c r="D5405" s="639">
        <f t="shared" si="2452"/>
        <v>0</v>
      </c>
      <c r="E5405" s="639">
        <f t="shared" si="2452"/>
        <v>0</v>
      </c>
      <c r="F5405" s="789">
        <f t="shared" si="2452"/>
        <v>0</v>
      </c>
      <c r="G5405" s="837">
        <f t="shared" si="2452"/>
        <v>0</v>
      </c>
      <c r="H5405" s="639">
        <f t="shared" si="2452"/>
        <v>0</v>
      </c>
      <c r="I5405" s="939">
        <f t="shared" si="2452"/>
        <v>0</v>
      </c>
      <c r="J5405" s="870">
        <f t="shared" si="2452"/>
        <v>510000</v>
      </c>
      <c r="K5405" s="759">
        <f t="shared" si="2450"/>
        <v>0</v>
      </c>
    </row>
    <row r="5406" spans="1:11" ht="14.1" customHeight="1" x14ac:dyDescent="0.25">
      <c r="A5406" s="744" t="s">
        <v>839</v>
      </c>
      <c r="B5406" s="437" t="s">
        <v>840</v>
      </c>
      <c r="C5406" s="631">
        <v>510000</v>
      </c>
      <c r="D5406" s="631"/>
      <c r="E5406" s="631"/>
      <c r="F5406" s="888"/>
      <c r="G5406" s="830"/>
      <c r="H5406" s="631"/>
      <c r="I5406" s="889"/>
      <c r="J5406" s="890">
        <f>C5406-I5406</f>
        <v>510000</v>
      </c>
      <c r="K5406" s="781">
        <f t="shared" si="2450"/>
        <v>0</v>
      </c>
    </row>
    <row r="5407" spans="1:11" ht="14.1" customHeight="1" x14ac:dyDescent="0.25">
      <c r="A5407" s="898"/>
      <c r="B5407" s="898"/>
      <c r="C5407" s="899"/>
      <c r="D5407" s="899"/>
      <c r="E5407" s="899"/>
      <c r="F5407" s="899"/>
      <c r="G5407" s="899"/>
      <c r="H5407" s="899"/>
      <c r="I5407" s="899"/>
      <c r="J5407" s="899"/>
      <c r="K5407" s="900"/>
    </row>
    <row r="5408" spans="1:11" ht="14.1" customHeight="1" x14ac:dyDescent="0.25">
      <c r="A5408" s="901"/>
      <c r="B5408" s="901"/>
      <c r="C5408" s="902"/>
      <c r="D5408" s="902"/>
      <c r="E5408" s="902"/>
      <c r="F5408" s="902"/>
      <c r="G5408" s="902"/>
      <c r="H5408" s="902"/>
      <c r="I5408" s="902"/>
      <c r="J5408" s="902"/>
      <c r="K5408" s="903"/>
    </row>
    <row r="5409" spans="1:11" ht="14.1" customHeight="1" x14ac:dyDescent="0.25">
      <c r="A5409" s="901"/>
      <c r="B5409" s="901"/>
      <c r="C5409" s="902"/>
      <c r="D5409" s="902"/>
      <c r="E5409" s="902"/>
      <c r="F5409" s="902"/>
      <c r="G5409" s="902"/>
      <c r="H5409" s="902"/>
      <c r="I5409" s="902"/>
      <c r="J5409" s="902"/>
      <c r="K5409" s="903"/>
    </row>
    <row r="5410" spans="1:11" ht="14.1" customHeight="1" x14ac:dyDescent="0.25">
      <c r="A5410" s="901"/>
      <c r="B5410" s="901"/>
      <c r="C5410" s="902"/>
      <c r="D5410" s="902"/>
      <c r="E5410" s="902"/>
      <c r="F5410" s="902"/>
      <c r="G5410" s="902"/>
      <c r="H5410" s="902"/>
      <c r="I5410" s="902"/>
      <c r="J5410" s="902"/>
      <c r="K5410" s="903"/>
    </row>
    <row r="5411" spans="1:11" ht="14.1" customHeight="1" x14ac:dyDescent="0.25">
      <c r="A5411" s="901"/>
      <c r="B5411" s="901"/>
      <c r="C5411" s="902"/>
      <c r="D5411" s="902"/>
      <c r="E5411" s="902"/>
      <c r="F5411" s="902"/>
      <c r="G5411" s="902"/>
      <c r="H5411" s="902"/>
      <c r="I5411" s="902"/>
      <c r="J5411" s="902"/>
      <c r="K5411" s="903">
        <v>4</v>
      </c>
    </row>
    <row r="5412" spans="1:11" ht="14.1" customHeight="1" x14ac:dyDescent="0.25">
      <c r="A5412" s="717" t="s">
        <v>435</v>
      </c>
      <c r="B5412" s="689">
        <v>2</v>
      </c>
      <c r="C5412" s="690" t="s">
        <v>436</v>
      </c>
      <c r="D5412" s="690" t="s">
        <v>437</v>
      </c>
      <c r="E5412" s="690" t="s">
        <v>438</v>
      </c>
      <c r="F5412" s="691" t="s">
        <v>439</v>
      </c>
      <c r="G5412" s="801">
        <v>7</v>
      </c>
      <c r="H5412" s="581">
        <v>8</v>
      </c>
      <c r="I5412" s="924">
        <v>9</v>
      </c>
      <c r="J5412" s="582">
        <v>10</v>
      </c>
      <c r="K5412" s="718">
        <v>11</v>
      </c>
    </row>
    <row r="5413" spans="1:11" ht="14.1" customHeight="1" thickBot="1" x14ac:dyDescent="0.3">
      <c r="A5413" s="891" t="s">
        <v>174</v>
      </c>
      <c r="B5413" s="892" t="s">
        <v>136</v>
      </c>
      <c r="C5413" s="893">
        <f>C5414+C5416+C5418+C5421</f>
        <v>1490000</v>
      </c>
      <c r="D5413" s="893">
        <f t="shared" ref="D5413:J5413" si="2453">D5414+D5416+D5418+D5421</f>
        <v>0</v>
      </c>
      <c r="E5413" s="893">
        <f t="shared" si="2453"/>
        <v>0</v>
      </c>
      <c r="F5413" s="894">
        <f t="shared" si="2453"/>
        <v>0</v>
      </c>
      <c r="G5413" s="895">
        <f t="shared" si="2453"/>
        <v>104250</v>
      </c>
      <c r="H5413" s="893">
        <f t="shared" si="2453"/>
        <v>0</v>
      </c>
      <c r="I5413" s="940">
        <f t="shared" si="2453"/>
        <v>104250</v>
      </c>
      <c r="J5413" s="896">
        <f t="shared" si="2453"/>
        <v>1385750</v>
      </c>
      <c r="K5413" s="897">
        <f>I5413/C5413*100</f>
        <v>6.9966442953020138</v>
      </c>
    </row>
    <row r="5414" spans="1:11" ht="14.1" customHeight="1" x14ac:dyDescent="0.25">
      <c r="A5414" s="747" t="s">
        <v>175</v>
      </c>
      <c r="B5414" s="41" t="s">
        <v>139</v>
      </c>
      <c r="C5414" s="618">
        <f>C5415</f>
        <v>190000</v>
      </c>
      <c r="D5414" s="618">
        <f t="shared" ref="D5414:J5414" si="2454">D5415</f>
        <v>0</v>
      </c>
      <c r="E5414" s="618">
        <f t="shared" si="2454"/>
        <v>0</v>
      </c>
      <c r="F5414" s="626">
        <f t="shared" si="2454"/>
        <v>0</v>
      </c>
      <c r="G5414" s="821">
        <f t="shared" si="2454"/>
        <v>78000</v>
      </c>
      <c r="H5414" s="618">
        <f t="shared" si="2454"/>
        <v>0</v>
      </c>
      <c r="I5414" s="935">
        <f t="shared" si="2454"/>
        <v>78000</v>
      </c>
      <c r="J5414" s="628">
        <f t="shared" si="2454"/>
        <v>112000</v>
      </c>
      <c r="K5414" s="743">
        <f>I5414/C5414*100</f>
        <v>41.05263157894737</v>
      </c>
    </row>
    <row r="5415" spans="1:11" ht="14.1" customHeight="1" x14ac:dyDescent="0.25">
      <c r="A5415" s="732" t="s">
        <v>176</v>
      </c>
      <c r="B5415" s="4" t="s">
        <v>140</v>
      </c>
      <c r="C5415" s="12">
        <v>190000</v>
      </c>
      <c r="D5415" s="218"/>
      <c r="E5415" s="218"/>
      <c r="F5415" s="697"/>
      <c r="G5415" s="822">
        <v>78000</v>
      </c>
      <c r="H5415" s="605">
        <v>0</v>
      </c>
      <c r="I5415" s="823">
        <f>H5415+G5415</f>
        <v>78000</v>
      </c>
      <c r="J5415" s="604">
        <f>C5415-I5415</f>
        <v>112000</v>
      </c>
      <c r="K5415" s="733">
        <f>I5415/C5415*100</f>
        <v>41.05263157894737</v>
      </c>
    </row>
    <row r="5416" spans="1:11" ht="14.1" customHeight="1" x14ac:dyDescent="0.25">
      <c r="A5416" s="732" t="s">
        <v>841</v>
      </c>
      <c r="B5416" s="4" t="s">
        <v>818</v>
      </c>
      <c r="C5416" s="12">
        <f>C5417</f>
        <v>0</v>
      </c>
      <c r="D5416" s="12">
        <f t="shared" ref="D5416:J5416" si="2455">D5417</f>
        <v>0</v>
      </c>
      <c r="E5416" s="12">
        <f t="shared" si="2455"/>
        <v>0</v>
      </c>
      <c r="F5416" s="633">
        <f t="shared" si="2455"/>
        <v>0</v>
      </c>
      <c r="G5416" s="824">
        <f t="shared" si="2455"/>
        <v>0</v>
      </c>
      <c r="H5416" s="12">
        <f t="shared" si="2455"/>
        <v>0</v>
      </c>
      <c r="I5416" s="834">
        <f t="shared" si="2455"/>
        <v>0</v>
      </c>
      <c r="J5416" s="634">
        <f t="shared" si="2455"/>
        <v>0</v>
      </c>
      <c r="K5416" s="733"/>
    </row>
    <row r="5417" spans="1:11" ht="14.1" customHeight="1" x14ac:dyDescent="0.25">
      <c r="A5417" s="732" t="s">
        <v>842</v>
      </c>
      <c r="B5417" s="4" t="s">
        <v>791</v>
      </c>
      <c r="C5417" s="12">
        <v>0</v>
      </c>
      <c r="D5417" s="218"/>
      <c r="E5417" s="218"/>
      <c r="F5417" s="697"/>
      <c r="G5417" s="822"/>
      <c r="H5417" s="605"/>
      <c r="I5417" s="823"/>
      <c r="J5417" s="604">
        <f>C5417-I5417</f>
        <v>0</v>
      </c>
      <c r="K5417" s="733"/>
    </row>
    <row r="5418" spans="1:11" ht="14.1" customHeight="1" x14ac:dyDescent="0.25">
      <c r="A5418" s="732" t="s">
        <v>177</v>
      </c>
      <c r="B5418" s="4" t="s">
        <v>141</v>
      </c>
      <c r="C5418" s="12">
        <f>C5419+C5420</f>
        <v>150000</v>
      </c>
      <c r="D5418" s="12">
        <f t="shared" ref="D5418:J5418" si="2456">D5419+D5420</f>
        <v>0</v>
      </c>
      <c r="E5418" s="12">
        <f t="shared" si="2456"/>
        <v>0</v>
      </c>
      <c r="F5418" s="12">
        <f t="shared" si="2456"/>
        <v>0</v>
      </c>
      <c r="G5418" s="12">
        <f t="shared" si="2456"/>
        <v>26250</v>
      </c>
      <c r="H5418" s="12">
        <f t="shared" si="2456"/>
        <v>0</v>
      </c>
      <c r="I5418" s="12">
        <f t="shared" si="2456"/>
        <v>26250</v>
      </c>
      <c r="J5418" s="12">
        <f t="shared" si="2456"/>
        <v>123750</v>
      </c>
      <c r="K5418" s="733">
        <f>I5418/C5418*100</f>
        <v>17.5</v>
      </c>
    </row>
    <row r="5419" spans="1:11" ht="14.1" customHeight="1" x14ac:dyDescent="0.25">
      <c r="A5419" s="732" t="s">
        <v>1016</v>
      </c>
      <c r="B5419" s="4" t="s">
        <v>142</v>
      </c>
      <c r="C5419" s="12">
        <v>150000</v>
      </c>
      <c r="D5419" s="12"/>
      <c r="E5419" s="12"/>
      <c r="F5419" s="633"/>
      <c r="G5419" s="824">
        <v>26250</v>
      </c>
      <c r="H5419" s="12">
        <v>0</v>
      </c>
      <c r="I5419" s="834">
        <f>H5419+G5419</f>
        <v>26250</v>
      </c>
      <c r="J5419" s="634">
        <f>C5419-I5419</f>
        <v>123750</v>
      </c>
      <c r="K5419" s="733">
        <f>I5419/C5419*100</f>
        <v>17.5</v>
      </c>
    </row>
    <row r="5420" spans="1:11" ht="14.1" customHeight="1" x14ac:dyDescent="0.25">
      <c r="A5420" s="732" t="s">
        <v>843</v>
      </c>
      <c r="B5420" s="4" t="s">
        <v>809</v>
      </c>
      <c r="C5420" s="12">
        <v>0</v>
      </c>
      <c r="D5420" s="218"/>
      <c r="E5420" s="605">
        <v>0</v>
      </c>
      <c r="F5420" s="699"/>
      <c r="G5420" s="822"/>
      <c r="H5420" s="605"/>
      <c r="I5420" s="823">
        <f>H5420+G5420</f>
        <v>0</v>
      </c>
      <c r="J5420" s="604">
        <f>C5420-I5420</f>
        <v>0</v>
      </c>
      <c r="K5420" s="733"/>
    </row>
    <row r="5421" spans="1:11" ht="14.1" customHeight="1" x14ac:dyDescent="0.25">
      <c r="A5421" s="732" t="s">
        <v>178</v>
      </c>
      <c r="B5421" s="4" t="s">
        <v>143</v>
      </c>
      <c r="C5421" s="12">
        <f>C5422</f>
        <v>1150000</v>
      </c>
      <c r="D5421" s="12">
        <f t="shared" ref="D5421:J5421" si="2457">D5422</f>
        <v>0</v>
      </c>
      <c r="E5421" s="12">
        <f t="shared" si="2457"/>
        <v>0</v>
      </c>
      <c r="F5421" s="633">
        <f t="shared" si="2457"/>
        <v>0</v>
      </c>
      <c r="G5421" s="824">
        <f t="shared" si="2457"/>
        <v>0</v>
      </c>
      <c r="H5421" s="12">
        <f t="shared" si="2457"/>
        <v>0</v>
      </c>
      <c r="I5421" s="834">
        <f t="shared" si="2457"/>
        <v>0</v>
      </c>
      <c r="J5421" s="634">
        <f t="shared" si="2457"/>
        <v>1150000</v>
      </c>
      <c r="K5421" s="733">
        <f t="shared" ref="K5421:K5430" si="2458">I5421/C5421*100</f>
        <v>0</v>
      </c>
    </row>
    <row r="5422" spans="1:11" ht="14.1" customHeight="1" x14ac:dyDescent="0.25">
      <c r="A5422" s="732" t="s">
        <v>844</v>
      </c>
      <c r="B5422" s="4" t="s">
        <v>144</v>
      </c>
      <c r="C5422" s="12">
        <v>1150000</v>
      </c>
      <c r="D5422" s="218"/>
      <c r="E5422" s="218"/>
      <c r="F5422" s="697"/>
      <c r="G5422" s="822"/>
      <c r="H5422" s="605"/>
      <c r="I5422" s="823">
        <f>H5422+G5422</f>
        <v>0</v>
      </c>
      <c r="J5422" s="604">
        <f>C5422-I5422</f>
        <v>1150000</v>
      </c>
      <c r="K5422" s="733">
        <f t="shared" si="2458"/>
        <v>0</v>
      </c>
    </row>
    <row r="5423" spans="1:11" ht="14.1" customHeight="1" x14ac:dyDescent="0.25">
      <c r="A5423" s="745" t="s">
        <v>107</v>
      </c>
      <c r="B5423" s="38" t="s">
        <v>450</v>
      </c>
      <c r="C5423" s="620">
        <f t="shared" ref="C5423:J5423" si="2459">C5424+C5437</f>
        <v>5000000</v>
      </c>
      <c r="D5423" s="620">
        <f t="shared" si="2459"/>
        <v>0</v>
      </c>
      <c r="E5423" s="620">
        <f t="shared" si="2459"/>
        <v>0</v>
      </c>
      <c r="F5423" s="453">
        <f t="shared" si="2459"/>
        <v>0</v>
      </c>
      <c r="G5423" s="825">
        <f t="shared" si="2459"/>
        <v>5000000</v>
      </c>
      <c r="H5423" s="619">
        <f t="shared" si="2459"/>
        <v>0</v>
      </c>
      <c r="I5423" s="665">
        <f t="shared" si="2459"/>
        <v>5000000</v>
      </c>
      <c r="J5423" s="621">
        <f t="shared" si="2459"/>
        <v>0</v>
      </c>
      <c r="K5423" s="746">
        <f t="shared" si="2458"/>
        <v>100</v>
      </c>
    </row>
    <row r="5424" spans="1:11" ht="14.1" customHeight="1" thickBot="1" x14ac:dyDescent="0.3">
      <c r="A5424" s="371" t="s">
        <v>13</v>
      </c>
      <c r="B5424" s="47" t="s">
        <v>14</v>
      </c>
      <c r="C5424" s="616">
        <f>C5425+C5430</f>
        <v>0</v>
      </c>
      <c r="D5424" s="616">
        <f t="shared" ref="D5424:J5424" si="2460">D5425+D5430</f>
        <v>0</v>
      </c>
      <c r="E5424" s="616">
        <f t="shared" si="2460"/>
        <v>0</v>
      </c>
      <c r="F5424" s="622">
        <f t="shared" si="2460"/>
        <v>0</v>
      </c>
      <c r="G5424" s="838">
        <f t="shared" si="2460"/>
        <v>0</v>
      </c>
      <c r="H5424" s="641">
        <f t="shared" si="2460"/>
        <v>0</v>
      </c>
      <c r="I5424" s="962">
        <f t="shared" si="2460"/>
        <v>0</v>
      </c>
      <c r="J5424" s="632">
        <f t="shared" si="2460"/>
        <v>0</v>
      </c>
      <c r="K5424" s="739" t="e">
        <f t="shared" si="2458"/>
        <v>#DIV/0!</v>
      </c>
    </row>
    <row r="5425" spans="1:11" ht="14.1" customHeight="1" thickBot="1" x14ac:dyDescent="0.3">
      <c r="A5425" s="372" t="s">
        <v>182</v>
      </c>
      <c r="B5425" s="3" t="s">
        <v>80</v>
      </c>
      <c r="C5425" s="617">
        <f>C5426+C5428</f>
        <v>0</v>
      </c>
      <c r="D5425" s="617">
        <f t="shared" ref="D5425:J5425" si="2461">D5426+D5428</f>
        <v>0</v>
      </c>
      <c r="E5425" s="617">
        <f t="shared" si="2461"/>
        <v>0</v>
      </c>
      <c r="F5425" s="624">
        <f t="shared" si="2461"/>
        <v>0</v>
      </c>
      <c r="G5425" s="820">
        <f t="shared" si="2461"/>
        <v>0</v>
      </c>
      <c r="H5425" s="617">
        <f t="shared" si="2461"/>
        <v>0</v>
      </c>
      <c r="I5425" s="934">
        <f t="shared" si="2461"/>
        <v>0</v>
      </c>
      <c r="J5425" s="625">
        <f t="shared" si="2461"/>
        <v>0</v>
      </c>
      <c r="K5425" s="741" t="e">
        <f t="shared" si="2458"/>
        <v>#DIV/0!</v>
      </c>
    </row>
    <row r="5426" spans="1:11" ht="14.1" customHeight="1" x14ac:dyDescent="0.25">
      <c r="A5426" s="747" t="s">
        <v>183</v>
      </c>
      <c r="B5426" s="41" t="s">
        <v>137</v>
      </c>
      <c r="C5426" s="618">
        <f>C5427</f>
        <v>0</v>
      </c>
      <c r="D5426" s="618">
        <f t="shared" ref="D5426:J5426" si="2462">D5427</f>
        <v>0</v>
      </c>
      <c r="E5426" s="618">
        <f t="shared" si="2462"/>
        <v>0</v>
      </c>
      <c r="F5426" s="626">
        <f t="shared" si="2462"/>
        <v>0</v>
      </c>
      <c r="G5426" s="821">
        <f t="shared" si="2462"/>
        <v>0</v>
      </c>
      <c r="H5426" s="618">
        <f t="shared" si="2462"/>
        <v>0</v>
      </c>
      <c r="I5426" s="935">
        <f t="shared" si="2462"/>
        <v>0</v>
      </c>
      <c r="J5426" s="628">
        <f t="shared" si="2462"/>
        <v>0</v>
      </c>
      <c r="K5426" s="743" t="e">
        <f t="shared" si="2458"/>
        <v>#DIV/0!</v>
      </c>
    </row>
    <row r="5427" spans="1:11" ht="14.1" customHeight="1" x14ac:dyDescent="0.25">
      <c r="A5427" s="732" t="s">
        <v>184</v>
      </c>
      <c r="B5427" s="4" t="s">
        <v>179</v>
      </c>
      <c r="C5427" s="12">
        <v>0</v>
      </c>
      <c r="D5427" s="587"/>
      <c r="E5427" s="587"/>
      <c r="F5427" s="699"/>
      <c r="G5427" s="822"/>
      <c r="H5427" s="605"/>
      <c r="I5427" s="823">
        <f>H5427+G5427</f>
        <v>0</v>
      </c>
      <c r="J5427" s="604">
        <f>C5427-I5427</f>
        <v>0</v>
      </c>
      <c r="K5427" s="733" t="e">
        <f t="shared" si="2458"/>
        <v>#DIV/0!</v>
      </c>
    </row>
    <row r="5428" spans="1:11" ht="14.1" customHeight="1" x14ac:dyDescent="0.25">
      <c r="A5428" s="732" t="s">
        <v>185</v>
      </c>
      <c r="B5428" s="4" t="s">
        <v>180</v>
      </c>
      <c r="C5428" s="12">
        <f>C5429</f>
        <v>0</v>
      </c>
      <c r="D5428" s="12">
        <f t="shared" ref="D5428:J5428" si="2463">D5429</f>
        <v>0</v>
      </c>
      <c r="E5428" s="12">
        <f t="shared" si="2463"/>
        <v>0</v>
      </c>
      <c r="F5428" s="633">
        <f t="shared" si="2463"/>
        <v>0</v>
      </c>
      <c r="G5428" s="824">
        <f t="shared" si="2463"/>
        <v>0</v>
      </c>
      <c r="H5428" s="12">
        <f t="shared" si="2463"/>
        <v>0</v>
      </c>
      <c r="I5428" s="834">
        <f t="shared" si="2463"/>
        <v>0</v>
      </c>
      <c r="J5428" s="634">
        <f t="shared" si="2463"/>
        <v>0</v>
      </c>
      <c r="K5428" s="733" t="e">
        <f t="shared" si="2458"/>
        <v>#DIV/0!</v>
      </c>
    </row>
    <row r="5429" spans="1:11" ht="14.1" customHeight="1" thickBot="1" x14ac:dyDescent="0.3">
      <c r="A5429" s="736" t="s">
        <v>186</v>
      </c>
      <c r="B5429" s="32" t="s">
        <v>181</v>
      </c>
      <c r="C5429" s="611">
        <v>0</v>
      </c>
      <c r="D5429" s="590"/>
      <c r="E5429" s="590"/>
      <c r="F5429" s="698"/>
      <c r="G5429" s="828"/>
      <c r="H5429" s="629"/>
      <c r="I5429" s="829">
        <f>H5429+G5429</f>
        <v>0</v>
      </c>
      <c r="J5429" s="630">
        <f>C5429-I5429</f>
        <v>0</v>
      </c>
      <c r="K5429" s="737" t="e">
        <f t="shared" si="2458"/>
        <v>#DIV/0!</v>
      </c>
    </row>
    <row r="5430" spans="1:11" ht="14.1" customHeight="1" thickBot="1" x14ac:dyDescent="0.3">
      <c r="A5430" s="372" t="s">
        <v>187</v>
      </c>
      <c r="B5430" s="3" t="s">
        <v>136</v>
      </c>
      <c r="C5430" s="617">
        <f>C5431+C5433+C5435</f>
        <v>0</v>
      </c>
      <c r="D5430" s="617">
        <f t="shared" ref="D5430:J5430" si="2464">D5431+D5433+D5435</f>
        <v>0</v>
      </c>
      <c r="E5430" s="617">
        <f t="shared" si="2464"/>
        <v>0</v>
      </c>
      <c r="F5430" s="624">
        <f t="shared" si="2464"/>
        <v>0</v>
      </c>
      <c r="G5430" s="820">
        <f t="shared" si="2464"/>
        <v>0</v>
      </c>
      <c r="H5430" s="617">
        <f t="shared" si="2464"/>
        <v>0</v>
      </c>
      <c r="I5430" s="934">
        <f t="shared" si="2464"/>
        <v>0</v>
      </c>
      <c r="J5430" s="625">
        <f t="shared" si="2464"/>
        <v>0</v>
      </c>
      <c r="K5430" s="741" t="e">
        <f t="shared" si="2458"/>
        <v>#DIV/0!</v>
      </c>
    </row>
    <row r="5431" spans="1:11" ht="14.1" customHeight="1" x14ac:dyDescent="0.25">
      <c r="A5431" s="760" t="s">
        <v>847</v>
      </c>
      <c r="B5431" s="442" t="s">
        <v>139</v>
      </c>
      <c r="C5431" s="635">
        <f>C5432</f>
        <v>0</v>
      </c>
      <c r="D5431" s="635">
        <f t="shared" ref="D5431:J5431" si="2465">D5432</f>
        <v>0</v>
      </c>
      <c r="E5431" s="635">
        <f t="shared" si="2465"/>
        <v>0</v>
      </c>
      <c r="F5431" s="786">
        <f t="shared" si="2465"/>
        <v>0</v>
      </c>
      <c r="G5431" s="833">
        <f t="shared" si="2465"/>
        <v>0</v>
      </c>
      <c r="H5431" s="635">
        <f t="shared" si="2465"/>
        <v>0</v>
      </c>
      <c r="I5431" s="937">
        <f t="shared" si="2465"/>
        <v>0</v>
      </c>
      <c r="J5431" s="867">
        <f t="shared" si="2465"/>
        <v>0</v>
      </c>
      <c r="K5431" s="761"/>
    </row>
    <row r="5432" spans="1:11" ht="14.1" customHeight="1" x14ac:dyDescent="0.25">
      <c r="A5432" s="732" t="s">
        <v>848</v>
      </c>
      <c r="B5432" s="4" t="s">
        <v>140</v>
      </c>
      <c r="C5432" s="12">
        <v>0</v>
      </c>
      <c r="D5432" s="12"/>
      <c r="E5432" s="12"/>
      <c r="F5432" s="633"/>
      <c r="G5432" s="824"/>
      <c r="H5432" s="12"/>
      <c r="I5432" s="834"/>
      <c r="J5432" s="634">
        <f>C5432-I5432</f>
        <v>0</v>
      </c>
      <c r="K5432" s="733"/>
    </row>
    <row r="5433" spans="1:11" ht="14.1" customHeight="1" x14ac:dyDescent="0.25">
      <c r="A5433" s="732" t="s">
        <v>188</v>
      </c>
      <c r="B5433" s="4" t="s">
        <v>143</v>
      </c>
      <c r="C5433" s="12">
        <f>C5434</f>
        <v>0</v>
      </c>
      <c r="D5433" s="12">
        <f t="shared" ref="D5433:J5433" si="2466">D5434</f>
        <v>0</v>
      </c>
      <c r="E5433" s="12">
        <f t="shared" si="2466"/>
        <v>0</v>
      </c>
      <c r="F5433" s="633">
        <f t="shared" si="2466"/>
        <v>0</v>
      </c>
      <c r="G5433" s="824">
        <f t="shared" si="2466"/>
        <v>0</v>
      </c>
      <c r="H5433" s="12">
        <f t="shared" si="2466"/>
        <v>0</v>
      </c>
      <c r="I5433" s="834">
        <f t="shared" si="2466"/>
        <v>0</v>
      </c>
      <c r="J5433" s="634">
        <f t="shared" si="2466"/>
        <v>0</v>
      </c>
      <c r="K5433" s="733" t="e">
        <f>I5433/C5433*100</f>
        <v>#DIV/0!</v>
      </c>
    </row>
    <row r="5434" spans="1:11" ht="14.1" customHeight="1" x14ac:dyDescent="0.25">
      <c r="A5434" s="732" t="s">
        <v>189</v>
      </c>
      <c r="B5434" s="4" t="s">
        <v>160</v>
      </c>
      <c r="C5434" s="12">
        <v>0</v>
      </c>
      <c r="D5434" s="587"/>
      <c r="E5434" s="587"/>
      <c r="F5434" s="699"/>
      <c r="G5434" s="822"/>
      <c r="H5434" s="605"/>
      <c r="I5434" s="823">
        <f>H5434+G5434</f>
        <v>0</v>
      </c>
      <c r="J5434" s="636">
        <f>C5434-I5434</f>
        <v>0</v>
      </c>
      <c r="K5434" s="733" t="e">
        <f>I5434/C5434*100</f>
        <v>#DIV/0!</v>
      </c>
    </row>
    <row r="5435" spans="1:11" ht="14.1" customHeight="1" x14ac:dyDescent="0.25">
      <c r="A5435" s="732" t="s">
        <v>849</v>
      </c>
      <c r="B5435" s="4" t="s">
        <v>845</v>
      </c>
      <c r="C5435" s="12">
        <f>C5436</f>
        <v>0</v>
      </c>
      <c r="D5435" s="12">
        <f t="shared" ref="D5435:J5435" si="2467">D5436</f>
        <v>0</v>
      </c>
      <c r="E5435" s="12">
        <f t="shared" si="2467"/>
        <v>0</v>
      </c>
      <c r="F5435" s="633">
        <f t="shared" si="2467"/>
        <v>0</v>
      </c>
      <c r="G5435" s="824">
        <f t="shared" si="2467"/>
        <v>0</v>
      </c>
      <c r="H5435" s="12">
        <f t="shared" si="2467"/>
        <v>0</v>
      </c>
      <c r="I5435" s="834">
        <f t="shared" si="2467"/>
        <v>0</v>
      </c>
      <c r="J5435" s="634">
        <f t="shared" si="2467"/>
        <v>0</v>
      </c>
      <c r="K5435" s="733"/>
    </row>
    <row r="5436" spans="1:11" ht="14.1" customHeight="1" thickBot="1" x14ac:dyDescent="0.3">
      <c r="A5436" s="762" t="s">
        <v>850</v>
      </c>
      <c r="B5436" s="443" t="s">
        <v>846</v>
      </c>
      <c r="C5436" s="642">
        <v>0</v>
      </c>
      <c r="D5436" s="700"/>
      <c r="E5436" s="700"/>
      <c r="F5436" s="701"/>
      <c r="G5436" s="839"/>
      <c r="H5436" s="643"/>
      <c r="I5436" s="840"/>
      <c r="J5436" s="644">
        <f>C5436-I5436</f>
        <v>0</v>
      </c>
      <c r="K5436" s="763"/>
    </row>
    <row r="5437" spans="1:11" ht="14.1" customHeight="1" thickBot="1" x14ac:dyDescent="0.3">
      <c r="A5437" s="764" t="s">
        <v>15</v>
      </c>
      <c r="B5437" s="78" t="s">
        <v>16</v>
      </c>
      <c r="C5437" s="645">
        <f>C5438+C5441</f>
        <v>5000000</v>
      </c>
      <c r="D5437" s="645">
        <f t="shared" ref="D5437:J5437" si="2468">D5438+D5441</f>
        <v>0</v>
      </c>
      <c r="E5437" s="645">
        <f t="shared" si="2468"/>
        <v>0</v>
      </c>
      <c r="F5437" s="646">
        <f t="shared" si="2468"/>
        <v>0</v>
      </c>
      <c r="G5437" s="841">
        <f t="shared" si="2468"/>
        <v>5000000</v>
      </c>
      <c r="H5437" s="647">
        <f t="shared" si="2468"/>
        <v>0</v>
      </c>
      <c r="I5437" s="964">
        <f t="shared" si="2468"/>
        <v>5000000</v>
      </c>
      <c r="J5437" s="648">
        <f t="shared" si="2468"/>
        <v>0</v>
      </c>
      <c r="K5437" s="765">
        <f t="shared" ref="K5437:K5450" si="2469">I5437/C5437*100</f>
        <v>100</v>
      </c>
    </row>
    <row r="5438" spans="1:11" ht="14.1" customHeight="1" thickBot="1" x14ac:dyDescent="0.3">
      <c r="A5438" s="372" t="s">
        <v>193</v>
      </c>
      <c r="B5438" s="3" t="s">
        <v>80</v>
      </c>
      <c r="C5438" s="617">
        <f>C5439</f>
        <v>670000</v>
      </c>
      <c r="D5438" s="617">
        <f t="shared" ref="D5438:J5439" si="2470">D5439</f>
        <v>0</v>
      </c>
      <c r="E5438" s="617">
        <f t="shared" si="2470"/>
        <v>0</v>
      </c>
      <c r="F5438" s="624">
        <f t="shared" si="2470"/>
        <v>0</v>
      </c>
      <c r="G5438" s="820">
        <f t="shared" si="2470"/>
        <v>670000</v>
      </c>
      <c r="H5438" s="617">
        <f t="shared" si="2470"/>
        <v>0</v>
      </c>
      <c r="I5438" s="934">
        <f t="shared" si="2470"/>
        <v>670000</v>
      </c>
      <c r="J5438" s="625">
        <f t="shared" si="2470"/>
        <v>0</v>
      </c>
      <c r="K5438" s="741">
        <f t="shared" si="2469"/>
        <v>100</v>
      </c>
    </row>
    <row r="5439" spans="1:11" ht="14.1" customHeight="1" x14ac:dyDescent="0.25">
      <c r="A5439" s="747" t="s">
        <v>194</v>
      </c>
      <c r="B5439" s="41" t="s">
        <v>137</v>
      </c>
      <c r="C5439" s="618">
        <f>C5440</f>
        <v>670000</v>
      </c>
      <c r="D5439" s="618">
        <f t="shared" si="2470"/>
        <v>0</v>
      </c>
      <c r="E5439" s="618">
        <f t="shared" si="2470"/>
        <v>0</v>
      </c>
      <c r="F5439" s="626">
        <f t="shared" si="2470"/>
        <v>0</v>
      </c>
      <c r="G5439" s="821">
        <f t="shared" si="2470"/>
        <v>670000</v>
      </c>
      <c r="H5439" s="618">
        <f t="shared" si="2470"/>
        <v>0</v>
      </c>
      <c r="I5439" s="935">
        <f t="shared" si="2470"/>
        <v>670000</v>
      </c>
      <c r="J5439" s="628">
        <f t="shared" si="2470"/>
        <v>0</v>
      </c>
      <c r="K5439" s="743">
        <f t="shared" si="2469"/>
        <v>100</v>
      </c>
    </row>
    <row r="5440" spans="1:11" ht="14.1" customHeight="1" thickBot="1" x14ac:dyDescent="0.3">
      <c r="A5440" s="736" t="s">
        <v>195</v>
      </c>
      <c r="B5440" s="32" t="s">
        <v>138</v>
      </c>
      <c r="C5440" s="611">
        <v>670000</v>
      </c>
      <c r="D5440" s="590"/>
      <c r="E5440" s="590"/>
      <c r="F5440" s="698"/>
      <c r="G5440" s="828">
        <v>670000</v>
      </c>
      <c r="H5440" s="629">
        <v>0</v>
      </c>
      <c r="I5440" s="829">
        <f>H5440+G5440</f>
        <v>670000</v>
      </c>
      <c r="J5440" s="630">
        <f>C5440-I5440</f>
        <v>0</v>
      </c>
      <c r="K5440" s="737">
        <f t="shared" si="2469"/>
        <v>100</v>
      </c>
    </row>
    <row r="5441" spans="1:11" ht="14.1" customHeight="1" thickBot="1" x14ac:dyDescent="0.3">
      <c r="A5441" s="372" t="s">
        <v>196</v>
      </c>
      <c r="B5441" s="3" t="s">
        <v>136</v>
      </c>
      <c r="C5441" s="617">
        <f>C5442+C5444+C5446+C5448</f>
        <v>4330000</v>
      </c>
      <c r="D5441" s="617">
        <f t="shared" ref="D5441:J5441" si="2471">D5442+D5444+D5446+D5448</f>
        <v>0</v>
      </c>
      <c r="E5441" s="617">
        <f t="shared" si="2471"/>
        <v>0</v>
      </c>
      <c r="F5441" s="624">
        <f t="shared" si="2471"/>
        <v>0</v>
      </c>
      <c r="G5441" s="820">
        <f t="shared" si="2471"/>
        <v>4330000</v>
      </c>
      <c r="H5441" s="617">
        <f t="shared" si="2471"/>
        <v>0</v>
      </c>
      <c r="I5441" s="934">
        <f t="shared" si="2471"/>
        <v>4330000</v>
      </c>
      <c r="J5441" s="625">
        <f t="shared" si="2471"/>
        <v>0</v>
      </c>
      <c r="K5441" s="741">
        <f t="shared" si="2469"/>
        <v>100</v>
      </c>
    </row>
    <row r="5442" spans="1:11" ht="14.1" customHeight="1" x14ac:dyDescent="0.25">
      <c r="A5442" s="747" t="s">
        <v>197</v>
      </c>
      <c r="B5442" s="41" t="s">
        <v>139</v>
      </c>
      <c r="C5442" s="618">
        <f>C5443</f>
        <v>755000</v>
      </c>
      <c r="D5442" s="618">
        <f t="shared" ref="D5442:J5442" si="2472">D5443</f>
        <v>0</v>
      </c>
      <c r="E5442" s="618">
        <f t="shared" si="2472"/>
        <v>0</v>
      </c>
      <c r="F5442" s="626">
        <f t="shared" si="2472"/>
        <v>0</v>
      </c>
      <c r="G5442" s="821">
        <f t="shared" si="2472"/>
        <v>755000</v>
      </c>
      <c r="H5442" s="618">
        <f t="shared" si="2472"/>
        <v>0</v>
      </c>
      <c r="I5442" s="935">
        <f t="shared" si="2472"/>
        <v>755000</v>
      </c>
      <c r="J5442" s="628">
        <f t="shared" si="2472"/>
        <v>0</v>
      </c>
      <c r="K5442" s="743">
        <f t="shared" si="2469"/>
        <v>100</v>
      </c>
    </row>
    <row r="5443" spans="1:11" ht="14.1" customHeight="1" x14ac:dyDescent="0.25">
      <c r="A5443" s="732" t="s">
        <v>198</v>
      </c>
      <c r="B5443" s="4" t="s">
        <v>140</v>
      </c>
      <c r="C5443" s="12">
        <v>755000</v>
      </c>
      <c r="D5443" s="218"/>
      <c r="E5443" s="218"/>
      <c r="F5443" s="697"/>
      <c r="G5443" s="804">
        <v>755000</v>
      </c>
      <c r="H5443" s="605">
        <v>0</v>
      </c>
      <c r="I5443" s="823">
        <f>H5443+G5443</f>
        <v>755000</v>
      </c>
      <c r="J5443" s="604">
        <f>C5443-I5443</f>
        <v>0</v>
      </c>
      <c r="K5443" s="733">
        <f t="shared" si="2469"/>
        <v>100</v>
      </c>
    </row>
    <row r="5444" spans="1:11" ht="14.1" customHeight="1" x14ac:dyDescent="0.25">
      <c r="A5444" s="732" t="s">
        <v>199</v>
      </c>
      <c r="B5444" s="4" t="s">
        <v>141</v>
      </c>
      <c r="C5444" s="12">
        <f>C5445</f>
        <v>200000</v>
      </c>
      <c r="D5444" s="12">
        <f t="shared" ref="D5444:J5444" si="2473">D5445</f>
        <v>0</v>
      </c>
      <c r="E5444" s="12">
        <f t="shared" si="2473"/>
        <v>0</v>
      </c>
      <c r="F5444" s="633">
        <f t="shared" si="2473"/>
        <v>0</v>
      </c>
      <c r="G5444" s="824">
        <f t="shared" si="2473"/>
        <v>200000</v>
      </c>
      <c r="H5444" s="12">
        <f t="shared" si="2473"/>
        <v>0</v>
      </c>
      <c r="I5444" s="834">
        <f t="shared" si="2473"/>
        <v>200000</v>
      </c>
      <c r="J5444" s="634">
        <f t="shared" si="2473"/>
        <v>0</v>
      </c>
      <c r="K5444" s="733">
        <f t="shared" si="2469"/>
        <v>100</v>
      </c>
    </row>
    <row r="5445" spans="1:11" ht="14.1" customHeight="1" x14ac:dyDescent="0.25">
      <c r="A5445" s="732" t="s">
        <v>200</v>
      </c>
      <c r="B5445" s="4" t="s">
        <v>142</v>
      </c>
      <c r="C5445" s="12">
        <v>200000</v>
      </c>
      <c r="D5445" s="218"/>
      <c r="E5445" s="218"/>
      <c r="F5445" s="697"/>
      <c r="G5445" s="822">
        <v>200000</v>
      </c>
      <c r="H5445" s="605">
        <v>0</v>
      </c>
      <c r="I5445" s="823">
        <f>H5445+G5445</f>
        <v>200000</v>
      </c>
      <c r="J5445" s="604">
        <f>C5445-I5445</f>
        <v>0</v>
      </c>
      <c r="K5445" s="733">
        <f t="shared" si="2469"/>
        <v>100</v>
      </c>
    </row>
    <row r="5446" spans="1:11" ht="14.1" customHeight="1" x14ac:dyDescent="0.25">
      <c r="A5446" s="732" t="s">
        <v>201</v>
      </c>
      <c r="B5446" s="4" t="s">
        <v>143</v>
      </c>
      <c r="C5446" s="12">
        <f>C5447</f>
        <v>1275000</v>
      </c>
      <c r="D5446" s="12">
        <f t="shared" ref="D5446:J5446" si="2474">D5447</f>
        <v>0</v>
      </c>
      <c r="E5446" s="12">
        <f t="shared" si="2474"/>
        <v>0</v>
      </c>
      <c r="F5446" s="633">
        <f t="shared" si="2474"/>
        <v>0</v>
      </c>
      <c r="G5446" s="824">
        <f t="shared" si="2474"/>
        <v>1275000</v>
      </c>
      <c r="H5446" s="12">
        <f t="shared" si="2474"/>
        <v>0</v>
      </c>
      <c r="I5446" s="834">
        <f t="shared" si="2474"/>
        <v>1275000</v>
      </c>
      <c r="J5446" s="634">
        <f t="shared" si="2474"/>
        <v>0</v>
      </c>
      <c r="K5446" s="733">
        <f t="shared" si="2469"/>
        <v>100</v>
      </c>
    </row>
    <row r="5447" spans="1:11" ht="14.1" customHeight="1" x14ac:dyDescent="0.25">
      <c r="A5447" s="732" t="s">
        <v>202</v>
      </c>
      <c r="B5447" s="4" t="s">
        <v>160</v>
      </c>
      <c r="C5447" s="12">
        <v>1275000</v>
      </c>
      <c r="D5447" s="218"/>
      <c r="E5447" s="218"/>
      <c r="F5447" s="697"/>
      <c r="G5447" s="822">
        <v>1275000</v>
      </c>
      <c r="H5447" s="605">
        <v>0</v>
      </c>
      <c r="I5447" s="823">
        <f>H5447+G5447</f>
        <v>1275000</v>
      </c>
      <c r="J5447" s="604">
        <f>C5447-I5447</f>
        <v>0</v>
      </c>
      <c r="K5447" s="733">
        <f t="shared" si="2469"/>
        <v>100</v>
      </c>
    </row>
    <row r="5448" spans="1:11" ht="14.1" customHeight="1" x14ac:dyDescent="0.25">
      <c r="A5448" s="732" t="s">
        <v>203</v>
      </c>
      <c r="B5448" s="4" t="s">
        <v>190</v>
      </c>
      <c r="C5448" s="12">
        <f>C5449+C5450</f>
        <v>2100000</v>
      </c>
      <c r="D5448" s="12">
        <f t="shared" ref="D5448:J5448" si="2475">D5449+D5450</f>
        <v>0</v>
      </c>
      <c r="E5448" s="12">
        <f t="shared" si="2475"/>
        <v>0</v>
      </c>
      <c r="F5448" s="633">
        <f t="shared" si="2475"/>
        <v>0</v>
      </c>
      <c r="G5448" s="824">
        <f t="shared" si="2475"/>
        <v>2100000</v>
      </c>
      <c r="H5448" s="12">
        <f t="shared" si="2475"/>
        <v>0</v>
      </c>
      <c r="I5448" s="834">
        <f t="shared" si="2475"/>
        <v>2100000</v>
      </c>
      <c r="J5448" s="634">
        <f t="shared" si="2475"/>
        <v>0</v>
      </c>
      <c r="K5448" s="733">
        <f t="shared" si="2469"/>
        <v>100</v>
      </c>
    </row>
    <row r="5449" spans="1:11" ht="14.1" customHeight="1" x14ac:dyDescent="0.25">
      <c r="A5449" s="732" t="s">
        <v>204</v>
      </c>
      <c r="B5449" s="4" t="s">
        <v>191</v>
      </c>
      <c r="C5449" s="12">
        <v>1500000</v>
      </c>
      <c r="D5449" s="218"/>
      <c r="E5449" s="218"/>
      <c r="F5449" s="697"/>
      <c r="G5449" s="822">
        <v>1500000</v>
      </c>
      <c r="H5449" s="605">
        <v>0</v>
      </c>
      <c r="I5449" s="823">
        <f>H5449+G5449</f>
        <v>1500000</v>
      </c>
      <c r="J5449" s="604">
        <f>C5449-I5449</f>
        <v>0</v>
      </c>
      <c r="K5449" s="733">
        <f t="shared" si="2469"/>
        <v>100</v>
      </c>
    </row>
    <row r="5450" spans="1:11" ht="14.1" customHeight="1" x14ac:dyDescent="0.25">
      <c r="A5450" s="732" t="s">
        <v>205</v>
      </c>
      <c r="B5450" s="4" t="s">
        <v>192</v>
      </c>
      <c r="C5450" s="12">
        <v>600000</v>
      </c>
      <c r="D5450" s="218"/>
      <c r="E5450" s="218"/>
      <c r="F5450" s="697"/>
      <c r="G5450" s="822">
        <v>600000</v>
      </c>
      <c r="H5450" s="605">
        <v>0</v>
      </c>
      <c r="I5450" s="823">
        <f>H5450+G5450</f>
        <v>600000</v>
      </c>
      <c r="J5450" s="604">
        <f>C5450-I5450</f>
        <v>0</v>
      </c>
      <c r="K5450" s="733">
        <f t="shared" si="2469"/>
        <v>100</v>
      </c>
    </row>
    <row r="5451" spans="1:11" ht="14.1" customHeight="1" x14ac:dyDescent="0.25">
      <c r="A5451" s="879"/>
      <c r="B5451" s="879"/>
      <c r="C5451" s="880"/>
      <c r="D5451" s="881"/>
      <c r="E5451" s="881"/>
      <c r="F5451" s="881"/>
      <c r="G5451" s="882"/>
      <c r="H5451" s="882"/>
      <c r="I5451" s="882"/>
      <c r="J5451" s="883"/>
      <c r="K5451" s="884"/>
    </row>
    <row r="5452" spans="1:11" ht="14.1" customHeight="1" x14ac:dyDescent="0.25">
      <c r="A5452" s="7"/>
      <c r="B5452" s="7"/>
      <c r="C5452" s="885"/>
      <c r="D5452" s="220"/>
      <c r="E5452" s="220"/>
      <c r="F5452" s="220"/>
      <c r="G5452" s="415"/>
      <c r="H5452" s="415"/>
      <c r="I5452" s="415"/>
      <c r="J5452" s="886"/>
      <c r="K5452" s="887">
        <v>5</v>
      </c>
    </row>
    <row r="5453" spans="1:11" ht="14.1" customHeight="1" x14ac:dyDescent="0.25">
      <c r="A5453" s="717" t="s">
        <v>435</v>
      </c>
      <c r="B5453" s="689">
        <v>2</v>
      </c>
      <c r="C5453" s="690" t="s">
        <v>436</v>
      </c>
      <c r="D5453" s="690" t="s">
        <v>437</v>
      </c>
      <c r="E5453" s="690" t="s">
        <v>438</v>
      </c>
      <c r="F5453" s="691" t="s">
        <v>439</v>
      </c>
      <c r="G5453" s="801">
        <v>7</v>
      </c>
      <c r="H5453" s="581">
        <v>8</v>
      </c>
      <c r="I5453" s="924">
        <v>9</v>
      </c>
      <c r="J5453" s="582">
        <v>10</v>
      </c>
      <c r="K5453" s="718">
        <v>11</v>
      </c>
    </row>
    <row r="5454" spans="1:11" ht="14.1" customHeight="1" x14ac:dyDescent="0.25">
      <c r="A5454" s="745" t="s">
        <v>106</v>
      </c>
      <c r="B5454" s="38" t="s">
        <v>91</v>
      </c>
      <c r="C5454" s="620">
        <f t="shared" ref="C5454:J5454" si="2476">C5455+C5460+C5467+C5472+C5477+C5481+C5485+C5495+C5499+C5503</f>
        <v>123124000</v>
      </c>
      <c r="D5454" s="620">
        <f t="shared" si="2476"/>
        <v>0</v>
      </c>
      <c r="E5454" s="620">
        <f t="shared" si="2476"/>
        <v>0</v>
      </c>
      <c r="F5454" s="453">
        <f t="shared" si="2476"/>
        <v>0</v>
      </c>
      <c r="G5454" s="825">
        <f t="shared" si="2476"/>
        <v>82005066</v>
      </c>
      <c r="H5454" s="619">
        <f t="shared" si="2476"/>
        <v>0</v>
      </c>
      <c r="I5454" s="665">
        <f t="shared" si="2476"/>
        <v>82005066</v>
      </c>
      <c r="J5454" s="621">
        <f t="shared" si="2476"/>
        <v>41118934</v>
      </c>
      <c r="K5454" s="746">
        <f t="shared" ref="K5454:K5489" si="2477">I5454/C5454*100</f>
        <v>66.603640232611028</v>
      </c>
    </row>
    <row r="5455" spans="1:11" ht="14.1" customHeight="1" thickBot="1" x14ac:dyDescent="0.3">
      <c r="A5455" s="766" t="s">
        <v>17</v>
      </c>
      <c r="B5455" s="385" t="s">
        <v>18</v>
      </c>
      <c r="C5455" s="495">
        <f>C5456</f>
        <v>12960000</v>
      </c>
      <c r="D5455" s="495">
        <f t="shared" ref="D5455:J5456" si="2478">D5456</f>
        <v>0</v>
      </c>
      <c r="E5455" s="495">
        <f t="shared" si="2478"/>
        <v>0</v>
      </c>
      <c r="F5455" s="649">
        <f t="shared" si="2478"/>
        <v>0</v>
      </c>
      <c r="G5455" s="842">
        <f t="shared" si="2478"/>
        <v>8956548</v>
      </c>
      <c r="H5455" s="539">
        <f t="shared" si="2478"/>
        <v>0</v>
      </c>
      <c r="I5455" s="965">
        <f t="shared" si="2478"/>
        <v>8956548</v>
      </c>
      <c r="J5455" s="651">
        <f t="shared" si="2478"/>
        <v>4003452</v>
      </c>
      <c r="K5455" s="767">
        <f t="shared" si="2477"/>
        <v>69.109166666666667</v>
      </c>
    </row>
    <row r="5456" spans="1:11" ht="14.1" customHeight="1" thickBot="1" x14ac:dyDescent="0.3">
      <c r="A5456" s="372" t="s">
        <v>209</v>
      </c>
      <c r="B5456" s="3" t="s">
        <v>136</v>
      </c>
      <c r="C5456" s="617">
        <f>C5457</f>
        <v>12960000</v>
      </c>
      <c r="D5456" s="617">
        <f t="shared" si="2478"/>
        <v>0</v>
      </c>
      <c r="E5456" s="617">
        <f t="shared" si="2478"/>
        <v>0</v>
      </c>
      <c r="F5456" s="624">
        <f t="shared" si="2478"/>
        <v>0</v>
      </c>
      <c r="G5456" s="820">
        <f t="shared" si="2478"/>
        <v>8956548</v>
      </c>
      <c r="H5456" s="617">
        <f t="shared" si="2478"/>
        <v>0</v>
      </c>
      <c r="I5456" s="934">
        <f t="shared" si="2478"/>
        <v>8956548</v>
      </c>
      <c r="J5456" s="625">
        <f t="shared" si="2478"/>
        <v>4003452</v>
      </c>
      <c r="K5456" s="741">
        <f t="shared" si="2477"/>
        <v>69.109166666666667</v>
      </c>
    </row>
    <row r="5457" spans="1:11" ht="14.1" customHeight="1" x14ac:dyDescent="0.25">
      <c r="A5457" s="747" t="s">
        <v>210</v>
      </c>
      <c r="B5457" s="41" t="s">
        <v>206</v>
      </c>
      <c r="C5457" s="618">
        <f>C5458+C5459</f>
        <v>12960000</v>
      </c>
      <c r="D5457" s="618">
        <f t="shared" ref="D5457:J5457" si="2479">D5458+D5459</f>
        <v>0</v>
      </c>
      <c r="E5457" s="618">
        <f t="shared" si="2479"/>
        <v>0</v>
      </c>
      <c r="F5457" s="626">
        <f t="shared" si="2479"/>
        <v>0</v>
      </c>
      <c r="G5457" s="821">
        <f t="shared" si="2479"/>
        <v>8956548</v>
      </c>
      <c r="H5457" s="618">
        <f t="shared" si="2479"/>
        <v>0</v>
      </c>
      <c r="I5457" s="935">
        <f t="shared" si="2479"/>
        <v>8956548</v>
      </c>
      <c r="J5457" s="628">
        <f t="shared" si="2479"/>
        <v>4003452</v>
      </c>
      <c r="K5457" s="743">
        <f t="shared" si="2477"/>
        <v>69.109166666666667</v>
      </c>
    </row>
    <row r="5458" spans="1:11" ht="14.1" customHeight="1" x14ac:dyDescent="0.25">
      <c r="A5458" s="732" t="s">
        <v>223</v>
      </c>
      <c r="B5458" s="4" t="s">
        <v>207</v>
      </c>
      <c r="C5458" s="12">
        <v>4560000</v>
      </c>
      <c r="D5458" s="218"/>
      <c r="E5458" s="218"/>
      <c r="F5458" s="697"/>
      <c r="G5458" s="822">
        <v>2362004</v>
      </c>
      <c r="H5458" s="605">
        <v>0</v>
      </c>
      <c r="I5458" s="831">
        <f>H5458+G5458</f>
        <v>2362004</v>
      </c>
      <c r="J5458" s="604">
        <f>C5458-I5458</f>
        <v>2197996</v>
      </c>
      <c r="K5458" s="733">
        <f t="shared" si="2477"/>
        <v>51.798333333333332</v>
      </c>
    </row>
    <row r="5459" spans="1:11" ht="14.1" customHeight="1" x14ac:dyDescent="0.25">
      <c r="A5459" s="732" t="s">
        <v>211</v>
      </c>
      <c r="B5459" s="4" t="s">
        <v>208</v>
      </c>
      <c r="C5459" s="12">
        <v>8400000</v>
      </c>
      <c r="D5459" s="218"/>
      <c r="E5459" s="218"/>
      <c r="F5459" s="697"/>
      <c r="G5459" s="822">
        <v>6594544</v>
      </c>
      <c r="H5459" s="605">
        <v>0</v>
      </c>
      <c r="I5459" s="831">
        <f>H5459+G5459</f>
        <v>6594544</v>
      </c>
      <c r="J5459" s="604">
        <f>C5459-I5459</f>
        <v>1805456</v>
      </c>
      <c r="K5459" s="733">
        <f t="shared" si="2477"/>
        <v>78.506476190476192</v>
      </c>
    </row>
    <row r="5460" spans="1:11" ht="14.1" customHeight="1" thickBot="1" x14ac:dyDescent="0.3">
      <c r="A5460" s="371" t="s">
        <v>19</v>
      </c>
      <c r="B5460" s="47" t="s">
        <v>20</v>
      </c>
      <c r="C5460" s="616">
        <f>C5461+C5464</f>
        <v>10000000</v>
      </c>
      <c r="D5460" s="616">
        <f t="shared" ref="D5460:J5460" si="2480">D5461+D5464</f>
        <v>0</v>
      </c>
      <c r="E5460" s="616">
        <f t="shared" si="2480"/>
        <v>0</v>
      </c>
      <c r="F5460" s="622">
        <f t="shared" si="2480"/>
        <v>0</v>
      </c>
      <c r="G5460" s="838">
        <f t="shared" si="2480"/>
        <v>7502500</v>
      </c>
      <c r="H5460" s="1314">
        <f t="shared" si="2480"/>
        <v>0</v>
      </c>
      <c r="I5460" s="962">
        <f t="shared" si="2480"/>
        <v>7502500</v>
      </c>
      <c r="J5460" s="632">
        <f t="shared" si="2480"/>
        <v>2497500</v>
      </c>
      <c r="K5460" s="739">
        <f t="shared" si="2477"/>
        <v>75.024999999999991</v>
      </c>
    </row>
    <row r="5461" spans="1:11" ht="14.1" customHeight="1" thickBot="1" x14ac:dyDescent="0.3">
      <c r="A5461" s="372" t="s">
        <v>225</v>
      </c>
      <c r="B5461" s="3" t="s">
        <v>80</v>
      </c>
      <c r="C5461" s="617">
        <f>C5462</f>
        <v>7800000</v>
      </c>
      <c r="D5461" s="617">
        <f t="shared" ref="D5461:J5462" si="2481">D5462</f>
        <v>0</v>
      </c>
      <c r="E5461" s="617">
        <f t="shared" si="2481"/>
        <v>0</v>
      </c>
      <c r="F5461" s="624">
        <f t="shared" si="2481"/>
        <v>0</v>
      </c>
      <c r="G5461" s="820">
        <f t="shared" si="2481"/>
        <v>5850000</v>
      </c>
      <c r="H5461" s="617">
        <f t="shared" si="2481"/>
        <v>0</v>
      </c>
      <c r="I5461" s="934">
        <f t="shared" si="2481"/>
        <v>5850000</v>
      </c>
      <c r="J5461" s="625">
        <f t="shared" si="2481"/>
        <v>1950000</v>
      </c>
      <c r="K5461" s="741">
        <f t="shared" si="2477"/>
        <v>75</v>
      </c>
    </row>
    <row r="5462" spans="1:11" ht="14.1" customHeight="1" x14ac:dyDescent="0.25">
      <c r="A5462" s="747" t="s">
        <v>226</v>
      </c>
      <c r="B5462" s="41" t="s">
        <v>180</v>
      </c>
      <c r="C5462" s="618">
        <f>C5463</f>
        <v>7800000</v>
      </c>
      <c r="D5462" s="618">
        <f t="shared" si="2481"/>
        <v>0</v>
      </c>
      <c r="E5462" s="618">
        <f t="shared" si="2481"/>
        <v>0</v>
      </c>
      <c r="F5462" s="626">
        <f t="shared" si="2481"/>
        <v>0</v>
      </c>
      <c r="G5462" s="821">
        <f t="shared" si="2481"/>
        <v>5850000</v>
      </c>
      <c r="H5462" s="618">
        <f t="shared" si="2481"/>
        <v>0</v>
      </c>
      <c r="I5462" s="935">
        <f t="shared" si="2481"/>
        <v>5850000</v>
      </c>
      <c r="J5462" s="628">
        <f t="shared" si="2481"/>
        <v>1950000</v>
      </c>
      <c r="K5462" s="743">
        <f t="shared" si="2477"/>
        <v>75</v>
      </c>
    </row>
    <row r="5463" spans="1:11" ht="14.1" customHeight="1" x14ac:dyDescent="0.25">
      <c r="A5463" s="732" t="s">
        <v>227</v>
      </c>
      <c r="B5463" s="4" t="s">
        <v>254</v>
      </c>
      <c r="C5463" s="12">
        <v>7800000</v>
      </c>
      <c r="D5463" s="587"/>
      <c r="E5463" s="587"/>
      <c r="F5463" s="699"/>
      <c r="G5463" s="822">
        <v>5850000</v>
      </c>
      <c r="H5463" s="605">
        <v>0</v>
      </c>
      <c r="I5463" s="831">
        <f>H5463+G5463</f>
        <v>5850000</v>
      </c>
      <c r="J5463" s="604">
        <f>C5463-I5463</f>
        <v>1950000</v>
      </c>
      <c r="K5463" s="733">
        <f t="shared" si="2477"/>
        <v>75</v>
      </c>
    </row>
    <row r="5464" spans="1:11" ht="14.1" customHeight="1" x14ac:dyDescent="0.25">
      <c r="A5464" s="732" t="s">
        <v>224</v>
      </c>
      <c r="B5464" s="4" t="s">
        <v>136</v>
      </c>
      <c r="C5464" s="12">
        <f>C5465</f>
        <v>2200000</v>
      </c>
      <c r="D5464" s="12">
        <f t="shared" ref="D5464:J5465" si="2482">D5465</f>
        <v>0</v>
      </c>
      <c r="E5464" s="12">
        <f t="shared" si="2482"/>
        <v>0</v>
      </c>
      <c r="F5464" s="633">
        <f t="shared" si="2482"/>
        <v>0</v>
      </c>
      <c r="G5464" s="824">
        <f t="shared" si="2482"/>
        <v>1652500</v>
      </c>
      <c r="H5464" s="12">
        <f t="shared" si="2482"/>
        <v>0</v>
      </c>
      <c r="I5464" s="834">
        <f t="shared" si="2482"/>
        <v>1652500</v>
      </c>
      <c r="J5464" s="634">
        <f t="shared" si="2482"/>
        <v>547500</v>
      </c>
      <c r="K5464" s="733">
        <f t="shared" si="2477"/>
        <v>75.11363636363636</v>
      </c>
    </row>
    <row r="5465" spans="1:11" ht="14.1" customHeight="1" x14ac:dyDescent="0.25">
      <c r="A5465" s="732" t="s">
        <v>228</v>
      </c>
      <c r="B5465" s="4" t="s">
        <v>139</v>
      </c>
      <c r="C5465" s="12">
        <f>C5466</f>
        <v>2200000</v>
      </c>
      <c r="D5465" s="12">
        <f t="shared" si="2482"/>
        <v>0</v>
      </c>
      <c r="E5465" s="12">
        <f t="shared" si="2482"/>
        <v>0</v>
      </c>
      <c r="F5465" s="633">
        <f t="shared" si="2482"/>
        <v>0</v>
      </c>
      <c r="G5465" s="824">
        <f t="shared" si="2482"/>
        <v>1652500</v>
      </c>
      <c r="H5465" s="12">
        <f t="shared" si="2482"/>
        <v>0</v>
      </c>
      <c r="I5465" s="834">
        <f t="shared" si="2482"/>
        <v>1652500</v>
      </c>
      <c r="J5465" s="634">
        <f t="shared" si="2482"/>
        <v>547500</v>
      </c>
      <c r="K5465" s="733">
        <f t="shared" si="2477"/>
        <v>75.11363636363636</v>
      </c>
    </row>
    <row r="5466" spans="1:11" ht="14.1" customHeight="1" x14ac:dyDescent="0.25">
      <c r="A5466" s="732" t="s">
        <v>229</v>
      </c>
      <c r="B5466" s="4" t="s">
        <v>212</v>
      </c>
      <c r="C5466" s="12">
        <v>2200000</v>
      </c>
      <c r="D5466" s="587"/>
      <c r="E5466" s="587"/>
      <c r="F5466" s="699"/>
      <c r="G5466" s="822">
        <v>1652500</v>
      </c>
      <c r="H5466" s="605"/>
      <c r="I5466" s="831">
        <f>H5466+G5466</f>
        <v>1652500</v>
      </c>
      <c r="J5466" s="604">
        <f>C5466-I5466</f>
        <v>547500</v>
      </c>
      <c r="K5466" s="733">
        <f t="shared" si="2477"/>
        <v>75.11363636363636</v>
      </c>
    </row>
    <row r="5467" spans="1:11" ht="14.1" customHeight="1" thickBot="1" x14ac:dyDescent="0.3">
      <c r="A5467" s="371" t="s">
        <v>21</v>
      </c>
      <c r="B5467" s="47" t="s">
        <v>22</v>
      </c>
      <c r="C5467" s="616">
        <f>C5468</f>
        <v>7150000</v>
      </c>
      <c r="D5467" s="616">
        <f t="shared" ref="D5467:J5468" si="2483">D5468</f>
        <v>0</v>
      </c>
      <c r="E5467" s="616">
        <f t="shared" si="2483"/>
        <v>0</v>
      </c>
      <c r="F5467" s="622">
        <f t="shared" si="2483"/>
        <v>0</v>
      </c>
      <c r="G5467" s="819">
        <f t="shared" si="2483"/>
        <v>4576500</v>
      </c>
      <c r="H5467" s="616">
        <f t="shared" si="2483"/>
        <v>0</v>
      </c>
      <c r="I5467" s="961">
        <f t="shared" si="2483"/>
        <v>4576500</v>
      </c>
      <c r="J5467" s="865">
        <f t="shared" si="2483"/>
        <v>2573500</v>
      </c>
      <c r="K5467" s="739">
        <f t="shared" si="2477"/>
        <v>64.006993006993014</v>
      </c>
    </row>
    <row r="5468" spans="1:11" ht="14.1" customHeight="1" thickBot="1" x14ac:dyDescent="0.3">
      <c r="A5468" s="372" t="s">
        <v>219</v>
      </c>
      <c r="B5468" s="3" t="s">
        <v>136</v>
      </c>
      <c r="C5468" s="617">
        <f>C5469</f>
        <v>7150000</v>
      </c>
      <c r="D5468" s="617">
        <f t="shared" si="2483"/>
        <v>0</v>
      </c>
      <c r="E5468" s="617">
        <f t="shared" si="2483"/>
        <v>0</v>
      </c>
      <c r="F5468" s="624">
        <f t="shared" si="2483"/>
        <v>0</v>
      </c>
      <c r="G5468" s="820">
        <f t="shared" si="2483"/>
        <v>4576500</v>
      </c>
      <c r="H5468" s="617">
        <f t="shared" si="2483"/>
        <v>0</v>
      </c>
      <c r="I5468" s="934">
        <f t="shared" si="2483"/>
        <v>4576500</v>
      </c>
      <c r="J5468" s="625">
        <f t="shared" si="2483"/>
        <v>2573500</v>
      </c>
      <c r="K5468" s="741">
        <f t="shared" si="2477"/>
        <v>64.006993006993014</v>
      </c>
    </row>
    <row r="5469" spans="1:11" ht="14.1" customHeight="1" x14ac:dyDescent="0.25">
      <c r="A5469" s="747" t="s">
        <v>220</v>
      </c>
      <c r="B5469" s="41" t="s">
        <v>139</v>
      </c>
      <c r="C5469" s="618">
        <f>C5470+C5471</f>
        <v>7150000</v>
      </c>
      <c r="D5469" s="618">
        <f t="shared" ref="D5469:J5469" si="2484">D5470+D5471</f>
        <v>0</v>
      </c>
      <c r="E5469" s="618">
        <f t="shared" si="2484"/>
        <v>0</v>
      </c>
      <c r="F5469" s="626">
        <f t="shared" si="2484"/>
        <v>0</v>
      </c>
      <c r="G5469" s="821">
        <f t="shared" si="2484"/>
        <v>4576500</v>
      </c>
      <c r="H5469" s="618">
        <f t="shared" si="2484"/>
        <v>0</v>
      </c>
      <c r="I5469" s="935">
        <f t="shared" si="2484"/>
        <v>4576500</v>
      </c>
      <c r="J5469" s="628">
        <f t="shared" si="2484"/>
        <v>2573500</v>
      </c>
      <c r="K5469" s="743">
        <f t="shared" si="2477"/>
        <v>64.006993006993014</v>
      </c>
    </row>
    <row r="5470" spans="1:11" ht="14.1" customHeight="1" x14ac:dyDescent="0.25">
      <c r="A5470" s="732" t="s">
        <v>221</v>
      </c>
      <c r="B5470" s="4" t="s">
        <v>213</v>
      </c>
      <c r="C5470" s="12">
        <v>6650000</v>
      </c>
      <c r="D5470" s="587"/>
      <c r="E5470" s="587"/>
      <c r="F5470" s="699"/>
      <c r="G5470" s="822">
        <v>4078500</v>
      </c>
      <c r="H5470" s="605">
        <v>0</v>
      </c>
      <c r="I5470" s="831">
        <f>H5470+G5470</f>
        <v>4078500</v>
      </c>
      <c r="J5470" s="604">
        <f>C5470-I5470</f>
        <v>2571500</v>
      </c>
      <c r="K5470" s="733">
        <f t="shared" si="2477"/>
        <v>61.330827067669169</v>
      </c>
    </row>
    <row r="5471" spans="1:11" ht="14.1" customHeight="1" x14ac:dyDescent="0.25">
      <c r="A5471" s="732" t="s">
        <v>222</v>
      </c>
      <c r="B5471" s="4" t="s">
        <v>214</v>
      </c>
      <c r="C5471" s="12">
        <v>500000</v>
      </c>
      <c r="D5471" s="587"/>
      <c r="E5471" s="587"/>
      <c r="F5471" s="699"/>
      <c r="G5471" s="822">
        <v>498000</v>
      </c>
      <c r="H5471" s="605">
        <v>0</v>
      </c>
      <c r="I5471" s="831">
        <f>H5471+G5471</f>
        <v>498000</v>
      </c>
      <c r="J5471" s="604">
        <f>C5471-I5471</f>
        <v>2000</v>
      </c>
      <c r="K5471" s="733">
        <f t="shared" si="2477"/>
        <v>99.6</v>
      </c>
    </row>
    <row r="5472" spans="1:11" ht="14.1" customHeight="1" thickBot="1" x14ac:dyDescent="0.3">
      <c r="A5472" s="371" t="s">
        <v>23</v>
      </c>
      <c r="B5472" s="47" t="s">
        <v>24</v>
      </c>
      <c r="C5472" s="616">
        <f>C5473</f>
        <v>3000000</v>
      </c>
      <c r="D5472" s="616">
        <f t="shared" ref="D5472:J5473" si="2485">D5473</f>
        <v>0</v>
      </c>
      <c r="E5472" s="616">
        <f t="shared" si="2485"/>
        <v>0</v>
      </c>
      <c r="F5472" s="622">
        <f t="shared" si="2485"/>
        <v>0</v>
      </c>
      <c r="G5472" s="819">
        <f t="shared" si="2485"/>
        <v>2117750</v>
      </c>
      <c r="H5472" s="616">
        <f t="shared" si="2485"/>
        <v>0</v>
      </c>
      <c r="I5472" s="961">
        <f t="shared" si="2485"/>
        <v>2117750</v>
      </c>
      <c r="J5472" s="865">
        <f t="shared" si="2485"/>
        <v>882250</v>
      </c>
      <c r="K5472" s="767">
        <f t="shared" si="2477"/>
        <v>70.591666666666669</v>
      </c>
    </row>
    <row r="5473" spans="1:11" ht="14.1" customHeight="1" thickBot="1" x14ac:dyDescent="0.3">
      <c r="A5473" s="372" t="s">
        <v>215</v>
      </c>
      <c r="B5473" s="3" t="s">
        <v>136</v>
      </c>
      <c r="C5473" s="617">
        <f>C5474</f>
        <v>3000000</v>
      </c>
      <c r="D5473" s="617">
        <f t="shared" si="2485"/>
        <v>0</v>
      </c>
      <c r="E5473" s="617">
        <f t="shared" si="2485"/>
        <v>0</v>
      </c>
      <c r="F5473" s="624">
        <f t="shared" si="2485"/>
        <v>0</v>
      </c>
      <c r="G5473" s="820">
        <f t="shared" si="2485"/>
        <v>2117750</v>
      </c>
      <c r="H5473" s="617">
        <f t="shared" si="2485"/>
        <v>0</v>
      </c>
      <c r="I5473" s="934">
        <f t="shared" si="2485"/>
        <v>2117750</v>
      </c>
      <c r="J5473" s="625">
        <f t="shared" si="2485"/>
        <v>882250</v>
      </c>
      <c r="K5473" s="741">
        <f t="shared" si="2477"/>
        <v>70.591666666666669</v>
      </c>
    </row>
    <row r="5474" spans="1:11" ht="14.1" customHeight="1" x14ac:dyDescent="0.25">
      <c r="A5474" s="747" t="s">
        <v>216</v>
      </c>
      <c r="B5474" s="41" t="s">
        <v>141</v>
      </c>
      <c r="C5474" s="618">
        <f>C5475+C5476</f>
        <v>3000000</v>
      </c>
      <c r="D5474" s="618">
        <f t="shared" ref="D5474:J5474" si="2486">D5475+D5476</f>
        <v>0</v>
      </c>
      <c r="E5474" s="618">
        <f t="shared" si="2486"/>
        <v>0</v>
      </c>
      <c r="F5474" s="626">
        <f t="shared" si="2486"/>
        <v>0</v>
      </c>
      <c r="G5474" s="821">
        <f t="shared" si="2486"/>
        <v>2117750</v>
      </c>
      <c r="H5474" s="618">
        <f t="shared" si="2486"/>
        <v>0</v>
      </c>
      <c r="I5474" s="935">
        <f t="shared" si="2486"/>
        <v>2117750</v>
      </c>
      <c r="J5474" s="628">
        <f t="shared" si="2486"/>
        <v>882250</v>
      </c>
      <c r="K5474" s="743">
        <f t="shared" si="2477"/>
        <v>70.591666666666669</v>
      </c>
    </row>
    <row r="5475" spans="1:11" ht="14.1" customHeight="1" x14ac:dyDescent="0.25">
      <c r="A5475" s="732" t="s">
        <v>218</v>
      </c>
      <c r="B5475" s="4" t="s">
        <v>723</v>
      </c>
      <c r="C5475" s="12">
        <v>1350000</v>
      </c>
      <c r="D5475" s="587"/>
      <c r="E5475" s="587"/>
      <c r="F5475" s="699"/>
      <c r="G5475" s="822">
        <v>762500</v>
      </c>
      <c r="H5475" s="605"/>
      <c r="I5475" s="831">
        <f>H5475+G5475</f>
        <v>762500</v>
      </c>
      <c r="J5475" s="636">
        <f>C5475-I5475</f>
        <v>587500</v>
      </c>
      <c r="K5475" s="733">
        <f t="shared" si="2477"/>
        <v>56.481481481481474</v>
      </c>
    </row>
    <row r="5476" spans="1:11" ht="14.1" customHeight="1" x14ac:dyDescent="0.25">
      <c r="A5476" s="732" t="s">
        <v>217</v>
      </c>
      <c r="B5476" s="4" t="s">
        <v>142</v>
      </c>
      <c r="C5476" s="12">
        <v>1650000</v>
      </c>
      <c r="D5476" s="587"/>
      <c r="E5476" s="587"/>
      <c r="F5476" s="699"/>
      <c r="G5476" s="822">
        <v>1355250</v>
      </c>
      <c r="H5476" s="605">
        <v>0</v>
      </c>
      <c r="I5476" s="831">
        <f>H5476+G5476</f>
        <v>1355250</v>
      </c>
      <c r="J5476" s="636">
        <f>C5476-I5476</f>
        <v>294750</v>
      </c>
      <c r="K5476" s="733">
        <f t="shared" si="2477"/>
        <v>82.13636363636364</v>
      </c>
    </row>
    <row r="5477" spans="1:11" ht="14.1" customHeight="1" thickBot="1" x14ac:dyDescent="0.3">
      <c r="A5477" s="371" t="s">
        <v>25</v>
      </c>
      <c r="B5477" s="47" t="s">
        <v>26</v>
      </c>
      <c r="C5477" s="616">
        <f>C5478</f>
        <v>4000000</v>
      </c>
      <c r="D5477" s="616">
        <f t="shared" ref="D5477:J5479" si="2487">D5478</f>
        <v>0</v>
      </c>
      <c r="E5477" s="616">
        <f t="shared" si="2487"/>
        <v>0</v>
      </c>
      <c r="F5477" s="622">
        <f t="shared" si="2487"/>
        <v>0</v>
      </c>
      <c r="G5477" s="819">
        <f t="shared" si="2487"/>
        <v>2671000</v>
      </c>
      <c r="H5477" s="616">
        <f t="shared" si="2487"/>
        <v>0</v>
      </c>
      <c r="I5477" s="961">
        <f t="shared" si="2487"/>
        <v>2671000</v>
      </c>
      <c r="J5477" s="865">
        <f t="shared" si="2487"/>
        <v>1329000</v>
      </c>
      <c r="K5477" s="767">
        <f t="shared" si="2477"/>
        <v>66.774999999999991</v>
      </c>
    </row>
    <row r="5478" spans="1:11" ht="14.1" customHeight="1" thickBot="1" x14ac:dyDescent="0.3">
      <c r="A5478" s="372" t="s">
        <v>231</v>
      </c>
      <c r="B5478" s="3" t="s">
        <v>136</v>
      </c>
      <c r="C5478" s="617">
        <f>C5479</f>
        <v>4000000</v>
      </c>
      <c r="D5478" s="617">
        <f t="shared" si="2487"/>
        <v>0</v>
      </c>
      <c r="E5478" s="617">
        <f t="shared" si="2487"/>
        <v>0</v>
      </c>
      <c r="F5478" s="624">
        <f t="shared" si="2487"/>
        <v>0</v>
      </c>
      <c r="G5478" s="820">
        <f t="shared" si="2487"/>
        <v>2671000</v>
      </c>
      <c r="H5478" s="617">
        <f t="shared" si="2487"/>
        <v>0</v>
      </c>
      <c r="I5478" s="934">
        <f t="shared" si="2487"/>
        <v>2671000</v>
      </c>
      <c r="J5478" s="625">
        <f t="shared" si="2487"/>
        <v>1329000</v>
      </c>
      <c r="K5478" s="741">
        <f t="shared" si="2477"/>
        <v>66.774999999999991</v>
      </c>
    </row>
    <row r="5479" spans="1:11" ht="14.1" customHeight="1" x14ac:dyDescent="0.25">
      <c r="A5479" s="747" t="s">
        <v>232</v>
      </c>
      <c r="B5479" s="41" t="s">
        <v>139</v>
      </c>
      <c r="C5479" s="618">
        <f>C5480</f>
        <v>4000000</v>
      </c>
      <c r="D5479" s="618">
        <f t="shared" si="2487"/>
        <v>0</v>
      </c>
      <c r="E5479" s="618">
        <f t="shared" si="2487"/>
        <v>0</v>
      </c>
      <c r="F5479" s="626">
        <f t="shared" si="2487"/>
        <v>0</v>
      </c>
      <c r="G5479" s="821">
        <f t="shared" si="2487"/>
        <v>2671000</v>
      </c>
      <c r="H5479" s="618">
        <f t="shared" si="2487"/>
        <v>0</v>
      </c>
      <c r="I5479" s="935">
        <f t="shared" si="2487"/>
        <v>2671000</v>
      </c>
      <c r="J5479" s="628">
        <f t="shared" si="2487"/>
        <v>1329000</v>
      </c>
      <c r="K5479" s="743">
        <f t="shared" si="2477"/>
        <v>66.774999999999991</v>
      </c>
    </row>
    <row r="5480" spans="1:11" ht="14.1" customHeight="1" x14ac:dyDescent="0.25">
      <c r="A5480" s="732" t="s">
        <v>233</v>
      </c>
      <c r="B5480" s="4" t="s">
        <v>230</v>
      </c>
      <c r="C5480" s="12">
        <v>4000000</v>
      </c>
      <c r="D5480" s="587"/>
      <c r="E5480" s="587"/>
      <c r="F5480" s="699"/>
      <c r="G5480" s="822">
        <v>2671000</v>
      </c>
      <c r="H5480" s="605"/>
      <c r="I5480" s="823">
        <f>H5480+G5480</f>
        <v>2671000</v>
      </c>
      <c r="J5480" s="604">
        <f>C5480-I5480</f>
        <v>1329000</v>
      </c>
      <c r="K5480" s="733">
        <f t="shared" si="2477"/>
        <v>66.774999999999991</v>
      </c>
    </row>
    <row r="5481" spans="1:11" ht="14.1" customHeight="1" thickBot="1" x14ac:dyDescent="0.3">
      <c r="A5481" s="371" t="s">
        <v>27</v>
      </c>
      <c r="B5481" s="47" t="s">
        <v>28</v>
      </c>
      <c r="C5481" s="616">
        <f>C5482</f>
        <v>1200000</v>
      </c>
      <c r="D5481" s="616">
        <f t="shared" ref="D5481:J5483" si="2488">D5482</f>
        <v>0</v>
      </c>
      <c r="E5481" s="616">
        <f t="shared" si="2488"/>
        <v>0</v>
      </c>
      <c r="F5481" s="622">
        <f t="shared" si="2488"/>
        <v>0</v>
      </c>
      <c r="G5481" s="838">
        <f t="shared" si="2488"/>
        <v>970000</v>
      </c>
      <c r="H5481" s="641">
        <f t="shared" si="2488"/>
        <v>0</v>
      </c>
      <c r="I5481" s="962">
        <f t="shared" si="2488"/>
        <v>970000</v>
      </c>
      <c r="J5481" s="632">
        <f t="shared" si="2488"/>
        <v>230000</v>
      </c>
      <c r="K5481" s="739">
        <f t="shared" si="2477"/>
        <v>80.833333333333329</v>
      </c>
    </row>
    <row r="5482" spans="1:11" ht="14.1" customHeight="1" thickBot="1" x14ac:dyDescent="0.3">
      <c r="A5482" s="372" t="s">
        <v>235</v>
      </c>
      <c r="B5482" s="3" t="s">
        <v>136</v>
      </c>
      <c r="C5482" s="617">
        <f>C5483</f>
        <v>1200000</v>
      </c>
      <c r="D5482" s="617">
        <f t="shared" si="2488"/>
        <v>0</v>
      </c>
      <c r="E5482" s="617">
        <f t="shared" si="2488"/>
        <v>0</v>
      </c>
      <c r="F5482" s="624">
        <f t="shared" si="2488"/>
        <v>0</v>
      </c>
      <c r="G5482" s="820">
        <f t="shared" si="2488"/>
        <v>970000</v>
      </c>
      <c r="H5482" s="617">
        <f t="shared" si="2488"/>
        <v>0</v>
      </c>
      <c r="I5482" s="934">
        <f t="shared" si="2488"/>
        <v>970000</v>
      </c>
      <c r="J5482" s="625">
        <f t="shared" si="2488"/>
        <v>230000</v>
      </c>
      <c r="K5482" s="741">
        <f t="shared" si="2477"/>
        <v>80.833333333333329</v>
      </c>
    </row>
    <row r="5483" spans="1:11" ht="14.1" customHeight="1" x14ac:dyDescent="0.25">
      <c r="A5483" s="747" t="s">
        <v>236</v>
      </c>
      <c r="B5483" s="41" t="s">
        <v>206</v>
      </c>
      <c r="C5483" s="618">
        <f>C5484</f>
        <v>1200000</v>
      </c>
      <c r="D5483" s="618">
        <f t="shared" si="2488"/>
        <v>0</v>
      </c>
      <c r="E5483" s="618">
        <f t="shared" si="2488"/>
        <v>0</v>
      </c>
      <c r="F5483" s="626">
        <f t="shared" si="2488"/>
        <v>0</v>
      </c>
      <c r="G5483" s="821">
        <f t="shared" si="2488"/>
        <v>970000</v>
      </c>
      <c r="H5483" s="618">
        <f t="shared" si="2488"/>
        <v>0</v>
      </c>
      <c r="I5483" s="935">
        <f t="shared" si="2488"/>
        <v>970000</v>
      </c>
      <c r="J5483" s="628">
        <f t="shared" si="2488"/>
        <v>230000</v>
      </c>
      <c r="K5483" s="743">
        <f t="shared" si="2477"/>
        <v>80.833333333333329</v>
      </c>
    </row>
    <row r="5484" spans="1:11" ht="14.1" customHeight="1" x14ac:dyDescent="0.25">
      <c r="A5484" s="732" t="s">
        <v>237</v>
      </c>
      <c r="B5484" s="4" t="s">
        <v>234</v>
      </c>
      <c r="C5484" s="12">
        <v>1200000</v>
      </c>
      <c r="D5484" s="587"/>
      <c r="E5484" s="587"/>
      <c r="F5484" s="699"/>
      <c r="G5484" s="822">
        <v>970000</v>
      </c>
      <c r="H5484" s="605">
        <v>0</v>
      </c>
      <c r="I5484" s="831">
        <f>H5484+G5484</f>
        <v>970000</v>
      </c>
      <c r="J5484" s="604">
        <f>C5484-I5484</f>
        <v>230000</v>
      </c>
      <c r="K5484" s="733">
        <f t="shared" si="2477"/>
        <v>80.833333333333329</v>
      </c>
    </row>
    <row r="5485" spans="1:11" ht="14.1" customHeight="1" thickBot="1" x14ac:dyDescent="0.3">
      <c r="A5485" s="371" t="s">
        <v>29</v>
      </c>
      <c r="B5485" s="47" t="s">
        <v>30</v>
      </c>
      <c r="C5485" s="616">
        <f>C5486</f>
        <v>17814000</v>
      </c>
      <c r="D5485" s="616">
        <f t="shared" ref="D5485:J5486" si="2489">D5486</f>
        <v>0</v>
      </c>
      <c r="E5485" s="616">
        <f t="shared" si="2489"/>
        <v>0</v>
      </c>
      <c r="F5485" s="622">
        <f t="shared" si="2489"/>
        <v>0</v>
      </c>
      <c r="G5485" s="819">
        <f t="shared" si="2489"/>
        <v>12132000</v>
      </c>
      <c r="H5485" s="1332">
        <f t="shared" si="2489"/>
        <v>0</v>
      </c>
      <c r="I5485" s="961">
        <f t="shared" si="2489"/>
        <v>12132000</v>
      </c>
      <c r="J5485" s="865">
        <f t="shared" si="2489"/>
        <v>5682000</v>
      </c>
      <c r="K5485" s="767">
        <f t="shared" si="2477"/>
        <v>68.103738632536206</v>
      </c>
    </row>
    <row r="5486" spans="1:11" ht="14.1" customHeight="1" thickBot="1" x14ac:dyDescent="0.3">
      <c r="A5486" s="372" t="s">
        <v>241</v>
      </c>
      <c r="B5486" s="3" t="s">
        <v>136</v>
      </c>
      <c r="C5486" s="617">
        <f>C5487</f>
        <v>17814000</v>
      </c>
      <c r="D5486" s="617">
        <f t="shared" si="2489"/>
        <v>0</v>
      </c>
      <c r="E5486" s="617">
        <f t="shared" si="2489"/>
        <v>0</v>
      </c>
      <c r="F5486" s="624">
        <f t="shared" si="2489"/>
        <v>0</v>
      </c>
      <c r="G5486" s="820">
        <f t="shared" si="2489"/>
        <v>12132000</v>
      </c>
      <c r="H5486" s="617">
        <f t="shared" si="2489"/>
        <v>0</v>
      </c>
      <c r="I5486" s="934">
        <f t="shared" si="2489"/>
        <v>12132000</v>
      </c>
      <c r="J5486" s="625">
        <f t="shared" si="2489"/>
        <v>5682000</v>
      </c>
      <c r="K5486" s="741">
        <f t="shared" si="2477"/>
        <v>68.103738632536206</v>
      </c>
    </row>
    <row r="5487" spans="1:11" ht="14.1" customHeight="1" x14ac:dyDescent="0.25">
      <c r="A5487" s="747" t="s">
        <v>242</v>
      </c>
      <c r="B5487" s="41" t="s">
        <v>238</v>
      </c>
      <c r="C5487" s="618">
        <f>C5488+C5489</f>
        <v>17814000</v>
      </c>
      <c r="D5487" s="618">
        <f t="shared" ref="D5487:J5487" si="2490">D5488+D5489</f>
        <v>0</v>
      </c>
      <c r="E5487" s="618">
        <f t="shared" si="2490"/>
        <v>0</v>
      </c>
      <c r="F5487" s="626">
        <f t="shared" si="2490"/>
        <v>0</v>
      </c>
      <c r="G5487" s="821">
        <f t="shared" si="2490"/>
        <v>12132000</v>
      </c>
      <c r="H5487" s="618">
        <f t="shared" si="2490"/>
        <v>0</v>
      </c>
      <c r="I5487" s="935">
        <f t="shared" si="2490"/>
        <v>12132000</v>
      </c>
      <c r="J5487" s="628">
        <f t="shared" si="2490"/>
        <v>5682000</v>
      </c>
      <c r="K5487" s="743">
        <f t="shared" si="2477"/>
        <v>68.103738632536206</v>
      </c>
    </row>
    <row r="5488" spans="1:11" ht="14.1" customHeight="1" x14ac:dyDescent="0.25">
      <c r="A5488" s="732" t="s">
        <v>244</v>
      </c>
      <c r="B5488" s="4" t="s">
        <v>239</v>
      </c>
      <c r="C5488" s="12">
        <v>6864000</v>
      </c>
      <c r="D5488" s="218"/>
      <c r="E5488" s="218"/>
      <c r="F5488" s="697"/>
      <c r="G5488" s="822">
        <v>3912000</v>
      </c>
      <c r="H5488" s="605">
        <v>0</v>
      </c>
      <c r="I5488" s="831">
        <f>H5488+G5488</f>
        <v>3912000</v>
      </c>
      <c r="J5488" s="604">
        <f>C5488-I5488</f>
        <v>2952000</v>
      </c>
      <c r="K5488" s="733">
        <f t="shared" si="2477"/>
        <v>56.993006993006986</v>
      </c>
    </row>
    <row r="5489" spans="1:11" ht="14.1" customHeight="1" x14ac:dyDescent="0.25">
      <c r="A5489" s="732" t="s">
        <v>243</v>
      </c>
      <c r="B5489" s="4" t="s">
        <v>240</v>
      </c>
      <c r="C5489" s="12">
        <v>10950000</v>
      </c>
      <c r="D5489" s="218"/>
      <c r="E5489" s="218"/>
      <c r="F5489" s="697"/>
      <c r="G5489" s="822">
        <v>8220000</v>
      </c>
      <c r="H5489" s="605">
        <v>0</v>
      </c>
      <c r="I5489" s="831">
        <f>H5489+G5489</f>
        <v>8220000</v>
      </c>
      <c r="J5489" s="604">
        <f>C5489-I5489</f>
        <v>2730000</v>
      </c>
      <c r="K5489" s="733">
        <f t="shared" si="2477"/>
        <v>75.06849315068493</v>
      </c>
    </row>
    <row r="5490" spans="1:11" ht="14.1" customHeight="1" x14ac:dyDescent="0.25">
      <c r="A5490" s="879"/>
      <c r="B5490" s="879"/>
      <c r="C5490" s="880"/>
      <c r="D5490" s="881"/>
      <c r="E5490" s="881"/>
      <c r="F5490" s="881"/>
      <c r="G5490" s="882"/>
      <c r="H5490" s="882"/>
      <c r="I5490" s="941"/>
      <c r="J5490" s="883"/>
      <c r="K5490" s="884"/>
    </row>
    <row r="5491" spans="1:11" ht="14.1" customHeight="1" x14ac:dyDescent="0.25">
      <c r="A5491" s="7"/>
      <c r="B5491" s="7"/>
      <c r="C5491" s="885"/>
      <c r="D5491" s="220"/>
      <c r="E5491" s="220"/>
      <c r="F5491" s="220"/>
      <c r="G5491" s="415"/>
      <c r="H5491" s="415"/>
      <c r="I5491" s="942"/>
      <c r="J5491" s="886"/>
      <c r="K5491" s="887"/>
    </row>
    <row r="5492" spans="1:11" ht="14.1" customHeight="1" x14ac:dyDescent="0.25">
      <c r="A5492" s="7"/>
      <c r="B5492" s="7"/>
      <c r="C5492" s="885"/>
      <c r="D5492" s="220"/>
      <c r="E5492" s="220"/>
      <c r="F5492" s="220"/>
      <c r="G5492" s="415"/>
      <c r="H5492" s="415"/>
      <c r="I5492" s="942"/>
      <c r="J5492" s="886"/>
      <c r="K5492" s="887"/>
    </row>
    <row r="5493" spans="1:11" ht="14.1" customHeight="1" x14ac:dyDescent="0.25">
      <c r="A5493" s="7"/>
      <c r="B5493" s="7"/>
      <c r="C5493" s="885"/>
      <c r="D5493" s="220"/>
      <c r="E5493" s="220"/>
      <c r="F5493" s="220"/>
      <c r="G5493" s="415"/>
      <c r="H5493" s="415"/>
      <c r="I5493" s="942"/>
      <c r="J5493" s="886"/>
      <c r="K5493" s="887">
        <v>6</v>
      </c>
    </row>
    <row r="5494" spans="1:11" ht="13.5" customHeight="1" x14ac:dyDescent="0.25">
      <c r="A5494" s="717" t="s">
        <v>435</v>
      </c>
      <c r="B5494" s="689">
        <v>2</v>
      </c>
      <c r="C5494" s="690" t="s">
        <v>436</v>
      </c>
      <c r="D5494" s="690" t="s">
        <v>437</v>
      </c>
      <c r="E5494" s="690" t="s">
        <v>438</v>
      </c>
      <c r="F5494" s="691" t="s">
        <v>439</v>
      </c>
      <c r="G5494" s="801">
        <v>7</v>
      </c>
      <c r="H5494" s="581">
        <v>8</v>
      </c>
      <c r="I5494" s="924">
        <v>9</v>
      </c>
      <c r="J5494" s="582">
        <v>10</v>
      </c>
      <c r="K5494" s="718">
        <v>11</v>
      </c>
    </row>
    <row r="5495" spans="1:11" ht="13.5" customHeight="1" thickBot="1" x14ac:dyDescent="0.3">
      <c r="A5495" s="371" t="s">
        <v>31</v>
      </c>
      <c r="B5495" s="47" t="s">
        <v>32</v>
      </c>
      <c r="C5495" s="616">
        <f>C5496</f>
        <v>23000000</v>
      </c>
      <c r="D5495" s="616">
        <f t="shared" ref="D5495:J5497" si="2491">D5496</f>
        <v>0</v>
      </c>
      <c r="E5495" s="616">
        <f t="shared" si="2491"/>
        <v>0</v>
      </c>
      <c r="F5495" s="622">
        <f t="shared" si="2491"/>
        <v>0</v>
      </c>
      <c r="G5495" s="819">
        <f t="shared" si="2491"/>
        <v>12641768</v>
      </c>
      <c r="H5495" s="616">
        <f t="shared" si="2491"/>
        <v>0</v>
      </c>
      <c r="I5495" s="961">
        <f t="shared" si="2491"/>
        <v>12641768</v>
      </c>
      <c r="J5495" s="865">
        <f t="shared" si="2491"/>
        <v>10358232</v>
      </c>
      <c r="K5495" s="767">
        <f t="shared" ref="K5495:K5510" si="2492">I5495/C5495*100</f>
        <v>54.964208695652175</v>
      </c>
    </row>
    <row r="5496" spans="1:11" ht="13.5" customHeight="1" thickBot="1" x14ac:dyDescent="0.3">
      <c r="A5496" s="372" t="s">
        <v>248</v>
      </c>
      <c r="B5496" s="3" t="s">
        <v>136</v>
      </c>
      <c r="C5496" s="617">
        <f>C5497</f>
        <v>23000000</v>
      </c>
      <c r="D5496" s="617">
        <f t="shared" si="2491"/>
        <v>0</v>
      </c>
      <c r="E5496" s="617">
        <f t="shared" si="2491"/>
        <v>0</v>
      </c>
      <c r="F5496" s="624">
        <f t="shared" si="2491"/>
        <v>0</v>
      </c>
      <c r="G5496" s="820">
        <f t="shared" si="2491"/>
        <v>12641768</v>
      </c>
      <c r="H5496" s="617">
        <f t="shared" si="2491"/>
        <v>0</v>
      </c>
      <c r="I5496" s="934">
        <f t="shared" si="2491"/>
        <v>12641768</v>
      </c>
      <c r="J5496" s="625">
        <f t="shared" si="2491"/>
        <v>10358232</v>
      </c>
      <c r="K5496" s="741">
        <f t="shared" si="2492"/>
        <v>54.964208695652175</v>
      </c>
    </row>
    <row r="5497" spans="1:11" ht="13.5" customHeight="1" x14ac:dyDescent="0.25">
      <c r="A5497" s="747" t="s">
        <v>249</v>
      </c>
      <c r="B5497" s="41" t="s">
        <v>245</v>
      </c>
      <c r="C5497" s="618">
        <f>C5498</f>
        <v>23000000</v>
      </c>
      <c r="D5497" s="618">
        <f t="shared" si="2491"/>
        <v>0</v>
      </c>
      <c r="E5497" s="618">
        <f t="shared" si="2491"/>
        <v>0</v>
      </c>
      <c r="F5497" s="626">
        <f t="shared" si="2491"/>
        <v>0</v>
      </c>
      <c r="G5497" s="821">
        <f t="shared" si="2491"/>
        <v>12641768</v>
      </c>
      <c r="H5497" s="618">
        <f t="shared" si="2491"/>
        <v>0</v>
      </c>
      <c r="I5497" s="935">
        <f t="shared" si="2491"/>
        <v>12641768</v>
      </c>
      <c r="J5497" s="628">
        <f t="shared" si="2491"/>
        <v>10358232</v>
      </c>
      <c r="K5497" s="743">
        <f t="shared" si="2492"/>
        <v>54.964208695652175</v>
      </c>
    </row>
    <row r="5498" spans="1:11" ht="13.5" customHeight="1" x14ac:dyDescent="0.25">
      <c r="A5498" s="732" t="s">
        <v>250</v>
      </c>
      <c r="B5498" s="4" t="s">
        <v>246</v>
      </c>
      <c r="C5498" s="12">
        <v>23000000</v>
      </c>
      <c r="D5498" s="587"/>
      <c r="E5498" s="587"/>
      <c r="F5498" s="699"/>
      <c r="G5498" s="822">
        <v>12641768</v>
      </c>
      <c r="H5498" s="605">
        <v>0</v>
      </c>
      <c r="I5498" s="823">
        <f>H5498+G5498</f>
        <v>12641768</v>
      </c>
      <c r="J5498" s="604">
        <f>C5498-I5498</f>
        <v>10358232</v>
      </c>
      <c r="K5498" s="733">
        <f t="shared" si="2492"/>
        <v>54.964208695652175</v>
      </c>
    </row>
    <row r="5499" spans="1:11" ht="13.5" customHeight="1" thickBot="1" x14ac:dyDescent="0.3">
      <c r="A5499" s="371" t="s">
        <v>33</v>
      </c>
      <c r="B5499" s="47" t="s">
        <v>34</v>
      </c>
      <c r="C5499" s="616">
        <f>C5500</f>
        <v>39000000</v>
      </c>
      <c r="D5499" s="616">
        <f t="shared" ref="D5499:J5501" si="2493">D5500</f>
        <v>0</v>
      </c>
      <c r="E5499" s="616">
        <f t="shared" si="2493"/>
        <v>0</v>
      </c>
      <c r="F5499" s="622">
        <f t="shared" si="2493"/>
        <v>0</v>
      </c>
      <c r="G5499" s="838">
        <f t="shared" si="2493"/>
        <v>26965000</v>
      </c>
      <c r="H5499" s="641">
        <f t="shared" si="2493"/>
        <v>0</v>
      </c>
      <c r="I5499" s="962">
        <f t="shared" si="2493"/>
        <v>26965000</v>
      </c>
      <c r="J5499" s="632">
        <f t="shared" si="2493"/>
        <v>12035000</v>
      </c>
      <c r="K5499" s="739">
        <f t="shared" si="2492"/>
        <v>69.141025641025649</v>
      </c>
    </row>
    <row r="5500" spans="1:11" ht="13.5" customHeight="1" thickBot="1" x14ac:dyDescent="0.3">
      <c r="A5500" s="372" t="s">
        <v>251</v>
      </c>
      <c r="B5500" s="3" t="s">
        <v>136</v>
      </c>
      <c r="C5500" s="617">
        <f>C5501</f>
        <v>39000000</v>
      </c>
      <c r="D5500" s="617">
        <f t="shared" si="2493"/>
        <v>0</v>
      </c>
      <c r="E5500" s="617">
        <f t="shared" si="2493"/>
        <v>0</v>
      </c>
      <c r="F5500" s="624">
        <f t="shared" si="2493"/>
        <v>0</v>
      </c>
      <c r="G5500" s="820">
        <f t="shared" si="2493"/>
        <v>26965000</v>
      </c>
      <c r="H5500" s="617">
        <f t="shared" si="2493"/>
        <v>0</v>
      </c>
      <c r="I5500" s="934">
        <f t="shared" si="2493"/>
        <v>26965000</v>
      </c>
      <c r="J5500" s="625">
        <f t="shared" si="2493"/>
        <v>12035000</v>
      </c>
      <c r="K5500" s="741">
        <f t="shared" si="2492"/>
        <v>69.141025641025649</v>
      </c>
    </row>
    <row r="5501" spans="1:11" ht="13.5" customHeight="1" x14ac:dyDescent="0.25">
      <c r="A5501" s="747" t="s">
        <v>252</v>
      </c>
      <c r="B5501" s="41" t="s">
        <v>245</v>
      </c>
      <c r="C5501" s="618">
        <f>C5502</f>
        <v>39000000</v>
      </c>
      <c r="D5501" s="618">
        <f t="shared" si="2493"/>
        <v>0</v>
      </c>
      <c r="E5501" s="618">
        <f t="shared" si="2493"/>
        <v>0</v>
      </c>
      <c r="F5501" s="626">
        <f t="shared" si="2493"/>
        <v>0</v>
      </c>
      <c r="G5501" s="821">
        <f t="shared" si="2493"/>
        <v>26965000</v>
      </c>
      <c r="H5501" s="618">
        <f t="shared" si="2493"/>
        <v>0</v>
      </c>
      <c r="I5501" s="935">
        <f t="shared" si="2493"/>
        <v>26965000</v>
      </c>
      <c r="J5501" s="628">
        <f t="shared" si="2493"/>
        <v>12035000</v>
      </c>
      <c r="K5501" s="743">
        <f t="shared" si="2492"/>
        <v>69.141025641025649</v>
      </c>
    </row>
    <row r="5502" spans="1:11" ht="13.5" customHeight="1" x14ac:dyDescent="0.25">
      <c r="A5502" s="732" t="s">
        <v>253</v>
      </c>
      <c r="B5502" s="4" t="s">
        <v>247</v>
      </c>
      <c r="C5502" s="12">
        <v>39000000</v>
      </c>
      <c r="D5502" s="587"/>
      <c r="E5502" s="587"/>
      <c r="F5502" s="699"/>
      <c r="G5502" s="822">
        <v>26965000</v>
      </c>
      <c r="H5502" s="605">
        <v>0</v>
      </c>
      <c r="I5502" s="831">
        <f>H5502+G5502</f>
        <v>26965000</v>
      </c>
      <c r="J5502" s="604">
        <f>C5502-I5502</f>
        <v>12035000</v>
      </c>
      <c r="K5502" s="733">
        <f t="shared" si="2492"/>
        <v>69.141025641025649</v>
      </c>
    </row>
    <row r="5503" spans="1:11" ht="13.5" customHeight="1" thickBot="1" x14ac:dyDescent="0.3">
      <c r="A5503" s="371" t="s">
        <v>35</v>
      </c>
      <c r="B5503" s="47" t="s">
        <v>36</v>
      </c>
      <c r="C5503" s="616">
        <f>C5504</f>
        <v>5000000</v>
      </c>
      <c r="D5503" s="616">
        <f t="shared" ref="D5503:J5505" si="2494">D5504</f>
        <v>0</v>
      </c>
      <c r="E5503" s="616">
        <f t="shared" si="2494"/>
        <v>0</v>
      </c>
      <c r="F5503" s="622">
        <f t="shared" si="2494"/>
        <v>0</v>
      </c>
      <c r="G5503" s="838">
        <f t="shared" si="2494"/>
        <v>3472000</v>
      </c>
      <c r="H5503" s="641">
        <f t="shared" si="2494"/>
        <v>0</v>
      </c>
      <c r="I5503" s="962">
        <f t="shared" si="2494"/>
        <v>3472000</v>
      </c>
      <c r="J5503" s="632">
        <f t="shared" si="2494"/>
        <v>1528000</v>
      </c>
      <c r="K5503" s="739">
        <f t="shared" si="2492"/>
        <v>69.44</v>
      </c>
    </row>
    <row r="5504" spans="1:11" ht="13.5" customHeight="1" thickBot="1" x14ac:dyDescent="0.3">
      <c r="A5504" s="372" t="s">
        <v>255</v>
      </c>
      <c r="B5504" s="3" t="s">
        <v>80</v>
      </c>
      <c r="C5504" s="617">
        <f>C5505</f>
        <v>5000000</v>
      </c>
      <c r="D5504" s="617">
        <f t="shared" si="2494"/>
        <v>0</v>
      </c>
      <c r="E5504" s="617">
        <f t="shared" si="2494"/>
        <v>0</v>
      </c>
      <c r="F5504" s="624">
        <f t="shared" si="2494"/>
        <v>0</v>
      </c>
      <c r="G5504" s="820">
        <f t="shared" si="2494"/>
        <v>3472000</v>
      </c>
      <c r="H5504" s="617">
        <f t="shared" si="2494"/>
        <v>0</v>
      </c>
      <c r="I5504" s="934">
        <f t="shared" si="2494"/>
        <v>3472000</v>
      </c>
      <c r="J5504" s="625">
        <f t="shared" si="2494"/>
        <v>1528000</v>
      </c>
      <c r="K5504" s="741">
        <f t="shared" si="2492"/>
        <v>69.44</v>
      </c>
    </row>
    <row r="5505" spans="1:11" ht="13.5" customHeight="1" x14ac:dyDescent="0.25">
      <c r="A5505" s="747" t="s">
        <v>851</v>
      </c>
      <c r="B5505" s="41" t="s">
        <v>1001</v>
      </c>
      <c r="C5505" s="618">
        <f>C5506</f>
        <v>5000000</v>
      </c>
      <c r="D5505" s="618">
        <f t="shared" si="2494"/>
        <v>0</v>
      </c>
      <c r="E5505" s="618">
        <f t="shared" si="2494"/>
        <v>0</v>
      </c>
      <c r="F5505" s="626">
        <f t="shared" si="2494"/>
        <v>0</v>
      </c>
      <c r="G5505" s="821">
        <f t="shared" si="2494"/>
        <v>3472000</v>
      </c>
      <c r="H5505" s="618">
        <f t="shared" si="2494"/>
        <v>0</v>
      </c>
      <c r="I5505" s="935">
        <f t="shared" si="2494"/>
        <v>3472000</v>
      </c>
      <c r="J5505" s="628">
        <f t="shared" si="2494"/>
        <v>1528000</v>
      </c>
      <c r="K5505" s="743">
        <f t="shared" si="2492"/>
        <v>69.44</v>
      </c>
    </row>
    <row r="5506" spans="1:11" ht="13.5" customHeight="1" x14ac:dyDescent="0.25">
      <c r="A5506" s="732" t="s">
        <v>852</v>
      </c>
      <c r="B5506" s="4" t="s">
        <v>1000</v>
      </c>
      <c r="C5506" s="12">
        <v>5000000</v>
      </c>
      <c r="D5506" s="218"/>
      <c r="E5506" s="218"/>
      <c r="F5506" s="697"/>
      <c r="G5506" s="822">
        <v>3472000</v>
      </c>
      <c r="H5506" s="605"/>
      <c r="I5506" s="823">
        <f>H5506+G5506</f>
        <v>3472000</v>
      </c>
      <c r="J5506" s="604">
        <f>C5506-I5506</f>
        <v>1528000</v>
      </c>
      <c r="K5506" s="733">
        <f t="shared" si="2492"/>
        <v>69.44</v>
      </c>
    </row>
    <row r="5507" spans="1:11" ht="13.5" customHeight="1" x14ac:dyDescent="0.25">
      <c r="A5507" s="745" t="s">
        <v>105</v>
      </c>
      <c r="B5507" s="38" t="s">
        <v>92</v>
      </c>
      <c r="C5507" s="620">
        <f t="shared" ref="C5507:J5507" si="2495">C5508+C5517+C5521+C5528+C5539+C5546+C5550+C5554</f>
        <v>173845000</v>
      </c>
      <c r="D5507" s="620">
        <f t="shared" si="2495"/>
        <v>0</v>
      </c>
      <c r="E5507" s="620">
        <f t="shared" si="2495"/>
        <v>0</v>
      </c>
      <c r="F5507" s="453">
        <f t="shared" si="2495"/>
        <v>0</v>
      </c>
      <c r="G5507" s="832">
        <f t="shared" si="2495"/>
        <v>155512047</v>
      </c>
      <c r="H5507" s="620">
        <f t="shared" si="2495"/>
        <v>0</v>
      </c>
      <c r="I5507" s="810">
        <f t="shared" si="2495"/>
        <v>155512047</v>
      </c>
      <c r="J5507" s="866">
        <f t="shared" si="2495"/>
        <v>12207953</v>
      </c>
      <c r="K5507" s="746">
        <f t="shared" si="2492"/>
        <v>89.45442606919957</v>
      </c>
    </row>
    <row r="5508" spans="1:11" ht="13.5" customHeight="1" thickBot="1" x14ac:dyDescent="0.3">
      <c r="A5508" s="371" t="s">
        <v>37</v>
      </c>
      <c r="B5508" s="47" t="s">
        <v>38</v>
      </c>
      <c r="C5508" s="616">
        <f>C5509</f>
        <v>21125000</v>
      </c>
      <c r="D5508" s="616">
        <f t="shared" ref="D5508:J5508" si="2496">D5509</f>
        <v>0</v>
      </c>
      <c r="E5508" s="616">
        <f t="shared" si="2496"/>
        <v>0</v>
      </c>
      <c r="F5508" s="622">
        <f t="shared" si="2496"/>
        <v>0</v>
      </c>
      <c r="G5508" s="838">
        <f t="shared" si="2496"/>
        <v>12000000</v>
      </c>
      <c r="H5508" s="641">
        <f t="shared" si="2496"/>
        <v>0</v>
      </c>
      <c r="I5508" s="962">
        <f t="shared" si="2496"/>
        <v>12000000</v>
      </c>
      <c r="J5508" s="632">
        <f t="shared" si="2496"/>
        <v>3000000</v>
      </c>
      <c r="K5508" s="739">
        <f t="shared" si="2492"/>
        <v>56.80473372781065</v>
      </c>
    </row>
    <row r="5509" spans="1:11" ht="13.5" customHeight="1" thickBot="1" x14ac:dyDescent="0.3">
      <c r="A5509" s="372" t="s">
        <v>264</v>
      </c>
      <c r="B5509" s="3" t="s">
        <v>258</v>
      </c>
      <c r="C5509" s="617">
        <f>C5510+C5513</f>
        <v>21125000</v>
      </c>
      <c r="D5509" s="617">
        <f t="shared" ref="D5509:J5509" si="2497">D5510+D5513</f>
        <v>0</v>
      </c>
      <c r="E5509" s="617">
        <f t="shared" si="2497"/>
        <v>0</v>
      </c>
      <c r="F5509" s="624">
        <f t="shared" si="2497"/>
        <v>0</v>
      </c>
      <c r="G5509" s="820">
        <f t="shared" si="2497"/>
        <v>12000000</v>
      </c>
      <c r="H5509" s="617">
        <f t="shared" si="2497"/>
        <v>0</v>
      </c>
      <c r="I5509" s="934">
        <f t="shared" si="2497"/>
        <v>12000000</v>
      </c>
      <c r="J5509" s="625">
        <f t="shared" si="2497"/>
        <v>3000000</v>
      </c>
      <c r="K5509" s="741">
        <f t="shared" si="2492"/>
        <v>56.80473372781065</v>
      </c>
    </row>
    <row r="5510" spans="1:11" ht="13.5" customHeight="1" x14ac:dyDescent="0.25">
      <c r="A5510" s="747" t="s">
        <v>269</v>
      </c>
      <c r="B5510" s="41" t="s">
        <v>259</v>
      </c>
      <c r="C5510" s="618">
        <f>C5511+C5512</f>
        <v>3000000</v>
      </c>
      <c r="D5510" s="618">
        <f t="shared" ref="D5510:J5510" si="2498">D5511+D5512</f>
        <v>0</v>
      </c>
      <c r="E5510" s="618">
        <f t="shared" si="2498"/>
        <v>0</v>
      </c>
      <c r="F5510" s="618">
        <f t="shared" si="2498"/>
        <v>0</v>
      </c>
      <c r="G5510" s="618">
        <f t="shared" si="2498"/>
        <v>0</v>
      </c>
      <c r="H5510" s="618">
        <f t="shared" si="2498"/>
        <v>0</v>
      </c>
      <c r="I5510" s="618">
        <f t="shared" si="2498"/>
        <v>0</v>
      </c>
      <c r="J5510" s="618">
        <f t="shared" si="2498"/>
        <v>3000000</v>
      </c>
      <c r="K5510" s="743">
        <f t="shared" si="2492"/>
        <v>0</v>
      </c>
    </row>
    <row r="5511" spans="1:11" ht="13.5" customHeight="1" x14ac:dyDescent="0.25">
      <c r="A5511" s="747" t="s">
        <v>1014</v>
      </c>
      <c r="B5511" s="41" t="s">
        <v>1015</v>
      </c>
      <c r="C5511" s="618">
        <v>3000000</v>
      </c>
      <c r="D5511" s="618"/>
      <c r="E5511" s="618"/>
      <c r="F5511" s="626"/>
      <c r="G5511" s="821">
        <v>0</v>
      </c>
      <c r="H5511" s="618">
        <v>0</v>
      </c>
      <c r="I5511" s="935">
        <f>H5511+G5511</f>
        <v>0</v>
      </c>
      <c r="J5511" s="628">
        <f>C5511-I5511</f>
        <v>3000000</v>
      </c>
      <c r="K5511" s="743">
        <f>I5511/C5511*100</f>
        <v>0</v>
      </c>
    </row>
    <row r="5512" spans="1:11" ht="13.5" customHeight="1" x14ac:dyDescent="0.25">
      <c r="A5512" s="732" t="s">
        <v>854</v>
      </c>
      <c r="B5512" s="5" t="s">
        <v>853</v>
      </c>
      <c r="C5512" s="12">
        <v>0</v>
      </c>
      <c r="D5512" s="702"/>
      <c r="E5512" s="702"/>
      <c r="F5512" s="703"/>
      <c r="G5512" s="844">
        <v>0</v>
      </c>
      <c r="H5512" s="652">
        <v>0</v>
      </c>
      <c r="I5512" s="943">
        <v>0</v>
      </c>
      <c r="J5512" s="653">
        <v>0</v>
      </c>
      <c r="K5512" s="733"/>
    </row>
    <row r="5513" spans="1:11" ht="13.5" customHeight="1" x14ac:dyDescent="0.25">
      <c r="A5513" s="732" t="s">
        <v>270</v>
      </c>
      <c r="B5513" s="4" t="s">
        <v>260</v>
      </c>
      <c r="C5513" s="12">
        <f>C5514+C5515+C5516</f>
        <v>18125000</v>
      </c>
      <c r="D5513" s="12">
        <f t="shared" ref="D5513:J5513" si="2499">D5515+D5516</f>
        <v>0</v>
      </c>
      <c r="E5513" s="12">
        <f t="shared" si="2499"/>
        <v>0</v>
      </c>
      <c r="F5513" s="633">
        <f t="shared" si="2499"/>
        <v>0</v>
      </c>
      <c r="G5513" s="824">
        <f t="shared" si="2499"/>
        <v>12000000</v>
      </c>
      <c r="H5513" s="12">
        <f t="shared" si="2499"/>
        <v>0</v>
      </c>
      <c r="I5513" s="834">
        <f t="shared" si="2499"/>
        <v>12000000</v>
      </c>
      <c r="J5513" s="634">
        <f t="shared" si="2499"/>
        <v>0</v>
      </c>
      <c r="K5513" s="733">
        <f t="shared" ref="K5513:K5534" si="2500">I5513/C5513*100</f>
        <v>66.206896551724142</v>
      </c>
    </row>
    <row r="5514" spans="1:11" ht="13.5" customHeight="1" x14ac:dyDescent="0.25">
      <c r="A5514" s="732" t="s">
        <v>1097</v>
      </c>
      <c r="B5514" s="4" t="s">
        <v>1101</v>
      </c>
      <c r="C5514" s="12">
        <v>6125000</v>
      </c>
      <c r="D5514" s="12"/>
      <c r="E5514" s="12"/>
      <c r="F5514" s="633"/>
      <c r="G5514" s="824">
        <v>0</v>
      </c>
      <c r="H5514" s="12">
        <v>0</v>
      </c>
      <c r="I5514" s="834">
        <f>H5514+G5514</f>
        <v>0</v>
      </c>
      <c r="J5514" s="634">
        <f>C5514-I5514</f>
        <v>6125000</v>
      </c>
      <c r="K5514" s="733">
        <f t="shared" si="2500"/>
        <v>0</v>
      </c>
    </row>
    <row r="5515" spans="1:11" ht="13.5" customHeight="1" x14ac:dyDescent="0.25">
      <c r="A5515" s="732" t="s">
        <v>855</v>
      </c>
      <c r="B5515" s="4" t="s">
        <v>857</v>
      </c>
      <c r="C5515" s="12">
        <v>4000000</v>
      </c>
      <c r="D5515" s="702"/>
      <c r="E5515" s="702"/>
      <c r="F5515" s="703"/>
      <c r="G5515" s="844">
        <v>4000000</v>
      </c>
      <c r="H5515" s="652"/>
      <c r="I5515" s="943">
        <f>H5515+G5515</f>
        <v>4000000</v>
      </c>
      <c r="J5515" s="653">
        <f>C5515-I5515</f>
        <v>0</v>
      </c>
      <c r="K5515" s="733">
        <f t="shared" si="2500"/>
        <v>100</v>
      </c>
    </row>
    <row r="5516" spans="1:11" ht="13.5" customHeight="1" x14ac:dyDescent="0.25">
      <c r="A5516" s="732" t="s">
        <v>856</v>
      </c>
      <c r="B5516" s="32" t="s">
        <v>858</v>
      </c>
      <c r="C5516" s="611">
        <v>8000000</v>
      </c>
      <c r="D5516" s="704"/>
      <c r="E5516" s="704"/>
      <c r="F5516" s="705"/>
      <c r="G5516" s="844">
        <v>8000000</v>
      </c>
      <c r="H5516" s="654"/>
      <c r="I5516" s="943">
        <f>H5516+G5516</f>
        <v>8000000</v>
      </c>
      <c r="J5516" s="653">
        <f>C5516-I5516</f>
        <v>0</v>
      </c>
      <c r="K5516" s="733">
        <f t="shared" si="2500"/>
        <v>100</v>
      </c>
    </row>
    <row r="5517" spans="1:11" ht="13.5" customHeight="1" thickBot="1" x14ac:dyDescent="0.3">
      <c r="A5517" s="371" t="s">
        <v>39</v>
      </c>
      <c r="B5517" s="47" t="s">
        <v>40</v>
      </c>
      <c r="C5517" s="616">
        <f>C5518</f>
        <v>8000000</v>
      </c>
      <c r="D5517" s="616">
        <f t="shared" ref="D5517:J5519" si="2501">D5518</f>
        <v>0</v>
      </c>
      <c r="E5517" s="616">
        <f t="shared" si="2501"/>
        <v>0</v>
      </c>
      <c r="F5517" s="622">
        <f t="shared" si="2501"/>
        <v>0</v>
      </c>
      <c r="G5517" s="819">
        <f t="shared" si="2501"/>
        <v>8000000</v>
      </c>
      <c r="H5517" s="616">
        <f t="shared" si="2501"/>
        <v>0</v>
      </c>
      <c r="I5517" s="961">
        <f t="shared" si="2501"/>
        <v>8000000</v>
      </c>
      <c r="J5517" s="865">
        <f t="shared" si="2501"/>
        <v>0</v>
      </c>
      <c r="K5517" s="739">
        <f t="shared" si="2500"/>
        <v>100</v>
      </c>
    </row>
    <row r="5518" spans="1:11" ht="13.5" customHeight="1" thickBot="1" x14ac:dyDescent="0.3">
      <c r="A5518" s="372" t="s">
        <v>265</v>
      </c>
      <c r="B5518" s="3" t="s">
        <v>258</v>
      </c>
      <c r="C5518" s="617">
        <f>C5519</f>
        <v>8000000</v>
      </c>
      <c r="D5518" s="617">
        <f t="shared" si="2501"/>
        <v>0</v>
      </c>
      <c r="E5518" s="617">
        <f t="shared" si="2501"/>
        <v>0</v>
      </c>
      <c r="F5518" s="624">
        <f t="shared" si="2501"/>
        <v>0</v>
      </c>
      <c r="G5518" s="820">
        <f t="shared" si="2501"/>
        <v>8000000</v>
      </c>
      <c r="H5518" s="617">
        <f t="shared" si="2501"/>
        <v>0</v>
      </c>
      <c r="I5518" s="934">
        <f t="shared" si="2501"/>
        <v>8000000</v>
      </c>
      <c r="J5518" s="625">
        <f t="shared" si="2501"/>
        <v>0</v>
      </c>
      <c r="K5518" s="741">
        <f t="shared" si="2500"/>
        <v>100</v>
      </c>
    </row>
    <row r="5519" spans="1:11" ht="13.5" customHeight="1" x14ac:dyDescent="0.25">
      <c r="A5519" s="747" t="s">
        <v>266</v>
      </c>
      <c r="B5519" s="41" t="s">
        <v>261</v>
      </c>
      <c r="C5519" s="618">
        <f>C5520</f>
        <v>8000000</v>
      </c>
      <c r="D5519" s="618">
        <f t="shared" si="2501"/>
        <v>0</v>
      </c>
      <c r="E5519" s="618">
        <f t="shared" si="2501"/>
        <v>0</v>
      </c>
      <c r="F5519" s="626">
        <f t="shared" si="2501"/>
        <v>0</v>
      </c>
      <c r="G5519" s="821">
        <f t="shared" si="2501"/>
        <v>8000000</v>
      </c>
      <c r="H5519" s="618">
        <f t="shared" si="2501"/>
        <v>0</v>
      </c>
      <c r="I5519" s="935">
        <f t="shared" si="2501"/>
        <v>8000000</v>
      </c>
      <c r="J5519" s="628">
        <f t="shared" si="2501"/>
        <v>0</v>
      </c>
      <c r="K5519" s="743">
        <f t="shared" si="2500"/>
        <v>100</v>
      </c>
    </row>
    <row r="5520" spans="1:11" ht="13.5" customHeight="1" x14ac:dyDescent="0.25">
      <c r="A5520" s="732" t="s">
        <v>267</v>
      </c>
      <c r="B5520" s="4" t="s">
        <v>262</v>
      </c>
      <c r="C5520" s="12">
        <v>8000000</v>
      </c>
      <c r="D5520" s="702"/>
      <c r="E5520" s="702"/>
      <c r="F5520" s="703"/>
      <c r="G5520" s="844">
        <v>8000000</v>
      </c>
      <c r="H5520" s="652"/>
      <c r="I5520" s="943">
        <f>H5520+G5520</f>
        <v>8000000</v>
      </c>
      <c r="J5520" s="655">
        <f>C5520-I5520</f>
        <v>0</v>
      </c>
      <c r="K5520" s="733">
        <f t="shared" si="2500"/>
        <v>100</v>
      </c>
    </row>
    <row r="5521" spans="1:11" ht="13.5" customHeight="1" thickBot="1" x14ac:dyDescent="0.3">
      <c r="A5521" s="371" t="s">
        <v>41</v>
      </c>
      <c r="B5521" s="47" t="s">
        <v>42</v>
      </c>
      <c r="C5521" s="616">
        <f>C5522+C5525</f>
        <v>5000000</v>
      </c>
      <c r="D5521" s="616">
        <f t="shared" ref="D5521:J5521" si="2502">D5522+D5525</f>
        <v>0</v>
      </c>
      <c r="E5521" s="616">
        <f t="shared" si="2502"/>
        <v>0</v>
      </c>
      <c r="F5521" s="622">
        <f t="shared" si="2502"/>
        <v>0</v>
      </c>
      <c r="G5521" s="838">
        <f t="shared" si="2502"/>
        <v>5000000</v>
      </c>
      <c r="H5521" s="641">
        <f t="shared" si="2502"/>
        <v>0</v>
      </c>
      <c r="I5521" s="962">
        <f t="shared" si="2502"/>
        <v>5000000</v>
      </c>
      <c r="J5521" s="632">
        <f t="shared" si="2502"/>
        <v>0</v>
      </c>
      <c r="K5521" s="739">
        <f t="shared" si="2500"/>
        <v>100</v>
      </c>
    </row>
    <row r="5522" spans="1:11" ht="13.5" customHeight="1" thickBot="1" x14ac:dyDescent="0.3">
      <c r="A5522" s="372" t="s">
        <v>273</v>
      </c>
      <c r="B5522" s="3" t="s">
        <v>80</v>
      </c>
      <c r="C5522" s="617">
        <f>C5523</f>
        <v>2000000</v>
      </c>
      <c r="D5522" s="617">
        <f t="shared" ref="D5522:J5523" si="2503">D5523</f>
        <v>0</v>
      </c>
      <c r="E5522" s="617">
        <f t="shared" si="2503"/>
        <v>0</v>
      </c>
      <c r="F5522" s="624">
        <f t="shared" si="2503"/>
        <v>0</v>
      </c>
      <c r="G5522" s="820">
        <f t="shared" si="2503"/>
        <v>2000000</v>
      </c>
      <c r="H5522" s="617">
        <f t="shared" si="2503"/>
        <v>0</v>
      </c>
      <c r="I5522" s="934">
        <f t="shared" si="2503"/>
        <v>2000000</v>
      </c>
      <c r="J5522" s="625">
        <f t="shared" si="2503"/>
        <v>0</v>
      </c>
      <c r="K5522" s="741">
        <f t="shared" si="2500"/>
        <v>100</v>
      </c>
    </row>
    <row r="5523" spans="1:11" ht="13.5" customHeight="1" x14ac:dyDescent="0.25">
      <c r="A5523" s="747" t="s">
        <v>274</v>
      </c>
      <c r="B5523" s="41" t="s">
        <v>180</v>
      </c>
      <c r="C5523" s="618">
        <f>C5524</f>
        <v>2000000</v>
      </c>
      <c r="D5523" s="618">
        <f t="shared" si="2503"/>
        <v>0</v>
      </c>
      <c r="E5523" s="618">
        <f t="shared" si="2503"/>
        <v>0</v>
      </c>
      <c r="F5523" s="626">
        <f t="shared" si="2503"/>
        <v>0</v>
      </c>
      <c r="G5523" s="821">
        <f t="shared" si="2503"/>
        <v>2000000</v>
      </c>
      <c r="H5523" s="618">
        <f t="shared" si="2503"/>
        <v>0</v>
      </c>
      <c r="I5523" s="935">
        <f t="shared" si="2503"/>
        <v>2000000</v>
      </c>
      <c r="J5523" s="628">
        <f t="shared" si="2503"/>
        <v>0</v>
      </c>
      <c r="K5523" s="743">
        <f t="shared" si="2500"/>
        <v>100</v>
      </c>
    </row>
    <row r="5524" spans="1:11" ht="13.5" customHeight="1" thickBot="1" x14ac:dyDescent="0.3">
      <c r="A5524" s="736" t="s">
        <v>275</v>
      </c>
      <c r="B5524" s="32" t="s">
        <v>254</v>
      </c>
      <c r="C5524" s="611">
        <v>2000000</v>
      </c>
      <c r="D5524" s="704"/>
      <c r="E5524" s="704"/>
      <c r="F5524" s="705"/>
      <c r="G5524" s="845">
        <v>2000000</v>
      </c>
      <c r="H5524" s="654"/>
      <c r="I5524" s="944">
        <f>H5524+G5524</f>
        <v>2000000</v>
      </c>
      <c r="J5524" s="656">
        <f>C5524-I5524</f>
        <v>0</v>
      </c>
      <c r="K5524" s="737">
        <f t="shared" si="2500"/>
        <v>100</v>
      </c>
    </row>
    <row r="5525" spans="1:11" ht="13.5" customHeight="1" thickBot="1" x14ac:dyDescent="0.3">
      <c r="A5525" s="372" t="s">
        <v>276</v>
      </c>
      <c r="B5525" s="3" t="s">
        <v>136</v>
      </c>
      <c r="C5525" s="617">
        <f>C5526</f>
        <v>3000000</v>
      </c>
      <c r="D5525" s="617">
        <f t="shared" ref="D5525:J5526" si="2504">D5526</f>
        <v>0</v>
      </c>
      <c r="E5525" s="617">
        <f t="shared" si="2504"/>
        <v>0</v>
      </c>
      <c r="F5525" s="624">
        <f t="shared" si="2504"/>
        <v>0</v>
      </c>
      <c r="G5525" s="820">
        <f t="shared" si="2504"/>
        <v>3000000</v>
      </c>
      <c r="H5525" s="617">
        <f t="shared" si="2504"/>
        <v>0</v>
      </c>
      <c r="I5525" s="934">
        <f t="shared" si="2504"/>
        <v>3000000</v>
      </c>
      <c r="J5525" s="625">
        <f t="shared" si="2504"/>
        <v>0</v>
      </c>
      <c r="K5525" s="741">
        <f t="shared" si="2500"/>
        <v>100</v>
      </c>
    </row>
    <row r="5526" spans="1:11" ht="13.5" customHeight="1" x14ac:dyDescent="0.25">
      <c r="A5526" s="747" t="s">
        <v>277</v>
      </c>
      <c r="B5526" s="41" t="s">
        <v>271</v>
      </c>
      <c r="C5526" s="618">
        <f>C5527</f>
        <v>3000000</v>
      </c>
      <c r="D5526" s="618">
        <f t="shared" si="2504"/>
        <v>0</v>
      </c>
      <c r="E5526" s="618">
        <f t="shared" si="2504"/>
        <v>0</v>
      </c>
      <c r="F5526" s="626">
        <f t="shared" si="2504"/>
        <v>0</v>
      </c>
      <c r="G5526" s="821">
        <f t="shared" si="2504"/>
        <v>3000000</v>
      </c>
      <c r="H5526" s="618">
        <f t="shared" si="2504"/>
        <v>0</v>
      </c>
      <c r="I5526" s="935">
        <f t="shared" si="2504"/>
        <v>3000000</v>
      </c>
      <c r="J5526" s="628">
        <f t="shared" si="2504"/>
        <v>0</v>
      </c>
      <c r="K5526" s="743">
        <f t="shared" si="2500"/>
        <v>100</v>
      </c>
    </row>
    <row r="5527" spans="1:11" ht="13.5" customHeight="1" x14ac:dyDescent="0.25">
      <c r="A5527" s="732" t="s">
        <v>278</v>
      </c>
      <c r="B5527" s="4" t="s">
        <v>272</v>
      </c>
      <c r="C5527" s="12">
        <v>3000000</v>
      </c>
      <c r="D5527" s="702"/>
      <c r="E5527" s="702"/>
      <c r="F5527" s="703"/>
      <c r="G5527" s="652">
        <v>3000000</v>
      </c>
      <c r="H5527" s="652"/>
      <c r="I5527" s="943">
        <f>H5527+G5527</f>
        <v>3000000</v>
      </c>
      <c r="J5527" s="657">
        <f>C5527-I5527</f>
        <v>0</v>
      </c>
      <c r="K5527" s="733">
        <f t="shared" si="2500"/>
        <v>100</v>
      </c>
    </row>
    <row r="5528" spans="1:11" ht="13.5" customHeight="1" thickBot="1" x14ac:dyDescent="0.3">
      <c r="A5528" s="371" t="s">
        <v>43</v>
      </c>
      <c r="B5528" s="47" t="s">
        <v>44</v>
      </c>
      <c r="C5528" s="616">
        <f>C5529+C5532</f>
        <v>19770000</v>
      </c>
      <c r="D5528" s="616">
        <f t="shared" ref="D5528:J5528" si="2505">D5529+D5532</f>
        <v>0</v>
      </c>
      <c r="E5528" s="616">
        <f t="shared" si="2505"/>
        <v>0</v>
      </c>
      <c r="F5528" s="622">
        <f t="shared" si="2505"/>
        <v>0</v>
      </c>
      <c r="G5528" s="838">
        <f t="shared" si="2505"/>
        <v>19770000</v>
      </c>
      <c r="H5528" s="641">
        <f t="shared" si="2505"/>
        <v>0</v>
      </c>
      <c r="I5528" s="962">
        <f t="shared" si="2505"/>
        <v>19770000</v>
      </c>
      <c r="J5528" s="632">
        <f t="shared" si="2505"/>
        <v>0</v>
      </c>
      <c r="K5528" s="739">
        <f t="shared" si="2500"/>
        <v>100</v>
      </c>
    </row>
    <row r="5529" spans="1:11" ht="13.5" customHeight="1" thickBot="1" x14ac:dyDescent="0.3">
      <c r="A5529" s="372" t="s">
        <v>290</v>
      </c>
      <c r="B5529" s="3" t="s">
        <v>80</v>
      </c>
      <c r="C5529" s="617">
        <f>C5530</f>
        <v>5400000</v>
      </c>
      <c r="D5529" s="617">
        <f t="shared" ref="D5529:J5530" si="2506">D5530</f>
        <v>0</v>
      </c>
      <c r="E5529" s="617">
        <f t="shared" si="2506"/>
        <v>0</v>
      </c>
      <c r="F5529" s="624">
        <f t="shared" si="2506"/>
        <v>0</v>
      </c>
      <c r="G5529" s="820">
        <f t="shared" si="2506"/>
        <v>5400000</v>
      </c>
      <c r="H5529" s="617">
        <f t="shared" si="2506"/>
        <v>0</v>
      </c>
      <c r="I5529" s="934">
        <f t="shared" si="2506"/>
        <v>5400000</v>
      </c>
      <c r="J5529" s="625">
        <f t="shared" si="2506"/>
        <v>0</v>
      </c>
      <c r="K5529" s="741">
        <f t="shared" si="2500"/>
        <v>100</v>
      </c>
    </row>
    <row r="5530" spans="1:11" ht="13.5" customHeight="1" x14ac:dyDescent="0.25">
      <c r="A5530" s="747" t="s">
        <v>291</v>
      </c>
      <c r="B5530" s="41" t="s">
        <v>180</v>
      </c>
      <c r="C5530" s="618">
        <f>C5531</f>
        <v>5400000</v>
      </c>
      <c r="D5530" s="618">
        <f t="shared" si="2506"/>
        <v>0</v>
      </c>
      <c r="E5530" s="618">
        <f t="shared" si="2506"/>
        <v>0</v>
      </c>
      <c r="F5530" s="626">
        <f t="shared" si="2506"/>
        <v>0</v>
      </c>
      <c r="G5530" s="821">
        <f t="shared" si="2506"/>
        <v>5400000</v>
      </c>
      <c r="H5530" s="618">
        <f t="shared" si="2506"/>
        <v>0</v>
      </c>
      <c r="I5530" s="935">
        <f t="shared" si="2506"/>
        <v>5400000</v>
      </c>
      <c r="J5530" s="628">
        <f t="shared" si="2506"/>
        <v>0</v>
      </c>
      <c r="K5530" s="743">
        <f t="shared" si="2500"/>
        <v>100</v>
      </c>
    </row>
    <row r="5531" spans="1:11" ht="13.5" customHeight="1" thickBot="1" x14ac:dyDescent="0.3">
      <c r="A5531" s="736" t="s">
        <v>292</v>
      </c>
      <c r="B5531" s="32" t="s">
        <v>254</v>
      </c>
      <c r="C5531" s="611">
        <v>5400000</v>
      </c>
      <c r="D5531" s="706"/>
      <c r="E5531" s="706"/>
      <c r="F5531" s="707"/>
      <c r="G5531" s="845">
        <v>5400000</v>
      </c>
      <c r="H5531" s="654"/>
      <c r="I5531" s="944">
        <f>H5531+G5531</f>
        <v>5400000</v>
      </c>
      <c r="J5531" s="658">
        <f>C5531-I5531</f>
        <v>0</v>
      </c>
      <c r="K5531" s="737">
        <f t="shared" si="2500"/>
        <v>100</v>
      </c>
    </row>
    <row r="5532" spans="1:11" ht="13.5" customHeight="1" thickBot="1" x14ac:dyDescent="0.3">
      <c r="A5532" s="372" t="s">
        <v>293</v>
      </c>
      <c r="B5532" s="3" t="s">
        <v>136</v>
      </c>
      <c r="C5532" s="617">
        <f>C5533</f>
        <v>14370000</v>
      </c>
      <c r="D5532" s="617">
        <f t="shared" ref="D5532:J5533" si="2507">D5533</f>
        <v>0</v>
      </c>
      <c r="E5532" s="617">
        <f t="shared" si="2507"/>
        <v>0</v>
      </c>
      <c r="F5532" s="624">
        <f t="shared" si="2507"/>
        <v>0</v>
      </c>
      <c r="G5532" s="820">
        <f t="shared" si="2507"/>
        <v>14370000</v>
      </c>
      <c r="H5532" s="617">
        <f t="shared" si="2507"/>
        <v>0</v>
      </c>
      <c r="I5532" s="934">
        <f t="shared" si="2507"/>
        <v>14370000</v>
      </c>
      <c r="J5532" s="625">
        <f t="shared" si="2507"/>
        <v>0</v>
      </c>
      <c r="K5532" s="741">
        <f t="shared" si="2500"/>
        <v>100</v>
      </c>
    </row>
    <row r="5533" spans="1:11" ht="13.5" customHeight="1" x14ac:dyDescent="0.25">
      <c r="A5533" s="747" t="s">
        <v>294</v>
      </c>
      <c r="B5533" s="41" t="s">
        <v>271</v>
      </c>
      <c r="C5533" s="618">
        <f>C5534</f>
        <v>14370000</v>
      </c>
      <c r="D5533" s="618">
        <f t="shared" si="2507"/>
        <v>0</v>
      </c>
      <c r="E5533" s="618">
        <f t="shared" si="2507"/>
        <v>0</v>
      </c>
      <c r="F5533" s="626">
        <f t="shared" si="2507"/>
        <v>0</v>
      </c>
      <c r="G5533" s="821">
        <f t="shared" si="2507"/>
        <v>14370000</v>
      </c>
      <c r="H5533" s="618">
        <f t="shared" si="2507"/>
        <v>0</v>
      </c>
      <c r="I5533" s="935">
        <f t="shared" si="2507"/>
        <v>14370000</v>
      </c>
      <c r="J5533" s="628">
        <f t="shared" si="2507"/>
        <v>0</v>
      </c>
      <c r="K5533" s="743">
        <f t="shared" si="2500"/>
        <v>100</v>
      </c>
    </row>
    <row r="5534" spans="1:11" ht="13.5" customHeight="1" x14ac:dyDescent="0.25">
      <c r="A5534" s="732" t="s">
        <v>295</v>
      </c>
      <c r="B5534" s="4" t="s">
        <v>272</v>
      </c>
      <c r="C5534" s="12">
        <v>14370000</v>
      </c>
      <c r="D5534" s="708"/>
      <c r="E5534" s="708"/>
      <c r="F5534" s="709"/>
      <c r="G5534" s="844">
        <v>14370000</v>
      </c>
      <c r="H5534" s="652"/>
      <c r="I5534" s="943">
        <f>H5534+G5534</f>
        <v>14370000</v>
      </c>
      <c r="J5534" s="657">
        <f>C5534-I5534</f>
        <v>0</v>
      </c>
      <c r="K5534" s="733">
        <f t="shared" si="2500"/>
        <v>100</v>
      </c>
    </row>
    <row r="5535" spans="1:11" ht="14.1" customHeight="1" x14ac:dyDescent="0.25">
      <c r="A5535" s="879"/>
      <c r="B5535" s="879"/>
      <c r="C5535" s="880"/>
      <c r="D5535" s="904"/>
      <c r="E5535" s="904"/>
      <c r="F5535" s="904"/>
      <c r="G5535" s="905"/>
      <c r="H5535" s="906"/>
      <c r="I5535" s="906"/>
      <c r="J5535" s="907"/>
      <c r="K5535" s="884"/>
    </row>
    <row r="5536" spans="1:11" ht="14.1" customHeight="1" x14ac:dyDescent="0.25">
      <c r="A5536" s="7"/>
      <c r="B5536" s="7"/>
      <c r="C5536" s="885"/>
      <c r="D5536" s="908"/>
      <c r="E5536" s="908"/>
      <c r="F5536" s="908"/>
      <c r="G5536" s="909"/>
      <c r="H5536" s="910"/>
      <c r="I5536" s="910"/>
      <c r="J5536" s="911"/>
      <c r="K5536" s="887"/>
    </row>
    <row r="5537" spans="1:13" ht="14.1" customHeight="1" x14ac:dyDescent="0.25">
      <c r="A5537" s="7"/>
      <c r="B5537" s="7"/>
      <c r="C5537" s="885"/>
      <c r="D5537" s="908"/>
      <c r="E5537" s="908"/>
      <c r="F5537" s="908"/>
      <c r="G5537" s="909"/>
      <c r="H5537" s="910"/>
      <c r="I5537" s="910"/>
      <c r="J5537" s="911"/>
      <c r="K5537" s="887">
        <v>7</v>
      </c>
    </row>
    <row r="5538" spans="1:13" ht="14.1" customHeight="1" x14ac:dyDescent="0.25">
      <c r="A5538" s="717" t="s">
        <v>435</v>
      </c>
      <c r="B5538" s="689">
        <v>2</v>
      </c>
      <c r="C5538" s="690" t="s">
        <v>436</v>
      </c>
      <c r="D5538" s="690" t="s">
        <v>437</v>
      </c>
      <c r="E5538" s="690" t="s">
        <v>438</v>
      </c>
      <c r="F5538" s="691" t="s">
        <v>439</v>
      </c>
      <c r="G5538" s="801">
        <v>7</v>
      </c>
      <c r="H5538" s="581">
        <v>8</v>
      </c>
      <c r="I5538" s="924">
        <v>9</v>
      </c>
      <c r="J5538" s="582">
        <v>10</v>
      </c>
      <c r="K5538" s="718">
        <v>11</v>
      </c>
    </row>
    <row r="5539" spans="1:13" ht="14.1" customHeight="1" thickBot="1" x14ac:dyDescent="0.3">
      <c r="A5539" s="371" t="s">
        <v>45</v>
      </c>
      <c r="B5539" s="47" t="s">
        <v>46</v>
      </c>
      <c r="C5539" s="616">
        <f>C5540</f>
        <v>25000000</v>
      </c>
      <c r="D5539" s="616">
        <f t="shared" ref="D5539:J5540" si="2508">D5540</f>
        <v>0</v>
      </c>
      <c r="E5539" s="616">
        <f t="shared" si="2508"/>
        <v>0</v>
      </c>
      <c r="F5539" s="622">
        <f t="shared" si="2508"/>
        <v>0</v>
      </c>
      <c r="G5539" s="838">
        <f t="shared" si="2508"/>
        <v>17516047</v>
      </c>
      <c r="H5539" s="641">
        <f t="shared" si="2508"/>
        <v>0</v>
      </c>
      <c r="I5539" s="962">
        <f t="shared" si="2508"/>
        <v>17516047</v>
      </c>
      <c r="J5539" s="632">
        <f t="shared" si="2508"/>
        <v>7483953</v>
      </c>
      <c r="K5539" s="739">
        <f t="shared" ref="K5539:K5572" si="2509">I5539/C5539*100</f>
        <v>70.064188000000001</v>
      </c>
    </row>
    <row r="5540" spans="1:13" ht="14.1" customHeight="1" thickBot="1" x14ac:dyDescent="0.3">
      <c r="A5540" s="748" t="s">
        <v>284</v>
      </c>
      <c r="B5540" s="335" t="s">
        <v>136</v>
      </c>
      <c r="C5540" s="53">
        <f>C5541</f>
        <v>25000000</v>
      </c>
      <c r="D5540" s="53">
        <f t="shared" si="2508"/>
        <v>0</v>
      </c>
      <c r="E5540" s="53">
        <f t="shared" si="2508"/>
        <v>0</v>
      </c>
      <c r="F5540" s="69">
        <f t="shared" si="2508"/>
        <v>0</v>
      </c>
      <c r="G5540" s="848">
        <f t="shared" si="2508"/>
        <v>17516047</v>
      </c>
      <c r="H5540" s="53">
        <f t="shared" si="2508"/>
        <v>0</v>
      </c>
      <c r="I5540" s="945">
        <f t="shared" si="2508"/>
        <v>17516047</v>
      </c>
      <c r="J5540" s="659">
        <f t="shared" si="2508"/>
        <v>7483953</v>
      </c>
      <c r="K5540" s="749">
        <f t="shared" si="2509"/>
        <v>70.064188000000001</v>
      </c>
    </row>
    <row r="5541" spans="1:13" ht="14.1" customHeight="1" x14ac:dyDescent="0.25">
      <c r="A5541" s="768" t="s">
        <v>285</v>
      </c>
      <c r="B5541" s="338" t="s">
        <v>279</v>
      </c>
      <c r="C5541" s="52">
        <f>C5542+C5543+C5544+C5545</f>
        <v>25000000</v>
      </c>
      <c r="D5541" s="52">
        <f t="shared" ref="D5541:J5541" si="2510">D5542+D5543+D5544+D5545</f>
        <v>0</v>
      </c>
      <c r="E5541" s="52">
        <f t="shared" si="2510"/>
        <v>0</v>
      </c>
      <c r="F5541" s="70">
        <f t="shared" si="2510"/>
        <v>0</v>
      </c>
      <c r="G5541" s="849">
        <f t="shared" si="2510"/>
        <v>17516047</v>
      </c>
      <c r="H5541" s="52">
        <f t="shared" si="2510"/>
        <v>0</v>
      </c>
      <c r="I5541" s="946">
        <f t="shared" si="2510"/>
        <v>17516047</v>
      </c>
      <c r="J5541" s="660">
        <f t="shared" si="2510"/>
        <v>7483953</v>
      </c>
      <c r="K5541" s="759">
        <f t="shared" si="2509"/>
        <v>70.064188000000001</v>
      </c>
    </row>
    <row r="5542" spans="1:13" ht="14.1" customHeight="1" x14ac:dyDescent="0.25">
      <c r="A5542" s="378" t="s">
        <v>286</v>
      </c>
      <c r="B5542" s="5" t="s">
        <v>280</v>
      </c>
      <c r="C5542" s="6">
        <v>2200000</v>
      </c>
      <c r="D5542" s="702"/>
      <c r="E5542" s="702"/>
      <c r="F5542" s="703"/>
      <c r="G5542" s="1640">
        <f>I5013</f>
        <v>1754867</v>
      </c>
      <c r="H5542" s="1641">
        <v>0</v>
      </c>
      <c r="I5542" s="1642">
        <f>H5542+G5542</f>
        <v>1754867</v>
      </c>
      <c r="J5542" s="653">
        <f>C5542-I5542</f>
        <v>445133</v>
      </c>
      <c r="K5542" s="752">
        <f t="shared" si="2509"/>
        <v>79.766681818181823</v>
      </c>
      <c r="M5542" t="s">
        <v>548</v>
      </c>
    </row>
    <row r="5543" spans="1:13" ht="14.1" customHeight="1" x14ac:dyDescent="0.25">
      <c r="A5543" s="378" t="s">
        <v>287</v>
      </c>
      <c r="B5543" s="5" t="s">
        <v>281</v>
      </c>
      <c r="C5543" s="6">
        <v>3866000</v>
      </c>
      <c r="D5543" s="702"/>
      <c r="E5543" s="702"/>
      <c r="F5543" s="703"/>
      <c r="G5543" s="1640">
        <v>1622500</v>
      </c>
      <c r="H5543" s="1641">
        <v>0</v>
      </c>
      <c r="I5543" s="1642">
        <f>H5543+G5543</f>
        <v>1622500</v>
      </c>
      <c r="J5543" s="653">
        <f>C5543-I5543</f>
        <v>2243500</v>
      </c>
      <c r="K5543" s="752">
        <f t="shared" si="2509"/>
        <v>41.968442834971547</v>
      </c>
    </row>
    <row r="5544" spans="1:13" ht="14.1" customHeight="1" x14ac:dyDescent="0.25">
      <c r="A5544" s="378" t="s">
        <v>288</v>
      </c>
      <c r="B5544" s="5" t="s">
        <v>282</v>
      </c>
      <c r="C5544" s="6">
        <v>17184000</v>
      </c>
      <c r="D5544" s="702"/>
      <c r="E5544" s="702"/>
      <c r="F5544" s="703"/>
      <c r="G5544" s="1640">
        <f>I5015</f>
        <v>12559180</v>
      </c>
      <c r="H5544" s="1641">
        <v>0</v>
      </c>
      <c r="I5544" s="1642">
        <f>H5544+G5544</f>
        <v>12559180</v>
      </c>
      <c r="J5544" s="653">
        <f>C5544-I5544</f>
        <v>4624820</v>
      </c>
      <c r="K5544" s="752">
        <f t="shared" si="2509"/>
        <v>73.086475791433898</v>
      </c>
    </row>
    <row r="5545" spans="1:13" ht="14.1" customHeight="1" x14ac:dyDescent="0.25">
      <c r="A5545" s="378" t="s">
        <v>289</v>
      </c>
      <c r="B5545" s="5" t="s">
        <v>283</v>
      </c>
      <c r="C5545" s="6">
        <v>1750000</v>
      </c>
      <c r="D5545" s="702"/>
      <c r="E5545" s="702"/>
      <c r="F5545" s="703"/>
      <c r="G5545" s="844">
        <v>1579500</v>
      </c>
      <c r="H5545" s="652">
        <v>0</v>
      </c>
      <c r="I5545" s="943">
        <f>H5545+G5545</f>
        <v>1579500</v>
      </c>
      <c r="J5545" s="653">
        <f>C5545-I5545</f>
        <v>170500</v>
      </c>
      <c r="K5545" s="752">
        <f t="shared" si="2509"/>
        <v>90.257142857142853</v>
      </c>
    </row>
    <row r="5546" spans="1:13" ht="14.1" customHeight="1" thickBot="1" x14ac:dyDescent="0.3">
      <c r="A5546" s="371" t="s">
        <v>47</v>
      </c>
      <c r="B5546" s="47" t="s">
        <v>48</v>
      </c>
      <c r="C5546" s="616">
        <f>C5547</f>
        <v>2500000</v>
      </c>
      <c r="D5546" s="616">
        <f t="shared" ref="D5546:J5548" si="2511">D5547</f>
        <v>0</v>
      </c>
      <c r="E5546" s="616">
        <f t="shared" si="2511"/>
        <v>0</v>
      </c>
      <c r="F5546" s="622">
        <f t="shared" si="2511"/>
        <v>0</v>
      </c>
      <c r="G5546" s="838">
        <f t="shared" si="2511"/>
        <v>2500000</v>
      </c>
      <c r="H5546" s="641">
        <f t="shared" si="2511"/>
        <v>0</v>
      </c>
      <c r="I5546" s="962">
        <f t="shared" si="2511"/>
        <v>2500000</v>
      </c>
      <c r="J5546" s="632">
        <f t="shared" si="2511"/>
        <v>0</v>
      </c>
      <c r="K5546" s="739">
        <f t="shared" si="2509"/>
        <v>100</v>
      </c>
    </row>
    <row r="5547" spans="1:13" ht="14.1" customHeight="1" thickBot="1" x14ac:dyDescent="0.3">
      <c r="A5547" s="372" t="s">
        <v>296</v>
      </c>
      <c r="B5547" s="3" t="s">
        <v>136</v>
      </c>
      <c r="C5547" s="53">
        <f>C5548</f>
        <v>2500000</v>
      </c>
      <c r="D5547" s="53">
        <f t="shared" si="2511"/>
        <v>0</v>
      </c>
      <c r="E5547" s="53">
        <f t="shared" si="2511"/>
        <v>0</v>
      </c>
      <c r="F5547" s="69">
        <f t="shared" si="2511"/>
        <v>0</v>
      </c>
      <c r="G5547" s="848">
        <f t="shared" si="2511"/>
        <v>2500000</v>
      </c>
      <c r="H5547" s="53">
        <f t="shared" si="2511"/>
        <v>0</v>
      </c>
      <c r="I5547" s="945">
        <f t="shared" si="2511"/>
        <v>2500000</v>
      </c>
      <c r="J5547" s="659">
        <f t="shared" si="2511"/>
        <v>0</v>
      </c>
      <c r="K5547" s="741">
        <f t="shared" si="2509"/>
        <v>100</v>
      </c>
    </row>
    <row r="5548" spans="1:13" ht="14.1" customHeight="1" x14ac:dyDescent="0.25">
      <c r="A5548" s="747" t="s">
        <v>297</v>
      </c>
      <c r="B5548" s="51" t="s">
        <v>206</v>
      </c>
      <c r="C5548" s="52">
        <f>C5549</f>
        <v>2500000</v>
      </c>
      <c r="D5548" s="52">
        <f t="shared" si="2511"/>
        <v>0</v>
      </c>
      <c r="E5548" s="52">
        <f t="shared" si="2511"/>
        <v>0</v>
      </c>
      <c r="F5548" s="70">
        <f t="shared" si="2511"/>
        <v>0</v>
      </c>
      <c r="G5548" s="849">
        <f t="shared" si="2511"/>
        <v>2500000</v>
      </c>
      <c r="H5548" s="52">
        <f t="shared" si="2511"/>
        <v>0</v>
      </c>
      <c r="I5548" s="946">
        <f t="shared" si="2511"/>
        <v>2500000</v>
      </c>
      <c r="J5548" s="660">
        <f t="shared" si="2511"/>
        <v>0</v>
      </c>
      <c r="K5548" s="743">
        <f t="shared" si="2509"/>
        <v>100</v>
      </c>
    </row>
    <row r="5549" spans="1:13" ht="14.1" customHeight="1" x14ac:dyDescent="0.25">
      <c r="A5549" s="732" t="s">
        <v>298</v>
      </c>
      <c r="B5549" s="4" t="s">
        <v>725</v>
      </c>
      <c r="C5549" s="6">
        <v>2500000</v>
      </c>
      <c r="D5549" s="702"/>
      <c r="E5549" s="702"/>
      <c r="F5549" s="703"/>
      <c r="G5549" s="844">
        <v>2500000</v>
      </c>
      <c r="H5549" s="652"/>
      <c r="I5549" s="947">
        <f>H5549+G5549</f>
        <v>2500000</v>
      </c>
      <c r="J5549" s="657">
        <f>C5549-I5549</f>
        <v>0</v>
      </c>
      <c r="K5549" s="733">
        <f t="shared" si="2509"/>
        <v>100</v>
      </c>
    </row>
    <row r="5550" spans="1:13" ht="14.1" customHeight="1" thickBot="1" x14ac:dyDescent="0.3">
      <c r="A5550" s="371" t="s">
        <v>49</v>
      </c>
      <c r="B5550" s="47" t="s">
        <v>50</v>
      </c>
      <c r="C5550" s="616">
        <f>C5551</f>
        <v>1250000</v>
      </c>
      <c r="D5550" s="616">
        <f t="shared" ref="D5550:J5552" si="2512">D5551</f>
        <v>0</v>
      </c>
      <c r="E5550" s="616">
        <f t="shared" si="2512"/>
        <v>0</v>
      </c>
      <c r="F5550" s="622">
        <f t="shared" si="2512"/>
        <v>0</v>
      </c>
      <c r="G5550" s="838">
        <f t="shared" si="2512"/>
        <v>1250000</v>
      </c>
      <c r="H5550" s="641">
        <f t="shared" si="2512"/>
        <v>0</v>
      </c>
      <c r="I5550" s="962">
        <f t="shared" si="2512"/>
        <v>1250000</v>
      </c>
      <c r="J5550" s="632">
        <f t="shared" si="2512"/>
        <v>0</v>
      </c>
      <c r="K5550" s="739">
        <f t="shared" si="2509"/>
        <v>100</v>
      </c>
    </row>
    <row r="5551" spans="1:13" ht="14.1" customHeight="1" thickBot="1" x14ac:dyDescent="0.3">
      <c r="A5551" s="372" t="s">
        <v>299</v>
      </c>
      <c r="B5551" s="3" t="s">
        <v>136</v>
      </c>
      <c r="C5551" s="53">
        <f>C5552</f>
        <v>1250000</v>
      </c>
      <c r="D5551" s="53">
        <f t="shared" si="2512"/>
        <v>0</v>
      </c>
      <c r="E5551" s="53">
        <f t="shared" si="2512"/>
        <v>0</v>
      </c>
      <c r="F5551" s="69">
        <f t="shared" si="2512"/>
        <v>0</v>
      </c>
      <c r="G5551" s="848">
        <f t="shared" si="2512"/>
        <v>1250000</v>
      </c>
      <c r="H5551" s="53">
        <f t="shared" si="2512"/>
        <v>0</v>
      </c>
      <c r="I5551" s="945">
        <f t="shared" si="2512"/>
        <v>1250000</v>
      </c>
      <c r="J5551" s="659">
        <f t="shared" si="2512"/>
        <v>0</v>
      </c>
      <c r="K5551" s="741">
        <f t="shared" si="2509"/>
        <v>100</v>
      </c>
    </row>
    <row r="5552" spans="1:13" ht="14.1" customHeight="1" x14ac:dyDescent="0.25">
      <c r="A5552" s="747" t="s">
        <v>300</v>
      </c>
      <c r="B5552" s="51" t="s">
        <v>206</v>
      </c>
      <c r="C5552" s="52">
        <f>C5553</f>
        <v>1250000</v>
      </c>
      <c r="D5552" s="52">
        <f t="shared" si="2512"/>
        <v>0</v>
      </c>
      <c r="E5552" s="52">
        <f t="shared" si="2512"/>
        <v>0</v>
      </c>
      <c r="F5552" s="70">
        <f t="shared" si="2512"/>
        <v>0</v>
      </c>
      <c r="G5552" s="849">
        <f t="shared" si="2512"/>
        <v>1250000</v>
      </c>
      <c r="H5552" s="52">
        <f t="shared" si="2512"/>
        <v>0</v>
      </c>
      <c r="I5552" s="946">
        <f t="shared" si="2512"/>
        <v>1250000</v>
      </c>
      <c r="J5552" s="660">
        <f t="shared" si="2512"/>
        <v>0</v>
      </c>
      <c r="K5552" s="743">
        <f t="shared" si="2509"/>
        <v>100</v>
      </c>
    </row>
    <row r="5553" spans="1:11" ht="14.1" customHeight="1" x14ac:dyDescent="0.25">
      <c r="A5553" s="732" t="s">
        <v>301</v>
      </c>
      <c r="B5553" s="4" t="s">
        <v>724</v>
      </c>
      <c r="C5553" s="6">
        <v>1250000</v>
      </c>
      <c r="D5553" s="708"/>
      <c r="E5553" s="708"/>
      <c r="F5553" s="709"/>
      <c r="G5553" s="844">
        <v>1250000</v>
      </c>
      <c r="H5553" s="652">
        <v>0</v>
      </c>
      <c r="I5553" s="947">
        <f>H5553+G5553</f>
        <v>1250000</v>
      </c>
      <c r="J5553" s="657">
        <f>C5553-I5553</f>
        <v>0</v>
      </c>
      <c r="K5553" s="733">
        <f t="shared" si="2509"/>
        <v>100</v>
      </c>
    </row>
    <row r="5554" spans="1:11" ht="14.1" customHeight="1" thickBot="1" x14ac:dyDescent="0.3">
      <c r="A5554" s="769" t="s">
        <v>859</v>
      </c>
      <c r="B5554" s="450" t="s">
        <v>879</v>
      </c>
      <c r="C5554" s="451">
        <f>C5555+C5560+C5565</f>
        <v>91200000</v>
      </c>
      <c r="D5554" s="451">
        <f t="shared" ref="D5554:J5554" si="2513">D5555+D5560+D5565</f>
        <v>0</v>
      </c>
      <c r="E5554" s="451">
        <f t="shared" si="2513"/>
        <v>0</v>
      </c>
      <c r="F5554" s="790">
        <f t="shared" si="2513"/>
        <v>0</v>
      </c>
      <c r="G5554" s="850">
        <f t="shared" si="2513"/>
        <v>89476000</v>
      </c>
      <c r="H5554" s="451">
        <f t="shared" si="2513"/>
        <v>0</v>
      </c>
      <c r="I5554" s="966">
        <f t="shared" si="2513"/>
        <v>89476000</v>
      </c>
      <c r="J5554" s="871">
        <f t="shared" si="2513"/>
        <v>1724000</v>
      </c>
      <c r="K5554" s="770">
        <f t="shared" si="2509"/>
        <v>98.109649122807014</v>
      </c>
    </row>
    <row r="5555" spans="1:11" ht="14.1" customHeight="1" x14ac:dyDescent="0.25">
      <c r="A5555" s="742" t="s">
        <v>860</v>
      </c>
      <c r="B5555" s="41" t="s">
        <v>80</v>
      </c>
      <c r="C5555" s="421">
        <f>C5556</f>
        <v>1270000</v>
      </c>
      <c r="D5555" s="421">
        <f t="shared" ref="D5555:J5555" si="2514">D5556</f>
        <v>0</v>
      </c>
      <c r="E5555" s="421">
        <f t="shared" si="2514"/>
        <v>0</v>
      </c>
      <c r="F5555" s="791">
        <f t="shared" si="2514"/>
        <v>0</v>
      </c>
      <c r="G5555" s="851">
        <f t="shared" si="2514"/>
        <v>0</v>
      </c>
      <c r="H5555" s="421">
        <f t="shared" si="2514"/>
        <v>0</v>
      </c>
      <c r="I5555" s="948">
        <f t="shared" si="2514"/>
        <v>0</v>
      </c>
      <c r="J5555" s="872">
        <f t="shared" si="2514"/>
        <v>1270000</v>
      </c>
      <c r="K5555" s="743">
        <f t="shared" si="2509"/>
        <v>0</v>
      </c>
    </row>
    <row r="5556" spans="1:11" ht="14.1" customHeight="1" x14ac:dyDescent="0.25">
      <c r="A5556" s="744" t="s">
        <v>861</v>
      </c>
      <c r="B5556" s="4" t="s">
        <v>137</v>
      </c>
      <c r="C5556" s="6">
        <f>C5557+C5558+C5559</f>
        <v>1270000</v>
      </c>
      <c r="D5556" s="6">
        <f t="shared" ref="D5556:J5556" si="2515">D5557+D5558+D5559</f>
        <v>0</v>
      </c>
      <c r="E5556" s="6">
        <f t="shared" si="2515"/>
        <v>0</v>
      </c>
      <c r="F5556" s="792">
        <f t="shared" si="2515"/>
        <v>0</v>
      </c>
      <c r="G5556" s="852">
        <f t="shared" si="2515"/>
        <v>0</v>
      </c>
      <c r="H5556" s="6">
        <f t="shared" si="2515"/>
        <v>0</v>
      </c>
      <c r="I5556" s="949">
        <f t="shared" si="2515"/>
        <v>0</v>
      </c>
      <c r="J5556" s="873">
        <f t="shared" si="2515"/>
        <v>1270000</v>
      </c>
      <c r="K5556" s="733">
        <f t="shared" si="2509"/>
        <v>0</v>
      </c>
    </row>
    <row r="5557" spans="1:11" ht="14.1" customHeight="1" x14ac:dyDescent="0.25">
      <c r="A5557" s="744" t="s">
        <v>862</v>
      </c>
      <c r="B5557" s="4" t="s">
        <v>179</v>
      </c>
      <c r="C5557" s="6">
        <v>670000</v>
      </c>
      <c r="D5557" s="708"/>
      <c r="E5557" s="708"/>
      <c r="F5557" s="709"/>
      <c r="G5557" s="844"/>
      <c r="H5557" s="652"/>
      <c r="I5557" s="947"/>
      <c r="J5557" s="657">
        <f>C5557-I5557</f>
        <v>670000</v>
      </c>
      <c r="K5557" s="733">
        <f t="shared" si="2509"/>
        <v>0</v>
      </c>
    </row>
    <row r="5558" spans="1:11" ht="14.1" customHeight="1" x14ac:dyDescent="0.25">
      <c r="A5558" s="744" t="s">
        <v>863</v>
      </c>
      <c r="B5558" s="4" t="s">
        <v>877</v>
      </c>
      <c r="C5558" s="6">
        <v>300000</v>
      </c>
      <c r="D5558" s="708"/>
      <c r="E5558" s="708"/>
      <c r="F5558" s="709"/>
      <c r="G5558" s="844"/>
      <c r="H5558" s="652"/>
      <c r="I5558" s="947"/>
      <c r="J5558" s="657">
        <f>C5558-I5558</f>
        <v>300000</v>
      </c>
      <c r="K5558" s="733">
        <f t="shared" si="2509"/>
        <v>0</v>
      </c>
    </row>
    <row r="5559" spans="1:11" ht="14.1" customHeight="1" thickBot="1" x14ac:dyDescent="0.3">
      <c r="A5559" s="744" t="s">
        <v>864</v>
      </c>
      <c r="B5559" s="32" t="s">
        <v>878</v>
      </c>
      <c r="C5559" s="452">
        <v>300000</v>
      </c>
      <c r="D5559" s="706"/>
      <c r="E5559" s="706"/>
      <c r="F5559" s="707"/>
      <c r="G5559" s="845"/>
      <c r="H5559" s="654"/>
      <c r="I5559" s="950"/>
      <c r="J5559" s="656">
        <f>C5559-I5559</f>
        <v>300000</v>
      </c>
      <c r="K5559" s="737">
        <f t="shared" si="2509"/>
        <v>0</v>
      </c>
    </row>
    <row r="5560" spans="1:11" ht="14.1" customHeight="1" thickBot="1" x14ac:dyDescent="0.3">
      <c r="A5560" s="740" t="s">
        <v>865</v>
      </c>
      <c r="B5560" s="3" t="s">
        <v>136</v>
      </c>
      <c r="C5560" s="53">
        <f>C5561+C5563</f>
        <v>1476000</v>
      </c>
      <c r="D5560" s="53">
        <f t="shared" ref="D5560:J5560" si="2516">D5561+D5563</f>
        <v>0</v>
      </c>
      <c r="E5560" s="53">
        <f t="shared" si="2516"/>
        <v>0</v>
      </c>
      <c r="F5560" s="69">
        <f t="shared" si="2516"/>
        <v>0</v>
      </c>
      <c r="G5560" s="848">
        <f t="shared" si="2516"/>
        <v>1476000</v>
      </c>
      <c r="H5560" s="53">
        <f t="shared" si="2516"/>
        <v>0</v>
      </c>
      <c r="I5560" s="945">
        <f t="shared" si="2516"/>
        <v>1476000</v>
      </c>
      <c r="J5560" s="659">
        <f t="shared" si="2516"/>
        <v>0</v>
      </c>
      <c r="K5560" s="741">
        <f t="shared" si="2509"/>
        <v>100</v>
      </c>
    </row>
    <row r="5561" spans="1:11" ht="14.1" customHeight="1" x14ac:dyDescent="0.25">
      <c r="A5561" s="742" t="s">
        <v>866</v>
      </c>
      <c r="B5561" s="41" t="s">
        <v>139</v>
      </c>
      <c r="C5561" s="421">
        <f>C5562</f>
        <v>576000</v>
      </c>
      <c r="D5561" s="421">
        <f t="shared" ref="D5561:J5561" si="2517">D5562</f>
        <v>0</v>
      </c>
      <c r="E5561" s="421">
        <f t="shared" si="2517"/>
        <v>0</v>
      </c>
      <c r="F5561" s="791">
        <f t="shared" si="2517"/>
        <v>0</v>
      </c>
      <c r="G5561" s="851">
        <f t="shared" si="2517"/>
        <v>576000</v>
      </c>
      <c r="H5561" s="421">
        <f t="shared" si="2517"/>
        <v>0</v>
      </c>
      <c r="I5561" s="948">
        <f t="shared" si="2517"/>
        <v>576000</v>
      </c>
      <c r="J5561" s="872">
        <f t="shared" si="2517"/>
        <v>0</v>
      </c>
      <c r="K5561" s="743">
        <f t="shared" si="2509"/>
        <v>100</v>
      </c>
    </row>
    <row r="5562" spans="1:11" ht="14.1" customHeight="1" x14ac:dyDescent="0.25">
      <c r="A5562" s="744" t="s">
        <v>867</v>
      </c>
      <c r="B5562" s="4" t="s">
        <v>213</v>
      </c>
      <c r="C5562" s="6">
        <v>576000</v>
      </c>
      <c r="D5562" s="708"/>
      <c r="E5562" s="708"/>
      <c r="F5562" s="709"/>
      <c r="G5562" s="844">
        <v>576000</v>
      </c>
      <c r="H5562" s="652">
        <v>0</v>
      </c>
      <c r="I5562" s="947">
        <f>H5562+G5562</f>
        <v>576000</v>
      </c>
      <c r="J5562" s="657">
        <f>C5562-I5562</f>
        <v>0</v>
      </c>
      <c r="K5562" s="733">
        <f t="shared" si="2509"/>
        <v>100</v>
      </c>
    </row>
    <row r="5563" spans="1:11" ht="14.1" customHeight="1" x14ac:dyDescent="0.25">
      <c r="A5563" s="744" t="s">
        <v>868</v>
      </c>
      <c r="B5563" s="4" t="s">
        <v>876</v>
      </c>
      <c r="C5563" s="6">
        <f>C5564</f>
        <v>900000</v>
      </c>
      <c r="D5563" s="6">
        <f t="shared" ref="D5563:J5563" si="2518">D5564</f>
        <v>0</v>
      </c>
      <c r="E5563" s="6">
        <f t="shared" si="2518"/>
        <v>0</v>
      </c>
      <c r="F5563" s="792">
        <f t="shared" si="2518"/>
        <v>0</v>
      </c>
      <c r="G5563" s="852">
        <f t="shared" si="2518"/>
        <v>900000</v>
      </c>
      <c r="H5563" s="6">
        <f t="shared" si="2518"/>
        <v>0</v>
      </c>
      <c r="I5563" s="949">
        <f t="shared" si="2518"/>
        <v>900000</v>
      </c>
      <c r="J5563" s="873">
        <f t="shared" si="2518"/>
        <v>0</v>
      </c>
      <c r="K5563" s="733">
        <f t="shared" si="2509"/>
        <v>100</v>
      </c>
    </row>
    <row r="5564" spans="1:11" ht="14.1" customHeight="1" x14ac:dyDescent="0.25">
      <c r="A5564" s="744" t="s">
        <v>874</v>
      </c>
      <c r="B5564" s="4" t="s">
        <v>875</v>
      </c>
      <c r="C5564" s="6">
        <v>900000</v>
      </c>
      <c r="D5564" s="708"/>
      <c r="E5564" s="708"/>
      <c r="F5564" s="709"/>
      <c r="G5564" s="844">
        <v>900000</v>
      </c>
      <c r="H5564" s="652">
        <v>0</v>
      </c>
      <c r="I5564" s="947">
        <f>H5564+G5564</f>
        <v>900000</v>
      </c>
      <c r="J5564" s="657">
        <f>C5564-I5564</f>
        <v>0</v>
      </c>
      <c r="K5564" s="733">
        <f t="shared" si="2509"/>
        <v>100</v>
      </c>
    </row>
    <row r="5565" spans="1:11" ht="14.1" customHeight="1" x14ac:dyDescent="0.25">
      <c r="A5565" s="744" t="s">
        <v>869</v>
      </c>
      <c r="B5565" s="4" t="s">
        <v>258</v>
      </c>
      <c r="C5565" s="6">
        <f>C5566</f>
        <v>88454000</v>
      </c>
      <c r="D5565" s="6">
        <f t="shared" ref="D5565:J5566" si="2519">D5566</f>
        <v>0</v>
      </c>
      <c r="E5565" s="6">
        <f t="shared" si="2519"/>
        <v>0</v>
      </c>
      <c r="F5565" s="792">
        <f t="shared" si="2519"/>
        <v>0</v>
      </c>
      <c r="G5565" s="852">
        <f t="shared" si="2519"/>
        <v>88000000</v>
      </c>
      <c r="H5565" s="6">
        <f t="shared" si="2519"/>
        <v>0</v>
      </c>
      <c r="I5565" s="949">
        <f t="shared" si="2519"/>
        <v>88000000</v>
      </c>
      <c r="J5565" s="873">
        <f t="shared" si="2519"/>
        <v>454000</v>
      </c>
      <c r="K5565" s="733">
        <f t="shared" si="2509"/>
        <v>99.486738869921084</v>
      </c>
    </row>
    <row r="5566" spans="1:11" ht="14.1" customHeight="1" x14ac:dyDescent="0.25">
      <c r="A5566" s="744" t="s">
        <v>870</v>
      </c>
      <c r="B5566" s="4" t="s">
        <v>872</v>
      </c>
      <c r="C5566" s="6">
        <f>C5567</f>
        <v>88454000</v>
      </c>
      <c r="D5566" s="6">
        <f t="shared" si="2519"/>
        <v>0</v>
      </c>
      <c r="E5566" s="6">
        <f t="shared" si="2519"/>
        <v>0</v>
      </c>
      <c r="F5566" s="792">
        <f t="shared" si="2519"/>
        <v>0</v>
      </c>
      <c r="G5566" s="852">
        <f t="shared" si="2519"/>
        <v>88000000</v>
      </c>
      <c r="H5566" s="6">
        <f t="shared" si="2519"/>
        <v>0</v>
      </c>
      <c r="I5566" s="949">
        <f t="shared" si="2519"/>
        <v>88000000</v>
      </c>
      <c r="J5566" s="873">
        <f t="shared" si="2519"/>
        <v>454000</v>
      </c>
      <c r="K5566" s="733">
        <f t="shared" si="2509"/>
        <v>99.486738869921084</v>
      </c>
    </row>
    <row r="5567" spans="1:11" ht="14.1" customHeight="1" x14ac:dyDescent="0.25">
      <c r="A5567" s="744" t="s">
        <v>871</v>
      </c>
      <c r="B5567" s="4" t="s">
        <v>873</v>
      </c>
      <c r="C5567" s="6">
        <v>88454000</v>
      </c>
      <c r="D5567" s="708"/>
      <c r="E5567" s="708"/>
      <c r="F5567" s="709"/>
      <c r="G5567" s="844">
        <v>88000000</v>
      </c>
      <c r="H5567" s="652">
        <v>0</v>
      </c>
      <c r="I5567" s="947">
        <f>H5567+G5567</f>
        <v>88000000</v>
      </c>
      <c r="J5567" s="657">
        <f>C5567-I5567</f>
        <v>454000</v>
      </c>
      <c r="K5567" s="733">
        <f t="shared" si="2509"/>
        <v>99.486738869921084</v>
      </c>
    </row>
    <row r="5568" spans="1:11" ht="14.1" customHeight="1" x14ac:dyDescent="0.25">
      <c r="A5568" s="745" t="s">
        <v>880</v>
      </c>
      <c r="B5568" s="38" t="s">
        <v>885</v>
      </c>
      <c r="C5568" s="445">
        <f>C5569</f>
        <v>3750000</v>
      </c>
      <c r="D5568" s="445">
        <f t="shared" ref="D5568:J5571" si="2520">D5569</f>
        <v>0</v>
      </c>
      <c r="E5568" s="445">
        <f t="shared" si="2520"/>
        <v>0</v>
      </c>
      <c r="F5568" s="793">
        <f t="shared" si="2520"/>
        <v>0</v>
      </c>
      <c r="G5568" s="853">
        <f t="shared" si="2520"/>
        <v>3750000</v>
      </c>
      <c r="H5568" s="445">
        <f t="shared" si="2520"/>
        <v>0</v>
      </c>
      <c r="I5568" s="854">
        <f t="shared" si="2520"/>
        <v>3750000</v>
      </c>
      <c r="J5568" s="874">
        <f t="shared" si="2520"/>
        <v>0</v>
      </c>
      <c r="K5568" s="746">
        <f t="shared" si="2509"/>
        <v>100</v>
      </c>
    </row>
    <row r="5569" spans="1:11" ht="14.1" customHeight="1" thickBot="1" x14ac:dyDescent="0.3">
      <c r="A5569" s="766" t="s">
        <v>881</v>
      </c>
      <c r="B5569" s="385" t="s">
        <v>886</v>
      </c>
      <c r="C5569" s="423">
        <f>C5570</f>
        <v>3750000</v>
      </c>
      <c r="D5569" s="423">
        <f t="shared" si="2520"/>
        <v>0</v>
      </c>
      <c r="E5569" s="423">
        <f t="shared" si="2520"/>
        <v>0</v>
      </c>
      <c r="F5569" s="794">
        <f t="shared" si="2520"/>
        <v>0</v>
      </c>
      <c r="G5569" s="855">
        <f t="shared" si="2520"/>
        <v>3750000</v>
      </c>
      <c r="H5569" s="423">
        <f t="shared" si="2520"/>
        <v>0</v>
      </c>
      <c r="I5569" s="967">
        <f t="shared" si="2520"/>
        <v>3750000</v>
      </c>
      <c r="J5569" s="875">
        <f t="shared" si="2520"/>
        <v>0</v>
      </c>
      <c r="K5569" s="767">
        <f t="shared" si="2509"/>
        <v>100</v>
      </c>
    </row>
    <row r="5570" spans="1:11" ht="14.1" customHeight="1" thickBot="1" x14ac:dyDescent="0.3">
      <c r="A5570" s="771" t="s">
        <v>882</v>
      </c>
      <c r="B5570" s="3" t="s">
        <v>136</v>
      </c>
      <c r="C5570" s="53">
        <f>C5571</f>
        <v>3750000</v>
      </c>
      <c r="D5570" s="53">
        <f t="shared" si="2520"/>
        <v>0</v>
      </c>
      <c r="E5570" s="53">
        <f t="shared" si="2520"/>
        <v>0</v>
      </c>
      <c r="F5570" s="69">
        <f t="shared" si="2520"/>
        <v>0</v>
      </c>
      <c r="G5570" s="848">
        <f t="shared" si="2520"/>
        <v>3750000</v>
      </c>
      <c r="H5570" s="53">
        <f t="shared" si="2520"/>
        <v>0</v>
      </c>
      <c r="I5570" s="945">
        <f t="shared" si="2520"/>
        <v>3750000</v>
      </c>
      <c r="J5570" s="659">
        <f t="shared" si="2520"/>
        <v>0</v>
      </c>
      <c r="K5570" s="741">
        <f t="shared" si="2509"/>
        <v>100</v>
      </c>
    </row>
    <row r="5571" spans="1:11" ht="14.1" customHeight="1" x14ac:dyDescent="0.25">
      <c r="A5571" s="768" t="s">
        <v>883</v>
      </c>
      <c r="B5571" s="41" t="s">
        <v>887</v>
      </c>
      <c r="C5571" s="421">
        <f>C5572</f>
        <v>3750000</v>
      </c>
      <c r="D5571" s="421">
        <f t="shared" si="2520"/>
        <v>0</v>
      </c>
      <c r="E5571" s="421">
        <f t="shared" si="2520"/>
        <v>0</v>
      </c>
      <c r="F5571" s="791">
        <f t="shared" si="2520"/>
        <v>0</v>
      </c>
      <c r="G5571" s="851">
        <f t="shared" si="2520"/>
        <v>3750000</v>
      </c>
      <c r="H5571" s="421">
        <f t="shared" si="2520"/>
        <v>0</v>
      </c>
      <c r="I5571" s="948">
        <f t="shared" si="2520"/>
        <v>3750000</v>
      </c>
      <c r="J5571" s="872">
        <f t="shared" si="2520"/>
        <v>0</v>
      </c>
      <c r="K5571" s="743">
        <f t="shared" si="2509"/>
        <v>100</v>
      </c>
    </row>
    <row r="5572" spans="1:11" ht="14.1" customHeight="1" x14ac:dyDescent="0.25">
      <c r="A5572" s="378" t="s">
        <v>884</v>
      </c>
      <c r="B5572" s="4" t="s">
        <v>888</v>
      </c>
      <c r="C5572" s="6">
        <v>3750000</v>
      </c>
      <c r="D5572" s="708"/>
      <c r="E5572" s="708"/>
      <c r="F5572" s="709"/>
      <c r="G5572" s="844">
        <v>3750000</v>
      </c>
      <c r="H5572" s="652"/>
      <c r="I5572" s="947">
        <f>H5572+G5572</f>
        <v>3750000</v>
      </c>
      <c r="J5572" s="657">
        <f>C5572-I5572</f>
        <v>0</v>
      </c>
      <c r="K5572" s="733">
        <f t="shared" si="2509"/>
        <v>100</v>
      </c>
    </row>
    <row r="5573" spans="1:11" ht="14.1" customHeight="1" x14ac:dyDescent="0.25">
      <c r="A5573" s="378"/>
      <c r="B5573" s="4"/>
      <c r="C5573" s="6"/>
      <c r="D5573" s="708"/>
      <c r="E5573" s="708"/>
      <c r="F5573" s="709"/>
      <c r="G5573" s="844"/>
      <c r="H5573" s="652"/>
      <c r="I5573" s="947"/>
      <c r="J5573" s="657"/>
      <c r="K5573" s="733"/>
    </row>
    <row r="5574" spans="1:11" ht="14.1" customHeight="1" x14ac:dyDescent="0.25">
      <c r="A5574" s="912"/>
      <c r="B5574" s="879"/>
      <c r="C5574" s="913"/>
      <c r="D5574" s="904"/>
      <c r="E5574" s="904"/>
      <c r="F5574" s="904"/>
      <c r="G5574" s="906"/>
      <c r="H5574" s="906"/>
      <c r="I5574" s="951"/>
      <c r="J5574" s="907"/>
      <c r="K5574" s="884"/>
    </row>
    <row r="5575" spans="1:11" ht="14.1" customHeight="1" x14ac:dyDescent="0.25">
      <c r="A5575" s="914"/>
      <c r="B5575" s="7"/>
      <c r="C5575" s="915"/>
      <c r="D5575" s="908"/>
      <c r="E5575" s="908"/>
      <c r="F5575" s="908"/>
      <c r="G5575" s="910"/>
      <c r="H5575" s="910"/>
      <c r="I5575" s="952"/>
      <c r="J5575" s="911"/>
      <c r="K5575" s="887"/>
    </row>
    <row r="5576" spans="1:11" ht="14.1" customHeight="1" x14ac:dyDescent="0.25">
      <c r="A5576" s="914"/>
      <c r="B5576" s="7"/>
      <c r="C5576" s="915"/>
      <c r="D5576" s="908"/>
      <c r="E5576" s="908"/>
      <c r="F5576" s="908"/>
      <c r="G5576" s="910"/>
      <c r="H5576" s="910"/>
      <c r="I5576" s="952"/>
      <c r="J5576" s="911"/>
      <c r="K5576" s="887"/>
    </row>
    <row r="5577" spans="1:11" ht="14.1" customHeight="1" x14ac:dyDescent="0.25">
      <c r="A5577" s="914"/>
      <c r="B5577" s="7"/>
      <c r="C5577" s="915"/>
      <c r="D5577" s="908"/>
      <c r="E5577" s="908"/>
      <c r="F5577" s="908"/>
      <c r="G5577" s="910"/>
      <c r="H5577" s="910"/>
      <c r="I5577" s="952"/>
      <c r="J5577" s="911"/>
      <c r="K5577" s="887"/>
    </row>
    <row r="5578" spans="1:11" ht="14.1" customHeight="1" x14ac:dyDescent="0.25">
      <c r="A5578" s="914"/>
      <c r="B5578" s="7"/>
      <c r="C5578" s="915"/>
      <c r="D5578" s="908"/>
      <c r="E5578" s="908"/>
      <c r="F5578" s="908"/>
      <c r="G5578" s="910"/>
      <c r="H5578" s="910"/>
      <c r="I5578" s="952"/>
      <c r="J5578" s="911"/>
      <c r="K5578" s="887">
        <v>8</v>
      </c>
    </row>
    <row r="5579" spans="1:11" ht="14.1" customHeight="1" x14ac:dyDescent="0.25">
      <c r="A5579" s="717" t="s">
        <v>435</v>
      </c>
      <c r="B5579" s="689">
        <v>2</v>
      </c>
      <c r="C5579" s="690" t="s">
        <v>436</v>
      </c>
      <c r="D5579" s="690" t="s">
        <v>437</v>
      </c>
      <c r="E5579" s="690" t="s">
        <v>438</v>
      </c>
      <c r="F5579" s="691" t="s">
        <v>439</v>
      </c>
      <c r="G5579" s="801">
        <v>7</v>
      </c>
      <c r="H5579" s="581">
        <v>8</v>
      </c>
      <c r="I5579" s="924">
        <v>9</v>
      </c>
      <c r="J5579" s="582">
        <v>10</v>
      </c>
      <c r="K5579" s="718">
        <v>11</v>
      </c>
    </row>
    <row r="5580" spans="1:11" ht="14.1" customHeight="1" x14ac:dyDescent="0.25">
      <c r="A5580" s="745" t="s">
        <v>104</v>
      </c>
      <c r="B5580" s="38" t="s">
        <v>449</v>
      </c>
      <c r="C5580" s="620">
        <f t="shared" ref="C5580:J5580" si="2521">C5581+C5587</f>
        <v>52000000</v>
      </c>
      <c r="D5580" s="620">
        <f t="shared" si="2521"/>
        <v>0</v>
      </c>
      <c r="E5580" s="620">
        <f t="shared" si="2521"/>
        <v>0</v>
      </c>
      <c r="F5580" s="453">
        <f t="shared" si="2521"/>
        <v>0</v>
      </c>
      <c r="G5580" s="832">
        <f t="shared" si="2521"/>
        <v>28734350</v>
      </c>
      <c r="H5580" s="620">
        <f t="shared" si="2521"/>
        <v>0</v>
      </c>
      <c r="I5580" s="810">
        <f t="shared" si="2521"/>
        <v>28734350</v>
      </c>
      <c r="J5580" s="866">
        <f t="shared" si="2521"/>
        <v>23265650</v>
      </c>
      <c r="K5580" s="746">
        <f t="shared" ref="K5580:K5611" si="2522">I5580/C5580*100</f>
        <v>55.258365384615381</v>
      </c>
    </row>
    <row r="5581" spans="1:11" ht="14.1" customHeight="1" thickBot="1" x14ac:dyDescent="0.3">
      <c r="A5581" s="772" t="s">
        <v>889</v>
      </c>
      <c r="B5581" s="49" t="s">
        <v>988</v>
      </c>
      <c r="C5581" s="661">
        <f>C5582</f>
        <v>51870000</v>
      </c>
      <c r="D5581" s="661">
        <f t="shared" ref="D5581:J5581" si="2523">D5582</f>
        <v>0</v>
      </c>
      <c r="E5581" s="661">
        <f t="shared" si="2523"/>
        <v>0</v>
      </c>
      <c r="F5581" s="795">
        <f t="shared" si="2523"/>
        <v>0</v>
      </c>
      <c r="G5581" s="856">
        <f t="shared" si="2523"/>
        <v>28651850</v>
      </c>
      <c r="H5581" s="661">
        <f t="shared" si="2523"/>
        <v>0</v>
      </c>
      <c r="I5581" s="968">
        <f t="shared" si="2523"/>
        <v>28651850</v>
      </c>
      <c r="J5581" s="876">
        <f t="shared" si="2523"/>
        <v>23218150</v>
      </c>
      <c r="K5581" s="739">
        <f t="shared" si="2522"/>
        <v>55.237806053595527</v>
      </c>
    </row>
    <row r="5582" spans="1:11" ht="14.1" customHeight="1" thickBot="1" x14ac:dyDescent="0.3">
      <c r="A5582" s="748" t="s">
        <v>890</v>
      </c>
      <c r="B5582" s="3" t="s">
        <v>80</v>
      </c>
      <c r="C5582" s="617">
        <f>C5583+C5585</f>
        <v>51870000</v>
      </c>
      <c r="D5582" s="617">
        <f t="shared" ref="D5582:J5582" si="2524">D5583+D5585</f>
        <v>0</v>
      </c>
      <c r="E5582" s="617">
        <f t="shared" si="2524"/>
        <v>0</v>
      </c>
      <c r="F5582" s="624">
        <f t="shared" si="2524"/>
        <v>0</v>
      </c>
      <c r="G5582" s="820">
        <f t="shared" si="2524"/>
        <v>28651850</v>
      </c>
      <c r="H5582" s="617">
        <f t="shared" si="2524"/>
        <v>0</v>
      </c>
      <c r="I5582" s="934">
        <f t="shared" si="2524"/>
        <v>28651850</v>
      </c>
      <c r="J5582" s="625">
        <f t="shared" si="2524"/>
        <v>23218150</v>
      </c>
      <c r="K5582" s="741">
        <f t="shared" si="2522"/>
        <v>55.237806053595527</v>
      </c>
    </row>
    <row r="5583" spans="1:11" ht="14.1" customHeight="1" x14ac:dyDescent="0.25">
      <c r="A5583" s="773" t="s">
        <v>891</v>
      </c>
      <c r="B5583" s="41" t="s">
        <v>302</v>
      </c>
      <c r="C5583" s="618">
        <f>C5584</f>
        <v>8300000</v>
      </c>
      <c r="D5583" s="618">
        <f t="shared" ref="D5583:J5583" si="2525">D5584</f>
        <v>0</v>
      </c>
      <c r="E5583" s="618">
        <f t="shared" si="2525"/>
        <v>0</v>
      </c>
      <c r="F5583" s="626">
        <f t="shared" si="2525"/>
        <v>0</v>
      </c>
      <c r="G5583" s="821">
        <f t="shared" si="2525"/>
        <v>8300000</v>
      </c>
      <c r="H5583" s="618">
        <f t="shared" si="2525"/>
        <v>0</v>
      </c>
      <c r="I5583" s="935">
        <f t="shared" si="2525"/>
        <v>8300000</v>
      </c>
      <c r="J5583" s="628">
        <f t="shared" si="2525"/>
        <v>0</v>
      </c>
      <c r="K5583" s="743">
        <f t="shared" si="2522"/>
        <v>100</v>
      </c>
    </row>
    <row r="5584" spans="1:11" ht="14.1" customHeight="1" x14ac:dyDescent="0.25">
      <c r="A5584" s="732" t="s">
        <v>892</v>
      </c>
      <c r="B5584" s="4" t="s">
        <v>179</v>
      </c>
      <c r="C5584" s="12">
        <v>8300000</v>
      </c>
      <c r="D5584" s="218"/>
      <c r="E5584" s="218"/>
      <c r="F5584" s="697"/>
      <c r="G5584" s="822">
        <v>8300000</v>
      </c>
      <c r="H5584" s="605">
        <v>0</v>
      </c>
      <c r="I5584" s="823">
        <f>H5584+G5584</f>
        <v>8300000</v>
      </c>
      <c r="J5584" s="604">
        <f>C5584-I5584</f>
        <v>0</v>
      </c>
      <c r="K5584" s="733">
        <f t="shared" si="2522"/>
        <v>100</v>
      </c>
    </row>
    <row r="5585" spans="1:11" ht="14.1" customHeight="1" x14ac:dyDescent="0.25">
      <c r="A5585" s="732" t="s">
        <v>893</v>
      </c>
      <c r="B5585" s="4" t="s">
        <v>768</v>
      </c>
      <c r="C5585" s="12">
        <f>C5586</f>
        <v>43570000</v>
      </c>
      <c r="D5585" s="12">
        <f t="shared" ref="D5585:J5585" si="2526">D5586</f>
        <v>0</v>
      </c>
      <c r="E5585" s="12">
        <f t="shared" si="2526"/>
        <v>0</v>
      </c>
      <c r="F5585" s="633">
        <f t="shared" si="2526"/>
        <v>0</v>
      </c>
      <c r="G5585" s="824">
        <f t="shared" si="2526"/>
        <v>20351850</v>
      </c>
      <c r="H5585" s="12">
        <f t="shared" si="2526"/>
        <v>0</v>
      </c>
      <c r="I5585" s="834">
        <f t="shared" si="2526"/>
        <v>20351850</v>
      </c>
      <c r="J5585" s="634">
        <f t="shared" si="2526"/>
        <v>23218150</v>
      </c>
      <c r="K5585" s="733">
        <f t="shared" si="2522"/>
        <v>46.710695432637131</v>
      </c>
    </row>
    <row r="5586" spans="1:11" ht="14.1" customHeight="1" thickBot="1" x14ac:dyDescent="0.3">
      <c r="A5586" s="736" t="s">
        <v>894</v>
      </c>
      <c r="B5586" s="32" t="s">
        <v>303</v>
      </c>
      <c r="C5586" s="611">
        <v>43570000</v>
      </c>
      <c r="D5586" s="211"/>
      <c r="E5586" s="211"/>
      <c r="F5586" s="693"/>
      <c r="G5586" s="828">
        <v>20351850</v>
      </c>
      <c r="H5586" s="662">
        <v>0</v>
      </c>
      <c r="I5586" s="829">
        <f>H5586+G5586</f>
        <v>20351850</v>
      </c>
      <c r="J5586" s="630">
        <f>C5586-I5586</f>
        <v>23218150</v>
      </c>
      <c r="K5586" s="737">
        <f t="shared" si="2522"/>
        <v>46.710695432637131</v>
      </c>
    </row>
    <row r="5587" spans="1:11" ht="14.1" customHeight="1" thickBot="1" x14ac:dyDescent="0.3">
      <c r="A5587" s="748" t="s">
        <v>895</v>
      </c>
      <c r="B5587" s="3" t="s">
        <v>136</v>
      </c>
      <c r="C5587" s="617">
        <f>C5588+C5590</f>
        <v>130000</v>
      </c>
      <c r="D5587" s="617">
        <f t="shared" ref="D5587:J5587" si="2527">D5588+D5590</f>
        <v>0</v>
      </c>
      <c r="E5587" s="617">
        <f t="shared" si="2527"/>
        <v>0</v>
      </c>
      <c r="F5587" s="624">
        <f t="shared" si="2527"/>
        <v>0</v>
      </c>
      <c r="G5587" s="820">
        <f t="shared" si="2527"/>
        <v>82500</v>
      </c>
      <c r="H5587" s="617">
        <f t="shared" si="2527"/>
        <v>0</v>
      </c>
      <c r="I5587" s="934">
        <f t="shared" si="2527"/>
        <v>82500</v>
      </c>
      <c r="J5587" s="625">
        <f t="shared" si="2527"/>
        <v>47500</v>
      </c>
      <c r="K5587" s="741">
        <f t="shared" si="2522"/>
        <v>63.46153846153846</v>
      </c>
    </row>
    <row r="5588" spans="1:11" ht="14.1" customHeight="1" x14ac:dyDescent="0.25">
      <c r="A5588" s="768" t="s">
        <v>896</v>
      </c>
      <c r="B5588" s="41" t="s">
        <v>139</v>
      </c>
      <c r="C5588" s="618">
        <f>C5589</f>
        <v>60000</v>
      </c>
      <c r="D5588" s="618">
        <f t="shared" ref="D5588:J5588" si="2528">D5589</f>
        <v>0</v>
      </c>
      <c r="E5588" s="618">
        <f t="shared" si="2528"/>
        <v>0</v>
      </c>
      <c r="F5588" s="626">
        <f t="shared" si="2528"/>
        <v>0</v>
      </c>
      <c r="G5588" s="821">
        <f t="shared" si="2528"/>
        <v>60000</v>
      </c>
      <c r="H5588" s="618">
        <f t="shared" si="2528"/>
        <v>0</v>
      </c>
      <c r="I5588" s="935">
        <f t="shared" si="2528"/>
        <v>60000</v>
      </c>
      <c r="J5588" s="628">
        <f t="shared" si="2528"/>
        <v>0</v>
      </c>
      <c r="K5588" s="743">
        <f t="shared" si="2522"/>
        <v>100</v>
      </c>
    </row>
    <row r="5589" spans="1:11" ht="14.1" customHeight="1" x14ac:dyDescent="0.25">
      <c r="A5589" s="378" t="s">
        <v>897</v>
      </c>
      <c r="B5589" s="4" t="s">
        <v>213</v>
      </c>
      <c r="C5589" s="12">
        <v>60000</v>
      </c>
      <c r="D5589" s="218"/>
      <c r="E5589" s="218"/>
      <c r="F5589" s="697"/>
      <c r="G5589" s="822">
        <v>60000</v>
      </c>
      <c r="H5589" s="605"/>
      <c r="I5589" s="831">
        <f>H5589+G5589</f>
        <v>60000</v>
      </c>
      <c r="J5589" s="604">
        <f>C5589-I5589</f>
        <v>0</v>
      </c>
      <c r="K5589" s="733">
        <f t="shared" si="2522"/>
        <v>100</v>
      </c>
    </row>
    <row r="5590" spans="1:11" ht="14.1" customHeight="1" x14ac:dyDescent="0.25">
      <c r="A5590" s="378" t="s">
        <v>898</v>
      </c>
      <c r="B5590" s="4" t="s">
        <v>141</v>
      </c>
      <c r="C5590" s="12">
        <f>C5591</f>
        <v>70000</v>
      </c>
      <c r="D5590" s="12">
        <f t="shared" ref="D5590:J5590" si="2529">D5591</f>
        <v>0</v>
      </c>
      <c r="E5590" s="12">
        <f t="shared" si="2529"/>
        <v>0</v>
      </c>
      <c r="F5590" s="633">
        <f t="shared" si="2529"/>
        <v>0</v>
      </c>
      <c r="G5590" s="824">
        <f t="shared" si="2529"/>
        <v>22500</v>
      </c>
      <c r="H5590" s="12">
        <f t="shared" si="2529"/>
        <v>0</v>
      </c>
      <c r="I5590" s="834">
        <f t="shared" si="2529"/>
        <v>22500</v>
      </c>
      <c r="J5590" s="634">
        <f t="shared" si="2529"/>
        <v>47500</v>
      </c>
      <c r="K5590" s="733">
        <f t="shared" si="2522"/>
        <v>32.142857142857146</v>
      </c>
    </row>
    <row r="5591" spans="1:11" ht="14.1" customHeight="1" x14ac:dyDescent="0.25">
      <c r="A5591" s="378" t="s">
        <v>899</v>
      </c>
      <c r="B5591" s="4" t="s">
        <v>142</v>
      </c>
      <c r="C5591" s="12">
        <v>70000</v>
      </c>
      <c r="D5591" s="218"/>
      <c r="E5591" s="218"/>
      <c r="F5591" s="697"/>
      <c r="G5591" s="822">
        <v>22500</v>
      </c>
      <c r="H5591" s="605"/>
      <c r="I5591" s="831">
        <f>H5591+G5591</f>
        <v>22500</v>
      </c>
      <c r="J5591" s="604">
        <f>C5591-I5591</f>
        <v>47500</v>
      </c>
      <c r="K5591" s="733">
        <f t="shared" si="2522"/>
        <v>32.142857142857146</v>
      </c>
    </row>
    <row r="5592" spans="1:11" ht="14.1" customHeight="1" x14ac:dyDescent="0.25">
      <c r="A5592" s="745" t="s">
        <v>103</v>
      </c>
      <c r="B5592" s="38" t="s">
        <v>93</v>
      </c>
      <c r="C5592" s="620">
        <f>C5593+C5601</f>
        <v>6750000</v>
      </c>
      <c r="D5592" s="620">
        <f t="shared" ref="D5592:J5592" si="2530">D5593+D5601</f>
        <v>0</v>
      </c>
      <c r="E5592" s="620">
        <f t="shared" si="2530"/>
        <v>0</v>
      </c>
      <c r="F5592" s="453">
        <f t="shared" si="2530"/>
        <v>0</v>
      </c>
      <c r="G5592" s="832">
        <f t="shared" si="2530"/>
        <v>4851500</v>
      </c>
      <c r="H5592" s="620">
        <f t="shared" si="2530"/>
        <v>0</v>
      </c>
      <c r="I5592" s="810">
        <f t="shared" si="2530"/>
        <v>4851500</v>
      </c>
      <c r="J5592" s="866">
        <f t="shared" si="2530"/>
        <v>1898500</v>
      </c>
      <c r="K5592" s="746">
        <f t="shared" si="2522"/>
        <v>71.874074074074073</v>
      </c>
    </row>
    <row r="5593" spans="1:11" ht="14.1" customHeight="1" thickBot="1" x14ac:dyDescent="0.3">
      <c r="A5593" s="766" t="s">
        <v>51</v>
      </c>
      <c r="B5593" s="385" t="s">
        <v>52</v>
      </c>
      <c r="C5593" s="495">
        <f>C5594</f>
        <v>2000000</v>
      </c>
      <c r="D5593" s="495">
        <f t="shared" ref="D5593:J5593" si="2531">D5594</f>
        <v>0</v>
      </c>
      <c r="E5593" s="495">
        <f t="shared" si="2531"/>
        <v>0</v>
      </c>
      <c r="F5593" s="649">
        <f t="shared" si="2531"/>
        <v>0</v>
      </c>
      <c r="G5593" s="842">
        <f t="shared" si="2531"/>
        <v>2000000</v>
      </c>
      <c r="H5593" s="495">
        <f t="shared" si="2531"/>
        <v>0</v>
      </c>
      <c r="I5593" s="965">
        <f t="shared" si="2531"/>
        <v>2000000</v>
      </c>
      <c r="J5593" s="651">
        <f t="shared" si="2531"/>
        <v>0</v>
      </c>
      <c r="K5593" s="767">
        <f t="shared" si="2522"/>
        <v>100</v>
      </c>
    </row>
    <row r="5594" spans="1:11" ht="14.1" customHeight="1" thickBot="1" x14ac:dyDescent="0.3">
      <c r="A5594" s="372" t="s">
        <v>304</v>
      </c>
      <c r="B5594" s="3" t="s">
        <v>136</v>
      </c>
      <c r="C5594" s="617">
        <f>C5595+C5597+C5599</f>
        <v>2000000</v>
      </c>
      <c r="D5594" s="617">
        <f t="shared" ref="D5594:J5594" si="2532">D5595+D5597+D5599</f>
        <v>0</v>
      </c>
      <c r="E5594" s="617">
        <f t="shared" si="2532"/>
        <v>0</v>
      </c>
      <c r="F5594" s="624">
        <f t="shared" si="2532"/>
        <v>0</v>
      </c>
      <c r="G5594" s="820">
        <f t="shared" si="2532"/>
        <v>2000000</v>
      </c>
      <c r="H5594" s="617">
        <f t="shared" si="2532"/>
        <v>0</v>
      </c>
      <c r="I5594" s="934">
        <f t="shared" si="2532"/>
        <v>2000000</v>
      </c>
      <c r="J5594" s="625">
        <f t="shared" si="2532"/>
        <v>0</v>
      </c>
      <c r="K5594" s="741">
        <f t="shared" si="2522"/>
        <v>100</v>
      </c>
    </row>
    <row r="5595" spans="1:11" ht="14.1" customHeight="1" x14ac:dyDescent="0.25">
      <c r="A5595" s="747" t="s">
        <v>305</v>
      </c>
      <c r="B5595" s="41" t="s">
        <v>139</v>
      </c>
      <c r="C5595" s="618">
        <f>C5596</f>
        <v>350000</v>
      </c>
      <c r="D5595" s="618">
        <f t="shared" ref="D5595:J5595" si="2533">D5596</f>
        <v>0</v>
      </c>
      <c r="E5595" s="618">
        <f t="shared" si="2533"/>
        <v>0</v>
      </c>
      <c r="F5595" s="626">
        <f t="shared" si="2533"/>
        <v>0</v>
      </c>
      <c r="G5595" s="821">
        <f t="shared" si="2533"/>
        <v>350000</v>
      </c>
      <c r="H5595" s="618">
        <f t="shared" si="2533"/>
        <v>0</v>
      </c>
      <c r="I5595" s="935">
        <f t="shared" si="2533"/>
        <v>350000</v>
      </c>
      <c r="J5595" s="628">
        <f t="shared" si="2533"/>
        <v>0</v>
      </c>
      <c r="K5595" s="743">
        <f t="shared" si="2522"/>
        <v>100</v>
      </c>
    </row>
    <row r="5596" spans="1:11" ht="14.1" customHeight="1" x14ac:dyDescent="0.25">
      <c r="A5596" s="732" t="s">
        <v>306</v>
      </c>
      <c r="B5596" s="4" t="s">
        <v>140</v>
      </c>
      <c r="C5596" s="12">
        <v>350000</v>
      </c>
      <c r="D5596" s="218"/>
      <c r="E5596" s="218"/>
      <c r="F5596" s="697"/>
      <c r="G5596" s="822">
        <v>350000</v>
      </c>
      <c r="H5596" s="605"/>
      <c r="I5596" s="823">
        <f>H5596+G5596</f>
        <v>350000</v>
      </c>
      <c r="J5596" s="604">
        <f>C5596-I5596</f>
        <v>0</v>
      </c>
      <c r="K5596" s="733">
        <f t="shared" si="2522"/>
        <v>100</v>
      </c>
    </row>
    <row r="5597" spans="1:11" ht="14.1" customHeight="1" x14ac:dyDescent="0.25">
      <c r="A5597" s="732" t="s">
        <v>307</v>
      </c>
      <c r="B5597" s="4" t="s">
        <v>141</v>
      </c>
      <c r="C5597" s="12">
        <f>C5598</f>
        <v>120000</v>
      </c>
      <c r="D5597" s="12">
        <f t="shared" ref="D5597:J5597" si="2534">D5598</f>
        <v>0</v>
      </c>
      <c r="E5597" s="12">
        <f t="shared" si="2534"/>
        <v>0</v>
      </c>
      <c r="F5597" s="633">
        <f t="shared" si="2534"/>
        <v>0</v>
      </c>
      <c r="G5597" s="824">
        <f t="shared" si="2534"/>
        <v>120000</v>
      </c>
      <c r="H5597" s="12">
        <f t="shared" si="2534"/>
        <v>0</v>
      </c>
      <c r="I5597" s="834">
        <f t="shared" si="2534"/>
        <v>120000</v>
      </c>
      <c r="J5597" s="634">
        <f t="shared" si="2534"/>
        <v>0</v>
      </c>
      <c r="K5597" s="733">
        <f t="shared" si="2522"/>
        <v>100</v>
      </c>
    </row>
    <row r="5598" spans="1:11" ht="14.1" customHeight="1" x14ac:dyDescent="0.25">
      <c r="A5598" s="732" t="s">
        <v>308</v>
      </c>
      <c r="B5598" s="4" t="s">
        <v>142</v>
      </c>
      <c r="C5598" s="12">
        <v>120000</v>
      </c>
      <c r="D5598" s="218"/>
      <c r="E5598" s="218"/>
      <c r="F5598" s="697"/>
      <c r="G5598" s="822">
        <v>120000</v>
      </c>
      <c r="H5598" s="605"/>
      <c r="I5598" s="823">
        <f>H5598+G5598</f>
        <v>120000</v>
      </c>
      <c r="J5598" s="604">
        <f>C5598-I5598</f>
        <v>0</v>
      </c>
      <c r="K5598" s="733">
        <f t="shared" si="2522"/>
        <v>100</v>
      </c>
    </row>
    <row r="5599" spans="1:11" ht="14.1" customHeight="1" x14ac:dyDescent="0.25">
      <c r="A5599" s="732" t="s">
        <v>309</v>
      </c>
      <c r="B5599" s="4" t="s">
        <v>143</v>
      </c>
      <c r="C5599" s="12">
        <f>C5600</f>
        <v>1530000</v>
      </c>
      <c r="D5599" s="12">
        <f t="shared" ref="D5599:J5599" si="2535">D5600</f>
        <v>0</v>
      </c>
      <c r="E5599" s="12">
        <f t="shared" si="2535"/>
        <v>0</v>
      </c>
      <c r="F5599" s="633">
        <f t="shared" si="2535"/>
        <v>0</v>
      </c>
      <c r="G5599" s="824">
        <f t="shared" si="2535"/>
        <v>1530000</v>
      </c>
      <c r="H5599" s="12">
        <f t="shared" si="2535"/>
        <v>0</v>
      </c>
      <c r="I5599" s="834">
        <f t="shared" si="2535"/>
        <v>1530000</v>
      </c>
      <c r="J5599" s="634">
        <f t="shared" si="2535"/>
        <v>0</v>
      </c>
      <c r="K5599" s="733">
        <f t="shared" si="2522"/>
        <v>100</v>
      </c>
    </row>
    <row r="5600" spans="1:11" ht="14.1" customHeight="1" x14ac:dyDescent="0.25">
      <c r="A5600" s="732" t="s">
        <v>310</v>
      </c>
      <c r="B5600" s="4" t="s">
        <v>144</v>
      </c>
      <c r="C5600" s="12">
        <v>1530000</v>
      </c>
      <c r="D5600" s="218"/>
      <c r="E5600" s="218"/>
      <c r="F5600" s="697"/>
      <c r="G5600" s="822">
        <v>1530000</v>
      </c>
      <c r="H5600" s="605">
        <v>0</v>
      </c>
      <c r="I5600" s="823">
        <f>H5600+G5600</f>
        <v>1530000</v>
      </c>
      <c r="J5600" s="604">
        <f>C5600-I5600</f>
        <v>0</v>
      </c>
      <c r="K5600" s="733">
        <f t="shared" si="2522"/>
        <v>100</v>
      </c>
    </row>
    <row r="5601" spans="1:11" ht="14.1" customHeight="1" thickBot="1" x14ac:dyDescent="0.3">
      <c r="A5601" s="371" t="s">
        <v>900</v>
      </c>
      <c r="B5601" s="47" t="s">
        <v>901</v>
      </c>
      <c r="C5601" s="616">
        <f t="shared" ref="C5601:J5601" si="2536">C5602+C5605</f>
        <v>4750000</v>
      </c>
      <c r="D5601" s="616">
        <f t="shared" si="2536"/>
        <v>0</v>
      </c>
      <c r="E5601" s="616">
        <f t="shared" si="2536"/>
        <v>0</v>
      </c>
      <c r="F5601" s="622">
        <f t="shared" si="2536"/>
        <v>0</v>
      </c>
      <c r="G5601" s="838">
        <f t="shared" si="2536"/>
        <v>2851500</v>
      </c>
      <c r="H5601" s="641">
        <f t="shared" si="2536"/>
        <v>0</v>
      </c>
      <c r="I5601" s="962">
        <f t="shared" si="2536"/>
        <v>2851500</v>
      </c>
      <c r="J5601" s="632">
        <f t="shared" si="2536"/>
        <v>1898500</v>
      </c>
      <c r="K5601" s="739">
        <f t="shared" si="2522"/>
        <v>60.031578947368423</v>
      </c>
    </row>
    <row r="5602" spans="1:11" ht="14.1" customHeight="1" thickBot="1" x14ac:dyDescent="0.3">
      <c r="A5602" s="372" t="s">
        <v>902</v>
      </c>
      <c r="B5602" s="3" t="s">
        <v>80</v>
      </c>
      <c r="C5602" s="617">
        <f>C5603</f>
        <v>1350000</v>
      </c>
      <c r="D5602" s="617">
        <f t="shared" ref="D5602:J5603" si="2537">D5603</f>
        <v>0</v>
      </c>
      <c r="E5602" s="617">
        <f t="shared" si="2537"/>
        <v>0</v>
      </c>
      <c r="F5602" s="624">
        <f t="shared" si="2537"/>
        <v>0</v>
      </c>
      <c r="G5602" s="820">
        <f t="shared" si="2537"/>
        <v>450000</v>
      </c>
      <c r="H5602" s="617">
        <f t="shared" si="2537"/>
        <v>0</v>
      </c>
      <c r="I5602" s="934">
        <f t="shared" si="2537"/>
        <v>450000</v>
      </c>
      <c r="J5602" s="625">
        <f t="shared" si="2537"/>
        <v>900000</v>
      </c>
      <c r="K5602" s="741">
        <f t="shared" si="2522"/>
        <v>33.333333333333329</v>
      </c>
    </row>
    <row r="5603" spans="1:11" ht="14.1" customHeight="1" x14ac:dyDescent="0.25">
      <c r="A5603" s="747" t="s">
        <v>903</v>
      </c>
      <c r="B5603" s="41" t="s">
        <v>302</v>
      </c>
      <c r="C5603" s="618">
        <f>C5604</f>
        <v>1350000</v>
      </c>
      <c r="D5603" s="618">
        <f t="shared" si="2537"/>
        <v>0</v>
      </c>
      <c r="E5603" s="618">
        <f t="shared" si="2537"/>
        <v>0</v>
      </c>
      <c r="F5603" s="626">
        <f t="shared" si="2537"/>
        <v>0</v>
      </c>
      <c r="G5603" s="821">
        <f t="shared" si="2537"/>
        <v>450000</v>
      </c>
      <c r="H5603" s="618">
        <f t="shared" si="2537"/>
        <v>0</v>
      </c>
      <c r="I5603" s="935">
        <f t="shared" si="2537"/>
        <v>450000</v>
      </c>
      <c r="J5603" s="628">
        <f t="shared" si="2537"/>
        <v>900000</v>
      </c>
      <c r="K5603" s="743">
        <f t="shared" si="2522"/>
        <v>33.333333333333329</v>
      </c>
    </row>
    <row r="5604" spans="1:11" ht="14.1" customHeight="1" thickBot="1" x14ac:dyDescent="0.3">
      <c r="A5604" s="736" t="s">
        <v>904</v>
      </c>
      <c r="B5604" s="32" t="s">
        <v>179</v>
      </c>
      <c r="C5604" s="611">
        <v>1350000</v>
      </c>
      <c r="D5604" s="590"/>
      <c r="E5604" s="590"/>
      <c r="F5604" s="698"/>
      <c r="G5604" s="828">
        <v>450000</v>
      </c>
      <c r="H5604" s="629"/>
      <c r="I5604" s="829">
        <f>H5604+G5604</f>
        <v>450000</v>
      </c>
      <c r="J5604" s="630">
        <f>C5604-I5604</f>
        <v>900000</v>
      </c>
      <c r="K5604" s="737">
        <f t="shared" si="2522"/>
        <v>33.333333333333329</v>
      </c>
    </row>
    <row r="5605" spans="1:11" ht="14.1" customHeight="1" thickBot="1" x14ac:dyDescent="0.3">
      <c r="A5605" s="372" t="s">
        <v>905</v>
      </c>
      <c r="B5605" s="3" t="s">
        <v>136</v>
      </c>
      <c r="C5605" s="617">
        <f>C5606+C5608+C5610</f>
        <v>3400000</v>
      </c>
      <c r="D5605" s="617">
        <f t="shared" ref="D5605:J5605" si="2538">D5606+D5608+D5610</f>
        <v>0</v>
      </c>
      <c r="E5605" s="617">
        <f t="shared" si="2538"/>
        <v>0</v>
      </c>
      <c r="F5605" s="624">
        <f t="shared" si="2538"/>
        <v>0</v>
      </c>
      <c r="G5605" s="820">
        <f t="shared" si="2538"/>
        <v>2401500</v>
      </c>
      <c r="H5605" s="617">
        <f t="shared" si="2538"/>
        <v>0</v>
      </c>
      <c r="I5605" s="934">
        <f t="shared" si="2538"/>
        <v>2401500</v>
      </c>
      <c r="J5605" s="625">
        <f t="shared" si="2538"/>
        <v>998500</v>
      </c>
      <c r="K5605" s="741">
        <f t="shared" si="2522"/>
        <v>70.632352941176464</v>
      </c>
    </row>
    <row r="5606" spans="1:11" ht="14.1" customHeight="1" x14ac:dyDescent="0.25">
      <c r="A5606" s="747" t="s">
        <v>906</v>
      </c>
      <c r="B5606" s="41" t="s">
        <v>139</v>
      </c>
      <c r="C5606" s="618">
        <f>C5607</f>
        <v>310000</v>
      </c>
      <c r="D5606" s="618">
        <f t="shared" ref="D5606:J5606" si="2539">D5607</f>
        <v>0</v>
      </c>
      <c r="E5606" s="618">
        <f t="shared" si="2539"/>
        <v>0</v>
      </c>
      <c r="F5606" s="626">
        <f t="shared" si="2539"/>
        <v>0</v>
      </c>
      <c r="G5606" s="821">
        <f t="shared" si="2539"/>
        <v>148500</v>
      </c>
      <c r="H5606" s="618">
        <f t="shared" si="2539"/>
        <v>0</v>
      </c>
      <c r="I5606" s="935">
        <f t="shared" si="2539"/>
        <v>148500</v>
      </c>
      <c r="J5606" s="628">
        <f t="shared" si="2539"/>
        <v>161500</v>
      </c>
      <c r="K5606" s="743">
        <f t="shared" si="2522"/>
        <v>47.903225806451609</v>
      </c>
    </row>
    <row r="5607" spans="1:11" ht="14.1" customHeight="1" x14ac:dyDescent="0.25">
      <c r="A5607" s="732" t="s">
        <v>907</v>
      </c>
      <c r="B5607" s="4" t="s">
        <v>213</v>
      </c>
      <c r="C5607" s="12">
        <v>310000</v>
      </c>
      <c r="D5607" s="218"/>
      <c r="E5607" s="218"/>
      <c r="F5607" s="697"/>
      <c r="G5607" s="822">
        <v>148500</v>
      </c>
      <c r="H5607" s="605"/>
      <c r="I5607" s="823">
        <f>H5607+G5607</f>
        <v>148500</v>
      </c>
      <c r="J5607" s="604">
        <f>C5607-I5607</f>
        <v>161500</v>
      </c>
      <c r="K5607" s="733">
        <f t="shared" si="2522"/>
        <v>47.903225806451609</v>
      </c>
    </row>
    <row r="5608" spans="1:11" ht="14.1" customHeight="1" x14ac:dyDescent="0.25">
      <c r="A5608" s="747" t="s">
        <v>908</v>
      </c>
      <c r="B5608" s="4" t="s">
        <v>141</v>
      </c>
      <c r="C5608" s="611">
        <f>C5609</f>
        <v>210000</v>
      </c>
      <c r="D5608" s="611">
        <f t="shared" ref="D5608:J5608" si="2540">D5609</f>
        <v>0</v>
      </c>
      <c r="E5608" s="611">
        <f t="shared" si="2540"/>
        <v>0</v>
      </c>
      <c r="F5608" s="663">
        <f t="shared" si="2540"/>
        <v>0</v>
      </c>
      <c r="G5608" s="857">
        <f t="shared" si="2540"/>
        <v>93000</v>
      </c>
      <c r="H5608" s="611">
        <f t="shared" si="2540"/>
        <v>0</v>
      </c>
      <c r="I5608" s="953">
        <f t="shared" si="2540"/>
        <v>93000</v>
      </c>
      <c r="J5608" s="664">
        <f t="shared" si="2540"/>
        <v>117000</v>
      </c>
      <c r="K5608" s="733">
        <f t="shared" si="2522"/>
        <v>44.285714285714285</v>
      </c>
    </row>
    <row r="5609" spans="1:11" ht="14.1" customHeight="1" x14ac:dyDescent="0.25">
      <c r="A5609" s="747" t="s">
        <v>909</v>
      </c>
      <c r="B5609" s="4" t="s">
        <v>142</v>
      </c>
      <c r="C5609" s="611">
        <v>210000</v>
      </c>
      <c r="D5609" s="211"/>
      <c r="E5609" s="211"/>
      <c r="F5609" s="693"/>
      <c r="G5609" s="828">
        <v>93000</v>
      </c>
      <c r="H5609" s="629"/>
      <c r="I5609" s="829">
        <f>H5609+G5609</f>
        <v>93000</v>
      </c>
      <c r="J5609" s="630">
        <f>C5609-I5609</f>
        <v>117000</v>
      </c>
      <c r="K5609" s="733">
        <f t="shared" si="2522"/>
        <v>44.285714285714285</v>
      </c>
    </row>
    <row r="5610" spans="1:11" ht="14.1" customHeight="1" x14ac:dyDescent="0.25">
      <c r="A5610" s="768" t="s">
        <v>910</v>
      </c>
      <c r="B5610" s="5" t="s">
        <v>143</v>
      </c>
      <c r="C5610" s="611">
        <f>C5611</f>
        <v>2880000</v>
      </c>
      <c r="D5610" s="611">
        <f t="shared" ref="D5610:J5610" si="2541">D5611</f>
        <v>0</v>
      </c>
      <c r="E5610" s="611">
        <f t="shared" si="2541"/>
        <v>0</v>
      </c>
      <c r="F5610" s="663">
        <f t="shared" si="2541"/>
        <v>0</v>
      </c>
      <c r="G5610" s="824">
        <f t="shared" si="2541"/>
        <v>2160000</v>
      </c>
      <c r="H5610" s="12">
        <f t="shared" si="2541"/>
        <v>0</v>
      </c>
      <c r="I5610" s="834">
        <f t="shared" si="2541"/>
        <v>2160000</v>
      </c>
      <c r="J5610" s="634">
        <f t="shared" si="2541"/>
        <v>720000</v>
      </c>
      <c r="K5610" s="733">
        <f t="shared" si="2522"/>
        <v>75</v>
      </c>
    </row>
    <row r="5611" spans="1:11" ht="14.1" customHeight="1" x14ac:dyDescent="0.25">
      <c r="A5611" s="768" t="s">
        <v>911</v>
      </c>
      <c r="B5611" s="5" t="s">
        <v>144</v>
      </c>
      <c r="C5611" s="611">
        <v>2880000</v>
      </c>
      <c r="D5611" s="590"/>
      <c r="E5611" s="590"/>
      <c r="F5611" s="698"/>
      <c r="G5611" s="828">
        <v>2160000</v>
      </c>
      <c r="H5611" s="629">
        <v>0</v>
      </c>
      <c r="I5611" s="829">
        <f>H5611+G5611</f>
        <v>2160000</v>
      </c>
      <c r="J5611" s="630">
        <f>C5611-I5611</f>
        <v>720000</v>
      </c>
      <c r="K5611" s="733">
        <f t="shared" si="2522"/>
        <v>75</v>
      </c>
    </row>
    <row r="5612" spans="1:11" ht="14.1" customHeight="1" x14ac:dyDescent="0.25">
      <c r="A5612" s="773"/>
      <c r="B5612" s="430"/>
      <c r="C5612" s="611"/>
      <c r="D5612" s="590"/>
      <c r="E5612" s="590"/>
      <c r="F5612" s="698"/>
      <c r="G5612" s="805"/>
      <c r="H5612" s="629"/>
      <c r="I5612" s="829"/>
      <c r="J5612" s="630"/>
      <c r="K5612" s="737"/>
    </row>
    <row r="5613" spans="1:11" ht="14.1" customHeight="1" x14ac:dyDescent="0.25">
      <c r="A5613" s="912"/>
      <c r="B5613" s="912"/>
      <c r="C5613" s="880"/>
      <c r="D5613" s="916"/>
      <c r="E5613" s="916"/>
      <c r="F5613" s="916"/>
      <c r="G5613" s="916"/>
      <c r="H5613" s="882"/>
      <c r="I5613" s="882"/>
      <c r="J5613" s="883"/>
      <c r="K5613" s="884"/>
    </row>
    <row r="5614" spans="1:11" ht="14.1" customHeight="1" x14ac:dyDescent="0.25">
      <c r="A5614" s="914"/>
      <c r="B5614" s="914"/>
      <c r="C5614" s="885"/>
      <c r="D5614" s="917"/>
      <c r="E5614" s="917"/>
      <c r="F5614" s="917"/>
      <c r="G5614" s="917"/>
      <c r="H5614" s="415"/>
      <c r="I5614" s="415"/>
      <c r="J5614" s="886"/>
      <c r="K5614" s="887"/>
    </row>
    <row r="5615" spans="1:11" ht="14.1" customHeight="1" x14ac:dyDescent="0.25">
      <c r="A5615" s="914"/>
      <c r="B5615" s="914"/>
      <c r="C5615" s="885"/>
      <c r="D5615" s="917"/>
      <c r="E5615" s="917"/>
      <c r="F5615" s="917"/>
      <c r="G5615" s="917"/>
      <c r="H5615" s="415"/>
      <c r="I5615" s="415"/>
      <c r="J5615" s="886"/>
      <c r="K5615" s="887"/>
    </row>
    <row r="5616" spans="1:11" ht="14.1" customHeight="1" x14ac:dyDescent="0.25">
      <c r="A5616" s="914"/>
      <c r="B5616" s="914"/>
      <c r="C5616" s="885"/>
      <c r="D5616" s="917"/>
      <c r="E5616" s="917"/>
      <c r="F5616" s="917"/>
      <c r="G5616" s="917"/>
      <c r="H5616" s="415"/>
      <c r="I5616" s="415"/>
      <c r="J5616" s="886"/>
      <c r="K5616" s="887"/>
    </row>
    <row r="5617" spans="1:11" ht="14.1" customHeight="1" x14ac:dyDescent="0.25">
      <c r="A5617" s="914"/>
      <c r="B5617" s="914"/>
      <c r="C5617" s="885"/>
      <c r="D5617" s="917"/>
      <c r="E5617" s="917"/>
      <c r="F5617" s="917"/>
      <c r="G5617" s="917"/>
      <c r="H5617" s="415"/>
      <c r="I5617" s="415"/>
      <c r="J5617" s="886"/>
      <c r="K5617" s="887"/>
    </row>
    <row r="5618" spans="1:11" ht="14.1" customHeight="1" x14ac:dyDescent="0.25">
      <c r="A5618" s="914"/>
      <c r="B5618" s="914"/>
      <c r="C5618" s="885"/>
      <c r="D5618" s="917"/>
      <c r="E5618" s="917"/>
      <c r="F5618" s="917"/>
      <c r="G5618" s="917"/>
      <c r="H5618" s="415"/>
      <c r="I5618" s="415"/>
      <c r="J5618" s="886"/>
      <c r="K5618" s="887"/>
    </row>
    <row r="5619" spans="1:11" ht="12.95" customHeight="1" x14ac:dyDescent="0.25">
      <c r="A5619" s="914"/>
      <c r="B5619" s="914"/>
      <c r="C5619" s="885"/>
      <c r="D5619" s="917"/>
      <c r="E5619" s="917"/>
      <c r="F5619" s="917"/>
      <c r="G5619" s="917"/>
      <c r="H5619" s="415"/>
      <c r="I5619" s="415"/>
      <c r="J5619" s="886"/>
      <c r="K5619" s="887">
        <v>9</v>
      </c>
    </row>
    <row r="5620" spans="1:11" ht="12.95" customHeight="1" x14ac:dyDescent="0.25">
      <c r="A5620" s="717" t="s">
        <v>435</v>
      </c>
      <c r="B5620" s="689">
        <v>2</v>
      </c>
      <c r="C5620" s="690" t="s">
        <v>436</v>
      </c>
      <c r="D5620" s="690" t="s">
        <v>437</v>
      </c>
      <c r="E5620" s="690" t="s">
        <v>438</v>
      </c>
      <c r="F5620" s="691" t="s">
        <v>439</v>
      </c>
      <c r="G5620" s="801">
        <v>7</v>
      </c>
      <c r="H5620" s="581">
        <v>8</v>
      </c>
      <c r="I5620" s="924">
        <v>9</v>
      </c>
      <c r="J5620" s="582">
        <v>10</v>
      </c>
      <c r="K5620" s="718">
        <v>11</v>
      </c>
    </row>
    <row r="5621" spans="1:11" ht="12.95" customHeight="1" x14ac:dyDescent="0.25">
      <c r="A5621" s="774" t="s">
        <v>773</v>
      </c>
      <c r="B5621" s="426" t="s">
        <v>774</v>
      </c>
      <c r="C5621" s="666">
        <f t="shared" ref="C5621:J5621" si="2542">C5622+C5636</f>
        <v>11500000</v>
      </c>
      <c r="D5621" s="666">
        <f t="shared" si="2542"/>
        <v>0</v>
      </c>
      <c r="E5621" s="666">
        <f t="shared" si="2542"/>
        <v>0</v>
      </c>
      <c r="F5621" s="650">
        <f t="shared" si="2542"/>
        <v>0</v>
      </c>
      <c r="G5621" s="858">
        <f t="shared" si="2542"/>
        <v>1434000</v>
      </c>
      <c r="H5621" s="666">
        <f t="shared" si="2542"/>
        <v>0</v>
      </c>
      <c r="I5621" s="843">
        <f t="shared" si="2542"/>
        <v>1434000</v>
      </c>
      <c r="J5621" s="877">
        <f t="shared" si="2542"/>
        <v>10066000</v>
      </c>
      <c r="K5621" s="775">
        <f t="shared" ref="K5621:K5628" si="2543">I5621/C5621*100</f>
        <v>12.469565217391304</v>
      </c>
    </row>
    <row r="5622" spans="1:11" ht="12.95" customHeight="1" thickBot="1" x14ac:dyDescent="0.3">
      <c r="A5622" s="371" t="s">
        <v>53</v>
      </c>
      <c r="B5622" s="54" t="s">
        <v>54</v>
      </c>
      <c r="C5622" s="616">
        <f>C5623</f>
        <v>10000000</v>
      </c>
      <c r="D5622" s="616">
        <f t="shared" ref="D5622:J5622" si="2544">D5623</f>
        <v>0</v>
      </c>
      <c r="E5622" s="616">
        <f t="shared" si="2544"/>
        <v>0</v>
      </c>
      <c r="F5622" s="622">
        <f t="shared" si="2544"/>
        <v>0</v>
      </c>
      <c r="G5622" s="819">
        <f t="shared" si="2544"/>
        <v>655250</v>
      </c>
      <c r="H5622" s="616">
        <f t="shared" si="2544"/>
        <v>0</v>
      </c>
      <c r="I5622" s="961">
        <f t="shared" si="2544"/>
        <v>655250</v>
      </c>
      <c r="J5622" s="865">
        <f t="shared" si="2544"/>
        <v>9344750</v>
      </c>
      <c r="K5622" s="739">
        <f t="shared" si="2543"/>
        <v>6.5525000000000002</v>
      </c>
    </row>
    <row r="5623" spans="1:11" ht="12.95" customHeight="1" thickBot="1" x14ac:dyDescent="0.3">
      <c r="A5623" s="776" t="s">
        <v>311</v>
      </c>
      <c r="B5623" s="3" t="s">
        <v>136</v>
      </c>
      <c r="C5623" s="617">
        <f>C5624+C5626+C5630+C5633</f>
        <v>10000000</v>
      </c>
      <c r="D5623" s="617">
        <f t="shared" ref="D5623:J5623" si="2545">D5624+D5626+D5630+D5633</f>
        <v>0</v>
      </c>
      <c r="E5623" s="617">
        <f t="shared" si="2545"/>
        <v>0</v>
      </c>
      <c r="F5623" s="624">
        <f t="shared" si="2545"/>
        <v>0</v>
      </c>
      <c r="G5623" s="820">
        <f t="shared" si="2545"/>
        <v>655250</v>
      </c>
      <c r="H5623" s="617">
        <f t="shared" si="2545"/>
        <v>0</v>
      </c>
      <c r="I5623" s="934">
        <f t="shared" si="2545"/>
        <v>655250</v>
      </c>
      <c r="J5623" s="625">
        <f t="shared" si="2545"/>
        <v>9344750</v>
      </c>
      <c r="K5623" s="741">
        <f t="shared" si="2543"/>
        <v>6.5525000000000002</v>
      </c>
    </row>
    <row r="5624" spans="1:11" ht="12.95" customHeight="1" x14ac:dyDescent="0.25">
      <c r="A5624" s="777" t="s">
        <v>312</v>
      </c>
      <c r="B5624" s="41" t="s">
        <v>139</v>
      </c>
      <c r="C5624" s="618">
        <f>C5625</f>
        <v>1550000</v>
      </c>
      <c r="D5624" s="618">
        <f t="shared" ref="D5624:J5624" si="2546">D5625</f>
        <v>0</v>
      </c>
      <c r="E5624" s="618">
        <f t="shared" si="2546"/>
        <v>0</v>
      </c>
      <c r="F5624" s="626">
        <f t="shared" si="2546"/>
        <v>0</v>
      </c>
      <c r="G5624" s="821">
        <f t="shared" si="2546"/>
        <v>404000</v>
      </c>
      <c r="H5624" s="618">
        <f t="shared" si="2546"/>
        <v>0</v>
      </c>
      <c r="I5624" s="935">
        <f t="shared" si="2546"/>
        <v>404000</v>
      </c>
      <c r="J5624" s="628">
        <f t="shared" si="2546"/>
        <v>1146000</v>
      </c>
      <c r="K5624" s="743">
        <f t="shared" si="2543"/>
        <v>26.064516129032256</v>
      </c>
    </row>
    <row r="5625" spans="1:11" ht="12.95" customHeight="1" x14ac:dyDescent="0.25">
      <c r="A5625" s="778" t="s">
        <v>313</v>
      </c>
      <c r="B5625" s="4" t="s">
        <v>140</v>
      </c>
      <c r="C5625" s="12">
        <v>1550000</v>
      </c>
      <c r="D5625" s="218"/>
      <c r="E5625" s="218"/>
      <c r="F5625" s="697"/>
      <c r="G5625" s="822">
        <v>404000</v>
      </c>
      <c r="H5625" s="605"/>
      <c r="I5625" s="831">
        <f>H5625+G5625</f>
        <v>404000</v>
      </c>
      <c r="J5625" s="604">
        <f>C5625-I5625</f>
        <v>1146000</v>
      </c>
      <c r="K5625" s="733">
        <f t="shared" si="2543"/>
        <v>26.064516129032256</v>
      </c>
    </row>
    <row r="5626" spans="1:11" ht="12.95" customHeight="1" x14ac:dyDescent="0.25">
      <c r="A5626" s="778" t="s">
        <v>314</v>
      </c>
      <c r="B5626" s="4" t="s">
        <v>141</v>
      </c>
      <c r="C5626" s="12">
        <f>C5627+C5628+C5629</f>
        <v>1350000</v>
      </c>
      <c r="D5626" s="12">
        <f t="shared" ref="D5626:J5626" si="2547">D5627+D5628+D5629</f>
        <v>0</v>
      </c>
      <c r="E5626" s="12">
        <f t="shared" si="2547"/>
        <v>0</v>
      </c>
      <c r="F5626" s="12">
        <f t="shared" si="2547"/>
        <v>0</v>
      </c>
      <c r="G5626" s="12">
        <f t="shared" si="2547"/>
        <v>251250</v>
      </c>
      <c r="H5626" s="12">
        <f t="shared" si="2547"/>
        <v>0</v>
      </c>
      <c r="I5626" s="12">
        <f t="shared" si="2547"/>
        <v>251250</v>
      </c>
      <c r="J5626" s="12">
        <f t="shared" si="2547"/>
        <v>1098750</v>
      </c>
      <c r="K5626" s="733">
        <f t="shared" si="2543"/>
        <v>18.611111111111111</v>
      </c>
    </row>
    <row r="5627" spans="1:11" ht="12.95" customHeight="1" x14ac:dyDescent="0.25">
      <c r="A5627" s="778" t="s">
        <v>1019</v>
      </c>
      <c r="B5627" s="4" t="s">
        <v>1020</v>
      </c>
      <c r="C5627" s="12">
        <v>900000</v>
      </c>
      <c r="D5627" s="12"/>
      <c r="E5627" s="12"/>
      <c r="F5627" s="633"/>
      <c r="G5627" s="824">
        <v>150000</v>
      </c>
      <c r="H5627" s="12"/>
      <c r="I5627" s="834">
        <f>G5627+H5627</f>
        <v>150000</v>
      </c>
      <c r="J5627" s="634">
        <f>C5627-I5627</f>
        <v>750000</v>
      </c>
      <c r="K5627" s="733">
        <f t="shared" si="2543"/>
        <v>16.666666666666664</v>
      </c>
    </row>
    <row r="5628" spans="1:11" ht="12.95" customHeight="1" x14ac:dyDescent="0.25">
      <c r="A5628" s="778" t="s">
        <v>315</v>
      </c>
      <c r="B5628" s="4" t="s">
        <v>142</v>
      </c>
      <c r="C5628" s="12">
        <v>450000</v>
      </c>
      <c r="D5628" s="218"/>
      <c r="E5628" s="218"/>
      <c r="F5628" s="697"/>
      <c r="G5628" s="822">
        <v>101250</v>
      </c>
      <c r="H5628" s="605"/>
      <c r="I5628" s="831">
        <f>H5628+G5628</f>
        <v>101250</v>
      </c>
      <c r="J5628" s="604">
        <f>C5628-I5628</f>
        <v>348750</v>
      </c>
      <c r="K5628" s="733">
        <f t="shared" si="2543"/>
        <v>22.5</v>
      </c>
    </row>
    <row r="5629" spans="1:11" ht="12.95" customHeight="1" x14ac:dyDescent="0.25">
      <c r="A5629" s="778" t="s">
        <v>912</v>
      </c>
      <c r="B5629" s="4" t="s">
        <v>387</v>
      </c>
      <c r="C5629" s="12">
        <v>0</v>
      </c>
      <c r="D5629" s="218"/>
      <c r="E5629" s="218"/>
      <c r="F5629" s="697"/>
      <c r="G5629" s="822"/>
      <c r="H5629" s="605"/>
      <c r="I5629" s="831"/>
      <c r="J5629" s="604">
        <f>C5629-I5629</f>
        <v>0</v>
      </c>
      <c r="K5629" s="733"/>
    </row>
    <row r="5630" spans="1:11" ht="12.95" customHeight="1" x14ac:dyDescent="0.25">
      <c r="A5630" s="778" t="s">
        <v>316</v>
      </c>
      <c r="B5630" s="4" t="s">
        <v>143</v>
      </c>
      <c r="C5630" s="12">
        <f>C5631+C5632</f>
        <v>5000000</v>
      </c>
      <c r="D5630" s="12">
        <f t="shared" ref="D5630:J5630" si="2548">D5631+D5632</f>
        <v>0</v>
      </c>
      <c r="E5630" s="12">
        <f t="shared" si="2548"/>
        <v>0</v>
      </c>
      <c r="F5630" s="633">
        <f t="shared" si="2548"/>
        <v>0</v>
      </c>
      <c r="G5630" s="824">
        <f t="shared" si="2548"/>
        <v>0</v>
      </c>
      <c r="H5630" s="12">
        <f t="shared" si="2548"/>
        <v>0</v>
      </c>
      <c r="I5630" s="834">
        <f t="shared" si="2548"/>
        <v>0</v>
      </c>
      <c r="J5630" s="634">
        <f t="shared" si="2548"/>
        <v>5000000</v>
      </c>
      <c r="K5630" s="733">
        <f t="shared" ref="K5630:K5650" si="2549">I5630/C5630*100</f>
        <v>0</v>
      </c>
    </row>
    <row r="5631" spans="1:11" ht="12.95" customHeight="1" x14ac:dyDescent="0.25">
      <c r="A5631" s="778" t="s">
        <v>317</v>
      </c>
      <c r="B5631" s="4" t="s">
        <v>144</v>
      </c>
      <c r="C5631" s="12">
        <v>2250000</v>
      </c>
      <c r="D5631" s="218"/>
      <c r="E5631" s="218"/>
      <c r="F5631" s="697"/>
      <c r="G5631" s="804"/>
      <c r="H5631" s="605"/>
      <c r="I5631" s="823">
        <f>H5631+G5631</f>
        <v>0</v>
      </c>
      <c r="J5631" s="604">
        <f>C5631-I5631</f>
        <v>2250000</v>
      </c>
      <c r="K5631" s="733">
        <f t="shared" si="2549"/>
        <v>0</v>
      </c>
    </row>
    <row r="5632" spans="1:11" ht="12.95" customHeight="1" x14ac:dyDescent="0.25">
      <c r="A5632" s="778" t="s">
        <v>913</v>
      </c>
      <c r="B5632" s="4" t="s">
        <v>914</v>
      </c>
      <c r="C5632" s="611">
        <v>2750000</v>
      </c>
      <c r="D5632" s="211"/>
      <c r="E5632" s="211"/>
      <c r="F5632" s="693"/>
      <c r="G5632" s="805"/>
      <c r="H5632" s="629"/>
      <c r="I5632" s="829"/>
      <c r="J5632" s="604">
        <f>C5632-I5632</f>
        <v>2750000</v>
      </c>
      <c r="K5632" s="733">
        <f t="shared" si="2549"/>
        <v>0</v>
      </c>
    </row>
    <row r="5633" spans="1:11" ht="12.95" customHeight="1" x14ac:dyDescent="0.25">
      <c r="A5633" s="778" t="s">
        <v>915</v>
      </c>
      <c r="B5633" s="32" t="s">
        <v>918</v>
      </c>
      <c r="C5633" s="611">
        <f>C5634+C5635</f>
        <v>2100000</v>
      </c>
      <c r="D5633" s="611">
        <f t="shared" ref="D5633:J5633" si="2550">D5634+D5635</f>
        <v>0</v>
      </c>
      <c r="E5633" s="611">
        <f t="shared" si="2550"/>
        <v>0</v>
      </c>
      <c r="F5633" s="663">
        <f t="shared" si="2550"/>
        <v>0</v>
      </c>
      <c r="G5633" s="857">
        <f t="shared" si="2550"/>
        <v>0</v>
      </c>
      <c r="H5633" s="611">
        <f t="shared" si="2550"/>
        <v>0</v>
      </c>
      <c r="I5633" s="953">
        <f t="shared" si="2550"/>
        <v>0</v>
      </c>
      <c r="J5633" s="664">
        <f t="shared" si="2550"/>
        <v>2100000</v>
      </c>
      <c r="K5633" s="733">
        <f t="shared" si="2549"/>
        <v>0</v>
      </c>
    </row>
    <row r="5634" spans="1:11" ht="12.95" customHeight="1" x14ac:dyDescent="0.25">
      <c r="A5634" s="778" t="s">
        <v>916</v>
      </c>
      <c r="B5634" s="32" t="s">
        <v>919</v>
      </c>
      <c r="C5634" s="611">
        <v>1500000</v>
      </c>
      <c r="D5634" s="211"/>
      <c r="E5634" s="211"/>
      <c r="F5634" s="693"/>
      <c r="G5634" s="805"/>
      <c r="H5634" s="629"/>
      <c r="I5634" s="829"/>
      <c r="J5634" s="630">
        <f>C5634-I5634</f>
        <v>1500000</v>
      </c>
      <c r="K5634" s="733">
        <f t="shared" si="2549"/>
        <v>0</v>
      </c>
    </row>
    <row r="5635" spans="1:11" ht="12.95" customHeight="1" x14ac:dyDescent="0.25">
      <c r="A5635" s="778" t="s">
        <v>917</v>
      </c>
      <c r="B5635" s="32" t="s">
        <v>920</v>
      </c>
      <c r="C5635" s="611">
        <v>600000</v>
      </c>
      <c r="D5635" s="211"/>
      <c r="E5635" s="211"/>
      <c r="F5635" s="693"/>
      <c r="G5635" s="805"/>
      <c r="H5635" s="629"/>
      <c r="I5635" s="829"/>
      <c r="J5635" s="630">
        <f>C5635-I5635</f>
        <v>600000</v>
      </c>
      <c r="K5635" s="733">
        <f t="shared" si="2549"/>
        <v>0</v>
      </c>
    </row>
    <row r="5636" spans="1:11" ht="12.95" customHeight="1" thickBot="1" x14ac:dyDescent="0.3">
      <c r="A5636" s="371" t="s">
        <v>921</v>
      </c>
      <c r="B5636" s="54" t="s">
        <v>991</v>
      </c>
      <c r="C5636" s="616">
        <f>C5637</f>
        <v>1500000</v>
      </c>
      <c r="D5636" s="616">
        <f t="shared" ref="D5636:J5636" si="2551">D5637</f>
        <v>0</v>
      </c>
      <c r="E5636" s="616">
        <f t="shared" si="2551"/>
        <v>0</v>
      </c>
      <c r="F5636" s="622">
        <f t="shared" si="2551"/>
        <v>0</v>
      </c>
      <c r="G5636" s="838">
        <f t="shared" si="2551"/>
        <v>778750</v>
      </c>
      <c r="H5636" s="641">
        <f t="shared" si="2551"/>
        <v>0</v>
      </c>
      <c r="I5636" s="962">
        <f t="shared" si="2551"/>
        <v>778750</v>
      </c>
      <c r="J5636" s="632">
        <f t="shared" si="2551"/>
        <v>721250</v>
      </c>
      <c r="K5636" s="739">
        <f t="shared" si="2549"/>
        <v>51.916666666666664</v>
      </c>
    </row>
    <row r="5637" spans="1:11" ht="12.95" customHeight="1" thickBot="1" x14ac:dyDescent="0.3">
      <c r="A5637" s="776" t="s">
        <v>922</v>
      </c>
      <c r="B5637" s="3" t="s">
        <v>136</v>
      </c>
      <c r="C5637" s="617">
        <f>C5638+C5640+C5642</f>
        <v>1500000</v>
      </c>
      <c r="D5637" s="617">
        <f t="shared" ref="D5637:J5637" si="2552">D5638+D5640+D5642</f>
        <v>0</v>
      </c>
      <c r="E5637" s="617">
        <f t="shared" si="2552"/>
        <v>0</v>
      </c>
      <c r="F5637" s="624">
        <f t="shared" si="2552"/>
        <v>0</v>
      </c>
      <c r="G5637" s="820">
        <f t="shared" si="2552"/>
        <v>778750</v>
      </c>
      <c r="H5637" s="617">
        <f t="shared" si="2552"/>
        <v>0</v>
      </c>
      <c r="I5637" s="934">
        <f t="shared" si="2552"/>
        <v>778750</v>
      </c>
      <c r="J5637" s="625">
        <f t="shared" si="2552"/>
        <v>721250</v>
      </c>
      <c r="K5637" s="741">
        <f t="shared" si="2549"/>
        <v>51.916666666666664</v>
      </c>
    </row>
    <row r="5638" spans="1:11" ht="12.95" customHeight="1" x14ac:dyDescent="0.25">
      <c r="A5638" s="777" t="s">
        <v>923</v>
      </c>
      <c r="B5638" s="41" t="s">
        <v>139</v>
      </c>
      <c r="C5638" s="618">
        <f>C5639</f>
        <v>40000</v>
      </c>
      <c r="D5638" s="618">
        <f t="shared" ref="D5638:J5638" si="2553">D5639</f>
        <v>0</v>
      </c>
      <c r="E5638" s="618">
        <f t="shared" si="2553"/>
        <v>0</v>
      </c>
      <c r="F5638" s="626">
        <f t="shared" si="2553"/>
        <v>0</v>
      </c>
      <c r="G5638" s="821">
        <f t="shared" si="2553"/>
        <v>40000</v>
      </c>
      <c r="H5638" s="618">
        <f t="shared" si="2553"/>
        <v>0</v>
      </c>
      <c r="I5638" s="935">
        <f t="shared" si="2553"/>
        <v>40000</v>
      </c>
      <c r="J5638" s="628">
        <f t="shared" si="2553"/>
        <v>0</v>
      </c>
      <c r="K5638" s="743">
        <f t="shared" si="2549"/>
        <v>100</v>
      </c>
    </row>
    <row r="5639" spans="1:11" ht="12.95" customHeight="1" x14ac:dyDescent="0.25">
      <c r="A5639" s="778" t="s">
        <v>924</v>
      </c>
      <c r="B5639" s="4" t="s">
        <v>140</v>
      </c>
      <c r="C5639" s="12">
        <v>40000</v>
      </c>
      <c r="D5639" s="218"/>
      <c r="E5639" s="218"/>
      <c r="F5639" s="697"/>
      <c r="G5639" s="822">
        <v>40000</v>
      </c>
      <c r="H5639" s="605"/>
      <c r="I5639" s="823">
        <f>H5639+G5639</f>
        <v>40000</v>
      </c>
      <c r="J5639" s="604">
        <f>C5639-I5639</f>
        <v>0</v>
      </c>
      <c r="K5639" s="733">
        <f t="shared" si="2549"/>
        <v>100</v>
      </c>
    </row>
    <row r="5640" spans="1:11" ht="12.95" customHeight="1" x14ac:dyDescent="0.25">
      <c r="A5640" s="778" t="s">
        <v>925</v>
      </c>
      <c r="B5640" s="4" t="s">
        <v>141</v>
      </c>
      <c r="C5640" s="12">
        <f>C5641</f>
        <v>50000</v>
      </c>
      <c r="D5640" s="12">
        <f t="shared" ref="D5640:J5640" si="2554">D5641</f>
        <v>0</v>
      </c>
      <c r="E5640" s="12">
        <f t="shared" si="2554"/>
        <v>0</v>
      </c>
      <c r="F5640" s="633">
        <f t="shared" si="2554"/>
        <v>0</v>
      </c>
      <c r="G5640" s="824">
        <f t="shared" si="2554"/>
        <v>33750</v>
      </c>
      <c r="H5640" s="12">
        <f t="shared" si="2554"/>
        <v>0</v>
      </c>
      <c r="I5640" s="834">
        <f t="shared" si="2554"/>
        <v>33750</v>
      </c>
      <c r="J5640" s="634">
        <f t="shared" si="2554"/>
        <v>16250</v>
      </c>
      <c r="K5640" s="733">
        <f t="shared" si="2549"/>
        <v>67.5</v>
      </c>
    </row>
    <row r="5641" spans="1:11" ht="12.95" customHeight="1" x14ac:dyDescent="0.25">
      <c r="A5641" s="778" t="s">
        <v>926</v>
      </c>
      <c r="B5641" s="4" t="s">
        <v>142</v>
      </c>
      <c r="C5641" s="12">
        <v>50000</v>
      </c>
      <c r="D5641" s="218"/>
      <c r="E5641" s="218"/>
      <c r="F5641" s="697"/>
      <c r="G5641" s="822">
        <v>33750</v>
      </c>
      <c r="H5641" s="605"/>
      <c r="I5641" s="823">
        <f>H5641+G5641</f>
        <v>33750</v>
      </c>
      <c r="J5641" s="604">
        <f>C5641-I5641</f>
        <v>16250</v>
      </c>
      <c r="K5641" s="733">
        <f t="shared" si="2549"/>
        <v>67.5</v>
      </c>
    </row>
    <row r="5642" spans="1:11" ht="12.95" customHeight="1" x14ac:dyDescent="0.25">
      <c r="A5642" s="778" t="s">
        <v>927</v>
      </c>
      <c r="B5642" s="4" t="s">
        <v>143</v>
      </c>
      <c r="C5642" s="12">
        <f>C5643</f>
        <v>1410000</v>
      </c>
      <c r="D5642" s="12">
        <f t="shared" ref="D5642:J5642" si="2555">D5643</f>
        <v>0</v>
      </c>
      <c r="E5642" s="12">
        <f t="shared" si="2555"/>
        <v>0</v>
      </c>
      <c r="F5642" s="633">
        <f t="shared" si="2555"/>
        <v>0</v>
      </c>
      <c r="G5642" s="824">
        <f t="shared" si="2555"/>
        <v>705000</v>
      </c>
      <c r="H5642" s="12">
        <f t="shared" si="2555"/>
        <v>0</v>
      </c>
      <c r="I5642" s="834">
        <f t="shared" si="2555"/>
        <v>705000</v>
      </c>
      <c r="J5642" s="634">
        <f t="shared" si="2555"/>
        <v>705000</v>
      </c>
      <c r="K5642" s="733">
        <f t="shared" si="2549"/>
        <v>50</v>
      </c>
    </row>
    <row r="5643" spans="1:11" ht="12.95" customHeight="1" x14ac:dyDescent="0.25">
      <c r="A5643" s="778" t="s">
        <v>928</v>
      </c>
      <c r="B5643" s="4" t="s">
        <v>144</v>
      </c>
      <c r="C5643" s="12">
        <v>1410000</v>
      </c>
      <c r="D5643" s="218"/>
      <c r="E5643" s="218"/>
      <c r="F5643" s="697"/>
      <c r="G5643" s="822">
        <v>705000</v>
      </c>
      <c r="H5643" s="605"/>
      <c r="I5643" s="823">
        <f>H5643+G5643</f>
        <v>705000</v>
      </c>
      <c r="J5643" s="604">
        <f>C5643-I5643</f>
        <v>705000</v>
      </c>
      <c r="K5643" s="733">
        <f t="shared" si="2549"/>
        <v>50</v>
      </c>
    </row>
    <row r="5644" spans="1:11" ht="12.95" customHeight="1" thickBot="1" x14ac:dyDescent="0.3">
      <c r="A5644" s="745" t="s">
        <v>102</v>
      </c>
      <c r="B5644" s="40" t="s">
        <v>94</v>
      </c>
      <c r="C5644" s="620">
        <f t="shared" ref="C5644:J5644" si="2556">C5645+C5654+C5667+C5678</f>
        <v>15300000</v>
      </c>
      <c r="D5644" s="620">
        <f t="shared" si="2556"/>
        <v>0</v>
      </c>
      <c r="E5644" s="620">
        <f t="shared" si="2556"/>
        <v>0</v>
      </c>
      <c r="F5644" s="453">
        <f t="shared" si="2556"/>
        <v>0</v>
      </c>
      <c r="G5644" s="825">
        <f t="shared" si="2556"/>
        <v>2416000</v>
      </c>
      <c r="H5644" s="619">
        <f t="shared" si="2556"/>
        <v>0</v>
      </c>
      <c r="I5644" s="665">
        <f t="shared" si="2556"/>
        <v>2416000</v>
      </c>
      <c r="J5644" s="621">
        <f t="shared" si="2556"/>
        <v>12884000</v>
      </c>
      <c r="K5644" s="775">
        <f t="shared" si="2549"/>
        <v>15.790849673202615</v>
      </c>
    </row>
    <row r="5645" spans="1:11" ht="12.95" customHeight="1" thickBot="1" x14ac:dyDescent="0.3">
      <c r="A5645" s="371" t="s">
        <v>56</v>
      </c>
      <c r="B5645" s="54" t="s">
        <v>57</v>
      </c>
      <c r="C5645" s="616">
        <f>C5646</f>
        <v>4900000</v>
      </c>
      <c r="D5645" s="616">
        <f t="shared" ref="D5645:J5645" si="2557">D5646</f>
        <v>0</v>
      </c>
      <c r="E5645" s="616">
        <f t="shared" si="2557"/>
        <v>0</v>
      </c>
      <c r="F5645" s="622">
        <f t="shared" si="2557"/>
        <v>0</v>
      </c>
      <c r="G5645" s="838">
        <f t="shared" si="2557"/>
        <v>0</v>
      </c>
      <c r="H5645" s="641">
        <f t="shared" si="2557"/>
        <v>0</v>
      </c>
      <c r="I5645" s="962">
        <f t="shared" si="2557"/>
        <v>0</v>
      </c>
      <c r="J5645" s="632">
        <f t="shared" si="2557"/>
        <v>4900000</v>
      </c>
      <c r="K5645" s="757">
        <f t="shared" si="2549"/>
        <v>0</v>
      </c>
    </row>
    <row r="5646" spans="1:11" ht="12.95" customHeight="1" thickBot="1" x14ac:dyDescent="0.3">
      <c r="A5646" s="776" t="s">
        <v>318</v>
      </c>
      <c r="B5646" s="3" t="s">
        <v>136</v>
      </c>
      <c r="C5646" s="617">
        <f>C5647+C5649+C5652</f>
        <v>4900000</v>
      </c>
      <c r="D5646" s="617">
        <f t="shared" ref="D5646:J5646" si="2558">D5647+D5649+D5652</f>
        <v>0</v>
      </c>
      <c r="E5646" s="617">
        <f t="shared" si="2558"/>
        <v>0</v>
      </c>
      <c r="F5646" s="624">
        <f t="shared" si="2558"/>
        <v>0</v>
      </c>
      <c r="G5646" s="820">
        <f t="shared" si="2558"/>
        <v>0</v>
      </c>
      <c r="H5646" s="617">
        <f t="shared" si="2558"/>
        <v>0</v>
      </c>
      <c r="I5646" s="934">
        <f t="shared" si="2558"/>
        <v>0</v>
      </c>
      <c r="J5646" s="625">
        <f t="shared" si="2558"/>
        <v>4900000</v>
      </c>
      <c r="K5646" s="743">
        <f t="shared" si="2549"/>
        <v>0</v>
      </c>
    </row>
    <row r="5647" spans="1:11" ht="12.95" customHeight="1" x14ac:dyDescent="0.25">
      <c r="A5647" s="777" t="s">
        <v>319</v>
      </c>
      <c r="B5647" s="41" t="s">
        <v>139</v>
      </c>
      <c r="C5647" s="618">
        <f>C5648</f>
        <v>785000</v>
      </c>
      <c r="D5647" s="618">
        <f t="shared" ref="D5647:J5647" si="2559">D5648</f>
        <v>0</v>
      </c>
      <c r="E5647" s="618">
        <f t="shared" si="2559"/>
        <v>0</v>
      </c>
      <c r="F5647" s="626">
        <f t="shared" si="2559"/>
        <v>0</v>
      </c>
      <c r="G5647" s="821">
        <f t="shared" si="2559"/>
        <v>0</v>
      </c>
      <c r="H5647" s="618">
        <f t="shared" si="2559"/>
        <v>0</v>
      </c>
      <c r="I5647" s="935">
        <f t="shared" si="2559"/>
        <v>0</v>
      </c>
      <c r="J5647" s="628">
        <f t="shared" si="2559"/>
        <v>785000</v>
      </c>
      <c r="K5647" s="733">
        <f t="shared" si="2549"/>
        <v>0</v>
      </c>
    </row>
    <row r="5648" spans="1:11" ht="12.95" customHeight="1" x14ac:dyDescent="0.25">
      <c r="A5648" s="778" t="s">
        <v>320</v>
      </c>
      <c r="B5648" s="4" t="s">
        <v>140</v>
      </c>
      <c r="C5648" s="12">
        <v>785000</v>
      </c>
      <c r="D5648" s="218"/>
      <c r="E5648" s="218"/>
      <c r="F5648" s="697"/>
      <c r="G5648" s="804"/>
      <c r="H5648" s="587"/>
      <c r="I5648" s="823">
        <f>H5648+G5648</f>
        <v>0</v>
      </c>
      <c r="J5648" s="604">
        <f>C5648-I5648</f>
        <v>785000</v>
      </c>
      <c r="K5648" s="733">
        <f t="shared" si="2549"/>
        <v>0</v>
      </c>
    </row>
    <row r="5649" spans="1:12" ht="12.95" customHeight="1" x14ac:dyDescent="0.25">
      <c r="A5649" s="778" t="s">
        <v>321</v>
      </c>
      <c r="B5649" s="4" t="s">
        <v>141</v>
      </c>
      <c r="C5649" s="12">
        <f>C5650+C5651</f>
        <v>290000</v>
      </c>
      <c r="D5649" s="12">
        <f t="shared" ref="D5649:J5649" si="2560">D5650+D5651</f>
        <v>0</v>
      </c>
      <c r="E5649" s="12">
        <f t="shared" si="2560"/>
        <v>0</v>
      </c>
      <c r="F5649" s="633">
        <f t="shared" si="2560"/>
        <v>0</v>
      </c>
      <c r="G5649" s="824">
        <f t="shared" si="2560"/>
        <v>0</v>
      </c>
      <c r="H5649" s="12">
        <f t="shared" si="2560"/>
        <v>0</v>
      </c>
      <c r="I5649" s="834">
        <f t="shared" si="2560"/>
        <v>0</v>
      </c>
      <c r="J5649" s="634">
        <f t="shared" si="2560"/>
        <v>290000</v>
      </c>
      <c r="K5649" s="733">
        <f t="shared" si="2549"/>
        <v>0</v>
      </c>
    </row>
    <row r="5650" spans="1:12" ht="12.95" customHeight="1" x14ac:dyDescent="0.25">
      <c r="A5650" s="778" t="s">
        <v>322</v>
      </c>
      <c r="B5650" s="4" t="s">
        <v>142</v>
      </c>
      <c r="C5650" s="12">
        <v>90000</v>
      </c>
      <c r="D5650" s="218"/>
      <c r="E5650" s="218"/>
      <c r="F5650" s="697"/>
      <c r="G5650" s="804"/>
      <c r="H5650" s="587"/>
      <c r="I5650" s="823">
        <f>H5650+G5650</f>
        <v>0</v>
      </c>
      <c r="J5650" s="604">
        <f>C5650-I5650</f>
        <v>90000</v>
      </c>
      <c r="K5650" s="733">
        <f t="shared" si="2549"/>
        <v>0</v>
      </c>
    </row>
    <row r="5651" spans="1:12" ht="12.95" customHeight="1" x14ac:dyDescent="0.25">
      <c r="A5651" s="778" t="s">
        <v>929</v>
      </c>
      <c r="B5651" s="4" t="s">
        <v>809</v>
      </c>
      <c r="C5651" s="12">
        <v>200000</v>
      </c>
      <c r="D5651" s="218"/>
      <c r="E5651" s="218"/>
      <c r="F5651" s="697"/>
      <c r="G5651" s="804"/>
      <c r="H5651" s="587"/>
      <c r="I5651" s="823"/>
      <c r="J5651" s="604">
        <f>C5651-I5651</f>
        <v>200000</v>
      </c>
      <c r="K5651" s="733"/>
    </row>
    <row r="5652" spans="1:12" ht="12.95" customHeight="1" x14ac:dyDescent="0.25">
      <c r="A5652" s="778" t="s">
        <v>323</v>
      </c>
      <c r="B5652" s="4" t="s">
        <v>143</v>
      </c>
      <c r="C5652" s="12">
        <f>C5653</f>
        <v>3825000</v>
      </c>
      <c r="D5652" s="12">
        <f t="shared" ref="D5652:J5652" si="2561">D5653</f>
        <v>0</v>
      </c>
      <c r="E5652" s="12">
        <f t="shared" si="2561"/>
        <v>0</v>
      </c>
      <c r="F5652" s="633">
        <f t="shared" si="2561"/>
        <v>0</v>
      </c>
      <c r="G5652" s="824">
        <f t="shared" si="2561"/>
        <v>0</v>
      </c>
      <c r="H5652" s="12">
        <f t="shared" si="2561"/>
        <v>0</v>
      </c>
      <c r="I5652" s="954">
        <f t="shared" si="2561"/>
        <v>0</v>
      </c>
      <c r="J5652" s="634">
        <f t="shared" si="2561"/>
        <v>3825000</v>
      </c>
      <c r="K5652" s="733">
        <f t="shared" ref="K5652:K5659" si="2562">I5652/C5652*100</f>
        <v>0</v>
      </c>
    </row>
    <row r="5653" spans="1:12" ht="12.95" customHeight="1" x14ac:dyDescent="0.25">
      <c r="A5653" s="779" t="s">
        <v>324</v>
      </c>
      <c r="B5653" s="32" t="s">
        <v>144</v>
      </c>
      <c r="C5653" s="611">
        <v>3825000</v>
      </c>
      <c r="D5653" s="211"/>
      <c r="E5653" s="211"/>
      <c r="F5653" s="693"/>
      <c r="G5653" s="805"/>
      <c r="H5653" s="590"/>
      <c r="I5653" s="829">
        <f>H5653+G5653</f>
        <v>0</v>
      </c>
      <c r="J5653" s="630">
        <f>C5653-I5653</f>
        <v>3825000</v>
      </c>
      <c r="K5653" s="737">
        <f t="shared" si="2562"/>
        <v>0</v>
      </c>
    </row>
    <row r="5654" spans="1:12" ht="12.95" customHeight="1" thickBot="1" x14ac:dyDescent="0.3">
      <c r="A5654" s="769" t="s">
        <v>58</v>
      </c>
      <c r="B5654" s="125" t="s">
        <v>59</v>
      </c>
      <c r="C5654" s="667">
        <f>C5655</f>
        <v>4000000</v>
      </c>
      <c r="D5654" s="667">
        <f t="shared" ref="D5654:J5654" si="2563">D5655</f>
        <v>0</v>
      </c>
      <c r="E5654" s="667">
        <f t="shared" si="2563"/>
        <v>0</v>
      </c>
      <c r="F5654" s="668">
        <f t="shared" si="2563"/>
        <v>0</v>
      </c>
      <c r="G5654" s="859">
        <f t="shared" si="2563"/>
        <v>2416000</v>
      </c>
      <c r="H5654" s="669">
        <f t="shared" si="2563"/>
        <v>0</v>
      </c>
      <c r="I5654" s="969">
        <f t="shared" si="2563"/>
        <v>2416000</v>
      </c>
      <c r="J5654" s="670">
        <f t="shared" si="2563"/>
        <v>1584000</v>
      </c>
      <c r="K5654" s="780">
        <f t="shared" si="2562"/>
        <v>60.4</v>
      </c>
    </row>
    <row r="5655" spans="1:12" ht="12.95" customHeight="1" thickBot="1" x14ac:dyDescent="0.3">
      <c r="A5655" s="776" t="s">
        <v>325</v>
      </c>
      <c r="B5655" s="3" t="s">
        <v>136</v>
      </c>
      <c r="C5655" s="617">
        <f>C5656+C5658+C5661</f>
        <v>4000000</v>
      </c>
      <c r="D5655" s="617">
        <f t="shared" ref="D5655:J5655" si="2564">D5656+D5658+D5661</f>
        <v>0</v>
      </c>
      <c r="E5655" s="617">
        <f t="shared" si="2564"/>
        <v>0</v>
      </c>
      <c r="F5655" s="624">
        <f t="shared" si="2564"/>
        <v>0</v>
      </c>
      <c r="G5655" s="820">
        <f t="shared" si="2564"/>
        <v>2416000</v>
      </c>
      <c r="H5655" s="617">
        <f t="shared" si="2564"/>
        <v>0</v>
      </c>
      <c r="I5655" s="934">
        <f t="shared" si="2564"/>
        <v>2416000</v>
      </c>
      <c r="J5655" s="625">
        <f t="shared" si="2564"/>
        <v>1584000</v>
      </c>
      <c r="K5655" s="743">
        <f t="shared" si="2562"/>
        <v>60.4</v>
      </c>
    </row>
    <row r="5656" spans="1:12" ht="12.95" customHeight="1" x14ac:dyDescent="0.25">
      <c r="A5656" s="777" t="s">
        <v>326</v>
      </c>
      <c r="B5656" s="41" t="s">
        <v>139</v>
      </c>
      <c r="C5656" s="618">
        <f>C5657</f>
        <v>360000</v>
      </c>
      <c r="D5656" s="618">
        <f t="shared" ref="D5656:J5656" si="2565">D5657</f>
        <v>0</v>
      </c>
      <c r="E5656" s="618">
        <f t="shared" si="2565"/>
        <v>0</v>
      </c>
      <c r="F5656" s="626">
        <f t="shared" si="2565"/>
        <v>0</v>
      </c>
      <c r="G5656" s="821">
        <f t="shared" si="2565"/>
        <v>266000</v>
      </c>
      <c r="H5656" s="618">
        <f t="shared" si="2565"/>
        <v>0</v>
      </c>
      <c r="I5656" s="935">
        <f t="shared" si="2565"/>
        <v>266000</v>
      </c>
      <c r="J5656" s="628">
        <f t="shared" si="2565"/>
        <v>94000</v>
      </c>
      <c r="K5656" s="733">
        <f t="shared" si="2562"/>
        <v>73.888888888888886</v>
      </c>
    </row>
    <row r="5657" spans="1:12" ht="12.95" customHeight="1" x14ac:dyDescent="0.25">
      <c r="A5657" s="778" t="s">
        <v>327</v>
      </c>
      <c r="B5657" s="4" t="s">
        <v>140</v>
      </c>
      <c r="C5657" s="12">
        <v>360000</v>
      </c>
      <c r="D5657" s="218"/>
      <c r="E5657" s="218"/>
      <c r="F5657" s="697"/>
      <c r="G5657" s="822">
        <v>266000</v>
      </c>
      <c r="H5657" s="605"/>
      <c r="I5657" s="831">
        <f>H5657+G5657</f>
        <v>266000</v>
      </c>
      <c r="J5657" s="604">
        <f>C5657-I5657</f>
        <v>94000</v>
      </c>
      <c r="K5657" s="733">
        <f t="shared" si="2562"/>
        <v>73.888888888888886</v>
      </c>
    </row>
    <row r="5658" spans="1:12" ht="12.95" customHeight="1" x14ac:dyDescent="0.25">
      <c r="A5658" s="778" t="s">
        <v>328</v>
      </c>
      <c r="B5658" s="4" t="s">
        <v>141</v>
      </c>
      <c r="C5658" s="12">
        <f>C5659+C5660</f>
        <v>120000</v>
      </c>
      <c r="D5658" s="12">
        <f t="shared" ref="D5658:J5658" si="2566">D5659+D5660</f>
        <v>0</v>
      </c>
      <c r="E5658" s="12">
        <f t="shared" si="2566"/>
        <v>0</v>
      </c>
      <c r="F5658" s="633">
        <f t="shared" si="2566"/>
        <v>0</v>
      </c>
      <c r="G5658" s="824">
        <f t="shared" si="2566"/>
        <v>30000</v>
      </c>
      <c r="H5658" s="12">
        <f t="shared" si="2566"/>
        <v>0</v>
      </c>
      <c r="I5658" s="834">
        <f t="shared" si="2566"/>
        <v>30000</v>
      </c>
      <c r="J5658" s="634">
        <f t="shared" si="2566"/>
        <v>90000</v>
      </c>
      <c r="K5658" s="733">
        <f t="shared" si="2562"/>
        <v>25</v>
      </c>
    </row>
    <row r="5659" spans="1:12" ht="12.95" customHeight="1" x14ac:dyDescent="0.25">
      <c r="A5659" s="778" t="s">
        <v>329</v>
      </c>
      <c r="B5659" s="4" t="s">
        <v>142</v>
      </c>
      <c r="C5659" s="12">
        <v>120000</v>
      </c>
      <c r="D5659" s="218"/>
      <c r="E5659" s="218"/>
      <c r="F5659" s="697"/>
      <c r="G5659" s="822">
        <v>30000</v>
      </c>
      <c r="H5659" s="605"/>
      <c r="I5659" s="823">
        <f>H5659+G5659</f>
        <v>30000</v>
      </c>
      <c r="J5659" s="604">
        <f>C5659-I5659</f>
        <v>90000</v>
      </c>
      <c r="K5659" s="733">
        <f t="shared" si="2562"/>
        <v>25</v>
      </c>
    </row>
    <row r="5660" spans="1:12" ht="12.95" customHeight="1" x14ac:dyDescent="0.25">
      <c r="A5660" s="778" t="s">
        <v>930</v>
      </c>
      <c r="B5660" s="4" t="s">
        <v>809</v>
      </c>
      <c r="C5660" s="12">
        <v>0</v>
      </c>
      <c r="D5660" s="218"/>
      <c r="E5660" s="218"/>
      <c r="F5660" s="697"/>
      <c r="G5660" s="822"/>
      <c r="H5660" s="605"/>
      <c r="I5660" s="823"/>
      <c r="J5660" s="604">
        <f>C5660-I5660</f>
        <v>0</v>
      </c>
      <c r="K5660" s="733"/>
    </row>
    <row r="5661" spans="1:12" ht="12.95" customHeight="1" x14ac:dyDescent="0.25">
      <c r="A5661" s="778" t="s">
        <v>330</v>
      </c>
      <c r="B5661" s="4" t="s">
        <v>143</v>
      </c>
      <c r="C5661" s="12">
        <f>C5662</f>
        <v>3520000</v>
      </c>
      <c r="D5661" s="12">
        <f t="shared" ref="D5661:J5661" si="2567">D5662</f>
        <v>0</v>
      </c>
      <c r="E5661" s="12">
        <f t="shared" si="2567"/>
        <v>0</v>
      </c>
      <c r="F5661" s="633">
        <f t="shared" si="2567"/>
        <v>0</v>
      </c>
      <c r="G5661" s="824">
        <f t="shared" si="2567"/>
        <v>2120000</v>
      </c>
      <c r="H5661" s="12">
        <f t="shared" si="2567"/>
        <v>0</v>
      </c>
      <c r="I5661" s="834">
        <f t="shared" si="2567"/>
        <v>2120000</v>
      </c>
      <c r="J5661" s="634">
        <f t="shared" si="2567"/>
        <v>1400000</v>
      </c>
      <c r="K5661" s="733">
        <f>I5661/C5661*100</f>
        <v>60.227272727272727</v>
      </c>
    </row>
    <row r="5662" spans="1:12" ht="12.95" customHeight="1" x14ac:dyDescent="0.25">
      <c r="A5662" s="778" t="s">
        <v>331</v>
      </c>
      <c r="B5662" s="4" t="s">
        <v>144</v>
      </c>
      <c r="C5662" s="12">
        <v>3520000</v>
      </c>
      <c r="D5662" s="218"/>
      <c r="E5662" s="218"/>
      <c r="F5662" s="697"/>
      <c r="G5662" s="822">
        <v>2120000</v>
      </c>
      <c r="H5662" s="605"/>
      <c r="I5662" s="831">
        <f>H5662+G5662</f>
        <v>2120000</v>
      </c>
      <c r="J5662" s="604">
        <f>C5662-I5662</f>
        <v>1400000</v>
      </c>
      <c r="K5662" s="733">
        <f>I5662/C5662*100</f>
        <v>60.227272727272727</v>
      </c>
    </row>
    <row r="5663" spans="1:12" ht="12.95" customHeight="1" x14ac:dyDescent="0.25">
      <c r="A5663" s="918"/>
      <c r="B5663" s="879"/>
      <c r="C5663" s="880"/>
      <c r="D5663" s="881"/>
      <c r="E5663" s="881"/>
      <c r="F5663" s="881"/>
      <c r="G5663" s="882"/>
      <c r="H5663" s="882"/>
      <c r="I5663" s="941"/>
      <c r="J5663" s="883"/>
      <c r="K5663" s="884"/>
      <c r="L5663" s="77"/>
    </row>
    <row r="5664" spans="1:12" ht="14.1" customHeight="1" x14ac:dyDescent="0.25">
      <c r="A5664" s="919"/>
      <c r="B5664" s="7"/>
      <c r="C5664" s="885"/>
      <c r="D5664" s="220"/>
      <c r="E5664" s="220"/>
      <c r="F5664" s="220"/>
      <c r="G5664" s="415"/>
      <c r="H5664" s="415"/>
      <c r="I5664" s="942"/>
      <c r="J5664" s="886"/>
      <c r="K5664" s="887"/>
    </row>
    <row r="5665" spans="1:11" ht="13.5" customHeight="1" x14ac:dyDescent="0.25">
      <c r="A5665" s="919"/>
      <c r="B5665" s="7"/>
      <c r="C5665" s="885"/>
      <c r="D5665" s="220"/>
      <c r="E5665" s="220"/>
      <c r="F5665" s="220"/>
      <c r="G5665" s="415"/>
      <c r="H5665" s="415"/>
      <c r="I5665" s="942"/>
      <c r="J5665" s="886"/>
      <c r="K5665" s="887">
        <v>10</v>
      </c>
    </row>
    <row r="5666" spans="1:11" ht="13.5" customHeight="1" x14ac:dyDescent="0.25">
      <c r="A5666" s="717" t="s">
        <v>435</v>
      </c>
      <c r="B5666" s="689">
        <v>2</v>
      </c>
      <c r="C5666" s="690" t="s">
        <v>436</v>
      </c>
      <c r="D5666" s="690" t="s">
        <v>437</v>
      </c>
      <c r="E5666" s="690" t="s">
        <v>438</v>
      </c>
      <c r="F5666" s="691" t="s">
        <v>439</v>
      </c>
      <c r="G5666" s="801">
        <v>7</v>
      </c>
      <c r="H5666" s="581">
        <v>8</v>
      </c>
      <c r="I5666" s="924">
        <v>9</v>
      </c>
      <c r="J5666" s="582">
        <v>10</v>
      </c>
      <c r="K5666" s="718">
        <v>11</v>
      </c>
    </row>
    <row r="5667" spans="1:11" ht="13.5" customHeight="1" thickBot="1" x14ac:dyDescent="0.3">
      <c r="A5667" s="371" t="s">
        <v>60</v>
      </c>
      <c r="B5667" s="47" t="s">
        <v>61</v>
      </c>
      <c r="C5667" s="616">
        <f>C5668</f>
        <v>4000000</v>
      </c>
      <c r="D5667" s="616">
        <f t="shared" ref="D5667:J5667" si="2568">D5668</f>
        <v>0</v>
      </c>
      <c r="E5667" s="616">
        <f t="shared" si="2568"/>
        <v>0</v>
      </c>
      <c r="F5667" s="622">
        <f t="shared" si="2568"/>
        <v>0</v>
      </c>
      <c r="G5667" s="819">
        <f t="shared" si="2568"/>
        <v>0</v>
      </c>
      <c r="H5667" s="616">
        <f t="shared" si="2568"/>
        <v>0</v>
      </c>
      <c r="I5667" s="961">
        <f t="shared" si="2568"/>
        <v>0</v>
      </c>
      <c r="J5667" s="865">
        <f t="shared" si="2568"/>
        <v>4000000</v>
      </c>
      <c r="K5667" s="739">
        <f t="shared" ref="K5667:K5672" si="2569">I5667/C5667*100</f>
        <v>0</v>
      </c>
    </row>
    <row r="5668" spans="1:11" ht="13.5" customHeight="1" thickBot="1" x14ac:dyDescent="0.3">
      <c r="A5668" s="776" t="s">
        <v>332</v>
      </c>
      <c r="B5668" s="3" t="s">
        <v>136</v>
      </c>
      <c r="C5668" s="617">
        <f>C5669+C5671+C5674+C5676</f>
        <v>4000000</v>
      </c>
      <c r="D5668" s="617">
        <f t="shared" ref="D5668:J5668" si="2570">D5669+D5671+D5674+D5676</f>
        <v>0</v>
      </c>
      <c r="E5668" s="617">
        <f t="shared" si="2570"/>
        <v>0</v>
      </c>
      <c r="F5668" s="624">
        <f t="shared" si="2570"/>
        <v>0</v>
      </c>
      <c r="G5668" s="820">
        <f t="shared" si="2570"/>
        <v>0</v>
      </c>
      <c r="H5668" s="617">
        <f t="shared" si="2570"/>
        <v>0</v>
      </c>
      <c r="I5668" s="934">
        <f t="shared" si="2570"/>
        <v>0</v>
      </c>
      <c r="J5668" s="625">
        <f t="shared" si="2570"/>
        <v>4000000</v>
      </c>
      <c r="K5668" s="741">
        <f t="shared" si="2569"/>
        <v>0</v>
      </c>
    </row>
    <row r="5669" spans="1:11" ht="13.5" customHeight="1" x14ac:dyDescent="0.25">
      <c r="A5669" s="777" t="s">
        <v>333</v>
      </c>
      <c r="B5669" s="41" t="s">
        <v>139</v>
      </c>
      <c r="C5669" s="618">
        <f>C5670</f>
        <v>110000</v>
      </c>
      <c r="D5669" s="618">
        <f t="shared" ref="D5669:J5669" si="2571">D5670</f>
        <v>0</v>
      </c>
      <c r="E5669" s="618">
        <f t="shared" si="2571"/>
        <v>0</v>
      </c>
      <c r="F5669" s="626">
        <f t="shared" si="2571"/>
        <v>0</v>
      </c>
      <c r="G5669" s="827">
        <f t="shared" si="2571"/>
        <v>0</v>
      </c>
      <c r="H5669" s="627">
        <f t="shared" si="2571"/>
        <v>0</v>
      </c>
      <c r="I5669" s="936">
        <f t="shared" si="2571"/>
        <v>0</v>
      </c>
      <c r="J5669" s="628">
        <f t="shared" si="2571"/>
        <v>110000</v>
      </c>
      <c r="K5669" s="743">
        <f t="shared" si="2569"/>
        <v>0</v>
      </c>
    </row>
    <row r="5670" spans="1:11" ht="13.5" customHeight="1" x14ac:dyDescent="0.25">
      <c r="A5670" s="778" t="s">
        <v>334</v>
      </c>
      <c r="B5670" s="4" t="s">
        <v>140</v>
      </c>
      <c r="C5670" s="12">
        <v>110000</v>
      </c>
      <c r="D5670" s="218"/>
      <c r="E5670" s="218"/>
      <c r="F5670" s="697"/>
      <c r="G5670" s="822"/>
      <c r="H5670" s="605"/>
      <c r="I5670" s="823">
        <f>H5670+G5670</f>
        <v>0</v>
      </c>
      <c r="J5670" s="604">
        <f>C5670-I5670</f>
        <v>110000</v>
      </c>
      <c r="K5670" s="733">
        <f t="shared" si="2569"/>
        <v>0</v>
      </c>
    </row>
    <row r="5671" spans="1:11" ht="13.5" customHeight="1" x14ac:dyDescent="0.25">
      <c r="A5671" s="778" t="s">
        <v>335</v>
      </c>
      <c r="B5671" s="4" t="s">
        <v>141</v>
      </c>
      <c r="C5671" s="12">
        <f>C5672+C5673</f>
        <v>90000</v>
      </c>
      <c r="D5671" s="12">
        <f t="shared" ref="D5671:J5671" si="2572">D5672+D5673</f>
        <v>0</v>
      </c>
      <c r="E5671" s="12">
        <f t="shared" si="2572"/>
        <v>0</v>
      </c>
      <c r="F5671" s="633">
        <f t="shared" si="2572"/>
        <v>0</v>
      </c>
      <c r="G5671" s="824">
        <f t="shared" si="2572"/>
        <v>0</v>
      </c>
      <c r="H5671" s="12">
        <f t="shared" si="2572"/>
        <v>0</v>
      </c>
      <c r="I5671" s="834">
        <f t="shared" si="2572"/>
        <v>0</v>
      </c>
      <c r="J5671" s="634">
        <f t="shared" si="2572"/>
        <v>90000</v>
      </c>
      <c r="K5671" s="733">
        <f t="shared" si="2569"/>
        <v>0</v>
      </c>
    </row>
    <row r="5672" spans="1:11" ht="13.5" customHeight="1" x14ac:dyDescent="0.25">
      <c r="A5672" s="778" t="s">
        <v>336</v>
      </c>
      <c r="B5672" s="4" t="s">
        <v>142</v>
      </c>
      <c r="C5672" s="12">
        <v>90000</v>
      </c>
      <c r="D5672" s="218"/>
      <c r="E5672" s="218"/>
      <c r="F5672" s="697"/>
      <c r="G5672" s="822"/>
      <c r="H5672" s="605"/>
      <c r="I5672" s="823">
        <f>H5672+G5672</f>
        <v>0</v>
      </c>
      <c r="J5672" s="604">
        <f>C5672-I5672</f>
        <v>90000</v>
      </c>
      <c r="K5672" s="733">
        <f t="shared" si="2569"/>
        <v>0</v>
      </c>
    </row>
    <row r="5673" spans="1:11" ht="13.5" customHeight="1" x14ac:dyDescent="0.25">
      <c r="A5673" s="778" t="s">
        <v>931</v>
      </c>
      <c r="B5673" s="4" t="s">
        <v>809</v>
      </c>
      <c r="C5673" s="12">
        <v>0</v>
      </c>
      <c r="D5673" s="218"/>
      <c r="E5673" s="218"/>
      <c r="F5673" s="697"/>
      <c r="G5673" s="822"/>
      <c r="H5673" s="605"/>
      <c r="I5673" s="823"/>
      <c r="J5673" s="604">
        <f>C5673-I5673</f>
        <v>0</v>
      </c>
      <c r="K5673" s="733"/>
    </row>
    <row r="5674" spans="1:11" ht="13.5" customHeight="1" x14ac:dyDescent="0.25">
      <c r="A5674" s="778" t="s">
        <v>337</v>
      </c>
      <c r="B5674" s="4" t="s">
        <v>143</v>
      </c>
      <c r="C5674" s="12">
        <f>C5675</f>
        <v>1400000</v>
      </c>
      <c r="D5674" s="12">
        <f t="shared" ref="D5674:J5674" si="2573">D5675</f>
        <v>0</v>
      </c>
      <c r="E5674" s="12">
        <f t="shared" si="2573"/>
        <v>0</v>
      </c>
      <c r="F5674" s="633">
        <f t="shared" si="2573"/>
        <v>0</v>
      </c>
      <c r="G5674" s="860">
        <f t="shared" si="2573"/>
        <v>0</v>
      </c>
      <c r="H5674" s="416">
        <f t="shared" si="2573"/>
        <v>0</v>
      </c>
      <c r="I5674" s="954">
        <f t="shared" si="2573"/>
        <v>0</v>
      </c>
      <c r="J5674" s="634">
        <f t="shared" si="2573"/>
        <v>1400000</v>
      </c>
      <c r="K5674" s="733">
        <f t="shared" ref="K5674:K5683" si="2574">I5674/C5674*100</f>
        <v>0</v>
      </c>
    </row>
    <row r="5675" spans="1:11" ht="13.5" customHeight="1" x14ac:dyDescent="0.25">
      <c r="A5675" s="778" t="s">
        <v>338</v>
      </c>
      <c r="B5675" s="4" t="s">
        <v>144</v>
      </c>
      <c r="C5675" s="12">
        <v>1400000</v>
      </c>
      <c r="D5675" s="218"/>
      <c r="E5675" s="218"/>
      <c r="F5675" s="697"/>
      <c r="G5675" s="822"/>
      <c r="H5675" s="605"/>
      <c r="I5675" s="823">
        <f>H5675+G5675</f>
        <v>0</v>
      </c>
      <c r="J5675" s="604">
        <f>C5675-I5675</f>
        <v>1400000</v>
      </c>
      <c r="K5675" s="733">
        <f t="shared" si="2574"/>
        <v>0</v>
      </c>
    </row>
    <row r="5676" spans="1:11" ht="13.5" customHeight="1" x14ac:dyDescent="0.25">
      <c r="A5676" s="778" t="s">
        <v>932</v>
      </c>
      <c r="B5676" s="32" t="s">
        <v>918</v>
      </c>
      <c r="C5676" s="611">
        <f>C5677</f>
        <v>2400000</v>
      </c>
      <c r="D5676" s="611">
        <f t="shared" ref="D5676:J5676" si="2575">D5677</f>
        <v>0</v>
      </c>
      <c r="E5676" s="611">
        <f t="shared" si="2575"/>
        <v>0</v>
      </c>
      <c r="F5676" s="663">
        <f t="shared" si="2575"/>
        <v>0</v>
      </c>
      <c r="G5676" s="857">
        <f t="shared" si="2575"/>
        <v>0</v>
      </c>
      <c r="H5676" s="611">
        <f t="shared" si="2575"/>
        <v>0</v>
      </c>
      <c r="I5676" s="953">
        <f t="shared" si="2575"/>
        <v>0</v>
      </c>
      <c r="J5676" s="664">
        <f t="shared" si="2575"/>
        <v>2400000</v>
      </c>
      <c r="K5676" s="733">
        <f t="shared" si="2574"/>
        <v>0</v>
      </c>
    </row>
    <row r="5677" spans="1:11" ht="13.5" customHeight="1" x14ac:dyDescent="0.25">
      <c r="A5677" s="778" t="s">
        <v>933</v>
      </c>
      <c r="B5677" s="32" t="s">
        <v>919</v>
      </c>
      <c r="C5677" s="611">
        <v>2400000</v>
      </c>
      <c r="D5677" s="211"/>
      <c r="E5677" s="211"/>
      <c r="F5677" s="693"/>
      <c r="G5677" s="828"/>
      <c r="H5677" s="629"/>
      <c r="I5677" s="829"/>
      <c r="J5677" s="630">
        <f>C5677-I5677</f>
        <v>2400000</v>
      </c>
      <c r="K5677" s="733">
        <f t="shared" si="2574"/>
        <v>0</v>
      </c>
    </row>
    <row r="5678" spans="1:11" ht="13.5" customHeight="1" thickBot="1" x14ac:dyDescent="0.3">
      <c r="A5678" s="371" t="s">
        <v>62</v>
      </c>
      <c r="B5678" s="47" t="s">
        <v>63</v>
      </c>
      <c r="C5678" s="616">
        <f>C5679</f>
        <v>2400000</v>
      </c>
      <c r="D5678" s="616">
        <f t="shared" ref="D5678:J5678" si="2576">D5679</f>
        <v>0</v>
      </c>
      <c r="E5678" s="616">
        <f t="shared" si="2576"/>
        <v>0</v>
      </c>
      <c r="F5678" s="622">
        <f t="shared" si="2576"/>
        <v>0</v>
      </c>
      <c r="G5678" s="838">
        <f t="shared" si="2576"/>
        <v>0</v>
      </c>
      <c r="H5678" s="641">
        <f t="shared" si="2576"/>
        <v>0</v>
      </c>
      <c r="I5678" s="962">
        <f t="shared" si="2576"/>
        <v>0</v>
      </c>
      <c r="J5678" s="632">
        <f t="shared" si="2576"/>
        <v>2400000</v>
      </c>
      <c r="K5678" s="739">
        <f t="shared" si="2574"/>
        <v>0</v>
      </c>
    </row>
    <row r="5679" spans="1:11" ht="13.5" customHeight="1" thickBot="1" x14ac:dyDescent="0.3">
      <c r="A5679" s="776" t="s">
        <v>339</v>
      </c>
      <c r="B5679" s="3" t="s">
        <v>136</v>
      </c>
      <c r="C5679" s="617">
        <f>C5680+C5682+C5685</f>
        <v>2400000</v>
      </c>
      <c r="D5679" s="617">
        <f t="shared" ref="D5679:J5679" si="2577">D5680+D5682+D5685</f>
        <v>0</v>
      </c>
      <c r="E5679" s="617">
        <f t="shared" si="2577"/>
        <v>0</v>
      </c>
      <c r="F5679" s="624">
        <f t="shared" si="2577"/>
        <v>0</v>
      </c>
      <c r="G5679" s="820">
        <f t="shared" si="2577"/>
        <v>0</v>
      </c>
      <c r="H5679" s="617">
        <f t="shared" si="2577"/>
        <v>0</v>
      </c>
      <c r="I5679" s="934">
        <f t="shared" si="2577"/>
        <v>0</v>
      </c>
      <c r="J5679" s="625">
        <f t="shared" si="2577"/>
        <v>2400000</v>
      </c>
      <c r="K5679" s="741">
        <f t="shared" si="2574"/>
        <v>0</v>
      </c>
    </row>
    <row r="5680" spans="1:11" ht="13.5" customHeight="1" x14ac:dyDescent="0.25">
      <c r="A5680" s="777" t="s">
        <v>340</v>
      </c>
      <c r="B5680" s="41" t="s">
        <v>139</v>
      </c>
      <c r="C5680" s="618">
        <f>C5681</f>
        <v>255000</v>
      </c>
      <c r="D5680" s="618">
        <f t="shared" ref="D5680:J5680" si="2578">D5681</f>
        <v>0</v>
      </c>
      <c r="E5680" s="618">
        <f t="shared" si="2578"/>
        <v>0</v>
      </c>
      <c r="F5680" s="626">
        <f t="shared" si="2578"/>
        <v>0</v>
      </c>
      <c r="G5680" s="821">
        <f t="shared" si="2578"/>
        <v>0</v>
      </c>
      <c r="H5680" s="618">
        <f t="shared" si="2578"/>
        <v>0</v>
      </c>
      <c r="I5680" s="935">
        <f t="shared" si="2578"/>
        <v>0</v>
      </c>
      <c r="J5680" s="628">
        <f t="shared" si="2578"/>
        <v>255000</v>
      </c>
      <c r="K5680" s="743">
        <f t="shared" si="2574"/>
        <v>0</v>
      </c>
    </row>
    <row r="5681" spans="1:11" ht="13.5" customHeight="1" x14ac:dyDescent="0.25">
      <c r="A5681" s="778" t="s">
        <v>341</v>
      </c>
      <c r="B5681" s="4" t="s">
        <v>140</v>
      </c>
      <c r="C5681" s="12">
        <v>255000</v>
      </c>
      <c r="D5681" s="587"/>
      <c r="E5681" s="587"/>
      <c r="F5681" s="699"/>
      <c r="G5681" s="804"/>
      <c r="H5681" s="587"/>
      <c r="I5681" s="823">
        <f>H5681+G5681</f>
        <v>0</v>
      </c>
      <c r="J5681" s="604">
        <f>C5681-I5681</f>
        <v>255000</v>
      </c>
      <c r="K5681" s="733">
        <f t="shared" si="2574"/>
        <v>0</v>
      </c>
    </row>
    <row r="5682" spans="1:11" ht="13.5" customHeight="1" x14ac:dyDescent="0.25">
      <c r="A5682" s="778" t="s">
        <v>342</v>
      </c>
      <c r="B5682" s="4" t="s">
        <v>141</v>
      </c>
      <c r="C5682" s="12">
        <f>C5683+C5684</f>
        <v>105000</v>
      </c>
      <c r="D5682" s="12">
        <f t="shared" ref="D5682:J5682" si="2579">D5683+D5684</f>
        <v>0</v>
      </c>
      <c r="E5682" s="12">
        <f t="shared" si="2579"/>
        <v>0</v>
      </c>
      <c r="F5682" s="633">
        <f t="shared" si="2579"/>
        <v>0</v>
      </c>
      <c r="G5682" s="824">
        <f t="shared" si="2579"/>
        <v>0</v>
      </c>
      <c r="H5682" s="12">
        <f t="shared" si="2579"/>
        <v>0</v>
      </c>
      <c r="I5682" s="834">
        <f t="shared" si="2579"/>
        <v>0</v>
      </c>
      <c r="J5682" s="634">
        <f t="shared" si="2579"/>
        <v>105000</v>
      </c>
      <c r="K5682" s="733">
        <f t="shared" si="2574"/>
        <v>0</v>
      </c>
    </row>
    <row r="5683" spans="1:11" ht="13.5" customHeight="1" x14ac:dyDescent="0.25">
      <c r="A5683" s="778" t="s">
        <v>343</v>
      </c>
      <c r="B5683" s="4" t="s">
        <v>142</v>
      </c>
      <c r="C5683" s="12">
        <v>105000</v>
      </c>
      <c r="D5683" s="218"/>
      <c r="E5683" s="218"/>
      <c r="F5683" s="697"/>
      <c r="G5683" s="804"/>
      <c r="H5683" s="587"/>
      <c r="I5683" s="823">
        <f>H5683+G5683</f>
        <v>0</v>
      </c>
      <c r="J5683" s="604">
        <f>C5683-I5683</f>
        <v>105000</v>
      </c>
      <c r="K5683" s="733">
        <f t="shared" si="2574"/>
        <v>0</v>
      </c>
    </row>
    <row r="5684" spans="1:11" ht="13.5" customHeight="1" x14ac:dyDescent="0.25">
      <c r="A5684" s="778" t="s">
        <v>944</v>
      </c>
      <c r="B5684" s="4" t="s">
        <v>809</v>
      </c>
      <c r="C5684" s="12">
        <v>0</v>
      </c>
      <c r="D5684" s="218"/>
      <c r="E5684" s="218"/>
      <c r="F5684" s="697"/>
      <c r="G5684" s="804"/>
      <c r="H5684" s="587"/>
      <c r="I5684" s="823"/>
      <c r="J5684" s="604">
        <f>C5684-I5684</f>
        <v>0</v>
      </c>
      <c r="K5684" s="733"/>
    </row>
    <row r="5685" spans="1:11" ht="13.5" customHeight="1" x14ac:dyDescent="0.25">
      <c r="A5685" s="778" t="s">
        <v>344</v>
      </c>
      <c r="B5685" s="4" t="s">
        <v>143</v>
      </c>
      <c r="C5685" s="12">
        <f>C5686</f>
        <v>2040000</v>
      </c>
      <c r="D5685" s="12">
        <f t="shared" ref="D5685:J5685" si="2580">D5686</f>
        <v>0</v>
      </c>
      <c r="E5685" s="12">
        <f t="shared" si="2580"/>
        <v>0</v>
      </c>
      <c r="F5685" s="633">
        <f t="shared" si="2580"/>
        <v>0</v>
      </c>
      <c r="G5685" s="824">
        <f t="shared" si="2580"/>
        <v>0</v>
      </c>
      <c r="H5685" s="12">
        <f t="shared" si="2580"/>
        <v>0</v>
      </c>
      <c r="I5685" s="954">
        <f t="shared" si="2580"/>
        <v>0</v>
      </c>
      <c r="J5685" s="634">
        <f t="shared" si="2580"/>
        <v>2040000</v>
      </c>
      <c r="K5685" s="733">
        <f t="shared" ref="K5685:K5692" si="2581">I5685/C5685*100</f>
        <v>0</v>
      </c>
    </row>
    <row r="5686" spans="1:11" ht="13.5" customHeight="1" x14ac:dyDescent="0.25">
      <c r="A5686" s="778" t="s">
        <v>345</v>
      </c>
      <c r="B5686" s="4" t="s">
        <v>144</v>
      </c>
      <c r="C5686" s="12">
        <v>2040000</v>
      </c>
      <c r="D5686" s="218"/>
      <c r="E5686" s="218"/>
      <c r="F5686" s="697"/>
      <c r="G5686" s="804"/>
      <c r="H5686" s="587"/>
      <c r="I5686" s="823">
        <f>H5686+G5686</f>
        <v>0</v>
      </c>
      <c r="J5686" s="604">
        <f>C5686-I5686</f>
        <v>2040000</v>
      </c>
      <c r="K5686" s="733">
        <f t="shared" si="2581"/>
        <v>0</v>
      </c>
    </row>
    <row r="5687" spans="1:11" ht="13.5" customHeight="1" x14ac:dyDescent="0.25">
      <c r="A5687" s="745" t="s">
        <v>101</v>
      </c>
      <c r="B5687" s="38" t="s">
        <v>95</v>
      </c>
      <c r="C5687" s="620">
        <f>C5688</f>
        <v>2000000</v>
      </c>
      <c r="D5687" s="620">
        <f t="shared" ref="D5687:J5688" si="2582">D5688</f>
        <v>0</v>
      </c>
      <c r="E5687" s="620">
        <f t="shared" si="2582"/>
        <v>0</v>
      </c>
      <c r="F5687" s="453">
        <f t="shared" si="2582"/>
        <v>0</v>
      </c>
      <c r="G5687" s="825">
        <f t="shared" si="2582"/>
        <v>930000</v>
      </c>
      <c r="H5687" s="619">
        <f t="shared" si="2582"/>
        <v>0</v>
      </c>
      <c r="I5687" s="665">
        <f t="shared" si="2582"/>
        <v>930000</v>
      </c>
      <c r="J5687" s="621">
        <f t="shared" si="2582"/>
        <v>1070000</v>
      </c>
      <c r="K5687" s="746">
        <f t="shared" si="2581"/>
        <v>46.5</v>
      </c>
    </row>
    <row r="5688" spans="1:11" ht="13.5" customHeight="1" thickBot="1" x14ac:dyDescent="0.3">
      <c r="A5688" s="371" t="s">
        <v>346</v>
      </c>
      <c r="B5688" s="47" t="s">
        <v>64</v>
      </c>
      <c r="C5688" s="616">
        <f>C5689</f>
        <v>2000000</v>
      </c>
      <c r="D5688" s="616">
        <f t="shared" si="2582"/>
        <v>0</v>
      </c>
      <c r="E5688" s="616">
        <f t="shared" si="2582"/>
        <v>0</v>
      </c>
      <c r="F5688" s="622">
        <f t="shared" si="2582"/>
        <v>0</v>
      </c>
      <c r="G5688" s="838">
        <f t="shared" si="2582"/>
        <v>930000</v>
      </c>
      <c r="H5688" s="641">
        <f t="shared" si="2582"/>
        <v>0</v>
      </c>
      <c r="I5688" s="962">
        <f t="shared" si="2582"/>
        <v>930000</v>
      </c>
      <c r="J5688" s="632">
        <f t="shared" si="2582"/>
        <v>1070000</v>
      </c>
      <c r="K5688" s="739">
        <f t="shared" si="2581"/>
        <v>46.5</v>
      </c>
    </row>
    <row r="5689" spans="1:11" ht="13.5" customHeight="1" thickBot="1" x14ac:dyDescent="0.3">
      <c r="A5689" s="776" t="s">
        <v>347</v>
      </c>
      <c r="B5689" s="3" t="s">
        <v>136</v>
      </c>
      <c r="C5689" s="617">
        <f>C5690+C5692+C5695</f>
        <v>2000000</v>
      </c>
      <c r="D5689" s="617">
        <f t="shared" ref="D5689:J5689" si="2583">D5690+D5692+D5695</f>
        <v>0</v>
      </c>
      <c r="E5689" s="617">
        <f t="shared" si="2583"/>
        <v>0</v>
      </c>
      <c r="F5689" s="624">
        <f t="shared" si="2583"/>
        <v>0</v>
      </c>
      <c r="G5689" s="820">
        <f t="shared" si="2583"/>
        <v>930000</v>
      </c>
      <c r="H5689" s="617">
        <f t="shared" si="2583"/>
        <v>0</v>
      </c>
      <c r="I5689" s="934">
        <f t="shared" si="2583"/>
        <v>930000</v>
      </c>
      <c r="J5689" s="625">
        <f t="shared" si="2583"/>
        <v>1070000</v>
      </c>
      <c r="K5689" s="741">
        <f t="shared" si="2581"/>
        <v>46.5</v>
      </c>
    </row>
    <row r="5690" spans="1:11" ht="13.5" customHeight="1" x14ac:dyDescent="0.25">
      <c r="A5690" s="778" t="s">
        <v>934</v>
      </c>
      <c r="B5690" s="41" t="s">
        <v>935</v>
      </c>
      <c r="C5690" s="618">
        <f>C5691</f>
        <v>110000</v>
      </c>
      <c r="D5690" s="618">
        <f t="shared" ref="D5690:J5690" si="2584">D5691</f>
        <v>0</v>
      </c>
      <c r="E5690" s="618">
        <f t="shared" si="2584"/>
        <v>0</v>
      </c>
      <c r="F5690" s="626">
        <f t="shared" si="2584"/>
        <v>0</v>
      </c>
      <c r="G5690" s="833">
        <f t="shared" si="2584"/>
        <v>0</v>
      </c>
      <c r="H5690" s="635">
        <f t="shared" si="2584"/>
        <v>0</v>
      </c>
      <c r="I5690" s="937">
        <f t="shared" si="2584"/>
        <v>0</v>
      </c>
      <c r="J5690" s="628">
        <f t="shared" si="2584"/>
        <v>110000</v>
      </c>
      <c r="K5690" s="743">
        <f t="shared" si="2581"/>
        <v>0</v>
      </c>
    </row>
    <row r="5691" spans="1:11" ht="13.5" customHeight="1" x14ac:dyDescent="0.25">
      <c r="A5691" s="778" t="s">
        <v>936</v>
      </c>
      <c r="B5691" s="4" t="s">
        <v>791</v>
      </c>
      <c r="C5691" s="12">
        <v>110000</v>
      </c>
      <c r="D5691" s="218"/>
      <c r="E5691" s="218"/>
      <c r="F5691" s="697"/>
      <c r="G5691" s="822"/>
      <c r="H5691" s="605"/>
      <c r="I5691" s="823">
        <f>H5691+G5691</f>
        <v>0</v>
      </c>
      <c r="J5691" s="878">
        <f>C5691-I5691</f>
        <v>110000</v>
      </c>
      <c r="K5691" s="733">
        <f t="shared" si="2581"/>
        <v>0</v>
      </c>
    </row>
    <row r="5692" spans="1:11" ht="13.5" customHeight="1" x14ac:dyDescent="0.25">
      <c r="A5692" s="778" t="s">
        <v>348</v>
      </c>
      <c r="B5692" s="4" t="s">
        <v>141</v>
      </c>
      <c r="C5692" s="12">
        <f>C5693+C5694</f>
        <v>90000</v>
      </c>
      <c r="D5692" s="12">
        <f t="shared" ref="D5692:J5692" si="2585">D5693+D5694</f>
        <v>0</v>
      </c>
      <c r="E5692" s="12">
        <f t="shared" si="2585"/>
        <v>0</v>
      </c>
      <c r="F5692" s="12">
        <f t="shared" si="2585"/>
        <v>0</v>
      </c>
      <c r="G5692" s="12">
        <f t="shared" si="2585"/>
        <v>30000</v>
      </c>
      <c r="H5692" s="12">
        <f t="shared" si="2585"/>
        <v>0</v>
      </c>
      <c r="I5692" s="12">
        <f t="shared" si="2585"/>
        <v>30000</v>
      </c>
      <c r="J5692" s="12">
        <f t="shared" si="2585"/>
        <v>60000</v>
      </c>
      <c r="K5692" s="733">
        <f t="shared" si="2581"/>
        <v>33.333333333333329</v>
      </c>
    </row>
    <row r="5693" spans="1:11" ht="13.5" customHeight="1" x14ac:dyDescent="0.25">
      <c r="A5693" s="778" t="s">
        <v>1013</v>
      </c>
      <c r="B5693" s="4" t="s">
        <v>142</v>
      </c>
      <c r="C5693" s="12">
        <v>90000</v>
      </c>
      <c r="D5693" s="12"/>
      <c r="E5693" s="12"/>
      <c r="F5693" s="633"/>
      <c r="G5693" s="824">
        <v>30000</v>
      </c>
      <c r="H5693" s="12"/>
      <c r="I5693" s="834">
        <f>H5693+G5693</f>
        <v>30000</v>
      </c>
      <c r="J5693" s="634">
        <f>C5693-I5693</f>
        <v>60000</v>
      </c>
      <c r="K5693" s="733">
        <f>I5693/C5693*100</f>
        <v>33.333333333333329</v>
      </c>
    </row>
    <row r="5694" spans="1:11" ht="13.5" customHeight="1" x14ac:dyDescent="0.25">
      <c r="A5694" s="778" t="s">
        <v>937</v>
      </c>
      <c r="B5694" s="4" t="s">
        <v>387</v>
      </c>
      <c r="C5694" s="12">
        <v>0</v>
      </c>
      <c r="D5694" s="218"/>
      <c r="E5694" s="218"/>
      <c r="F5694" s="697"/>
      <c r="G5694" s="822"/>
      <c r="H5694" s="605"/>
      <c r="I5694" s="823">
        <f>H5694+G5694</f>
        <v>0</v>
      </c>
      <c r="J5694" s="604">
        <f>C5694-I5694</f>
        <v>0</v>
      </c>
      <c r="K5694" s="733"/>
    </row>
    <row r="5695" spans="1:11" ht="13.5" customHeight="1" x14ac:dyDescent="0.25">
      <c r="A5695" s="778" t="s">
        <v>349</v>
      </c>
      <c r="B5695" s="4" t="s">
        <v>143</v>
      </c>
      <c r="C5695" s="12">
        <f>C5696</f>
        <v>1800000</v>
      </c>
      <c r="D5695" s="12">
        <f t="shared" ref="D5695:J5695" si="2586">D5696</f>
        <v>0</v>
      </c>
      <c r="E5695" s="12">
        <f t="shared" si="2586"/>
        <v>0</v>
      </c>
      <c r="F5695" s="633">
        <f t="shared" si="2586"/>
        <v>0</v>
      </c>
      <c r="G5695" s="824">
        <f t="shared" si="2586"/>
        <v>900000</v>
      </c>
      <c r="H5695" s="824">
        <f t="shared" si="2586"/>
        <v>0</v>
      </c>
      <c r="I5695" s="834">
        <f t="shared" si="2586"/>
        <v>900000</v>
      </c>
      <c r="J5695" s="634">
        <f t="shared" si="2586"/>
        <v>900000</v>
      </c>
      <c r="K5695" s="733">
        <f t="shared" ref="K5695:K5705" si="2587">I5695/C5695*100</f>
        <v>50</v>
      </c>
    </row>
    <row r="5696" spans="1:11" ht="13.5" customHeight="1" x14ac:dyDescent="0.25">
      <c r="A5696" s="778" t="s">
        <v>350</v>
      </c>
      <c r="B5696" s="4" t="s">
        <v>144</v>
      </c>
      <c r="C5696" s="12">
        <v>1800000</v>
      </c>
      <c r="D5696" s="218"/>
      <c r="E5696" s="218"/>
      <c r="F5696" s="697"/>
      <c r="G5696" s="822">
        <v>900000</v>
      </c>
      <c r="H5696" s="605">
        <v>0</v>
      </c>
      <c r="I5696" s="823">
        <f>H5696+G5696</f>
        <v>900000</v>
      </c>
      <c r="J5696" s="604">
        <f>C5696-I5696</f>
        <v>900000</v>
      </c>
      <c r="K5696" s="733">
        <f t="shared" si="2587"/>
        <v>50</v>
      </c>
    </row>
    <row r="5697" spans="1:11" ht="13.5" customHeight="1" x14ac:dyDescent="0.25">
      <c r="A5697" s="745" t="s">
        <v>100</v>
      </c>
      <c r="B5697" s="38" t="s">
        <v>96</v>
      </c>
      <c r="C5697" s="620">
        <f t="shared" ref="C5697:J5697" si="2588">C5698+C5710+C5722</f>
        <v>10190000</v>
      </c>
      <c r="D5697" s="620">
        <f t="shared" si="2588"/>
        <v>0</v>
      </c>
      <c r="E5697" s="620">
        <f t="shared" si="2588"/>
        <v>0</v>
      </c>
      <c r="F5697" s="453">
        <f t="shared" si="2588"/>
        <v>0</v>
      </c>
      <c r="G5697" s="832">
        <f t="shared" si="2588"/>
        <v>1970750</v>
      </c>
      <c r="H5697" s="620">
        <f t="shared" si="2588"/>
        <v>0</v>
      </c>
      <c r="I5697" s="810">
        <f t="shared" si="2588"/>
        <v>1970750</v>
      </c>
      <c r="J5697" s="866">
        <f t="shared" si="2588"/>
        <v>8219250</v>
      </c>
      <c r="K5697" s="746">
        <f t="shared" si="2587"/>
        <v>19.340039254170755</v>
      </c>
    </row>
    <row r="5698" spans="1:11" ht="13.5" customHeight="1" thickBot="1" x14ac:dyDescent="0.3">
      <c r="A5698" s="371" t="s">
        <v>65</v>
      </c>
      <c r="B5698" s="47" t="s">
        <v>66</v>
      </c>
      <c r="C5698" s="616">
        <f>C5699</f>
        <v>2000000</v>
      </c>
      <c r="D5698" s="616">
        <f t="shared" ref="D5698:J5698" si="2589">D5699</f>
        <v>0</v>
      </c>
      <c r="E5698" s="616">
        <f t="shared" si="2589"/>
        <v>0</v>
      </c>
      <c r="F5698" s="622">
        <f t="shared" si="2589"/>
        <v>0</v>
      </c>
      <c r="G5698" s="838">
        <f t="shared" si="2589"/>
        <v>229000</v>
      </c>
      <c r="H5698" s="641">
        <f t="shared" si="2589"/>
        <v>0</v>
      </c>
      <c r="I5698" s="962">
        <f t="shared" si="2589"/>
        <v>229000</v>
      </c>
      <c r="J5698" s="632">
        <f t="shared" si="2589"/>
        <v>1771000</v>
      </c>
      <c r="K5698" s="739">
        <f t="shared" si="2587"/>
        <v>11.450000000000001</v>
      </c>
    </row>
    <row r="5699" spans="1:11" ht="13.5" customHeight="1" thickBot="1" x14ac:dyDescent="0.3">
      <c r="A5699" s="776" t="s">
        <v>351</v>
      </c>
      <c r="B5699" s="3" t="s">
        <v>136</v>
      </c>
      <c r="C5699" s="617">
        <f>C5700+C5702+C5704</f>
        <v>2000000</v>
      </c>
      <c r="D5699" s="617">
        <f t="shared" ref="D5699:J5699" si="2590">D5700+D5702+D5704</f>
        <v>0</v>
      </c>
      <c r="E5699" s="617">
        <f t="shared" si="2590"/>
        <v>0</v>
      </c>
      <c r="F5699" s="624">
        <f t="shared" si="2590"/>
        <v>0</v>
      </c>
      <c r="G5699" s="820">
        <f t="shared" si="2590"/>
        <v>229000</v>
      </c>
      <c r="H5699" s="617">
        <f t="shared" si="2590"/>
        <v>0</v>
      </c>
      <c r="I5699" s="934">
        <f t="shared" si="2590"/>
        <v>229000</v>
      </c>
      <c r="J5699" s="625">
        <f t="shared" si="2590"/>
        <v>1771000</v>
      </c>
      <c r="K5699" s="741">
        <f t="shared" si="2587"/>
        <v>11.450000000000001</v>
      </c>
    </row>
    <row r="5700" spans="1:11" ht="13.5" customHeight="1" x14ac:dyDescent="0.25">
      <c r="A5700" s="777" t="s">
        <v>352</v>
      </c>
      <c r="B5700" s="41" t="s">
        <v>139</v>
      </c>
      <c r="C5700" s="618">
        <f>C5701</f>
        <v>270000</v>
      </c>
      <c r="D5700" s="618">
        <f t="shared" ref="D5700:J5700" si="2591">D5701</f>
        <v>0</v>
      </c>
      <c r="E5700" s="618">
        <f t="shared" si="2591"/>
        <v>0</v>
      </c>
      <c r="F5700" s="626">
        <f t="shared" si="2591"/>
        <v>0</v>
      </c>
      <c r="G5700" s="821">
        <f t="shared" si="2591"/>
        <v>184000</v>
      </c>
      <c r="H5700" s="618">
        <f t="shared" si="2591"/>
        <v>0</v>
      </c>
      <c r="I5700" s="935">
        <f t="shared" si="2591"/>
        <v>184000</v>
      </c>
      <c r="J5700" s="628">
        <f t="shared" si="2591"/>
        <v>86000</v>
      </c>
      <c r="K5700" s="743">
        <f t="shared" si="2587"/>
        <v>68.148148148148152</v>
      </c>
    </row>
    <row r="5701" spans="1:11" ht="13.5" customHeight="1" x14ac:dyDescent="0.25">
      <c r="A5701" s="778" t="s">
        <v>353</v>
      </c>
      <c r="B5701" s="4" t="s">
        <v>140</v>
      </c>
      <c r="C5701" s="12">
        <v>270000</v>
      </c>
      <c r="D5701" s="218"/>
      <c r="E5701" s="218"/>
      <c r="F5701" s="697"/>
      <c r="G5701" s="822">
        <v>184000</v>
      </c>
      <c r="H5701" s="605"/>
      <c r="I5701" s="823">
        <f>H5701+G5701</f>
        <v>184000</v>
      </c>
      <c r="J5701" s="604">
        <f>C5701-I5701</f>
        <v>86000</v>
      </c>
      <c r="K5701" s="733">
        <f t="shared" si="2587"/>
        <v>68.148148148148152</v>
      </c>
    </row>
    <row r="5702" spans="1:11" ht="13.5" customHeight="1" x14ac:dyDescent="0.25">
      <c r="A5702" s="778" t="s">
        <v>354</v>
      </c>
      <c r="B5702" s="4" t="s">
        <v>141</v>
      </c>
      <c r="C5702" s="12">
        <f>C5703</f>
        <v>200000</v>
      </c>
      <c r="D5702" s="12">
        <f t="shared" ref="D5702:J5702" si="2592">D5703</f>
        <v>0</v>
      </c>
      <c r="E5702" s="12">
        <f t="shared" si="2592"/>
        <v>0</v>
      </c>
      <c r="F5702" s="633">
        <f t="shared" si="2592"/>
        <v>0</v>
      </c>
      <c r="G5702" s="824">
        <f t="shared" si="2592"/>
        <v>45000</v>
      </c>
      <c r="H5702" s="12">
        <f t="shared" si="2592"/>
        <v>0</v>
      </c>
      <c r="I5702" s="834">
        <f t="shared" si="2592"/>
        <v>45000</v>
      </c>
      <c r="J5702" s="634">
        <f t="shared" si="2592"/>
        <v>155000</v>
      </c>
      <c r="K5702" s="733">
        <f t="shared" si="2587"/>
        <v>22.5</v>
      </c>
    </row>
    <row r="5703" spans="1:11" ht="13.5" customHeight="1" x14ac:dyDescent="0.25">
      <c r="A5703" s="778" t="s">
        <v>355</v>
      </c>
      <c r="B5703" s="4" t="s">
        <v>142</v>
      </c>
      <c r="C5703" s="12">
        <v>200000</v>
      </c>
      <c r="D5703" s="218"/>
      <c r="E5703" s="218"/>
      <c r="F5703" s="697"/>
      <c r="G5703" s="822">
        <v>45000</v>
      </c>
      <c r="H5703" s="605"/>
      <c r="I5703" s="823">
        <f>H5703+G5703</f>
        <v>45000</v>
      </c>
      <c r="J5703" s="604">
        <f>C5703-I5703</f>
        <v>155000</v>
      </c>
      <c r="K5703" s="733">
        <f t="shared" si="2587"/>
        <v>22.5</v>
      </c>
    </row>
    <row r="5704" spans="1:11" ht="13.5" customHeight="1" x14ac:dyDescent="0.25">
      <c r="A5704" s="778" t="s">
        <v>356</v>
      </c>
      <c r="B5704" s="4" t="s">
        <v>143</v>
      </c>
      <c r="C5704" s="12">
        <f>C5705</f>
        <v>1530000</v>
      </c>
      <c r="D5704" s="12">
        <f t="shared" ref="D5704:J5704" si="2593">D5705</f>
        <v>0</v>
      </c>
      <c r="E5704" s="12">
        <f t="shared" si="2593"/>
        <v>0</v>
      </c>
      <c r="F5704" s="633">
        <f t="shared" si="2593"/>
        <v>0</v>
      </c>
      <c r="G5704" s="824">
        <f t="shared" si="2593"/>
        <v>0</v>
      </c>
      <c r="H5704" s="12">
        <f t="shared" si="2593"/>
        <v>0</v>
      </c>
      <c r="I5704" s="834">
        <f t="shared" si="2593"/>
        <v>0</v>
      </c>
      <c r="J5704" s="634">
        <f t="shared" si="2593"/>
        <v>1530000</v>
      </c>
      <c r="K5704" s="733">
        <f t="shared" si="2587"/>
        <v>0</v>
      </c>
    </row>
    <row r="5705" spans="1:11" ht="13.5" customHeight="1" x14ac:dyDescent="0.25">
      <c r="A5705" s="778" t="s">
        <v>357</v>
      </c>
      <c r="B5705" s="4" t="s">
        <v>144</v>
      </c>
      <c r="C5705" s="12">
        <v>1530000</v>
      </c>
      <c r="D5705" s="218"/>
      <c r="E5705" s="218"/>
      <c r="F5705" s="697"/>
      <c r="G5705" s="822"/>
      <c r="H5705" s="605"/>
      <c r="I5705" s="823">
        <f>H5705+G5705</f>
        <v>0</v>
      </c>
      <c r="J5705" s="604">
        <f>C5705-I5705</f>
        <v>1530000</v>
      </c>
      <c r="K5705" s="733">
        <f t="shared" si="2587"/>
        <v>0</v>
      </c>
    </row>
    <row r="5706" spans="1:11" ht="14.1" customHeight="1" x14ac:dyDescent="0.25">
      <c r="A5706" s="918"/>
      <c r="B5706" s="879"/>
      <c r="C5706" s="880"/>
      <c r="D5706" s="881"/>
      <c r="E5706" s="881"/>
      <c r="F5706" s="881"/>
      <c r="G5706" s="882"/>
      <c r="H5706" s="882"/>
      <c r="I5706" s="882"/>
      <c r="J5706" s="883"/>
      <c r="K5706" s="884"/>
    </row>
    <row r="5707" spans="1:11" ht="14.1" customHeight="1" x14ac:dyDescent="0.25">
      <c r="A5707" s="919"/>
      <c r="B5707" s="7"/>
      <c r="C5707" s="885"/>
      <c r="D5707" s="220"/>
      <c r="E5707" s="220"/>
      <c r="F5707" s="220"/>
      <c r="G5707" s="415"/>
      <c r="H5707" s="415"/>
      <c r="I5707" s="415"/>
      <c r="J5707" s="886"/>
      <c r="K5707" s="887"/>
    </row>
    <row r="5708" spans="1:11" ht="14.1" customHeight="1" x14ac:dyDescent="0.25">
      <c r="A5708" s="919"/>
      <c r="B5708" s="7"/>
      <c r="C5708" s="885"/>
      <c r="D5708" s="220"/>
      <c r="E5708" s="220"/>
      <c r="F5708" s="220"/>
      <c r="G5708" s="415"/>
      <c r="H5708" s="415"/>
      <c r="I5708" s="415"/>
      <c r="J5708" s="886"/>
      <c r="K5708" s="887">
        <v>11</v>
      </c>
    </row>
    <row r="5709" spans="1:11" ht="14.1" customHeight="1" x14ac:dyDescent="0.25">
      <c r="A5709" s="717" t="s">
        <v>435</v>
      </c>
      <c r="B5709" s="689">
        <v>2</v>
      </c>
      <c r="C5709" s="690" t="s">
        <v>436</v>
      </c>
      <c r="D5709" s="690" t="s">
        <v>437</v>
      </c>
      <c r="E5709" s="690" t="s">
        <v>438</v>
      </c>
      <c r="F5709" s="691" t="s">
        <v>439</v>
      </c>
      <c r="G5709" s="801">
        <v>7</v>
      </c>
      <c r="H5709" s="581">
        <v>8</v>
      </c>
      <c r="I5709" s="924">
        <v>9</v>
      </c>
      <c r="J5709" s="582">
        <v>10</v>
      </c>
      <c r="K5709" s="718">
        <v>11</v>
      </c>
    </row>
    <row r="5710" spans="1:11" ht="14.1" customHeight="1" thickBot="1" x14ac:dyDescent="0.3">
      <c r="A5710" s="371" t="s">
        <v>67</v>
      </c>
      <c r="B5710" s="47" t="s">
        <v>68</v>
      </c>
      <c r="C5710" s="616">
        <f>C5711+C5714</f>
        <v>3770000</v>
      </c>
      <c r="D5710" s="616">
        <f t="shared" ref="D5710:J5710" si="2594">D5711+D5714</f>
        <v>0</v>
      </c>
      <c r="E5710" s="616">
        <f t="shared" si="2594"/>
        <v>0</v>
      </c>
      <c r="F5710" s="622">
        <f t="shared" si="2594"/>
        <v>0</v>
      </c>
      <c r="G5710" s="838">
        <f t="shared" si="2594"/>
        <v>0</v>
      </c>
      <c r="H5710" s="641">
        <f t="shared" si="2594"/>
        <v>0</v>
      </c>
      <c r="I5710" s="962">
        <f t="shared" si="2594"/>
        <v>0</v>
      </c>
      <c r="J5710" s="632">
        <f t="shared" si="2594"/>
        <v>3770000</v>
      </c>
      <c r="K5710" s="739">
        <f t="shared" ref="K5710:K5718" si="2595">I5710/C5710*100</f>
        <v>0</v>
      </c>
    </row>
    <row r="5711" spans="1:11" ht="14.1" customHeight="1" thickBot="1" x14ac:dyDescent="0.3">
      <c r="A5711" s="372" t="s">
        <v>365</v>
      </c>
      <c r="B5711" s="3" t="s">
        <v>80</v>
      </c>
      <c r="C5711" s="617">
        <f>C5712</f>
        <v>1695000</v>
      </c>
      <c r="D5711" s="617">
        <f t="shared" ref="D5711:J5712" si="2596">D5712</f>
        <v>0</v>
      </c>
      <c r="E5711" s="617">
        <f t="shared" si="2596"/>
        <v>0</v>
      </c>
      <c r="F5711" s="624">
        <f t="shared" si="2596"/>
        <v>0</v>
      </c>
      <c r="G5711" s="820">
        <f t="shared" si="2596"/>
        <v>0</v>
      </c>
      <c r="H5711" s="617">
        <f t="shared" si="2596"/>
        <v>0</v>
      </c>
      <c r="I5711" s="934">
        <f t="shared" si="2596"/>
        <v>0</v>
      </c>
      <c r="J5711" s="625">
        <f t="shared" si="2596"/>
        <v>1695000</v>
      </c>
      <c r="K5711" s="741">
        <f t="shared" si="2595"/>
        <v>0</v>
      </c>
    </row>
    <row r="5712" spans="1:11" ht="14.1" customHeight="1" x14ac:dyDescent="0.25">
      <c r="A5712" s="747" t="s">
        <v>366</v>
      </c>
      <c r="B5712" s="41" t="s">
        <v>137</v>
      </c>
      <c r="C5712" s="618">
        <f>C5713</f>
        <v>1695000</v>
      </c>
      <c r="D5712" s="618">
        <f t="shared" si="2596"/>
        <v>0</v>
      </c>
      <c r="E5712" s="618">
        <f t="shared" si="2596"/>
        <v>0</v>
      </c>
      <c r="F5712" s="626">
        <f t="shared" si="2596"/>
        <v>0</v>
      </c>
      <c r="G5712" s="821">
        <f t="shared" si="2596"/>
        <v>0</v>
      </c>
      <c r="H5712" s="618">
        <f t="shared" si="2596"/>
        <v>0</v>
      </c>
      <c r="I5712" s="935">
        <f t="shared" si="2596"/>
        <v>0</v>
      </c>
      <c r="J5712" s="628">
        <f t="shared" si="2596"/>
        <v>1695000</v>
      </c>
      <c r="K5712" s="743">
        <f t="shared" si="2595"/>
        <v>0</v>
      </c>
    </row>
    <row r="5713" spans="1:11" ht="14.1" customHeight="1" thickBot="1" x14ac:dyDescent="0.3">
      <c r="A5713" s="736" t="s">
        <v>367</v>
      </c>
      <c r="B5713" s="32" t="s">
        <v>138</v>
      </c>
      <c r="C5713" s="611">
        <v>1695000</v>
      </c>
      <c r="D5713" s="590"/>
      <c r="E5713" s="590"/>
      <c r="F5713" s="698"/>
      <c r="G5713" s="828"/>
      <c r="H5713" s="629"/>
      <c r="I5713" s="829">
        <f>H5713+G5713</f>
        <v>0</v>
      </c>
      <c r="J5713" s="630">
        <f>C5713-I5713</f>
        <v>1695000</v>
      </c>
      <c r="K5713" s="737">
        <f t="shared" si="2595"/>
        <v>0</v>
      </c>
    </row>
    <row r="5714" spans="1:11" ht="14.1" customHeight="1" thickBot="1" x14ac:dyDescent="0.3">
      <c r="A5714" s="776" t="s">
        <v>358</v>
      </c>
      <c r="B5714" s="3" t="s">
        <v>136</v>
      </c>
      <c r="C5714" s="617">
        <f>C5715+C5717+C5720</f>
        <v>2075000</v>
      </c>
      <c r="D5714" s="617">
        <f t="shared" ref="D5714:J5714" si="2597">D5715+D5717+D5720</f>
        <v>0</v>
      </c>
      <c r="E5714" s="617">
        <f t="shared" si="2597"/>
        <v>0</v>
      </c>
      <c r="F5714" s="624">
        <f t="shared" si="2597"/>
        <v>0</v>
      </c>
      <c r="G5714" s="820">
        <f t="shared" si="2597"/>
        <v>0</v>
      </c>
      <c r="H5714" s="617">
        <f t="shared" si="2597"/>
        <v>0</v>
      </c>
      <c r="I5714" s="934">
        <f t="shared" si="2597"/>
        <v>0</v>
      </c>
      <c r="J5714" s="625">
        <f t="shared" si="2597"/>
        <v>2075000</v>
      </c>
      <c r="K5714" s="741">
        <f t="shared" si="2595"/>
        <v>0</v>
      </c>
    </row>
    <row r="5715" spans="1:11" ht="14.1" customHeight="1" x14ac:dyDescent="0.25">
      <c r="A5715" s="777" t="s">
        <v>359</v>
      </c>
      <c r="B5715" s="41" t="s">
        <v>139</v>
      </c>
      <c r="C5715" s="618">
        <f>C5716</f>
        <v>650000</v>
      </c>
      <c r="D5715" s="618">
        <f t="shared" ref="D5715:J5715" si="2598">D5716</f>
        <v>0</v>
      </c>
      <c r="E5715" s="618">
        <f t="shared" si="2598"/>
        <v>0</v>
      </c>
      <c r="F5715" s="626">
        <f t="shared" si="2598"/>
        <v>0</v>
      </c>
      <c r="G5715" s="821">
        <f t="shared" si="2598"/>
        <v>0</v>
      </c>
      <c r="H5715" s="618">
        <f t="shared" si="2598"/>
        <v>0</v>
      </c>
      <c r="I5715" s="935">
        <f t="shared" si="2598"/>
        <v>0</v>
      </c>
      <c r="J5715" s="628">
        <f t="shared" si="2598"/>
        <v>650000</v>
      </c>
      <c r="K5715" s="743">
        <f t="shared" si="2595"/>
        <v>0</v>
      </c>
    </row>
    <row r="5716" spans="1:11" ht="14.1" customHeight="1" x14ac:dyDescent="0.25">
      <c r="A5716" s="778" t="s">
        <v>360</v>
      </c>
      <c r="B5716" s="4" t="s">
        <v>140</v>
      </c>
      <c r="C5716" s="12">
        <v>650000</v>
      </c>
      <c r="D5716" s="218"/>
      <c r="E5716" s="218"/>
      <c r="F5716" s="697"/>
      <c r="G5716" s="822"/>
      <c r="H5716" s="605"/>
      <c r="I5716" s="823">
        <f>H5716+G5716</f>
        <v>0</v>
      </c>
      <c r="J5716" s="604">
        <f>C5716-I5716</f>
        <v>650000</v>
      </c>
      <c r="K5716" s="733">
        <f t="shared" si="2595"/>
        <v>0</v>
      </c>
    </row>
    <row r="5717" spans="1:11" ht="14.1" customHeight="1" x14ac:dyDescent="0.25">
      <c r="A5717" s="778" t="s">
        <v>361</v>
      </c>
      <c r="B5717" s="4" t="s">
        <v>141</v>
      </c>
      <c r="C5717" s="12">
        <f>C5718+C5719</f>
        <v>300000</v>
      </c>
      <c r="D5717" s="12">
        <f t="shared" ref="D5717:J5717" si="2599">D5718+D5719</f>
        <v>0</v>
      </c>
      <c r="E5717" s="12">
        <f t="shared" si="2599"/>
        <v>0</v>
      </c>
      <c r="F5717" s="633">
        <f t="shared" si="2599"/>
        <v>0</v>
      </c>
      <c r="G5717" s="824">
        <f t="shared" si="2599"/>
        <v>0</v>
      </c>
      <c r="H5717" s="12">
        <f t="shared" si="2599"/>
        <v>0</v>
      </c>
      <c r="I5717" s="834">
        <f t="shared" si="2599"/>
        <v>0</v>
      </c>
      <c r="J5717" s="634">
        <f t="shared" si="2599"/>
        <v>300000</v>
      </c>
      <c r="K5717" s="733">
        <f t="shared" si="2595"/>
        <v>0</v>
      </c>
    </row>
    <row r="5718" spans="1:11" ht="14.1" customHeight="1" x14ac:dyDescent="0.25">
      <c r="A5718" s="778" t="s">
        <v>362</v>
      </c>
      <c r="B5718" s="4" t="s">
        <v>142</v>
      </c>
      <c r="C5718" s="12">
        <v>300000</v>
      </c>
      <c r="D5718" s="218"/>
      <c r="E5718" s="218"/>
      <c r="F5718" s="697"/>
      <c r="G5718" s="822">
        <v>0</v>
      </c>
      <c r="H5718" s="605"/>
      <c r="I5718" s="823">
        <f>H5718+G5718</f>
        <v>0</v>
      </c>
      <c r="J5718" s="604">
        <f>C5718-I5718</f>
        <v>300000</v>
      </c>
      <c r="K5718" s="733">
        <f t="shared" si="2595"/>
        <v>0</v>
      </c>
    </row>
    <row r="5719" spans="1:11" ht="14.1" customHeight="1" x14ac:dyDescent="0.25">
      <c r="A5719" s="778" t="s">
        <v>938</v>
      </c>
      <c r="B5719" s="4" t="s">
        <v>387</v>
      </c>
      <c r="C5719" s="12">
        <v>0</v>
      </c>
      <c r="D5719" s="218"/>
      <c r="E5719" s="218"/>
      <c r="F5719" s="697"/>
      <c r="G5719" s="822"/>
      <c r="H5719" s="605"/>
      <c r="I5719" s="823"/>
      <c r="J5719" s="604">
        <f>C5719-I5719</f>
        <v>0</v>
      </c>
      <c r="K5719" s="733"/>
    </row>
    <row r="5720" spans="1:11" ht="14.1" customHeight="1" x14ac:dyDescent="0.25">
      <c r="A5720" s="778" t="s">
        <v>363</v>
      </c>
      <c r="B5720" s="4" t="s">
        <v>143</v>
      </c>
      <c r="C5720" s="12">
        <f>C5721</f>
        <v>1125000</v>
      </c>
      <c r="D5720" s="12">
        <f t="shared" ref="D5720:J5720" si="2600">D5721</f>
        <v>0</v>
      </c>
      <c r="E5720" s="12">
        <f t="shared" si="2600"/>
        <v>0</v>
      </c>
      <c r="F5720" s="633">
        <f t="shared" si="2600"/>
        <v>0</v>
      </c>
      <c r="G5720" s="824">
        <f t="shared" si="2600"/>
        <v>0</v>
      </c>
      <c r="H5720" s="12">
        <f t="shared" si="2600"/>
        <v>0</v>
      </c>
      <c r="I5720" s="834">
        <f t="shared" si="2600"/>
        <v>0</v>
      </c>
      <c r="J5720" s="634">
        <f t="shared" si="2600"/>
        <v>1125000</v>
      </c>
      <c r="K5720" s="733">
        <f t="shared" ref="K5720:K5730" si="2601">I5720/C5720*100</f>
        <v>0</v>
      </c>
    </row>
    <row r="5721" spans="1:11" ht="14.1" customHeight="1" x14ac:dyDescent="0.25">
      <c r="A5721" s="778" t="s">
        <v>364</v>
      </c>
      <c r="B5721" s="4" t="s">
        <v>939</v>
      </c>
      <c r="C5721" s="12">
        <v>1125000</v>
      </c>
      <c r="D5721" s="218"/>
      <c r="E5721" s="218"/>
      <c r="F5721" s="697"/>
      <c r="G5721" s="822"/>
      <c r="H5721" s="605"/>
      <c r="I5721" s="823">
        <f>H5721+G5721</f>
        <v>0</v>
      </c>
      <c r="J5721" s="604">
        <f>C5721-I5721</f>
        <v>1125000</v>
      </c>
      <c r="K5721" s="733">
        <f t="shared" si="2601"/>
        <v>0</v>
      </c>
    </row>
    <row r="5722" spans="1:11" ht="14.1" customHeight="1" thickBot="1" x14ac:dyDescent="0.3">
      <c r="A5722" s="371" t="s">
        <v>69</v>
      </c>
      <c r="B5722" s="47" t="s">
        <v>70</v>
      </c>
      <c r="C5722" s="616">
        <f>C5723+C5726</f>
        <v>4420000</v>
      </c>
      <c r="D5722" s="616">
        <f t="shared" ref="D5722:J5722" si="2602">D5723+D5726</f>
        <v>0</v>
      </c>
      <c r="E5722" s="616">
        <f t="shared" si="2602"/>
        <v>0</v>
      </c>
      <c r="F5722" s="622">
        <f t="shared" si="2602"/>
        <v>0</v>
      </c>
      <c r="G5722" s="838">
        <f t="shared" si="2602"/>
        <v>1741750</v>
      </c>
      <c r="H5722" s="641">
        <f t="shared" si="2602"/>
        <v>0</v>
      </c>
      <c r="I5722" s="962">
        <f t="shared" si="2602"/>
        <v>1741750</v>
      </c>
      <c r="J5722" s="632">
        <f t="shared" si="2602"/>
        <v>2678250</v>
      </c>
      <c r="K5722" s="739">
        <f t="shared" si="2601"/>
        <v>39.406108597285069</v>
      </c>
    </row>
    <row r="5723" spans="1:11" ht="14.1" customHeight="1" thickBot="1" x14ac:dyDescent="0.3">
      <c r="A5723" s="372" t="s">
        <v>375</v>
      </c>
      <c r="B5723" s="3" t="s">
        <v>80</v>
      </c>
      <c r="C5723" s="617">
        <f>C5724</f>
        <v>1140000</v>
      </c>
      <c r="D5723" s="617">
        <f t="shared" ref="D5723:J5724" si="2603">D5724</f>
        <v>0</v>
      </c>
      <c r="E5723" s="617">
        <f t="shared" si="2603"/>
        <v>0</v>
      </c>
      <c r="F5723" s="624">
        <f t="shared" si="2603"/>
        <v>0</v>
      </c>
      <c r="G5723" s="820">
        <f t="shared" si="2603"/>
        <v>760000</v>
      </c>
      <c r="H5723" s="617">
        <f t="shared" si="2603"/>
        <v>0</v>
      </c>
      <c r="I5723" s="934">
        <f t="shared" si="2603"/>
        <v>760000</v>
      </c>
      <c r="J5723" s="625">
        <f t="shared" si="2603"/>
        <v>380000</v>
      </c>
      <c r="K5723" s="741">
        <f t="shared" si="2601"/>
        <v>66.666666666666657</v>
      </c>
    </row>
    <row r="5724" spans="1:11" ht="14.1" customHeight="1" x14ac:dyDescent="0.25">
      <c r="A5724" s="747" t="s">
        <v>376</v>
      </c>
      <c r="B5724" s="41" t="s">
        <v>137</v>
      </c>
      <c r="C5724" s="618">
        <f>C5725</f>
        <v>1140000</v>
      </c>
      <c r="D5724" s="618">
        <f t="shared" si="2603"/>
        <v>0</v>
      </c>
      <c r="E5724" s="618">
        <f t="shared" si="2603"/>
        <v>0</v>
      </c>
      <c r="F5724" s="626">
        <f t="shared" si="2603"/>
        <v>0</v>
      </c>
      <c r="G5724" s="821">
        <f t="shared" si="2603"/>
        <v>760000</v>
      </c>
      <c r="H5724" s="618">
        <f t="shared" si="2603"/>
        <v>0</v>
      </c>
      <c r="I5724" s="935">
        <f t="shared" si="2603"/>
        <v>760000</v>
      </c>
      <c r="J5724" s="628">
        <f t="shared" si="2603"/>
        <v>380000</v>
      </c>
      <c r="K5724" s="743">
        <f t="shared" si="2601"/>
        <v>66.666666666666657</v>
      </c>
    </row>
    <row r="5725" spans="1:11" ht="14.1" customHeight="1" thickBot="1" x14ac:dyDescent="0.3">
      <c r="A5725" s="736" t="s">
        <v>377</v>
      </c>
      <c r="B5725" s="32" t="s">
        <v>138</v>
      </c>
      <c r="C5725" s="611">
        <v>1140000</v>
      </c>
      <c r="D5725" s="590"/>
      <c r="E5725" s="590"/>
      <c r="F5725" s="698"/>
      <c r="G5725" s="828">
        <v>760000</v>
      </c>
      <c r="H5725" s="629">
        <v>0</v>
      </c>
      <c r="I5725" s="829">
        <f>H5725+G5725</f>
        <v>760000</v>
      </c>
      <c r="J5725" s="630">
        <f>C5725-I5725</f>
        <v>380000</v>
      </c>
      <c r="K5725" s="737">
        <f t="shared" si="2601"/>
        <v>66.666666666666657</v>
      </c>
    </row>
    <row r="5726" spans="1:11" ht="14.1" customHeight="1" thickBot="1" x14ac:dyDescent="0.3">
      <c r="A5726" s="776" t="s">
        <v>368</v>
      </c>
      <c r="B5726" s="3" t="s">
        <v>136</v>
      </c>
      <c r="C5726" s="617">
        <f>C5727+C5729+C5732</f>
        <v>3280000</v>
      </c>
      <c r="D5726" s="617">
        <f t="shared" ref="D5726:J5726" si="2604">D5727+D5729+D5732</f>
        <v>0</v>
      </c>
      <c r="E5726" s="617">
        <f t="shared" si="2604"/>
        <v>0</v>
      </c>
      <c r="F5726" s="624">
        <f t="shared" si="2604"/>
        <v>0</v>
      </c>
      <c r="G5726" s="820">
        <f t="shared" si="2604"/>
        <v>981750</v>
      </c>
      <c r="H5726" s="617">
        <f t="shared" si="2604"/>
        <v>0</v>
      </c>
      <c r="I5726" s="934">
        <f t="shared" si="2604"/>
        <v>981750</v>
      </c>
      <c r="J5726" s="625">
        <f t="shared" si="2604"/>
        <v>2298250</v>
      </c>
      <c r="K5726" s="741">
        <f t="shared" si="2601"/>
        <v>29.931402439024389</v>
      </c>
    </row>
    <row r="5727" spans="1:11" ht="14.1" customHeight="1" x14ac:dyDescent="0.25">
      <c r="A5727" s="777" t="s">
        <v>369</v>
      </c>
      <c r="B5727" s="41" t="s">
        <v>139</v>
      </c>
      <c r="C5727" s="618">
        <f>C5728</f>
        <v>530000</v>
      </c>
      <c r="D5727" s="618">
        <f t="shared" ref="D5727:J5727" si="2605">D5728</f>
        <v>0</v>
      </c>
      <c r="E5727" s="618">
        <f t="shared" si="2605"/>
        <v>0</v>
      </c>
      <c r="F5727" s="626">
        <f t="shared" si="2605"/>
        <v>0</v>
      </c>
      <c r="G5727" s="821">
        <f t="shared" si="2605"/>
        <v>317500</v>
      </c>
      <c r="H5727" s="618">
        <f t="shared" si="2605"/>
        <v>0</v>
      </c>
      <c r="I5727" s="935">
        <f t="shared" si="2605"/>
        <v>317500</v>
      </c>
      <c r="J5727" s="628">
        <f t="shared" si="2605"/>
        <v>212500</v>
      </c>
      <c r="K5727" s="743">
        <f t="shared" si="2601"/>
        <v>59.905660377358494</v>
      </c>
    </row>
    <row r="5728" spans="1:11" ht="14.1" customHeight="1" x14ac:dyDescent="0.25">
      <c r="A5728" s="778" t="s">
        <v>370</v>
      </c>
      <c r="B5728" s="4" t="s">
        <v>140</v>
      </c>
      <c r="C5728" s="12">
        <v>530000</v>
      </c>
      <c r="D5728" s="218"/>
      <c r="E5728" s="218"/>
      <c r="F5728" s="697"/>
      <c r="G5728" s="822">
        <v>317500</v>
      </c>
      <c r="H5728" s="605">
        <v>0</v>
      </c>
      <c r="I5728" s="823">
        <f>H5728+G5728</f>
        <v>317500</v>
      </c>
      <c r="J5728" s="604">
        <f>C5728-I5728</f>
        <v>212500</v>
      </c>
      <c r="K5728" s="733">
        <f t="shared" si="2601"/>
        <v>59.905660377358494</v>
      </c>
    </row>
    <row r="5729" spans="1:11" ht="14.1" customHeight="1" x14ac:dyDescent="0.25">
      <c r="A5729" s="778" t="s">
        <v>371</v>
      </c>
      <c r="B5729" s="4" t="s">
        <v>141</v>
      </c>
      <c r="C5729" s="12">
        <f>C5730+C5731</f>
        <v>300000</v>
      </c>
      <c r="D5729" s="12">
        <f t="shared" ref="D5729:J5729" si="2606">D5730+D5731</f>
        <v>0</v>
      </c>
      <c r="E5729" s="12">
        <f t="shared" si="2606"/>
        <v>0</v>
      </c>
      <c r="F5729" s="633">
        <f t="shared" si="2606"/>
        <v>0</v>
      </c>
      <c r="G5729" s="824">
        <f t="shared" si="2606"/>
        <v>51750</v>
      </c>
      <c r="H5729" s="12">
        <f t="shared" si="2606"/>
        <v>0</v>
      </c>
      <c r="I5729" s="834">
        <f t="shared" si="2606"/>
        <v>51750</v>
      </c>
      <c r="J5729" s="634">
        <f t="shared" si="2606"/>
        <v>248250</v>
      </c>
      <c r="K5729" s="733">
        <f t="shared" si="2601"/>
        <v>17.25</v>
      </c>
    </row>
    <row r="5730" spans="1:11" ht="14.1" customHeight="1" x14ac:dyDescent="0.25">
      <c r="A5730" s="778" t="s">
        <v>372</v>
      </c>
      <c r="B5730" s="4" t="s">
        <v>142</v>
      </c>
      <c r="C5730" s="12">
        <v>300000</v>
      </c>
      <c r="D5730" s="218"/>
      <c r="E5730" s="218"/>
      <c r="F5730" s="697"/>
      <c r="G5730" s="822">
        <v>51750</v>
      </c>
      <c r="H5730" s="605">
        <v>0</v>
      </c>
      <c r="I5730" s="823">
        <f>H5730+G5730</f>
        <v>51750</v>
      </c>
      <c r="J5730" s="604">
        <f>C5730-I5730</f>
        <v>248250</v>
      </c>
      <c r="K5730" s="733">
        <f t="shared" si="2601"/>
        <v>17.25</v>
      </c>
    </row>
    <row r="5731" spans="1:11" ht="14.1" customHeight="1" x14ac:dyDescent="0.25">
      <c r="A5731" s="778" t="s">
        <v>940</v>
      </c>
      <c r="B5731" s="4" t="s">
        <v>387</v>
      </c>
      <c r="C5731" s="12">
        <v>0</v>
      </c>
      <c r="D5731" s="218"/>
      <c r="E5731" s="218"/>
      <c r="F5731" s="697"/>
      <c r="G5731" s="822"/>
      <c r="H5731" s="605"/>
      <c r="I5731" s="823"/>
      <c r="J5731" s="604">
        <f>C5731-I5731</f>
        <v>0</v>
      </c>
      <c r="K5731" s="733"/>
    </row>
    <row r="5732" spans="1:11" ht="14.1" customHeight="1" x14ac:dyDescent="0.25">
      <c r="A5732" s="778" t="s">
        <v>373</v>
      </c>
      <c r="B5732" s="4" t="s">
        <v>143</v>
      </c>
      <c r="C5732" s="12">
        <f>C5733</f>
        <v>2450000</v>
      </c>
      <c r="D5732" s="12">
        <f t="shared" ref="D5732:J5732" si="2607">D5733</f>
        <v>0</v>
      </c>
      <c r="E5732" s="12">
        <f t="shared" si="2607"/>
        <v>0</v>
      </c>
      <c r="F5732" s="633">
        <f t="shared" si="2607"/>
        <v>0</v>
      </c>
      <c r="G5732" s="824">
        <f t="shared" si="2607"/>
        <v>612500</v>
      </c>
      <c r="H5732" s="12">
        <f t="shared" si="2607"/>
        <v>0</v>
      </c>
      <c r="I5732" s="834">
        <f t="shared" si="2607"/>
        <v>612500</v>
      </c>
      <c r="J5732" s="634">
        <f t="shared" si="2607"/>
        <v>1837500</v>
      </c>
      <c r="K5732" s="733">
        <f t="shared" ref="K5732:K5742" si="2608">I5732/C5732*100</f>
        <v>25</v>
      </c>
    </row>
    <row r="5733" spans="1:11" ht="14.1" customHeight="1" x14ac:dyDescent="0.25">
      <c r="A5733" s="778" t="s">
        <v>374</v>
      </c>
      <c r="B5733" s="4" t="s">
        <v>160</v>
      </c>
      <c r="C5733" s="12">
        <v>2450000</v>
      </c>
      <c r="D5733" s="218"/>
      <c r="E5733" s="218"/>
      <c r="F5733" s="697"/>
      <c r="G5733" s="822">
        <v>612500</v>
      </c>
      <c r="H5733" s="605">
        <v>0</v>
      </c>
      <c r="I5733" s="823">
        <f>H5733+G5733</f>
        <v>612500</v>
      </c>
      <c r="J5733" s="604">
        <f>C5733-I5733</f>
        <v>1837500</v>
      </c>
      <c r="K5733" s="733">
        <f t="shared" si="2608"/>
        <v>25</v>
      </c>
    </row>
    <row r="5734" spans="1:11" ht="14.1" customHeight="1" x14ac:dyDescent="0.25">
      <c r="A5734" s="745" t="s">
        <v>99</v>
      </c>
      <c r="B5734" s="38" t="s">
        <v>447</v>
      </c>
      <c r="C5734" s="620">
        <f t="shared" ref="C5734:J5734" si="2609">C5735+C5752</f>
        <v>6800000</v>
      </c>
      <c r="D5734" s="620">
        <f t="shared" si="2609"/>
        <v>0</v>
      </c>
      <c r="E5734" s="620">
        <f t="shared" si="2609"/>
        <v>0</v>
      </c>
      <c r="F5734" s="453">
        <f t="shared" si="2609"/>
        <v>0</v>
      </c>
      <c r="G5734" s="825">
        <f t="shared" si="2609"/>
        <v>6800000</v>
      </c>
      <c r="H5734" s="619">
        <f t="shared" si="2609"/>
        <v>0</v>
      </c>
      <c r="I5734" s="665">
        <f t="shared" si="2609"/>
        <v>6800000</v>
      </c>
      <c r="J5734" s="621">
        <f t="shared" si="2609"/>
        <v>0</v>
      </c>
      <c r="K5734" s="746">
        <f t="shared" si="2608"/>
        <v>100</v>
      </c>
    </row>
    <row r="5735" spans="1:11" ht="14.1" customHeight="1" thickBot="1" x14ac:dyDescent="0.3">
      <c r="A5735" s="371" t="s">
        <v>71</v>
      </c>
      <c r="B5735" s="47" t="s">
        <v>72</v>
      </c>
      <c r="C5735" s="616">
        <f>C5736</f>
        <v>2000000</v>
      </c>
      <c r="D5735" s="616">
        <f t="shared" ref="D5735:J5735" si="2610">D5736</f>
        <v>0</v>
      </c>
      <c r="E5735" s="616">
        <f t="shared" si="2610"/>
        <v>0</v>
      </c>
      <c r="F5735" s="622">
        <f t="shared" si="2610"/>
        <v>0</v>
      </c>
      <c r="G5735" s="838">
        <f t="shared" si="2610"/>
        <v>2000000</v>
      </c>
      <c r="H5735" s="641">
        <f t="shared" si="2610"/>
        <v>0</v>
      </c>
      <c r="I5735" s="962">
        <f t="shared" si="2610"/>
        <v>2000000</v>
      </c>
      <c r="J5735" s="632">
        <f t="shared" si="2610"/>
        <v>0</v>
      </c>
      <c r="K5735" s="739">
        <f t="shared" si="2608"/>
        <v>100</v>
      </c>
    </row>
    <row r="5736" spans="1:11" ht="14.1" customHeight="1" thickBot="1" x14ac:dyDescent="0.3">
      <c r="A5736" s="776" t="s">
        <v>378</v>
      </c>
      <c r="B5736" s="3" t="s">
        <v>136</v>
      </c>
      <c r="C5736" s="617">
        <f>C5737+C5739+C5741</f>
        <v>2000000</v>
      </c>
      <c r="D5736" s="617">
        <f t="shared" ref="D5736:J5736" si="2611">D5737+D5739+D5741</f>
        <v>0</v>
      </c>
      <c r="E5736" s="617">
        <f t="shared" si="2611"/>
        <v>0</v>
      </c>
      <c r="F5736" s="624">
        <f t="shared" si="2611"/>
        <v>0</v>
      </c>
      <c r="G5736" s="820">
        <f t="shared" si="2611"/>
        <v>2000000</v>
      </c>
      <c r="H5736" s="617">
        <f t="shared" si="2611"/>
        <v>0</v>
      </c>
      <c r="I5736" s="934">
        <f t="shared" si="2611"/>
        <v>2000000</v>
      </c>
      <c r="J5736" s="625">
        <f t="shared" si="2611"/>
        <v>0</v>
      </c>
      <c r="K5736" s="741">
        <f t="shared" si="2608"/>
        <v>100</v>
      </c>
    </row>
    <row r="5737" spans="1:11" ht="14.1" customHeight="1" x14ac:dyDescent="0.25">
      <c r="A5737" s="777" t="s">
        <v>379</v>
      </c>
      <c r="B5737" s="41" t="s">
        <v>139</v>
      </c>
      <c r="C5737" s="618">
        <f>C5738</f>
        <v>525000</v>
      </c>
      <c r="D5737" s="618">
        <f t="shared" ref="D5737:J5737" si="2612">D5738</f>
        <v>0</v>
      </c>
      <c r="E5737" s="618">
        <f t="shared" si="2612"/>
        <v>0</v>
      </c>
      <c r="F5737" s="626">
        <f t="shared" si="2612"/>
        <v>0</v>
      </c>
      <c r="G5737" s="821">
        <f t="shared" si="2612"/>
        <v>525000</v>
      </c>
      <c r="H5737" s="618">
        <f t="shared" si="2612"/>
        <v>0</v>
      </c>
      <c r="I5737" s="935">
        <f t="shared" si="2612"/>
        <v>525000</v>
      </c>
      <c r="J5737" s="628">
        <f t="shared" si="2612"/>
        <v>0</v>
      </c>
      <c r="K5737" s="743">
        <f t="shared" si="2608"/>
        <v>100</v>
      </c>
    </row>
    <row r="5738" spans="1:11" ht="14.1" customHeight="1" x14ac:dyDescent="0.25">
      <c r="A5738" s="778" t="s">
        <v>380</v>
      </c>
      <c r="B5738" s="4" t="s">
        <v>140</v>
      </c>
      <c r="C5738" s="12">
        <v>525000</v>
      </c>
      <c r="D5738" s="587"/>
      <c r="E5738" s="587"/>
      <c r="F5738" s="699"/>
      <c r="G5738" s="822">
        <v>525000</v>
      </c>
      <c r="H5738" s="605"/>
      <c r="I5738" s="823">
        <f>H5738+G5738</f>
        <v>525000</v>
      </c>
      <c r="J5738" s="604">
        <f>C5738-I5738</f>
        <v>0</v>
      </c>
      <c r="K5738" s="733">
        <f t="shared" si="2608"/>
        <v>100</v>
      </c>
    </row>
    <row r="5739" spans="1:11" ht="14.1" customHeight="1" x14ac:dyDescent="0.25">
      <c r="A5739" s="778" t="s">
        <v>381</v>
      </c>
      <c r="B5739" s="4" t="s">
        <v>141</v>
      </c>
      <c r="C5739" s="12">
        <f>C5740</f>
        <v>200000</v>
      </c>
      <c r="D5739" s="12">
        <f t="shared" ref="D5739:J5739" si="2613">D5740</f>
        <v>0</v>
      </c>
      <c r="E5739" s="12">
        <f t="shared" si="2613"/>
        <v>0</v>
      </c>
      <c r="F5739" s="633">
        <f t="shared" si="2613"/>
        <v>0</v>
      </c>
      <c r="G5739" s="824">
        <f t="shared" si="2613"/>
        <v>200000</v>
      </c>
      <c r="H5739" s="12">
        <f t="shared" si="2613"/>
        <v>0</v>
      </c>
      <c r="I5739" s="834">
        <f t="shared" si="2613"/>
        <v>200000</v>
      </c>
      <c r="J5739" s="634">
        <f t="shared" si="2613"/>
        <v>0</v>
      </c>
      <c r="K5739" s="733">
        <f t="shared" si="2608"/>
        <v>100</v>
      </c>
    </row>
    <row r="5740" spans="1:11" ht="14.1" customHeight="1" x14ac:dyDescent="0.25">
      <c r="A5740" s="778" t="s">
        <v>382</v>
      </c>
      <c r="B5740" s="4" t="s">
        <v>142</v>
      </c>
      <c r="C5740" s="12">
        <v>200000</v>
      </c>
      <c r="D5740" s="218"/>
      <c r="E5740" s="218"/>
      <c r="F5740" s="697"/>
      <c r="G5740" s="822">
        <v>200000</v>
      </c>
      <c r="H5740" s="605"/>
      <c r="I5740" s="823">
        <f>H5740+G5740</f>
        <v>200000</v>
      </c>
      <c r="J5740" s="604">
        <f>C5740-I5740</f>
        <v>0</v>
      </c>
      <c r="K5740" s="733">
        <f t="shared" si="2608"/>
        <v>100</v>
      </c>
    </row>
    <row r="5741" spans="1:11" ht="14.1" customHeight="1" x14ac:dyDescent="0.25">
      <c r="A5741" s="778" t="s">
        <v>383</v>
      </c>
      <c r="B5741" s="4" t="s">
        <v>143</v>
      </c>
      <c r="C5741" s="12">
        <f>C5742</f>
        <v>1275000</v>
      </c>
      <c r="D5741" s="12">
        <f t="shared" ref="D5741:J5741" si="2614">D5742</f>
        <v>0</v>
      </c>
      <c r="E5741" s="12">
        <f t="shared" si="2614"/>
        <v>0</v>
      </c>
      <c r="F5741" s="633">
        <f t="shared" si="2614"/>
        <v>0</v>
      </c>
      <c r="G5741" s="824">
        <f t="shared" si="2614"/>
        <v>1275000</v>
      </c>
      <c r="H5741" s="12">
        <f t="shared" si="2614"/>
        <v>0</v>
      </c>
      <c r="I5741" s="834">
        <f t="shared" si="2614"/>
        <v>1275000</v>
      </c>
      <c r="J5741" s="634">
        <f t="shared" si="2614"/>
        <v>0</v>
      </c>
      <c r="K5741" s="733">
        <f t="shared" si="2608"/>
        <v>100</v>
      </c>
    </row>
    <row r="5742" spans="1:11" ht="14.1" customHeight="1" x14ac:dyDescent="0.25">
      <c r="A5742" s="778" t="s">
        <v>384</v>
      </c>
      <c r="B5742" s="4" t="s">
        <v>160</v>
      </c>
      <c r="C5742" s="12">
        <v>1275000</v>
      </c>
      <c r="D5742" s="218"/>
      <c r="E5742" s="218"/>
      <c r="F5742" s="697"/>
      <c r="G5742" s="822">
        <v>1275000</v>
      </c>
      <c r="H5742" s="605"/>
      <c r="I5742" s="823">
        <f>H5742+G5742</f>
        <v>1275000</v>
      </c>
      <c r="J5742" s="604">
        <f>C5742-I5742</f>
        <v>0</v>
      </c>
      <c r="K5742" s="733">
        <f t="shared" si="2608"/>
        <v>100</v>
      </c>
    </row>
    <row r="5743" spans="1:11" ht="14.1" customHeight="1" x14ac:dyDescent="0.25">
      <c r="A5743" s="779"/>
      <c r="B5743" s="32"/>
      <c r="C5743" s="611"/>
      <c r="D5743" s="211"/>
      <c r="E5743" s="211"/>
      <c r="F5743" s="693"/>
      <c r="G5743" s="828"/>
      <c r="H5743" s="629"/>
      <c r="I5743" s="829"/>
      <c r="J5743" s="630"/>
      <c r="K5743" s="737"/>
    </row>
    <row r="5744" spans="1:11" ht="14.1" customHeight="1" x14ac:dyDescent="0.25">
      <c r="A5744" s="918"/>
      <c r="B5744" s="879"/>
      <c r="C5744" s="880"/>
      <c r="D5744" s="881"/>
      <c r="E5744" s="881"/>
      <c r="F5744" s="881"/>
      <c r="G5744" s="882"/>
      <c r="H5744" s="882"/>
      <c r="I5744" s="882"/>
      <c r="J5744" s="883"/>
      <c r="K5744" s="884"/>
    </row>
    <row r="5745" spans="1:11" ht="12.95" customHeight="1" x14ac:dyDescent="0.25">
      <c r="A5745" s="919"/>
      <c r="B5745" s="7"/>
      <c r="C5745" s="885"/>
      <c r="D5745" s="220"/>
      <c r="E5745" s="220"/>
      <c r="F5745" s="220"/>
      <c r="G5745" s="415"/>
      <c r="H5745" s="415"/>
      <c r="I5745" s="415"/>
      <c r="J5745" s="886"/>
      <c r="K5745" s="887"/>
    </row>
    <row r="5746" spans="1:11" ht="12.95" customHeight="1" x14ac:dyDescent="0.25">
      <c r="A5746" s="919"/>
      <c r="B5746" s="7"/>
      <c r="C5746" s="885"/>
      <c r="D5746" s="220"/>
      <c r="E5746" s="220"/>
      <c r="F5746" s="220"/>
      <c r="G5746" s="415"/>
      <c r="H5746" s="415"/>
      <c r="I5746" s="415"/>
      <c r="J5746" s="886"/>
      <c r="K5746" s="887"/>
    </row>
    <row r="5747" spans="1:11" ht="12.95" customHeight="1" x14ac:dyDescent="0.25">
      <c r="A5747" s="919"/>
      <c r="B5747" s="7"/>
      <c r="C5747" s="885"/>
      <c r="D5747" s="220"/>
      <c r="E5747" s="220"/>
      <c r="F5747" s="220"/>
      <c r="G5747" s="415"/>
      <c r="H5747" s="415"/>
      <c r="I5747" s="415"/>
      <c r="J5747" s="886"/>
      <c r="K5747" s="887"/>
    </row>
    <row r="5748" spans="1:11" ht="12.95" customHeight="1" x14ac:dyDescent="0.25">
      <c r="A5748" s="919"/>
      <c r="B5748" s="7"/>
      <c r="C5748" s="885"/>
      <c r="D5748" s="220"/>
      <c r="E5748" s="220"/>
      <c r="F5748" s="220"/>
      <c r="G5748" s="415"/>
      <c r="H5748" s="415"/>
      <c r="I5748" s="415"/>
      <c r="J5748" s="886"/>
      <c r="K5748" s="887"/>
    </row>
    <row r="5749" spans="1:11" ht="12.95" customHeight="1" x14ac:dyDescent="0.25">
      <c r="A5749" s="919"/>
      <c r="B5749" s="7"/>
      <c r="C5749" s="885"/>
      <c r="D5749" s="220"/>
      <c r="E5749" s="220"/>
      <c r="F5749" s="220"/>
      <c r="G5749" s="415"/>
      <c r="H5749" s="415"/>
      <c r="I5749" s="415"/>
      <c r="J5749" s="886"/>
      <c r="K5749" s="887"/>
    </row>
    <row r="5750" spans="1:11" ht="12.95" customHeight="1" x14ac:dyDescent="0.25">
      <c r="A5750" s="919"/>
      <c r="B5750" s="7"/>
      <c r="C5750" s="885"/>
      <c r="D5750" s="220"/>
      <c r="E5750" s="220"/>
      <c r="F5750" s="220"/>
      <c r="G5750" s="415"/>
      <c r="H5750" s="415"/>
      <c r="I5750" s="415"/>
      <c r="J5750" s="886"/>
      <c r="K5750" s="887">
        <v>12</v>
      </c>
    </row>
    <row r="5751" spans="1:11" ht="12.95" customHeight="1" x14ac:dyDescent="0.25">
      <c r="A5751" s="717" t="s">
        <v>435</v>
      </c>
      <c r="B5751" s="689">
        <v>2</v>
      </c>
      <c r="C5751" s="690" t="s">
        <v>436</v>
      </c>
      <c r="D5751" s="690" t="s">
        <v>437</v>
      </c>
      <c r="E5751" s="690" t="s">
        <v>438</v>
      </c>
      <c r="F5751" s="691" t="s">
        <v>439</v>
      </c>
      <c r="G5751" s="801">
        <v>7</v>
      </c>
      <c r="H5751" s="581">
        <v>8</v>
      </c>
      <c r="I5751" s="924">
        <v>9</v>
      </c>
      <c r="J5751" s="582">
        <v>10</v>
      </c>
      <c r="K5751" s="718">
        <v>11</v>
      </c>
    </row>
    <row r="5752" spans="1:11" ht="12.95" customHeight="1" thickBot="1" x14ac:dyDescent="0.3">
      <c r="A5752" s="371" t="s">
        <v>73</v>
      </c>
      <c r="B5752" s="47" t="s">
        <v>448</v>
      </c>
      <c r="C5752" s="616">
        <f>C5753+C5756</f>
        <v>4800000</v>
      </c>
      <c r="D5752" s="616">
        <f t="shared" ref="D5752:J5752" si="2615">D5753+D5756</f>
        <v>0</v>
      </c>
      <c r="E5752" s="616">
        <f t="shared" si="2615"/>
        <v>0</v>
      </c>
      <c r="F5752" s="622">
        <f t="shared" si="2615"/>
        <v>0</v>
      </c>
      <c r="G5752" s="819">
        <f t="shared" si="2615"/>
        <v>4800000</v>
      </c>
      <c r="H5752" s="616">
        <f t="shared" si="2615"/>
        <v>0</v>
      </c>
      <c r="I5752" s="961">
        <f t="shared" si="2615"/>
        <v>4800000</v>
      </c>
      <c r="J5752" s="865">
        <f t="shared" si="2615"/>
        <v>0</v>
      </c>
      <c r="K5752" s="737">
        <f t="shared" ref="K5752:K5775" si="2616">I5752/C5752*100</f>
        <v>100</v>
      </c>
    </row>
    <row r="5753" spans="1:11" ht="12.95" customHeight="1" thickBot="1" x14ac:dyDescent="0.3">
      <c r="A5753" s="372" t="s">
        <v>391</v>
      </c>
      <c r="B5753" s="3" t="s">
        <v>80</v>
      </c>
      <c r="C5753" s="617">
        <f>C5754</f>
        <v>625000</v>
      </c>
      <c r="D5753" s="617">
        <f t="shared" ref="D5753:J5754" si="2617">D5754</f>
        <v>0</v>
      </c>
      <c r="E5753" s="617">
        <f t="shared" si="2617"/>
        <v>0</v>
      </c>
      <c r="F5753" s="624">
        <f t="shared" si="2617"/>
        <v>0</v>
      </c>
      <c r="G5753" s="820">
        <f t="shared" si="2617"/>
        <v>625000</v>
      </c>
      <c r="H5753" s="617">
        <f t="shared" si="2617"/>
        <v>0</v>
      </c>
      <c r="I5753" s="934">
        <f t="shared" si="2617"/>
        <v>625000</v>
      </c>
      <c r="J5753" s="625">
        <f t="shared" si="2617"/>
        <v>0</v>
      </c>
      <c r="K5753" s="741">
        <f t="shared" si="2616"/>
        <v>100</v>
      </c>
    </row>
    <row r="5754" spans="1:11" ht="12.95" customHeight="1" x14ac:dyDescent="0.25">
      <c r="A5754" s="747" t="s">
        <v>392</v>
      </c>
      <c r="B5754" s="41" t="s">
        <v>137</v>
      </c>
      <c r="C5754" s="618">
        <f>C5755</f>
        <v>625000</v>
      </c>
      <c r="D5754" s="618">
        <f t="shared" si="2617"/>
        <v>0</v>
      </c>
      <c r="E5754" s="618">
        <f t="shared" si="2617"/>
        <v>0</v>
      </c>
      <c r="F5754" s="626">
        <f t="shared" si="2617"/>
        <v>0</v>
      </c>
      <c r="G5754" s="821">
        <f t="shared" si="2617"/>
        <v>625000</v>
      </c>
      <c r="H5754" s="618">
        <f t="shared" si="2617"/>
        <v>0</v>
      </c>
      <c r="I5754" s="935">
        <f t="shared" si="2617"/>
        <v>625000</v>
      </c>
      <c r="J5754" s="628">
        <f t="shared" si="2617"/>
        <v>0</v>
      </c>
      <c r="K5754" s="743">
        <f t="shared" si="2616"/>
        <v>100</v>
      </c>
    </row>
    <row r="5755" spans="1:11" ht="12.95" customHeight="1" thickBot="1" x14ac:dyDescent="0.3">
      <c r="A5755" s="736" t="s">
        <v>393</v>
      </c>
      <c r="B5755" s="32" t="s">
        <v>138</v>
      </c>
      <c r="C5755" s="611">
        <v>625000</v>
      </c>
      <c r="D5755" s="590"/>
      <c r="E5755" s="590"/>
      <c r="F5755" s="698"/>
      <c r="G5755" s="828">
        <v>625000</v>
      </c>
      <c r="H5755" s="629"/>
      <c r="I5755" s="829">
        <f>H5755+G5755</f>
        <v>625000</v>
      </c>
      <c r="J5755" s="630">
        <f>C5755-I5755</f>
        <v>0</v>
      </c>
      <c r="K5755" s="737">
        <f t="shared" si="2616"/>
        <v>100</v>
      </c>
    </row>
    <row r="5756" spans="1:11" ht="12.95" customHeight="1" thickBot="1" x14ac:dyDescent="0.3">
      <c r="A5756" s="372" t="s">
        <v>394</v>
      </c>
      <c r="B5756" s="3" t="s">
        <v>136</v>
      </c>
      <c r="C5756" s="617">
        <f>C5757+C5759+C5761+C5764+C5767</f>
        <v>4175000</v>
      </c>
      <c r="D5756" s="617">
        <f t="shared" ref="D5756:J5756" si="2618">D5757+D5759+D5761+D5764+D5767</f>
        <v>0</v>
      </c>
      <c r="E5756" s="617">
        <f t="shared" si="2618"/>
        <v>0</v>
      </c>
      <c r="F5756" s="624">
        <f t="shared" si="2618"/>
        <v>0</v>
      </c>
      <c r="G5756" s="820">
        <f t="shared" si="2618"/>
        <v>4175000</v>
      </c>
      <c r="H5756" s="617">
        <f t="shared" si="2618"/>
        <v>0</v>
      </c>
      <c r="I5756" s="934">
        <f t="shared" si="2618"/>
        <v>4175000</v>
      </c>
      <c r="J5756" s="625">
        <f t="shared" si="2618"/>
        <v>0</v>
      </c>
      <c r="K5756" s="741">
        <f t="shared" si="2616"/>
        <v>100</v>
      </c>
    </row>
    <row r="5757" spans="1:11" ht="12.95" customHeight="1" x14ac:dyDescent="0.25">
      <c r="A5757" s="747" t="s">
        <v>395</v>
      </c>
      <c r="B5757" s="41" t="s">
        <v>139</v>
      </c>
      <c r="C5757" s="618">
        <f>C5758</f>
        <v>480000</v>
      </c>
      <c r="D5757" s="618">
        <f t="shared" ref="D5757:J5757" si="2619">D5758</f>
        <v>0</v>
      </c>
      <c r="E5757" s="618">
        <f t="shared" si="2619"/>
        <v>0</v>
      </c>
      <c r="F5757" s="626">
        <f t="shared" si="2619"/>
        <v>0</v>
      </c>
      <c r="G5757" s="821">
        <f t="shared" si="2619"/>
        <v>480000</v>
      </c>
      <c r="H5757" s="618">
        <f t="shared" si="2619"/>
        <v>0</v>
      </c>
      <c r="I5757" s="935">
        <f t="shared" si="2619"/>
        <v>480000</v>
      </c>
      <c r="J5757" s="628">
        <f t="shared" si="2619"/>
        <v>0</v>
      </c>
      <c r="K5757" s="743">
        <f t="shared" si="2616"/>
        <v>100</v>
      </c>
    </row>
    <row r="5758" spans="1:11" ht="12.95" customHeight="1" x14ac:dyDescent="0.25">
      <c r="A5758" s="732" t="s">
        <v>396</v>
      </c>
      <c r="B5758" s="4" t="s">
        <v>140</v>
      </c>
      <c r="C5758" s="12">
        <v>480000</v>
      </c>
      <c r="D5758" s="587"/>
      <c r="E5758" s="587"/>
      <c r="F5758" s="699"/>
      <c r="G5758" s="822">
        <v>480000</v>
      </c>
      <c r="H5758" s="605"/>
      <c r="I5758" s="831">
        <f>H5758+G5758</f>
        <v>480000</v>
      </c>
      <c r="J5758" s="636">
        <f>C5758-I5758</f>
        <v>0</v>
      </c>
      <c r="K5758" s="733">
        <f t="shared" si="2616"/>
        <v>100</v>
      </c>
    </row>
    <row r="5759" spans="1:11" ht="12.95" customHeight="1" x14ac:dyDescent="0.25">
      <c r="A5759" s="732" t="s">
        <v>397</v>
      </c>
      <c r="B5759" s="4" t="s">
        <v>385</v>
      </c>
      <c r="C5759" s="12">
        <f>C5760</f>
        <v>200000</v>
      </c>
      <c r="D5759" s="12">
        <f t="shared" ref="D5759:J5759" si="2620">D5760</f>
        <v>0</v>
      </c>
      <c r="E5759" s="12">
        <f t="shared" si="2620"/>
        <v>0</v>
      </c>
      <c r="F5759" s="633">
        <f t="shared" si="2620"/>
        <v>0</v>
      </c>
      <c r="G5759" s="824">
        <f t="shared" si="2620"/>
        <v>200000</v>
      </c>
      <c r="H5759" s="12">
        <f t="shared" si="2620"/>
        <v>0</v>
      </c>
      <c r="I5759" s="834">
        <f t="shared" si="2620"/>
        <v>200000</v>
      </c>
      <c r="J5759" s="634">
        <f t="shared" si="2620"/>
        <v>0</v>
      </c>
      <c r="K5759" s="733">
        <f t="shared" si="2616"/>
        <v>100</v>
      </c>
    </row>
    <row r="5760" spans="1:11" ht="12.95" customHeight="1" x14ac:dyDescent="0.25">
      <c r="A5760" s="732" t="s">
        <v>398</v>
      </c>
      <c r="B5760" s="4" t="s">
        <v>386</v>
      </c>
      <c r="C5760" s="12">
        <v>200000</v>
      </c>
      <c r="D5760" s="587"/>
      <c r="E5760" s="587"/>
      <c r="F5760" s="699"/>
      <c r="G5760" s="822">
        <v>200000</v>
      </c>
      <c r="H5760" s="605"/>
      <c r="I5760" s="831">
        <f>H5760+G5760</f>
        <v>200000</v>
      </c>
      <c r="J5760" s="636">
        <f>C5760-I5760</f>
        <v>0</v>
      </c>
      <c r="K5760" s="733">
        <f t="shared" si="2616"/>
        <v>100</v>
      </c>
    </row>
    <row r="5761" spans="1:11" ht="12.95" customHeight="1" x14ac:dyDescent="0.25">
      <c r="A5761" s="732" t="s">
        <v>399</v>
      </c>
      <c r="B5761" s="4" t="s">
        <v>141</v>
      </c>
      <c r="C5761" s="12">
        <f>C5762+C5763</f>
        <v>400000</v>
      </c>
      <c r="D5761" s="12">
        <f t="shared" ref="D5761:J5761" si="2621">D5762+D5763</f>
        <v>0</v>
      </c>
      <c r="E5761" s="12">
        <f t="shared" si="2621"/>
        <v>0</v>
      </c>
      <c r="F5761" s="633">
        <f t="shared" si="2621"/>
        <v>0</v>
      </c>
      <c r="G5761" s="824">
        <f t="shared" si="2621"/>
        <v>400000</v>
      </c>
      <c r="H5761" s="12">
        <f t="shared" si="2621"/>
        <v>0</v>
      </c>
      <c r="I5761" s="834">
        <f t="shared" si="2621"/>
        <v>400000</v>
      </c>
      <c r="J5761" s="634">
        <f t="shared" si="2621"/>
        <v>0</v>
      </c>
      <c r="K5761" s="733">
        <f t="shared" si="2616"/>
        <v>100</v>
      </c>
    </row>
    <row r="5762" spans="1:11" ht="12.95" customHeight="1" x14ac:dyDescent="0.25">
      <c r="A5762" s="732" t="s">
        <v>401</v>
      </c>
      <c r="B5762" s="4" t="s">
        <v>142</v>
      </c>
      <c r="C5762" s="12">
        <v>300000</v>
      </c>
      <c r="D5762" s="587"/>
      <c r="E5762" s="587"/>
      <c r="F5762" s="699"/>
      <c r="G5762" s="822">
        <v>300000</v>
      </c>
      <c r="H5762" s="605"/>
      <c r="I5762" s="831">
        <f>H5762+G5762</f>
        <v>300000</v>
      </c>
      <c r="J5762" s="636">
        <f>C5762-I5762</f>
        <v>0</v>
      </c>
      <c r="K5762" s="733">
        <f t="shared" si="2616"/>
        <v>100</v>
      </c>
    </row>
    <row r="5763" spans="1:11" ht="12.95" customHeight="1" x14ac:dyDescent="0.25">
      <c r="A5763" s="732" t="s">
        <v>400</v>
      </c>
      <c r="B5763" s="4" t="s">
        <v>387</v>
      </c>
      <c r="C5763" s="12">
        <v>100000</v>
      </c>
      <c r="D5763" s="587"/>
      <c r="E5763" s="587"/>
      <c r="F5763" s="699"/>
      <c r="G5763" s="822">
        <v>100000</v>
      </c>
      <c r="H5763" s="605"/>
      <c r="I5763" s="831">
        <f>H5763+G5763</f>
        <v>100000</v>
      </c>
      <c r="J5763" s="636">
        <f>C5763-I5763</f>
        <v>0</v>
      </c>
      <c r="K5763" s="733">
        <f t="shared" si="2616"/>
        <v>100</v>
      </c>
    </row>
    <row r="5764" spans="1:11" ht="12.95" customHeight="1" x14ac:dyDescent="0.25">
      <c r="A5764" s="732" t="s">
        <v>402</v>
      </c>
      <c r="B5764" s="4" t="s">
        <v>388</v>
      </c>
      <c r="C5764" s="12">
        <f>C5765+C5766</f>
        <v>800000</v>
      </c>
      <c r="D5764" s="12">
        <f t="shared" ref="D5764:J5764" si="2622">D5765+D5766</f>
        <v>0</v>
      </c>
      <c r="E5764" s="12">
        <f t="shared" si="2622"/>
        <v>0</v>
      </c>
      <c r="F5764" s="633">
        <f t="shared" si="2622"/>
        <v>0</v>
      </c>
      <c r="G5764" s="824">
        <f t="shared" si="2622"/>
        <v>800000</v>
      </c>
      <c r="H5764" s="12">
        <f t="shared" si="2622"/>
        <v>0</v>
      </c>
      <c r="I5764" s="834">
        <f t="shared" si="2622"/>
        <v>800000</v>
      </c>
      <c r="J5764" s="634">
        <f t="shared" si="2622"/>
        <v>0</v>
      </c>
      <c r="K5764" s="733">
        <f t="shared" si="2616"/>
        <v>100</v>
      </c>
    </row>
    <row r="5765" spans="1:11" ht="12.95" customHeight="1" x14ac:dyDescent="0.25">
      <c r="A5765" s="732" t="s">
        <v>404</v>
      </c>
      <c r="B5765" s="4" t="s">
        <v>389</v>
      </c>
      <c r="C5765" s="12">
        <v>500000</v>
      </c>
      <c r="D5765" s="587"/>
      <c r="E5765" s="587"/>
      <c r="F5765" s="699"/>
      <c r="G5765" s="822">
        <v>500000</v>
      </c>
      <c r="H5765" s="605"/>
      <c r="I5765" s="831">
        <f>H5765+G5765</f>
        <v>500000</v>
      </c>
      <c r="J5765" s="636">
        <f>C5765-I5765</f>
        <v>0</v>
      </c>
      <c r="K5765" s="733">
        <f t="shared" si="2616"/>
        <v>100</v>
      </c>
    </row>
    <row r="5766" spans="1:11" ht="12.95" customHeight="1" x14ac:dyDescent="0.25">
      <c r="A5766" s="732" t="s">
        <v>403</v>
      </c>
      <c r="B5766" s="4" t="s">
        <v>390</v>
      </c>
      <c r="C5766" s="12">
        <v>300000</v>
      </c>
      <c r="D5766" s="587"/>
      <c r="E5766" s="587"/>
      <c r="F5766" s="699"/>
      <c r="G5766" s="822">
        <v>300000</v>
      </c>
      <c r="H5766" s="605"/>
      <c r="I5766" s="831">
        <f>H5766+G5766</f>
        <v>300000</v>
      </c>
      <c r="J5766" s="636">
        <f>C5766-I5766</f>
        <v>0</v>
      </c>
      <c r="K5766" s="733">
        <f t="shared" si="2616"/>
        <v>100</v>
      </c>
    </row>
    <row r="5767" spans="1:11" ht="12.95" customHeight="1" x14ac:dyDescent="0.25">
      <c r="A5767" s="732" t="s">
        <v>405</v>
      </c>
      <c r="B5767" s="4" t="s">
        <v>143</v>
      </c>
      <c r="C5767" s="12">
        <f>C5768</f>
        <v>2295000</v>
      </c>
      <c r="D5767" s="12">
        <f t="shared" ref="D5767:J5767" si="2623">D5768</f>
        <v>0</v>
      </c>
      <c r="E5767" s="12">
        <f t="shared" si="2623"/>
        <v>0</v>
      </c>
      <c r="F5767" s="633">
        <f t="shared" si="2623"/>
        <v>0</v>
      </c>
      <c r="G5767" s="824">
        <f t="shared" si="2623"/>
        <v>2295000</v>
      </c>
      <c r="H5767" s="12">
        <f t="shared" si="2623"/>
        <v>0</v>
      </c>
      <c r="I5767" s="834">
        <f t="shared" si="2623"/>
        <v>2295000</v>
      </c>
      <c r="J5767" s="634">
        <f t="shared" si="2623"/>
        <v>0</v>
      </c>
      <c r="K5767" s="733">
        <f t="shared" si="2616"/>
        <v>100</v>
      </c>
    </row>
    <row r="5768" spans="1:11" ht="12.95" customHeight="1" x14ac:dyDescent="0.25">
      <c r="A5768" s="732" t="s">
        <v>406</v>
      </c>
      <c r="B5768" s="4" t="s">
        <v>160</v>
      </c>
      <c r="C5768" s="12">
        <v>2295000</v>
      </c>
      <c r="D5768" s="218"/>
      <c r="E5768" s="218"/>
      <c r="F5768" s="697"/>
      <c r="G5768" s="822">
        <v>2295000</v>
      </c>
      <c r="H5768" s="605"/>
      <c r="I5768" s="831">
        <f>H5768+G5768</f>
        <v>2295000</v>
      </c>
      <c r="J5768" s="604">
        <f>C5768-I5768</f>
        <v>0</v>
      </c>
      <c r="K5768" s="733">
        <f t="shared" si="2616"/>
        <v>100</v>
      </c>
    </row>
    <row r="5769" spans="1:11" ht="12.95" customHeight="1" x14ac:dyDescent="0.25">
      <c r="A5769" s="745" t="s">
        <v>98</v>
      </c>
      <c r="B5769" s="38" t="s">
        <v>97</v>
      </c>
      <c r="C5769" s="620">
        <f t="shared" ref="C5769:J5769" si="2624">C5770+C5779</f>
        <v>5000000</v>
      </c>
      <c r="D5769" s="620">
        <f t="shared" si="2624"/>
        <v>0</v>
      </c>
      <c r="E5769" s="620">
        <f t="shared" si="2624"/>
        <v>0</v>
      </c>
      <c r="F5769" s="453">
        <f t="shared" si="2624"/>
        <v>0</v>
      </c>
      <c r="G5769" s="825">
        <f t="shared" si="2624"/>
        <v>938750</v>
      </c>
      <c r="H5769" s="619">
        <f t="shared" si="2624"/>
        <v>0</v>
      </c>
      <c r="I5769" s="665">
        <f t="shared" si="2624"/>
        <v>938750</v>
      </c>
      <c r="J5769" s="621">
        <f t="shared" si="2624"/>
        <v>4061250</v>
      </c>
      <c r="K5769" s="746">
        <f t="shared" si="2616"/>
        <v>18.774999999999999</v>
      </c>
    </row>
    <row r="5770" spans="1:11" ht="12.95" customHeight="1" thickBot="1" x14ac:dyDescent="0.3">
      <c r="A5770" s="371" t="s">
        <v>74</v>
      </c>
      <c r="B5770" s="47" t="s">
        <v>75</v>
      </c>
      <c r="C5770" s="616">
        <f>C5771</f>
        <v>2000000</v>
      </c>
      <c r="D5770" s="616">
        <f t="shared" ref="D5770:J5770" si="2625">D5771</f>
        <v>0</v>
      </c>
      <c r="E5770" s="616">
        <f t="shared" si="2625"/>
        <v>0</v>
      </c>
      <c r="F5770" s="622">
        <f t="shared" si="2625"/>
        <v>0</v>
      </c>
      <c r="G5770" s="838">
        <f t="shared" si="2625"/>
        <v>740500</v>
      </c>
      <c r="H5770" s="641">
        <f t="shared" si="2625"/>
        <v>0</v>
      </c>
      <c r="I5770" s="962">
        <f t="shared" si="2625"/>
        <v>740500</v>
      </c>
      <c r="J5770" s="632">
        <f t="shared" si="2625"/>
        <v>1259500</v>
      </c>
      <c r="K5770" s="739">
        <f t="shared" si="2616"/>
        <v>37.025000000000006</v>
      </c>
    </row>
    <row r="5771" spans="1:11" ht="12.95" customHeight="1" thickBot="1" x14ac:dyDescent="0.3">
      <c r="A5771" s="776" t="s">
        <v>407</v>
      </c>
      <c r="B5771" s="3" t="s">
        <v>136</v>
      </c>
      <c r="C5771" s="617">
        <f>C5772+C5774+C5777</f>
        <v>2000000</v>
      </c>
      <c r="D5771" s="617">
        <f t="shared" ref="D5771:J5771" si="2626">D5772+D5774+D5777</f>
        <v>0</v>
      </c>
      <c r="E5771" s="617">
        <f t="shared" si="2626"/>
        <v>0</v>
      </c>
      <c r="F5771" s="624">
        <f t="shared" si="2626"/>
        <v>0</v>
      </c>
      <c r="G5771" s="820">
        <f t="shared" si="2626"/>
        <v>740500</v>
      </c>
      <c r="H5771" s="617">
        <f t="shared" si="2626"/>
        <v>0</v>
      </c>
      <c r="I5771" s="934">
        <f t="shared" si="2626"/>
        <v>740500</v>
      </c>
      <c r="J5771" s="625">
        <f t="shared" si="2626"/>
        <v>1259500</v>
      </c>
      <c r="K5771" s="741">
        <f t="shared" si="2616"/>
        <v>37.025000000000006</v>
      </c>
    </row>
    <row r="5772" spans="1:11" ht="12.95" customHeight="1" x14ac:dyDescent="0.25">
      <c r="A5772" s="777" t="s">
        <v>408</v>
      </c>
      <c r="B5772" s="41" t="s">
        <v>139</v>
      </c>
      <c r="C5772" s="618">
        <f>C5773</f>
        <v>550000</v>
      </c>
      <c r="D5772" s="618">
        <f t="shared" ref="D5772:J5772" si="2627">D5773</f>
        <v>0</v>
      </c>
      <c r="E5772" s="618">
        <f t="shared" si="2627"/>
        <v>0</v>
      </c>
      <c r="F5772" s="626">
        <f t="shared" si="2627"/>
        <v>0</v>
      </c>
      <c r="G5772" s="821">
        <f t="shared" si="2627"/>
        <v>149000</v>
      </c>
      <c r="H5772" s="618">
        <f t="shared" si="2627"/>
        <v>0</v>
      </c>
      <c r="I5772" s="935">
        <f t="shared" si="2627"/>
        <v>149000</v>
      </c>
      <c r="J5772" s="628">
        <f t="shared" si="2627"/>
        <v>401000</v>
      </c>
      <c r="K5772" s="743">
        <f t="shared" si="2616"/>
        <v>27.090909090909093</v>
      </c>
    </row>
    <row r="5773" spans="1:11" ht="12.95" customHeight="1" x14ac:dyDescent="0.25">
      <c r="A5773" s="778" t="s">
        <v>409</v>
      </c>
      <c r="B5773" s="4" t="s">
        <v>140</v>
      </c>
      <c r="C5773" s="12">
        <v>550000</v>
      </c>
      <c r="D5773" s="587"/>
      <c r="E5773" s="587"/>
      <c r="F5773" s="699"/>
      <c r="G5773" s="822">
        <v>149000</v>
      </c>
      <c r="H5773" s="605"/>
      <c r="I5773" s="823">
        <f>H5773+G5773</f>
        <v>149000</v>
      </c>
      <c r="J5773" s="604">
        <f>C5773-I5773</f>
        <v>401000</v>
      </c>
      <c r="K5773" s="733">
        <f t="shared" si="2616"/>
        <v>27.090909090909093</v>
      </c>
    </row>
    <row r="5774" spans="1:11" ht="12.95" customHeight="1" x14ac:dyDescent="0.25">
      <c r="A5774" s="778" t="s">
        <v>410</v>
      </c>
      <c r="B5774" s="4" t="s">
        <v>141</v>
      </c>
      <c r="C5774" s="12">
        <f>C5775+C5776</f>
        <v>450000</v>
      </c>
      <c r="D5774" s="12">
        <f t="shared" ref="D5774:J5774" si="2628">D5775+D5776</f>
        <v>0</v>
      </c>
      <c r="E5774" s="12">
        <f t="shared" si="2628"/>
        <v>0</v>
      </c>
      <c r="F5774" s="633">
        <f t="shared" si="2628"/>
        <v>0</v>
      </c>
      <c r="G5774" s="824">
        <f t="shared" si="2628"/>
        <v>91500</v>
      </c>
      <c r="H5774" s="12">
        <f t="shared" si="2628"/>
        <v>0</v>
      </c>
      <c r="I5774" s="834">
        <f t="shared" si="2628"/>
        <v>91500</v>
      </c>
      <c r="J5774" s="634">
        <f t="shared" si="2628"/>
        <v>358500</v>
      </c>
      <c r="K5774" s="733">
        <f t="shared" si="2616"/>
        <v>20.333333333333332</v>
      </c>
    </row>
    <row r="5775" spans="1:11" ht="12.95" customHeight="1" x14ac:dyDescent="0.25">
      <c r="A5775" s="778" t="s">
        <v>411</v>
      </c>
      <c r="B5775" s="4" t="s">
        <v>142</v>
      </c>
      <c r="C5775" s="12">
        <v>450000</v>
      </c>
      <c r="D5775" s="587"/>
      <c r="E5775" s="587"/>
      <c r="F5775" s="699"/>
      <c r="G5775" s="822">
        <v>91500</v>
      </c>
      <c r="H5775" s="605">
        <v>0</v>
      </c>
      <c r="I5775" s="823">
        <f>H5775+G5775</f>
        <v>91500</v>
      </c>
      <c r="J5775" s="604">
        <f>C5775-I5775</f>
        <v>358500</v>
      </c>
      <c r="K5775" s="733">
        <f t="shared" si="2616"/>
        <v>20.333333333333332</v>
      </c>
    </row>
    <row r="5776" spans="1:11" ht="12.95" customHeight="1" x14ac:dyDescent="0.25">
      <c r="A5776" s="778" t="s">
        <v>941</v>
      </c>
      <c r="B5776" s="4" t="s">
        <v>387</v>
      </c>
      <c r="C5776" s="12">
        <v>0</v>
      </c>
      <c r="D5776" s="587"/>
      <c r="E5776" s="587"/>
      <c r="F5776" s="699"/>
      <c r="G5776" s="822"/>
      <c r="H5776" s="605"/>
      <c r="I5776" s="823"/>
      <c r="J5776" s="604">
        <f>C5776-I5776</f>
        <v>0</v>
      </c>
      <c r="K5776" s="733"/>
    </row>
    <row r="5777" spans="1:11" ht="12.95" customHeight="1" x14ac:dyDescent="0.25">
      <c r="A5777" s="778" t="s">
        <v>412</v>
      </c>
      <c r="B5777" s="4" t="s">
        <v>143</v>
      </c>
      <c r="C5777" s="12">
        <f>C5778</f>
        <v>1000000</v>
      </c>
      <c r="D5777" s="12">
        <f t="shared" ref="D5777:J5777" si="2629">D5778</f>
        <v>0</v>
      </c>
      <c r="E5777" s="12">
        <f t="shared" si="2629"/>
        <v>0</v>
      </c>
      <c r="F5777" s="633">
        <f t="shared" si="2629"/>
        <v>0</v>
      </c>
      <c r="G5777" s="824">
        <f t="shared" si="2629"/>
        <v>500000</v>
      </c>
      <c r="H5777" s="12">
        <f t="shared" si="2629"/>
        <v>0</v>
      </c>
      <c r="I5777" s="834">
        <f t="shared" si="2629"/>
        <v>500000</v>
      </c>
      <c r="J5777" s="634">
        <f t="shared" si="2629"/>
        <v>500000</v>
      </c>
      <c r="K5777" s="733">
        <f t="shared" ref="K5777:K5786" si="2630">I5777/C5777*100</f>
        <v>50</v>
      </c>
    </row>
    <row r="5778" spans="1:11" ht="12.95" customHeight="1" x14ac:dyDescent="0.25">
      <c r="A5778" s="778" t="s">
        <v>413</v>
      </c>
      <c r="B5778" s="4" t="s">
        <v>160</v>
      </c>
      <c r="C5778" s="12">
        <v>1000000</v>
      </c>
      <c r="D5778" s="218"/>
      <c r="E5778" s="218"/>
      <c r="F5778" s="697"/>
      <c r="G5778" s="822">
        <v>500000</v>
      </c>
      <c r="H5778" s="605">
        <v>0</v>
      </c>
      <c r="I5778" s="823">
        <f>H5778+G5778</f>
        <v>500000</v>
      </c>
      <c r="J5778" s="604">
        <f>C5778-I5778</f>
        <v>500000</v>
      </c>
      <c r="K5778" s="733">
        <f t="shared" si="2630"/>
        <v>50</v>
      </c>
    </row>
    <row r="5779" spans="1:11" ht="12.95" customHeight="1" thickBot="1" x14ac:dyDescent="0.3">
      <c r="A5779" s="371" t="s">
        <v>76</v>
      </c>
      <c r="B5779" s="47" t="s">
        <v>77</v>
      </c>
      <c r="C5779" s="616">
        <f>C5780</f>
        <v>3000000</v>
      </c>
      <c r="D5779" s="616">
        <f t="shared" ref="D5779:J5779" si="2631">D5780</f>
        <v>0</v>
      </c>
      <c r="E5779" s="616">
        <f t="shared" si="2631"/>
        <v>0</v>
      </c>
      <c r="F5779" s="622">
        <f t="shared" si="2631"/>
        <v>0</v>
      </c>
      <c r="G5779" s="838">
        <f t="shared" si="2631"/>
        <v>198250</v>
      </c>
      <c r="H5779" s="641">
        <f t="shared" si="2631"/>
        <v>0</v>
      </c>
      <c r="I5779" s="962">
        <f t="shared" si="2631"/>
        <v>198250</v>
      </c>
      <c r="J5779" s="632">
        <f t="shared" si="2631"/>
        <v>2801750</v>
      </c>
      <c r="K5779" s="739">
        <f t="shared" si="2630"/>
        <v>6.6083333333333325</v>
      </c>
    </row>
    <row r="5780" spans="1:11" ht="12.95" customHeight="1" thickBot="1" x14ac:dyDescent="0.3">
      <c r="A5780" s="776" t="s">
        <v>414</v>
      </c>
      <c r="B5780" s="3" t="s">
        <v>136</v>
      </c>
      <c r="C5780" s="617">
        <f>C5781+C5783+C5785</f>
        <v>3000000</v>
      </c>
      <c r="D5780" s="617">
        <f t="shared" ref="D5780:J5780" si="2632">D5781+D5783+D5785</f>
        <v>0</v>
      </c>
      <c r="E5780" s="617">
        <f t="shared" si="2632"/>
        <v>0</v>
      </c>
      <c r="F5780" s="624">
        <f t="shared" si="2632"/>
        <v>0</v>
      </c>
      <c r="G5780" s="820">
        <f t="shared" si="2632"/>
        <v>198250</v>
      </c>
      <c r="H5780" s="617">
        <f t="shared" si="2632"/>
        <v>0</v>
      </c>
      <c r="I5780" s="934">
        <f t="shared" si="2632"/>
        <v>198250</v>
      </c>
      <c r="J5780" s="625">
        <f t="shared" si="2632"/>
        <v>2801750</v>
      </c>
      <c r="K5780" s="749">
        <f t="shared" si="2630"/>
        <v>6.6083333333333325</v>
      </c>
    </row>
    <row r="5781" spans="1:11" ht="12.95" customHeight="1" x14ac:dyDescent="0.25">
      <c r="A5781" s="777" t="s">
        <v>415</v>
      </c>
      <c r="B5781" s="41" t="s">
        <v>139</v>
      </c>
      <c r="C5781" s="618">
        <f>C5782</f>
        <v>940000</v>
      </c>
      <c r="D5781" s="618">
        <f t="shared" ref="D5781:J5781" si="2633">D5782</f>
        <v>0</v>
      </c>
      <c r="E5781" s="618">
        <f t="shared" si="2633"/>
        <v>0</v>
      </c>
      <c r="F5781" s="626">
        <f t="shared" si="2633"/>
        <v>0</v>
      </c>
      <c r="G5781" s="821">
        <f t="shared" si="2633"/>
        <v>164500</v>
      </c>
      <c r="H5781" s="618">
        <f t="shared" si="2633"/>
        <v>0</v>
      </c>
      <c r="I5781" s="935">
        <f t="shared" si="2633"/>
        <v>164500</v>
      </c>
      <c r="J5781" s="628">
        <f t="shared" si="2633"/>
        <v>775500</v>
      </c>
      <c r="K5781" s="759">
        <f t="shared" si="2630"/>
        <v>17.5</v>
      </c>
    </row>
    <row r="5782" spans="1:11" ht="12.95" customHeight="1" x14ac:dyDescent="0.25">
      <c r="A5782" s="778" t="s">
        <v>416</v>
      </c>
      <c r="B5782" s="4" t="s">
        <v>140</v>
      </c>
      <c r="C5782" s="12">
        <v>940000</v>
      </c>
      <c r="D5782" s="587"/>
      <c r="E5782" s="587"/>
      <c r="F5782" s="699"/>
      <c r="G5782" s="822">
        <v>164500</v>
      </c>
      <c r="H5782" s="605"/>
      <c r="I5782" s="823">
        <f>H5782+G5782</f>
        <v>164500</v>
      </c>
      <c r="J5782" s="636">
        <f>C5782-I5782</f>
        <v>775500</v>
      </c>
      <c r="K5782" s="752">
        <f t="shared" si="2630"/>
        <v>17.5</v>
      </c>
    </row>
    <row r="5783" spans="1:11" ht="12.95" customHeight="1" x14ac:dyDescent="0.25">
      <c r="A5783" s="778" t="s">
        <v>417</v>
      </c>
      <c r="B5783" s="4" t="s">
        <v>141</v>
      </c>
      <c r="C5783" s="12">
        <f>C5784</f>
        <v>100000</v>
      </c>
      <c r="D5783" s="12">
        <f t="shared" ref="D5783:J5783" si="2634">D5784</f>
        <v>0</v>
      </c>
      <c r="E5783" s="12">
        <f t="shared" si="2634"/>
        <v>0</v>
      </c>
      <c r="F5783" s="633">
        <f t="shared" si="2634"/>
        <v>0</v>
      </c>
      <c r="G5783" s="824">
        <f t="shared" si="2634"/>
        <v>33750</v>
      </c>
      <c r="H5783" s="12">
        <f t="shared" si="2634"/>
        <v>0</v>
      </c>
      <c r="I5783" s="834">
        <f t="shared" si="2634"/>
        <v>33750</v>
      </c>
      <c r="J5783" s="634">
        <f t="shared" si="2634"/>
        <v>66250</v>
      </c>
      <c r="K5783" s="752">
        <f t="shared" si="2630"/>
        <v>33.75</v>
      </c>
    </row>
    <row r="5784" spans="1:11" ht="12.95" customHeight="1" x14ac:dyDescent="0.25">
      <c r="A5784" s="778" t="s">
        <v>418</v>
      </c>
      <c r="B5784" s="4" t="s">
        <v>142</v>
      </c>
      <c r="C5784" s="12">
        <v>100000</v>
      </c>
      <c r="D5784" s="218"/>
      <c r="E5784" s="218"/>
      <c r="F5784" s="699"/>
      <c r="G5784" s="822">
        <v>33750</v>
      </c>
      <c r="H5784" s="605"/>
      <c r="I5784" s="831">
        <f>H5784+G5784</f>
        <v>33750</v>
      </c>
      <c r="J5784" s="636">
        <f>C5784-I5784</f>
        <v>66250</v>
      </c>
      <c r="K5784" s="752">
        <f t="shared" si="2630"/>
        <v>33.75</v>
      </c>
    </row>
    <row r="5785" spans="1:11" ht="12.95" customHeight="1" x14ac:dyDescent="0.25">
      <c r="A5785" s="778" t="s">
        <v>419</v>
      </c>
      <c r="B5785" s="4" t="s">
        <v>143</v>
      </c>
      <c r="C5785" s="12">
        <f>C5786</f>
        <v>1960000</v>
      </c>
      <c r="D5785" s="12">
        <f t="shared" ref="D5785:J5785" si="2635">D5786</f>
        <v>0</v>
      </c>
      <c r="E5785" s="12">
        <f t="shared" si="2635"/>
        <v>0</v>
      </c>
      <c r="F5785" s="633">
        <f t="shared" si="2635"/>
        <v>0</v>
      </c>
      <c r="G5785" s="824">
        <f t="shared" si="2635"/>
        <v>0</v>
      </c>
      <c r="H5785" s="12">
        <f t="shared" si="2635"/>
        <v>0</v>
      </c>
      <c r="I5785" s="834">
        <f t="shared" si="2635"/>
        <v>0</v>
      </c>
      <c r="J5785" s="634">
        <f t="shared" si="2635"/>
        <v>1960000</v>
      </c>
      <c r="K5785" s="752">
        <f t="shared" si="2630"/>
        <v>0</v>
      </c>
    </row>
    <row r="5786" spans="1:11" ht="12.95" customHeight="1" thickBot="1" x14ac:dyDescent="0.3">
      <c r="A5786" s="778" t="s">
        <v>420</v>
      </c>
      <c r="B5786" s="4" t="s">
        <v>160</v>
      </c>
      <c r="C5786" s="12">
        <v>1960000</v>
      </c>
      <c r="D5786" s="218"/>
      <c r="E5786" s="218"/>
      <c r="F5786" s="699"/>
      <c r="G5786" s="804"/>
      <c r="H5786" s="605"/>
      <c r="I5786" s="823">
        <f>H5786+G5786</f>
        <v>0</v>
      </c>
      <c r="J5786" s="636">
        <f>C5786-I5786</f>
        <v>1960000</v>
      </c>
      <c r="K5786" s="781">
        <f t="shared" si="2630"/>
        <v>0</v>
      </c>
    </row>
    <row r="5787" spans="1:11" ht="12.95" customHeight="1" thickBot="1" x14ac:dyDescent="0.3">
      <c r="A5787" s="1647" t="s">
        <v>112</v>
      </c>
      <c r="B5787" s="1648"/>
      <c r="C5787" s="671">
        <f>C5296</f>
        <v>2001624600</v>
      </c>
      <c r="D5787" s="671">
        <f>D5292</f>
        <v>1600021844</v>
      </c>
      <c r="E5787" s="671">
        <f>E5292</f>
        <v>115280520</v>
      </c>
      <c r="F5787" s="796">
        <f>F5292</f>
        <v>1715302364</v>
      </c>
      <c r="G5787" s="861">
        <f>G5296</f>
        <v>1599992264</v>
      </c>
      <c r="H5787" s="671">
        <f>H5296</f>
        <v>115280520</v>
      </c>
      <c r="I5787" s="955">
        <f>I5296</f>
        <v>1715272784</v>
      </c>
      <c r="J5787" s="672">
        <f>J5296</f>
        <v>280226816</v>
      </c>
      <c r="K5787" s="782">
        <f>K5296</f>
        <v>85.69402993948016</v>
      </c>
    </row>
    <row r="5788" spans="1:11" ht="12.95" customHeight="1" thickTop="1" thickBot="1" x14ac:dyDescent="0.3">
      <c r="A5788" s="1649" t="s">
        <v>693</v>
      </c>
      <c r="B5788" s="1650"/>
      <c r="C5788" s="710"/>
      <c r="D5788" s="710"/>
      <c r="E5788" s="710"/>
      <c r="F5788" s="711"/>
      <c r="G5788" s="862"/>
      <c r="H5788" s="673"/>
      <c r="I5788" s="956"/>
      <c r="J5788" s="674">
        <f>F5787-I5787</f>
        <v>29580</v>
      </c>
      <c r="K5788" s="783"/>
    </row>
    <row r="5789" spans="1:11" ht="12.95" customHeight="1" x14ac:dyDescent="0.25">
      <c r="A5789" s="216"/>
      <c r="B5789" s="216"/>
      <c r="C5789" s="1651" t="s">
        <v>455</v>
      </c>
      <c r="D5789" s="1651"/>
      <c r="E5789" s="387">
        <f>J5788</f>
        <v>29580</v>
      </c>
      <c r="F5789" s="237"/>
      <c r="G5789" s="1652" t="s">
        <v>1092</v>
      </c>
      <c r="H5789" s="1652"/>
      <c r="I5789" s="1652"/>
      <c r="J5789" s="1652"/>
      <c r="K5789" s="1652"/>
    </row>
    <row r="5790" spans="1:11" ht="12.95" customHeight="1" x14ac:dyDescent="0.25">
      <c r="A5790" s="216"/>
      <c r="B5790" s="216"/>
      <c r="C5790" s="1653" t="s">
        <v>787</v>
      </c>
      <c r="D5790" s="1653"/>
      <c r="E5790" s="388">
        <v>0</v>
      </c>
      <c r="F5790" s="237"/>
      <c r="G5790" s="1654" t="s">
        <v>720</v>
      </c>
      <c r="H5790" s="1654"/>
      <c r="I5790" s="1654"/>
      <c r="J5790" s="1654"/>
      <c r="K5790" s="1654"/>
    </row>
    <row r="5791" spans="1:11" ht="12.95" customHeight="1" x14ac:dyDescent="0.25">
      <c r="A5791" s="216"/>
      <c r="B5791" s="216"/>
      <c r="C5791" s="1655" t="s">
        <v>572</v>
      </c>
      <c r="D5791" s="1655"/>
      <c r="E5791" s="675">
        <f>E5789-E5790</f>
        <v>29580</v>
      </c>
      <c r="F5791" s="237"/>
      <c r="G5791" s="237"/>
      <c r="H5791" s="237"/>
      <c r="I5791" s="237"/>
      <c r="J5791" s="237"/>
      <c r="K5791" s="237"/>
    </row>
    <row r="5792" spans="1:11" ht="12.95" customHeight="1" x14ac:dyDescent="0.25">
      <c r="A5792" s="216"/>
      <c r="B5792" s="216"/>
      <c r="C5792" s="216"/>
      <c r="D5792" s="216"/>
      <c r="E5792" s="676">
        <f>E5791+E5790</f>
        <v>29580</v>
      </c>
      <c r="F5792" s="237"/>
      <c r="G5792" s="237"/>
      <c r="H5792" s="237"/>
      <c r="I5792" s="677"/>
      <c r="J5792" s="237"/>
      <c r="K5792" s="237"/>
    </row>
    <row r="5793" spans="1:11" ht="12.95" customHeight="1" x14ac:dyDescent="0.25">
      <c r="A5793" s="216"/>
      <c r="B5793" s="712"/>
      <c r="C5793" s="387"/>
      <c r="D5793" s="216"/>
      <c r="E5793" s="216"/>
      <c r="F5793" s="237"/>
      <c r="G5793" s="677"/>
      <c r="H5793" s="677"/>
      <c r="I5793" s="957" t="s">
        <v>744</v>
      </c>
      <c r="J5793" s="677"/>
      <c r="K5793" s="677"/>
    </row>
    <row r="5794" spans="1:11" ht="12.95" customHeight="1" x14ac:dyDescent="0.25">
      <c r="A5794" s="216"/>
      <c r="B5794" s="712"/>
      <c r="C5794" s="713"/>
      <c r="D5794" s="387"/>
      <c r="E5794" s="713"/>
      <c r="F5794" s="237"/>
      <c r="G5794" s="677"/>
      <c r="H5794" s="677"/>
      <c r="I5794" s="958" t="s">
        <v>745</v>
      </c>
      <c r="J5794" s="677"/>
      <c r="K5794" s="677"/>
    </row>
    <row r="5795" spans="1:11" ht="14.1" customHeight="1" x14ac:dyDescent="0.25"/>
    <row r="5796" spans="1:11" ht="14.1" customHeight="1" x14ac:dyDescent="0.25"/>
    <row r="5797" spans="1:11" ht="14.1" customHeight="1" x14ac:dyDescent="0.25"/>
    <row r="5798" spans="1:11" ht="14.1" customHeight="1" x14ac:dyDescent="0.25"/>
    <row r="5799" spans="1:11" ht="14.1" customHeight="1" x14ac:dyDescent="0.25"/>
    <row r="5800" spans="1:11" ht="14.1" customHeight="1" x14ac:dyDescent="0.25"/>
    <row r="5801" spans="1:11" ht="14.1" customHeight="1" x14ac:dyDescent="0.25"/>
    <row r="5802" spans="1:11" ht="14.1" customHeight="1" x14ac:dyDescent="0.25"/>
    <row r="5803" spans="1:11" ht="14.1" customHeight="1" x14ac:dyDescent="0.25"/>
    <row r="5804" spans="1:11" ht="14.1" customHeight="1" x14ac:dyDescent="0.25"/>
    <row r="5805" spans="1:11" ht="14.1" customHeight="1" x14ac:dyDescent="0.25"/>
    <row r="5806" spans="1:11" ht="14.1" customHeight="1" x14ac:dyDescent="0.25"/>
    <row r="5807" spans="1:11" ht="14.1" customHeight="1" x14ac:dyDescent="0.25"/>
    <row r="5808" spans="1:11" ht="14.1" customHeight="1" x14ac:dyDescent="0.25"/>
    <row r="5809" ht="14.1" customHeight="1" x14ac:dyDescent="0.25"/>
    <row r="5810" ht="14.1" customHeight="1" x14ac:dyDescent="0.25"/>
    <row r="5811" ht="14.1" customHeight="1" x14ac:dyDescent="0.25"/>
    <row r="5812" ht="14.1" customHeight="1" x14ac:dyDescent="0.25"/>
    <row r="5813" ht="14.1" customHeight="1" x14ac:dyDescent="0.25"/>
    <row r="5814" ht="14.1" customHeight="1" x14ac:dyDescent="0.25"/>
    <row r="5815" ht="14.1" customHeight="1" x14ac:dyDescent="0.25"/>
    <row r="5816" ht="14.1" customHeight="1" x14ac:dyDescent="0.25"/>
    <row r="5817" ht="14.1" customHeight="1" x14ac:dyDescent="0.25"/>
    <row r="5818" ht="14.1" customHeight="1" x14ac:dyDescent="0.25"/>
    <row r="5819" ht="14.1" customHeight="1" x14ac:dyDescent="0.25"/>
    <row r="5820" ht="14.1" customHeight="1" x14ac:dyDescent="0.25"/>
    <row r="5821" ht="14.1" customHeight="1" x14ac:dyDescent="0.25"/>
    <row r="5822" ht="14.1" customHeight="1" x14ac:dyDescent="0.25"/>
    <row r="5823" ht="14.1" customHeight="1" x14ac:dyDescent="0.25"/>
    <row r="5824" ht="14.1" customHeight="1" x14ac:dyDescent="0.25"/>
    <row r="5825" spans="1:11" ht="14.1" customHeight="1" x14ac:dyDescent="0.25"/>
    <row r="5826" spans="1:11" ht="14.1" customHeight="1" x14ac:dyDescent="0.25"/>
    <row r="5827" spans="1:11" ht="14.1" customHeight="1" x14ac:dyDescent="0.25"/>
    <row r="5828" spans="1:11" ht="14.1" customHeight="1" x14ac:dyDescent="0.25"/>
    <row r="5829" spans="1:11" ht="14.1" customHeight="1" x14ac:dyDescent="0.25"/>
    <row r="5830" spans="1:11" ht="14.1" customHeight="1" x14ac:dyDescent="0.25"/>
    <row r="5831" spans="1:11" ht="14.1" customHeight="1" x14ac:dyDescent="0.25"/>
    <row r="5832" spans="1:11" ht="14.1" customHeight="1" x14ac:dyDescent="0.25"/>
    <row r="5833" spans="1:11" ht="14.1" customHeight="1" x14ac:dyDescent="0.25"/>
    <row r="5834" spans="1:11" ht="14.1" customHeight="1" x14ac:dyDescent="0.25"/>
    <row r="5835" spans="1:11" ht="14.1" customHeight="1" x14ac:dyDescent="0.25">
      <c r="A5835" s="1656" t="s">
        <v>421</v>
      </c>
      <c r="B5835" s="1656"/>
      <c r="C5835" s="1656"/>
      <c r="D5835" s="1656"/>
      <c r="E5835" s="1656"/>
      <c r="F5835" s="1656"/>
      <c r="G5835" s="1656"/>
      <c r="H5835" s="1656"/>
      <c r="I5835" s="1656"/>
      <c r="J5835" s="1656"/>
      <c r="K5835" s="1656"/>
    </row>
    <row r="5836" spans="1:11" ht="14.1" customHeight="1" x14ac:dyDescent="0.25">
      <c r="A5836" s="1657" t="s">
        <v>422</v>
      </c>
      <c r="B5836" s="1657"/>
      <c r="C5836" s="1657"/>
      <c r="D5836" s="1657"/>
      <c r="E5836" s="1657"/>
      <c r="F5836" s="1657"/>
      <c r="G5836" s="1657"/>
      <c r="H5836" s="1657"/>
      <c r="I5836" s="1657"/>
      <c r="J5836" s="1657"/>
      <c r="K5836" s="1657"/>
    </row>
    <row r="5837" spans="1:11" ht="14.1" customHeight="1" x14ac:dyDescent="0.25">
      <c r="A5837" s="1656" t="s">
        <v>943</v>
      </c>
      <c r="B5837" s="1656"/>
      <c r="C5837" s="1656"/>
      <c r="D5837" s="1656"/>
      <c r="E5837" s="1656"/>
      <c r="F5837" s="1656"/>
      <c r="G5837" s="1656"/>
      <c r="H5837" s="1656"/>
      <c r="I5837" s="1656"/>
      <c r="J5837" s="1656"/>
      <c r="K5837" s="1656"/>
    </row>
    <row r="5838" spans="1:11" ht="14.1" customHeight="1" thickBot="1" x14ac:dyDescent="0.3">
      <c r="A5838" s="714" t="s">
        <v>1103</v>
      </c>
      <c r="B5838" s="715"/>
      <c r="C5838" s="8"/>
      <c r="D5838" s="9"/>
      <c r="E5838" s="1658"/>
      <c r="F5838" s="1658"/>
      <c r="G5838" s="1659"/>
      <c r="H5838" s="1659"/>
      <c r="I5838" s="920"/>
      <c r="J5838" s="288"/>
      <c r="K5838" s="289">
        <v>1</v>
      </c>
    </row>
    <row r="5839" spans="1:11" ht="14.1" customHeight="1" x14ac:dyDescent="0.25">
      <c r="A5839" s="1660" t="s">
        <v>423</v>
      </c>
      <c r="B5839" s="1663" t="s">
        <v>424</v>
      </c>
      <c r="C5839" s="1666" t="s">
        <v>1096</v>
      </c>
      <c r="D5839" s="1669" t="s">
        <v>425</v>
      </c>
      <c r="E5839" s="1669"/>
      <c r="F5839" s="1670"/>
      <c r="G5839" s="1671" t="s">
        <v>426</v>
      </c>
      <c r="H5839" s="1672"/>
      <c r="I5839" s="1673"/>
      <c r="J5839" s="716"/>
      <c r="K5839" s="1674" t="s">
        <v>427</v>
      </c>
    </row>
    <row r="5840" spans="1:11" ht="14.1" customHeight="1" x14ac:dyDescent="0.25">
      <c r="A5840" s="1661"/>
      <c r="B5840" s="1664"/>
      <c r="C5840" s="1667"/>
      <c r="D5840" s="683" t="s">
        <v>428</v>
      </c>
      <c r="E5840" s="683" t="s">
        <v>428</v>
      </c>
      <c r="F5840" s="684" t="s">
        <v>428</v>
      </c>
      <c r="G5840" s="798" t="s">
        <v>428</v>
      </c>
      <c r="H5840" s="577" t="s">
        <v>428</v>
      </c>
      <c r="I5840" s="921" t="s">
        <v>428</v>
      </c>
      <c r="J5840" s="1676" t="s">
        <v>429</v>
      </c>
      <c r="K5840" s="1675"/>
    </row>
    <row r="5841" spans="1:14" ht="14.1" customHeight="1" x14ac:dyDescent="0.25">
      <c r="A5841" s="1661"/>
      <c r="B5841" s="1664"/>
      <c r="C5841" s="1667"/>
      <c r="D5841" s="1571" t="s">
        <v>430</v>
      </c>
      <c r="E5841" s="1571" t="s">
        <v>430</v>
      </c>
      <c r="F5841" s="686" t="s">
        <v>431</v>
      </c>
      <c r="G5841" s="799" t="s">
        <v>430</v>
      </c>
      <c r="H5841" s="1574" t="s">
        <v>430</v>
      </c>
      <c r="I5841" s="922" t="s">
        <v>431</v>
      </c>
      <c r="J5841" s="1677"/>
      <c r="K5841" s="1675"/>
      <c r="M5841">
        <v>1716250314</v>
      </c>
    </row>
    <row r="5842" spans="1:14" ht="14.1" customHeight="1" x14ac:dyDescent="0.25">
      <c r="A5842" s="1662"/>
      <c r="B5842" s="1665"/>
      <c r="C5842" s="1668"/>
      <c r="D5842" s="1572" t="s">
        <v>432</v>
      </c>
      <c r="E5842" s="1572" t="s">
        <v>433</v>
      </c>
      <c r="F5842" s="688" t="s">
        <v>433</v>
      </c>
      <c r="G5842" s="800" t="s">
        <v>432</v>
      </c>
      <c r="H5842" s="1575" t="s">
        <v>433</v>
      </c>
      <c r="I5842" s="923" t="s">
        <v>433</v>
      </c>
      <c r="J5842" s="580" t="s">
        <v>434</v>
      </c>
      <c r="K5842" s="1675"/>
      <c r="M5842" s="340">
        <f>M5841-D5844</f>
        <v>947950</v>
      </c>
    </row>
    <row r="5843" spans="1:14" ht="14.1" customHeight="1" thickBot="1" x14ac:dyDescent="0.3">
      <c r="A5843" s="717" t="s">
        <v>435</v>
      </c>
      <c r="B5843" s="689">
        <v>2</v>
      </c>
      <c r="C5843" s="690" t="s">
        <v>436</v>
      </c>
      <c r="D5843" s="690" t="s">
        <v>437</v>
      </c>
      <c r="E5843" s="690" t="s">
        <v>438</v>
      </c>
      <c r="F5843" s="691" t="s">
        <v>439</v>
      </c>
      <c r="G5843" s="801">
        <v>7</v>
      </c>
      <c r="H5843" s="581">
        <v>8</v>
      </c>
      <c r="I5843" s="924">
        <v>9</v>
      </c>
      <c r="J5843" s="582">
        <v>10</v>
      </c>
      <c r="K5843" s="718">
        <v>11</v>
      </c>
    </row>
    <row r="5844" spans="1:14" ht="13.5" customHeight="1" thickBot="1" x14ac:dyDescent="0.3">
      <c r="A5844" s="719"/>
      <c r="B5844" s="24" t="s">
        <v>440</v>
      </c>
      <c r="C5844" s="692"/>
      <c r="D5844" s="25">
        <f>D5845+D5846</f>
        <v>1715302364</v>
      </c>
      <c r="E5844" s="25">
        <f>E5845+E5846</f>
        <v>189112940</v>
      </c>
      <c r="F5844" s="64">
        <f>E5844+D5844</f>
        <v>1904415304</v>
      </c>
      <c r="G5844" s="802"/>
      <c r="H5844" s="583"/>
      <c r="I5844" s="925"/>
      <c r="J5844" s="584"/>
      <c r="K5844" s="720"/>
    </row>
    <row r="5845" spans="1:14" ht="13.5" customHeight="1" x14ac:dyDescent="0.25">
      <c r="A5845" s="721"/>
      <c r="B5845" s="21" t="s">
        <v>453</v>
      </c>
      <c r="C5845" s="22"/>
      <c r="D5845" s="23">
        <f>F5293</f>
        <v>1407162271</v>
      </c>
      <c r="E5845" s="23">
        <v>115742520</v>
      </c>
      <c r="F5845" s="65">
        <f>E5845+D5845</f>
        <v>1522904791</v>
      </c>
      <c r="G5845" s="803"/>
      <c r="H5845" s="585"/>
      <c r="I5845" s="926"/>
      <c r="J5845" s="586"/>
      <c r="K5845" s="720"/>
    </row>
    <row r="5846" spans="1:14" ht="13.5" customHeight="1" x14ac:dyDescent="0.25">
      <c r="A5846" s="722"/>
      <c r="B5846" s="10" t="s">
        <v>452</v>
      </c>
      <c r="C5846" s="11"/>
      <c r="D5846" s="416">
        <v>308140093</v>
      </c>
      <c r="E5846" s="15">
        <v>73370420</v>
      </c>
      <c r="F5846" s="13">
        <f>E5846+D5846</f>
        <v>381510513</v>
      </c>
      <c r="G5846" s="804"/>
      <c r="H5846" s="587"/>
      <c r="I5846" s="927"/>
      <c r="J5846" s="588"/>
      <c r="K5846" s="720"/>
    </row>
    <row r="5847" spans="1:14" ht="13.5" customHeight="1" thickBot="1" x14ac:dyDescent="0.3">
      <c r="A5847" s="723"/>
      <c r="B5847" s="589"/>
      <c r="C5847" s="589"/>
      <c r="D5847" s="211"/>
      <c r="E5847" s="211"/>
      <c r="F5847" s="693"/>
      <c r="G5847" s="805"/>
      <c r="H5847" s="590"/>
      <c r="I5847" s="928"/>
      <c r="J5847" s="591"/>
      <c r="K5847" s="724"/>
    </row>
    <row r="5848" spans="1:14" ht="13.5" customHeight="1" thickTop="1" thickBot="1" x14ac:dyDescent="0.3">
      <c r="A5848" s="725" t="s">
        <v>81</v>
      </c>
      <c r="B5848" s="592" t="s">
        <v>78</v>
      </c>
      <c r="C5848" s="593">
        <f t="shared" ref="C5848:J5848" si="2636">C5850+C5863</f>
        <v>1997839600</v>
      </c>
      <c r="D5848" s="593">
        <f t="shared" si="2636"/>
        <v>0</v>
      </c>
      <c r="E5848" s="593">
        <f t="shared" si="2636"/>
        <v>0</v>
      </c>
      <c r="F5848" s="594">
        <f t="shared" si="2636"/>
        <v>0</v>
      </c>
      <c r="G5848" s="806">
        <f t="shared" si="2636"/>
        <v>1715272784</v>
      </c>
      <c r="H5848" s="595">
        <f t="shared" si="2636"/>
        <v>150571848</v>
      </c>
      <c r="I5848" s="929">
        <f t="shared" si="2636"/>
        <v>1865844632</v>
      </c>
      <c r="J5848" s="596">
        <f t="shared" si="2636"/>
        <v>131994968</v>
      </c>
      <c r="K5848" s="726">
        <f>I5848/C5848*100</f>
        <v>93.393114842653034</v>
      </c>
      <c r="M5848" s="82">
        <v>344314841</v>
      </c>
      <c r="N5848" s="82">
        <f>M5848-I5863</f>
        <v>1375000</v>
      </c>
    </row>
    <row r="5849" spans="1:14" ht="13.5" customHeight="1" thickTop="1" thickBot="1" x14ac:dyDescent="0.3">
      <c r="A5849" s="727"/>
      <c r="B5849" s="597"/>
      <c r="C5849" s="598"/>
      <c r="D5849" s="598"/>
      <c r="E5849" s="598"/>
      <c r="F5849" s="599"/>
      <c r="G5849" s="807"/>
      <c r="H5849" s="600"/>
      <c r="I5849" s="930"/>
      <c r="J5849" s="601"/>
      <c r="K5849" s="726"/>
    </row>
    <row r="5850" spans="1:14" ht="13.5" customHeight="1" thickTop="1" thickBot="1" x14ac:dyDescent="0.3">
      <c r="A5850" s="725" t="s">
        <v>116</v>
      </c>
      <c r="B5850" s="592" t="s">
        <v>79</v>
      </c>
      <c r="C5850" s="593">
        <f>C5851</f>
        <v>1559485600</v>
      </c>
      <c r="D5850" s="593">
        <f t="shared" ref="D5850:J5850" si="2637">D5851</f>
        <v>0</v>
      </c>
      <c r="E5850" s="593">
        <f t="shared" si="2637"/>
        <v>0</v>
      </c>
      <c r="F5850" s="594">
        <f t="shared" si="2637"/>
        <v>0</v>
      </c>
      <c r="G5850" s="806">
        <f t="shared" si="2637"/>
        <v>1407162271</v>
      </c>
      <c r="H5850" s="595">
        <f t="shared" si="2637"/>
        <v>115742520</v>
      </c>
      <c r="I5850" s="929">
        <f t="shared" si="2637"/>
        <v>1522904791</v>
      </c>
      <c r="J5850" s="596">
        <f t="shared" si="2637"/>
        <v>36580809</v>
      </c>
      <c r="K5850" s="726">
        <f t="shared" ref="K5850:K5867" si="2638">I5850/C5850*100</f>
        <v>97.654302867560943</v>
      </c>
    </row>
    <row r="5851" spans="1:14" ht="13.5" customHeight="1" thickTop="1" x14ac:dyDescent="0.25">
      <c r="A5851" s="728" t="s">
        <v>115</v>
      </c>
      <c r="B5851" s="602" t="s">
        <v>80</v>
      </c>
      <c r="C5851" s="308">
        <f>C5852+C5861</f>
        <v>1559485600</v>
      </c>
      <c r="D5851" s="308">
        <f t="shared" ref="D5851:J5851" si="2639">D5852+D5861</f>
        <v>0</v>
      </c>
      <c r="E5851" s="308">
        <f t="shared" si="2639"/>
        <v>0</v>
      </c>
      <c r="F5851" s="310">
        <f t="shared" si="2639"/>
        <v>0</v>
      </c>
      <c r="G5851" s="808">
        <f t="shared" si="2639"/>
        <v>1407162271</v>
      </c>
      <c r="H5851" s="312">
        <f t="shared" si="2639"/>
        <v>115742520</v>
      </c>
      <c r="I5851" s="809">
        <f t="shared" si="2639"/>
        <v>1522904791</v>
      </c>
      <c r="J5851" s="313">
        <f t="shared" si="2639"/>
        <v>36580809</v>
      </c>
      <c r="K5851" s="729">
        <f t="shared" si="2638"/>
        <v>97.654302867560943</v>
      </c>
      <c r="M5851" s="340">
        <f>F5845-I5851</f>
        <v>0</v>
      </c>
    </row>
    <row r="5852" spans="1:14" ht="13.5" customHeight="1" x14ac:dyDescent="0.25">
      <c r="A5852" s="730" t="s">
        <v>113</v>
      </c>
      <c r="B5852" s="291" t="s">
        <v>0</v>
      </c>
      <c r="C5852" s="309">
        <f>SUM(C5853:C5860)</f>
        <v>1293085600</v>
      </c>
      <c r="D5852" s="309">
        <f t="shared" ref="D5852:J5852" si="2640">SUM(D5853:D5860)</f>
        <v>0</v>
      </c>
      <c r="E5852" s="309">
        <f t="shared" si="2640"/>
        <v>0</v>
      </c>
      <c r="F5852" s="311">
        <f t="shared" si="2640"/>
        <v>0</v>
      </c>
      <c r="G5852" s="959">
        <f t="shared" si="2640"/>
        <v>1204082271</v>
      </c>
      <c r="H5852" s="309">
        <f t="shared" si="2640"/>
        <v>95164520</v>
      </c>
      <c r="I5852" s="960">
        <f t="shared" si="2640"/>
        <v>1299246791</v>
      </c>
      <c r="J5852" s="314">
        <f t="shared" si="2640"/>
        <v>-6161191</v>
      </c>
      <c r="K5852" s="731">
        <f t="shared" si="2638"/>
        <v>100.47647201391771</v>
      </c>
    </row>
    <row r="5853" spans="1:14" ht="13.5" customHeight="1" x14ac:dyDescent="0.25">
      <c r="A5853" s="732" t="s">
        <v>114</v>
      </c>
      <c r="B5853" s="4" t="s">
        <v>126</v>
      </c>
      <c r="C5853" s="12">
        <v>975704100</v>
      </c>
      <c r="D5853" s="229"/>
      <c r="E5853" s="229"/>
      <c r="F5853" s="694"/>
      <c r="G5853" s="828">
        <v>910941900</v>
      </c>
      <c r="H5853" s="603">
        <v>70894400</v>
      </c>
      <c r="I5853" s="823">
        <f>H5853+G5853</f>
        <v>981836300</v>
      </c>
      <c r="J5853" s="604">
        <f>C5853-I5853</f>
        <v>-6132200</v>
      </c>
      <c r="K5853" s="733">
        <f t="shared" si="2638"/>
        <v>100.62848972347251</v>
      </c>
    </row>
    <row r="5854" spans="1:14" ht="13.5" customHeight="1" x14ac:dyDescent="0.25">
      <c r="A5854" s="732" t="s">
        <v>117</v>
      </c>
      <c r="B5854" s="4" t="s">
        <v>127</v>
      </c>
      <c r="C5854" s="12">
        <v>111594100</v>
      </c>
      <c r="D5854" s="229"/>
      <c r="E5854" s="229"/>
      <c r="F5854" s="694"/>
      <c r="G5854" s="822">
        <v>102968694</v>
      </c>
      <c r="H5854" s="605">
        <f>6702240+1986078</f>
        <v>8688318</v>
      </c>
      <c r="I5854" s="823">
        <f t="shared" ref="I5854:I5860" si="2641">H5854+G5854</f>
        <v>111657012</v>
      </c>
      <c r="J5854" s="604">
        <f t="shared" ref="J5854:J5860" si="2642">C5854-I5854</f>
        <v>-62912</v>
      </c>
      <c r="K5854" s="733">
        <f t="shared" si="2638"/>
        <v>100.05637574029451</v>
      </c>
    </row>
    <row r="5855" spans="1:14" ht="13.5" customHeight="1" x14ac:dyDescent="0.25">
      <c r="A5855" s="732" t="s">
        <v>118</v>
      </c>
      <c r="B5855" s="4" t="s">
        <v>128</v>
      </c>
      <c r="C5855" s="12">
        <v>76310000</v>
      </c>
      <c r="D5855" s="229"/>
      <c r="E5855" s="229"/>
      <c r="F5855" s="694"/>
      <c r="G5855" s="822">
        <v>70440000</v>
      </c>
      <c r="H5855" s="605">
        <v>5870000</v>
      </c>
      <c r="I5855" s="823">
        <f t="shared" si="2641"/>
        <v>76310000</v>
      </c>
      <c r="J5855" s="604">
        <f t="shared" si="2642"/>
        <v>0</v>
      </c>
      <c r="K5855" s="733">
        <f t="shared" si="2638"/>
        <v>100</v>
      </c>
    </row>
    <row r="5856" spans="1:14" ht="13.5" customHeight="1" x14ac:dyDescent="0.25">
      <c r="A5856" s="732" t="s">
        <v>119</v>
      </c>
      <c r="B5856" s="4" t="s">
        <v>129</v>
      </c>
      <c r="C5856" s="12">
        <v>28255000</v>
      </c>
      <c r="D5856" s="229"/>
      <c r="E5856" s="229"/>
      <c r="F5856" s="694"/>
      <c r="G5856" s="822">
        <v>26080000</v>
      </c>
      <c r="H5856" s="605">
        <v>2175000</v>
      </c>
      <c r="I5856" s="823">
        <f t="shared" si="2641"/>
        <v>28255000</v>
      </c>
      <c r="J5856" s="604">
        <f t="shared" si="2642"/>
        <v>0</v>
      </c>
      <c r="K5856" s="733">
        <f t="shared" si="2638"/>
        <v>100</v>
      </c>
      <c r="M5856" t="s">
        <v>1135</v>
      </c>
    </row>
    <row r="5857" spans="1:15" ht="13.5" customHeight="1" x14ac:dyDescent="0.25">
      <c r="A5857" s="732" t="s">
        <v>120</v>
      </c>
      <c r="B5857" s="4" t="s">
        <v>130</v>
      </c>
      <c r="C5857" s="12">
        <v>61926300</v>
      </c>
      <c r="D5857" s="229"/>
      <c r="E5857" s="229"/>
      <c r="F5857" s="694"/>
      <c r="G5857" s="822">
        <v>56777280</v>
      </c>
      <c r="H5857" s="605">
        <v>5141820</v>
      </c>
      <c r="I5857" s="823">
        <f t="shared" si="2641"/>
        <v>61919100</v>
      </c>
      <c r="J5857" s="604">
        <f t="shared" si="2642"/>
        <v>7200</v>
      </c>
      <c r="K5857" s="733">
        <f t="shared" si="2638"/>
        <v>99.988373275974823</v>
      </c>
    </row>
    <row r="5858" spans="1:15" ht="13.5" customHeight="1" x14ac:dyDescent="0.25">
      <c r="A5858" s="732" t="s">
        <v>121</v>
      </c>
      <c r="B5858" s="4" t="s">
        <v>131</v>
      </c>
      <c r="C5858" s="12">
        <v>10915400</v>
      </c>
      <c r="D5858" s="229"/>
      <c r="E5858" s="229"/>
      <c r="F5858" s="694"/>
      <c r="G5858" s="822">
        <v>10908937</v>
      </c>
      <c r="H5858" s="605">
        <v>6267</v>
      </c>
      <c r="I5858" s="823">
        <f t="shared" si="2641"/>
        <v>10915204</v>
      </c>
      <c r="J5858" s="604">
        <f t="shared" si="2642"/>
        <v>196</v>
      </c>
      <c r="K5858" s="733">
        <f t="shared" si="2638"/>
        <v>99.998204371804974</v>
      </c>
    </row>
    <row r="5859" spans="1:15" ht="13.5" customHeight="1" x14ac:dyDescent="0.25">
      <c r="A5859" s="732" t="s">
        <v>122</v>
      </c>
      <c r="B5859" s="4" t="s">
        <v>132</v>
      </c>
      <c r="C5859" s="12">
        <v>16000</v>
      </c>
      <c r="D5859" s="229"/>
      <c r="E5859" s="229"/>
      <c r="F5859" s="694"/>
      <c r="G5859" s="822">
        <v>14708</v>
      </c>
      <c r="H5859" s="605">
        <v>1234</v>
      </c>
      <c r="I5859" s="823">
        <f t="shared" si="2641"/>
        <v>15942</v>
      </c>
      <c r="J5859" s="604">
        <f t="shared" si="2642"/>
        <v>58</v>
      </c>
      <c r="K5859" s="733">
        <f t="shared" si="2638"/>
        <v>99.637500000000003</v>
      </c>
    </row>
    <row r="5860" spans="1:15" ht="13.5" customHeight="1" x14ac:dyDescent="0.25">
      <c r="A5860" s="732" t="s">
        <v>123</v>
      </c>
      <c r="B5860" s="4" t="s">
        <v>133</v>
      </c>
      <c r="C5860" s="12">
        <v>28364700</v>
      </c>
      <c r="D5860" s="229"/>
      <c r="E5860" s="229"/>
      <c r="F5860" s="694"/>
      <c r="G5860" s="1190">
        <v>25950752</v>
      </c>
      <c r="H5860" s="606">
        <v>2387481</v>
      </c>
      <c r="I5860" s="823">
        <f t="shared" si="2641"/>
        <v>28338233</v>
      </c>
      <c r="J5860" s="604">
        <f t="shared" si="2642"/>
        <v>26467</v>
      </c>
      <c r="K5860" s="733">
        <f t="shared" si="2638"/>
        <v>99.906690358085925</v>
      </c>
    </row>
    <row r="5861" spans="1:15" ht="13.5" customHeight="1" x14ac:dyDescent="0.25">
      <c r="A5861" s="734" t="s">
        <v>124</v>
      </c>
      <c r="B5861" s="17" t="s">
        <v>134</v>
      </c>
      <c r="C5861" s="607">
        <f>C5862</f>
        <v>266400000</v>
      </c>
      <c r="D5861" s="607">
        <f t="shared" ref="D5861:J5861" si="2643">D5862</f>
        <v>0</v>
      </c>
      <c r="E5861" s="607">
        <f t="shared" si="2643"/>
        <v>0</v>
      </c>
      <c r="F5861" s="608">
        <f t="shared" si="2643"/>
        <v>0</v>
      </c>
      <c r="G5861" s="814">
        <f t="shared" si="2643"/>
        <v>203080000</v>
      </c>
      <c r="H5861" s="609">
        <f>H5862</f>
        <v>20578000</v>
      </c>
      <c r="I5861" s="931">
        <f t="shared" si="2643"/>
        <v>223658000</v>
      </c>
      <c r="J5861" s="610">
        <f t="shared" si="2643"/>
        <v>42742000</v>
      </c>
      <c r="K5861" s="735">
        <f t="shared" si="2638"/>
        <v>83.955705705705711</v>
      </c>
    </row>
    <row r="5862" spans="1:15" ht="13.5" customHeight="1" thickBot="1" x14ac:dyDescent="0.3">
      <c r="A5862" s="736" t="s">
        <v>125</v>
      </c>
      <c r="B5862" s="32" t="s">
        <v>135</v>
      </c>
      <c r="C5862" s="611">
        <v>266400000</v>
      </c>
      <c r="D5862" s="695"/>
      <c r="E5862" s="695"/>
      <c r="F5862" s="696"/>
      <c r="G5862" s="815">
        <v>203080000</v>
      </c>
      <c r="H5862" s="612">
        <v>20578000</v>
      </c>
      <c r="I5862" s="932">
        <f>H5862+G5862</f>
        <v>223658000</v>
      </c>
      <c r="J5862" s="613">
        <f>C5862-I5862</f>
        <v>42742000</v>
      </c>
      <c r="K5862" s="737">
        <f t="shared" si="2638"/>
        <v>83.955705705705711</v>
      </c>
    </row>
    <row r="5863" spans="1:15" ht="13.5" customHeight="1" thickTop="1" thickBot="1" x14ac:dyDescent="0.3">
      <c r="A5863" s="725" t="s">
        <v>83</v>
      </c>
      <c r="B5863" s="26" t="s">
        <v>82</v>
      </c>
      <c r="C5863" s="614">
        <f t="shared" ref="C5863:J5863" si="2644">C5864+C5880+C5895+C5902+C5909+C5923+C5935+C5942+C5976+C6009+C6064+C6125+C6138+C6150+C6181+C6204+C6246+C6256+C6293+C6329</f>
        <v>438354000</v>
      </c>
      <c r="D5863" s="614">
        <f t="shared" si="2644"/>
        <v>0</v>
      </c>
      <c r="E5863" s="614">
        <f t="shared" si="2644"/>
        <v>0</v>
      </c>
      <c r="F5863" s="784">
        <f t="shared" si="2644"/>
        <v>0</v>
      </c>
      <c r="G5863" s="816">
        <f t="shared" si="2644"/>
        <v>308110513</v>
      </c>
      <c r="H5863" s="614">
        <f t="shared" si="2644"/>
        <v>34829328</v>
      </c>
      <c r="I5863" s="933">
        <f t="shared" si="2644"/>
        <v>342939841</v>
      </c>
      <c r="J5863" s="863">
        <f t="shared" si="2644"/>
        <v>95414159</v>
      </c>
      <c r="K5863" s="738">
        <f t="shared" si="2638"/>
        <v>78.233537506216436</v>
      </c>
      <c r="N5863" s="82">
        <v>34793328</v>
      </c>
      <c r="O5863" s="82">
        <f>H5863-N5863</f>
        <v>36000</v>
      </c>
    </row>
    <row r="5864" spans="1:15" ht="13.5" customHeight="1" thickTop="1" x14ac:dyDescent="0.25">
      <c r="A5864" s="728" t="s">
        <v>85</v>
      </c>
      <c r="B5864" s="36" t="s">
        <v>788</v>
      </c>
      <c r="C5864" s="615">
        <f>C5865</f>
        <v>3000000</v>
      </c>
      <c r="D5864" s="615">
        <f t="shared" ref="D5864:J5865" si="2645">D5865</f>
        <v>0</v>
      </c>
      <c r="E5864" s="615">
        <f t="shared" si="2645"/>
        <v>0</v>
      </c>
      <c r="F5864" s="785">
        <f t="shared" si="2645"/>
        <v>0</v>
      </c>
      <c r="G5864" s="817">
        <f t="shared" si="2645"/>
        <v>1741250</v>
      </c>
      <c r="H5864" s="615">
        <f t="shared" si="2645"/>
        <v>1160000</v>
      </c>
      <c r="I5864" s="1584">
        <f t="shared" si="2645"/>
        <v>2901250</v>
      </c>
      <c r="J5864" s="864">
        <f t="shared" si="2645"/>
        <v>98750</v>
      </c>
      <c r="K5864" s="729">
        <f t="shared" si="2638"/>
        <v>96.708333333333329</v>
      </c>
      <c r="M5864" s="82">
        <v>34829328</v>
      </c>
      <c r="N5864" s="82">
        <f>M5864-H5863</f>
        <v>0</v>
      </c>
    </row>
    <row r="5865" spans="1:15" ht="13.5" customHeight="1" thickBot="1" x14ac:dyDescent="0.3">
      <c r="A5865" s="371" t="s">
        <v>792</v>
      </c>
      <c r="B5865" s="47" t="s">
        <v>789</v>
      </c>
      <c r="C5865" s="616">
        <f>C5866</f>
        <v>3000000</v>
      </c>
      <c r="D5865" s="616">
        <f t="shared" si="2645"/>
        <v>0</v>
      </c>
      <c r="E5865" s="616">
        <f t="shared" si="2645"/>
        <v>0</v>
      </c>
      <c r="F5865" s="622">
        <f t="shared" si="2645"/>
        <v>0</v>
      </c>
      <c r="G5865" s="819">
        <f t="shared" si="2645"/>
        <v>1741250</v>
      </c>
      <c r="H5865" s="616">
        <f t="shared" si="2645"/>
        <v>1160000</v>
      </c>
      <c r="I5865" s="961">
        <f t="shared" si="2645"/>
        <v>2901250</v>
      </c>
      <c r="J5865" s="865">
        <f t="shared" si="2645"/>
        <v>98750</v>
      </c>
      <c r="K5865" s="739">
        <f t="shared" si="2638"/>
        <v>96.708333333333329</v>
      </c>
    </row>
    <row r="5866" spans="1:15" ht="13.5" customHeight="1" thickBot="1" x14ac:dyDescent="0.3">
      <c r="A5866" s="740" t="s">
        <v>793</v>
      </c>
      <c r="B5866" s="3" t="s">
        <v>136</v>
      </c>
      <c r="C5866" s="617">
        <f>C5867+C5869+C5871+C5874</f>
        <v>3000000</v>
      </c>
      <c r="D5866" s="617">
        <f t="shared" ref="D5866:J5866" si="2646">D5867+D5869+D5871+D5874</f>
        <v>0</v>
      </c>
      <c r="E5866" s="617">
        <f t="shared" si="2646"/>
        <v>0</v>
      </c>
      <c r="F5866" s="624">
        <f t="shared" si="2646"/>
        <v>0</v>
      </c>
      <c r="G5866" s="820">
        <f t="shared" si="2646"/>
        <v>1741250</v>
      </c>
      <c r="H5866" s="617">
        <f t="shared" si="2646"/>
        <v>1160000</v>
      </c>
      <c r="I5866" s="934">
        <f t="shared" si="2646"/>
        <v>2901250</v>
      </c>
      <c r="J5866" s="625">
        <f t="shared" si="2646"/>
        <v>98750</v>
      </c>
      <c r="K5866" s="741">
        <f t="shared" si="2638"/>
        <v>96.708333333333329</v>
      </c>
    </row>
    <row r="5867" spans="1:15" ht="13.5" customHeight="1" x14ac:dyDescent="0.25">
      <c r="A5867" s="742" t="s">
        <v>794</v>
      </c>
      <c r="B5867" s="41" t="s">
        <v>139</v>
      </c>
      <c r="C5867" s="618">
        <f>C5868</f>
        <v>215000</v>
      </c>
      <c r="D5867" s="618">
        <f t="shared" ref="D5867:J5867" si="2647">D5868</f>
        <v>0</v>
      </c>
      <c r="E5867" s="618">
        <f t="shared" si="2647"/>
        <v>0</v>
      </c>
      <c r="F5867" s="626">
        <f t="shared" si="2647"/>
        <v>0</v>
      </c>
      <c r="G5867" s="821">
        <f t="shared" si="2647"/>
        <v>165000</v>
      </c>
      <c r="H5867" s="618">
        <f t="shared" si="2647"/>
        <v>0</v>
      </c>
      <c r="I5867" s="935">
        <f t="shared" si="2647"/>
        <v>165000</v>
      </c>
      <c r="J5867" s="628">
        <f t="shared" si="2647"/>
        <v>50000</v>
      </c>
      <c r="K5867" s="743">
        <f t="shared" si="2638"/>
        <v>76.744186046511629</v>
      </c>
    </row>
    <row r="5868" spans="1:15" ht="13.5" customHeight="1" x14ac:dyDescent="0.25">
      <c r="A5868" s="744" t="s">
        <v>795</v>
      </c>
      <c r="B5868" s="4" t="s">
        <v>140</v>
      </c>
      <c r="C5868" s="12">
        <v>215000</v>
      </c>
      <c r="D5868" s="218"/>
      <c r="E5868" s="218"/>
      <c r="F5868" s="697"/>
      <c r="G5868" s="822">
        <v>165000</v>
      </c>
      <c r="H5868" s="605">
        <v>0</v>
      </c>
      <c r="I5868" s="823">
        <f>H5868+G5868</f>
        <v>165000</v>
      </c>
      <c r="J5868" s="604">
        <f>C5868-I5868</f>
        <v>50000</v>
      </c>
      <c r="K5868" s="733">
        <f>I5868/C5868*100</f>
        <v>76.744186046511629</v>
      </c>
    </row>
    <row r="5869" spans="1:15" ht="13.5" customHeight="1" x14ac:dyDescent="0.25">
      <c r="A5869" s="744" t="s">
        <v>796</v>
      </c>
      <c r="B5869" s="4" t="s">
        <v>790</v>
      </c>
      <c r="C5869" s="12">
        <f>C5870</f>
        <v>0</v>
      </c>
      <c r="D5869" s="12">
        <f t="shared" ref="D5869:J5869" si="2648">D5870</f>
        <v>0</v>
      </c>
      <c r="E5869" s="12">
        <f t="shared" si="2648"/>
        <v>0</v>
      </c>
      <c r="F5869" s="633">
        <f t="shared" si="2648"/>
        <v>0</v>
      </c>
      <c r="G5869" s="824">
        <f t="shared" si="2648"/>
        <v>0</v>
      </c>
      <c r="H5869" s="12">
        <f t="shared" si="2648"/>
        <v>0</v>
      </c>
      <c r="I5869" s="834">
        <f t="shared" si="2648"/>
        <v>0</v>
      </c>
      <c r="J5869" s="634">
        <f t="shared" si="2648"/>
        <v>0</v>
      </c>
      <c r="K5869" s="752"/>
    </row>
    <row r="5870" spans="1:15" ht="13.5" customHeight="1" x14ac:dyDescent="0.25">
      <c r="A5870" s="744" t="s">
        <v>797</v>
      </c>
      <c r="B5870" s="4" t="s">
        <v>791</v>
      </c>
      <c r="C5870" s="12">
        <v>0</v>
      </c>
      <c r="D5870" s="218"/>
      <c r="E5870" s="218"/>
      <c r="F5870" s="697"/>
      <c r="G5870" s="822"/>
      <c r="H5870" s="605"/>
      <c r="I5870" s="823"/>
      <c r="J5870" s="604">
        <f>C5870-I5870</f>
        <v>0</v>
      </c>
      <c r="K5870" s="752"/>
    </row>
    <row r="5871" spans="1:15" ht="13.5" customHeight="1" x14ac:dyDescent="0.25">
      <c r="A5871" s="732" t="s">
        <v>798</v>
      </c>
      <c r="B5871" s="4" t="s">
        <v>141</v>
      </c>
      <c r="C5871" s="12">
        <f>C5872+C5873</f>
        <v>90000</v>
      </c>
      <c r="D5871" s="12">
        <f t="shared" ref="D5871:I5871" si="2649">D5872+D5873</f>
        <v>0</v>
      </c>
      <c r="E5871" s="12">
        <f t="shared" si="2649"/>
        <v>0</v>
      </c>
      <c r="F5871" s="633">
        <f t="shared" si="2649"/>
        <v>0</v>
      </c>
      <c r="G5871" s="824">
        <f t="shared" si="2649"/>
        <v>41250</v>
      </c>
      <c r="H5871" s="12">
        <f t="shared" si="2649"/>
        <v>0</v>
      </c>
      <c r="I5871" s="834">
        <f t="shared" si="2649"/>
        <v>41250</v>
      </c>
      <c r="J5871" s="634">
        <f>C5871-I5871</f>
        <v>48750</v>
      </c>
      <c r="K5871" s="733">
        <f>I5871/C5871*100</f>
        <v>45.833333333333329</v>
      </c>
    </row>
    <row r="5872" spans="1:15" ht="13.5" customHeight="1" x14ac:dyDescent="0.25">
      <c r="A5872" s="732" t="s">
        <v>799</v>
      </c>
      <c r="B5872" s="4" t="s">
        <v>1011</v>
      </c>
      <c r="C5872" s="12">
        <v>90000</v>
      </c>
      <c r="D5872" s="12"/>
      <c r="E5872" s="12"/>
      <c r="F5872" s="633"/>
      <c r="G5872" s="824">
        <v>41250</v>
      </c>
      <c r="H5872" s="12">
        <v>0</v>
      </c>
      <c r="I5872" s="633">
        <f>H5872+G5872</f>
        <v>41250</v>
      </c>
      <c r="J5872" s="634">
        <f>C5872-I5872</f>
        <v>48750</v>
      </c>
      <c r="K5872" s="733">
        <f>I5872/C5872*100</f>
        <v>45.833333333333329</v>
      </c>
    </row>
    <row r="5873" spans="1:11" ht="13.5" customHeight="1" x14ac:dyDescent="0.25">
      <c r="A5873" s="732" t="s">
        <v>1010</v>
      </c>
      <c r="B5873" s="4" t="s">
        <v>805</v>
      </c>
      <c r="C5873" s="416">
        <v>0</v>
      </c>
      <c r="D5873" s="1262"/>
      <c r="E5873" s="1262"/>
      <c r="F5873" s="1263"/>
      <c r="G5873" s="822">
        <v>0</v>
      </c>
      <c r="H5873" s="605">
        <v>0</v>
      </c>
      <c r="I5873" s="1569">
        <f>H5873+G5873</f>
        <v>0</v>
      </c>
      <c r="J5873" s="634">
        <f>C5873-I5873</f>
        <v>0</v>
      </c>
      <c r="K5873" s="1264"/>
    </row>
    <row r="5874" spans="1:11" ht="13.5" customHeight="1" x14ac:dyDescent="0.25">
      <c r="A5874" s="732" t="s">
        <v>800</v>
      </c>
      <c r="B5874" s="4" t="s">
        <v>143</v>
      </c>
      <c r="C5874" s="12">
        <f>C5875</f>
        <v>2695000</v>
      </c>
      <c r="D5874" s="12">
        <f t="shared" ref="D5874:J5874" si="2650">D5875</f>
        <v>0</v>
      </c>
      <c r="E5874" s="12">
        <f t="shared" si="2650"/>
        <v>0</v>
      </c>
      <c r="F5874" s="633">
        <f t="shared" si="2650"/>
        <v>0</v>
      </c>
      <c r="G5874" s="824">
        <f t="shared" si="2650"/>
        <v>1535000</v>
      </c>
      <c r="H5874" s="12">
        <f t="shared" si="2650"/>
        <v>1160000</v>
      </c>
      <c r="I5874" s="834">
        <f t="shared" si="2650"/>
        <v>2695000</v>
      </c>
      <c r="J5874" s="634">
        <f t="shared" si="2650"/>
        <v>0</v>
      </c>
      <c r="K5874" s="733">
        <f>I5874/C5874*100</f>
        <v>100</v>
      </c>
    </row>
    <row r="5875" spans="1:11" ht="13.5" customHeight="1" x14ac:dyDescent="0.25">
      <c r="A5875" s="732" t="s">
        <v>801</v>
      </c>
      <c r="B5875" s="4" t="s">
        <v>144</v>
      </c>
      <c r="C5875" s="12">
        <v>2695000</v>
      </c>
      <c r="D5875" s="218"/>
      <c r="E5875" s="218"/>
      <c r="F5875" s="697"/>
      <c r="G5875" s="822">
        <v>1535000</v>
      </c>
      <c r="H5875" s="605">
        <v>1160000</v>
      </c>
      <c r="I5875" s="823">
        <f>H5875+G5875</f>
        <v>2695000</v>
      </c>
      <c r="J5875" s="604">
        <f>C5875-I5875</f>
        <v>0</v>
      </c>
      <c r="K5875" s="733">
        <f>I5875/C5875*100</f>
        <v>100</v>
      </c>
    </row>
    <row r="5876" spans="1:11" ht="13.5" customHeight="1" x14ac:dyDescent="0.25">
      <c r="A5876" s="879"/>
      <c r="B5876" s="879"/>
      <c r="C5876" s="880"/>
      <c r="D5876" s="881"/>
      <c r="E5876" s="881"/>
      <c r="F5876" s="881"/>
      <c r="G5876" s="882"/>
      <c r="H5876" s="882"/>
      <c r="I5876" s="882"/>
      <c r="J5876" s="883"/>
      <c r="K5876" s="884"/>
    </row>
    <row r="5877" spans="1:11" ht="13.5" customHeight="1" x14ac:dyDescent="0.25">
      <c r="A5877" s="7"/>
      <c r="B5877" s="7"/>
      <c r="C5877" s="885"/>
      <c r="D5877" s="220"/>
      <c r="E5877" s="220"/>
      <c r="F5877" s="220"/>
      <c r="G5877" s="415"/>
      <c r="H5877" s="415"/>
      <c r="I5877" s="415"/>
      <c r="J5877" s="886"/>
      <c r="K5877" s="887"/>
    </row>
    <row r="5878" spans="1:11" ht="13.5" customHeight="1" x14ac:dyDescent="0.25">
      <c r="A5878" s="7"/>
      <c r="B5878" s="7"/>
      <c r="C5878" s="885"/>
      <c r="D5878" s="220"/>
      <c r="E5878" s="220"/>
      <c r="F5878" s="220"/>
      <c r="G5878" s="415"/>
      <c r="H5878" s="415"/>
      <c r="I5878" s="415"/>
      <c r="J5878" s="886"/>
      <c r="K5878" s="887">
        <v>2</v>
      </c>
    </row>
    <row r="5879" spans="1:11" ht="13.5" customHeight="1" x14ac:dyDescent="0.25">
      <c r="A5879" s="717" t="s">
        <v>435</v>
      </c>
      <c r="B5879" s="689">
        <v>2</v>
      </c>
      <c r="C5879" s="690" t="s">
        <v>436</v>
      </c>
      <c r="D5879" s="690" t="s">
        <v>437</v>
      </c>
      <c r="E5879" s="690" t="s">
        <v>438</v>
      </c>
      <c r="F5879" s="691" t="s">
        <v>439</v>
      </c>
      <c r="G5879" s="801">
        <v>7</v>
      </c>
      <c r="H5879" s="581">
        <v>8</v>
      </c>
      <c r="I5879" s="924">
        <v>9</v>
      </c>
      <c r="J5879" s="582">
        <v>10</v>
      </c>
      <c r="K5879" s="718">
        <v>11</v>
      </c>
    </row>
    <row r="5880" spans="1:11" ht="13.5" customHeight="1" x14ac:dyDescent="0.25">
      <c r="A5880" s="745" t="s">
        <v>85</v>
      </c>
      <c r="B5880" s="38" t="s">
        <v>84</v>
      </c>
      <c r="C5880" s="620">
        <f>C5881</f>
        <v>3930000</v>
      </c>
      <c r="D5880" s="620">
        <f t="shared" ref="D5880:J5880" si="2651">D5881</f>
        <v>0</v>
      </c>
      <c r="E5880" s="620">
        <f t="shared" si="2651"/>
        <v>0</v>
      </c>
      <c r="F5880" s="453">
        <f t="shared" si="2651"/>
        <v>0</v>
      </c>
      <c r="G5880" s="825">
        <f t="shared" si="2651"/>
        <v>1088750</v>
      </c>
      <c r="H5880" s="619">
        <f t="shared" si="2651"/>
        <v>1038000</v>
      </c>
      <c r="I5880" s="1585">
        <f t="shared" si="2651"/>
        <v>2126750</v>
      </c>
      <c r="J5880" s="621">
        <f t="shared" si="2651"/>
        <v>1803250</v>
      </c>
      <c r="K5880" s="746">
        <f t="shared" ref="K5880:K5887" si="2652">I5880/C5880*100</f>
        <v>54.11577608142494</v>
      </c>
    </row>
    <row r="5881" spans="1:11" ht="13.5" customHeight="1" thickBot="1" x14ac:dyDescent="0.3">
      <c r="A5881" s="371" t="s">
        <v>1</v>
      </c>
      <c r="B5881" s="47" t="s">
        <v>2</v>
      </c>
      <c r="C5881" s="616">
        <f>C5882+C5885</f>
        <v>3930000</v>
      </c>
      <c r="D5881" s="616">
        <f t="shared" ref="D5881:J5881" si="2653">D5882+D5885</f>
        <v>0</v>
      </c>
      <c r="E5881" s="616">
        <f t="shared" si="2653"/>
        <v>0</v>
      </c>
      <c r="F5881" s="622">
        <f t="shared" si="2653"/>
        <v>0</v>
      </c>
      <c r="G5881" s="826">
        <f t="shared" si="2653"/>
        <v>1088750</v>
      </c>
      <c r="H5881" s="616">
        <f t="shared" si="2653"/>
        <v>1038000</v>
      </c>
      <c r="I5881" s="961">
        <f t="shared" si="2653"/>
        <v>2126750</v>
      </c>
      <c r="J5881" s="623">
        <f t="shared" si="2653"/>
        <v>1803250</v>
      </c>
      <c r="K5881" s="739">
        <f t="shared" si="2652"/>
        <v>54.11577608142494</v>
      </c>
    </row>
    <row r="5882" spans="1:11" ht="13.5" customHeight="1" thickBot="1" x14ac:dyDescent="0.3">
      <c r="A5882" s="372" t="s">
        <v>145</v>
      </c>
      <c r="B5882" s="3" t="s">
        <v>80</v>
      </c>
      <c r="C5882" s="617">
        <f>C5883</f>
        <v>1150000</v>
      </c>
      <c r="D5882" s="617">
        <f t="shared" ref="D5882:J5883" si="2654">D5883</f>
        <v>0</v>
      </c>
      <c r="E5882" s="617">
        <f t="shared" si="2654"/>
        <v>0</v>
      </c>
      <c r="F5882" s="624">
        <f t="shared" si="2654"/>
        <v>0</v>
      </c>
      <c r="G5882" s="820">
        <f t="shared" si="2654"/>
        <v>0</v>
      </c>
      <c r="H5882" s="617">
        <f t="shared" si="2654"/>
        <v>0</v>
      </c>
      <c r="I5882" s="934">
        <f t="shared" si="2654"/>
        <v>0</v>
      </c>
      <c r="J5882" s="625">
        <f t="shared" si="2654"/>
        <v>1150000</v>
      </c>
      <c r="K5882" s="741">
        <f t="shared" si="2652"/>
        <v>0</v>
      </c>
    </row>
    <row r="5883" spans="1:11" ht="13.5" customHeight="1" x14ac:dyDescent="0.25">
      <c r="A5883" s="747" t="s">
        <v>146</v>
      </c>
      <c r="B5883" s="41" t="s">
        <v>137</v>
      </c>
      <c r="C5883" s="618">
        <f>C5884</f>
        <v>1150000</v>
      </c>
      <c r="D5883" s="618">
        <f t="shared" si="2654"/>
        <v>0</v>
      </c>
      <c r="E5883" s="618">
        <f t="shared" si="2654"/>
        <v>0</v>
      </c>
      <c r="F5883" s="626">
        <f t="shared" si="2654"/>
        <v>0</v>
      </c>
      <c r="G5883" s="827">
        <f t="shared" si="2654"/>
        <v>0</v>
      </c>
      <c r="H5883" s="627">
        <f t="shared" si="2654"/>
        <v>0</v>
      </c>
      <c r="I5883" s="936">
        <f t="shared" si="2654"/>
        <v>0</v>
      </c>
      <c r="J5883" s="628">
        <f t="shared" si="2654"/>
        <v>1150000</v>
      </c>
      <c r="K5883" s="743">
        <f t="shared" si="2652"/>
        <v>0</v>
      </c>
    </row>
    <row r="5884" spans="1:11" ht="13.5" customHeight="1" thickBot="1" x14ac:dyDescent="0.3">
      <c r="A5884" s="736" t="s">
        <v>150</v>
      </c>
      <c r="B5884" s="32" t="s">
        <v>138</v>
      </c>
      <c r="C5884" s="611">
        <v>1150000</v>
      </c>
      <c r="D5884" s="590"/>
      <c r="E5884" s="590"/>
      <c r="F5884" s="698"/>
      <c r="G5884" s="828"/>
      <c r="H5884" s="629"/>
      <c r="I5884" s="829">
        <f>H5884+G5884</f>
        <v>0</v>
      </c>
      <c r="J5884" s="630">
        <f>C5884-I5884</f>
        <v>1150000</v>
      </c>
      <c r="K5884" s="737">
        <f t="shared" si="2652"/>
        <v>0</v>
      </c>
    </row>
    <row r="5885" spans="1:11" ht="13.5" customHeight="1" thickBot="1" x14ac:dyDescent="0.3">
      <c r="A5885" s="372" t="s">
        <v>147</v>
      </c>
      <c r="B5885" s="3" t="s">
        <v>136</v>
      </c>
      <c r="C5885" s="617">
        <f>C5886+C5888+C5890+C5893</f>
        <v>2780000</v>
      </c>
      <c r="D5885" s="617">
        <f t="shared" ref="D5885:J5885" si="2655">D5886+D5888+D5890+D5893</f>
        <v>0</v>
      </c>
      <c r="E5885" s="617">
        <f t="shared" si="2655"/>
        <v>0</v>
      </c>
      <c r="F5885" s="624">
        <f t="shared" si="2655"/>
        <v>0</v>
      </c>
      <c r="G5885" s="820">
        <f t="shared" si="2655"/>
        <v>1088750</v>
      </c>
      <c r="H5885" s="617">
        <f t="shared" si="2655"/>
        <v>1038000</v>
      </c>
      <c r="I5885" s="934">
        <f t="shared" si="2655"/>
        <v>2126750</v>
      </c>
      <c r="J5885" s="625">
        <f t="shared" si="2655"/>
        <v>653250</v>
      </c>
      <c r="K5885" s="741">
        <f t="shared" si="2652"/>
        <v>76.501798561151077</v>
      </c>
    </row>
    <row r="5886" spans="1:11" ht="13.5" customHeight="1" x14ac:dyDescent="0.25">
      <c r="A5886" s="747" t="s">
        <v>149</v>
      </c>
      <c r="B5886" s="41" t="s">
        <v>139</v>
      </c>
      <c r="C5886" s="618">
        <f>C5887</f>
        <v>190000</v>
      </c>
      <c r="D5886" s="618">
        <f t="shared" ref="D5886:J5886" si="2656">D5887</f>
        <v>0</v>
      </c>
      <c r="E5886" s="618">
        <f t="shared" si="2656"/>
        <v>0</v>
      </c>
      <c r="F5886" s="626">
        <f t="shared" si="2656"/>
        <v>0</v>
      </c>
      <c r="G5886" s="821">
        <f t="shared" si="2656"/>
        <v>156500</v>
      </c>
      <c r="H5886" s="618">
        <f t="shared" si="2656"/>
        <v>0</v>
      </c>
      <c r="I5886" s="935">
        <f t="shared" si="2656"/>
        <v>156500</v>
      </c>
      <c r="J5886" s="628">
        <f t="shared" si="2656"/>
        <v>33500</v>
      </c>
      <c r="K5886" s="743">
        <f t="shared" si="2652"/>
        <v>82.368421052631575</v>
      </c>
    </row>
    <row r="5887" spans="1:11" ht="13.5" customHeight="1" x14ac:dyDescent="0.25">
      <c r="A5887" s="732" t="s">
        <v>148</v>
      </c>
      <c r="B5887" s="5" t="s">
        <v>140</v>
      </c>
      <c r="C5887" s="12">
        <v>190000</v>
      </c>
      <c r="D5887" s="218"/>
      <c r="E5887" s="218"/>
      <c r="F5887" s="697"/>
      <c r="G5887" s="822">
        <v>156500</v>
      </c>
      <c r="H5887" s="605">
        <v>0</v>
      </c>
      <c r="I5887" s="823">
        <f>H5887+G5887</f>
        <v>156500</v>
      </c>
      <c r="J5887" s="604">
        <f>C5887-I5887</f>
        <v>33500</v>
      </c>
      <c r="K5887" s="733">
        <f t="shared" si="2652"/>
        <v>82.368421052631575</v>
      </c>
    </row>
    <row r="5888" spans="1:11" ht="13.5" customHeight="1" x14ac:dyDescent="0.25">
      <c r="A5888" s="747" t="s">
        <v>802</v>
      </c>
      <c r="B5888" s="5" t="s">
        <v>818</v>
      </c>
      <c r="C5888" s="12">
        <f>C5889</f>
        <v>0</v>
      </c>
      <c r="D5888" s="12">
        <f t="shared" ref="D5888:J5888" si="2657">D5889</f>
        <v>0</v>
      </c>
      <c r="E5888" s="12">
        <f t="shared" si="2657"/>
        <v>0</v>
      </c>
      <c r="F5888" s="633">
        <f t="shared" si="2657"/>
        <v>0</v>
      </c>
      <c r="G5888" s="824">
        <f t="shared" si="2657"/>
        <v>0</v>
      </c>
      <c r="H5888" s="12">
        <f t="shared" si="2657"/>
        <v>0</v>
      </c>
      <c r="I5888" s="834">
        <f t="shared" si="2657"/>
        <v>0</v>
      </c>
      <c r="J5888" s="634">
        <f t="shared" si="2657"/>
        <v>0</v>
      </c>
      <c r="K5888" s="733"/>
    </row>
    <row r="5889" spans="1:11" ht="13.5" customHeight="1" x14ac:dyDescent="0.25">
      <c r="A5889" s="747" t="s">
        <v>803</v>
      </c>
      <c r="B5889" s="5" t="s">
        <v>791</v>
      </c>
      <c r="C5889" s="12">
        <v>0</v>
      </c>
      <c r="D5889" s="218"/>
      <c r="E5889" s="218"/>
      <c r="F5889" s="697"/>
      <c r="G5889" s="822"/>
      <c r="H5889" s="605"/>
      <c r="I5889" s="823"/>
      <c r="J5889" s="604">
        <f>C5889-I5889</f>
        <v>0</v>
      </c>
      <c r="K5889" s="733"/>
    </row>
    <row r="5890" spans="1:11" ht="13.5" customHeight="1" x14ac:dyDescent="0.25">
      <c r="A5890" s="732" t="s">
        <v>151</v>
      </c>
      <c r="B5890" s="4" t="s">
        <v>141</v>
      </c>
      <c r="C5890" s="12">
        <f>C5891+C5892</f>
        <v>168000</v>
      </c>
      <c r="D5890" s="12">
        <f t="shared" ref="D5890:J5890" si="2658">D5891+D5892</f>
        <v>0</v>
      </c>
      <c r="E5890" s="12">
        <f t="shared" si="2658"/>
        <v>0</v>
      </c>
      <c r="F5890" s="633">
        <f t="shared" si="2658"/>
        <v>0</v>
      </c>
      <c r="G5890" s="824">
        <f t="shared" si="2658"/>
        <v>53250</v>
      </c>
      <c r="H5890" s="12">
        <f t="shared" si="2658"/>
        <v>0</v>
      </c>
      <c r="I5890" s="834">
        <f t="shared" si="2658"/>
        <v>53250</v>
      </c>
      <c r="J5890" s="634">
        <f t="shared" si="2658"/>
        <v>114750</v>
      </c>
      <c r="K5890" s="733">
        <f>I5890/C5890*100</f>
        <v>31.696428571428569</v>
      </c>
    </row>
    <row r="5891" spans="1:11" ht="13.5" customHeight="1" x14ac:dyDescent="0.25">
      <c r="A5891" s="732" t="s">
        <v>152</v>
      </c>
      <c r="B5891" s="4" t="s">
        <v>142</v>
      </c>
      <c r="C5891" s="12">
        <v>168000</v>
      </c>
      <c r="D5891" s="218"/>
      <c r="E5891" s="218"/>
      <c r="F5891" s="697"/>
      <c r="G5891" s="822">
        <v>53250</v>
      </c>
      <c r="H5891" s="605">
        <v>0</v>
      </c>
      <c r="I5891" s="823">
        <f>H5891+G5891</f>
        <v>53250</v>
      </c>
      <c r="J5891" s="604">
        <f>C5891-I5891</f>
        <v>114750</v>
      </c>
      <c r="K5891" s="733">
        <f>I5891/C5891*100</f>
        <v>31.696428571428569</v>
      </c>
    </row>
    <row r="5892" spans="1:11" ht="13.5" customHeight="1" x14ac:dyDescent="0.25">
      <c r="A5892" s="732" t="s">
        <v>804</v>
      </c>
      <c r="B5892" s="4" t="s">
        <v>805</v>
      </c>
      <c r="C5892" s="12">
        <v>0</v>
      </c>
      <c r="D5892" s="218"/>
      <c r="E5892" s="218"/>
      <c r="F5892" s="697"/>
      <c r="G5892" s="822"/>
      <c r="H5892" s="605"/>
      <c r="I5892" s="823">
        <f>H5892+G5892</f>
        <v>0</v>
      </c>
      <c r="J5892" s="604">
        <f>C5892-I5892</f>
        <v>0</v>
      </c>
      <c r="K5892" s="733"/>
    </row>
    <row r="5893" spans="1:11" ht="13.5" customHeight="1" x14ac:dyDescent="0.25">
      <c r="A5893" s="732" t="s">
        <v>153</v>
      </c>
      <c r="B5893" s="4" t="s">
        <v>143</v>
      </c>
      <c r="C5893" s="12">
        <f>C5894</f>
        <v>2422000</v>
      </c>
      <c r="D5893" s="12">
        <f t="shared" ref="D5893:J5893" si="2659">D5894</f>
        <v>0</v>
      </c>
      <c r="E5893" s="12">
        <f t="shared" si="2659"/>
        <v>0</v>
      </c>
      <c r="F5893" s="633">
        <f t="shared" si="2659"/>
        <v>0</v>
      </c>
      <c r="G5893" s="824">
        <f t="shared" si="2659"/>
        <v>879000</v>
      </c>
      <c r="H5893" s="12">
        <f t="shared" si="2659"/>
        <v>1038000</v>
      </c>
      <c r="I5893" s="834">
        <f t="shared" si="2659"/>
        <v>1917000</v>
      </c>
      <c r="J5893" s="634">
        <f t="shared" si="2659"/>
        <v>505000</v>
      </c>
      <c r="K5893" s="733">
        <f t="shared" ref="K5893:K5904" si="2660">I5893/C5893*100</f>
        <v>79.149463253509495</v>
      </c>
    </row>
    <row r="5894" spans="1:11" ht="13.5" customHeight="1" x14ac:dyDescent="0.25">
      <c r="A5894" s="732" t="s">
        <v>154</v>
      </c>
      <c r="B5894" s="4" t="s">
        <v>144</v>
      </c>
      <c r="C5894" s="12">
        <v>2422000</v>
      </c>
      <c r="D5894" s="218"/>
      <c r="E5894" s="218"/>
      <c r="F5894" s="697"/>
      <c r="G5894" s="822">
        <v>879000</v>
      </c>
      <c r="H5894" s="605">
        <f>144000+894000</f>
        <v>1038000</v>
      </c>
      <c r="I5894" s="823">
        <f>H5894+G5894</f>
        <v>1917000</v>
      </c>
      <c r="J5894" s="604">
        <f>C5894-I5894</f>
        <v>505000</v>
      </c>
      <c r="K5894" s="733">
        <f t="shared" si="2660"/>
        <v>79.149463253509495</v>
      </c>
    </row>
    <row r="5895" spans="1:11" ht="13.5" customHeight="1" x14ac:dyDescent="0.25">
      <c r="A5895" s="745" t="s">
        <v>87</v>
      </c>
      <c r="B5895" s="38" t="s">
        <v>86</v>
      </c>
      <c r="C5895" s="620">
        <f>C5896</f>
        <v>1500000</v>
      </c>
      <c r="D5895" s="620">
        <f t="shared" ref="D5895:J5896" si="2661">D5896</f>
        <v>0</v>
      </c>
      <c r="E5895" s="620">
        <f t="shared" si="2661"/>
        <v>0</v>
      </c>
      <c r="F5895" s="453">
        <f t="shared" si="2661"/>
        <v>0</v>
      </c>
      <c r="G5895" s="825">
        <f t="shared" si="2661"/>
        <v>1399750</v>
      </c>
      <c r="H5895" s="619">
        <f t="shared" si="2661"/>
        <v>0</v>
      </c>
      <c r="I5895" s="1585">
        <f t="shared" si="2661"/>
        <v>1399750</v>
      </c>
      <c r="J5895" s="621">
        <f t="shared" si="2661"/>
        <v>100250</v>
      </c>
      <c r="K5895" s="746">
        <f t="shared" si="2660"/>
        <v>93.316666666666663</v>
      </c>
    </row>
    <row r="5896" spans="1:11" ht="13.5" customHeight="1" thickBot="1" x14ac:dyDescent="0.3">
      <c r="A5896" s="371" t="s">
        <v>3</v>
      </c>
      <c r="B5896" s="47" t="s">
        <v>4</v>
      </c>
      <c r="C5896" s="616">
        <f>C5897</f>
        <v>1500000</v>
      </c>
      <c r="D5896" s="616">
        <f t="shared" si="2661"/>
        <v>0</v>
      </c>
      <c r="E5896" s="616">
        <f t="shared" si="2661"/>
        <v>0</v>
      </c>
      <c r="F5896" s="622">
        <f t="shared" si="2661"/>
        <v>0</v>
      </c>
      <c r="G5896" s="838">
        <f t="shared" si="2661"/>
        <v>1399750</v>
      </c>
      <c r="H5896" s="641">
        <f t="shared" si="2661"/>
        <v>0</v>
      </c>
      <c r="I5896" s="962">
        <f t="shared" si="2661"/>
        <v>1399750</v>
      </c>
      <c r="J5896" s="632">
        <f t="shared" si="2661"/>
        <v>100250</v>
      </c>
      <c r="K5896" s="739">
        <f t="shared" si="2660"/>
        <v>93.316666666666663</v>
      </c>
    </row>
    <row r="5897" spans="1:11" ht="13.5" customHeight="1" thickBot="1" x14ac:dyDescent="0.3">
      <c r="A5897" s="372" t="s">
        <v>155</v>
      </c>
      <c r="B5897" s="3" t="s">
        <v>136</v>
      </c>
      <c r="C5897" s="617">
        <f>C5898+C5900</f>
        <v>1500000</v>
      </c>
      <c r="D5897" s="617">
        <f t="shared" ref="D5897:J5897" si="2662">D5898+D5900</f>
        <v>0</v>
      </c>
      <c r="E5897" s="617">
        <f t="shared" si="2662"/>
        <v>0</v>
      </c>
      <c r="F5897" s="624">
        <f t="shared" si="2662"/>
        <v>0</v>
      </c>
      <c r="G5897" s="820">
        <f t="shared" si="2662"/>
        <v>1399750</v>
      </c>
      <c r="H5897" s="617">
        <f t="shared" si="2662"/>
        <v>0</v>
      </c>
      <c r="I5897" s="934">
        <f t="shared" si="2662"/>
        <v>1399750</v>
      </c>
      <c r="J5897" s="625">
        <f t="shared" si="2662"/>
        <v>100250</v>
      </c>
      <c r="K5897" s="741">
        <f t="shared" si="2660"/>
        <v>93.316666666666663</v>
      </c>
    </row>
    <row r="5898" spans="1:11" ht="13.5" customHeight="1" x14ac:dyDescent="0.25">
      <c r="A5898" s="747" t="s">
        <v>156</v>
      </c>
      <c r="B5898" s="41" t="s">
        <v>139</v>
      </c>
      <c r="C5898" s="618">
        <f>C5899</f>
        <v>640000</v>
      </c>
      <c r="D5898" s="618">
        <f t="shared" ref="D5898:J5898" si="2663">D5899</f>
        <v>0</v>
      </c>
      <c r="E5898" s="618">
        <f t="shared" si="2663"/>
        <v>0</v>
      </c>
      <c r="F5898" s="626">
        <f t="shared" si="2663"/>
        <v>0</v>
      </c>
      <c r="G5898" s="821">
        <f t="shared" si="2663"/>
        <v>615000</v>
      </c>
      <c r="H5898" s="618">
        <f t="shared" si="2663"/>
        <v>0</v>
      </c>
      <c r="I5898" s="935">
        <f t="shared" si="2663"/>
        <v>615000</v>
      </c>
      <c r="J5898" s="628">
        <f t="shared" si="2663"/>
        <v>25000</v>
      </c>
      <c r="K5898" s="743">
        <f t="shared" si="2660"/>
        <v>96.09375</v>
      </c>
    </row>
    <row r="5899" spans="1:11" ht="13.5" customHeight="1" x14ac:dyDescent="0.25">
      <c r="A5899" s="732" t="s">
        <v>157</v>
      </c>
      <c r="B5899" s="4" t="s">
        <v>140</v>
      </c>
      <c r="C5899" s="12">
        <v>640000</v>
      </c>
      <c r="D5899" s="218"/>
      <c r="E5899" s="218"/>
      <c r="F5899" s="697"/>
      <c r="G5899" s="822">
        <v>615000</v>
      </c>
      <c r="H5899" s="605"/>
      <c r="I5899" s="831">
        <f>H5899+G5899</f>
        <v>615000</v>
      </c>
      <c r="J5899" s="604">
        <f>C5899-I5899</f>
        <v>25000</v>
      </c>
      <c r="K5899" s="733">
        <f t="shared" si="2660"/>
        <v>96.09375</v>
      </c>
    </row>
    <row r="5900" spans="1:11" ht="13.5" customHeight="1" x14ac:dyDescent="0.25">
      <c r="A5900" s="732" t="s">
        <v>158</v>
      </c>
      <c r="B5900" s="4" t="s">
        <v>141</v>
      </c>
      <c r="C5900" s="12">
        <f>C5901</f>
        <v>860000</v>
      </c>
      <c r="D5900" s="12">
        <f t="shared" ref="D5900:J5900" si="2664">D5901</f>
        <v>0</v>
      </c>
      <c r="E5900" s="12">
        <f t="shared" si="2664"/>
        <v>0</v>
      </c>
      <c r="F5900" s="633">
        <f t="shared" si="2664"/>
        <v>0</v>
      </c>
      <c r="G5900" s="824">
        <f t="shared" si="2664"/>
        <v>784750</v>
      </c>
      <c r="H5900" s="12">
        <f t="shared" si="2664"/>
        <v>0</v>
      </c>
      <c r="I5900" s="834">
        <f t="shared" si="2664"/>
        <v>784750</v>
      </c>
      <c r="J5900" s="634">
        <f t="shared" si="2664"/>
        <v>75250</v>
      </c>
      <c r="K5900" s="733">
        <f t="shared" si="2660"/>
        <v>91.25</v>
      </c>
    </row>
    <row r="5901" spans="1:11" ht="13.5" customHeight="1" x14ac:dyDescent="0.25">
      <c r="A5901" s="732" t="s">
        <v>159</v>
      </c>
      <c r="B5901" s="4" t="s">
        <v>142</v>
      </c>
      <c r="C5901" s="12">
        <v>860000</v>
      </c>
      <c r="D5901" s="218"/>
      <c r="E5901" s="218"/>
      <c r="F5901" s="697"/>
      <c r="G5901" s="822">
        <v>784750</v>
      </c>
      <c r="H5901" s="605">
        <v>0</v>
      </c>
      <c r="I5901" s="831">
        <f>H5901+G5901</f>
        <v>784750</v>
      </c>
      <c r="J5901" s="604">
        <f>C5901-I5901</f>
        <v>75250</v>
      </c>
      <c r="K5901" s="733">
        <f t="shared" si="2660"/>
        <v>91.25</v>
      </c>
    </row>
    <row r="5902" spans="1:11" ht="13.5" customHeight="1" x14ac:dyDescent="0.25">
      <c r="A5902" s="745" t="s">
        <v>111</v>
      </c>
      <c r="B5902" s="38" t="s">
        <v>451</v>
      </c>
      <c r="C5902" s="620">
        <f>C5903</f>
        <v>2500000</v>
      </c>
      <c r="D5902" s="620">
        <f t="shared" ref="D5902:J5903" si="2665">D5903</f>
        <v>0</v>
      </c>
      <c r="E5902" s="620">
        <f t="shared" si="2665"/>
        <v>0</v>
      </c>
      <c r="F5902" s="453">
        <f t="shared" si="2665"/>
        <v>0</v>
      </c>
      <c r="G5902" s="832">
        <f t="shared" si="2665"/>
        <v>1200000</v>
      </c>
      <c r="H5902" s="620">
        <f t="shared" si="2665"/>
        <v>872000</v>
      </c>
      <c r="I5902" s="1586">
        <f t="shared" si="2665"/>
        <v>2072000</v>
      </c>
      <c r="J5902" s="866">
        <f t="shared" si="2665"/>
        <v>428000</v>
      </c>
      <c r="K5902" s="746">
        <f t="shared" si="2660"/>
        <v>82.88</v>
      </c>
    </row>
    <row r="5903" spans="1:11" ht="13.5" customHeight="1" thickBot="1" x14ac:dyDescent="0.3">
      <c r="A5903" s="371" t="s">
        <v>5</v>
      </c>
      <c r="B5903" s="47" t="s">
        <v>6</v>
      </c>
      <c r="C5903" s="616">
        <f>C5904</f>
        <v>2500000</v>
      </c>
      <c r="D5903" s="616">
        <f t="shared" si="2665"/>
        <v>0</v>
      </c>
      <c r="E5903" s="616">
        <f t="shared" si="2665"/>
        <v>0</v>
      </c>
      <c r="F5903" s="622">
        <f t="shared" si="2665"/>
        <v>0</v>
      </c>
      <c r="G5903" s="819">
        <f t="shared" si="2665"/>
        <v>1200000</v>
      </c>
      <c r="H5903" s="616">
        <f t="shared" si="2665"/>
        <v>872000</v>
      </c>
      <c r="I5903" s="961">
        <f t="shared" si="2665"/>
        <v>2072000</v>
      </c>
      <c r="J5903" s="865">
        <f t="shared" si="2665"/>
        <v>428000</v>
      </c>
      <c r="K5903" s="739">
        <f t="shared" si="2660"/>
        <v>82.88</v>
      </c>
    </row>
    <row r="5904" spans="1:11" ht="13.5" customHeight="1" thickBot="1" x14ac:dyDescent="0.3">
      <c r="A5904" s="748" t="s">
        <v>165</v>
      </c>
      <c r="B5904" s="335" t="s">
        <v>136</v>
      </c>
      <c r="C5904" s="617">
        <f>C5905+C5907</f>
        <v>2500000</v>
      </c>
      <c r="D5904" s="617">
        <f t="shared" ref="D5904:J5904" si="2666">D5905+D5907</f>
        <v>0</v>
      </c>
      <c r="E5904" s="617">
        <f t="shared" si="2666"/>
        <v>0</v>
      </c>
      <c r="F5904" s="624">
        <f t="shared" si="2666"/>
        <v>0</v>
      </c>
      <c r="G5904" s="820">
        <f t="shared" si="2666"/>
        <v>1200000</v>
      </c>
      <c r="H5904" s="617">
        <f t="shared" si="2666"/>
        <v>872000</v>
      </c>
      <c r="I5904" s="934">
        <f t="shared" si="2666"/>
        <v>2072000</v>
      </c>
      <c r="J5904" s="625">
        <f t="shared" si="2666"/>
        <v>428000</v>
      </c>
      <c r="K5904" s="749">
        <f t="shared" si="2660"/>
        <v>82.88</v>
      </c>
    </row>
    <row r="5905" spans="1:11" ht="13.5" customHeight="1" thickBot="1" x14ac:dyDescent="0.3">
      <c r="A5905" s="750" t="s">
        <v>806</v>
      </c>
      <c r="B5905" s="439" t="s">
        <v>141</v>
      </c>
      <c r="C5905" s="635">
        <f>C5906</f>
        <v>100000</v>
      </c>
      <c r="D5905" s="635">
        <f t="shared" ref="D5905:J5905" si="2667">D5906</f>
        <v>0</v>
      </c>
      <c r="E5905" s="635">
        <f t="shared" si="2667"/>
        <v>0</v>
      </c>
      <c r="F5905" s="786">
        <f t="shared" si="2667"/>
        <v>0</v>
      </c>
      <c r="G5905" s="833">
        <f t="shared" si="2667"/>
        <v>0</v>
      </c>
      <c r="H5905" s="635">
        <f t="shared" si="2667"/>
        <v>72000</v>
      </c>
      <c r="I5905" s="937">
        <f t="shared" si="2667"/>
        <v>72000</v>
      </c>
      <c r="J5905" s="867">
        <f t="shared" si="2667"/>
        <v>28000</v>
      </c>
      <c r="K5905" s="751">
        <f>I5905/C5905*100</f>
        <v>72</v>
      </c>
    </row>
    <row r="5906" spans="1:11" ht="13.5" customHeight="1" x14ac:dyDescent="0.25">
      <c r="A5906" s="378" t="s">
        <v>807</v>
      </c>
      <c r="B5906" s="5" t="s">
        <v>809</v>
      </c>
      <c r="C5906" s="12">
        <v>100000</v>
      </c>
      <c r="D5906" s="12"/>
      <c r="E5906" s="12"/>
      <c r="F5906" s="633"/>
      <c r="G5906" s="824">
        <v>0</v>
      </c>
      <c r="H5906" s="12">
        <v>72000</v>
      </c>
      <c r="I5906" s="834">
        <f>H5906+G5906</f>
        <v>72000</v>
      </c>
      <c r="J5906" s="634">
        <f>C5906-I5906</f>
        <v>28000</v>
      </c>
      <c r="K5906" s="751">
        <f>I5906/C5906*100</f>
        <v>72</v>
      </c>
    </row>
    <row r="5907" spans="1:11" ht="13.5" customHeight="1" x14ac:dyDescent="0.25">
      <c r="A5907" s="732" t="s">
        <v>166</v>
      </c>
      <c r="B5907" s="4" t="s">
        <v>143</v>
      </c>
      <c r="C5907" s="12">
        <f>C5908</f>
        <v>2400000</v>
      </c>
      <c r="D5907" s="12">
        <f t="shared" ref="D5907:J5907" si="2668">D5908</f>
        <v>0</v>
      </c>
      <c r="E5907" s="12">
        <f t="shared" si="2668"/>
        <v>0</v>
      </c>
      <c r="F5907" s="633">
        <f t="shared" si="2668"/>
        <v>0</v>
      </c>
      <c r="G5907" s="824">
        <f t="shared" si="2668"/>
        <v>1200000</v>
      </c>
      <c r="H5907" s="12">
        <f t="shared" si="2668"/>
        <v>800000</v>
      </c>
      <c r="I5907" s="834">
        <f t="shared" si="2668"/>
        <v>2000000</v>
      </c>
      <c r="J5907" s="634">
        <f t="shared" si="2668"/>
        <v>400000</v>
      </c>
      <c r="K5907" s="733">
        <f t="shared" ref="K5907:K5915" si="2669">I5907/C5907*100</f>
        <v>83.333333333333343</v>
      </c>
    </row>
    <row r="5908" spans="1:11" ht="13.5" customHeight="1" x14ac:dyDescent="0.25">
      <c r="A5908" s="732" t="s">
        <v>167</v>
      </c>
      <c r="B5908" s="4" t="s">
        <v>160</v>
      </c>
      <c r="C5908" s="12">
        <v>2400000</v>
      </c>
      <c r="D5908" s="218"/>
      <c r="E5908" s="218"/>
      <c r="F5908" s="697"/>
      <c r="G5908" s="822">
        <v>1200000</v>
      </c>
      <c r="H5908" s="605">
        <v>800000</v>
      </c>
      <c r="I5908" s="823">
        <f>H5908+G5908</f>
        <v>2000000</v>
      </c>
      <c r="J5908" s="604">
        <f>C5908-I5908</f>
        <v>400000</v>
      </c>
      <c r="K5908" s="733">
        <f t="shared" si="2669"/>
        <v>83.333333333333343</v>
      </c>
    </row>
    <row r="5909" spans="1:11" ht="13.5" customHeight="1" x14ac:dyDescent="0.25">
      <c r="A5909" s="745" t="s">
        <v>110</v>
      </c>
      <c r="B5909" s="38" t="s">
        <v>88</v>
      </c>
      <c r="C5909" s="620">
        <f>C5910</f>
        <v>4500000</v>
      </c>
      <c r="D5909" s="620">
        <f t="shared" ref="D5909:J5910" si="2670">D5910</f>
        <v>0</v>
      </c>
      <c r="E5909" s="620">
        <f t="shared" si="2670"/>
        <v>0</v>
      </c>
      <c r="F5909" s="453">
        <f t="shared" si="2670"/>
        <v>0</v>
      </c>
      <c r="G5909" s="832">
        <f t="shared" si="2670"/>
        <v>858800</v>
      </c>
      <c r="H5909" s="620">
        <f t="shared" si="2670"/>
        <v>1020000</v>
      </c>
      <c r="I5909" s="1586">
        <f t="shared" si="2670"/>
        <v>1878800</v>
      </c>
      <c r="J5909" s="866">
        <f t="shared" si="2670"/>
        <v>2621200</v>
      </c>
      <c r="K5909" s="746">
        <f t="shared" si="2669"/>
        <v>41.751111111111108</v>
      </c>
    </row>
    <row r="5910" spans="1:11" ht="13.5" customHeight="1" thickBot="1" x14ac:dyDescent="0.3">
      <c r="A5910" s="371" t="s">
        <v>7</v>
      </c>
      <c r="B5910" s="47" t="s">
        <v>8</v>
      </c>
      <c r="C5910" s="616">
        <f>C5911</f>
        <v>4500000</v>
      </c>
      <c r="D5910" s="616">
        <f t="shared" si="2670"/>
        <v>0</v>
      </c>
      <c r="E5910" s="616">
        <f t="shared" si="2670"/>
        <v>0</v>
      </c>
      <c r="F5910" s="622">
        <f t="shared" si="2670"/>
        <v>0</v>
      </c>
      <c r="G5910" s="819">
        <f t="shared" si="2670"/>
        <v>858800</v>
      </c>
      <c r="H5910" s="616">
        <f t="shared" si="2670"/>
        <v>1020000</v>
      </c>
      <c r="I5910" s="961">
        <f t="shared" si="2670"/>
        <v>1878800</v>
      </c>
      <c r="J5910" s="865">
        <f t="shared" si="2670"/>
        <v>2621200</v>
      </c>
      <c r="K5910" s="739">
        <f t="shared" si="2669"/>
        <v>41.751111111111108</v>
      </c>
    </row>
    <row r="5911" spans="1:11" ht="13.5" customHeight="1" thickBot="1" x14ac:dyDescent="0.3">
      <c r="A5911" s="748" t="s">
        <v>161</v>
      </c>
      <c r="B5911" s="335" t="s">
        <v>136</v>
      </c>
      <c r="C5911" s="617">
        <f>C5912+C5914+C5917</f>
        <v>4500000</v>
      </c>
      <c r="D5911" s="617">
        <f t="shared" ref="D5911:J5911" si="2671">D5912+D5914+D5917</f>
        <v>0</v>
      </c>
      <c r="E5911" s="617">
        <f t="shared" si="2671"/>
        <v>0</v>
      </c>
      <c r="F5911" s="624">
        <f t="shared" si="2671"/>
        <v>0</v>
      </c>
      <c r="G5911" s="820">
        <f t="shared" si="2671"/>
        <v>858800</v>
      </c>
      <c r="H5911" s="617">
        <f t="shared" si="2671"/>
        <v>1020000</v>
      </c>
      <c r="I5911" s="934">
        <f t="shared" si="2671"/>
        <v>1878800</v>
      </c>
      <c r="J5911" s="625">
        <f t="shared" si="2671"/>
        <v>2621200</v>
      </c>
      <c r="K5911" s="749">
        <f t="shared" si="2669"/>
        <v>41.751111111111108</v>
      </c>
    </row>
    <row r="5912" spans="1:11" ht="13.5" customHeight="1" x14ac:dyDescent="0.25">
      <c r="A5912" s="747" t="s">
        <v>162</v>
      </c>
      <c r="B5912" s="41" t="s">
        <v>139</v>
      </c>
      <c r="C5912" s="618">
        <f>C5913</f>
        <v>270000</v>
      </c>
      <c r="D5912" s="618">
        <f t="shared" ref="D5912:J5912" si="2672">D5913</f>
        <v>0</v>
      </c>
      <c r="E5912" s="618">
        <f t="shared" si="2672"/>
        <v>0</v>
      </c>
      <c r="F5912" s="626">
        <f t="shared" si="2672"/>
        <v>0</v>
      </c>
      <c r="G5912" s="821">
        <f t="shared" si="2672"/>
        <v>230000</v>
      </c>
      <c r="H5912" s="618">
        <f t="shared" si="2672"/>
        <v>0</v>
      </c>
      <c r="I5912" s="935">
        <f t="shared" si="2672"/>
        <v>230000</v>
      </c>
      <c r="J5912" s="628">
        <f t="shared" si="2672"/>
        <v>40000</v>
      </c>
      <c r="K5912" s="743">
        <f t="shared" si="2669"/>
        <v>85.18518518518519</v>
      </c>
    </row>
    <row r="5913" spans="1:11" ht="13.5" customHeight="1" x14ac:dyDescent="0.25">
      <c r="A5913" s="732" t="s">
        <v>163</v>
      </c>
      <c r="B5913" s="4" t="s">
        <v>140</v>
      </c>
      <c r="C5913" s="12">
        <v>270000</v>
      </c>
      <c r="D5913" s="587"/>
      <c r="E5913" s="587"/>
      <c r="F5913" s="699"/>
      <c r="G5913" s="822">
        <v>230000</v>
      </c>
      <c r="H5913" s="605"/>
      <c r="I5913" s="823">
        <f>H5913+G5913</f>
        <v>230000</v>
      </c>
      <c r="J5913" s="604">
        <f>C5913-I5913</f>
        <v>40000</v>
      </c>
      <c r="K5913" s="733">
        <f t="shared" si="2669"/>
        <v>85.18518518518519</v>
      </c>
    </row>
    <row r="5914" spans="1:11" ht="13.5" customHeight="1" x14ac:dyDescent="0.25">
      <c r="A5914" s="732" t="s">
        <v>164</v>
      </c>
      <c r="B5914" s="4" t="s">
        <v>141</v>
      </c>
      <c r="C5914" s="12">
        <f t="shared" ref="C5914:H5914" si="2673">C5915+C5916</f>
        <v>150000</v>
      </c>
      <c r="D5914" s="12">
        <f t="shared" si="2673"/>
        <v>0</v>
      </c>
      <c r="E5914" s="12">
        <f t="shared" si="2673"/>
        <v>0</v>
      </c>
      <c r="F5914" s="633">
        <f t="shared" si="2673"/>
        <v>0</v>
      </c>
      <c r="G5914" s="824">
        <f t="shared" si="2673"/>
        <v>118800</v>
      </c>
      <c r="H5914" s="12">
        <f t="shared" si="2673"/>
        <v>0</v>
      </c>
      <c r="I5914" s="834">
        <f>H5914+G5914</f>
        <v>118800</v>
      </c>
      <c r="J5914" s="634">
        <f>C5914-I5914</f>
        <v>31200</v>
      </c>
      <c r="K5914" s="733">
        <f t="shared" si="2669"/>
        <v>79.2</v>
      </c>
    </row>
    <row r="5915" spans="1:11" ht="13.5" customHeight="1" x14ac:dyDescent="0.25">
      <c r="A5915" s="732" t="s">
        <v>1018</v>
      </c>
      <c r="B5915" s="4" t="s">
        <v>1017</v>
      </c>
      <c r="C5915" s="12">
        <v>150000</v>
      </c>
      <c r="D5915" s="12"/>
      <c r="E5915" s="12"/>
      <c r="F5915" s="633"/>
      <c r="G5915" s="824">
        <v>118800</v>
      </c>
      <c r="H5915" s="12">
        <v>0</v>
      </c>
      <c r="I5915" s="633">
        <f>H5915+G5915</f>
        <v>118800</v>
      </c>
      <c r="J5915" s="634">
        <f>C5915-I5915</f>
        <v>31200</v>
      </c>
      <c r="K5915" s="733">
        <f t="shared" si="2669"/>
        <v>79.2</v>
      </c>
    </row>
    <row r="5916" spans="1:11" ht="13.5" customHeight="1" x14ac:dyDescent="0.25">
      <c r="A5916" s="732" t="s">
        <v>810</v>
      </c>
      <c r="B5916" s="4" t="s">
        <v>809</v>
      </c>
      <c r="C5916" s="12">
        <v>0</v>
      </c>
      <c r="D5916" s="218"/>
      <c r="E5916" s="218"/>
      <c r="F5916" s="697"/>
      <c r="G5916" s="822"/>
      <c r="H5916" s="605"/>
      <c r="I5916" s="633">
        <f>H5916+G5916</f>
        <v>0</v>
      </c>
      <c r="J5916" s="634">
        <f>C5916-I5916</f>
        <v>0</v>
      </c>
      <c r="K5916" s="733"/>
    </row>
    <row r="5917" spans="1:11" ht="13.5" customHeight="1" x14ac:dyDescent="0.25">
      <c r="A5917" s="732" t="s">
        <v>811</v>
      </c>
      <c r="B5917" s="4" t="s">
        <v>143</v>
      </c>
      <c r="C5917" s="12">
        <f>C5918</f>
        <v>4080000</v>
      </c>
      <c r="D5917" s="12">
        <f t="shared" ref="D5917:J5917" si="2674">D5918</f>
        <v>0</v>
      </c>
      <c r="E5917" s="12">
        <f t="shared" si="2674"/>
        <v>0</v>
      </c>
      <c r="F5917" s="633">
        <f t="shared" si="2674"/>
        <v>0</v>
      </c>
      <c r="G5917" s="824">
        <f t="shared" si="2674"/>
        <v>510000</v>
      </c>
      <c r="H5917" s="12">
        <f t="shared" si="2674"/>
        <v>1020000</v>
      </c>
      <c r="I5917" s="834">
        <f t="shared" si="2674"/>
        <v>1530000</v>
      </c>
      <c r="J5917" s="634">
        <f t="shared" si="2674"/>
        <v>2550000</v>
      </c>
      <c r="K5917" s="733">
        <f>J5917/C5917*100</f>
        <v>62.5</v>
      </c>
    </row>
    <row r="5918" spans="1:11" ht="13.5" customHeight="1" x14ac:dyDescent="0.25">
      <c r="A5918" s="732" t="s">
        <v>812</v>
      </c>
      <c r="B5918" s="4" t="s">
        <v>160</v>
      </c>
      <c r="C5918" s="12">
        <v>4080000</v>
      </c>
      <c r="D5918" s="218"/>
      <c r="E5918" s="218"/>
      <c r="F5918" s="697"/>
      <c r="G5918" s="822">
        <v>510000</v>
      </c>
      <c r="H5918" s="605">
        <v>1020000</v>
      </c>
      <c r="I5918" s="823">
        <f>H5918+G5918</f>
        <v>1530000</v>
      </c>
      <c r="J5918" s="604">
        <f>C5918-I5918</f>
        <v>2550000</v>
      </c>
      <c r="K5918" s="733">
        <f>J5918/C5918*100</f>
        <v>62.5</v>
      </c>
    </row>
    <row r="5919" spans="1:11" ht="13.5" customHeight="1" x14ac:dyDescent="0.25">
      <c r="A5919" s="879"/>
      <c r="B5919" s="879"/>
      <c r="C5919" s="880"/>
      <c r="D5919" s="881"/>
      <c r="E5919" s="881"/>
      <c r="F5919" s="881"/>
      <c r="G5919" s="882"/>
      <c r="H5919" s="882"/>
      <c r="I5919" s="882"/>
      <c r="J5919" s="883"/>
      <c r="K5919" s="884"/>
    </row>
    <row r="5920" spans="1:11" ht="13.5" customHeight="1" x14ac:dyDescent="0.25">
      <c r="A5920" s="7"/>
      <c r="B5920" s="7"/>
      <c r="C5920" s="885"/>
      <c r="D5920" s="220"/>
      <c r="E5920" s="220"/>
      <c r="F5920" s="220"/>
      <c r="G5920" s="415"/>
      <c r="H5920" s="415"/>
      <c r="I5920" s="415"/>
      <c r="J5920" s="886"/>
      <c r="K5920" s="887"/>
    </row>
    <row r="5921" spans="1:11" ht="13.5" customHeight="1" x14ac:dyDescent="0.25">
      <c r="A5921" s="7"/>
      <c r="B5921" s="7"/>
      <c r="C5921" s="885"/>
      <c r="D5921" s="220"/>
      <c r="E5921" s="220"/>
      <c r="F5921" s="220"/>
      <c r="G5921" s="415"/>
      <c r="H5921" s="415"/>
      <c r="I5921" s="415"/>
      <c r="J5921" s="886"/>
      <c r="K5921" s="887">
        <v>3</v>
      </c>
    </row>
    <row r="5922" spans="1:11" ht="13.5" customHeight="1" x14ac:dyDescent="0.25">
      <c r="A5922" s="717" t="s">
        <v>435</v>
      </c>
      <c r="B5922" s="689">
        <v>2</v>
      </c>
      <c r="C5922" s="690" t="s">
        <v>436</v>
      </c>
      <c r="D5922" s="690" t="s">
        <v>437</v>
      </c>
      <c r="E5922" s="690" t="s">
        <v>438</v>
      </c>
      <c r="F5922" s="691" t="s">
        <v>439</v>
      </c>
      <c r="G5922" s="801">
        <v>7</v>
      </c>
      <c r="H5922" s="581">
        <v>8</v>
      </c>
      <c r="I5922" s="924">
        <v>9</v>
      </c>
      <c r="J5922" s="582">
        <v>10</v>
      </c>
      <c r="K5922" s="718">
        <v>11</v>
      </c>
    </row>
    <row r="5923" spans="1:11" ht="13.5" customHeight="1" x14ac:dyDescent="0.25">
      <c r="A5923" s="745" t="s">
        <v>813</v>
      </c>
      <c r="B5923" s="38" t="s">
        <v>982</v>
      </c>
      <c r="C5923" s="620">
        <f>C5924</f>
        <v>4950000</v>
      </c>
      <c r="D5923" s="620">
        <f t="shared" ref="D5923:J5924" si="2675">D5924</f>
        <v>0</v>
      </c>
      <c r="E5923" s="620">
        <f t="shared" si="2675"/>
        <v>0</v>
      </c>
      <c r="F5923" s="453">
        <f t="shared" si="2675"/>
        <v>0</v>
      </c>
      <c r="G5923" s="832">
        <f t="shared" si="2675"/>
        <v>3484500</v>
      </c>
      <c r="H5923" s="620">
        <f t="shared" si="2675"/>
        <v>875000</v>
      </c>
      <c r="I5923" s="1586">
        <f t="shared" si="2675"/>
        <v>4359500</v>
      </c>
      <c r="J5923" s="866">
        <f t="shared" si="2675"/>
        <v>590500</v>
      </c>
      <c r="K5923" s="746">
        <f>I5923/C5923*100</f>
        <v>88.070707070707073</v>
      </c>
    </row>
    <row r="5924" spans="1:11" ht="13.5" customHeight="1" thickBot="1" x14ac:dyDescent="0.3">
      <c r="A5924" s="769" t="s">
        <v>814</v>
      </c>
      <c r="B5924" s="47" t="s">
        <v>983</v>
      </c>
      <c r="C5924" s="616">
        <f>C5925</f>
        <v>4950000</v>
      </c>
      <c r="D5924" s="616">
        <f t="shared" si="2675"/>
        <v>0</v>
      </c>
      <c r="E5924" s="616">
        <f t="shared" si="2675"/>
        <v>0</v>
      </c>
      <c r="F5924" s="622">
        <f t="shared" si="2675"/>
        <v>0</v>
      </c>
      <c r="G5924" s="819">
        <f t="shared" si="2675"/>
        <v>3484500</v>
      </c>
      <c r="H5924" s="616">
        <f t="shared" si="2675"/>
        <v>875000</v>
      </c>
      <c r="I5924" s="961">
        <f t="shared" si="2675"/>
        <v>4359500</v>
      </c>
      <c r="J5924" s="865">
        <f t="shared" si="2675"/>
        <v>590500</v>
      </c>
      <c r="K5924" s="739">
        <f>I5924/C5924*100</f>
        <v>88.070707070707073</v>
      </c>
    </row>
    <row r="5925" spans="1:11" ht="13.5" customHeight="1" thickBot="1" x14ac:dyDescent="0.3">
      <c r="A5925" s="1191" t="s">
        <v>815</v>
      </c>
      <c r="B5925" s="3" t="s">
        <v>136</v>
      </c>
      <c r="C5925" s="617">
        <f>C5926+C5928+C5930+C5933</f>
        <v>4950000</v>
      </c>
      <c r="D5925" s="617">
        <f t="shared" ref="D5925:J5925" si="2676">D5926+D5928+D5930+D5933</f>
        <v>0</v>
      </c>
      <c r="E5925" s="617">
        <f t="shared" si="2676"/>
        <v>0</v>
      </c>
      <c r="F5925" s="624">
        <f t="shared" si="2676"/>
        <v>0</v>
      </c>
      <c r="G5925" s="820">
        <f t="shared" si="2676"/>
        <v>3484500</v>
      </c>
      <c r="H5925" s="617">
        <f t="shared" si="2676"/>
        <v>875000</v>
      </c>
      <c r="I5925" s="934">
        <f t="shared" si="2676"/>
        <v>4359500</v>
      </c>
      <c r="J5925" s="625">
        <f t="shared" si="2676"/>
        <v>590500</v>
      </c>
      <c r="K5925" s="741">
        <f>I5925/C5925*100</f>
        <v>88.070707070707073</v>
      </c>
    </row>
    <row r="5926" spans="1:11" ht="13.5" customHeight="1" x14ac:dyDescent="0.25">
      <c r="A5926" s="742" t="s">
        <v>816</v>
      </c>
      <c r="B5926" s="41" t="s">
        <v>139</v>
      </c>
      <c r="C5926" s="618">
        <f>C5927</f>
        <v>350000</v>
      </c>
      <c r="D5926" s="618">
        <f t="shared" ref="D5926:J5926" si="2677">D5927</f>
        <v>0</v>
      </c>
      <c r="E5926" s="618">
        <f t="shared" si="2677"/>
        <v>0</v>
      </c>
      <c r="F5926" s="626">
        <f t="shared" si="2677"/>
        <v>0</v>
      </c>
      <c r="G5926" s="821">
        <f t="shared" si="2677"/>
        <v>334500</v>
      </c>
      <c r="H5926" s="618">
        <f t="shared" si="2677"/>
        <v>0</v>
      </c>
      <c r="I5926" s="935">
        <f t="shared" si="2677"/>
        <v>334500</v>
      </c>
      <c r="J5926" s="628">
        <f t="shared" si="2677"/>
        <v>15500</v>
      </c>
      <c r="K5926" s="743">
        <f>I5926/C5926*100</f>
        <v>95.571428571428569</v>
      </c>
    </row>
    <row r="5927" spans="1:11" ht="13.5" customHeight="1" x14ac:dyDescent="0.25">
      <c r="A5927" s="744" t="s">
        <v>817</v>
      </c>
      <c r="B5927" s="4" t="s">
        <v>140</v>
      </c>
      <c r="C5927" s="12">
        <v>350000</v>
      </c>
      <c r="D5927" s="218"/>
      <c r="E5927" s="218"/>
      <c r="F5927" s="697"/>
      <c r="G5927" s="822">
        <v>334500</v>
      </c>
      <c r="H5927" s="605">
        <v>0</v>
      </c>
      <c r="I5927" s="823">
        <f>H5927+G5927</f>
        <v>334500</v>
      </c>
      <c r="J5927" s="604">
        <f>C5927-I5927</f>
        <v>15500</v>
      </c>
      <c r="K5927" s="733">
        <f>I5927/C5927*100</f>
        <v>95.571428571428569</v>
      </c>
    </row>
    <row r="5928" spans="1:11" ht="13.5" customHeight="1" x14ac:dyDescent="0.25">
      <c r="A5928" s="744" t="s">
        <v>819</v>
      </c>
      <c r="B5928" s="4" t="s">
        <v>818</v>
      </c>
      <c r="C5928" s="12">
        <f>C5929</f>
        <v>0</v>
      </c>
      <c r="D5928" s="12">
        <f t="shared" ref="D5928:J5928" si="2678">D5929</f>
        <v>0</v>
      </c>
      <c r="E5928" s="12">
        <f t="shared" si="2678"/>
        <v>0</v>
      </c>
      <c r="F5928" s="633">
        <f t="shared" si="2678"/>
        <v>0</v>
      </c>
      <c r="G5928" s="824">
        <f t="shared" si="2678"/>
        <v>0</v>
      </c>
      <c r="H5928" s="12">
        <f t="shared" si="2678"/>
        <v>0</v>
      </c>
      <c r="I5928" s="834">
        <f t="shared" si="2678"/>
        <v>0</v>
      </c>
      <c r="J5928" s="634">
        <f t="shared" si="2678"/>
        <v>0</v>
      </c>
      <c r="K5928" s="733"/>
    </row>
    <row r="5929" spans="1:11" ht="13.5" customHeight="1" x14ac:dyDescent="0.25">
      <c r="A5929" s="744" t="s">
        <v>820</v>
      </c>
      <c r="B5929" s="4" t="s">
        <v>791</v>
      </c>
      <c r="C5929" s="12">
        <v>0</v>
      </c>
      <c r="D5929" s="218"/>
      <c r="E5929" s="218"/>
      <c r="F5929" s="697"/>
      <c r="G5929" s="822"/>
      <c r="H5929" s="605"/>
      <c r="I5929" s="823"/>
      <c r="J5929" s="604">
        <f>C5929-I5929</f>
        <v>0</v>
      </c>
      <c r="K5929" s="733"/>
    </row>
    <row r="5930" spans="1:11" ht="13.5" customHeight="1" x14ac:dyDescent="0.25">
      <c r="A5930" s="732" t="s">
        <v>821</v>
      </c>
      <c r="B5930" s="4" t="s">
        <v>141</v>
      </c>
      <c r="C5930" s="12">
        <f>C5931+C5932</f>
        <v>225000</v>
      </c>
      <c r="D5930" s="12">
        <f t="shared" ref="D5930:J5930" si="2679">D5931+D5932</f>
        <v>0</v>
      </c>
      <c r="E5930" s="12">
        <f t="shared" si="2679"/>
        <v>0</v>
      </c>
      <c r="F5930" s="633">
        <f t="shared" si="2679"/>
        <v>0</v>
      </c>
      <c r="G5930" s="824">
        <f t="shared" si="2679"/>
        <v>87500</v>
      </c>
      <c r="H5930" s="12">
        <f t="shared" si="2679"/>
        <v>0</v>
      </c>
      <c r="I5930" s="834">
        <f t="shared" si="2679"/>
        <v>87500</v>
      </c>
      <c r="J5930" s="634">
        <f t="shared" si="2679"/>
        <v>137500</v>
      </c>
      <c r="K5930" s="733">
        <f>I5930/C5930*100</f>
        <v>38.888888888888893</v>
      </c>
    </row>
    <row r="5931" spans="1:11" ht="13.5" customHeight="1" x14ac:dyDescent="0.25">
      <c r="A5931" s="732" t="s">
        <v>822</v>
      </c>
      <c r="B5931" s="4" t="s">
        <v>142</v>
      </c>
      <c r="C5931" s="12">
        <v>225000</v>
      </c>
      <c r="D5931" s="218"/>
      <c r="E5931" s="218"/>
      <c r="F5931" s="697"/>
      <c r="G5931" s="822">
        <v>87500</v>
      </c>
      <c r="H5931" s="605">
        <v>0</v>
      </c>
      <c r="I5931" s="823">
        <f>H5931+G5931</f>
        <v>87500</v>
      </c>
      <c r="J5931" s="604">
        <f>C5931-I5931</f>
        <v>137500</v>
      </c>
      <c r="K5931" s="733">
        <f>I5931/C5931*100</f>
        <v>38.888888888888893</v>
      </c>
    </row>
    <row r="5932" spans="1:11" ht="13.5" customHeight="1" x14ac:dyDescent="0.25">
      <c r="A5932" s="732" t="s">
        <v>823</v>
      </c>
      <c r="B5932" s="4" t="s">
        <v>805</v>
      </c>
      <c r="C5932" s="12">
        <v>0</v>
      </c>
      <c r="D5932" s="218"/>
      <c r="E5932" s="218"/>
      <c r="F5932" s="697"/>
      <c r="G5932" s="822"/>
      <c r="H5932" s="605"/>
      <c r="I5932" s="823"/>
      <c r="J5932" s="604">
        <f>C5932-I5932</f>
        <v>0</v>
      </c>
      <c r="K5932" s="733"/>
    </row>
    <row r="5933" spans="1:11" ht="13.5" customHeight="1" x14ac:dyDescent="0.25">
      <c r="A5933" s="732" t="s">
        <v>824</v>
      </c>
      <c r="B5933" s="4" t="s">
        <v>143</v>
      </c>
      <c r="C5933" s="12">
        <f>C5934</f>
        <v>4375000</v>
      </c>
      <c r="D5933" s="12">
        <f t="shared" ref="D5933:J5933" si="2680">D5934</f>
        <v>0</v>
      </c>
      <c r="E5933" s="12">
        <f t="shared" si="2680"/>
        <v>0</v>
      </c>
      <c r="F5933" s="633">
        <f t="shared" si="2680"/>
        <v>0</v>
      </c>
      <c r="G5933" s="824">
        <f t="shared" si="2680"/>
        <v>3062500</v>
      </c>
      <c r="H5933" s="12">
        <f t="shared" si="2680"/>
        <v>875000</v>
      </c>
      <c r="I5933" s="834">
        <f t="shared" si="2680"/>
        <v>3937500</v>
      </c>
      <c r="J5933" s="634">
        <f t="shared" si="2680"/>
        <v>437500</v>
      </c>
      <c r="K5933" s="733">
        <f t="shared" ref="K5933:K5946" si="2681">I5933/C5933*100</f>
        <v>90</v>
      </c>
    </row>
    <row r="5934" spans="1:11" ht="13.5" customHeight="1" x14ac:dyDescent="0.25">
      <c r="A5934" s="732" t="s">
        <v>825</v>
      </c>
      <c r="B5934" s="4" t="s">
        <v>144</v>
      </c>
      <c r="C5934" s="12">
        <v>4375000</v>
      </c>
      <c r="D5934" s="218"/>
      <c r="E5934" s="218"/>
      <c r="F5934" s="697"/>
      <c r="G5934" s="822">
        <v>3062500</v>
      </c>
      <c r="H5934" s="605">
        <f>2*437500</f>
        <v>875000</v>
      </c>
      <c r="I5934" s="823">
        <f>H5934+G5934</f>
        <v>3937500</v>
      </c>
      <c r="J5934" s="636">
        <f>C5934-I5934</f>
        <v>437500</v>
      </c>
      <c r="K5934" s="755">
        <f t="shared" si="2681"/>
        <v>90</v>
      </c>
    </row>
    <row r="5935" spans="1:11" ht="13.5" customHeight="1" x14ac:dyDescent="0.25">
      <c r="A5935" s="745" t="s">
        <v>109</v>
      </c>
      <c r="B5935" s="38" t="s">
        <v>89</v>
      </c>
      <c r="C5935" s="620">
        <f>C5936</f>
        <v>2500000</v>
      </c>
      <c r="D5935" s="620">
        <f t="shared" ref="D5935:J5936" si="2682">D5936</f>
        <v>0</v>
      </c>
      <c r="E5935" s="620">
        <f t="shared" si="2682"/>
        <v>0</v>
      </c>
      <c r="F5935" s="453">
        <f t="shared" si="2682"/>
        <v>0</v>
      </c>
      <c r="G5935" s="832">
        <f t="shared" si="2682"/>
        <v>1996500</v>
      </c>
      <c r="H5935" s="620">
        <f t="shared" si="2682"/>
        <v>0</v>
      </c>
      <c r="I5935" s="1586">
        <f t="shared" si="2682"/>
        <v>1996500</v>
      </c>
      <c r="J5935" s="866">
        <f t="shared" si="2682"/>
        <v>503500</v>
      </c>
      <c r="K5935" s="746">
        <f t="shared" si="2681"/>
        <v>79.86</v>
      </c>
    </row>
    <row r="5936" spans="1:11" ht="13.5" customHeight="1" thickBot="1" x14ac:dyDescent="0.3">
      <c r="A5936" s="371" t="s">
        <v>827</v>
      </c>
      <c r="B5936" s="47" t="s">
        <v>826</v>
      </c>
      <c r="C5936" s="616">
        <f>C5937</f>
        <v>2500000</v>
      </c>
      <c r="D5936" s="616">
        <f t="shared" si="2682"/>
        <v>0</v>
      </c>
      <c r="E5936" s="616">
        <f t="shared" si="2682"/>
        <v>0</v>
      </c>
      <c r="F5936" s="622">
        <f t="shared" si="2682"/>
        <v>0</v>
      </c>
      <c r="G5936" s="819">
        <f t="shared" si="2682"/>
        <v>1996500</v>
      </c>
      <c r="H5936" s="616">
        <f t="shared" si="2682"/>
        <v>0</v>
      </c>
      <c r="I5936" s="961">
        <f t="shared" si="2682"/>
        <v>1996500</v>
      </c>
      <c r="J5936" s="865">
        <f t="shared" si="2682"/>
        <v>503500</v>
      </c>
      <c r="K5936" s="739">
        <f t="shared" si="2681"/>
        <v>79.86</v>
      </c>
    </row>
    <row r="5937" spans="1:11" ht="13.5" customHeight="1" thickBot="1" x14ac:dyDescent="0.3">
      <c r="A5937" s="372" t="s">
        <v>828</v>
      </c>
      <c r="B5937" s="3" t="s">
        <v>136</v>
      </c>
      <c r="C5937" s="617">
        <f>C5938+C5940</f>
        <v>2500000</v>
      </c>
      <c r="D5937" s="617">
        <f t="shared" ref="D5937:J5937" si="2683">D5938+D5940</f>
        <v>0</v>
      </c>
      <c r="E5937" s="617">
        <f t="shared" si="2683"/>
        <v>0</v>
      </c>
      <c r="F5937" s="624">
        <f t="shared" si="2683"/>
        <v>0</v>
      </c>
      <c r="G5937" s="820">
        <f t="shared" si="2683"/>
        <v>1996500</v>
      </c>
      <c r="H5937" s="617">
        <f t="shared" si="2683"/>
        <v>0</v>
      </c>
      <c r="I5937" s="934">
        <f t="shared" si="2683"/>
        <v>1996500</v>
      </c>
      <c r="J5937" s="625">
        <f t="shared" si="2683"/>
        <v>503500</v>
      </c>
      <c r="K5937" s="741">
        <f t="shared" si="2681"/>
        <v>79.86</v>
      </c>
    </row>
    <row r="5938" spans="1:11" ht="13.5" customHeight="1" x14ac:dyDescent="0.25">
      <c r="A5938" s="747" t="s">
        <v>829</v>
      </c>
      <c r="B5938" s="41" t="s">
        <v>139</v>
      </c>
      <c r="C5938" s="618">
        <f>C5939</f>
        <v>200000</v>
      </c>
      <c r="D5938" s="618">
        <f t="shared" ref="D5938:J5938" si="2684">D5939</f>
        <v>0</v>
      </c>
      <c r="E5938" s="618">
        <f t="shared" si="2684"/>
        <v>0</v>
      </c>
      <c r="F5938" s="626">
        <f t="shared" si="2684"/>
        <v>0</v>
      </c>
      <c r="G5938" s="821">
        <f t="shared" si="2684"/>
        <v>156500</v>
      </c>
      <c r="H5938" s="618">
        <f t="shared" si="2684"/>
        <v>0</v>
      </c>
      <c r="I5938" s="935">
        <f t="shared" si="2684"/>
        <v>156500</v>
      </c>
      <c r="J5938" s="628">
        <f t="shared" si="2684"/>
        <v>43500</v>
      </c>
      <c r="K5938" s="743">
        <f t="shared" si="2681"/>
        <v>78.25</v>
      </c>
    </row>
    <row r="5939" spans="1:11" ht="13.5" customHeight="1" x14ac:dyDescent="0.25">
      <c r="A5939" s="732" t="s">
        <v>830</v>
      </c>
      <c r="B5939" s="4" t="s">
        <v>140</v>
      </c>
      <c r="C5939" s="12">
        <v>200000</v>
      </c>
      <c r="D5939" s="218"/>
      <c r="E5939" s="218"/>
      <c r="F5939" s="697"/>
      <c r="G5939" s="822">
        <v>156500</v>
      </c>
      <c r="H5939" s="605">
        <v>0</v>
      </c>
      <c r="I5939" s="831">
        <f>H5939+G5939</f>
        <v>156500</v>
      </c>
      <c r="J5939" s="604">
        <f>C5939-I5939</f>
        <v>43500</v>
      </c>
      <c r="K5939" s="733">
        <f t="shared" si="2681"/>
        <v>78.25</v>
      </c>
    </row>
    <row r="5940" spans="1:11" ht="13.5" customHeight="1" x14ac:dyDescent="0.25">
      <c r="A5940" s="732" t="s">
        <v>832</v>
      </c>
      <c r="B5940" s="4" t="s">
        <v>143</v>
      </c>
      <c r="C5940" s="12">
        <f>C5941</f>
        <v>2300000</v>
      </c>
      <c r="D5940" s="12">
        <f t="shared" ref="D5940:J5940" si="2685">D5941</f>
        <v>0</v>
      </c>
      <c r="E5940" s="12">
        <f t="shared" si="2685"/>
        <v>0</v>
      </c>
      <c r="F5940" s="633">
        <f t="shared" si="2685"/>
        <v>0</v>
      </c>
      <c r="G5940" s="824">
        <f t="shared" si="2685"/>
        <v>1840000</v>
      </c>
      <c r="H5940" s="12">
        <f t="shared" si="2685"/>
        <v>0</v>
      </c>
      <c r="I5940" s="834">
        <f t="shared" si="2685"/>
        <v>1840000</v>
      </c>
      <c r="J5940" s="634">
        <f t="shared" si="2685"/>
        <v>460000</v>
      </c>
      <c r="K5940" s="733">
        <f t="shared" si="2681"/>
        <v>80</v>
      </c>
    </row>
    <row r="5941" spans="1:11" ht="13.5" customHeight="1" x14ac:dyDescent="0.25">
      <c r="A5941" s="732" t="s">
        <v>831</v>
      </c>
      <c r="B5941" s="4" t="s">
        <v>144</v>
      </c>
      <c r="C5941" s="12">
        <v>2300000</v>
      </c>
      <c r="D5941" s="218"/>
      <c r="E5941" s="218"/>
      <c r="F5941" s="697"/>
      <c r="G5941" s="822">
        <v>1840000</v>
      </c>
      <c r="H5941" s="605">
        <v>0</v>
      </c>
      <c r="I5941" s="831">
        <f>H5941+G5941</f>
        <v>1840000</v>
      </c>
      <c r="J5941" s="604">
        <f>C5941-I5941</f>
        <v>460000</v>
      </c>
      <c r="K5941" s="733">
        <f t="shared" si="2681"/>
        <v>80</v>
      </c>
    </row>
    <row r="5942" spans="1:11" ht="13.5" customHeight="1" x14ac:dyDescent="0.25">
      <c r="A5942" s="745" t="s">
        <v>108</v>
      </c>
      <c r="B5942" s="38" t="s">
        <v>90</v>
      </c>
      <c r="C5942" s="620">
        <f>C5943+C5954</f>
        <v>4000000</v>
      </c>
      <c r="D5942" s="620">
        <f t="shared" ref="D5942:J5942" si="2686">D5943+D5954</f>
        <v>0</v>
      </c>
      <c r="E5942" s="620">
        <f t="shared" si="2686"/>
        <v>0</v>
      </c>
      <c r="F5942" s="453">
        <f t="shared" si="2686"/>
        <v>0</v>
      </c>
      <c r="G5942" s="832">
        <f t="shared" si="2686"/>
        <v>1998500</v>
      </c>
      <c r="H5942" s="620">
        <f t="shared" si="2686"/>
        <v>1895750</v>
      </c>
      <c r="I5942" s="1586">
        <f t="shared" si="2686"/>
        <v>3894250</v>
      </c>
      <c r="J5942" s="866">
        <f t="shared" si="2686"/>
        <v>105750</v>
      </c>
      <c r="K5942" s="746">
        <f t="shared" si="2681"/>
        <v>97.356250000000003</v>
      </c>
    </row>
    <row r="5943" spans="1:11" ht="13.5" customHeight="1" thickBot="1" x14ac:dyDescent="0.3">
      <c r="A5943" s="371" t="s">
        <v>9</v>
      </c>
      <c r="B5943" s="47" t="s">
        <v>10</v>
      </c>
      <c r="C5943" s="616">
        <f>C5944</f>
        <v>2000000</v>
      </c>
      <c r="D5943" s="616">
        <f t="shared" ref="D5943:J5943" si="2687">D5944</f>
        <v>0</v>
      </c>
      <c r="E5943" s="616">
        <f t="shared" si="2687"/>
        <v>0</v>
      </c>
      <c r="F5943" s="622">
        <f t="shared" si="2687"/>
        <v>0</v>
      </c>
      <c r="G5943" s="819">
        <f t="shared" si="2687"/>
        <v>1894250</v>
      </c>
      <c r="H5943" s="616">
        <f t="shared" si="2687"/>
        <v>0</v>
      </c>
      <c r="I5943" s="961">
        <f t="shared" si="2687"/>
        <v>1894250</v>
      </c>
      <c r="J5943" s="865">
        <f t="shared" si="2687"/>
        <v>105750</v>
      </c>
      <c r="K5943" s="739">
        <f t="shared" si="2681"/>
        <v>94.712500000000006</v>
      </c>
    </row>
    <row r="5944" spans="1:11" ht="13.5" customHeight="1" thickBot="1" x14ac:dyDescent="0.3">
      <c r="A5944" s="372" t="s">
        <v>168</v>
      </c>
      <c r="B5944" s="3" t="s">
        <v>136</v>
      </c>
      <c r="C5944" s="617">
        <f>C5945+C5947+C5949+C5952</f>
        <v>2000000</v>
      </c>
      <c r="D5944" s="617">
        <f t="shared" ref="D5944:J5944" si="2688">D5945+D5947+D5949+D5952</f>
        <v>0</v>
      </c>
      <c r="E5944" s="617">
        <f t="shared" si="2688"/>
        <v>0</v>
      </c>
      <c r="F5944" s="624">
        <f t="shared" si="2688"/>
        <v>0</v>
      </c>
      <c r="G5944" s="820">
        <f t="shared" si="2688"/>
        <v>1894250</v>
      </c>
      <c r="H5944" s="617">
        <f t="shared" si="2688"/>
        <v>0</v>
      </c>
      <c r="I5944" s="934">
        <f t="shared" si="2688"/>
        <v>1894250</v>
      </c>
      <c r="J5944" s="625">
        <f t="shared" si="2688"/>
        <v>105750</v>
      </c>
      <c r="K5944" s="741">
        <f t="shared" si="2681"/>
        <v>94.712500000000006</v>
      </c>
    </row>
    <row r="5945" spans="1:11" ht="13.5" customHeight="1" x14ac:dyDescent="0.25">
      <c r="A5945" s="747" t="s">
        <v>169</v>
      </c>
      <c r="B5945" s="41" t="s">
        <v>139</v>
      </c>
      <c r="C5945" s="618">
        <f>C5946</f>
        <v>200000</v>
      </c>
      <c r="D5945" s="618">
        <f t="shared" ref="D5945:J5945" si="2689">D5946</f>
        <v>0</v>
      </c>
      <c r="E5945" s="618">
        <f t="shared" si="2689"/>
        <v>0</v>
      </c>
      <c r="F5945" s="626">
        <f t="shared" si="2689"/>
        <v>0</v>
      </c>
      <c r="G5945" s="821">
        <f t="shared" si="2689"/>
        <v>165500</v>
      </c>
      <c r="H5945" s="618">
        <f t="shared" si="2689"/>
        <v>0</v>
      </c>
      <c r="I5945" s="935">
        <f t="shared" si="2689"/>
        <v>165500</v>
      </c>
      <c r="J5945" s="628">
        <f t="shared" si="2689"/>
        <v>34500</v>
      </c>
      <c r="K5945" s="743">
        <f t="shared" si="2681"/>
        <v>82.75</v>
      </c>
    </row>
    <row r="5946" spans="1:11" ht="13.5" customHeight="1" x14ac:dyDescent="0.25">
      <c r="A5946" s="736" t="s">
        <v>170</v>
      </c>
      <c r="B5946" s="4" t="s">
        <v>140</v>
      </c>
      <c r="C5946" s="12">
        <v>200000</v>
      </c>
      <c r="D5946" s="587"/>
      <c r="E5946" s="587"/>
      <c r="F5946" s="699"/>
      <c r="G5946" s="822">
        <v>165500</v>
      </c>
      <c r="H5946" s="605">
        <v>0</v>
      </c>
      <c r="I5946" s="823">
        <f>H5946+G5946</f>
        <v>165500</v>
      </c>
      <c r="J5946" s="604">
        <f>C5946-I5946</f>
        <v>34500</v>
      </c>
      <c r="K5946" s="733">
        <f t="shared" si="2681"/>
        <v>82.75</v>
      </c>
    </row>
    <row r="5947" spans="1:11" ht="13.5" customHeight="1" x14ac:dyDescent="0.25">
      <c r="A5947" s="732" t="s">
        <v>833</v>
      </c>
      <c r="B5947" s="4" t="s">
        <v>818</v>
      </c>
      <c r="C5947" s="12">
        <f>C5948</f>
        <v>0</v>
      </c>
      <c r="D5947" s="12">
        <f t="shared" ref="D5947:J5947" si="2690">D5948</f>
        <v>0</v>
      </c>
      <c r="E5947" s="12">
        <f t="shared" si="2690"/>
        <v>0</v>
      </c>
      <c r="F5947" s="633">
        <f t="shared" si="2690"/>
        <v>0</v>
      </c>
      <c r="G5947" s="824">
        <f t="shared" si="2690"/>
        <v>0</v>
      </c>
      <c r="H5947" s="12">
        <f t="shared" si="2690"/>
        <v>0</v>
      </c>
      <c r="I5947" s="834">
        <f t="shared" si="2690"/>
        <v>0</v>
      </c>
      <c r="J5947" s="634">
        <f t="shared" si="2690"/>
        <v>0</v>
      </c>
      <c r="K5947" s="733"/>
    </row>
    <row r="5948" spans="1:11" ht="13.5" customHeight="1" x14ac:dyDescent="0.25">
      <c r="A5948" s="732" t="s">
        <v>834</v>
      </c>
      <c r="B5948" s="4" t="s">
        <v>791</v>
      </c>
      <c r="C5948" s="12">
        <v>0</v>
      </c>
      <c r="D5948" s="587"/>
      <c r="E5948" s="587"/>
      <c r="F5948" s="699"/>
      <c r="G5948" s="822"/>
      <c r="H5948" s="605"/>
      <c r="I5948" s="823"/>
      <c r="J5948" s="604">
        <f>C5948-I5948</f>
        <v>0</v>
      </c>
      <c r="K5948" s="733"/>
    </row>
    <row r="5949" spans="1:11" ht="13.5" customHeight="1" x14ac:dyDescent="0.25">
      <c r="A5949" s="747" t="s">
        <v>171</v>
      </c>
      <c r="B5949" s="4" t="s">
        <v>141</v>
      </c>
      <c r="C5949" s="12">
        <f>C5950+C5951</f>
        <v>150000</v>
      </c>
      <c r="D5949" s="12">
        <f t="shared" ref="D5949:I5949" si="2691">D5950+D5951</f>
        <v>0</v>
      </c>
      <c r="E5949" s="12">
        <f t="shared" si="2691"/>
        <v>0</v>
      </c>
      <c r="F5949" s="633">
        <f t="shared" si="2691"/>
        <v>0</v>
      </c>
      <c r="G5949" s="824">
        <f t="shared" si="2691"/>
        <v>78750</v>
      </c>
      <c r="H5949" s="12">
        <f t="shared" si="2691"/>
        <v>0</v>
      </c>
      <c r="I5949" s="834">
        <f t="shared" si="2691"/>
        <v>78750</v>
      </c>
      <c r="J5949" s="634">
        <f>C5949-I5949</f>
        <v>71250</v>
      </c>
      <c r="K5949" s="733">
        <f>I5949/C5949*100</f>
        <v>52.5</v>
      </c>
    </row>
    <row r="5950" spans="1:11" ht="13.5" customHeight="1" x14ac:dyDescent="0.25">
      <c r="A5950" s="732" t="s">
        <v>1012</v>
      </c>
      <c r="B5950" s="4" t="s">
        <v>142</v>
      </c>
      <c r="C5950" s="12">
        <v>150000</v>
      </c>
      <c r="D5950" s="12"/>
      <c r="E5950" s="12"/>
      <c r="F5950" s="633"/>
      <c r="G5950" s="824">
        <v>78750</v>
      </c>
      <c r="H5950" s="12">
        <v>0</v>
      </c>
      <c r="I5950" s="834">
        <f>H5950+G5950</f>
        <v>78750</v>
      </c>
      <c r="J5950" s="12">
        <f>C5950-I5950</f>
        <v>71250</v>
      </c>
      <c r="K5950" s="733">
        <f>I5950/C5950*100</f>
        <v>52.5</v>
      </c>
    </row>
    <row r="5951" spans="1:11" ht="13.5" customHeight="1" x14ac:dyDescent="0.25">
      <c r="A5951" s="732" t="s">
        <v>835</v>
      </c>
      <c r="B5951" s="4" t="s">
        <v>809</v>
      </c>
      <c r="C5951" s="12">
        <v>0</v>
      </c>
      <c r="D5951" s="587"/>
      <c r="E5951" s="587"/>
      <c r="F5951" s="699"/>
      <c r="G5951" s="822"/>
      <c r="H5951" s="605"/>
      <c r="I5951" s="823">
        <f>H5951+G5951</f>
        <v>0</v>
      </c>
      <c r="J5951" s="604">
        <f>C5951-I5951</f>
        <v>0</v>
      </c>
      <c r="K5951" s="733"/>
    </row>
    <row r="5952" spans="1:11" ht="13.5" customHeight="1" x14ac:dyDescent="0.25">
      <c r="A5952" s="732" t="s">
        <v>172</v>
      </c>
      <c r="B5952" s="4" t="s">
        <v>143</v>
      </c>
      <c r="C5952" s="12">
        <f>C5953</f>
        <v>1650000</v>
      </c>
      <c r="D5952" s="12">
        <f t="shared" ref="D5952:J5952" si="2692">D5953</f>
        <v>0</v>
      </c>
      <c r="E5952" s="12">
        <f t="shared" si="2692"/>
        <v>0</v>
      </c>
      <c r="F5952" s="633">
        <f t="shared" si="2692"/>
        <v>0</v>
      </c>
      <c r="G5952" s="824">
        <f t="shared" si="2692"/>
        <v>1650000</v>
      </c>
      <c r="H5952" s="12">
        <f t="shared" si="2692"/>
        <v>0</v>
      </c>
      <c r="I5952" s="834">
        <f t="shared" si="2692"/>
        <v>1650000</v>
      </c>
      <c r="J5952" s="634">
        <f t="shared" si="2692"/>
        <v>0</v>
      </c>
      <c r="K5952" s="733">
        <f t="shared" ref="K5952:K5957" si="2693">I5952/C5952*100</f>
        <v>100</v>
      </c>
    </row>
    <row r="5953" spans="1:11" ht="13.5" customHeight="1" thickBot="1" x14ac:dyDescent="0.3">
      <c r="A5953" s="736" t="s">
        <v>173</v>
      </c>
      <c r="B5953" s="32" t="s">
        <v>836</v>
      </c>
      <c r="C5953" s="611">
        <v>1650000</v>
      </c>
      <c r="D5953" s="590"/>
      <c r="E5953" s="590"/>
      <c r="F5953" s="698"/>
      <c r="G5953" s="828">
        <v>1650000</v>
      </c>
      <c r="H5953" s="629">
        <v>0</v>
      </c>
      <c r="I5953" s="829">
        <f>H5953+G5953</f>
        <v>1650000</v>
      </c>
      <c r="J5953" s="630">
        <f>C5953-I5953</f>
        <v>0</v>
      </c>
      <c r="K5953" s="737">
        <f t="shared" si="2693"/>
        <v>100</v>
      </c>
    </row>
    <row r="5954" spans="1:11" ht="13.5" customHeight="1" thickBot="1" x14ac:dyDescent="0.3">
      <c r="A5954" s="756" t="s">
        <v>11</v>
      </c>
      <c r="B5954" s="440" t="s">
        <v>12</v>
      </c>
      <c r="C5954" s="637">
        <f t="shared" ref="C5954:J5954" si="2694">C5955+C5966</f>
        <v>2000000</v>
      </c>
      <c r="D5954" s="637">
        <f t="shared" si="2694"/>
        <v>0</v>
      </c>
      <c r="E5954" s="637">
        <f t="shared" si="2694"/>
        <v>0</v>
      </c>
      <c r="F5954" s="787">
        <f t="shared" si="2694"/>
        <v>0</v>
      </c>
      <c r="G5954" s="835">
        <f t="shared" si="2694"/>
        <v>104250</v>
      </c>
      <c r="H5954" s="637">
        <f t="shared" si="2694"/>
        <v>1895750</v>
      </c>
      <c r="I5954" s="963">
        <f t="shared" si="2694"/>
        <v>2000000</v>
      </c>
      <c r="J5954" s="868">
        <f t="shared" si="2694"/>
        <v>0</v>
      </c>
      <c r="K5954" s="757">
        <f t="shared" si="2693"/>
        <v>100</v>
      </c>
    </row>
    <row r="5955" spans="1:11" ht="13.5" customHeight="1" thickBot="1" x14ac:dyDescent="0.3">
      <c r="A5955" s="740" t="s">
        <v>837</v>
      </c>
      <c r="B5955" s="335" t="s">
        <v>80</v>
      </c>
      <c r="C5955" s="638">
        <f>C5956</f>
        <v>510000</v>
      </c>
      <c r="D5955" s="638">
        <f t="shared" ref="D5955:J5956" si="2695">D5956</f>
        <v>0</v>
      </c>
      <c r="E5955" s="638">
        <f t="shared" si="2695"/>
        <v>0</v>
      </c>
      <c r="F5955" s="788">
        <f t="shared" si="2695"/>
        <v>0</v>
      </c>
      <c r="G5955" s="836">
        <f t="shared" si="2695"/>
        <v>0</v>
      </c>
      <c r="H5955" s="638">
        <f t="shared" si="2695"/>
        <v>510000</v>
      </c>
      <c r="I5955" s="938">
        <f t="shared" si="2695"/>
        <v>510000</v>
      </c>
      <c r="J5955" s="869">
        <f t="shared" si="2695"/>
        <v>0</v>
      </c>
      <c r="K5955" s="749">
        <f t="shared" si="2693"/>
        <v>100</v>
      </c>
    </row>
    <row r="5956" spans="1:11" ht="13.5" customHeight="1" x14ac:dyDescent="0.25">
      <c r="A5956" s="758" t="s">
        <v>838</v>
      </c>
      <c r="B5956" s="338" t="s">
        <v>137</v>
      </c>
      <c r="C5956" s="639">
        <f>C5957</f>
        <v>510000</v>
      </c>
      <c r="D5956" s="639">
        <f t="shared" si="2695"/>
        <v>0</v>
      </c>
      <c r="E5956" s="639">
        <f t="shared" si="2695"/>
        <v>0</v>
      </c>
      <c r="F5956" s="789">
        <f t="shared" si="2695"/>
        <v>0</v>
      </c>
      <c r="G5956" s="837">
        <f t="shared" si="2695"/>
        <v>0</v>
      </c>
      <c r="H5956" s="639">
        <f t="shared" si="2695"/>
        <v>510000</v>
      </c>
      <c r="I5956" s="939">
        <f t="shared" si="2695"/>
        <v>510000</v>
      </c>
      <c r="J5956" s="870">
        <f t="shared" si="2695"/>
        <v>0</v>
      </c>
      <c r="K5956" s="759">
        <f t="shared" si="2693"/>
        <v>100</v>
      </c>
    </row>
    <row r="5957" spans="1:11" ht="13.5" customHeight="1" x14ac:dyDescent="0.25">
      <c r="A5957" s="744" t="s">
        <v>839</v>
      </c>
      <c r="B5957" s="437" t="s">
        <v>840</v>
      </c>
      <c r="C5957" s="631">
        <v>510000</v>
      </c>
      <c r="D5957" s="631"/>
      <c r="E5957" s="631"/>
      <c r="F5957" s="888"/>
      <c r="G5957" s="830"/>
      <c r="H5957" s="631">
        <v>510000</v>
      </c>
      <c r="I5957" s="889">
        <f>H5957+G5957</f>
        <v>510000</v>
      </c>
      <c r="J5957" s="890">
        <f>C5957-I5957</f>
        <v>0</v>
      </c>
      <c r="K5957" s="781">
        <f t="shared" si="2693"/>
        <v>100</v>
      </c>
    </row>
    <row r="5958" spans="1:11" ht="13.5" customHeight="1" x14ac:dyDescent="0.25">
      <c r="A5958" s="898"/>
      <c r="B5958" s="898"/>
      <c r="C5958" s="899"/>
      <c r="D5958" s="899"/>
      <c r="E5958" s="899"/>
      <c r="F5958" s="899"/>
      <c r="G5958" s="899"/>
      <c r="H5958" s="899"/>
      <c r="I5958" s="899"/>
      <c r="J5958" s="899"/>
      <c r="K5958" s="900"/>
    </row>
    <row r="5959" spans="1:11" ht="13.5" customHeight="1" x14ac:dyDescent="0.25">
      <c r="A5959" s="901"/>
      <c r="B5959" s="901"/>
      <c r="C5959" s="902"/>
      <c r="D5959" s="902"/>
      <c r="E5959" s="902"/>
      <c r="F5959" s="902"/>
      <c r="G5959" s="902"/>
      <c r="H5959" s="902"/>
      <c r="I5959" s="902"/>
      <c r="J5959" s="902"/>
      <c r="K5959" s="903"/>
    </row>
    <row r="5960" spans="1:11" ht="13.5" customHeight="1" x14ac:dyDescent="0.25">
      <c r="A5960" s="901"/>
      <c r="B5960" s="901"/>
      <c r="C5960" s="902"/>
      <c r="D5960" s="902"/>
      <c r="E5960" s="902"/>
      <c r="F5960" s="902"/>
      <c r="G5960" s="902"/>
      <c r="H5960" s="902"/>
      <c r="I5960" s="902"/>
      <c r="J5960" s="902"/>
      <c r="K5960" s="903"/>
    </row>
    <row r="5961" spans="1:11" ht="13.5" customHeight="1" x14ac:dyDescent="0.25">
      <c r="A5961" s="901"/>
      <c r="B5961" s="901"/>
      <c r="C5961" s="902"/>
      <c r="D5961" s="902"/>
      <c r="E5961" s="902"/>
      <c r="F5961" s="902"/>
      <c r="G5961" s="902"/>
      <c r="H5961" s="902"/>
      <c r="I5961" s="902"/>
      <c r="J5961" s="902"/>
      <c r="K5961" s="903"/>
    </row>
    <row r="5962" spans="1:11" ht="13.5" customHeight="1" x14ac:dyDescent="0.25">
      <c r="A5962" s="901"/>
      <c r="B5962" s="901"/>
      <c r="C5962" s="902"/>
      <c r="D5962" s="902"/>
      <c r="E5962" s="902"/>
      <c r="F5962" s="902"/>
      <c r="G5962" s="902"/>
      <c r="H5962" s="902"/>
      <c r="I5962" s="902"/>
      <c r="J5962" s="902"/>
      <c r="K5962" s="903"/>
    </row>
    <row r="5963" spans="1:11" ht="13.5" customHeight="1" x14ac:dyDescent="0.25">
      <c r="A5963" s="901"/>
      <c r="B5963" s="901"/>
      <c r="C5963" s="902"/>
      <c r="D5963" s="902"/>
      <c r="E5963" s="902"/>
      <c r="F5963" s="902"/>
      <c r="G5963" s="902"/>
      <c r="H5963" s="902"/>
      <c r="I5963" s="902"/>
      <c r="J5963" s="902"/>
      <c r="K5963" s="903"/>
    </row>
    <row r="5964" spans="1:11" ht="13.5" customHeight="1" x14ac:dyDescent="0.25">
      <c r="A5964" s="901"/>
      <c r="B5964" s="901"/>
      <c r="C5964" s="902"/>
      <c r="D5964" s="902"/>
      <c r="E5964" s="902"/>
      <c r="F5964" s="902"/>
      <c r="G5964" s="902"/>
      <c r="H5964" s="902"/>
      <c r="I5964" s="902"/>
      <c r="J5964" s="902"/>
      <c r="K5964" s="903">
        <v>4</v>
      </c>
    </row>
    <row r="5965" spans="1:11" ht="13.5" customHeight="1" x14ac:dyDescent="0.25">
      <c r="A5965" s="717" t="s">
        <v>435</v>
      </c>
      <c r="B5965" s="689">
        <v>2</v>
      </c>
      <c r="C5965" s="690" t="s">
        <v>436</v>
      </c>
      <c r="D5965" s="690" t="s">
        <v>437</v>
      </c>
      <c r="E5965" s="690" t="s">
        <v>438</v>
      </c>
      <c r="F5965" s="691" t="s">
        <v>439</v>
      </c>
      <c r="G5965" s="801">
        <v>7</v>
      </c>
      <c r="H5965" s="581">
        <v>8</v>
      </c>
      <c r="I5965" s="924">
        <v>9</v>
      </c>
      <c r="J5965" s="582">
        <v>10</v>
      </c>
      <c r="K5965" s="718">
        <v>11</v>
      </c>
    </row>
    <row r="5966" spans="1:11" ht="13.5" customHeight="1" thickBot="1" x14ac:dyDescent="0.3">
      <c r="A5966" s="891" t="s">
        <v>174</v>
      </c>
      <c r="B5966" s="892" t="s">
        <v>136</v>
      </c>
      <c r="C5966" s="893">
        <f>C5967+C5969+C5971+C5974</f>
        <v>1490000</v>
      </c>
      <c r="D5966" s="893">
        <f t="shared" ref="D5966:J5966" si="2696">D5967+D5969+D5971+D5974</f>
        <v>0</v>
      </c>
      <c r="E5966" s="893">
        <f t="shared" si="2696"/>
        <v>0</v>
      </c>
      <c r="F5966" s="894">
        <f t="shared" si="2696"/>
        <v>0</v>
      </c>
      <c r="G5966" s="895">
        <f t="shared" si="2696"/>
        <v>104250</v>
      </c>
      <c r="H5966" s="893">
        <f t="shared" si="2696"/>
        <v>1385750</v>
      </c>
      <c r="I5966" s="940">
        <f t="shared" si="2696"/>
        <v>1490000</v>
      </c>
      <c r="J5966" s="896">
        <f t="shared" si="2696"/>
        <v>0</v>
      </c>
      <c r="K5966" s="897">
        <f>I5966/C5966*100</f>
        <v>100</v>
      </c>
    </row>
    <row r="5967" spans="1:11" ht="13.5" customHeight="1" x14ac:dyDescent="0.25">
      <c r="A5967" s="747" t="s">
        <v>175</v>
      </c>
      <c r="B5967" s="41" t="s">
        <v>139</v>
      </c>
      <c r="C5967" s="618">
        <f>C5968</f>
        <v>190000</v>
      </c>
      <c r="D5967" s="618">
        <f t="shared" ref="D5967:J5967" si="2697">D5968</f>
        <v>0</v>
      </c>
      <c r="E5967" s="618">
        <f t="shared" si="2697"/>
        <v>0</v>
      </c>
      <c r="F5967" s="626">
        <f t="shared" si="2697"/>
        <v>0</v>
      </c>
      <c r="G5967" s="821">
        <f t="shared" si="2697"/>
        <v>78000</v>
      </c>
      <c r="H5967" s="618">
        <f t="shared" si="2697"/>
        <v>112000</v>
      </c>
      <c r="I5967" s="935">
        <f t="shared" si="2697"/>
        <v>190000</v>
      </c>
      <c r="J5967" s="628">
        <f t="shared" si="2697"/>
        <v>0</v>
      </c>
      <c r="K5967" s="743">
        <f>I5967/C5967*100</f>
        <v>100</v>
      </c>
    </row>
    <row r="5968" spans="1:11" ht="13.5" customHeight="1" x14ac:dyDescent="0.25">
      <c r="A5968" s="732" t="s">
        <v>176</v>
      </c>
      <c r="B5968" s="4" t="s">
        <v>140</v>
      </c>
      <c r="C5968" s="12">
        <v>190000</v>
      </c>
      <c r="D5968" s="218"/>
      <c r="E5968" s="218"/>
      <c r="F5968" s="697"/>
      <c r="G5968" s="822">
        <v>78000</v>
      </c>
      <c r="H5968" s="605">
        <v>112000</v>
      </c>
      <c r="I5968" s="823">
        <f>H5968+G5968</f>
        <v>190000</v>
      </c>
      <c r="J5968" s="604">
        <f>C5968-I5968</f>
        <v>0</v>
      </c>
      <c r="K5968" s="733">
        <f>I5968/C5968*100</f>
        <v>100</v>
      </c>
    </row>
    <row r="5969" spans="1:11" ht="13.5" customHeight="1" x14ac:dyDescent="0.25">
      <c r="A5969" s="732" t="s">
        <v>841</v>
      </c>
      <c r="B5969" s="4" t="s">
        <v>818</v>
      </c>
      <c r="C5969" s="12">
        <f>C5970</f>
        <v>0</v>
      </c>
      <c r="D5969" s="12">
        <f t="shared" ref="D5969:J5969" si="2698">D5970</f>
        <v>0</v>
      </c>
      <c r="E5969" s="12">
        <f t="shared" si="2698"/>
        <v>0</v>
      </c>
      <c r="F5969" s="633">
        <f t="shared" si="2698"/>
        <v>0</v>
      </c>
      <c r="G5969" s="824">
        <f t="shared" si="2698"/>
        <v>0</v>
      </c>
      <c r="H5969" s="12">
        <f t="shared" si="2698"/>
        <v>0</v>
      </c>
      <c r="I5969" s="834">
        <f t="shared" si="2698"/>
        <v>0</v>
      </c>
      <c r="J5969" s="634">
        <f t="shared" si="2698"/>
        <v>0</v>
      </c>
      <c r="K5969" s="733"/>
    </row>
    <row r="5970" spans="1:11" ht="13.5" customHeight="1" x14ac:dyDescent="0.25">
      <c r="A5970" s="732" t="s">
        <v>842</v>
      </c>
      <c r="B5970" s="4" t="s">
        <v>791</v>
      </c>
      <c r="C5970" s="12">
        <v>0</v>
      </c>
      <c r="D5970" s="218"/>
      <c r="E5970" s="218"/>
      <c r="F5970" s="697"/>
      <c r="G5970" s="822"/>
      <c r="H5970" s="605"/>
      <c r="I5970" s="823"/>
      <c r="J5970" s="604">
        <f>C5970-I5970</f>
        <v>0</v>
      </c>
      <c r="K5970" s="733"/>
    </row>
    <row r="5971" spans="1:11" ht="13.5" customHeight="1" x14ac:dyDescent="0.25">
      <c r="A5971" s="732" t="s">
        <v>177</v>
      </c>
      <c r="B5971" s="4" t="s">
        <v>141</v>
      </c>
      <c r="C5971" s="12">
        <f>C5972+C5973</f>
        <v>150000</v>
      </c>
      <c r="D5971" s="12">
        <f t="shared" ref="D5971:J5971" si="2699">D5972+D5973</f>
        <v>0</v>
      </c>
      <c r="E5971" s="12">
        <f t="shared" si="2699"/>
        <v>0</v>
      </c>
      <c r="F5971" s="633">
        <f t="shared" si="2699"/>
        <v>0</v>
      </c>
      <c r="G5971" s="824">
        <f t="shared" si="2699"/>
        <v>26250</v>
      </c>
      <c r="H5971" s="12">
        <f t="shared" si="2699"/>
        <v>123750</v>
      </c>
      <c r="I5971" s="633">
        <f t="shared" si="2699"/>
        <v>150000</v>
      </c>
      <c r="J5971" s="634">
        <f t="shared" si="2699"/>
        <v>0</v>
      </c>
      <c r="K5971" s="733">
        <f>I5971/C5971*100</f>
        <v>100</v>
      </c>
    </row>
    <row r="5972" spans="1:11" ht="13.5" customHeight="1" x14ac:dyDescent="0.25">
      <c r="A5972" s="732" t="s">
        <v>1016</v>
      </c>
      <c r="B5972" s="4" t="s">
        <v>142</v>
      </c>
      <c r="C5972" s="12">
        <v>150000</v>
      </c>
      <c r="D5972" s="12"/>
      <c r="E5972" s="12"/>
      <c r="F5972" s="633"/>
      <c r="G5972" s="824">
        <v>26250</v>
      </c>
      <c r="H5972" s="12">
        <v>123750</v>
      </c>
      <c r="I5972" s="834">
        <f>H5972+G5972</f>
        <v>150000</v>
      </c>
      <c r="J5972" s="634">
        <f>C5972-I5972</f>
        <v>0</v>
      </c>
      <c r="K5972" s="733">
        <f>I5972/C5972*100</f>
        <v>100</v>
      </c>
    </row>
    <row r="5973" spans="1:11" ht="13.5" customHeight="1" x14ac:dyDescent="0.25">
      <c r="A5973" s="732" t="s">
        <v>843</v>
      </c>
      <c r="B5973" s="4" t="s">
        <v>809</v>
      </c>
      <c r="C5973" s="12">
        <v>0</v>
      </c>
      <c r="D5973" s="218"/>
      <c r="E5973" s="605">
        <v>0</v>
      </c>
      <c r="F5973" s="699"/>
      <c r="G5973" s="822"/>
      <c r="H5973" s="605"/>
      <c r="I5973" s="823">
        <f>H5973+G5973</f>
        <v>0</v>
      </c>
      <c r="J5973" s="604">
        <f>C5973-I5973</f>
        <v>0</v>
      </c>
      <c r="K5973" s="733"/>
    </row>
    <row r="5974" spans="1:11" ht="13.5" customHeight="1" x14ac:dyDescent="0.25">
      <c r="A5974" s="732" t="s">
        <v>178</v>
      </c>
      <c r="B5974" s="4" t="s">
        <v>143</v>
      </c>
      <c r="C5974" s="12">
        <f>C5975</f>
        <v>1150000</v>
      </c>
      <c r="D5974" s="12">
        <f t="shared" ref="D5974:J5974" si="2700">D5975</f>
        <v>0</v>
      </c>
      <c r="E5974" s="12">
        <f t="shared" si="2700"/>
        <v>0</v>
      </c>
      <c r="F5974" s="633">
        <f t="shared" si="2700"/>
        <v>0</v>
      </c>
      <c r="G5974" s="824">
        <f t="shared" si="2700"/>
        <v>0</v>
      </c>
      <c r="H5974" s="12">
        <f t="shared" si="2700"/>
        <v>1150000</v>
      </c>
      <c r="I5974" s="834">
        <f t="shared" si="2700"/>
        <v>1150000</v>
      </c>
      <c r="J5974" s="634">
        <f t="shared" si="2700"/>
        <v>0</v>
      </c>
      <c r="K5974" s="733">
        <f>I5974/C5974*100</f>
        <v>100</v>
      </c>
    </row>
    <row r="5975" spans="1:11" ht="13.5" customHeight="1" x14ac:dyDescent="0.25">
      <c r="A5975" s="732" t="s">
        <v>844</v>
      </c>
      <c r="B5975" s="4" t="s">
        <v>144</v>
      </c>
      <c r="C5975" s="12">
        <v>1150000</v>
      </c>
      <c r="D5975" s="218"/>
      <c r="E5975" s="218"/>
      <c r="F5975" s="697"/>
      <c r="G5975" s="822"/>
      <c r="H5975" s="605">
        <v>1150000</v>
      </c>
      <c r="I5975" s="823">
        <f>H5975+G5975</f>
        <v>1150000</v>
      </c>
      <c r="J5975" s="604">
        <f>C5975-I5975</f>
        <v>0</v>
      </c>
      <c r="K5975" s="733">
        <f>I5975/C5975*100</f>
        <v>100</v>
      </c>
    </row>
    <row r="5976" spans="1:11" ht="13.5" customHeight="1" x14ac:dyDescent="0.25">
      <c r="A5976" s="745" t="s">
        <v>107</v>
      </c>
      <c r="B5976" s="38" t="s">
        <v>450</v>
      </c>
      <c r="C5976" s="620">
        <f t="shared" ref="C5976:J5976" si="2701">C5977+C5990</f>
        <v>5000000</v>
      </c>
      <c r="D5976" s="620">
        <f t="shared" si="2701"/>
        <v>0</v>
      </c>
      <c r="E5976" s="620">
        <f t="shared" si="2701"/>
        <v>0</v>
      </c>
      <c r="F5976" s="453">
        <f t="shared" si="2701"/>
        <v>0</v>
      </c>
      <c r="G5976" s="825">
        <f t="shared" si="2701"/>
        <v>5000000</v>
      </c>
      <c r="H5976" s="619">
        <f t="shared" si="2701"/>
        <v>0</v>
      </c>
      <c r="I5976" s="1585">
        <f t="shared" si="2701"/>
        <v>5000000</v>
      </c>
      <c r="J5976" s="621">
        <f t="shared" si="2701"/>
        <v>0</v>
      </c>
      <c r="K5976" s="746">
        <f>I5976/C5976*100</f>
        <v>100</v>
      </c>
    </row>
    <row r="5977" spans="1:11" ht="13.5" customHeight="1" thickBot="1" x14ac:dyDescent="0.3">
      <c r="A5977" s="371" t="s">
        <v>13</v>
      </c>
      <c r="B5977" s="47" t="s">
        <v>14</v>
      </c>
      <c r="C5977" s="616">
        <f>C5978+C5983</f>
        <v>0</v>
      </c>
      <c r="D5977" s="616">
        <f t="shared" ref="D5977:J5977" si="2702">D5978+D5983</f>
        <v>0</v>
      </c>
      <c r="E5977" s="616">
        <f t="shared" si="2702"/>
        <v>0</v>
      </c>
      <c r="F5977" s="622">
        <f t="shared" si="2702"/>
        <v>0</v>
      </c>
      <c r="G5977" s="838">
        <f t="shared" si="2702"/>
        <v>0</v>
      </c>
      <c r="H5977" s="641">
        <f t="shared" si="2702"/>
        <v>0</v>
      </c>
      <c r="I5977" s="962">
        <f t="shared" si="2702"/>
        <v>0</v>
      </c>
      <c r="J5977" s="632">
        <f t="shared" si="2702"/>
        <v>0</v>
      </c>
      <c r="K5977" s="739">
        <v>0</v>
      </c>
    </row>
    <row r="5978" spans="1:11" ht="13.5" customHeight="1" thickBot="1" x14ac:dyDescent="0.3">
      <c r="A5978" s="1502" t="s">
        <v>182</v>
      </c>
      <c r="B5978" s="1503" t="s">
        <v>80</v>
      </c>
      <c r="C5978" s="1504">
        <f>C5979+C5981</f>
        <v>0</v>
      </c>
      <c r="D5978" s="1504">
        <f t="shared" ref="D5978:J5978" si="2703">D5979+D5981</f>
        <v>0</v>
      </c>
      <c r="E5978" s="1504">
        <f t="shared" si="2703"/>
        <v>0</v>
      </c>
      <c r="F5978" s="1505">
        <f t="shared" si="2703"/>
        <v>0</v>
      </c>
      <c r="G5978" s="1506">
        <f t="shared" si="2703"/>
        <v>0</v>
      </c>
      <c r="H5978" s="1504">
        <f t="shared" si="2703"/>
        <v>0</v>
      </c>
      <c r="I5978" s="1507">
        <f t="shared" si="2703"/>
        <v>0</v>
      </c>
      <c r="J5978" s="1508">
        <f t="shared" si="2703"/>
        <v>0</v>
      </c>
      <c r="K5978" s="757">
        <v>0</v>
      </c>
    </row>
    <row r="5979" spans="1:11" ht="13.5" customHeight="1" x14ac:dyDescent="0.25">
      <c r="A5979" s="1509" t="s">
        <v>183</v>
      </c>
      <c r="B5979" s="1510" t="s">
        <v>137</v>
      </c>
      <c r="C5979" s="1511">
        <f>C5980</f>
        <v>0</v>
      </c>
      <c r="D5979" s="1511">
        <f t="shared" ref="D5979:J5979" si="2704">D5980</f>
        <v>0</v>
      </c>
      <c r="E5979" s="1511">
        <f t="shared" si="2704"/>
        <v>0</v>
      </c>
      <c r="F5979" s="1512">
        <f t="shared" si="2704"/>
        <v>0</v>
      </c>
      <c r="G5979" s="1513">
        <f t="shared" si="2704"/>
        <v>0</v>
      </c>
      <c r="H5979" s="1511">
        <f t="shared" si="2704"/>
        <v>0</v>
      </c>
      <c r="I5979" s="1514">
        <f t="shared" si="2704"/>
        <v>0</v>
      </c>
      <c r="J5979" s="1515">
        <f t="shared" si="2704"/>
        <v>0</v>
      </c>
      <c r="K5979" s="1516">
        <v>0</v>
      </c>
    </row>
    <row r="5980" spans="1:11" ht="13.5" customHeight="1" x14ac:dyDescent="0.25">
      <c r="A5980" s="1517" t="s">
        <v>184</v>
      </c>
      <c r="B5980" s="1518" t="s">
        <v>179</v>
      </c>
      <c r="C5980" s="1260">
        <v>0</v>
      </c>
      <c r="D5980" s="1519"/>
      <c r="E5980" s="1519"/>
      <c r="F5980" s="1520"/>
      <c r="G5980" s="1521"/>
      <c r="H5980" s="1522"/>
      <c r="I5980" s="1523">
        <f>H5980+G5980</f>
        <v>0</v>
      </c>
      <c r="J5980" s="1524">
        <f>C5980-I5980</f>
        <v>0</v>
      </c>
      <c r="K5980" s="731">
        <v>0</v>
      </c>
    </row>
    <row r="5981" spans="1:11" ht="13.5" customHeight="1" x14ac:dyDescent="0.25">
      <c r="A5981" s="1517" t="s">
        <v>185</v>
      </c>
      <c r="B5981" s="1518" t="s">
        <v>180</v>
      </c>
      <c r="C5981" s="1260">
        <f>C5982</f>
        <v>0</v>
      </c>
      <c r="D5981" s="1260">
        <f t="shared" ref="D5981:J5981" si="2705">D5982</f>
        <v>0</v>
      </c>
      <c r="E5981" s="1260">
        <f t="shared" si="2705"/>
        <v>0</v>
      </c>
      <c r="F5981" s="1525">
        <f t="shared" si="2705"/>
        <v>0</v>
      </c>
      <c r="G5981" s="1526">
        <f t="shared" si="2705"/>
        <v>0</v>
      </c>
      <c r="H5981" s="1260">
        <f t="shared" si="2705"/>
        <v>0</v>
      </c>
      <c r="I5981" s="1527">
        <f t="shared" si="2705"/>
        <v>0</v>
      </c>
      <c r="J5981" s="1528">
        <f t="shared" si="2705"/>
        <v>0</v>
      </c>
      <c r="K5981" s="731">
        <v>0</v>
      </c>
    </row>
    <row r="5982" spans="1:11" ht="13.5" customHeight="1" thickBot="1" x14ac:dyDescent="0.3">
      <c r="A5982" s="772" t="s">
        <v>186</v>
      </c>
      <c r="B5982" s="49" t="s">
        <v>181</v>
      </c>
      <c r="C5982" s="661">
        <v>0</v>
      </c>
      <c r="D5982" s="1529"/>
      <c r="E5982" s="1529"/>
      <c r="F5982" s="1530"/>
      <c r="G5982" s="1531"/>
      <c r="H5982" s="1532"/>
      <c r="I5982" s="1533">
        <f>H5982+G5982</f>
        <v>0</v>
      </c>
      <c r="J5982" s="1534">
        <f>C5982-I5982</f>
        <v>0</v>
      </c>
      <c r="K5982" s="739">
        <v>0</v>
      </c>
    </row>
    <row r="5983" spans="1:11" ht="13.5" customHeight="1" thickBot="1" x14ac:dyDescent="0.3">
      <c r="A5983" s="1502" t="s">
        <v>187</v>
      </c>
      <c r="B5983" s="1503" t="s">
        <v>136</v>
      </c>
      <c r="C5983" s="1504">
        <f>C5984+C5986+C5988</f>
        <v>0</v>
      </c>
      <c r="D5983" s="1504">
        <f t="shared" ref="D5983:J5983" si="2706">D5984+D5986+D5988</f>
        <v>0</v>
      </c>
      <c r="E5983" s="1504">
        <f t="shared" si="2706"/>
        <v>0</v>
      </c>
      <c r="F5983" s="1505">
        <f t="shared" si="2706"/>
        <v>0</v>
      </c>
      <c r="G5983" s="1506">
        <f t="shared" si="2706"/>
        <v>0</v>
      </c>
      <c r="H5983" s="1504">
        <f t="shared" si="2706"/>
        <v>0</v>
      </c>
      <c r="I5983" s="1507">
        <f t="shared" si="2706"/>
        <v>0</v>
      </c>
      <c r="J5983" s="1508">
        <f t="shared" si="2706"/>
        <v>0</v>
      </c>
      <c r="K5983" s="757">
        <v>0</v>
      </c>
    </row>
    <row r="5984" spans="1:11" ht="13.5" customHeight="1" x14ac:dyDescent="0.25">
      <c r="A5984" s="1535" t="s">
        <v>847</v>
      </c>
      <c r="B5984" s="1536" t="s">
        <v>139</v>
      </c>
      <c r="C5984" s="1537">
        <f>C5985</f>
        <v>0</v>
      </c>
      <c r="D5984" s="1537">
        <f t="shared" ref="D5984:J5984" si="2707">D5985</f>
        <v>0</v>
      </c>
      <c r="E5984" s="1537">
        <f t="shared" si="2707"/>
        <v>0</v>
      </c>
      <c r="F5984" s="1538">
        <f t="shared" si="2707"/>
        <v>0</v>
      </c>
      <c r="G5984" s="1539">
        <f t="shared" si="2707"/>
        <v>0</v>
      </c>
      <c r="H5984" s="1537">
        <f t="shared" si="2707"/>
        <v>0</v>
      </c>
      <c r="I5984" s="1540">
        <f t="shared" si="2707"/>
        <v>0</v>
      </c>
      <c r="J5984" s="1541">
        <f t="shared" si="2707"/>
        <v>0</v>
      </c>
      <c r="K5984" s="1542">
        <v>0</v>
      </c>
    </row>
    <row r="5985" spans="1:11" ht="13.5" customHeight="1" x14ac:dyDescent="0.25">
      <c r="A5985" s="1517" t="s">
        <v>848</v>
      </c>
      <c r="B5985" s="1518" t="s">
        <v>140</v>
      </c>
      <c r="C5985" s="1260">
        <v>0</v>
      </c>
      <c r="D5985" s="1260"/>
      <c r="E5985" s="1260"/>
      <c r="F5985" s="1525"/>
      <c r="G5985" s="1526"/>
      <c r="H5985" s="1260"/>
      <c r="I5985" s="1527"/>
      <c r="J5985" s="1528">
        <f>C5985-I5985</f>
        <v>0</v>
      </c>
      <c r="K5985" s="731"/>
    </row>
    <row r="5986" spans="1:11" ht="13.5" customHeight="1" x14ac:dyDescent="0.25">
      <c r="A5986" s="1517" t="s">
        <v>188</v>
      </c>
      <c r="B5986" s="1518" t="s">
        <v>143</v>
      </c>
      <c r="C5986" s="1260">
        <f>C5987</f>
        <v>0</v>
      </c>
      <c r="D5986" s="1260">
        <f t="shared" ref="D5986:J5986" si="2708">D5987</f>
        <v>0</v>
      </c>
      <c r="E5986" s="1260">
        <f t="shared" si="2708"/>
        <v>0</v>
      </c>
      <c r="F5986" s="1525">
        <f t="shared" si="2708"/>
        <v>0</v>
      </c>
      <c r="G5986" s="1526">
        <f t="shared" si="2708"/>
        <v>0</v>
      </c>
      <c r="H5986" s="1260">
        <f t="shared" si="2708"/>
        <v>0</v>
      </c>
      <c r="I5986" s="1527">
        <f t="shared" si="2708"/>
        <v>0</v>
      </c>
      <c r="J5986" s="1528">
        <f t="shared" si="2708"/>
        <v>0</v>
      </c>
      <c r="K5986" s="731">
        <v>0</v>
      </c>
    </row>
    <row r="5987" spans="1:11" ht="13.5" customHeight="1" x14ac:dyDescent="0.25">
      <c r="A5987" s="1517" t="s">
        <v>189</v>
      </c>
      <c r="B5987" s="1518" t="s">
        <v>160</v>
      </c>
      <c r="C5987" s="1260">
        <v>0</v>
      </c>
      <c r="D5987" s="1519"/>
      <c r="E5987" s="1519"/>
      <c r="F5987" s="1520"/>
      <c r="G5987" s="1521"/>
      <c r="H5987" s="1522"/>
      <c r="I5987" s="1523">
        <f>H5987+G5987</f>
        <v>0</v>
      </c>
      <c r="J5987" s="1524">
        <f>C5987-I5987</f>
        <v>0</v>
      </c>
      <c r="K5987" s="731">
        <v>0</v>
      </c>
    </row>
    <row r="5988" spans="1:11" ht="13.5" customHeight="1" x14ac:dyDescent="0.25">
      <c r="A5988" s="1517" t="s">
        <v>849</v>
      </c>
      <c r="B5988" s="1518" t="s">
        <v>845</v>
      </c>
      <c r="C5988" s="1260">
        <f>C5989</f>
        <v>0</v>
      </c>
      <c r="D5988" s="1260">
        <f t="shared" ref="D5988:J5988" si="2709">D5989</f>
        <v>0</v>
      </c>
      <c r="E5988" s="1260">
        <f t="shared" si="2709"/>
        <v>0</v>
      </c>
      <c r="F5988" s="1525">
        <f t="shared" si="2709"/>
        <v>0</v>
      </c>
      <c r="G5988" s="1526">
        <f t="shared" si="2709"/>
        <v>0</v>
      </c>
      <c r="H5988" s="1260">
        <f t="shared" si="2709"/>
        <v>0</v>
      </c>
      <c r="I5988" s="1527">
        <f t="shared" si="2709"/>
        <v>0</v>
      </c>
      <c r="J5988" s="1528">
        <f t="shared" si="2709"/>
        <v>0</v>
      </c>
      <c r="K5988" s="731"/>
    </row>
    <row r="5989" spans="1:11" ht="13.5" customHeight="1" thickBot="1" x14ac:dyDescent="0.3">
      <c r="A5989" s="1543" t="s">
        <v>850</v>
      </c>
      <c r="B5989" s="1544" t="s">
        <v>846</v>
      </c>
      <c r="C5989" s="1545">
        <v>0</v>
      </c>
      <c r="D5989" s="1546"/>
      <c r="E5989" s="1546"/>
      <c r="F5989" s="1547"/>
      <c r="G5989" s="1548"/>
      <c r="H5989" s="1549"/>
      <c r="I5989" s="1550"/>
      <c r="J5989" s="1551">
        <f>C5989-I5989</f>
        <v>0</v>
      </c>
      <c r="K5989" s="780"/>
    </row>
    <row r="5990" spans="1:11" ht="13.5" customHeight="1" thickBot="1" x14ac:dyDescent="0.3">
      <c r="A5990" s="764" t="s">
        <v>15</v>
      </c>
      <c r="B5990" s="78" t="s">
        <v>16</v>
      </c>
      <c r="C5990" s="645">
        <f>C5991+C5994</f>
        <v>5000000</v>
      </c>
      <c r="D5990" s="645">
        <f t="shared" ref="D5990:J5990" si="2710">D5991+D5994</f>
        <v>0</v>
      </c>
      <c r="E5990" s="645">
        <f t="shared" si="2710"/>
        <v>0</v>
      </c>
      <c r="F5990" s="646">
        <f t="shared" si="2710"/>
        <v>0</v>
      </c>
      <c r="G5990" s="841">
        <f t="shared" si="2710"/>
        <v>5000000</v>
      </c>
      <c r="H5990" s="647">
        <f t="shared" si="2710"/>
        <v>0</v>
      </c>
      <c r="I5990" s="964">
        <f t="shared" si="2710"/>
        <v>5000000</v>
      </c>
      <c r="J5990" s="648">
        <f t="shared" si="2710"/>
        <v>0</v>
      </c>
      <c r="K5990" s="765">
        <f t="shared" ref="K5990:K6003" si="2711">I5990/C5990*100</f>
        <v>100</v>
      </c>
    </row>
    <row r="5991" spans="1:11" ht="13.5" customHeight="1" thickBot="1" x14ac:dyDescent="0.3">
      <c r="A5991" s="372" t="s">
        <v>193</v>
      </c>
      <c r="B5991" s="3" t="s">
        <v>80</v>
      </c>
      <c r="C5991" s="617">
        <f>C5992</f>
        <v>670000</v>
      </c>
      <c r="D5991" s="617">
        <f t="shared" ref="D5991:J5992" si="2712">D5992</f>
        <v>0</v>
      </c>
      <c r="E5991" s="617">
        <f t="shared" si="2712"/>
        <v>0</v>
      </c>
      <c r="F5991" s="624">
        <f t="shared" si="2712"/>
        <v>0</v>
      </c>
      <c r="G5991" s="820">
        <f t="shared" si="2712"/>
        <v>670000</v>
      </c>
      <c r="H5991" s="617">
        <f t="shared" si="2712"/>
        <v>0</v>
      </c>
      <c r="I5991" s="934">
        <f t="shared" si="2712"/>
        <v>670000</v>
      </c>
      <c r="J5991" s="625">
        <f t="shared" si="2712"/>
        <v>0</v>
      </c>
      <c r="K5991" s="741">
        <f t="shared" si="2711"/>
        <v>100</v>
      </c>
    </row>
    <row r="5992" spans="1:11" ht="13.5" customHeight="1" x14ac:dyDescent="0.25">
      <c r="A5992" s="747" t="s">
        <v>194</v>
      </c>
      <c r="B5992" s="41" t="s">
        <v>137</v>
      </c>
      <c r="C5992" s="618">
        <f>C5993</f>
        <v>670000</v>
      </c>
      <c r="D5992" s="618">
        <f t="shared" si="2712"/>
        <v>0</v>
      </c>
      <c r="E5992" s="618">
        <f t="shared" si="2712"/>
        <v>0</v>
      </c>
      <c r="F5992" s="626">
        <f t="shared" si="2712"/>
        <v>0</v>
      </c>
      <c r="G5992" s="821">
        <f t="shared" si="2712"/>
        <v>670000</v>
      </c>
      <c r="H5992" s="618">
        <f t="shared" si="2712"/>
        <v>0</v>
      </c>
      <c r="I5992" s="935">
        <f t="shared" si="2712"/>
        <v>670000</v>
      </c>
      <c r="J5992" s="628">
        <f t="shared" si="2712"/>
        <v>0</v>
      </c>
      <c r="K5992" s="743">
        <f t="shared" si="2711"/>
        <v>100</v>
      </c>
    </row>
    <row r="5993" spans="1:11" ht="13.5" customHeight="1" thickBot="1" x14ac:dyDescent="0.3">
      <c r="A5993" s="736" t="s">
        <v>195</v>
      </c>
      <c r="B5993" s="32" t="s">
        <v>138</v>
      </c>
      <c r="C5993" s="611">
        <v>670000</v>
      </c>
      <c r="D5993" s="590"/>
      <c r="E5993" s="590"/>
      <c r="F5993" s="698"/>
      <c r="G5993" s="828">
        <v>670000</v>
      </c>
      <c r="H5993" s="629">
        <v>0</v>
      </c>
      <c r="I5993" s="829">
        <f>H5993+G5993</f>
        <v>670000</v>
      </c>
      <c r="J5993" s="630">
        <f>C5993-I5993</f>
        <v>0</v>
      </c>
      <c r="K5993" s="737">
        <f t="shared" si="2711"/>
        <v>100</v>
      </c>
    </row>
    <row r="5994" spans="1:11" ht="13.5" customHeight="1" thickBot="1" x14ac:dyDescent="0.3">
      <c r="A5994" s="372" t="s">
        <v>196</v>
      </c>
      <c r="B5994" s="3" t="s">
        <v>136</v>
      </c>
      <c r="C5994" s="617">
        <f>C5995+C5997+C5999+C6001</f>
        <v>4330000</v>
      </c>
      <c r="D5994" s="617">
        <f t="shared" ref="D5994:J5994" si="2713">D5995+D5997+D5999+D6001</f>
        <v>0</v>
      </c>
      <c r="E5994" s="617">
        <f t="shared" si="2713"/>
        <v>0</v>
      </c>
      <c r="F5994" s="624">
        <f t="shared" si="2713"/>
        <v>0</v>
      </c>
      <c r="G5994" s="820">
        <f t="shared" si="2713"/>
        <v>4330000</v>
      </c>
      <c r="H5994" s="617">
        <f t="shared" si="2713"/>
        <v>0</v>
      </c>
      <c r="I5994" s="934">
        <f t="shared" si="2713"/>
        <v>4330000</v>
      </c>
      <c r="J5994" s="625">
        <f t="shared" si="2713"/>
        <v>0</v>
      </c>
      <c r="K5994" s="741">
        <f t="shared" si="2711"/>
        <v>100</v>
      </c>
    </row>
    <row r="5995" spans="1:11" ht="13.5" customHeight="1" x14ac:dyDescent="0.25">
      <c r="A5995" s="747" t="s">
        <v>197</v>
      </c>
      <c r="B5995" s="41" t="s">
        <v>139</v>
      </c>
      <c r="C5995" s="618">
        <f>C5996</f>
        <v>755000</v>
      </c>
      <c r="D5995" s="618">
        <f t="shared" ref="D5995:J5995" si="2714">D5996</f>
        <v>0</v>
      </c>
      <c r="E5995" s="618">
        <f t="shared" si="2714"/>
        <v>0</v>
      </c>
      <c r="F5995" s="626">
        <f t="shared" si="2714"/>
        <v>0</v>
      </c>
      <c r="G5995" s="821">
        <f t="shared" si="2714"/>
        <v>755000</v>
      </c>
      <c r="H5995" s="618">
        <f t="shared" si="2714"/>
        <v>0</v>
      </c>
      <c r="I5995" s="935">
        <f t="shared" si="2714"/>
        <v>755000</v>
      </c>
      <c r="J5995" s="628">
        <f t="shared" si="2714"/>
        <v>0</v>
      </c>
      <c r="K5995" s="743">
        <f t="shared" si="2711"/>
        <v>100</v>
      </c>
    </row>
    <row r="5996" spans="1:11" ht="13.5" customHeight="1" x14ac:dyDescent="0.25">
      <c r="A5996" s="732" t="s">
        <v>198</v>
      </c>
      <c r="B5996" s="4" t="s">
        <v>140</v>
      </c>
      <c r="C5996" s="12">
        <v>755000</v>
      </c>
      <c r="D5996" s="218"/>
      <c r="E5996" s="218"/>
      <c r="F5996" s="697"/>
      <c r="G5996" s="804">
        <v>755000</v>
      </c>
      <c r="H5996" s="605">
        <v>0</v>
      </c>
      <c r="I5996" s="823">
        <f>H5996+G5996</f>
        <v>755000</v>
      </c>
      <c r="J5996" s="604">
        <f>C5996-I5996</f>
        <v>0</v>
      </c>
      <c r="K5996" s="733">
        <f t="shared" si="2711"/>
        <v>100</v>
      </c>
    </row>
    <row r="5997" spans="1:11" ht="13.5" customHeight="1" x14ac:dyDescent="0.25">
      <c r="A5997" s="732" t="s">
        <v>199</v>
      </c>
      <c r="B5997" s="4" t="s">
        <v>141</v>
      </c>
      <c r="C5997" s="12">
        <f>C5998</f>
        <v>200000</v>
      </c>
      <c r="D5997" s="12">
        <f t="shared" ref="D5997:J5997" si="2715">D5998</f>
        <v>0</v>
      </c>
      <c r="E5997" s="12">
        <f t="shared" si="2715"/>
        <v>0</v>
      </c>
      <c r="F5997" s="633">
        <f t="shared" si="2715"/>
        <v>0</v>
      </c>
      <c r="G5997" s="824">
        <f t="shared" si="2715"/>
        <v>200000</v>
      </c>
      <c r="H5997" s="12">
        <f t="shared" si="2715"/>
        <v>0</v>
      </c>
      <c r="I5997" s="834">
        <f t="shared" si="2715"/>
        <v>200000</v>
      </c>
      <c r="J5997" s="634">
        <f t="shared" si="2715"/>
        <v>0</v>
      </c>
      <c r="K5997" s="733">
        <f t="shared" si="2711"/>
        <v>100</v>
      </c>
    </row>
    <row r="5998" spans="1:11" ht="13.5" customHeight="1" x14ac:dyDescent="0.25">
      <c r="A5998" s="732" t="s">
        <v>200</v>
      </c>
      <c r="B5998" s="4" t="s">
        <v>142</v>
      </c>
      <c r="C5998" s="12">
        <v>200000</v>
      </c>
      <c r="D5998" s="218"/>
      <c r="E5998" s="218"/>
      <c r="F5998" s="697"/>
      <c r="G5998" s="822">
        <v>200000</v>
      </c>
      <c r="H5998" s="605">
        <v>0</v>
      </c>
      <c r="I5998" s="823">
        <f>H5998+G5998</f>
        <v>200000</v>
      </c>
      <c r="J5998" s="604">
        <f>C5998-I5998</f>
        <v>0</v>
      </c>
      <c r="K5998" s="733">
        <f t="shared" si="2711"/>
        <v>100</v>
      </c>
    </row>
    <row r="5999" spans="1:11" ht="13.5" customHeight="1" x14ac:dyDescent="0.25">
      <c r="A5999" s="732" t="s">
        <v>201</v>
      </c>
      <c r="B5999" s="4" t="s">
        <v>143</v>
      </c>
      <c r="C5999" s="12">
        <f>C6000</f>
        <v>1275000</v>
      </c>
      <c r="D5999" s="12">
        <f t="shared" ref="D5999:J5999" si="2716">D6000</f>
        <v>0</v>
      </c>
      <c r="E5999" s="12">
        <f t="shared" si="2716"/>
        <v>0</v>
      </c>
      <c r="F5999" s="633">
        <f t="shared" si="2716"/>
        <v>0</v>
      </c>
      <c r="G5999" s="824">
        <f t="shared" si="2716"/>
        <v>1275000</v>
      </c>
      <c r="H5999" s="12">
        <f t="shared" si="2716"/>
        <v>0</v>
      </c>
      <c r="I5999" s="834">
        <f t="shared" si="2716"/>
        <v>1275000</v>
      </c>
      <c r="J5999" s="634">
        <f t="shared" si="2716"/>
        <v>0</v>
      </c>
      <c r="K5999" s="733">
        <f t="shared" si="2711"/>
        <v>100</v>
      </c>
    </row>
    <row r="6000" spans="1:11" ht="13.5" customHeight="1" x14ac:dyDescent="0.25">
      <c r="A6000" s="732" t="s">
        <v>202</v>
      </c>
      <c r="B6000" s="4" t="s">
        <v>160</v>
      </c>
      <c r="C6000" s="12">
        <v>1275000</v>
      </c>
      <c r="D6000" s="218"/>
      <c r="E6000" s="218"/>
      <c r="F6000" s="697"/>
      <c r="G6000" s="822">
        <v>1275000</v>
      </c>
      <c r="H6000" s="605">
        <v>0</v>
      </c>
      <c r="I6000" s="823">
        <f>H6000+G6000</f>
        <v>1275000</v>
      </c>
      <c r="J6000" s="604">
        <f>C6000-I6000</f>
        <v>0</v>
      </c>
      <c r="K6000" s="733">
        <f t="shared" si="2711"/>
        <v>100</v>
      </c>
    </row>
    <row r="6001" spans="1:14" ht="13.5" customHeight="1" x14ac:dyDescent="0.25">
      <c r="A6001" s="732" t="s">
        <v>203</v>
      </c>
      <c r="B6001" s="4" t="s">
        <v>190</v>
      </c>
      <c r="C6001" s="12">
        <f>C6002+C6003</f>
        <v>2100000</v>
      </c>
      <c r="D6001" s="12">
        <f t="shared" ref="D6001:J6001" si="2717">D6002+D6003</f>
        <v>0</v>
      </c>
      <c r="E6001" s="12">
        <f t="shared" si="2717"/>
        <v>0</v>
      </c>
      <c r="F6001" s="633">
        <f t="shared" si="2717"/>
        <v>0</v>
      </c>
      <c r="G6001" s="824">
        <f t="shared" si="2717"/>
        <v>2100000</v>
      </c>
      <c r="H6001" s="12">
        <f t="shared" si="2717"/>
        <v>0</v>
      </c>
      <c r="I6001" s="834">
        <f t="shared" si="2717"/>
        <v>2100000</v>
      </c>
      <c r="J6001" s="634">
        <f t="shared" si="2717"/>
        <v>0</v>
      </c>
      <c r="K6001" s="733">
        <f t="shared" si="2711"/>
        <v>100</v>
      </c>
    </row>
    <row r="6002" spans="1:14" ht="13.5" customHeight="1" x14ac:dyDescent="0.25">
      <c r="A6002" s="732" t="s">
        <v>204</v>
      </c>
      <c r="B6002" s="4" t="s">
        <v>191</v>
      </c>
      <c r="C6002" s="12">
        <v>1500000</v>
      </c>
      <c r="D6002" s="218"/>
      <c r="E6002" s="218"/>
      <c r="F6002" s="697"/>
      <c r="G6002" s="822">
        <v>1500000</v>
      </c>
      <c r="H6002" s="605">
        <v>0</v>
      </c>
      <c r="I6002" s="823">
        <f>H6002+G6002</f>
        <v>1500000</v>
      </c>
      <c r="J6002" s="604">
        <f>C6002-I6002</f>
        <v>0</v>
      </c>
      <c r="K6002" s="733">
        <f t="shared" si="2711"/>
        <v>100</v>
      </c>
    </row>
    <row r="6003" spans="1:14" ht="13.5" customHeight="1" x14ac:dyDescent="0.25">
      <c r="A6003" s="732" t="s">
        <v>205</v>
      </c>
      <c r="B6003" s="4" t="s">
        <v>192</v>
      </c>
      <c r="C6003" s="12">
        <v>600000</v>
      </c>
      <c r="D6003" s="218"/>
      <c r="E6003" s="218"/>
      <c r="F6003" s="697"/>
      <c r="G6003" s="822">
        <v>600000</v>
      </c>
      <c r="H6003" s="605">
        <v>0</v>
      </c>
      <c r="I6003" s="823">
        <f>H6003+G6003</f>
        <v>600000</v>
      </c>
      <c r="J6003" s="604">
        <f>C6003-I6003</f>
        <v>0</v>
      </c>
      <c r="K6003" s="733">
        <f t="shared" si="2711"/>
        <v>100</v>
      </c>
    </row>
    <row r="6004" spans="1:14" ht="13.5" customHeight="1" x14ac:dyDescent="0.25">
      <c r="A6004" s="879"/>
      <c r="B6004" s="879"/>
      <c r="C6004" s="880"/>
      <c r="D6004" s="881"/>
      <c r="E6004" s="881"/>
      <c r="F6004" s="881"/>
      <c r="G6004" s="882"/>
      <c r="H6004" s="882"/>
      <c r="I6004" s="882"/>
      <c r="J6004" s="883"/>
      <c r="K6004" s="884"/>
    </row>
    <row r="6005" spans="1:14" ht="13.5" customHeight="1" x14ac:dyDescent="0.25">
      <c r="A6005" s="7"/>
      <c r="B6005" s="7"/>
      <c r="C6005" s="885"/>
      <c r="D6005" s="220"/>
      <c r="E6005" s="220"/>
      <c r="F6005" s="220"/>
      <c r="G6005" s="415"/>
      <c r="H6005" s="415"/>
      <c r="I6005" s="415"/>
      <c r="J6005" s="886"/>
      <c r="K6005" s="887"/>
    </row>
    <row r="6006" spans="1:14" ht="13.5" customHeight="1" x14ac:dyDescent="0.25">
      <c r="A6006" s="7"/>
      <c r="B6006" s="7"/>
      <c r="C6006" s="885"/>
      <c r="D6006" s="220"/>
      <c r="E6006" s="220"/>
      <c r="F6006" s="220"/>
      <c r="G6006" s="415"/>
      <c r="H6006" s="415"/>
      <c r="I6006" s="415"/>
      <c r="J6006" s="886"/>
      <c r="K6006" s="887"/>
    </row>
    <row r="6007" spans="1:14" ht="13.5" customHeight="1" x14ac:dyDescent="0.25">
      <c r="A6007" s="7"/>
      <c r="B6007" s="7"/>
      <c r="C6007" s="885"/>
      <c r="D6007" s="220"/>
      <c r="E6007" s="220"/>
      <c r="F6007" s="220"/>
      <c r="G6007" s="415"/>
      <c r="H6007" s="415"/>
      <c r="I6007" s="415"/>
      <c r="J6007" s="886"/>
      <c r="K6007" s="887">
        <v>5</v>
      </c>
    </row>
    <row r="6008" spans="1:14" ht="13.5" customHeight="1" x14ac:dyDescent="0.25">
      <c r="A6008" s="717" t="s">
        <v>435</v>
      </c>
      <c r="B6008" s="689">
        <v>2</v>
      </c>
      <c r="C6008" s="690" t="s">
        <v>436</v>
      </c>
      <c r="D6008" s="690" t="s">
        <v>437</v>
      </c>
      <c r="E6008" s="690" t="s">
        <v>438</v>
      </c>
      <c r="F6008" s="691" t="s">
        <v>439</v>
      </c>
      <c r="G6008" s="801">
        <v>7</v>
      </c>
      <c r="H6008" s="581">
        <v>8</v>
      </c>
      <c r="I6008" s="924">
        <v>9</v>
      </c>
      <c r="J6008" s="582">
        <v>10</v>
      </c>
      <c r="K6008" s="718">
        <v>11</v>
      </c>
    </row>
    <row r="6009" spans="1:14" ht="13.5" customHeight="1" x14ac:dyDescent="0.25">
      <c r="A6009" s="745" t="s">
        <v>106</v>
      </c>
      <c r="B6009" s="38" t="s">
        <v>91</v>
      </c>
      <c r="C6009" s="620">
        <f t="shared" ref="C6009:J6009" si="2718">C6010+C6015+C6022+C6027+C6032+C6036+C6040+C6052+C6056+C6060</f>
        <v>123124000</v>
      </c>
      <c r="D6009" s="620">
        <f t="shared" si="2718"/>
        <v>0</v>
      </c>
      <c r="E6009" s="620">
        <f t="shared" si="2718"/>
        <v>0</v>
      </c>
      <c r="F6009" s="453">
        <f t="shared" si="2718"/>
        <v>0</v>
      </c>
      <c r="G6009" s="825">
        <f t="shared" si="2718"/>
        <v>82005066</v>
      </c>
      <c r="H6009" s="619">
        <f t="shared" si="2718"/>
        <v>20119845</v>
      </c>
      <c r="I6009" s="665">
        <f t="shared" si="2718"/>
        <v>102124911</v>
      </c>
      <c r="J6009" s="621">
        <f t="shared" si="2718"/>
        <v>20999089</v>
      </c>
      <c r="K6009" s="746">
        <f t="shared" ref="K6009:K6044" si="2719">I6009/C6009*100</f>
        <v>82.944763815340622</v>
      </c>
      <c r="M6009" s="346">
        <v>103024911</v>
      </c>
      <c r="N6009" s="346">
        <f>M6009-I6009</f>
        <v>900000</v>
      </c>
    </row>
    <row r="6010" spans="1:14" ht="13.5" customHeight="1" thickBot="1" x14ac:dyDescent="0.3">
      <c r="A6010" s="766" t="s">
        <v>17</v>
      </c>
      <c r="B6010" s="385" t="s">
        <v>18</v>
      </c>
      <c r="C6010" s="495">
        <f>C6011</f>
        <v>12960000</v>
      </c>
      <c r="D6010" s="495">
        <f t="shared" ref="D6010:J6011" si="2720">D6011</f>
        <v>0</v>
      </c>
      <c r="E6010" s="495">
        <f t="shared" si="2720"/>
        <v>0</v>
      </c>
      <c r="F6010" s="649">
        <f t="shared" si="2720"/>
        <v>0</v>
      </c>
      <c r="G6010" s="842">
        <f t="shared" si="2720"/>
        <v>8956548</v>
      </c>
      <c r="H6010" s="539">
        <f t="shared" si="2720"/>
        <v>2257845</v>
      </c>
      <c r="I6010" s="1587">
        <f t="shared" si="2720"/>
        <v>11214393</v>
      </c>
      <c r="J6010" s="651">
        <f t="shared" si="2720"/>
        <v>1745607</v>
      </c>
      <c r="K6010" s="767">
        <f t="shared" si="2719"/>
        <v>86.530810185185175</v>
      </c>
    </row>
    <row r="6011" spans="1:14" ht="13.5" customHeight="1" thickBot="1" x14ac:dyDescent="0.3">
      <c r="A6011" s="372" t="s">
        <v>209</v>
      </c>
      <c r="B6011" s="3" t="s">
        <v>136</v>
      </c>
      <c r="C6011" s="617">
        <f>C6012</f>
        <v>12960000</v>
      </c>
      <c r="D6011" s="617">
        <f t="shared" si="2720"/>
        <v>0</v>
      </c>
      <c r="E6011" s="617">
        <f t="shared" si="2720"/>
        <v>0</v>
      </c>
      <c r="F6011" s="624">
        <f t="shared" si="2720"/>
        <v>0</v>
      </c>
      <c r="G6011" s="820">
        <f t="shared" si="2720"/>
        <v>8956548</v>
      </c>
      <c r="H6011" s="617">
        <f t="shared" si="2720"/>
        <v>2257845</v>
      </c>
      <c r="I6011" s="934">
        <f t="shared" si="2720"/>
        <v>11214393</v>
      </c>
      <c r="J6011" s="625">
        <f t="shared" si="2720"/>
        <v>1745607</v>
      </c>
      <c r="K6011" s="741">
        <f t="shared" si="2719"/>
        <v>86.530810185185175</v>
      </c>
    </row>
    <row r="6012" spans="1:14" ht="13.5" customHeight="1" x14ac:dyDescent="0.25">
      <c r="A6012" s="747" t="s">
        <v>210</v>
      </c>
      <c r="B6012" s="41" t="s">
        <v>206</v>
      </c>
      <c r="C6012" s="618">
        <f>C6013+C6014</f>
        <v>12960000</v>
      </c>
      <c r="D6012" s="618">
        <f t="shared" ref="D6012:J6012" si="2721">D6013+D6014</f>
        <v>0</v>
      </c>
      <c r="E6012" s="618">
        <f t="shared" si="2721"/>
        <v>0</v>
      </c>
      <c r="F6012" s="626">
        <f t="shared" si="2721"/>
        <v>0</v>
      </c>
      <c r="G6012" s="821">
        <f t="shared" si="2721"/>
        <v>8956548</v>
      </c>
      <c r="H6012" s="618">
        <f t="shared" si="2721"/>
        <v>2257845</v>
      </c>
      <c r="I6012" s="935">
        <f t="shared" si="2721"/>
        <v>11214393</v>
      </c>
      <c r="J6012" s="628">
        <f t="shared" si="2721"/>
        <v>1745607</v>
      </c>
      <c r="K6012" s="743">
        <f t="shared" si="2719"/>
        <v>86.530810185185175</v>
      </c>
    </row>
    <row r="6013" spans="1:14" ht="13.5" customHeight="1" x14ac:dyDescent="0.25">
      <c r="A6013" s="732" t="s">
        <v>223</v>
      </c>
      <c r="B6013" s="4" t="s">
        <v>207</v>
      </c>
      <c r="C6013" s="12">
        <v>4200000</v>
      </c>
      <c r="D6013" s="218"/>
      <c r="E6013" s="218"/>
      <c r="F6013" s="697"/>
      <c r="G6013" s="822">
        <v>2362004</v>
      </c>
      <c r="H6013" s="605">
        <v>623245</v>
      </c>
      <c r="I6013" s="831">
        <f>H6013+G6013</f>
        <v>2985249</v>
      </c>
      <c r="J6013" s="604">
        <f>C6013-I6013</f>
        <v>1214751</v>
      </c>
      <c r="K6013" s="733">
        <f t="shared" si="2719"/>
        <v>71.077357142857139</v>
      </c>
    </row>
    <row r="6014" spans="1:14" ht="13.5" customHeight="1" x14ac:dyDescent="0.25">
      <c r="A6014" s="732" t="s">
        <v>211</v>
      </c>
      <c r="B6014" s="4" t="s">
        <v>208</v>
      </c>
      <c r="C6014" s="12">
        <v>8760000</v>
      </c>
      <c r="D6014" s="218"/>
      <c r="E6014" s="218"/>
      <c r="F6014" s="697"/>
      <c r="G6014" s="822">
        <v>6594544</v>
      </c>
      <c r="H6014" s="605">
        <v>1634600</v>
      </c>
      <c r="I6014" s="831">
        <f>H6014+G6014</f>
        <v>8229144</v>
      </c>
      <c r="J6014" s="604">
        <f>C6014-I6014</f>
        <v>530856</v>
      </c>
      <c r="K6014" s="733">
        <f t="shared" si="2719"/>
        <v>93.94</v>
      </c>
    </row>
    <row r="6015" spans="1:14" ht="13.5" customHeight="1" thickBot="1" x14ac:dyDescent="0.3">
      <c r="A6015" s="371" t="s">
        <v>19</v>
      </c>
      <c r="B6015" s="47" t="s">
        <v>20</v>
      </c>
      <c r="C6015" s="616">
        <f>C6016+C6019</f>
        <v>10000000</v>
      </c>
      <c r="D6015" s="616">
        <f t="shared" ref="D6015:J6015" si="2722">D6016+D6019</f>
        <v>0</v>
      </c>
      <c r="E6015" s="616">
        <f t="shared" si="2722"/>
        <v>0</v>
      </c>
      <c r="F6015" s="622">
        <f t="shared" si="2722"/>
        <v>0</v>
      </c>
      <c r="G6015" s="838">
        <f t="shared" si="2722"/>
        <v>7502500</v>
      </c>
      <c r="H6015" s="1314">
        <f t="shared" si="2722"/>
        <v>1040000</v>
      </c>
      <c r="I6015" s="1588">
        <f t="shared" si="2722"/>
        <v>8542500</v>
      </c>
      <c r="J6015" s="632">
        <f t="shared" si="2722"/>
        <v>1457500</v>
      </c>
      <c r="K6015" s="739">
        <f t="shared" si="2719"/>
        <v>85.424999999999997</v>
      </c>
    </row>
    <row r="6016" spans="1:14" ht="13.5" customHeight="1" thickBot="1" x14ac:dyDescent="0.3">
      <c r="A6016" s="372" t="s">
        <v>225</v>
      </c>
      <c r="B6016" s="3" t="s">
        <v>80</v>
      </c>
      <c r="C6016" s="617">
        <f>C6017</f>
        <v>7800000</v>
      </c>
      <c r="D6016" s="617">
        <f t="shared" ref="D6016:J6017" si="2723">D6017</f>
        <v>0</v>
      </c>
      <c r="E6016" s="617">
        <f t="shared" si="2723"/>
        <v>0</v>
      </c>
      <c r="F6016" s="624">
        <f t="shared" si="2723"/>
        <v>0</v>
      </c>
      <c r="G6016" s="820">
        <f t="shared" si="2723"/>
        <v>5850000</v>
      </c>
      <c r="H6016" s="1279">
        <f t="shared" si="2723"/>
        <v>650000</v>
      </c>
      <c r="I6016" s="934">
        <f t="shared" si="2723"/>
        <v>6500000</v>
      </c>
      <c r="J6016" s="625">
        <f t="shared" si="2723"/>
        <v>1300000</v>
      </c>
      <c r="K6016" s="741">
        <f t="shared" si="2719"/>
        <v>83.333333333333343</v>
      </c>
    </row>
    <row r="6017" spans="1:11" ht="13.5" customHeight="1" x14ac:dyDescent="0.25">
      <c r="A6017" s="747" t="s">
        <v>226</v>
      </c>
      <c r="B6017" s="41" t="s">
        <v>180</v>
      </c>
      <c r="C6017" s="618">
        <f>C6018</f>
        <v>7800000</v>
      </c>
      <c r="D6017" s="618">
        <f t="shared" si="2723"/>
        <v>0</v>
      </c>
      <c r="E6017" s="618">
        <f t="shared" si="2723"/>
        <v>0</v>
      </c>
      <c r="F6017" s="626">
        <f t="shared" si="2723"/>
        <v>0</v>
      </c>
      <c r="G6017" s="821">
        <f t="shared" si="2723"/>
        <v>5850000</v>
      </c>
      <c r="H6017" s="618">
        <f t="shared" si="2723"/>
        <v>650000</v>
      </c>
      <c r="I6017" s="935">
        <f t="shared" si="2723"/>
        <v>6500000</v>
      </c>
      <c r="J6017" s="628">
        <f t="shared" si="2723"/>
        <v>1300000</v>
      </c>
      <c r="K6017" s="743">
        <f t="shared" si="2719"/>
        <v>83.333333333333343</v>
      </c>
    </row>
    <row r="6018" spans="1:11" ht="13.5" customHeight="1" x14ac:dyDescent="0.25">
      <c r="A6018" s="732" t="s">
        <v>227</v>
      </c>
      <c r="B6018" s="4" t="s">
        <v>254</v>
      </c>
      <c r="C6018" s="12">
        <v>7800000</v>
      </c>
      <c r="D6018" s="587"/>
      <c r="E6018" s="587"/>
      <c r="F6018" s="699"/>
      <c r="G6018" s="822">
        <v>5850000</v>
      </c>
      <c r="H6018" s="605">
        <v>650000</v>
      </c>
      <c r="I6018" s="831">
        <f>H6018+G6018</f>
        <v>6500000</v>
      </c>
      <c r="J6018" s="604">
        <f>C6018-I6018</f>
        <v>1300000</v>
      </c>
      <c r="K6018" s="733">
        <f t="shared" si="2719"/>
        <v>83.333333333333343</v>
      </c>
    </row>
    <row r="6019" spans="1:11" ht="13.5" customHeight="1" x14ac:dyDescent="0.25">
      <c r="A6019" s="732" t="s">
        <v>224</v>
      </c>
      <c r="B6019" s="4" t="s">
        <v>136</v>
      </c>
      <c r="C6019" s="12">
        <f>C6020</f>
        <v>2200000</v>
      </c>
      <c r="D6019" s="12">
        <f t="shared" ref="D6019:J6020" si="2724">D6020</f>
        <v>0</v>
      </c>
      <c r="E6019" s="12">
        <f t="shared" si="2724"/>
        <v>0</v>
      </c>
      <c r="F6019" s="633">
        <f t="shared" si="2724"/>
        <v>0</v>
      </c>
      <c r="G6019" s="824">
        <f t="shared" si="2724"/>
        <v>1652500</v>
      </c>
      <c r="H6019" s="12">
        <f t="shared" si="2724"/>
        <v>390000</v>
      </c>
      <c r="I6019" s="834">
        <f t="shared" si="2724"/>
        <v>2042500</v>
      </c>
      <c r="J6019" s="634">
        <f t="shared" si="2724"/>
        <v>157500</v>
      </c>
      <c r="K6019" s="733">
        <f t="shared" si="2719"/>
        <v>92.840909090909093</v>
      </c>
    </row>
    <row r="6020" spans="1:11" ht="13.5" customHeight="1" x14ac:dyDescent="0.25">
      <c r="A6020" s="732" t="s">
        <v>228</v>
      </c>
      <c r="B6020" s="4" t="s">
        <v>139</v>
      </c>
      <c r="C6020" s="12">
        <f>C6021</f>
        <v>2200000</v>
      </c>
      <c r="D6020" s="12">
        <f t="shared" si="2724"/>
        <v>0</v>
      </c>
      <c r="E6020" s="12">
        <f t="shared" si="2724"/>
        <v>0</v>
      </c>
      <c r="F6020" s="633">
        <f t="shared" si="2724"/>
        <v>0</v>
      </c>
      <c r="G6020" s="824">
        <f t="shared" si="2724"/>
        <v>1652500</v>
      </c>
      <c r="H6020" s="12">
        <f t="shared" si="2724"/>
        <v>390000</v>
      </c>
      <c r="I6020" s="834">
        <f t="shared" si="2724"/>
        <v>2042500</v>
      </c>
      <c r="J6020" s="634">
        <f t="shared" si="2724"/>
        <v>157500</v>
      </c>
      <c r="K6020" s="733">
        <f t="shared" si="2719"/>
        <v>92.840909090909093</v>
      </c>
    </row>
    <row r="6021" spans="1:11" ht="13.5" customHeight="1" x14ac:dyDescent="0.25">
      <c r="A6021" s="732" t="s">
        <v>229</v>
      </c>
      <c r="B6021" s="4" t="s">
        <v>212</v>
      </c>
      <c r="C6021" s="12">
        <v>2200000</v>
      </c>
      <c r="D6021" s="587"/>
      <c r="E6021" s="587"/>
      <c r="F6021" s="699"/>
      <c r="G6021" s="822">
        <v>1652500</v>
      </c>
      <c r="H6021" s="605">
        <v>390000</v>
      </c>
      <c r="I6021" s="831">
        <f>H6021+G6021</f>
        <v>2042500</v>
      </c>
      <c r="J6021" s="604">
        <f>C6021-I6021</f>
        <v>157500</v>
      </c>
      <c r="K6021" s="733">
        <f t="shared" si="2719"/>
        <v>92.840909090909093</v>
      </c>
    </row>
    <row r="6022" spans="1:11" ht="13.5" customHeight="1" thickBot="1" x14ac:dyDescent="0.3">
      <c r="A6022" s="371" t="s">
        <v>21</v>
      </c>
      <c r="B6022" s="47" t="s">
        <v>22</v>
      </c>
      <c r="C6022" s="616">
        <f>C6023</f>
        <v>7150000</v>
      </c>
      <c r="D6022" s="616">
        <f t="shared" ref="D6022:J6023" si="2725">D6023</f>
        <v>0</v>
      </c>
      <c r="E6022" s="616">
        <f t="shared" si="2725"/>
        <v>0</v>
      </c>
      <c r="F6022" s="622">
        <f t="shared" si="2725"/>
        <v>0</v>
      </c>
      <c r="G6022" s="819">
        <f t="shared" si="2725"/>
        <v>4576500</v>
      </c>
      <c r="H6022" s="616">
        <f t="shared" si="2725"/>
        <v>1919000</v>
      </c>
      <c r="I6022" s="1583">
        <f t="shared" si="2725"/>
        <v>6495500</v>
      </c>
      <c r="J6022" s="865">
        <f t="shared" si="2725"/>
        <v>654500</v>
      </c>
      <c r="K6022" s="739">
        <f t="shared" si="2719"/>
        <v>90.84615384615384</v>
      </c>
    </row>
    <row r="6023" spans="1:11" ht="13.5" customHeight="1" thickBot="1" x14ac:dyDescent="0.3">
      <c r="A6023" s="372" t="s">
        <v>219</v>
      </c>
      <c r="B6023" s="3" t="s">
        <v>136</v>
      </c>
      <c r="C6023" s="617">
        <f>C6024</f>
        <v>7150000</v>
      </c>
      <c r="D6023" s="617">
        <f t="shared" si="2725"/>
        <v>0</v>
      </c>
      <c r="E6023" s="617">
        <f t="shared" si="2725"/>
        <v>0</v>
      </c>
      <c r="F6023" s="624">
        <f t="shared" si="2725"/>
        <v>0</v>
      </c>
      <c r="G6023" s="820">
        <f t="shared" si="2725"/>
        <v>4576500</v>
      </c>
      <c r="H6023" s="617">
        <f t="shared" si="2725"/>
        <v>1919000</v>
      </c>
      <c r="I6023" s="934">
        <f t="shared" si="2725"/>
        <v>6495500</v>
      </c>
      <c r="J6023" s="625">
        <f t="shared" si="2725"/>
        <v>654500</v>
      </c>
      <c r="K6023" s="741">
        <f t="shared" si="2719"/>
        <v>90.84615384615384</v>
      </c>
    </row>
    <row r="6024" spans="1:11" ht="13.5" customHeight="1" x14ac:dyDescent="0.25">
      <c r="A6024" s="747" t="s">
        <v>220</v>
      </c>
      <c r="B6024" s="41" t="s">
        <v>139</v>
      </c>
      <c r="C6024" s="618">
        <f>C6025+C6026</f>
        <v>7150000</v>
      </c>
      <c r="D6024" s="618">
        <f t="shared" ref="D6024:J6024" si="2726">D6025+D6026</f>
        <v>0</v>
      </c>
      <c r="E6024" s="618">
        <f t="shared" si="2726"/>
        <v>0</v>
      </c>
      <c r="F6024" s="626">
        <f t="shared" si="2726"/>
        <v>0</v>
      </c>
      <c r="G6024" s="821">
        <f t="shared" si="2726"/>
        <v>4576500</v>
      </c>
      <c r="H6024" s="618">
        <f t="shared" si="2726"/>
        <v>1919000</v>
      </c>
      <c r="I6024" s="935">
        <f t="shared" si="2726"/>
        <v>6495500</v>
      </c>
      <c r="J6024" s="628">
        <f t="shared" si="2726"/>
        <v>654500</v>
      </c>
      <c r="K6024" s="743">
        <f t="shared" si="2719"/>
        <v>90.84615384615384</v>
      </c>
    </row>
    <row r="6025" spans="1:11" ht="13.5" customHeight="1" x14ac:dyDescent="0.25">
      <c r="A6025" s="732" t="s">
        <v>221</v>
      </c>
      <c r="B6025" s="4" t="s">
        <v>213</v>
      </c>
      <c r="C6025" s="12">
        <v>6650000</v>
      </c>
      <c r="D6025" s="587"/>
      <c r="E6025" s="587"/>
      <c r="F6025" s="699"/>
      <c r="G6025" s="822">
        <v>4078500</v>
      </c>
      <c r="H6025" s="605">
        <v>1919000</v>
      </c>
      <c r="I6025" s="831">
        <f>H6025+G6025</f>
        <v>5997500</v>
      </c>
      <c r="J6025" s="604">
        <f>C6025-I6025</f>
        <v>652500</v>
      </c>
      <c r="K6025" s="733">
        <f t="shared" si="2719"/>
        <v>90.187969924812023</v>
      </c>
    </row>
    <row r="6026" spans="1:11" ht="13.5" customHeight="1" x14ac:dyDescent="0.25">
      <c r="A6026" s="732" t="s">
        <v>222</v>
      </c>
      <c r="B6026" s="4" t="s">
        <v>214</v>
      </c>
      <c r="C6026" s="12">
        <v>500000</v>
      </c>
      <c r="D6026" s="587"/>
      <c r="E6026" s="587"/>
      <c r="F6026" s="699"/>
      <c r="G6026" s="822">
        <v>498000</v>
      </c>
      <c r="H6026" s="605">
        <v>0</v>
      </c>
      <c r="I6026" s="831">
        <f>H6026+G6026</f>
        <v>498000</v>
      </c>
      <c r="J6026" s="604">
        <f>C6026-I6026</f>
        <v>2000</v>
      </c>
      <c r="K6026" s="733">
        <f t="shared" si="2719"/>
        <v>99.6</v>
      </c>
    </row>
    <row r="6027" spans="1:11" ht="13.5" customHeight="1" thickBot="1" x14ac:dyDescent="0.3">
      <c r="A6027" s="371" t="s">
        <v>23</v>
      </c>
      <c r="B6027" s="47" t="s">
        <v>24</v>
      </c>
      <c r="C6027" s="616">
        <f>C6028</f>
        <v>3000000</v>
      </c>
      <c r="D6027" s="616">
        <f t="shared" ref="D6027:J6028" si="2727">D6028</f>
        <v>0</v>
      </c>
      <c r="E6027" s="616">
        <f t="shared" si="2727"/>
        <v>0</v>
      </c>
      <c r="F6027" s="622">
        <f t="shared" si="2727"/>
        <v>0</v>
      </c>
      <c r="G6027" s="819">
        <f t="shared" si="2727"/>
        <v>2117750</v>
      </c>
      <c r="H6027" s="616">
        <f t="shared" si="2727"/>
        <v>0</v>
      </c>
      <c r="I6027" s="1583">
        <f t="shared" si="2727"/>
        <v>2117750</v>
      </c>
      <c r="J6027" s="865">
        <f t="shared" si="2727"/>
        <v>882250</v>
      </c>
      <c r="K6027" s="767">
        <f t="shared" si="2719"/>
        <v>70.591666666666669</v>
      </c>
    </row>
    <row r="6028" spans="1:11" ht="13.5" customHeight="1" thickBot="1" x14ac:dyDescent="0.3">
      <c r="A6028" s="372" t="s">
        <v>215</v>
      </c>
      <c r="B6028" s="3" t="s">
        <v>136</v>
      </c>
      <c r="C6028" s="617">
        <f>C6029</f>
        <v>3000000</v>
      </c>
      <c r="D6028" s="617">
        <f t="shared" si="2727"/>
        <v>0</v>
      </c>
      <c r="E6028" s="617">
        <f t="shared" si="2727"/>
        <v>0</v>
      </c>
      <c r="F6028" s="624">
        <f t="shared" si="2727"/>
        <v>0</v>
      </c>
      <c r="G6028" s="820">
        <f t="shared" si="2727"/>
        <v>2117750</v>
      </c>
      <c r="H6028" s="617">
        <f t="shared" si="2727"/>
        <v>0</v>
      </c>
      <c r="I6028" s="934">
        <f t="shared" si="2727"/>
        <v>2117750</v>
      </c>
      <c r="J6028" s="625">
        <f t="shared" si="2727"/>
        <v>882250</v>
      </c>
      <c r="K6028" s="741">
        <f t="shared" si="2719"/>
        <v>70.591666666666669</v>
      </c>
    </row>
    <row r="6029" spans="1:11" ht="13.5" customHeight="1" x14ac:dyDescent="0.25">
      <c r="A6029" s="747" t="s">
        <v>216</v>
      </c>
      <c r="B6029" s="41" t="s">
        <v>141</v>
      </c>
      <c r="C6029" s="618">
        <f>C6030+C6031</f>
        <v>3000000</v>
      </c>
      <c r="D6029" s="618">
        <f t="shared" ref="D6029:J6029" si="2728">D6030+D6031</f>
        <v>0</v>
      </c>
      <c r="E6029" s="618">
        <f t="shared" si="2728"/>
        <v>0</v>
      </c>
      <c r="F6029" s="626">
        <f t="shared" si="2728"/>
        <v>0</v>
      </c>
      <c r="G6029" s="821">
        <f t="shared" si="2728"/>
        <v>2117750</v>
      </c>
      <c r="H6029" s="618">
        <f t="shared" si="2728"/>
        <v>0</v>
      </c>
      <c r="I6029" s="935">
        <f t="shared" si="2728"/>
        <v>2117750</v>
      </c>
      <c r="J6029" s="628">
        <f t="shared" si="2728"/>
        <v>882250</v>
      </c>
      <c r="K6029" s="743">
        <f t="shared" si="2719"/>
        <v>70.591666666666669</v>
      </c>
    </row>
    <row r="6030" spans="1:11" ht="13.5" customHeight="1" x14ac:dyDescent="0.25">
      <c r="A6030" s="732" t="s">
        <v>218</v>
      </c>
      <c r="B6030" s="4" t="s">
        <v>723</v>
      </c>
      <c r="C6030" s="12">
        <v>1350000</v>
      </c>
      <c r="D6030" s="587"/>
      <c r="E6030" s="587"/>
      <c r="F6030" s="699"/>
      <c r="G6030" s="822">
        <v>762500</v>
      </c>
      <c r="H6030" s="605"/>
      <c r="I6030" s="831">
        <f>H6030+G6030</f>
        <v>762500</v>
      </c>
      <c r="J6030" s="636">
        <f>C6030-I6030</f>
        <v>587500</v>
      </c>
      <c r="K6030" s="733">
        <f t="shared" si="2719"/>
        <v>56.481481481481474</v>
      </c>
    </row>
    <row r="6031" spans="1:11" ht="13.5" customHeight="1" x14ac:dyDescent="0.25">
      <c r="A6031" s="732" t="s">
        <v>217</v>
      </c>
      <c r="B6031" s="4" t="s">
        <v>142</v>
      </c>
      <c r="C6031" s="12">
        <v>1650000</v>
      </c>
      <c r="D6031" s="587"/>
      <c r="E6031" s="587"/>
      <c r="F6031" s="699"/>
      <c r="G6031" s="822">
        <v>1355250</v>
      </c>
      <c r="H6031" s="605">
        <v>0</v>
      </c>
      <c r="I6031" s="831">
        <f>H6031+G6031</f>
        <v>1355250</v>
      </c>
      <c r="J6031" s="636">
        <f>C6031-I6031</f>
        <v>294750</v>
      </c>
      <c r="K6031" s="733">
        <f t="shared" si="2719"/>
        <v>82.13636363636364</v>
      </c>
    </row>
    <row r="6032" spans="1:11" ht="13.5" customHeight="1" thickBot="1" x14ac:dyDescent="0.3">
      <c r="A6032" s="371" t="s">
        <v>25</v>
      </c>
      <c r="B6032" s="47" t="s">
        <v>26</v>
      </c>
      <c r="C6032" s="616">
        <f>C6033</f>
        <v>4000000</v>
      </c>
      <c r="D6032" s="616">
        <f t="shared" ref="D6032:J6034" si="2729">D6033</f>
        <v>0</v>
      </c>
      <c r="E6032" s="616">
        <f t="shared" si="2729"/>
        <v>0</v>
      </c>
      <c r="F6032" s="622">
        <f t="shared" si="2729"/>
        <v>0</v>
      </c>
      <c r="G6032" s="819">
        <f t="shared" si="2729"/>
        <v>2671000</v>
      </c>
      <c r="H6032" s="616">
        <f t="shared" si="2729"/>
        <v>921000</v>
      </c>
      <c r="I6032" s="1583">
        <f t="shared" si="2729"/>
        <v>3592000</v>
      </c>
      <c r="J6032" s="865">
        <f t="shared" si="2729"/>
        <v>408000</v>
      </c>
      <c r="K6032" s="767">
        <f t="shared" si="2719"/>
        <v>89.8</v>
      </c>
    </row>
    <row r="6033" spans="1:14" ht="13.5" customHeight="1" thickBot="1" x14ac:dyDescent="0.3">
      <c r="A6033" s="372" t="s">
        <v>231</v>
      </c>
      <c r="B6033" s="3" t="s">
        <v>136</v>
      </c>
      <c r="C6033" s="617">
        <f>C6034</f>
        <v>4000000</v>
      </c>
      <c r="D6033" s="617">
        <f t="shared" si="2729"/>
        <v>0</v>
      </c>
      <c r="E6033" s="617">
        <f t="shared" si="2729"/>
        <v>0</v>
      </c>
      <c r="F6033" s="624">
        <f t="shared" si="2729"/>
        <v>0</v>
      </c>
      <c r="G6033" s="820">
        <f t="shared" si="2729"/>
        <v>2671000</v>
      </c>
      <c r="H6033" s="617">
        <f t="shared" si="2729"/>
        <v>921000</v>
      </c>
      <c r="I6033" s="934">
        <f t="shared" si="2729"/>
        <v>3592000</v>
      </c>
      <c r="J6033" s="625">
        <f t="shared" si="2729"/>
        <v>408000</v>
      </c>
      <c r="K6033" s="741">
        <f t="shared" si="2719"/>
        <v>89.8</v>
      </c>
    </row>
    <row r="6034" spans="1:14" ht="13.5" customHeight="1" x14ac:dyDescent="0.25">
      <c r="A6034" s="747" t="s">
        <v>232</v>
      </c>
      <c r="B6034" s="41" t="s">
        <v>139</v>
      </c>
      <c r="C6034" s="618">
        <f>C6035</f>
        <v>4000000</v>
      </c>
      <c r="D6034" s="618">
        <f t="shared" si="2729"/>
        <v>0</v>
      </c>
      <c r="E6034" s="618">
        <f t="shared" si="2729"/>
        <v>0</v>
      </c>
      <c r="F6034" s="626">
        <f t="shared" si="2729"/>
        <v>0</v>
      </c>
      <c r="G6034" s="821">
        <f t="shared" si="2729"/>
        <v>2671000</v>
      </c>
      <c r="H6034" s="618">
        <f t="shared" si="2729"/>
        <v>921000</v>
      </c>
      <c r="I6034" s="935">
        <f t="shared" si="2729"/>
        <v>3592000</v>
      </c>
      <c r="J6034" s="628">
        <f t="shared" si="2729"/>
        <v>408000</v>
      </c>
      <c r="K6034" s="743">
        <f t="shared" si="2719"/>
        <v>89.8</v>
      </c>
    </row>
    <row r="6035" spans="1:14" ht="13.5" customHeight="1" x14ac:dyDescent="0.25">
      <c r="A6035" s="732" t="s">
        <v>233</v>
      </c>
      <c r="B6035" s="4" t="s">
        <v>230</v>
      </c>
      <c r="C6035" s="12">
        <v>4000000</v>
      </c>
      <c r="D6035" s="587"/>
      <c r="E6035" s="587"/>
      <c r="F6035" s="699"/>
      <c r="G6035" s="822">
        <v>2671000</v>
      </c>
      <c r="H6035" s="605">
        <v>921000</v>
      </c>
      <c r="I6035" s="823">
        <f>H6035+G6035</f>
        <v>3592000</v>
      </c>
      <c r="J6035" s="604">
        <f>C6035-I6035</f>
        <v>408000</v>
      </c>
      <c r="K6035" s="733">
        <f t="shared" si="2719"/>
        <v>89.8</v>
      </c>
    </row>
    <row r="6036" spans="1:14" ht="13.5" customHeight="1" thickBot="1" x14ac:dyDescent="0.3">
      <c r="A6036" s="371" t="s">
        <v>27</v>
      </c>
      <c r="B6036" s="47" t="s">
        <v>28</v>
      </c>
      <c r="C6036" s="616">
        <f>C6037</f>
        <v>1200000</v>
      </c>
      <c r="D6036" s="616">
        <f t="shared" ref="D6036:J6038" si="2730">D6037</f>
        <v>0</v>
      </c>
      <c r="E6036" s="616">
        <f t="shared" si="2730"/>
        <v>0</v>
      </c>
      <c r="F6036" s="622">
        <f t="shared" si="2730"/>
        <v>0</v>
      </c>
      <c r="G6036" s="838">
        <f t="shared" si="2730"/>
        <v>970000</v>
      </c>
      <c r="H6036" s="641">
        <f t="shared" si="2730"/>
        <v>220000</v>
      </c>
      <c r="I6036" s="1588">
        <f t="shared" si="2730"/>
        <v>1190000</v>
      </c>
      <c r="J6036" s="632">
        <f t="shared" si="2730"/>
        <v>10000</v>
      </c>
      <c r="K6036" s="739">
        <f t="shared" si="2719"/>
        <v>99.166666666666671</v>
      </c>
    </row>
    <row r="6037" spans="1:14" ht="13.5" customHeight="1" thickBot="1" x14ac:dyDescent="0.3">
      <c r="A6037" s="372" t="s">
        <v>235</v>
      </c>
      <c r="B6037" s="3" t="s">
        <v>136</v>
      </c>
      <c r="C6037" s="617">
        <f>C6038</f>
        <v>1200000</v>
      </c>
      <c r="D6037" s="617">
        <f t="shared" si="2730"/>
        <v>0</v>
      </c>
      <c r="E6037" s="617">
        <f t="shared" si="2730"/>
        <v>0</v>
      </c>
      <c r="F6037" s="624">
        <f t="shared" si="2730"/>
        <v>0</v>
      </c>
      <c r="G6037" s="820">
        <f t="shared" si="2730"/>
        <v>970000</v>
      </c>
      <c r="H6037" s="617">
        <f t="shared" si="2730"/>
        <v>220000</v>
      </c>
      <c r="I6037" s="934">
        <f t="shared" si="2730"/>
        <v>1190000</v>
      </c>
      <c r="J6037" s="625">
        <f t="shared" si="2730"/>
        <v>10000</v>
      </c>
      <c r="K6037" s="741">
        <f t="shared" si="2719"/>
        <v>99.166666666666671</v>
      </c>
    </row>
    <row r="6038" spans="1:14" ht="13.5" customHeight="1" x14ac:dyDescent="0.25">
      <c r="A6038" s="747" t="s">
        <v>236</v>
      </c>
      <c r="B6038" s="41" t="s">
        <v>206</v>
      </c>
      <c r="C6038" s="618">
        <f>C6039</f>
        <v>1200000</v>
      </c>
      <c r="D6038" s="618">
        <f t="shared" si="2730"/>
        <v>0</v>
      </c>
      <c r="E6038" s="618">
        <f t="shared" si="2730"/>
        <v>0</v>
      </c>
      <c r="F6038" s="626">
        <f t="shared" si="2730"/>
        <v>0</v>
      </c>
      <c r="G6038" s="821">
        <f t="shared" si="2730"/>
        <v>970000</v>
      </c>
      <c r="H6038" s="618">
        <f t="shared" si="2730"/>
        <v>220000</v>
      </c>
      <c r="I6038" s="935">
        <f t="shared" si="2730"/>
        <v>1190000</v>
      </c>
      <c r="J6038" s="628">
        <f t="shared" si="2730"/>
        <v>10000</v>
      </c>
      <c r="K6038" s="743">
        <f t="shared" si="2719"/>
        <v>99.166666666666671</v>
      </c>
    </row>
    <row r="6039" spans="1:14" ht="13.5" customHeight="1" x14ac:dyDescent="0.25">
      <c r="A6039" s="732" t="s">
        <v>237</v>
      </c>
      <c r="B6039" s="4" t="s">
        <v>234</v>
      </c>
      <c r="C6039" s="12">
        <v>1200000</v>
      </c>
      <c r="D6039" s="587"/>
      <c r="E6039" s="587"/>
      <c r="F6039" s="699"/>
      <c r="G6039" s="822">
        <v>970000</v>
      </c>
      <c r="H6039" s="605">
        <v>220000</v>
      </c>
      <c r="I6039" s="831">
        <f>H6039+G6039</f>
        <v>1190000</v>
      </c>
      <c r="J6039" s="604">
        <f>C6039-I6039</f>
        <v>10000</v>
      </c>
      <c r="K6039" s="733">
        <f t="shared" si="2719"/>
        <v>99.166666666666671</v>
      </c>
    </row>
    <row r="6040" spans="1:14" ht="13.5" customHeight="1" thickBot="1" x14ac:dyDescent="0.3">
      <c r="A6040" s="371" t="s">
        <v>29</v>
      </c>
      <c r="B6040" s="47" t="s">
        <v>30</v>
      </c>
      <c r="C6040" s="616">
        <f>C6041</f>
        <v>17814000</v>
      </c>
      <c r="D6040" s="616">
        <f t="shared" ref="D6040:J6041" si="2731">D6041</f>
        <v>0</v>
      </c>
      <c r="E6040" s="616">
        <f t="shared" si="2731"/>
        <v>0</v>
      </c>
      <c r="F6040" s="622">
        <f t="shared" si="2731"/>
        <v>0</v>
      </c>
      <c r="G6040" s="819">
        <f t="shared" si="2731"/>
        <v>12132000</v>
      </c>
      <c r="H6040" s="1332">
        <f t="shared" si="2731"/>
        <v>1962000</v>
      </c>
      <c r="I6040" s="961">
        <f t="shared" si="2731"/>
        <v>14094000</v>
      </c>
      <c r="J6040" s="865">
        <f t="shared" si="2731"/>
        <v>3720000</v>
      </c>
      <c r="K6040" s="767">
        <f t="shared" si="2719"/>
        <v>79.117547995958233</v>
      </c>
      <c r="M6040" s="346">
        <v>14994000</v>
      </c>
      <c r="N6040" s="346">
        <f>M6040-I6040</f>
        <v>900000</v>
      </c>
    </row>
    <row r="6041" spans="1:14" ht="13.5" customHeight="1" thickBot="1" x14ac:dyDescent="0.3">
      <c r="A6041" s="372" t="s">
        <v>241</v>
      </c>
      <c r="B6041" s="3" t="s">
        <v>136</v>
      </c>
      <c r="C6041" s="617">
        <f>C6042</f>
        <v>17814000</v>
      </c>
      <c r="D6041" s="617">
        <f t="shared" si="2731"/>
        <v>0</v>
      </c>
      <c r="E6041" s="617">
        <f t="shared" si="2731"/>
        <v>0</v>
      </c>
      <c r="F6041" s="624">
        <f t="shared" si="2731"/>
        <v>0</v>
      </c>
      <c r="G6041" s="820">
        <f t="shared" si="2731"/>
        <v>12132000</v>
      </c>
      <c r="H6041" s="617">
        <f t="shared" si="2731"/>
        <v>1962000</v>
      </c>
      <c r="I6041" s="934">
        <f t="shared" si="2731"/>
        <v>14094000</v>
      </c>
      <c r="J6041" s="625">
        <f t="shared" si="2731"/>
        <v>3720000</v>
      </c>
      <c r="K6041" s="741">
        <f t="shared" si="2719"/>
        <v>79.117547995958233</v>
      </c>
    </row>
    <row r="6042" spans="1:14" ht="13.5" customHeight="1" x14ac:dyDescent="0.25">
      <c r="A6042" s="747" t="s">
        <v>242</v>
      </c>
      <c r="B6042" s="41" t="s">
        <v>238</v>
      </c>
      <c r="C6042" s="618">
        <f>C6043+C6044</f>
        <v>17814000</v>
      </c>
      <c r="D6042" s="618">
        <f t="shared" ref="D6042:J6042" si="2732">D6043+D6044</f>
        <v>0</v>
      </c>
      <c r="E6042" s="618">
        <f t="shared" si="2732"/>
        <v>0</v>
      </c>
      <c r="F6042" s="626">
        <f t="shared" si="2732"/>
        <v>0</v>
      </c>
      <c r="G6042" s="821">
        <f t="shared" si="2732"/>
        <v>12132000</v>
      </c>
      <c r="H6042" s="618">
        <f t="shared" si="2732"/>
        <v>1962000</v>
      </c>
      <c r="I6042" s="935">
        <f t="shared" si="2732"/>
        <v>14094000</v>
      </c>
      <c r="J6042" s="628">
        <f t="shared" si="2732"/>
        <v>3720000</v>
      </c>
      <c r="K6042" s="743">
        <f t="shared" si="2719"/>
        <v>79.117547995958233</v>
      </c>
    </row>
    <row r="6043" spans="1:14" ht="13.5" customHeight="1" x14ac:dyDescent="0.25">
      <c r="A6043" s="732" t="s">
        <v>244</v>
      </c>
      <c r="B6043" s="4" t="s">
        <v>239</v>
      </c>
      <c r="C6043" s="12">
        <v>6864000</v>
      </c>
      <c r="D6043" s="218"/>
      <c r="E6043" s="218"/>
      <c r="F6043" s="697"/>
      <c r="G6043" s="822">
        <v>3912000</v>
      </c>
      <c r="H6043" s="605">
        <v>1032000</v>
      </c>
      <c r="I6043" s="831">
        <f>H6043+G6043</f>
        <v>4944000</v>
      </c>
      <c r="J6043" s="604">
        <f>C6043-I6043</f>
        <v>1920000</v>
      </c>
      <c r="K6043" s="733">
        <f t="shared" si="2719"/>
        <v>72.027972027972027</v>
      </c>
    </row>
    <row r="6044" spans="1:14" ht="13.5" customHeight="1" x14ac:dyDescent="0.25">
      <c r="A6044" s="732" t="s">
        <v>243</v>
      </c>
      <c r="B6044" s="4" t="s">
        <v>240</v>
      </c>
      <c r="C6044" s="12">
        <v>10950000</v>
      </c>
      <c r="D6044" s="218"/>
      <c r="E6044" s="218"/>
      <c r="F6044" s="697"/>
      <c r="G6044" s="822">
        <v>8220000</v>
      </c>
      <c r="H6044" s="605">
        <v>930000</v>
      </c>
      <c r="I6044" s="831">
        <f>H6044+G6044</f>
        <v>9150000</v>
      </c>
      <c r="J6044" s="604">
        <f>C6044-I6044</f>
        <v>1800000</v>
      </c>
      <c r="K6044" s="733">
        <f t="shared" si="2719"/>
        <v>83.561643835616437</v>
      </c>
      <c r="M6044">
        <v>9150000</v>
      </c>
    </row>
    <row r="6045" spans="1:14" ht="13.5" customHeight="1" x14ac:dyDescent="0.25">
      <c r="A6045" s="879"/>
      <c r="B6045" s="879"/>
      <c r="C6045" s="880"/>
      <c r="D6045" s="881"/>
      <c r="E6045" s="881"/>
      <c r="F6045" s="881"/>
      <c r="G6045" s="882"/>
      <c r="H6045" s="882"/>
      <c r="I6045" s="941"/>
      <c r="J6045" s="883"/>
      <c r="K6045" s="884"/>
    </row>
    <row r="6046" spans="1:14" ht="13.5" customHeight="1" x14ac:dyDescent="0.25">
      <c r="A6046" s="7"/>
      <c r="B6046" s="7"/>
      <c r="C6046" s="885"/>
      <c r="D6046" s="220"/>
      <c r="E6046" s="220"/>
      <c r="F6046" s="220"/>
      <c r="G6046" s="415"/>
      <c r="H6046" s="415"/>
      <c r="I6046" s="942"/>
      <c r="J6046" s="886"/>
      <c r="K6046" s="887"/>
    </row>
    <row r="6047" spans="1:14" ht="13.5" customHeight="1" x14ac:dyDescent="0.25">
      <c r="A6047" s="7"/>
      <c r="B6047" s="7"/>
      <c r="C6047" s="885"/>
      <c r="D6047" s="220"/>
      <c r="E6047" s="220"/>
      <c r="F6047" s="220"/>
      <c r="G6047" s="415"/>
      <c r="H6047" s="415"/>
      <c r="I6047" s="942"/>
      <c r="J6047" s="886"/>
      <c r="K6047" s="887"/>
    </row>
    <row r="6048" spans="1:14" ht="13.5" customHeight="1" x14ac:dyDescent="0.25">
      <c r="A6048" s="7"/>
      <c r="B6048" s="7"/>
      <c r="C6048" s="885"/>
      <c r="D6048" s="220"/>
      <c r="E6048" s="220"/>
      <c r="F6048" s="220"/>
      <c r="G6048" s="415"/>
      <c r="H6048" s="415"/>
      <c r="I6048" s="942"/>
      <c r="J6048" s="886"/>
      <c r="K6048" s="887"/>
    </row>
    <row r="6049" spans="1:15" ht="13.5" customHeight="1" x14ac:dyDescent="0.25">
      <c r="A6049" s="7"/>
      <c r="B6049" s="7"/>
      <c r="C6049" s="885"/>
      <c r="D6049" s="220"/>
      <c r="E6049" s="220"/>
      <c r="F6049" s="220"/>
      <c r="G6049" s="415"/>
      <c r="H6049" s="415"/>
      <c r="I6049" s="942"/>
      <c r="J6049" s="886"/>
      <c r="K6049" s="887"/>
    </row>
    <row r="6050" spans="1:15" ht="13.5" customHeight="1" x14ac:dyDescent="0.25">
      <c r="A6050" s="7"/>
      <c r="B6050" s="7"/>
      <c r="C6050" s="885"/>
      <c r="D6050" s="220"/>
      <c r="E6050" s="220"/>
      <c r="F6050" s="220"/>
      <c r="G6050" s="415"/>
      <c r="H6050" s="415"/>
      <c r="I6050" s="942"/>
      <c r="J6050" s="886"/>
      <c r="K6050" s="887">
        <v>6</v>
      </c>
    </row>
    <row r="6051" spans="1:15" ht="13.5" customHeight="1" x14ac:dyDescent="0.25">
      <c r="A6051" s="717" t="s">
        <v>435</v>
      </c>
      <c r="B6051" s="689">
        <v>2</v>
      </c>
      <c r="C6051" s="690" t="s">
        <v>436</v>
      </c>
      <c r="D6051" s="690" t="s">
        <v>437</v>
      </c>
      <c r="E6051" s="690" t="s">
        <v>438</v>
      </c>
      <c r="F6051" s="691" t="s">
        <v>439</v>
      </c>
      <c r="G6051" s="801">
        <v>7</v>
      </c>
      <c r="H6051" s="581">
        <v>8</v>
      </c>
      <c r="I6051" s="924">
        <v>9</v>
      </c>
      <c r="J6051" s="582">
        <v>10</v>
      </c>
      <c r="K6051" s="718">
        <v>11</v>
      </c>
    </row>
    <row r="6052" spans="1:15" ht="13.5" customHeight="1" thickBot="1" x14ac:dyDescent="0.3">
      <c r="A6052" s="371" t="s">
        <v>31</v>
      </c>
      <c r="B6052" s="47" t="s">
        <v>32</v>
      </c>
      <c r="C6052" s="616">
        <f>C6053</f>
        <v>23000000</v>
      </c>
      <c r="D6052" s="616">
        <f t="shared" ref="D6052:J6054" si="2733">D6053</f>
        <v>0</v>
      </c>
      <c r="E6052" s="616">
        <f t="shared" si="2733"/>
        <v>0</v>
      </c>
      <c r="F6052" s="622">
        <f t="shared" si="2733"/>
        <v>0</v>
      </c>
      <c r="G6052" s="819">
        <f t="shared" si="2733"/>
        <v>12641768</v>
      </c>
      <c r="H6052" s="616">
        <f t="shared" si="2733"/>
        <v>6620000</v>
      </c>
      <c r="I6052" s="1583">
        <f t="shared" si="2733"/>
        <v>19261768</v>
      </c>
      <c r="J6052" s="865">
        <f t="shared" si="2733"/>
        <v>3738232</v>
      </c>
      <c r="K6052" s="767">
        <f t="shared" ref="K6052:K6067" si="2734">I6052/C6052*100</f>
        <v>83.746817391304347</v>
      </c>
    </row>
    <row r="6053" spans="1:15" ht="13.5" customHeight="1" thickBot="1" x14ac:dyDescent="0.3">
      <c r="A6053" s="372" t="s">
        <v>248</v>
      </c>
      <c r="B6053" s="3" t="s">
        <v>136</v>
      </c>
      <c r="C6053" s="617">
        <f>C6054</f>
        <v>23000000</v>
      </c>
      <c r="D6053" s="617">
        <f t="shared" si="2733"/>
        <v>0</v>
      </c>
      <c r="E6053" s="617">
        <f t="shared" si="2733"/>
        <v>0</v>
      </c>
      <c r="F6053" s="624">
        <f t="shared" si="2733"/>
        <v>0</v>
      </c>
      <c r="G6053" s="820">
        <f t="shared" si="2733"/>
        <v>12641768</v>
      </c>
      <c r="H6053" s="617">
        <f t="shared" si="2733"/>
        <v>6620000</v>
      </c>
      <c r="I6053" s="934">
        <f t="shared" si="2733"/>
        <v>19261768</v>
      </c>
      <c r="J6053" s="625">
        <f t="shared" si="2733"/>
        <v>3738232</v>
      </c>
      <c r="K6053" s="741">
        <f t="shared" si="2734"/>
        <v>83.746817391304347</v>
      </c>
    </row>
    <row r="6054" spans="1:15" ht="13.5" customHeight="1" x14ac:dyDescent="0.25">
      <c r="A6054" s="747" t="s">
        <v>249</v>
      </c>
      <c r="B6054" s="41" t="s">
        <v>245</v>
      </c>
      <c r="C6054" s="618">
        <f>C6055</f>
        <v>23000000</v>
      </c>
      <c r="D6054" s="618">
        <f t="shared" si="2733"/>
        <v>0</v>
      </c>
      <c r="E6054" s="618">
        <f t="shared" si="2733"/>
        <v>0</v>
      </c>
      <c r="F6054" s="626">
        <f t="shared" si="2733"/>
        <v>0</v>
      </c>
      <c r="G6054" s="821">
        <f t="shared" si="2733"/>
        <v>12641768</v>
      </c>
      <c r="H6054" s="618">
        <f t="shared" si="2733"/>
        <v>6620000</v>
      </c>
      <c r="I6054" s="935">
        <f t="shared" si="2733"/>
        <v>19261768</v>
      </c>
      <c r="J6054" s="628">
        <f t="shared" si="2733"/>
        <v>3738232</v>
      </c>
      <c r="K6054" s="743">
        <f t="shared" si="2734"/>
        <v>83.746817391304347</v>
      </c>
    </row>
    <row r="6055" spans="1:15" ht="13.5" customHeight="1" x14ac:dyDescent="0.25">
      <c r="A6055" s="732" t="s">
        <v>250</v>
      </c>
      <c r="B6055" s="4" t="s">
        <v>246</v>
      </c>
      <c r="C6055" s="12">
        <v>23000000</v>
      </c>
      <c r="D6055" s="587"/>
      <c r="E6055" s="587"/>
      <c r="F6055" s="699"/>
      <c r="G6055" s="822">
        <v>12641768</v>
      </c>
      <c r="H6055" s="605">
        <f>2*3310000</f>
        <v>6620000</v>
      </c>
      <c r="I6055" s="823">
        <f>H6055+G6055</f>
        <v>19261768</v>
      </c>
      <c r="J6055" s="604">
        <f>C6055-I6055</f>
        <v>3738232</v>
      </c>
      <c r="K6055" s="733">
        <f t="shared" si="2734"/>
        <v>83.746817391304347</v>
      </c>
    </row>
    <row r="6056" spans="1:15" ht="13.5" customHeight="1" thickBot="1" x14ac:dyDescent="0.3">
      <c r="A6056" s="371" t="s">
        <v>33</v>
      </c>
      <c r="B6056" s="47" t="s">
        <v>34</v>
      </c>
      <c r="C6056" s="616">
        <f>C6057</f>
        <v>39000000</v>
      </c>
      <c r="D6056" s="616">
        <f t="shared" ref="D6056:J6058" si="2735">D6057</f>
        <v>0</v>
      </c>
      <c r="E6056" s="616">
        <f t="shared" si="2735"/>
        <v>0</v>
      </c>
      <c r="F6056" s="622">
        <f t="shared" si="2735"/>
        <v>0</v>
      </c>
      <c r="G6056" s="838">
        <f t="shared" si="2735"/>
        <v>26965000</v>
      </c>
      <c r="H6056" s="641">
        <f t="shared" si="2735"/>
        <v>5180000</v>
      </c>
      <c r="I6056" s="1588">
        <f t="shared" si="2735"/>
        <v>32145000</v>
      </c>
      <c r="J6056" s="632">
        <f t="shared" si="2735"/>
        <v>6855000</v>
      </c>
      <c r="K6056" s="739">
        <f t="shared" si="2734"/>
        <v>82.42307692307692</v>
      </c>
    </row>
    <row r="6057" spans="1:15" ht="13.5" customHeight="1" thickBot="1" x14ac:dyDescent="0.3">
      <c r="A6057" s="372" t="s">
        <v>251</v>
      </c>
      <c r="B6057" s="3" t="s">
        <v>136</v>
      </c>
      <c r="C6057" s="617">
        <f>C6058</f>
        <v>39000000</v>
      </c>
      <c r="D6057" s="617">
        <f t="shared" si="2735"/>
        <v>0</v>
      </c>
      <c r="E6057" s="617">
        <f t="shared" si="2735"/>
        <v>0</v>
      </c>
      <c r="F6057" s="624">
        <f t="shared" si="2735"/>
        <v>0</v>
      </c>
      <c r="G6057" s="820">
        <f t="shared" si="2735"/>
        <v>26965000</v>
      </c>
      <c r="H6057" s="617">
        <f t="shared" si="2735"/>
        <v>5180000</v>
      </c>
      <c r="I6057" s="934">
        <f t="shared" si="2735"/>
        <v>32145000</v>
      </c>
      <c r="J6057" s="625">
        <f t="shared" si="2735"/>
        <v>6855000</v>
      </c>
      <c r="K6057" s="741">
        <f t="shared" si="2734"/>
        <v>82.42307692307692</v>
      </c>
    </row>
    <row r="6058" spans="1:15" ht="13.5" customHeight="1" x14ac:dyDescent="0.25">
      <c r="A6058" s="747" t="s">
        <v>252</v>
      </c>
      <c r="B6058" s="41" t="s">
        <v>245</v>
      </c>
      <c r="C6058" s="618">
        <f>C6059</f>
        <v>39000000</v>
      </c>
      <c r="D6058" s="618">
        <f t="shared" si="2735"/>
        <v>0</v>
      </c>
      <c r="E6058" s="618">
        <f t="shared" si="2735"/>
        <v>0</v>
      </c>
      <c r="F6058" s="626">
        <f t="shared" si="2735"/>
        <v>0</v>
      </c>
      <c r="G6058" s="821">
        <f t="shared" si="2735"/>
        <v>26965000</v>
      </c>
      <c r="H6058" s="618">
        <f t="shared" si="2735"/>
        <v>5180000</v>
      </c>
      <c r="I6058" s="935">
        <f t="shared" si="2735"/>
        <v>32145000</v>
      </c>
      <c r="J6058" s="628">
        <f t="shared" si="2735"/>
        <v>6855000</v>
      </c>
      <c r="K6058" s="743">
        <f t="shared" si="2734"/>
        <v>82.42307692307692</v>
      </c>
    </row>
    <row r="6059" spans="1:15" ht="13.5" customHeight="1" x14ac:dyDescent="0.25">
      <c r="A6059" s="732" t="s">
        <v>253</v>
      </c>
      <c r="B6059" s="4" t="s">
        <v>247</v>
      </c>
      <c r="C6059" s="12">
        <v>39000000</v>
      </c>
      <c r="D6059" s="587"/>
      <c r="E6059" s="587"/>
      <c r="F6059" s="699"/>
      <c r="G6059" s="822">
        <v>26965000</v>
      </c>
      <c r="H6059" s="605">
        <v>5180000</v>
      </c>
      <c r="I6059" s="831">
        <f>H6059+G6059</f>
        <v>32145000</v>
      </c>
      <c r="J6059" s="604">
        <f>C6059-I6059</f>
        <v>6855000</v>
      </c>
      <c r="K6059" s="733">
        <f t="shared" si="2734"/>
        <v>82.42307692307692</v>
      </c>
    </row>
    <row r="6060" spans="1:15" ht="13.5" customHeight="1" thickBot="1" x14ac:dyDescent="0.3">
      <c r="A6060" s="371" t="s">
        <v>35</v>
      </c>
      <c r="B6060" s="47" t="s">
        <v>36</v>
      </c>
      <c r="C6060" s="616">
        <f>C6061</f>
        <v>5000000</v>
      </c>
      <c r="D6060" s="616">
        <f t="shared" ref="D6060:J6062" si="2736">D6061</f>
        <v>0</v>
      </c>
      <c r="E6060" s="616">
        <f t="shared" si="2736"/>
        <v>0</v>
      </c>
      <c r="F6060" s="622">
        <f t="shared" si="2736"/>
        <v>0</v>
      </c>
      <c r="G6060" s="838">
        <f t="shared" si="2736"/>
        <v>3472000</v>
      </c>
      <c r="H6060" s="641">
        <f t="shared" si="2736"/>
        <v>0</v>
      </c>
      <c r="I6060" s="1588">
        <f t="shared" si="2736"/>
        <v>3472000</v>
      </c>
      <c r="J6060" s="632">
        <f t="shared" si="2736"/>
        <v>1528000</v>
      </c>
      <c r="K6060" s="739">
        <f t="shared" si="2734"/>
        <v>69.44</v>
      </c>
    </row>
    <row r="6061" spans="1:15" ht="13.5" customHeight="1" thickBot="1" x14ac:dyDescent="0.3">
      <c r="A6061" s="372" t="s">
        <v>255</v>
      </c>
      <c r="B6061" s="3" t="s">
        <v>80</v>
      </c>
      <c r="C6061" s="617">
        <f>C6062</f>
        <v>5000000</v>
      </c>
      <c r="D6061" s="617">
        <f t="shared" si="2736"/>
        <v>0</v>
      </c>
      <c r="E6061" s="617">
        <f t="shared" si="2736"/>
        <v>0</v>
      </c>
      <c r="F6061" s="624">
        <f t="shared" si="2736"/>
        <v>0</v>
      </c>
      <c r="G6061" s="820">
        <f t="shared" si="2736"/>
        <v>3472000</v>
      </c>
      <c r="H6061" s="617">
        <f t="shared" si="2736"/>
        <v>0</v>
      </c>
      <c r="I6061" s="934">
        <f t="shared" si="2736"/>
        <v>3472000</v>
      </c>
      <c r="J6061" s="625">
        <f t="shared" si="2736"/>
        <v>1528000</v>
      </c>
      <c r="K6061" s="741">
        <f t="shared" si="2734"/>
        <v>69.44</v>
      </c>
    </row>
    <row r="6062" spans="1:15" ht="13.5" customHeight="1" x14ac:dyDescent="0.25">
      <c r="A6062" s="747" t="s">
        <v>851</v>
      </c>
      <c r="B6062" s="41" t="s">
        <v>1001</v>
      </c>
      <c r="C6062" s="618">
        <f>C6063</f>
        <v>5000000</v>
      </c>
      <c r="D6062" s="618">
        <f t="shared" si="2736"/>
        <v>0</v>
      </c>
      <c r="E6062" s="618">
        <f t="shared" si="2736"/>
        <v>0</v>
      </c>
      <c r="F6062" s="626">
        <f t="shared" si="2736"/>
        <v>0</v>
      </c>
      <c r="G6062" s="821">
        <f t="shared" si="2736"/>
        <v>3472000</v>
      </c>
      <c r="H6062" s="618">
        <f t="shared" si="2736"/>
        <v>0</v>
      </c>
      <c r="I6062" s="935">
        <f t="shared" si="2736"/>
        <v>3472000</v>
      </c>
      <c r="J6062" s="628">
        <f t="shared" si="2736"/>
        <v>1528000</v>
      </c>
      <c r="K6062" s="743">
        <f t="shared" si="2734"/>
        <v>69.44</v>
      </c>
    </row>
    <row r="6063" spans="1:15" ht="13.5" customHeight="1" x14ac:dyDescent="0.25">
      <c r="A6063" s="732" t="s">
        <v>852</v>
      </c>
      <c r="B6063" s="4" t="s">
        <v>1000</v>
      </c>
      <c r="C6063" s="12">
        <v>5000000</v>
      </c>
      <c r="D6063" s="218"/>
      <c r="E6063" s="218"/>
      <c r="F6063" s="697"/>
      <c r="G6063" s="822">
        <v>3472000</v>
      </c>
      <c r="H6063" s="605"/>
      <c r="I6063" s="823">
        <f>H6063+G6063</f>
        <v>3472000</v>
      </c>
      <c r="J6063" s="604">
        <f>C6063-I6063</f>
        <v>1528000</v>
      </c>
      <c r="K6063" s="733">
        <f t="shared" si="2734"/>
        <v>69.44</v>
      </c>
    </row>
    <row r="6064" spans="1:15" ht="13.5" customHeight="1" x14ac:dyDescent="0.25">
      <c r="A6064" s="745" t="s">
        <v>105</v>
      </c>
      <c r="B6064" s="38" t="s">
        <v>92</v>
      </c>
      <c r="C6064" s="620">
        <f t="shared" ref="C6064:J6064" si="2737">C6065+C6074+C6078+C6085+C6096+C6103+C6107+C6111</f>
        <v>173845000</v>
      </c>
      <c r="D6064" s="620">
        <f t="shared" si="2737"/>
        <v>0</v>
      </c>
      <c r="E6064" s="620">
        <f t="shared" si="2737"/>
        <v>0</v>
      </c>
      <c r="F6064" s="453">
        <f t="shared" si="2737"/>
        <v>0</v>
      </c>
      <c r="G6064" s="832">
        <f t="shared" si="2737"/>
        <v>155512047</v>
      </c>
      <c r="H6064" s="1313">
        <f t="shared" si="2737"/>
        <v>3023733</v>
      </c>
      <c r="I6064" s="1586">
        <f t="shared" si="2737"/>
        <v>158535780</v>
      </c>
      <c r="J6064" s="866">
        <f t="shared" si="2737"/>
        <v>15309220</v>
      </c>
      <c r="K6064" s="746">
        <f t="shared" si="2734"/>
        <v>91.193753055883107</v>
      </c>
      <c r="N6064" s="82">
        <v>2987733</v>
      </c>
      <c r="O6064" s="82">
        <f>H6064-N6064</f>
        <v>36000</v>
      </c>
    </row>
    <row r="6065" spans="1:11" ht="13.5" customHeight="1" thickBot="1" x14ac:dyDescent="0.3">
      <c r="A6065" s="371" t="s">
        <v>37</v>
      </c>
      <c r="B6065" s="47" t="s">
        <v>38</v>
      </c>
      <c r="C6065" s="616">
        <f>C6066</f>
        <v>21125000</v>
      </c>
      <c r="D6065" s="616">
        <f t="shared" ref="D6065:J6065" si="2738">D6066</f>
        <v>0</v>
      </c>
      <c r="E6065" s="616">
        <f t="shared" si="2738"/>
        <v>0</v>
      </c>
      <c r="F6065" s="622">
        <f t="shared" si="2738"/>
        <v>0</v>
      </c>
      <c r="G6065" s="838">
        <f t="shared" si="2738"/>
        <v>12000000</v>
      </c>
      <c r="H6065" s="641">
        <f t="shared" si="2738"/>
        <v>0</v>
      </c>
      <c r="I6065" s="962">
        <f t="shared" si="2738"/>
        <v>12000000</v>
      </c>
      <c r="J6065" s="632">
        <f t="shared" si="2738"/>
        <v>9125000</v>
      </c>
      <c r="K6065" s="739">
        <f t="shared" si="2734"/>
        <v>56.80473372781065</v>
      </c>
    </row>
    <row r="6066" spans="1:11" ht="13.5" customHeight="1" thickBot="1" x14ac:dyDescent="0.3">
      <c r="A6066" s="372" t="s">
        <v>264</v>
      </c>
      <c r="B6066" s="3" t="s">
        <v>258</v>
      </c>
      <c r="C6066" s="617">
        <f>C6067+C6070</f>
        <v>21125000</v>
      </c>
      <c r="D6066" s="617">
        <f t="shared" ref="D6066:J6066" si="2739">D6067+D6070</f>
        <v>0</v>
      </c>
      <c r="E6066" s="617">
        <f t="shared" si="2739"/>
        <v>0</v>
      </c>
      <c r="F6066" s="624">
        <f t="shared" si="2739"/>
        <v>0</v>
      </c>
      <c r="G6066" s="820">
        <f t="shared" si="2739"/>
        <v>12000000</v>
      </c>
      <c r="H6066" s="617">
        <f t="shared" si="2739"/>
        <v>0</v>
      </c>
      <c r="I6066" s="934">
        <f t="shared" si="2739"/>
        <v>12000000</v>
      </c>
      <c r="J6066" s="625">
        <f t="shared" si="2739"/>
        <v>9125000</v>
      </c>
      <c r="K6066" s="741">
        <f t="shared" si="2734"/>
        <v>56.80473372781065</v>
      </c>
    </row>
    <row r="6067" spans="1:11" ht="13.5" customHeight="1" x14ac:dyDescent="0.25">
      <c r="A6067" s="747" t="s">
        <v>269</v>
      </c>
      <c r="B6067" s="41" t="s">
        <v>259</v>
      </c>
      <c r="C6067" s="618">
        <f>C6068+C6069</f>
        <v>3000000</v>
      </c>
      <c r="D6067" s="618">
        <f t="shared" ref="D6067:J6067" si="2740">D6068+D6069</f>
        <v>0</v>
      </c>
      <c r="E6067" s="618">
        <f t="shared" si="2740"/>
        <v>0</v>
      </c>
      <c r="F6067" s="618">
        <f t="shared" si="2740"/>
        <v>0</v>
      </c>
      <c r="G6067" s="618">
        <f t="shared" si="2740"/>
        <v>0</v>
      </c>
      <c r="H6067" s="618">
        <f t="shared" si="2740"/>
        <v>0</v>
      </c>
      <c r="I6067" s="618">
        <f t="shared" si="2740"/>
        <v>0</v>
      </c>
      <c r="J6067" s="618">
        <f t="shared" si="2740"/>
        <v>3000000</v>
      </c>
      <c r="K6067" s="743">
        <f t="shared" si="2734"/>
        <v>0</v>
      </c>
    </row>
    <row r="6068" spans="1:11" ht="13.5" customHeight="1" x14ac:dyDescent="0.25">
      <c r="A6068" s="747" t="s">
        <v>1014</v>
      </c>
      <c r="B6068" s="41" t="s">
        <v>1015</v>
      </c>
      <c r="C6068" s="618">
        <v>3000000</v>
      </c>
      <c r="D6068" s="618"/>
      <c r="E6068" s="618"/>
      <c r="F6068" s="626"/>
      <c r="G6068" s="821">
        <v>0</v>
      </c>
      <c r="H6068" s="618">
        <v>0</v>
      </c>
      <c r="I6068" s="935">
        <f>H6068+G6068</f>
        <v>0</v>
      </c>
      <c r="J6068" s="628">
        <f>C6068-I6068</f>
        <v>3000000</v>
      </c>
      <c r="K6068" s="743">
        <f>I6068/C6068*100</f>
        <v>0</v>
      </c>
    </row>
    <row r="6069" spans="1:11" ht="13.5" customHeight="1" x14ac:dyDescent="0.25">
      <c r="A6069" s="732" t="s">
        <v>854</v>
      </c>
      <c r="B6069" s="5" t="s">
        <v>853</v>
      </c>
      <c r="C6069" s="12">
        <v>0</v>
      </c>
      <c r="D6069" s="702"/>
      <c r="E6069" s="702"/>
      <c r="F6069" s="703"/>
      <c r="G6069" s="844">
        <v>0</v>
      </c>
      <c r="H6069" s="652">
        <v>0</v>
      </c>
      <c r="I6069" s="943">
        <v>0</v>
      </c>
      <c r="J6069" s="653">
        <v>0</v>
      </c>
      <c r="K6069" s="733"/>
    </row>
    <row r="6070" spans="1:11" ht="13.5" customHeight="1" x14ac:dyDescent="0.25">
      <c r="A6070" s="732" t="s">
        <v>270</v>
      </c>
      <c r="B6070" s="4" t="s">
        <v>260</v>
      </c>
      <c r="C6070" s="12">
        <f>C6071+C6072+C6073</f>
        <v>18125000</v>
      </c>
      <c r="D6070" s="12">
        <f t="shared" ref="D6070:J6070" si="2741">D6071+D6072+D6073</f>
        <v>0</v>
      </c>
      <c r="E6070" s="12">
        <f t="shared" si="2741"/>
        <v>0</v>
      </c>
      <c r="F6070" s="12">
        <f t="shared" si="2741"/>
        <v>0</v>
      </c>
      <c r="G6070" s="12">
        <f t="shared" si="2741"/>
        <v>12000000</v>
      </c>
      <c r="H6070" s="12">
        <f t="shared" si="2741"/>
        <v>0</v>
      </c>
      <c r="I6070" s="12">
        <f t="shared" si="2741"/>
        <v>12000000</v>
      </c>
      <c r="J6070" s="12">
        <f t="shared" si="2741"/>
        <v>6125000</v>
      </c>
      <c r="K6070" s="733">
        <f>I6070/C6070*100</f>
        <v>66.206896551724142</v>
      </c>
    </row>
    <row r="6071" spans="1:11" ht="13.5" customHeight="1" x14ac:dyDescent="0.25">
      <c r="A6071" s="732" t="s">
        <v>1097</v>
      </c>
      <c r="B6071" s="4" t="s">
        <v>1098</v>
      </c>
      <c r="C6071" s="12">
        <v>6125000</v>
      </c>
      <c r="D6071" s="12"/>
      <c r="E6071" s="12"/>
      <c r="F6071" s="633"/>
      <c r="G6071" s="824"/>
      <c r="H6071" s="12"/>
      <c r="I6071" s="834">
        <f>G6071+H6071</f>
        <v>0</v>
      </c>
      <c r="J6071" s="634">
        <f>C6071-I6071</f>
        <v>6125000</v>
      </c>
      <c r="K6071" s="733"/>
    </row>
    <row r="6072" spans="1:11" ht="13.5" customHeight="1" x14ac:dyDescent="0.25">
      <c r="A6072" s="732" t="s">
        <v>855</v>
      </c>
      <c r="B6072" s="4" t="s">
        <v>857</v>
      </c>
      <c r="C6072" s="12">
        <v>4000000</v>
      </c>
      <c r="D6072" s="702"/>
      <c r="E6072" s="702"/>
      <c r="F6072" s="703"/>
      <c r="G6072" s="844">
        <v>4000000</v>
      </c>
      <c r="H6072" s="652"/>
      <c r="I6072" s="943">
        <f>H6072+G6072</f>
        <v>4000000</v>
      </c>
      <c r="J6072" s="653">
        <f>C6072-I6072</f>
        <v>0</v>
      </c>
      <c r="K6072" s="733">
        <f t="shared" ref="K6072:K6091" si="2742">I6072/C6072*100</f>
        <v>100</v>
      </c>
    </row>
    <row r="6073" spans="1:11" ht="13.5" customHeight="1" x14ac:dyDescent="0.25">
      <c r="A6073" s="732" t="s">
        <v>856</v>
      </c>
      <c r="B6073" s="32" t="s">
        <v>858</v>
      </c>
      <c r="C6073" s="611">
        <v>8000000</v>
      </c>
      <c r="D6073" s="704"/>
      <c r="E6073" s="704"/>
      <c r="F6073" s="705"/>
      <c r="G6073" s="844">
        <v>8000000</v>
      </c>
      <c r="H6073" s="654"/>
      <c r="I6073" s="943">
        <f>H6073+G6073</f>
        <v>8000000</v>
      </c>
      <c r="J6073" s="653">
        <f>C6073-I6073</f>
        <v>0</v>
      </c>
      <c r="K6073" s="733">
        <f t="shared" si="2742"/>
        <v>100</v>
      </c>
    </row>
    <row r="6074" spans="1:11" ht="13.5" customHeight="1" thickBot="1" x14ac:dyDescent="0.3">
      <c r="A6074" s="371" t="s">
        <v>39</v>
      </c>
      <c r="B6074" s="47" t="s">
        <v>40</v>
      </c>
      <c r="C6074" s="616">
        <f>C6075</f>
        <v>8000000</v>
      </c>
      <c r="D6074" s="616">
        <f t="shared" ref="D6074:J6076" si="2743">D6075</f>
        <v>0</v>
      </c>
      <c r="E6074" s="616">
        <f t="shared" si="2743"/>
        <v>0</v>
      </c>
      <c r="F6074" s="622">
        <f t="shared" si="2743"/>
        <v>0</v>
      </c>
      <c r="G6074" s="819">
        <f t="shared" si="2743"/>
        <v>8000000</v>
      </c>
      <c r="H6074" s="616">
        <f t="shared" si="2743"/>
        <v>0</v>
      </c>
      <c r="I6074" s="961">
        <f t="shared" si="2743"/>
        <v>8000000</v>
      </c>
      <c r="J6074" s="865">
        <f t="shared" si="2743"/>
        <v>0</v>
      </c>
      <c r="K6074" s="739">
        <f t="shared" si="2742"/>
        <v>100</v>
      </c>
    </row>
    <row r="6075" spans="1:11" ht="13.5" customHeight="1" thickBot="1" x14ac:dyDescent="0.3">
      <c r="A6075" s="372" t="s">
        <v>265</v>
      </c>
      <c r="B6075" s="3" t="s">
        <v>258</v>
      </c>
      <c r="C6075" s="617">
        <f>C6076</f>
        <v>8000000</v>
      </c>
      <c r="D6075" s="617">
        <f t="shared" si="2743"/>
        <v>0</v>
      </c>
      <c r="E6075" s="617">
        <f t="shared" si="2743"/>
        <v>0</v>
      </c>
      <c r="F6075" s="624">
        <f t="shared" si="2743"/>
        <v>0</v>
      </c>
      <c r="G6075" s="820">
        <f t="shared" si="2743"/>
        <v>8000000</v>
      </c>
      <c r="H6075" s="617">
        <f t="shared" si="2743"/>
        <v>0</v>
      </c>
      <c r="I6075" s="934">
        <f t="shared" si="2743"/>
        <v>8000000</v>
      </c>
      <c r="J6075" s="625">
        <f t="shared" si="2743"/>
        <v>0</v>
      </c>
      <c r="K6075" s="741">
        <f t="shared" si="2742"/>
        <v>100</v>
      </c>
    </row>
    <row r="6076" spans="1:11" ht="13.5" customHeight="1" x14ac:dyDescent="0.25">
      <c r="A6076" s="747" t="s">
        <v>266</v>
      </c>
      <c r="B6076" s="41" t="s">
        <v>261</v>
      </c>
      <c r="C6076" s="618">
        <f>C6077</f>
        <v>8000000</v>
      </c>
      <c r="D6076" s="618">
        <f t="shared" si="2743"/>
        <v>0</v>
      </c>
      <c r="E6076" s="618">
        <f t="shared" si="2743"/>
        <v>0</v>
      </c>
      <c r="F6076" s="626">
        <f t="shared" si="2743"/>
        <v>0</v>
      </c>
      <c r="G6076" s="821">
        <f t="shared" si="2743"/>
        <v>8000000</v>
      </c>
      <c r="H6076" s="618">
        <f t="shared" si="2743"/>
        <v>0</v>
      </c>
      <c r="I6076" s="935">
        <f t="shared" si="2743"/>
        <v>8000000</v>
      </c>
      <c r="J6076" s="628">
        <f t="shared" si="2743"/>
        <v>0</v>
      </c>
      <c r="K6076" s="743">
        <f t="shared" si="2742"/>
        <v>100</v>
      </c>
    </row>
    <row r="6077" spans="1:11" ht="13.5" customHeight="1" x14ac:dyDescent="0.25">
      <c r="A6077" s="732" t="s">
        <v>267</v>
      </c>
      <c r="B6077" s="4" t="s">
        <v>262</v>
      </c>
      <c r="C6077" s="12">
        <v>8000000</v>
      </c>
      <c r="D6077" s="702"/>
      <c r="E6077" s="702"/>
      <c r="F6077" s="703"/>
      <c r="G6077" s="844">
        <v>8000000</v>
      </c>
      <c r="H6077" s="652"/>
      <c r="I6077" s="943">
        <f>H6077+G6077</f>
        <v>8000000</v>
      </c>
      <c r="J6077" s="655">
        <f>C6077-I6077</f>
        <v>0</v>
      </c>
      <c r="K6077" s="733">
        <f t="shared" si="2742"/>
        <v>100</v>
      </c>
    </row>
    <row r="6078" spans="1:11" ht="13.5" customHeight="1" thickBot="1" x14ac:dyDescent="0.3">
      <c r="A6078" s="371" t="s">
        <v>41</v>
      </c>
      <c r="B6078" s="47" t="s">
        <v>42</v>
      </c>
      <c r="C6078" s="616">
        <f>C6079+C6082</f>
        <v>5000000</v>
      </c>
      <c r="D6078" s="616">
        <f t="shared" ref="D6078:J6078" si="2744">D6079+D6082</f>
        <v>0</v>
      </c>
      <c r="E6078" s="616">
        <f t="shared" si="2744"/>
        <v>0</v>
      </c>
      <c r="F6078" s="622">
        <f t="shared" si="2744"/>
        <v>0</v>
      </c>
      <c r="G6078" s="838">
        <f t="shared" si="2744"/>
        <v>5000000</v>
      </c>
      <c r="H6078" s="641">
        <f t="shared" si="2744"/>
        <v>0</v>
      </c>
      <c r="I6078" s="962">
        <f t="shared" si="2744"/>
        <v>5000000</v>
      </c>
      <c r="J6078" s="632">
        <f t="shared" si="2744"/>
        <v>0</v>
      </c>
      <c r="K6078" s="739">
        <f t="shared" si="2742"/>
        <v>100</v>
      </c>
    </row>
    <row r="6079" spans="1:11" ht="13.5" customHeight="1" thickBot="1" x14ac:dyDescent="0.3">
      <c r="A6079" s="372" t="s">
        <v>273</v>
      </c>
      <c r="B6079" s="3" t="s">
        <v>80</v>
      </c>
      <c r="C6079" s="617">
        <f>C6080</f>
        <v>2000000</v>
      </c>
      <c r="D6079" s="617">
        <f t="shared" ref="D6079:J6080" si="2745">D6080</f>
        <v>0</v>
      </c>
      <c r="E6079" s="617">
        <f t="shared" si="2745"/>
        <v>0</v>
      </c>
      <c r="F6079" s="624">
        <f t="shared" si="2745"/>
        <v>0</v>
      </c>
      <c r="G6079" s="820">
        <f t="shared" si="2745"/>
        <v>2000000</v>
      </c>
      <c r="H6079" s="617">
        <f t="shared" si="2745"/>
        <v>0</v>
      </c>
      <c r="I6079" s="934">
        <f t="shared" si="2745"/>
        <v>2000000</v>
      </c>
      <c r="J6079" s="625">
        <f t="shared" si="2745"/>
        <v>0</v>
      </c>
      <c r="K6079" s="741">
        <f t="shared" si="2742"/>
        <v>100</v>
      </c>
    </row>
    <row r="6080" spans="1:11" ht="13.5" customHeight="1" x14ac:dyDescent="0.25">
      <c r="A6080" s="747" t="s">
        <v>274</v>
      </c>
      <c r="B6080" s="41" t="s">
        <v>180</v>
      </c>
      <c r="C6080" s="618">
        <f>C6081</f>
        <v>2000000</v>
      </c>
      <c r="D6080" s="618">
        <f t="shared" si="2745"/>
        <v>0</v>
      </c>
      <c r="E6080" s="618">
        <f t="shared" si="2745"/>
        <v>0</v>
      </c>
      <c r="F6080" s="626">
        <f t="shared" si="2745"/>
        <v>0</v>
      </c>
      <c r="G6080" s="821">
        <f t="shared" si="2745"/>
        <v>2000000</v>
      </c>
      <c r="H6080" s="618">
        <f t="shared" si="2745"/>
        <v>0</v>
      </c>
      <c r="I6080" s="935">
        <f t="shared" si="2745"/>
        <v>2000000</v>
      </c>
      <c r="J6080" s="628">
        <f t="shared" si="2745"/>
        <v>0</v>
      </c>
      <c r="K6080" s="743">
        <f t="shared" si="2742"/>
        <v>100</v>
      </c>
    </row>
    <row r="6081" spans="1:11" ht="13.5" customHeight="1" thickBot="1" x14ac:dyDescent="0.3">
      <c r="A6081" s="736" t="s">
        <v>275</v>
      </c>
      <c r="B6081" s="32" t="s">
        <v>254</v>
      </c>
      <c r="C6081" s="611">
        <v>2000000</v>
      </c>
      <c r="D6081" s="704"/>
      <c r="E6081" s="704"/>
      <c r="F6081" s="705"/>
      <c r="G6081" s="845">
        <v>2000000</v>
      </c>
      <c r="H6081" s="654"/>
      <c r="I6081" s="944">
        <f>H6081+G6081</f>
        <v>2000000</v>
      </c>
      <c r="J6081" s="656">
        <f>C6081-I6081</f>
        <v>0</v>
      </c>
      <c r="K6081" s="737">
        <f t="shared" si="2742"/>
        <v>100</v>
      </c>
    </row>
    <row r="6082" spans="1:11" ht="13.5" customHeight="1" thickBot="1" x14ac:dyDescent="0.3">
      <c r="A6082" s="372" t="s">
        <v>276</v>
      </c>
      <c r="B6082" s="3" t="s">
        <v>136</v>
      </c>
      <c r="C6082" s="617">
        <f>C6083</f>
        <v>3000000</v>
      </c>
      <c r="D6082" s="617">
        <f t="shared" ref="D6082:J6083" si="2746">D6083</f>
        <v>0</v>
      </c>
      <c r="E6082" s="617">
        <f t="shared" si="2746"/>
        <v>0</v>
      </c>
      <c r="F6082" s="624">
        <f t="shared" si="2746"/>
        <v>0</v>
      </c>
      <c r="G6082" s="820">
        <f t="shared" si="2746"/>
        <v>3000000</v>
      </c>
      <c r="H6082" s="617">
        <f t="shared" si="2746"/>
        <v>0</v>
      </c>
      <c r="I6082" s="934">
        <f t="shared" si="2746"/>
        <v>3000000</v>
      </c>
      <c r="J6082" s="625">
        <f t="shared" si="2746"/>
        <v>0</v>
      </c>
      <c r="K6082" s="741">
        <f t="shared" si="2742"/>
        <v>100</v>
      </c>
    </row>
    <row r="6083" spans="1:11" ht="13.5" customHeight="1" x14ac:dyDescent="0.25">
      <c r="A6083" s="747" t="s">
        <v>277</v>
      </c>
      <c r="B6083" s="41" t="s">
        <v>271</v>
      </c>
      <c r="C6083" s="618">
        <f>C6084</f>
        <v>3000000</v>
      </c>
      <c r="D6083" s="618">
        <f t="shared" si="2746"/>
        <v>0</v>
      </c>
      <c r="E6083" s="618">
        <f t="shared" si="2746"/>
        <v>0</v>
      </c>
      <c r="F6083" s="626">
        <f t="shared" si="2746"/>
        <v>0</v>
      </c>
      <c r="G6083" s="821">
        <f t="shared" si="2746"/>
        <v>3000000</v>
      </c>
      <c r="H6083" s="618">
        <f t="shared" si="2746"/>
        <v>0</v>
      </c>
      <c r="I6083" s="935">
        <f t="shared" si="2746"/>
        <v>3000000</v>
      </c>
      <c r="J6083" s="628">
        <f t="shared" si="2746"/>
        <v>0</v>
      </c>
      <c r="K6083" s="743">
        <f t="shared" si="2742"/>
        <v>100</v>
      </c>
    </row>
    <row r="6084" spans="1:11" ht="13.5" customHeight="1" x14ac:dyDescent="0.25">
      <c r="A6084" s="732" t="s">
        <v>278</v>
      </c>
      <c r="B6084" s="4" t="s">
        <v>272</v>
      </c>
      <c r="C6084" s="12">
        <v>3000000</v>
      </c>
      <c r="D6084" s="702"/>
      <c r="E6084" s="702"/>
      <c r="F6084" s="703"/>
      <c r="G6084" s="652">
        <v>3000000</v>
      </c>
      <c r="H6084" s="652"/>
      <c r="I6084" s="943">
        <f>H6084+G6084</f>
        <v>3000000</v>
      </c>
      <c r="J6084" s="657">
        <f>C6084-I6084</f>
        <v>0</v>
      </c>
      <c r="K6084" s="733">
        <f t="shared" si="2742"/>
        <v>100</v>
      </c>
    </row>
    <row r="6085" spans="1:11" ht="13.5" customHeight="1" thickBot="1" x14ac:dyDescent="0.3">
      <c r="A6085" s="371" t="s">
        <v>43</v>
      </c>
      <c r="B6085" s="47" t="s">
        <v>44</v>
      </c>
      <c r="C6085" s="616">
        <f>C6086+C6089</f>
        <v>19770000</v>
      </c>
      <c r="D6085" s="616">
        <f t="shared" ref="D6085:J6085" si="2747">D6086+D6089</f>
        <v>0</v>
      </c>
      <c r="E6085" s="616">
        <f t="shared" si="2747"/>
        <v>0</v>
      </c>
      <c r="F6085" s="622">
        <f t="shared" si="2747"/>
        <v>0</v>
      </c>
      <c r="G6085" s="838">
        <f t="shared" si="2747"/>
        <v>19770000</v>
      </c>
      <c r="H6085" s="641">
        <f t="shared" si="2747"/>
        <v>0</v>
      </c>
      <c r="I6085" s="962">
        <f t="shared" si="2747"/>
        <v>19770000</v>
      </c>
      <c r="J6085" s="632">
        <f t="shared" si="2747"/>
        <v>0</v>
      </c>
      <c r="K6085" s="739">
        <f t="shared" si="2742"/>
        <v>100</v>
      </c>
    </row>
    <row r="6086" spans="1:11" ht="13.5" customHeight="1" thickBot="1" x14ac:dyDescent="0.3">
      <c r="A6086" s="372" t="s">
        <v>290</v>
      </c>
      <c r="B6086" s="3" t="s">
        <v>80</v>
      </c>
      <c r="C6086" s="617">
        <f>C6087</f>
        <v>5400000</v>
      </c>
      <c r="D6086" s="617">
        <f t="shared" ref="D6086:J6087" si="2748">D6087</f>
        <v>0</v>
      </c>
      <c r="E6086" s="617">
        <f t="shared" si="2748"/>
        <v>0</v>
      </c>
      <c r="F6086" s="624">
        <f t="shared" si="2748"/>
        <v>0</v>
      </c>
      <c r="G6086" s="820">
        <f t="shared" si="2748"/>
        <v>5400000</v>
      </c>
      <c r="H6086" s="617">
        <f t="shared" si="2748"/>
        <v>0</v>
      </c>
      <c r="I6086" s="934">
        <f t="shared" si="2748"/>
        <v>5400000</v>
      </c>
      <c r="J6086" s="625">
        <f t="shared" si="2748"/>
        <v>0</v>
      </c>
      <c r="K6086" s="741">
        <f t="shared" si="2742"/>
        <v>100</v>
      </c>
    </row>
    <row r="6087" spans="1:11" ht="13.5" customHeight="1" x14ac:dyDescent="0.25">
      <c r="A6087" s="747" t="s">
        <v>291</v>
      </c>
      <c r="B6087" s="41" t="s">
        <v>180</v>
      </c>
      <c r="C6087" s="618">
        <f>C6088</f>
        <v>5400000</v>
      </c>
      <c r="D6087" s="618">
        <f t="shared" si="2748"/>
        <v>0</v>
      </c>
      <c r="E6087" s="618">
        <f t="shared" si="2748"/>
        <v>0</v>
      </c>
      <c r="F6087" s="626">
        <f t="shared" si="2748"/>
        <v>0</v>
      </c>
      <c r="G6087" s="821">
        <f t="shared" si="2748"/>
        <v>5400000</v>
      </c>
      <c r="H6087" s="618">
        <f t="shared" si="2748"/>
        <v>0</v>
      </c>
      <c r="I6087" s="935">
        <f t="shared" si="2748"/>
        <v>5400000</v>
      </c>
      <c r="J6087" s="628">
        <f t="shared" si="2748"/>
        <v>0</v>
      </c>
      <c r="K6087" s="743">
        <f t="shared" si="2742"/>
        <v>100</v>
      </c>
    </row>
    <row r="6088" spans="1:11" ht="13.5" customHeight="1" thickBot="1" x14ac:dyDescent="0.3">
      <c r="A6088" s="736" t="s">
        <v>292</v>
      </c>
      <c r="B6088" s="32" t="s">
        <v>254</v>
      </c>
      <c r="C6088" s="611">
        <v>5400000</v>
      </c>
      <c r="D6088" s="706"/>
      <c r="E6088" s="706"/>
      <c r="F6088" s="707"/>
      <c r="G6088" s="845">
        <v>5400000</v>
      </c>
      <c r="H6088" s="654"/>
      <c r="I6088" s="944">
        <f>H6088+G6088</f>
        <v>5400000</v>
      </c>
      <c r="J6088" s="658">
        <f>C6088-I6088</f>
        <v>0</v>
      </c>
      <c r="K6088" s="737">
        <f t="shared" si="2742"/>
        <v>100</v>
      </c>
    </row>
    <row r="6089" spans="1:11" ht="13.5" customHeight="1" thickBot="1" x14ac:dyDescent="0.3">
      <c r="A6089" s="372" t="s">
        <v>293</v>
      </c>
      <c r="B6089" s="3" t="s">
        <v>136</v>
      </c>
      <c r="C6089" s="617">
        <f>C6090</f>
        <v>14370000</v>
      </c>
      <c r="D6089" s="617">
        <f t="shared" ref="D6089:J6090" si="2749">D6090</f>
        <v>0</v>
      </c>
      <c r="E6089" s="617">
        <f t="shared" si="2749"/>
        <v>0</v>
      </c>
      <c r="F6089" s="624">
        <f t="shared" si="2749"/>
        <v>0</v>
      </c>
      <c r="G6089" s="820">
        <f t="shared" si="2749"/>
        <v>14370000</v>
      </c>
      <c r="H6089" s="617">
        <f t="shared" si="2749"/>
        <v>0</v>
      </c>
      <c r="I6089" s="934">
        <f t="shared" si="2749"/>
        <v>14370000</v>
      </c>
      <c r="J6089" s="625">
        <f t="shared" si="2749"/>
        <v>0</v>
      </c>
      <c r="K6089" s="741">
        <f t="shared" si="2742"/>
        <v>100</v>
      </c>
    </row>
    <row r="6090" spans="1:11" ht="13.5" customHeight="1" x14ac:dyDescent="0.25">
      <c r="A6090" s="747" t="s">
        <v>294</v>
      </c>
      <c r="B6090" s="41" t="s">
        <v>271</v>
      </c>
      <c r="C6090" s="618">
        <f>C6091</f>
        <v>14370000</v>
      </c>
      <c r="D6090" s="618">
        <f t="shared" si="2749"/>
        <v>0</v>
      </c>
      <c r="E6090" s="618">
        <f t="shared" si="2749"/>
        <v>0</v>
      </c>
      <c r="F6090" s="626">
        <f t="shared" si="2749"/>
        <v>0</v>
      </c>
      <c r="G6090" s="821">
        <f t="shared" si="2749"/>
        <v>14370000</v>
      </c>
      <c r="H6090" s="618">
        <f t="shared" si="2749"/>
        <v>0</v>
      </c>
      <c r="I6090" s="935">
        <f t="shared" si="2749"/>
        <v>14370000</v>
      </c>
      <c r="J6090" s="628">
        <f t="shared" si="2749"/>
        <v>0</v>
      </c>
      <c r="K6090" s="743">
        <f t="shared" si="2742"/>
        <v>100</v>
      </c>
    </row>
    <row r="6091" spans="1:11" ht="13.5" customHeight="1" x14ac:dyDescent="0.25">
      <c r="A6091" s="732" t="s">
        <v>295</v>
      </c>
      <c r="B6091" s="4" t="s">
        <v>272</v>
      </c>
      <c r="C6091" s="12">
        <v>14370000</v>
      </c>
      <c r="D6091" s="708"/>
      <c r="E6091" s="708"/>
      <c r="F6091" s="709"/>
      <c r="G6091" s="844">
        <v>14370000</v>
      </c>
      <c r="H6091" s="652"/>
      <c r="I6091" s="943">
        <f>H6091+G6091</f>
        <v>14370000</v>
      </c>
      <c r="J6091" s="657">
        <f>C6091-I6091</f>
        <v>0</v>
      </c>
      <c r="K6091" s="733">
        <f t="shared" si="2742"/>
        <v>100</v>
      </c>
    </row>
    <row r="6092" spans="1:11" ht="13.5" customHeight="1" x14ac:dyDescent="0.25">
      <c r="A6092" s="879"/>
      <c r="B6092" s="879"/>
      <c r="C6092" s="880"/>
      <c r="D6092" s="904"/>
      <c r="E6092" s="904"/>
      <c r="F6092" s="904"/>
      <c r="G6092" s="905"/>
      <c r="H6092" s="906"/>
      <c r="I6092" s="906"/>
      <c r="J6092" s="907"/>
      <c r="K6092" s="884"/>
    </row>
    <row r="6093" spans="1:11" ht="13.5" customHeight="1" x14ac:dyDescent="0.25">
      <c r="A6093" s="7"/>
      <c r="B6093" s="7"/>
      <c r="C6093" s="885"/>
      <c r="D6093" s="908"/>
      <c r="E6093" s="908"/>
      <c r="F6093" s="908"/>
      <c r="G6093" s="909"/>
      <c r="H6093" s="910"/>
      <c r="I6093" s="910"/>
      <c r="J6093" s="911"/>
      <c r="K6093" s="887"/>
    </row>
    <row r="6094" spans="1:11" ht="13.5" customHeight="1" x14ac:dyDescent="0.25">
      <c r="A6094" s="7"/>
      <c r="B6094" s="7"/>
      <c r="C6094" s="885"/>
      <c r="D6094" s="908"/>
      <c r="E6094" s="908"/>
      <c r="F6094" s="908"/>
      <c r="G6094" s="909"/>
      <c r="H6094" s="910"/>
      <c r="I6094" s="910"/>
      <c r="J6094" s="911"/>
      <c r="K6094" s="887">
        <v>7</v>
      </c>
    </row>
    <row r="6095" spans="1:11" ht="13.5" customHeight="1" x14ac:dyDescent="0.25">
      <c r="A6095" s="717" t="s">
        <v>435</v>
      </c>
      <c r="B6095" s="689">
        <v>2</v>
      </c>
      <c r="C6095" s="690" t="s">
        <v>436</v>
      </c>
      <c r="D6095" s="690" t="s">
        <v>437</v>
      </c>
      <c r="E6095" s="690" t="s">
        <v>438</v>
      </c>
      <c r="F6095" s="691" t="s">
        <v>439</v>
      </c>
      <c r="G6095" s="801">
        <v>7</v>
      </c>
      <c r="H6095" s="581">
        <v>8</v>
      </c>
      <c r="I6095" s="924">
        <v>9</v>
      </c>
      <c r="J6095" s="582">
        <v>10</v>
      </c>
      <c r="K6095" s="718">
        <v>11</v>
      </c>
    </row>
    <row r="6096" spans="1:11" ht="13.5" customHeight="1" thickBot="1" x14ac:dyDescent="0.3">
      <c r="A6096" s="371" t="s">
        <v>45</v>
      </c>
      <c r="B6096" s="47" t="s">
        <v>46</v>
      </c>
      <c r="C6096" s="616">
        <f>C6097</f>
        <v>25000000</v>
      </c>
      <c r="D6096" s="616">
        <f t="shared" ref="D6096:J6097" si="2750">D6097</f>
        <v>0</v>
      </c>
      <c r="E6096" s="616">
        <f t="shared" si="2750"/>
        <v>0</v>
      </c>
      <c r="F6096" s="622">
        <f t="shared" si="2750"/>
        <v>0</v>
      </c>
      <c r="G6096" s="838">
        <f t="shared" si="2750"/>
        <v>17516047</v>
      </c>
      <c r="H6096" s="641">
        <f t="shared" si="2750"/>
        <v>1753733</v>
      </c>
      <c r="I6096" s="962">
        <f t="shared" si="2750"/>
        <v>19269780</v>
      </c>
      <c r="J6096" s="632">
        <f t="shared" si="2750"/>
        <v>5730220</v>
      </c>
      <c r="K6096" s="739">
        <f t="shared" ref="K6096:K6129" si="2751">I6096/C6096*100</f>
        <v>77.079120000000003</v>
      </c>
    </row>
    <row r="6097" spans="1:14" ht="13.5" customHeight="1" thickBot="1" x14ac:dyDescent="0.3">
      <c r="A6097" s="748" t="s">
        <v>284</v>
      </c>
      <c r="B6097" s="335" t="s">
        <v>136</v>
      </c>
      <c r="C6097" s="53">
        <f>C6098</f>
        <v>25000000</v>
      </c>
      <c r="D6097" s="53">
        <f t="shared" si="2750"/>
        <v>0</v>
      </c>
      <c r="E6097" s="53">
        <f t="shared" si="2750"/>
        <v>0</v>
      </c>
      <c r="F6097" s="69">
        <f t="shared" si="2750"/>
        <v>0</v>
      </c>
      <c r="G6097" s="848">
        <f t="shared" si="2750"/>
        <v>17516047</v>
      </c>
      <c r="H6097" s="53">
        <f t="shared" si="2750"/>
        <v>1753733</v>
      </c>
      <c r="I6097" s="945">
        <f t="shared" si="2750"/>
        <v>19269780</v>
      </c>
      <c r="J6097" s="659">
        <f t="shared" si="2750"/>
        <v>5730220</v>
      </c>
      <c r="K6097" s="749">
        <f t="shared" si="2751"/>
        <v>77.079120000000003</v>
      </c>
    </row>
    <row r="6098" spans="1:14" ht="13.5" customHeight="1" x14ac:dyDescent="0.25">
      <c r="A6098" s="768" t="s">
        <v>285</v>
      </c>
      <c r="B6098" s="338" t="s">
        <v>279</v>
      </c>
      <c r="C6098" s="52">
        <f>C6099+C6100+C6101+C6102</f>
        <v>25000000</v>
      </c>
      <c r="D6098" s="52">
        <f t="shared" ref="D6098:J6098" si="2752">D6099+D6100+D6101+D6102</f>
        <v>0</v>
      </c>
      <c r="E6098" s="52">
        <f t="shared" si="2752"/>
        <v>0</v>
      </c>
      <c r="F6098" s="70">
        <f t="shared" si="2752"/>
        <v>0</v>
      </c>
      <c r="G6098" s="849">
        <f t="shared" si="2752"/>
        <v>17516047</v>
      </c>
      <c r="H6098" s="52">
        <f t="shared" si="2752"/>
        <v>1753733</v>
      </c>
      <c r="I6098" s="946">
        <f t="shared" si="2752"/>
        <v>19269780</v>
      </c>
      <c r="J6098" s="660">
        <f t="shared" si="2752"/>
        <v>5730220</v>
      </c>
      <c r="K6098" s="759">
        <f t="shared" si="2751"/>
        <v>77.079120000000003</v>
      </c>
    </row>
    <row r="6099" spans="1:14" ht="13.5" customHeight="1" x14ac:dyDescent="0.25">
      <c r="A6099" s="378" t="s">
        <v>286</v>
      </c>
      <c r="B6099" s="5" t="s">
        <v>280</v>
      </c>
      <c r="C6099" s="6">
        <v>2200000</v>
      </c>
      <c r="D6099" s="702"/>
      <c r="E6099" s="702"/>
      <c r="F6099" s="703"/>
      <c r="G6099" s="1643">
        <f>I5542</f>
        <v>1754867</v>
      </c>
      <c r="H6099" s="1644">
        <v>250000</v>
      </c>
      <c r="I6099" s="1645">
        <f>H6099+G6099</f>
        <v>2004867</v>
      </c>
      <c r="J6099" s="653">
        <f>C6099-I6099</f>
        <v>195133</v>
      </c>
      <c r="K6099" s="752">
        <f t="shared" si="2751"/>
        <v>91.130318181818183</v>
      </c>
    </row>
    <row r="6100" spans="1:14" ht="13.5" customHeight="1" x14ac:dyDescent="0.25">
      <c r="A6100" s="378" t="s">
        <v>287</v>
      </c>
      <c r="B6100" s="5" t="s">
        <v>281</v>
      </c>
      <c r="C6100" s="6">
        <v>3866000</v>
      </c>
      <c r="D6100" s="702"/>
      <c r="E6100" s="702"/>
      <c r="F6100" s="703"/>
      <c r="G6100" s="1643">
        <v>1622500</v>
      </c>
      <c r="H6100" s="1644">
        <v>587000</v>
      </c>
      <c r="I6100" s="1645">
        <f>H6100+G6100</f>
        <v>2209500</v>
      </c>
      <c r="J6100" s="653">
        <f>C6100-I6100</f>
        <v>1656500</v>
      </c>
      <c r="K6100" s="752">
        <f t="shared" si="2751"/>
        <v>57.152095188825655</v>
      </c>
      <c r="N6100" s="82">
        <v>551000</v>
      </c>
    </row>
    <row r="6101" spans="1:14" ht="13.5" customHeight="1" x14ac:dyDescent="0.25">
      <c r="A6101" s="378" t="s">
        <v>288</v>
      </c>
      <c r="B6101" s="5" t="s">
        <v>282</v>
      </c>
      <c r="C6101" s="6">
        <v>17184000</v>
      </c>
      <c r="D6101" s="702"/>
      <c r="E6101" s="702"/>
      <c r="F6101" s="703"/>
      <c r="G6101" s="1643">
        <f>I5544</f>
        <v>12559180</v>
      </c>
      <c r="H6101" s="1644">
        <v>916733</v>
      </c>
      <c r="I6101" s="1645">
        <f>H6101+G6101</f>
        <v>13475913</v>
      </c>
      <c r="J6101" s="653">
        <f>C6101-I6101</f>
        <v>3708087</v>
      </c>
      <c r="K6101" s="752">
        <f t="shared" si="2751"/>
        <v>78.421281424580997</v>
      </c>
      <c r="M6101" t="s">
        <v>549</v>
      </c>
      <c r="N6101" s="82">
        <f>H6100-N6100</f>
        <v>36000</v>
      </c>
    </row>
    <row r="6102" spans="1:14" ht="13.5" customHeight="1" x14ac:dyDescent="0.25">
      <c r="A6102" s="378" t="s">
        <v>289</v>
      </c>
      <c r="B6102" s="5" t="s">
        <v>283</v>
      </c>
      <c r="C6102" s="6">
        <v>1750000</v>
      </c>
      <c r="D6102" s="702"/>
      <c r="E6102" s="702"/>
      <c r="F6102" s="703"/>
      <c r="G6102" s="844">
        <v>1579500</v>
      </c>
      <c r="H6102" s="652">
        <v>0</v>
      </c>
      <c r="I6102" s="943">
        <f>H6102+G6102</f>
        <v>1579500</v>
      </c>
      <c r="J6102" s="653">
        <f>C6102-I6102</f>
        <v>170500</v>
      </c>
      <c r="K6102" s="752">
        <f t="shared" si="2751"/>
        <v>90.257142857142853</v>
      </c>
    </row>
    <row r="6103" spans="1:14" ht="13.5" customHeight="1" thickBot="1" x14ac:dyDescent="0.3">
      <c r="A6103" s="371" t="s">
        <v>47</v>
      </c>
      <c r="B6103" s="47" t="s">
        <v>48</v>
      </c>
      <c r="C6103" s="616">
        <f>C6104</f>
        <v>2500000</v>
      </c>
      <c r="D6103" s="616">
        <f t="shared" ref="D6103:J6105" si="2753">D6104</f>
        <v>0</v>
      </c>
      <c r="E6103" s="616">
        <f t="shared" si="2753"/>
        <v>0</v>
      </c>
      <c r="F6103" s="622">
        <f t="shared" si="2753"/>
        <v>0</v>
      </c>
      <c r="G6103" s="838">
        <f t="shared" si="2753"/>
        <v>2500000</v>
      </c>
      <c r="H6103" s="641">
        <f t="shared" si="2753"/>
        <v>0</v>
      </c>
      <c r="I6103" s="962">
        <f t="shared" si="2753"/>
        <v>2500000</v>
      </c>
      <c r="J6103" s="632">
        <f t="shared" si="2753"/>
        <v>0</v>
      </c>
      <c r="K6103" s="739">
        <f t="shared" si="2751"/>
        <v>100</v>
      </c>
    </row>
    <row r="6104" spans="1:14" ht="13.5" customHeight="1" thickBot="1" x14ac:dyDescent="0.3">
      <c r="A6104" s="372" t="s">
        <v>296</v>
      </c>
      <c r="B6104" s="3" t="s">
        <v>136</v>
      </c>
      <c r="C6104" s="53">
        <f>C6105</f>
        <v>2500000</v>
      </c>
      <c r="D6104" s="53">
        <f t="shared" si="2753"/>
        <v>0</v>
      </c>
      <c r="E6104" s="53">
        <f t="shared" si="2753"/>
        <v>0</v>
      </c>
      <c r="F6104" s="69">
        <f t="shared" si="2753"/>
        <v>0</v>
      </c>
      <c r="G6104" s="848">
        <f t="shared" si="2753"/>
        <v>2500000</v>
      </c>
      <c r="H6104" s="53">
        <f t="shared" si="2753"/>
        <v>0</v>
      </c>
      <c r="I6104" s="945">
        <f t="shared" si="2753"/>
        <v>2500000</v>
      </c>
      <c r="J6104" s="659">
        <f t="shared" si="2753"/>
        <v>0</v>
      </c>
      <c r="K6104" s="741">
        <f t="shared" si="2751"/>
        <v>100</v>
      </c>
    </row>
    <row r="6105" spans="1:14" ht="13.5" customHeight="1" x14ac:dyDescent="0.25">
      <c r="A6105" s="747" t="s">
        <v>297</v>
      </c>
      <c r="B6105" s="51" t="s">
        <v>206</v>
      </c>
      <c r="C6105" s="52">
        <f>C6106</f>
        <v>2500000</v>
      </c>
      <c r="D6105" s="52">
        <f t="shared" si="2753"/>
        <v>0</v>
      </c>
      <c r="E6105" s="52">
        <f t="shared" si="2753"/>
        <v>0</v>
      </c>
      <c r="F6105" s="70">
        <f t="shared" si="2753"/>
        <v>0</v>
      </c>
      <c r="G6105" s="849">
        <f t="shared" si="2753"/>
        <v>2500000</v>
      </c>
      <c r="H6105" s="52">
        <f t="shared" si="2753"/>
        <v>0</v>
      </c>
      <c r="I6105" s="946">
        <f t="shared" si="2753"/>
        <v>2500000</v>
      </c>
      <c r="J6105" s="660">
        <f t="shared" si="2753"/>
        <v>0</v>
      </c>
      <c r="K6105" s="743">
        <f t="shared" si="2751"/>
        <v>100</v>
      </c>
    </row>
    <row r="6106" spans="1:14" ht="13.5" customHeight="1" x14ac:dyDescent="0.25">
      <c r="A6106" s="732" t="s">
        <v>298</v>
      </c>
      <c r="B6106" s="4" t="s">
        <v>725</v>
      </c>
      <c r="C6106" s="6">
        <v>2500000</v>
      </c>
      <c r="D6106" s="702"/>
      <c r="E6106" s="702"/>
      <c r="F6106" s="703"/>
      <c r="G6106" s="844">
        <v>2500000</v>
      </c>
      <c r="H6106" s="652"/>
      <c r="I6106" s="947">
        <f>H6106+G6106</f>
        <v>2500000</v>
      </c>
      <c r="J6106" s="657">
        <f>C6106-I6106</f>
        <v>0</v>
      </c>
      <c r="K6106" s="733">
        <f t="shared" si="2751"/>
        <v>100</v>
      </c>
    </row>
    <row r="6107" spans="1:14" ht="13.5" customHeight="1" thickBot="1" x14ac:dyDescent="0.3">
      <c r="A6107" s="371" t="s">
        <v>49</v>
      </c>
      <c r="B6107" s="47" t="s">
        <v>50</v>
      </c>
      <c r="C6107" s="616">
        <f>C6108</f>
        <v>1250000</v>
      </c>
      <c r="D6107" s="616">
        <f t="shared" ref="D6107:J6109" si="2754">D6108</f>
        <v>0</v>
      </c>
      <c r="E6107" s="616">
        <f t="shared" si="2754"/>
        <v>0</v>
      </c>
      <c r="F6107" s="622">
        <f t="shared" si="2754"/>
        <v>0</v>
      </c>
      <c r="G6107" s="838">
        <f t="shared" si="2754"/>
        <v>1250000</v>
      </c>
      <c r="H6107" s="641">
        <f t="shared" si="2754"/>
        <v>0</v>
      </c>
      <c r="I6107" s="962">
        <f t="shared" si="2754"/>
        <v>1250000</v>
      </c>
      <c r="J6107" s="632">
        <f t="shared" si="2754"/>
        <v>0</v>
      </c>
      <c r="K6107" s="739">
        <f t="shared" si="2751"/>
        <v>100</v>
      </c>
    </row>
    <row r="6108" spans="1:14" ht="13.5" customHeight="1" thickBot="1" x14ac:dyDescent="0.3">
      <c r="A6108" s="372" t="s">
        <v>299</v>
      </c>
      <c r="B6108" s="3" t="s">
        <v>136</v>
      </c>
      <c r="C6108" s="53">
        <f>C6109</f>
        <v>1250000</v>
      </c>
      <c r="D6108" s="53">
        <f t="shared" si="2754"/>
        <v>0</v>
      </c>
      <c r="E6108" s="53">
        <f t="shared" si="2754"/>
        <v>0</v>
      </c>
      <c r="F6108" s="69">
        <f t="shared" si="2754"/>
        <v>0</v>
      </c>
      <c r="G6108" s="848">
        <f t="shared" si="2754"/>
        <v>1250000</v>
      </c>
      <c r="H6108" s="53">
        <f t="shared" si="2754"/>
        <v>0</v>
      </c>
      <c r="I6108" s="945">
        <f t="shared" si="2754"/>
        <v>1250000</v>
      </c>
      <c r="J6108" s="659">
        <f t="shared" si="2754"/>
        <v>0</v>
      </c>
      <c r="K6108" s="741">
        <f t="shared" si="2751"/>
        <v>100</v>
      </c>
    </row>
    <row r="6109" spans="1:14" ht="13.5" customHeight="1" x14ac:dyDescent="0.25">
      <c r="A6109" s="747" t="s">
        <v>300</v>
      </c>
      <c r="B6109" s="51" t="s">
        <v>206</v>
      </c>
      <c r="C6109" s="52">
        <f>C6110</f>
        <v>1250000</v>
      </c>
      <c r="D6109" s="52">
        <f t="shared" si="2754"/>
        <v>0</v>
      </c>
      <c r="E6109" s="52">
        <f t="shared" si="2754"/>
        <v>0</v>
      </c>
      <c r="F6109" s="70">
        <f t="shared" si="2754"/>
        <v>0</v>
      </c>
      <c r="G6109" s="849">
        <f t="shared" si="2754"/>
        <v>1250000</v>
      </c>
      <c r="H6109" s="52">
        <f t="shared" si="2754"/>
        <v>0</v>
      </c>
      <c r="I6109" s="946">
        <f t="shared" si="2754"/>
        <v>1250000</v>
      </c>
      <c r="J6109" s="660">
        <f t="shared" si="2754"/>
        <v>0</v>
      </c>
      <c r="K6109" s="743">
        <f t="shared" si="2751"/>
        <v>100</v>
      </c>
    </row>
    <row r="6110" spans="1:14" ht="13.5" customHeight="1" x14ac:dyDescent="0.25">
      <c r="A6110" s="732" t="s">
        <v>301</v>
      </c>
      <c r="B6110" s="4" t="s">
        <v>724</v>
      </c>
      <c r="C6110" s="6">
        <v>1250000</v>
      </c>
      <c r="D6110" s="708"/>
      <c r="E6110" s="708"/>
      <c r="F6110" s="709"/>
      <c r="G6110" s="844">
        <v>1250000</v>
      </c>
      <c r="H6110" s="652">
        <v>0</v>
      </c>
      <c r="I6110" s="947">
        <f>H6110+G6110</f>
        <v>1250000</v>
      </c>
      <c r="J6110" s="657">
        <f>C6110-I6110</f>
        <v>0</v>
      </c>
      <c r="K6110" s="733">
        <f t="shared" si="2751"/>
        <v>100</v>
      </c>
    </row>
    <row r="6111" spans="1:14" ht="13.5" customHeight="1" thickBot="1" x14ac:dyDescent="0.3">
      <c r="A6111" s="769" t="s">
        <v>859</v>
      </c>
      <c r="B6111" s="450" t="s">
        <v>879</v>
      </c>
      <c r="C6111" s="451">
        <f>C6112+C6117+C6122</f>
        <v>91200000</v>
      </c>
      <c r="D6111" s="451">
        <f t="shared" ref="D6111:J6111" si="2755">D6112+D6117+D6122</f>
        <v>0</v>
      </c>
      <c r="E6111" s="451">
        <f t="shared" si="2755"/>
        <v>0</v>
      </c>
      <c r="F6111" s="790">
        <f t="shared" si="2755"/>
        <v>0</v>
      </c>
      <c r="G6111" s="850">
        <f t="shared" si="2755"/>
        <v>89476000</v>
      </c>
      <c r="H6111" s="451">
        <f t="shared" si="2755"/>
        <v>1270000</v>
      </c>
      <c r="I6111" s="966">
        <f t="shared" si="2755"/>
        <v>90746000</v>
      </c>
      <c r="J6111" s="871">
        <f t="shared" si="2755"/>
        <v>454000</v>
      </c>
      <c r="K6111" s="770">
        <f t="shared" si="2751"/>
        <v>99.502192982456137</v>
      </c>
    </row>
    <row r="6112" spans="1:14" ht="13.5" customHeight="1" x14ac:dyDescent="0.25">
      <c r="A6112" s="742" t="s">
        <v>860</v>
      </c>
      <c r="B6112" s="41" t="s">
        <v>80</v>
      </c>
      <c r="C6112" s="421">
        <f>C6113</f>
        <v>1270000</v>
      </c>
      <c r="D6112" s="421">
        <f t="shared" ref="D6112:J6112" si="2756">D6113</f>
        <v>0</v>
      </c>
      <c r="E6112" s="421">
        <f t="shared" si="2756"/>
        <v>0</v>
      </c>
      <c r="F6112" s="791">
        <f t="shared" si="2756"/>
        <v>0</v>
      </c>
      <c r="G6112" s="851">
        <f t="shared" si="2756"/>
        <v>0</v>
      </c>
      <c r="H6112" s="421">
        <f t="shared" si="2756"/>
        <v>1270000</v>
      </c>
      <c r="I6112" s="948">
        <f t="shared" si="2756"/>
        <v>1270000</v>
      </c>
      <c r="J6112" s="872">
        <f t="shared" si="2756"/>
        <v>0</v>
      </c>
      <c r="K6112" s="743">
        <f t="shared" si="2751"/>
        <v>100</v>
      </c>
    </row>
    <row r="6113" spans="1:11" ht="13.5" customHeight="1" x14ac:dyDescent="0.25">
      <c r="A6113" s="744" t="s">
        <v>861</v>
      </c>
      <c r="B6113" s="4" t="s">
        <v>137</v>
      </c>
      <c r="C6113" s="6">
        <f>C6114+C6115+C6116</f>
        <v>1270000</v>
      </c>
      <c r="D6113" s="6">
        <f t="shared" ref="D6113:J6113" si="2757">D6114+D6115+D6116</f>
        <v>0</v>
      </c>
      <c r="E6113" s="6">
        <f t="shared" si="2757"/>
        <v>0</v>
      </c>
      <c r="F6113" s="792">
        <f t="shared" si="2757"/>
        <v>0</v>
      </c>
      <c r="G6113" s="852">
        <f t="shared" si="2757"/>
        <v>0</v>
      </c>
      <c r="H6113" s="6">
        <f t="shared" si="2757"/>
        <v>1270000</v>
      </c>
      <c r="I6113" s="949">
        <f t="shared" si="2757"/>
        <v>1270000</v>
      </c>
      <c r="J6113" s="873">
        <f t="shared" si="2757"/>
        <v>0</v>
      </c>
      <c r="K6113" s="733">
        <f t="shared" si="2751"/>
        <v>100</v>
      </c>
    </row>
    <row r="6114" spans="1:11" ht="13.5" customHeight="1" x14ac:dyDescent="0.25">
      <c r="A6114" s="744" t="s">
        <v>862</v>
      </c>
      <c r="B6114" s="4" t="s">
        <v>179</v>
      </c>
      <c r="C6114" s="6">
        <v>670000</v>
      </c>
      <c r="D6114" s="708"/>
      <c r="E6114" s="708"/>
      <c r="F6114" s="709"/>
      <c r="G6114" s="844"/>
      <c r="H6114" s="652">
        <v>670000</v>
      </c>
      <c r="I6114" s="947">
        <f>H6114+G6114</f>
        <v>670000</v>
      </c>
      <c r="J6114" s="657">
        <f>C6114-I6114</f>
        <v>0</v>
      </c>
      <c r="K6114" s="733">
        <f t="shared" si="2751"/>
        <v>100</v>
      </c>
    </row>
    <row r="6115" spans="1:11" ht="13.5" customHeight="1" x14ac:dyDescent="0.25">
      <c r="A6115" s="744" t="s">
        <v>863</v>
      </c>
      <c r="B6115" s="4" t="s">
        <v>877</v>
      </c>
      <c r="C6115" s="6">
        <v>300000</v>
      </c>
      <c r="D6115" s="708"/>
      <c r="E6115" s="708"/>
      <c r="F6115" s="709"/>
      <c r="G6115" s="844"/>
      <c r="H6115" s="652">
        <v>300000</v>
      </c>
      <c r="I6115" s="947">
        <f>H6115+G6115</f>
        <v>300000</v>
      </c>
      <c r="J6115" s="657">
        <f>C6115-I6115</f>
        <v>0</v>
      </c>
      <c r="K6115" s="733">
        <f t="shared" si="2751"/>
        <v>100</v>
      </c>
    </row>
    <row r="6116" spans="1:11" ht="13.5" customHeight="1" thickBot="1" x14ac:dyDescent="0.3">
      <c r="A6116" s="744" t="s">
        <v>864</v>
      </c>
      <c r="B6116" s="32" t="s">
        <v>878</v>
      </c>
      <c r="C6116" s="452">
        <v>300000</v>
      </c>
      <c r="D6116" s="706"/>
      <c r="E6116" s="706"/>
      <c r="F6116" s="707"/>
      <c r="G6116" s="845"/>
      <c r="H6116" s="654">
        <v>300000</v>
      </c>
      <c r="I6116" s="947">
        <f>H6116+G6116</f>
        <v>300000</v>
      </c>
      <c r="J6116" s="656">
        <f>C6116-I6116</f>
        <v>0</v>
      </c>
      <c r="K6116" s="737">
        <f t="shared" si="2751"/>
        <v>100</v>
      </c>
    </row>
    <row r="6117" spans="1:11" ht="13.5" customHeight="1" thickBot="1" x14ac:dyDescent="0.3">
      <c r="A6117" s="740" t="s">
        <v>865</v>
      </c>
      <c r="B6117" s="3" t="s">
        <v>136</v>
      </c>
      <c r="C6117" s="53">
        <f>C6118+C6120</f>
        <v>1476000</v>
      </c>
      <c r="D6117" s="53">
        <f t="shared" ref="D6117:J6117" si="2758">D6118+D6120</f>
        <v>0</v>
      </c>
      <c r="E6117" s="53">
        <f t="shared" si="2758"/>
        <v>0</v>
      </c>
      <c r="F6117" s="69">
        <f t="shared" si="2758"/>
        <v>0</v>
      </c>
      <c r="G6117" s="848">
        <f t="shared" si="2758"/>
        <v>1476000</v>
      </c>
      <c r="H6117" s="53">
        <f t="shared" si="2758"/>
        <v>0</v>
      </c>
      <c r="I6117" s="945">
        <f t="shared" si="2758"/>
        <v>1476000</v>
      </c>
      <c r="J6117" s="659">
        <f t="shared" si="2758"/>
        <v>0</v>
      </c>
      <c r="K6117" s="741">
        <f t="shared" si="2751"/>
        <v>100</v>
      </c>
    </row>
    <row r="6118" spans="1:11" ht="13.5" customHeight="1" x14ac:dyDescent="0.25">
      <c r="A6118" s="742" t="s">
        <v>866</v>
      </c>
      <c r="B6118" s="41" t="s">
        <v>139</v>
      </c>
      <c r="C6118" s="421">
        <f>C6119</f>
        <v>576000</v>
      </c>
      <c r="D6118" s="421">
        <f t="shared" ref="D6118:J6118" si="2759">D6119</f>
        <v>0</v>
      </c>
      <c r="E6118" s="421">
        <f t="shared" si="2759"/>
        <v>0</v>
      </c>
      <c r="F6118" s="791">
        <f t="shared" si="2759"/>
        <v>0</v>
      </c>
      <c r="G6118" s="851">
        <f t="shared" si="2759"/>
        <v>576000</v>
      </c>
      <c r="H6118" s="421">
        <f t="shared" si="2759"/>
        <v>0</v>
      </c>
      <c r="I6118" s="948">
        <f t="shared" si="2759"/>
        <v>576000</v>
      </c>
      <c r="J6118" s="872">
        <f t="shared" si="2759"/>
        <v>0</v>
      </c>
      <c r="K6118" s="743">
        <f t="shared" si="2751"/>
        <v>100</v>
      </c>
    </row>
    <row r="6119" spans="1:11" ht="13.5" customHeight="1" x14ac:dyDescent="0.25">
      <c r="A6119" s="744" t="s">
        <v>867</v>
      </c>
      <c r="B6119" s="4" t="s">
        <v>213</v>
      </c>
      <c r="C6119" s="6">
        <v>576000</v>
      </c>
      <c r="D6119" s="708"/>
      <c r="E6119" s="708"/>
      <c r="F6119" s="709"/>
      <c r="G6119" s="844">
        <v>576000</v>
      </c>
      <c r="H6119" s="652">
        <v>0</v>
      </c>
      <c r="I6119" s="947">
        <f>H6119+G6119</f>
        <v>576000</v>
      </c>
      <c r="J6119" s="657">
        <f>C6119-I6119</f>
        <v>0</v>
      </c>
      <c r="K6119" s="733">
        <f t="shared" si="2751"/>
        <v>100</v>
      </c>
    </row>
    <row r="6120" spans="1:11" ht="13.5" customHeight="1" x14ac:dyDescent="0.25">
      <c r="A6120" s="744" t="s">
        <v>868</v>
      </c>
      <c r="B6120" s="4" t="s">
        <v>876</v>
      </c>
      <c r="C6120" s="6">
        <f>C6121</f>
        <v>900000</v>
      </c>
      <c r="D6120" s="6">
        <f t="shared" ref="D6120:J6120" si="2760">D6121</f>
        <v>0</v>
      </c>
      <c r="E6120" s="6">
        <f t="shared" si="2760"/>
        <v>0</v>
      </c>
      <c r="F6120" s="792">
        <f t="shared" si="2760"/>
        <v>0</v>
      </c>
      <c r="G6120" s="852">
        <f t="shared" si="2760"/>
        <v>900000</v>
      </c>
      <c r="H6120" s="6">
        <f t="shared" si="2760"/>
        <v>0</v>
      </c>
      <c r="I6120" s="949">
        <f t="shared" si="2760"/>
        <v>900000</v>
      </c>
      <c r="J6120" s="873">
        <f t="shared" si="2760"/>
        <v>0</v>
      </c>
      <c r="K6120" s="733">
        <f t="shared" si="2751"/>
        <v>100</v>
      </c>
    </row>
    <row r="6121" spans="1:11" ht="13.5" customHeight="1" x14ac:dyDescent="0.25">
      <c r="A6121" s="744" t="s">
        <v>874</v>
      </c>
      <c r="B6121" s="4" t="s">
        <v>875</v>
      </c>
      <c r="C6121" s="6">
        <v>900000</v>
      </c>
      <c r="D6121" s="708"/>
      <c r="E6121" s="708"/>
      <c r="F6121" s="709"/>
      <c r="G6121" s="844">
        <v>900000</v>
      </c>
      <c r="H6121" s="652">
        <v>0</v>
      </c>
      <c r="I6121" s="947">
        <f>H6121+G6121</f>
        <v>900000</v>
      </c>
      <c r="J6121" s="657">
        <f>C6121-I6121</f>
        <v>0</v>
      </c>
      <c r="K6121" s="733">
        <f t="shared" si="2751"/>
        <v>100</v>
      </c>
    </row>
    <row r="6122" spans="1:11" ht="13.5" customHeight="1" x14ac:dyDescent="0.25">
      <c r="A6122" s="744" t="s">
        <v>869</v>
      </c>
      <c r="B6122" s="4" t="s">
        <v>258</v>
      </c>
      <c r="C6122" s="6">
        <f>C6123</f>
        <v>88454000</v>
      </c>
      <c r="D6122" s="6">
        <f t="shared" ref="D6122:J6123" si="2761">D6123</f>
        <v>0</v>
      </c>
      <c r="E6122" s="6">
        <f t="shared" si="2761"/>
        <v>0</v>
      </c>
      <c r="F6122" s="792">
        <f t="shared" si="2761"/>
        <v>0</v>
      </c>
      <c r="G6122" s="852">
        <f t="shared" si="2761"/>
        <v>88000000</v>
      </c>
      <c r="H6122" s="6">
        <f t="shared" si="2761"/>
        <v>0</v>
      </c>
      <c r="I6122" s="949">
        <f t="shared" si="2761"/>
        <v>88000000</v>
      </c>
      <c r="J6122" s="873">
        <f t="shared" si="2761"/>
        <v>454000</v>
      </c>
      <c r="K6122" s="733">
        <f t="shared" si="2751"/>
        <v>99.486738869921084</v>
      </c>
    </row>
    <row r="6123" spans="1:11" ht="13.5" customHeight="1" x14ac:dyDescent="0.25">
      <c r="A6123" s="744" t="s">
        <v>870</v>
      </c>
      <c r="B6123" s="4" t="s">
        <v>872</v>
      </c>
      <c r="C6123" s="6">
        <f>C6124</f>
        <v>88454000</v>
      </c>
      <c r="D6123" s="6">
        <f t="shared" si="2761"/>
        <v>0</v>
      </c>
      <c r="E6123" s="6">
        <f t="shared" si="2761"/>
        <v>0</v>
      </c>
      <c r="F6123" s="792">
        <f t="shared" si="2761"/>
        <v>0</v>
      </c>
      <c r="G6123" s="852">
        <f t="shared" si="2761"/>
        <v>88000000</v>
      </c>
      <c r="H6123" s="6">
        <f t="shared" si="2761"/>
        <v>0</v>
      </c>
      <c r="I6123" s="949">
        <f t="shared" si="2761"/>
        <v>88000000</v>
      </c>
      <c r="J6123" s="873">
        <f t="shared" si="2761"/>
        <v>454000</v>
      </c>
      <c r="K6123" s="733">
        <f t="shared" si="2751"/>
        <v>99.486738869921084</v>
      </c>
    </row>
    <row r="6124" spans="1:11" ht="13.5" customHeight="1" x14ac:dyDescent="0.25">
      <c r="A6124" s="744" t="s">
        <v>871</v>
      </c>
      <c r="B6124" s="4" t="s">
        <v>873</v>
      </c>
      <c r="C6124" s="6">
        <v>88454000</v>
      </c>
      <c r="D6124" s="708"/>
      <c r="E6124" s="708"/>
      <c r="F6124" s="709"/>
      <c r="G6124" s="844">
        <v>88000000</v>
      </c>
      <c r="H6124" s="652">
        <v>0</v>
      </c>
      <c r="I6124" s="947">
        <f>H6124+G6124</f>
        <v>88000000</v>
      </c>
      <c r="J6124" s="657">
        <f>C6124-I6124</f>
        <v>454000</v>
      </c>
      <c r="K6124" s="733">
        <f t="shared" si="2751"/>
        <v>99.486738869921084</v>
      </c>
    </row>
    <row r="6125" spans="1:11" ht="13.5" customHeight="1" x14ac:dyDescent="0.25">
      <c r="A6125" s="745" t="s">
        <v>880</v>
      </c>
      <c r="B6125" s="38" t="s">
        <v>885</v>
      </c>
      <c r="C6125" s="445">
        <f>C6126</f>
        <v>3750000</v>
      </c>
      <c r="D6125" s="445">
        <f t="shared" ref="D6125:J6128" si="2762">D6126</f>
        <v>0</v>
      </c>
      <c r="E6125" s="445">
        <f t="shared" si="2762"/>
        <v>0</v>
      </c>
      <c r="F6125" s="793">
        <f t="shared" si="2762"/>
        <v>0</v>
      </c>
      <c r="G6125" s="853">
        <f t="shared" si="2762"/>
        <v>3750000</v>
      </c>
      <c r="H6125" s="445">
        <f t="shared" si="2762"/>
        <v>0</v>
      </c>
      <c r="I6125" s="1589">
        <f t="shared" si="2762"/>
        <v>3750000</v>
      </c>
      <c r="J6125" s="874">
        <f t="shared" si="2762"/>
        <v>0</v>
      </c>
      <c r="K6125" s="746">
        <f t="shared" si="2751"/>
        <v>100</v>
      </c>
    </row>
    <row r="6126" spans="1:11" ht="13.5" customHeight="1" thickBot="1" x14ac:dyDescent="0.3">
      <c r="A6126" s="766" t="s">
        <v>881</v>
      </c>
      <c r="B6126" s="385" t="s">
        <v>886</v>
      </c>
      <c r="C6126" s="423">
        <f>C6127</f>
        <v>3750000</v>
      </c>
      <c r="D6126" s="423">
        <f t="shared" si="2762"/>
        <v>0</v>
      </c>
      <c r="E6126" s="423">
        <f t="shared" si="2762"/>
        <v>0</v>
      </c>
      <c r="F6126" s="794">
        <f t="shared" si="2762"/>
        <v>0</v>
      </c>
      <c r="G6126" s="855">
        <f t="shared" si="2762"/>
        <v>3750000</v>
      </c>
      <c r="H6126" s="423">
        <f t="shared" si="2762"/>
        <v>0</v>
      </c>
      <c r="I6126" s="967">
        <f t="shared" si="2762"/>
        <v>3750000</v>
      </c>
      <c r="J6126" s="875">
        <f t="shared" si="2762"/>
        <v>0</v>
      </c>
      <c r="K6126" s="767">
        <f t="shared" si="2751"/>
        <v>100</v>
      </c>
    </row>
    <row r="6127" spans="1:11" ht="13.5" customHeight="1" thickBot="1" x14ac:dyDescent="0.3">
      <c r="A6127" s="771" t="s">
        <v>882</v>
      </c>
      <c r="B6127" s="3" t="s">
        <v>136</v>
      </c>
      <c r="C6127" s="53">
        <f>C6128</f>
        <v>3750000</v>
      </c>
      <c r="D6127" s="53">
        <f t="shared" si="2762"/>
        <v>0</v>
      </c>
      <c r="E6127" s="53">
        <f t="shared" si="2762"/>
        <v>0</v>
      </c>
      <c r="F6127" s="69">
        <f t="shared" si="2762"/>
        <v>0</v>
      </c>
      <c r="G6127" s="848">
        <f t="shared" si="2762"/>
        <v>3750000</v>
      </c>
      <c r="H6127" s="53">
        <f t="shared" si="2762"/>
        <v>0</v>
      </c>
      <c r="I6127" s="945">
        <f t="shared" si="2762"/>
        <v>3750000</v>
      </c>
      <c r="J6127" s="659">
        <f t="shared" si="2762"/>
        <v>0</v>
      </c>
      <c r="K6127" s="741">
        <f t="shared" si="2751"/>
        <v>100</v>
      </c>
    </row>
    <row r="6128" spans="1:11" ht="13.5" customHeight="1" x14ac:dyDescent="0.25">
      <c r="A6128" s="768" t="s">
        <v>883</v>
      </c>
      <c r="B6128" s="41" t="s">
        <v>887</v>
      </c>
      <c r="C6128" s="421">
        <f>C6129</f>
        <v>3750000</v>
      </c>
      <c r="D6128" s="421">
        <f t="shared" si="2762"/>
        <v>0</v>
      </c>
      <c r="E6128" s="421">
        <f t="shared" si="2762"/>
        <v>0</v>
      </c>
      <c r="F6128" s="791">
        <f t="shared" si="2762"/>
        <v>0</v>
      </c>
      <c r="G6128" s="851">
        <f t="shared" si="2762"/>
        <v>3750000</v>
      </c>
      <c r="H6128" s="421">
        <f t="shared" si="2762"/>
        <v>0</v>
      </c>
      <c r="I6128" s="948">
        <f t="shared" si="2762"/>
        <v>3750000</v>
      </c>
      <c r="J6128" s="872">
        <f t="shared" si="2762"/>
        <v>0</v>
      </c>
      <c r="K6128" s="743">
        <f t="shared" si="2751"/>
        <v>100</v>
      </c>
    </row>
    <row r="6129" spans="1:11" ht="13.5" customHeight="1" x14ac:dyDescent="0.25">
      <c r="A6129" s="378" t="s">
        <v>884</v>
      </c>
      <c r="B6129" s="4" t="s">
        <v>888</v>
      </c>
      <c r="C6129" s="6">
        <v>3750000</v>
      </c>
      <c r="D6129" s="708"/>
      <c r="E6129" s="708"/>
      <c r="F6129" s="709"/>
      <c r="G6129" s="844">
        <v>3750000</v>
      </c>
      <c r="H6129" s="652"/>
      <c r="I6129" s="947">
        <f>H6129+G6129</f>
        <v>3750000</v>
      </c>
      <c r="J6129" s="657">
        <f>C6129-I6129</f>
        <v>0</v>
      </c>
      <c r="K6129" s="733">
        <f t="shared" si="2751"/>
        <v>100</v>
      </c>
    </row>
    <row r="6130" spans="1:11" ht="13.5" customHeight="1" x14ac:dyDescent="0.25">
      <c r="A6130" s="378"/>
      <c r="B6130" s="4"/>
      <c r="C6130" s="6"/>
      <c r="D6130" s="708"/>
      <c r="E6130" s="708"/>
      <c r="F6130" s="709"/>
      <c r="G6130" s="844"/>
      <c r="H6130" s="652"/>
      <c r="I6130" s="947"/>
      <c r="J6130" s="657"/>
      <c r="K6130" s="733"/>
    </row>
    <row r="6131" spans="1:11" ht="13.5" customHeight="1" x14ac:dyDescent="0.25">
      <c r="A6131" s="912"/>
      <c r="B6131" s="879"/>
      <c r="C6131" s="913"/>
      <c r="D6131" s="904"/>
      <c r="E6131" s="904"/>
      <c r="F6131" s="904"/>
      <c r="G6131" s="906"/>
      <c r="H6131" s="906"/>
      <c r="I6131" s="951"/>
      <c r="J6131" s="907"/>
      <c r="K6131" s="884"/>
    </row>
    <row r="6132" spans="1:11" ht="13.5" customHeight="1" x14ac:dyDescent="0.25">
      <c r="A6132" s="914"/>
      <c r="B6132" s="7"/>
      <c r="C6132" s="915"/>
      <c r="D6132" s="908"/>
      <c r="E6132" s="908"/>
      <c r="F6132" s="908"/>
      <c r="G6132" s="910"/>
      <c r="H6132" s="910"/>
      <c r="I6132" s="952"/>
      <c r="J6132" s="911"/>
      <c r="K6132" s="887"/>
    </row>
    <row r="6133" spans="1:11" ht="13.5" customHeight="1" x14ac:dyDescent="0.25">
      <c r="A6133" s="914"/>
      <c r="B6133" s="7"/>
      <c r="C6133" s="915"/>
      <c r="D6133" s="908"/>
      <c r="E6133" s="908"/>
      <c r="F6133" s="908"/>
      <c r="G6133" s="910"/>
      <c r="H6133" s="910"/>
      <c r="I6133" s="952"/>
      <c r="J6133" s="911"/>
      <c r="K6133" s="887"/>
    </row>
    <row r="6134" spans="1:11" ht="13.5" customHeight="1" x14ac:dyDescent="0.25">
      <c r="A6134" s="914"/>
      <c r="B6134" s="7"/>
      <c r="C6134" s="915"/>
      <c r="D6134" s="908"/>
      <c r="E6134" s="908"/>
      <c r="F6134" s="908"/>
      <c r="G6134" s="910"/>
      <c r="H6134" s="910"/>
      <c r="I6134" s="952"/>
      <c r="J6134" s="911"/>
      <c r="K6134" s="887"/>
    </row>
    <row r="6135" spans="1:11" ht="13.5" customHeight="1" x14ac:dyDescent="0.25">
      <c r="A6135" s="914"/>
      <c r="B6135" s="7"/>
      <c r="C6135" s="915"/>
      <c r="D6135" s="908"/>
      <c r="E6135" s="908"/>
      <c r="F6135" s="908"/>
      <c r="G6135" s="910"/>
      <c r="H6135" s="910"/>
      <c r="I6135" s="952"/>
      <c r="J6135" s="911"/>
      <c r="K6135" s="887"/>
    </row>
    <row r="6136" spans="1:11" ht="13.5" customHeight="1" x14ac:dyDescent="0.25">
      <c r="A6136" s="914"/>
      <c r="B6136" s="7"/>
      <c r="C6136" s="915"/>
      <c r="D6136" s="908"/>
      <c r="E6136" s="908"/>
      <c r="F6136" s="908"/>
      <c r="G6136" s="910"/>
      <c r="H6136" s="910"/>
      <c r="I6136" s="952"/>
      <c r="J6136" s="911"/>
      <c r="K6136" s="887">
        <v>8</v>
      </c>
    </row>
    <row r="6137" spans="1:11" ht="13.5" customHeight="1" x14ac:dyDescent="0.25">
      <c r="A6137" s="717" t="s">
        <v>435</v>
      </c>
      <c r="B6137" s="689">
        <v>2</v>
      </c>
      <c r="C6137" s="690" t="s">
        <v>436</v>
      </c>
      <c r="D6137" s="690" t="s">
        <v>437</v>
      </c>
      <c r="E6137" s="690" t="s">
        <v>438</v>
      </c>
      <c r="F6137" s="691" t="s">
        <v>439</v>
      </c>
      <c r="G6137" s="801">
        <v>7</v>
      </c>
      <c r="H6137" s="581">
        <v>8</v>
      </c>
      <c r="I6137" s="924">
        <v>9</v>
      </c>
      <c r="J6137" s="582">
        <v>10</v>
      </c>
      <c r="K6137" s="718">
        <v>11</v>
      </c>
    </row>
    <row r="6138" spans="1:11" ht="13.5" customHeight="1" x14ac:dyDescent="0.25">
      <c r="A6138" s="745" t="s">
        <v>104</v>
      </c>
      <c r="B6138" s="38" t="s">
        <v>449</v>
      </c>
      <c r="C6138" s="620">
        <f t="shared" ref="C6138:J6138" si="2763">C6139+C6145</f>
        <v>52000000</v>
      </c>
      <c r="D6138" s="620">
        <f t="shared" si="2763"/>
        <v>0</v>
      </c>
      <c r="E6138" s="620">
        <f t="shared" si="2763"/>
        <v>0</v>
      </c>
      <c r="F6138" s="453">
        <f t="shared" si="2763"/>
        <v>0</v>
      </c>
      <c r="G6138" s="832">
        <f t="shared" si="2763"/>
        <v>28734350</v>
      </c>
      <c r="H6138" s="620">
        <f t="shared" si="2763"/>
        <v>0</v>
      </c>
      <c r="I6138" s="1586">
        <f t="shared" si="2763"/>
        <v>28734350</v>
      </c>
      <c r="J6138" s="866">
        <f t="shared" si="2763"/>
        <v>23265650</v>
      </c>
      <c r="K6138" s="746">
        <f t="shared" ref="K6138:K6169" si="2764">I6138/C6138*100</f>
        <v>55.258365384615381</v>
      </c>
    </row>
    <row r="6139" spans="1:11" ht="13.5" customHeight="1" thickBot="1" x14ac:dyDescent="0.3">
      <c r="A6139" s="772" t="s">
        <v>889</v>
      </c>
      <c r="B6139" s="49" t="s">
        <v>988</v>
      </c>
      <c r="C6139" s="661">
        <f>C6140</f>
        <v>51870000</v>
      </c>
      <c r="D6139" s="661">
        <f t="shared" ref="D6139:J6139" si="2765">D6140</f>
        <v>0</v>
      </c>
      <c r="E6139" s="661">
        <f t="shared" si="2765"/>
        <v>0</v>
      </c>
      <c r="F6139" s="795">
        <f t="shared" si="2765"/>
        <v>0</v>
      </c>
      <c r="G6139" s="856">
        <f t="shared" si="2765"/>
        <v>28651850</v>
      </c>
      <c r="H6139" s="661">
        <f t="shared" si="2765"/>
        <v>0</v>
      </c>
      <c r="I6139" s="968">
        <f t="shared" si="2765"/>
        <v>28651850</v>
      </c>
      <c r="J6139" s="876">
        <f t="shared" si="2765"/>
        <v>23218150</v>
      </c>
      <c r="K6139" s="739">
        <f t="shared" si="2764"/>
        <v>55.237806053595527</v>
      </c>
    </row>
    <row r="6140" spans="1:11" ht="13.5" customHeight="1" thickBot="1" x14ac:dyDescent="0.3">
      <c r="A6140" s="748" t="s">
        <v>890</v>
      </c>
      <c r="B6140" s="3" t="s">
        <v>80</v>
      </c>
      <c r="C6140" s="617">
        <f>C6141+C6143</f>
        <v>51870000</v>
      </c>
      <c r="D6140" s="617">
        <f t="shared" ref="D6140:J6140" si="2766">D6141+D6143</f>
        <v>0</v>
      </c>
      <c r="E6140" s="617">
        <f t="shared" si="2766"/>
        <v>0</v>
      </c>
      <c r="F6140" s="624">
        <f t="shared" si="2766"/>
        <v>0</v>
      </c>
      <c r="G6140" s="820">
        <f t="shared" si="2766"/>
        <v>28651850</v>
      </c>
      <c r="H6140" s="617">
        <f t="shared" si="2766"/>
        <v>0</v>
      </c>
      <c r="I6140" s="934">
        <f t="shared" si="2766"/>
        <v>28651850</v>
      </c>
      <c r="J6140" s="625">
        <f t="shared" si="2766"/>
        <v>23218150</v>
      </c>
      <c r="K6140" s="741">
        <f t="shared" si="2764"/>
        <v>55.237806053595527</v>
      </c>
    </row>
    <row r="6141" spans="1:11" ht="13.5" customHeight="1" x14ac:dyDescent="0.25">
      <c r="A6141" s="773" t="s">
        <v>891</v>
      </c>
      <c r="B6141" s="41" t="s">
        <v>302</v>
      </c>
      <c r="C6141" s="618">
        <f>C6142</f>
        <v>8300000</v>
      </c>
      <c r="D6141" s="618">
        <f t="shared" ref="D6141:J6141" si="2767">D6142</f>
        <v>0</v>
      </c>
      <c r="E6141" s="618">
        <f t="shared" si="2767"/>
        <v>0</v>
      </c>
      <c r="F6141" s="626">
        <f t="shared" si="2767"/>
        <v>0</v>
      </c>
      <c r="G6141" s="821">
        <f t="shared" si="2767"/>
        <v>8300000</v>
      </c>
      <c r="H6141" s="618">
        <f t="shared" si="2767"/>
        <v>0</v>
      </c>
      <c r="I6141" s="935">
        <f t="shared" si="2767"/>
        <v>8300000</v>
      </c>
      <c r="J6141" s="628">
        <f t="shared" si="2767"/>
        <v>0</v>
      </c>
      <c r="K6141" s="743">
        <f t="shared" si="2764"/>
        <v>100</v>
      </c>
    </row>
    <row r="6142" spans="1:11" ht="13.5" customHeight="1" x14ac:dyDescent="0.25">
      <c r="A6142" s="732" t="s">
        <v>892</v>
      </c>
      <c r="B6142" s="4" t="s">
        <v>179</v>
      </c>
      <c r="C6142" s="12">
        <v>8300000</v>
      </c>
      <c r="D6142" s="218"/>
      <c r="E6142" s="218"/>
      <c r="F6142" s="697"/>
      <c r="G6142" s="822">
        <v>8300000</v>
      </c>
      <c r="H6142" s="605">
        <v>0</v>
      </c>
      <c r="I6142" s="823">
        <f>H6142+G6142</f>
        <v>8300000</v>
      </c>
      <c r="J6142" s="604">
        <f>C6142-I6142</f>
        <v>0</v>
      </c>
      <c r="K6142" s="733">
        <f t="shared" si="2764"/>
        <v>100</v>
      </c>
    </row>
    <row r="6143" spans="1:11" ht="13.5" customHeight="1" x14ac:dyDescent="0.25">
      <c r="A6143" s="732" t="s">
        <v>893</v>
      </c>
      <c r="B6143" s="4" t="s">
        <v>768</v>
      </c>
      <c r="C6143" s="12">
        <f>C6144</f>
        <v>43570000</v>
      </c>
      <c r="D6143" s="12">
        <f t="shared" ref="D6143:J6143" si="2768">D6144</f>
        <v>0</v>
      </c>
      <c r="E6143" s="12">
        <f t="shared" si="2768"/>
        <v>0</v>
      </c>
      <c r="F6143" s="633">
        <f t="shared" si="2768"/>
        <v>0</v>
      </c>
      <c r="G6143" s="824">
        <f t="shared" si="2768"/>
        <v>20351850</v>
      </c>
      <c r="H6143" s="12">
        <f t="shared" si="2768"/>
        <v>0</v>
      </c>
      <c r="I6143" s="834">
        <f t="shared" si="2768"/>
        <v>20351850</v>
      </c>
      <c r="J6143" s="634">
        <f t="shared" si="2768"/>
        <v>23218150</v>
      </c>
      <c r="K6143" s="733">
        <f t="shared" si="2764"/>
        <v>46.710695432637131</v>
      </c>
    </row>
    <row r="6144" spans="1:11" ht="13.5" customHeight="1" thickBot="1" x14ac:dyDescent="0.3">
      <c r="A6144" s="736" t="s">
        <v>894</v>
      </c>
      <c r="B6144" s="32" t="s">
        <v>303</v>
      </c>
      <c r="C6144" s="611">
        <v>43570000</v>
      </c>
      <c r="D6144" s="211"/>
      <c r="E6144" s="211"/>
      <c r="F6144" s="693"/>
      <c r="G6144" s="828">
        <v>20351850</v>
      </c>
      <c r="H6144" s="662">
        <v>0</v>
      </c>
      <c r="I6144" s="829">
        <f>H6144+G6144</f>
        <v>20351850</v>
      </c>
      <c r="J6144" s="630">
        <f>C6144-I6144</f>
        <v>23218150</v>
      </c>
      <c r="K6144" s="737">
        <f t="shared" si="2764"/>
        <v>46.710695432637131</v>
      </c>
    </row>
    <row r="6145" spans="1:11" ht="13.5" customHeight="1" thickBot="1" x14ac:dyDescent="0.3">
      <c r="A6145" s="748" t="s">
        <v>895</v>
      </c>
      <c r="B6145" s="3" t="s">
        <v>136</v>
      </c>
      <c r="C6145" s="617">
        <f>C6146+C6148</f>
        <v>130000</v>
      </c>
      <c r="D6145" s="617">
        <f t="shared" ref="D6145:J6145" si="2769">D6146+D6148</f>
        <v>0</v>
      </c>
      <c r="E6145" s="617">
        <f t="shared" si="2769"/>
        <v>0</v>
      </c>
      <c r="F6145" s="624">
        <f t="shared" si="2769"/>
        <v>0</v>
      </c>
      <c r="G6145" s="820">
        <f t="shared" si="2769"/>
        <v>82500</v>
      </c>
      <c r="H6145" s="617">
        <f t="shared" si="2769"/>
        <v>0</v>
      </c>
      <c r="I6145" s="934">
        <f t="shared" si="2769"/>
        <v>82500</v>
      </c>
      <c r="J6145" s="625">
        <f t="shared" si="2769"/>
        <v>47500</v>
      </c>
      <c r="K6145" s="741">
        <f t="shared" si="2764"/>
        <v>63.46153846153846</v>
      </c>
    </row>
    <row r="6146" spans="1:11" ht="13.5" customHeight="1" x14ac:dyDescent="0.25">
      <c r="A6146" s="768" t="s">
        <v>896</v>
      </c>
      <c r="B6146" s="41" t="s">
        <v>139</v>
      </c>
      <c r="C6146" s="618">
        <f>C6147</f>
        <v>60000</v>
      </c>
      <c r="D6146" s="618">
        <f t="shared" ref="D6146:J6146" si="2770">D6147</f>
        <v>0</v>
      </c>
      <c r="E6146" s="618">
        <f t="shared" si="2770"/>
        <v>0</v>
      </c>
      <c r="F6146" s="626">
        <f t="shared" si="2770"/>
        <v>0</v>
      </c>
      <c r="G6146" s="821">
        <f t="shared" si="2770"/>
        <v>60000</v>
      </c>
      <c r="H6146" s="618">
        <f t="shared" si="2770"/>
        <v>0</v>
      </c>
      <c r="I6146" s="935">
        <f t="shared" si="2770"/>
        <v>60000</v>
      </c>
      <c r="J6146" s="628">
        <f t="shared" si="2770"/>
        <v>0</v>
      </c>
      <c r="K6146" s="743">
        <f t="shared" si="2764"/>
        <v>100</v>
      </c>
    </row>
    <row r="6147" spans="1:11" ht="13.5" customHeight="1" x14ac:dyDescent="0.25">
      <c r="A6147" s="378" t="s">
        <v>897</v>
      </c>
      <c r="B6147" s="4" t="s">
        <v>213</v>
      </c>
      <c r="C6147" s="12">
        <v>60000</v>
      </c>
      <c r="D6147" s="218"/>
      <c r="E6147" s="218"/>
      <c r="F6147" s="697"/>
      <c r="G6147" s="822">
        <v>60000</v>
      </c>
      <c r="H6147" s="605"/>
      <c r="I6147" s="831">
        <f>H6147+G6147</f>
        <v>60000</v>
      </c>
      <c r="J6147" s="604">
        <f>C6147-I6147</f>
        <v>0</v>
      </c>
      <c r="K6147" s="733">
        <f t="shared" si="2764"/>
        <v>100</v>
      </c>
    </row>
    <row r="6148" spans="1:11" ht="13.5" customHeight="1" x14ac:dyDescent="0.25">
      <c r="A6148" s="378" t="s">
        <v>898</v>
      </c>
      <c r="B6148" s="4" t="s">
        <v>141</v>
      </c>
      <c r="C6148" s="12">
        <f>C6149</f>
        <v>70000</v>
      </c>
      <c r="D6148" s="12">
        <f t="shared" ref="D6148:J6148" si="2771">D6149</f>
        <v>0</v>
      </c>
      <c r="E6148" s="12">
        <f t="shared" si="2771"/>
        <v>0</v>
      </c>
      <c r="F6148" s="633">
        <f t="shared" si="2771"/>
        <v>0</v>
      </c>
      <c r="G6148" s="824">
        <f t="shared" si="2771"/>
        <v>22500</v>
      </c>
      <c r="H6148" s="12">
        <f t="shared" si="2771"/>
        <v>0</v>
      </c>
      <c r="I6148" s="834">
        <f t="shared" si="2771"/>
        <v>22500</v>
      </c>
      <c r="J6148" s="634">
        <f t="shared" si="2771"/>
        <v>47500</v>
      </c>
      <c r="K6148" s="733">
        <f t="shared" si="2764"/>
        <v>32.142857142857146</v>
      </c>
    </row>
    <row r="6149" spans="1:11" ht="13.5" customHeight="1" x14ac:dyDescent="0.25">
      <c r="A6149" s="378" t="s">
        <v>899</v>
      </c>
      <c r="B6149" s="4" t="s">
        <v>142</v>
      </c>
      <c r="C6149" s="12">
        <v>70000</v>
      </c>
      <c r="D6149" s="218"/>
      <c r="E6149" s="218"/>
      <c r="F6149" s="697"/>
      <c r="G6149" s="822">
        <v>22500</v>
      </c>
      <c r="H6149" s="605"/>
      <c r="I6149" s="831">
        <f>H6149+G6149</f>
        <v>22500</v>
      </c>
      <c r="J6149" s="604">
        <f>C6149-I6149</f>
        <v>47500</v>
      </c>
      <c r="K6149" s="733">
        <f t="shared" si="2764"/>
        <v>32.142857142857146</v>
      </c>
    </row>
    <row r="6150" spans="1:11" ht="13.5" customHeight="1" x14ac:dyDescent="0.25">
      <c r="A6150" s="745" t="s">
        <v>103</v>
      </c>
      <c r="B6150" s="38" t="s">
        <v>93</v>
      </c>
      <c r="C6150" s="620">
        <f>C6151+C6159</f>
        <v>6750000</v>
      </c>
      <c r="D6150" s="620">
        <f t="shared" ref="D6150:J6150" si="2772">D6151+D6159</f>
        <v>0</v>
      </c>
      <c r="E6150" s="620">
        <f t="shared" si="2772"/>
        <v>0</v>
      </c>
      <c r="F6150" s="453">
        <f t="shared" si="2772"/>
        <v>0</v>
      </c>
      <c r="G6150" s="832">
        <f t="shared" si="2772"/>
        <v>4851500</v>
      </c>
      <c r="H6150" s="620">
        <f t="shared" si="2772"/>
        <v>0</v>
      </c>
      <c r="I6150" s="1586">
        <f t="shared" si="2772"/>
        <v>4851500</v>
      </c>
      <c r="J6150" s="866">
        <f t="shared" si="2772"/>
        <v>1898500</v>
      </c>
      <c r="K6150" s="746">
        <f t="shared" si="2764"/>
        <v>71.874074074074073</v>
      </c>
    </row>
    <row r="6151" spans="1:11" ht="13.5" customHeight="1" thickBot="1" x14ac:dyDescent="0.3">
      <c r="A6151" s="766" t="s">
        <v>51</v>
      </c>
      <c r="B6151" s="385" t="s">
        <v>52</v>
      </c>
      <c r="C6151" s="495">
        <f>C6152</f>
        <v>2000000</v>
      </c>
      <c r="D6151" s="495">
        <f t="shared" ref="D6151:J6151" si="2773">D6152</f>
        <v>0</v>
      </c>
      <c r="E6151" s="495">
        <f t="shared" si="2773"/>
        <v>0</v>
      </c>
      <c r="F6151" s="649">
        <f t="shared" si="2773"/>
        <v>0</v>
      </c>
      <c r="G6151" s="842">
        <f t="shared" si="2773"/>
        <v>2000000</v>
      </c>
      <c r="H6151" s="495">
        <f t="shared" si="2773"/>
        <v>0</v>
      </c>
      <c r="I6151" s="965">
        <f t="shared" si="2773"/>
        <v>2000000</v>
      </c>
      <c r="J6151" s="651">
        <f t="shared" si="2773"/>
        <v>0</v>
      </c>
      <c r="K6151" s="767">
        <f t="shared" si="2764"/>
        <v>100</v>
      </c>
    </row>
    <row r="6152" spans="1:11" ht="13.5" customHeight="1" thickBot="1" x14ac:dyDescent="0.3">
      <c r="A6152" s="372" t="s">
        <v>304</v>
      </c>
      <c r="B6152" s="3" t="s">
        <v>136</v>
      </c>
      <c r="C6152" s="617">
        <f>C6153+C6155+C6157</f>
        <v>2000000</v>
      </c>
      <c r="D6152" s="617">
        <f t="shared" ref="D6152:J6152" si="2774">D6153+D6155+D6157</f>
        <v>0</v>
      </c>
      <c r="E6152" s="617">
        <f t="shared" si="2774"/>
        <v>0</v>
      </c>
      <c r="F6152" s="624">
        <f t="shared" si="2774"/>
        <v>0</v>
      </c>
      <c r="G6152" s="820">
        <f t="shared" si="2774"/>
        <v>2000000</v>
      </c>
      <c r="H6152" s="617">
        <f t="shared" si="2774"/>
        <v>0</v>
      </c>
      <c r="I6152" s="934">
        <f t="shared" si="2774"/>
        <v>2000000</v>
      </c>
      <c r="J6152" s="625">
        <f t="shared" si="2774"/>
        <v>0</v>
      </c>
      <c r="K6152" s="741">
        <f t="shared" si="2764"/>
        <v>100</v>
      </c>
    </row>
    <row r="6153" spans="1:11" ht="13.5" customHeight="1" x14ac:dyDescent="0.25">
      <c r="A6153" s="747" t="s">
        <v>305</v>
      </c>
      <c r="B6153" s="41" t="s">
        <v>139</v>
      </c>
      <c r="C6153" s="618">
        <f>C6154</f>
        <v>350000</v>
      </c>
      <c r="D6153" s="618">
        <f t="shared" ref="D6153:J6153" si="2775">D6154</f>
        <v>0</v>
      </c>
      <c r="E6153" s="618">
        <f t="shared" si="2775"/>
        <v>0</v>
      </c>
      <c r="F6153" s="626">
        <f t="shared" si="2775"/>
        <v>0</v>
      </c>
      <c r="G6153" s="821">
        <f t="shared" si="2775"/>
        <v>350000</v>
      </c>
      <c r="H6153" s="618">
        <f t="shared" si="2775"/>
        <v>0</v>
      </c>
      <c r="I6153" s="935">
        <f t="shared" si="2775"/>
        <v>350000</v>
      </c>
      <c r="J6153" s="628">
        <f t="shared" si="2775"/>
        <v>0</v>
      </c>
      <c r="K6153" s="743">
        <f t="shared" si="2764"/>
        <v>100</v>
      </c>
    </row>
    <row r="6154" spans="1:11" ht="13.5" customHeight="1" x14ac:dyDescent="0.25">
      <c r="A6154" s="732" t="s">
        <v>306</v>
      </c>
      <c r="B6154" s="4" t="s">
        <v>140</v>
      </c>
      <c r="C6154" s="12">
        <v>350000</v>
      </c>
      <c r="D6154" s="218"/>
      <c r="E6154" s="218"/>
      <c r="F6154" s="697"/>
      <c r="G6154" s="822">
        <v>350000</v>
      </c>
      <c r="H6154" s="605"/>
      <c r="I6154" s="823">
        <f>H6154+G6154</f>
        <v>350000</v>
      </c>
      <c r="J6154" s="604">
        <f>C6154-I6154</f>
        <v>0</v>
      </c>
      <c r="K6154" s="733">
        <f t="shared" si="2764"/>
        <v>100</v>
      </c>
    </row>
    <row r="6155" spans="1:11" ht="13.5" customHeight="1" x14ac:dyDescent="0.25">
      <c r="A6155" s="732" t="s">
        <v>307</v>
      </c>
      <c r="B6155" s="4" t="s">
        <v>141</v>
      </c>
      <c r="C6155" s="12">
        <f>C6156</f>
        <v>120000</v>
      </c>
      <c r="D6155" s="12">
        <f t="shared" ref="D6155:J6155" si="2776">D6156</f>
        <v>0</v>
      </c>
      <c r="E6155" s="12">
        <f t="shared" si="2776"/>
        <v>0</v>
      </c>
      <c r="F6155" s="633">
        <f t="shared" si="2776"/>
        <v>0</v>
      </c>
      <c r="G6155" s="824">
        <f t="shared" si="2776"/>
        <v>120000</v>
      </c>
      <c r="H6155" s="12">
        <f t="shared" si="2776"/>
        <v>0</v>
      </c>
      <c r="I6155" s="834">
        <f t="shared" si="2776"/>
        <v>120000</v>
      </c>
      <c r="J6155" s="634">
        <f t="shared" si="2776"/>
        <v>0</v>
      </c>
      <c r="K6155" s="733">
        <f t="shared" si="2764"/>
        <v>100</v>
      </c>
    </row>
    <row r="6156" spans="1:11" ht="13.5" customHeight="1" x14ac:dyDescent="0.25">
      <c r="A6156" s="732" t="s">
        <v>308</v>
      </c>
      <c r="B6156" s="4" t="s">
        <v>142</v>
      </c>
      <c r="C6156" s="12">
        <v>120000</v>
      </c>
      <c r="D6156" s="218"/>
      <c r="E6156" s="218"/>
      <c r="F6156" s="697"/>
      <c r="G6156" s="822">
        <v>120000</v>
      </c>
      <c r="H6156" s="605"/>
      <c r="I6156" s="823">
        <f>H6156+G6156</f>
        <v>120000</v>
      </c>
      <c r="J6156" s="604">
        <f>C6156-I6156</f>
        <v>0</v>
      </c>
      <c r="K6156" s="733">
        <f t="shared" si="2764"/>
        <v>100</v>
      </c>
    </row>
    <row r="6157" spans="1:11" ht="13.5" customHeight="1" x14ac:dyDescent="0.25">
      <c r="A6157" s="732" t="s">
        <v>309</v>
      </c>
      <c r="B6157" s="4" t="s">
        <v>143</v>
      </c>
      <c r="C6157" s="12">
        <f>C6158</f>
        <v>1530000</v>
      </c>
      <c r="D6157" s="12">
        <f t="shared" ref="D6157:J6157" si="2777">D6158</f>
        <v>0</v>
      </c>
      <c r="E6157" s="12">
        <f t="shared" si="2777"/>
        <v>0</v>
      </c>
      <c r="F6157" s="633">
        <f t="shared" si="2777"/>
        <v>0</v>
      </c>
      <c r="G6157" s="824">
        <f t="shared" si="2777"/>
        <v>1530000</v>
      </c>
      <c r="H6157" s="12">
        <f t="shared" si="2777"/>
        <v>0</v>
      </c>
      <c r="I6157" s="834">
        <f t="shared" si="2777"/>
        <v>1530000</v>
      </c>
      <c r="J6157" s="634">
        <f t="shared" si="2777"/>
        <v>0</v>
      </c>
      <c r="K6157" s="733">
        <f t="shared" si="2764"/>
        <v>100</v>
      </c>
    </row>
    <row r="6158" spans="1:11" ht="13.5" customHeight="1" x14ac:dyDescent="0.25">
      <c r="A6158" s="732" t="s">
        <v>310</v>
      </c>
      <c r="B6158" s="4" t="s">
        <v>144</v>
      </c>
      <c r="C6158" s="12">
        <v>1530000</v>
      </c>
      <c r="D6158" s="218"/>
      <c r="E6158" s="218"/>
      <c r="F6158" s="697"/>
      <c r="G6158" s="822">
        <v>1530000</v>
      </c>
      <c r="H6158" s="605">
        <v>0</v>
      </c>
      <c r="I6158" s="823">
        <f>H6158+G6158</f>
        <v>1530000</v>
      </c>
      <c r="J6158" s="604">
        <f>C6158-I6158</f>
        <v>0</v>
      </c>
      <c r="K6158" s="733">
        <f t="shared" si="2764"/>
        <v>100</v>
      </c>
    </row>
    <row r="6159" spans="1:11" ht="13.5" customHeight="1" thickBot="1" x14ac:dyDescent="0.3">
      <c r="A6159" s="371" t="s">
        <v>900</v>
      </c>
      <c r="B6159" s="47" t="s">
        <v>901</v>
      </c>
      <c r="C6159" s="616">
        <f t="shared" ref="C6159:J6159" si="2778">C6160+C6163</f>
        <v>4750000</v>
      </c>
      <c r="D6159" s="616">
        <f t="shared" si="2778"/>
        <v>0</v>
      </c>
      <c r="E6159" s="616">
        <f t="shared" si="2778"/>
        <v>0</v>
      </c>
      <c r="F6159" s="622">
        <f t="shared" si="2778"/>
        <v>0</v>
      </c>
      <c r="G6159" s="838">
        <f t="shared" si="2778"/>
        <v>2851500</v>
      </c>
      <c r="H6159" s="641">
        <f t="shared" si="2778"/>
        <v>0</v>
      </c>
      <c r="I6159" s="962">
        <f t="shared" si="2778"/>
        <v>2851500</v>
      </c>
      <c r="J6159" s="632">
        <f t="shared" si="2778"/>
        <v>1898500</v>
      </c>
      <c r="K6159" s="739">
        <f t="shared" si="2764"/>
        <v>60.031578947368423</v>
      </c>
    </row>
    <row r="6160" spans="1:11" ht="13.5" customHeight="1" thickBot="1" x14ac:dyDescent="0.3">
      <c r="A6160" s="372" t="s">
        <v>902</v>
      </c>
      <c r="B6160" s="3" t="s">
        <v>80</v>
      </c>
      <c r="C6160" s="617">
        <f>C6161</f>
        <v>1350000</v>
      </c>
      <c r="D6160" s="617">
        <f t="shared" ref="D6160:J6161" si="2779">D6161</f>
        <v>0</v>
      </c>
      <c r="E6160" s="617">
        <f t="shared" si="2779"/>
        <v>0</v>
      </c>
      <c r="F6160" s="624">
        <f t="shared" si="2779"/>
        <v>0</v>
      </c>
      <c r="G6160" s="820">
        <f t="shared" si="2779"/>
        <v>450000</v>
      </c>
      <c r="H6160" s="617">
        <f t="shared" si="2779"/>
        <v>0</v>
      </c>
      <c r="I6160" s="934">
        <f t="shared" si="2779"/>
        <v>450000</v>
      </c>
      <c r="J6160" s="625">
        <f t="shared" si="2779"/>
        <v>900000</v>
      </c>
      <c r="K6160" s="741">
        <f t="shared" si="2764"/>
        <v>33.333333333333329</v>
      </c>
    </row>
    <row r="6161" spans="1:11" ht="13.5" customHeight="1" x14ac:dyDescent="0.25">
      <c r="A6161" s="747" t="s">
        <v>903</v>
      </c>
      <c r="B6161" s="41" t="s">
        <v>302</v>
      </c>
      <c r="C6161" s="618">
        <f>C6162</f>
        <v>1350000</v>
      </c>
      <c r="D6161" s="618">
        <f t="shared" si="2779"/>
        <v>0</v>
      </c>
      <c r="E6161" s="618">
        <f t="shared" si="2779"/>
        <v>0</v>
      </c>
      <c r="F6161" s="626">
        <f t="shared" si="2779"/>
        <v>0</v>
      </c>
      <c r="G6161" s="821">
        <f t="shared" si="2779"/>
        <v>450000</v>
      </c>
      <c r="H6161" s="618">
        <f t="shared" si="2779"/>
        <v>0</v>
      </c>
      <c r="I6161" s="935">
        <f t="shared" si="2779"/>
        <v>450000</v>
      </c>
      <c r="J6161" s="628">
        <f t="shared" si="2779"/>
        <v>900000</v>
      </c>
      <c r="K6161" s="743">
        <f t="shared" si="2764"/>
        <v>33.333333333333329</v>
      </c>
    </row>
    <row r="6162" spans="1:11" ht="13.5" customHeight="1" thickBot="1" x14ac:dyDescent="0.3">
      <c r="A6162" s="736" t="s">
        <v>904</v>
      </c>
      <c r="B6162" s="32" t="s">
        <v>179</v>
      </c>
      <c r="C6162" s="611">
        <v>1350000</v>
      </c>
      <c r="D6162" s="590"/>
      <c r="E6162" s="590"/>
      <c r="F6162" s="698"/>
      <c r="G6162" s="828">
        <v>450000</v>
      </c>
      <c r="H6162" s="629"/>
      <c r="I6162" s="829">
        <f>H6162+G6162</f>
        <v>450000</v>
      </c>
      <c r="J6162" s="630">
        <f>C6162-I6162</f>
        <v>900000</v>
      </c>
      <c r="K6162" s="737">
        <f t="shared" si="2764"/>
        <v>33.333333333333329</v>
      </c>
    </row>
    <row r="6163" spans="1:11" ht="13.5" customHeight="1" thickBot="1" x14ac:dyDescent="0.3">
      <c r="A6163" s="372" t="s">
        <v>905</v>
      </c>
      <c r="B6163" s="3" t="s">
        <v>136</v>
      </c>
      <c r="C6163" s="617">
        <f>C6164+C6166+C6168</f>
        <v>3400000</v>
      </c>
      <c r="D6163" s="617">
        <f t="shared" ref="D6163:J6163" si="2780">D6164+D6166+D6168</f>
        <v>0</v>
      </c>
      <c r="E6163" s="617">
        <f t="shared" si="2780"/>
        <v>0</v>
      </c>
      <c r="F6163" s="624">
        <f t="shared" si="2780"/>
        <v>0</v>
      </c>
      <c r="G6163" s="820">
        <f t="shared" si="2780"/>
        <v>2401500</v>
      </c>
      <c r="H6163" s="617">
        <f t="shared" si="2780"/>
        <v>0</v>
      </c>
      <c r="I6163" s="934">
        <f t="shared" si="2780"/>
        <v>2401500</v>
      </c>
      <c r="J6163" s="625">
        <f t="shared" si="2780"/>
        <v>998500</v>
      </c>
      <c r="K6163" s="741">
        <f t="shared" si="2764"/>
        <v>70.632352941176464</v>
      </c>
    </row>
    <row r="6164" spans="1:11" ht="13.5" customHeight="1" x14ac:dyDescent="0.25">
      <c r="A6164" s="747" t="s">
        <v>906</v>
      </c>
      <c r="B6164" s="41" t="s">
        <v>139</v>
      </c>
      <c r="C6164" s="618">
        <f>C6165</f>
        <v>310000</v>
      </c>
      <c r="D6164" s="618">
        <f t="shared" ref="D6164:J6164" si="2781">D6165</f>
        <v>0</v>
      </c>
      <c r="E6164" s="618">
        <f t="shared" si="2781"/>
        <v>0</v>
      </c>
      <c r="F6164" s="626">
        <f t="shared" si="2781"/>
        <v>0</v>
      </c>
      <c r="G6164" s="821">
        <f t="shared" si="2781"/>
        <v>148500</v>
      </c>
      <c r="H6164" s="618">
        <f t="shared" si="2781"/>
        <v>0</v>
      </c>
      <c r="I6164" s="935">
        <f t="shared" si="2781"/>
        <v>148500</v>
      </c>
      <c r="J6164" s="628">
        <f t="shared" si="2781"/>
        <v>161500</v>
      </c>
      <c r="K6164" s="743">
        <f t="shared" si="2764"/>
        <v>47.903225806451609</v>
      </c>
    </row>
    <row r="6165" spans="1:11" ht="13.5" customHeight="1" x14ac:dyDescent="0.25">
      <c r="A6165" s="732" t="s">
        <v>907</v>
      </c>
      <c r="B6165" s="4" t="s">
        <v>213</v>
      </c>
      <c r="C6165" s="12">
        <v>310000</v>
      </c>
      <c r="D6165" s="218"/>
      <c r="E6165" s="218"/>
      <c r="F6165" s="697"/>
      <c r="G6165" s="822">
        <v>148500</v>
      </c>
      <c r="H6165" s="605"/>
      <c r="I6165" s="823">
        <f>H6165+G6165</f>
        <v>148500</v>
      </c>
      <c r="J6165" s="604">
        <f>C6165-I6165</f>
        <v>161500</v>
      </c>
      <c r="K6165" s="733">
        <f t="shared" si="2764"/>
        <v>47.903225806451609</v>
      </c>
    </row>
    <row r="6166" spans="1:11" ht="13.5" customHeight="1" x14ac:dyDescent="0.25">
      <c r="A6166" s="747" t="s">
        <v>908</v>
      </c>
      <c r="B6166" s="4" t="s">
        <v>141</v>
      </c>
      <c r="C6166" s="611">
        <f>C6167</f>
        <v>210000</v>
      </c>
      <c r="D6166" s="611">
        <f t="shared" ref="D6166:J6166" si="2782">D6167</f>
        <v>0</v>
      </c>
      <c r="E6166" s="611">
        <f t="shared" si="2782"/>
        <v>0</v>
      </c>
      <c r="F6166" s="663">
        <f t="shared" si="2782"/>
        <v>0</v>
      </c>
      <c r="G6166" s="857">
        <f t="shared" si="2782"/>
        <v>93000</v>
      </c>
      <c r="H6166" s="611">
        <f t="shared" si="2782"/>
        <v>0</v>
      </c>
      <c r="I6166" s="953">
        <f t="shared" si="2782"/>
        <v>93000</v>
      </c>
      <c r="J6166" s="664">
        <f t="shared" si="2782"/>
        <v>117000</v>
      </c>
      <c r="K6166" s="733">
        <f t="shared" si="2764"/>
        <v>44.285714285714285</v>
      </c>
    </row>
    <row r="6167" spans="1:11" ht="13.5" customHeight="1" x14ac:dyDescent="0.25">
      <c r="A6167" s="747" t="s">
        <v>909</v>
      </c>
      <c r="B6167" s="4" t="s">
        <v>142</v>
      </c>
      <c r="C6167" s="611">
        <v>210000</v>
      </c>
      <c r="D6167" s="211"/>
      <c r="E6167" s="211"/>
      <c r="F6167" s="693"/>
      <c r="G6167" s="828">
        <v>93000</v>
      </c>
      <c r="H6167" s="629"/>
      <c r="I6167" s="829">
        <f>H6167+G6167</f>
        <v>93000</v>
      </c>
      <c r="J6167" s="630">
        <f>C6167-I6167</f>
        <v>117000</v>
      </c>
      <c r="K6167" s="733">
        <f t="shared" si="2764"/>
        <v>44.285714285714285</v>
      </c>
    </row>
    <row r="6168" spans="1:11" ht="13.5" customHeight="1" x14ac:dyDescent="0.25">
      <c r="A6168" s="768" t="s">
        <v>910</v>
      </c>
      <c r="B6168" s="5" t="s">
        <v>143</v>
      </c>
      <c r="C6168" s="611">
        <f>C6169</f>
        <v>2880000</v>
      </c>
      <c r="D6168" s="611">
        <f t="shared" ref="D6168:J6168" si="2783">D6169</f>
        <v>0</v>
      </c>
      <c r="E6168" s="611">
        <f t="shared" si="2783"/>
        <v>0</v>
      </c>
      <c r="F6168" s="663">
        <f t="shared" si="2783"/>
        <v>0</v>
      </c>
      <c r="G6168" s="824">
        <f t="shared" si="2783"/>
        <v>2160000</v>
      </c>
      <c r="H6168" s="12">
        <f t="shared" si="2783"/>
        <v>0</v>
      </c>
      <c r="I6168" s="834">
        <f t="shared" si="2783"/>
        <v>2160000</v>
      </c>
      <c r="J6168" s="634">
        <f t="shared" si="2783"/>
        <v>720000</v>
      </c>
      <c r="K6168" s="733">
        <f t="shared" si="2764"/>
        <v>75</v>
      </c>
    </row>
    <row r="6169" spans="1:11" ht="13.5" customHeight="1" x14ac:dyDescent="0.25">
      <c r="A6169" s="768" t="s">
        <v>911</v>
      </c>
      <c r="B6169" s="5" t="s">
        <v>144</v>
      </c>
      <c r="C6169" s="611">
        <v>2880000</v>
      </c>
      <c r="D6169" s="590"/>
      <c r="E6169" s="590"/>
      <c r="F6169" s="698"/>
      <c r="G6169" s="828">
        <v>2160000</v>
      </c>
      <c r="H6169" s="629">
        <v>0</v>
      </c>
      <c r="I6169" s="829">
        <f>H6169+G6169</f>
        <v>2160000</v>
      </c>
      <c r="J6169" s="630">
        <f>C6169-I6169</f>
        <v>720000</v>
      </c>
      <c r="K6169" s="733">
        <f t="shared" si="2764"/>
        <v>75</v>
      </c>
    </row>
    <row r="6170" spans="1:11" ht="13.5" customHeight="1" x14ac:dyDescent="0.25">
      <c r="A6170" s="773"/>
      <c r="B6170" s="430"/>
      <c r="C6170" s="611"/>
      <c r="D6170" s="590"/>
      <c r="E6170" s="590"/>
      <c r="F6170" s="698"/>
      <c r="G6170" s="805"/>
      <c r="H6170" s="629"/>
      <c r="I6170" s="829"/>
      <c r="J6170" s="630"/>
      <c r="K6170" s="737"/>
    </row>
    <row r="6171" spans="1:11" ht="13.5" customHeight="1" x14ac:dyDescent="0.25">
      <c r="A6171" s="912"/>
      <c r="B6171" s="912"/>
      <c r="C6171" s="880"/>
      <c r="D6171" s="916"/>
      <c r="E6171" s="916"/>
      <c r="F6171" s="916"/>
      <c r="G6171" s="916"/>
      <c r="H6171" s="882"/>
      <c r="I6171" s="882"/>
      <c r="J6171" s="883"/>
      <c r="K6171" s="884"/>
    </row>
    <row r="6172" spans="1:11" ht="13.5" customHeight="1" x14ac:dyDescent="0.25">
      <c r="A6172" s="914"/>
      <c r="B6172" s="914"/>
      <c r="C6172" s="885"/>
      <c r="D6172" s="917"/>
      <c r="E6172" s="917"/>
      <c r="F6172" s="917"/>
      <c r="G6172" s="917"/>
      <c r="H6172" s="415"/>
      <c r="I6172" s="415"/>
      <c r="J6172" s="886"/>
      <c r="K6172" s="887"/>
    </row>
    <row r="6173" spans="1:11" ht="13.5" customHeight="1" x14ac:dyDescent="0.25">
      <c r="A6173" s="914"/>
      <c r="B6173" s="914"/>
      <c r="C6173" s="885"/>
      <c r="D6173" s="917"/>
      <c r="E6173" s="917"/>
      <c r="F6173" s="917"/>
      <c r="G6173" s="917"/>
      <c r="H6173" s="415"/>
      <c r="I6173" s="415"/>
      <c r="J6173" s="886"/>
      <c r="K6173" s="887"/>
    </row>
    <row r="6174" spans="1:11" ht="13.5" customHeight="1" x14ac:dyDescent="0.25">
      <c r="A6174" s="914"/>
      <c r="B6174" s="914"/>
      <c r="C6174" s="885"/>
      <c r="D6174" s="917"/>
      <c r="E6174" s="917"/>
      <c r="F6174" s="917"/>
      <c r="G6174" s="917"/>
      <c r="H6174" s="415"/>
      <c r="I6174" s="415"/>
      <c r="J6174" s="886"/>
      <c r="K6174" s="887"/>
    </row>
    <row r="6175" spans="1:11" ht="13.5" customHeight="1" x14ac:dyDescent="0.25">
      <c r="A6175" s="914"/>
      <c r="B6175" s="914"/>
      <c r="C6175" s="885"/>
      <c r="D6175" s="917"/>
      <c r="E6175" s="917"/>
      <c r="F6175" s="917"/>
      <c r="G6175" s="917"/>
      <c r="H6175" s="415"/>
      <c r="I6175" s="415"/>
      <c r="J6175" s="886"/>
      <c r="K6175" s="887"/>
    </row>
    <row r="6176" spans="1:11" ht="13.5" customHeight="1" x14ac:dyDescent="0.25">
      <c r="A6176" s="914"/>
      <c r="B6176" s="914"/>
      <c r="C6176" s="885"/>
      <c r="D6176" s="917"/>
      <c r="E6176" s="917"/>
      <c r="F6176" s="917"/>
      <c r="G6176" s="917"/>
      <c r="H6176" s="415"/>
      <c r="I6176" s="415"/>
      <c r="J6176" s="886"/>
      <c r="K6176" s="887"/>
    </row>
    <row r="6177" spans="1:13" ht="13.5" customHeight="1" x14ac:dyDescent="0.25">
      <c r="A6177" s="914"/>
      <c r="B6177" s="914"/>
      <c r="C6177" s="885"/>
      <c r="D6177" s="917"/>
      <c r="E6177" s="917"/>
      <c r="F6177" s="917"/>
      <c r="G6177" s="917"/>
      <c r="H6177" s="415"/>
      <c r="I6177" s="415"/>
      <c r="J6177" s="886"/>
      <c r="K6177" s="887"/>
    </row>
    <row r="6178" spans="1:13" ht="13.5" customHeight="1" x14ac:dyDescent="0.25">
      <c r="A6178" s="914"/>
      <c r="B6178" s="914"/>
      <c r="C6178" s="885"/>
      <c r="D6178" s="917"/>
      <c r="E6178" s="917"/>
      <c r="F6178" s="917"/>
      <c r="G6178" s="917"/>
      <c r="H6178" s="415"/>
      <c r="I6178" s="415"/>
      <c r="J6178" s="886"/>
      <c r="K6178" s="887"/>
    </row>
    <row r="6179" spans="1:13" ht="12.95" customHeight="1" x14ac:dyDescent="0.25">
      <c r="A6179" s="914"/>
      <c r="B6179" s="914"/>
      <c r="C6179" s="885"/>
      <c r="D6179" s="917"/>
      <c r="E6179" s="917"/>
      <c r="F6179" s="917"/>
      <c r="G6179" s="917"/>
      <c r="H6179" s="415"/>
      <c r="I6179" s="415"/>
      <c r="J6179" s="886"/>
      <c r="K6179" s="887">
        <v>9</v>
      </c>
    </row>
    <row r="6180" spans="1:13" ht="12.95" customHeight="1" x14ac:dyDescent="0.25">
      <c r="A6180" s="717" t="s">
        <v>435</v>
      </c>
      <c r="B6180" s="689">
        <v>2</v>
      </c>
      <c r="C6180" s="690" t="s">
        <v>436</v>
      </c>
      <c r="D6180" s="690" t="s">
        <v>437</v>
      </c>
      <c r="E6180" s="690" t="s">
        <v>438</v>
      </c>
      <c r="F6180" s="691" t="s">
        <v>439</v>
      </c>
      <c r="G6180" s="801">
        <v>7</v>
      </c>
      <c r="H6180" s="581">
        <v>8</v>
      </c>
      <c r="I6180" s="924">
        <v>9</v>
      </c>
      <c r="J6180" s="582">
        <v>10</v>
      </c>
      <c r="K6180" s="718">
        <v>11</v>
      </c>
    </row>
    <row r="6181" spans="1:13" ht="12.95" customHeight="1" x14ac:dyDescent="0.25">
      <c r="A6181" s="774" t="s">
        <v>773</v>
      </c>
      <c r="B6181" s="426" t="s">
        <v>774</v>
      </c>
      <c r="C6181" s="666">
        <f t="shared" ref="C6181:J6181" si="2784">C6182+C6196</f>
        <v>11500000</v>
      </c>
      <c r="D6181" s="666">
        <f t="shared" si="2784"/>
        <v>0</v>
      </c>
      <c r="E6181" s="666">
        <f t="shared" si="2784"/>
        <v>0</v>
      </c>
      <c r="F6181" s="650">
        <f t="shared" si="2784"/>
        <v>0</v>
      </c>
      <c r="G6181" s="858">
        <f t="shared" si="2784"/>
        <v>1434000</v>
      </c>
      <c r="H6181" s="666">
        <f t="shared" si="2784"/>
        <v>0</v>
      </c>
      <c r="I6181" s="1587">
        <f t="shared" si="2784"/>
        <v>1434000</v>
      </c>
      <c r="J6181" s="877">
        <f t="shared" si="2784"/>
        <v>10066000</v>
      </c>
      <c r="K6181" s="775">
        <f t="shared" ref="K6181:K6188" si="2785">I6181/C6181*100</f>
        <v>12.469565217391304</v>
      </c>
      <c r="M6181" s="82">
        <v>1375000</v>
      </c>
    </row>
    <row r="6182" spans="1:13" ht="12.95" customHeight="1" thickBot="1" x14ac:dyDescent="0.3">
      <c r="A6182" s="371" t="s">
        <v>53</v>
      </c>
      <c r="B6182" s="54" t="s">
        <v>54</v>
      </c>
      <c r="C6182" s="616">
        <f>C6183</f>
        <v>10000000</v>
      </c>
      <c r="D6182" s="616">
        <f t="shared" ref="D6182:J6182" si="2786">D6183</f>
        <v>0</v>
      </c>
      <c r="E6182" s="616">
        <f t="shared" si="2786"/>
        <v>0</v>
      </c>
      <c r="F6182" s="622">
        <f t="shared" si="2786"/>
        <v>0</v>
      </c>
      <c r="G6182" s="819">
        <f t="shared" si="2786"/>
        <v>655250</v>
      </c>
      <c r="H6182" s="616">
        <f t="shared" si="2786"/>
        <v>0</v>
      </c>
      <c r="I6182" s="961">
        <f t="shared" si="2786"/>
        <v>655250</v>
      </c>
      <c r="J6182" s="865">
        <f t="shared" si="2786"/>
        <v>9344750</v>
      </c>
      <c r="K6182" s="739">
        <f t="shared" si="2785"/>
        <v>6.5525000000000002</v>
      </c>
    </row>
    <row r="6183" spans="1:13" ht="12.95" customHeight="1" thickBot="1" x14ac:dyDescent="0.3">
      <c r="A6183" s="776" t="s">
        <v>311</v>
      </c>
      <c r="B6183" s="3" t="s">
        <v>136</v>
      </c>
      <c r="C6183" s="617">
        <f>C6184+C6186+C6190+C6193</f>
        <v>10000000</v>
      </c>
      <c r="D6183" s="617">
        <f t="shared" ref="D6183:J6183" si="2787">D6184+D6186+D6190+D6193</f>
        <v>0</v>
      </c>
      <c r="E6183" s="617">
        <f t="shared" si="2787"/>
        <v>0</v>
      </c>
      <c r="F6183" s="624">
        <f t="shared" si="2787"/>
        <v>0</v>
      </c>
      <c r="G6183" s="820">
        <f t="shared" si="2787"/>
        <v>655250</v>
      </c>
      <c r="H6183" s="617">
        <f t="shared" si="2787"/>
        <v>0</v>
      </c>
      <c r="I6183" s="934">
        <f t="shared" si="2787"/>
        <v>655250</v>
      </c>
      <c r="J6183" s="625">
        <f t="shared" si="2787"/>
        <v>9344750</v>
      </c>
      <c r="K6183" s="741">
        <f t="shared" si="2785"/>
        <v>6.5525000000000002</v>
      </c>
    </row>
    <row r="6184" spans="1:13" ht="12.95" customHeight="1" x14ac:dyDescent="0.25">
      <c r="A6184" s="777" t="s">
        <v>312</v>
      </c>
      <c r="B6184" s="41" t="s">
        <v>139</v>
      </c>
      <c r="C6184" s="618">
        <f>C6185</f>
        <v>1550000</v>
      </c>
      <c r="D6184" s="618">
        <f t="shared" ref="D6184:J6184" si="2788">D6185</f>
        <v>0</v>
      </c>
      <c r="E6184" s="618">
        <f t="shared" si="2788"/>
        <v>0</v>
      </c>
      <c r="F6184" s="626">
        <f t="shared" si="2788"/>
        <v>0</v>
      </c>
      <c r="G6184" s="821">
        <f t="shared" si="2788"/>
        <v>404000</v>
      </c>
      <c r="H6184" s="618">
        <f t="shared" si="2788"/>
        <v>0</v>
      </c>
      <c r="I6184" s="935">
        <f t="shared" si="2788"/>
        <v>404000</v>
      </c>
      <c r="J6184" s="628">
        <f t="shared" si="2788"/>
        <v>1146000</v>
      </c>
      <c r="K6184" s="743">
        <f t="shared" si="2785"/>
        <v>26.064516129032256</v>
      </c>
    </row>
    <row r="6185" spans="1:13" ht="12.95" customHeight="1" x14ac:dyDescent="0.25">
      <c r="A6185" s="778" t="s">
        <v>313</v>
      </c>
      <c r="B6185" s="4" t="s">
        <v>140</v>
      </c>
      <c r="C6185" s="12">
        <v>1550000</v>
      </c>
      <c r="D6185" s="218"/>
      <c r="E6185" s="218"/>
      <c r="F6185" s="697"/>
      <c r="G6185" s="822">
        <v>404000</v>
      </c>
      <c r="H6185" s="605"/>
      <c r="I6185" s="831">
        <f>H6185+G6185</f>
        <v>404000</v>
      </c>
      <c r="J6185" s="604">
        <f>C6185-I6185</f>
        <v>1146000</v>
      </c>
      <c r="K6185" s="733">
        <f t="shared" si="2785"/>
        <v>26.064516129032256</v>
      </c>
    </row>
    <row r="6186" spans="1:13" ht="12.95" customHeight="1" x14ac:dyDescent="0.25">
      <c r="A6186" s="778" t="s">
        <v>314</v>
      </c>
      <c r="B6186" s="4" t="s">
        <v>141</v>
      </c>
      <c r="C6186" s="12">
        <f>C6187+C6188+C6189</f>
        <v>1350000</v>
      </c>
      <c r="D6186" s="12">
        <f t="shared" ref="D6186:J6186" si="2789">D6187+D6188+D6189</f>
        <v>0</v>
      </c>
      <c r="E6186" s="12">
        <f t="shared" si="2789"/>
        <v>0</v>
      </c>
      <c r="F6186" s="12">
        <f t="shared" si="2789"/>
        <v>0</v>
      </c>
      <c r="G6186" s="12">
        <f t="shared" si="2789"/>
        <v>251250</v>
      </c>
      <c r="H6186" s="12">
        <f t="shared" si="2789"/>
        <v>0</v>
      </c>
      <c r="I6186" s="12">
        <f t="shared" si="2789"/>
        <v>251250</v>
      </c>
      <c r="J6186" s="12">
        <f t="shared" si="2789"/>
        <v>1098750</v>
      </c>
      <c r="K6186" s="733">
        <f t="shared" si="2785"/>
        <v>18.611111111111111</v>
      </c>
    </row>
    <row r="6187" spans="1:13" ht="12.95" customHeight="1" x14ac:dyDescent="0.25">
      <c r="A6187" s="778" t="s">
        <v>1019</v>
      </c>
      <c r="B6187" s="4" t="s">
        <v>1020</v>
      </c>
      <c r="C6187" s="12">
        <v>900000</v>
      </c>
      <c r="D6187" s="12"/>
      <c r="E6187" s="12"/>
      <c r="F6187" s="633"/>
      <c r="G6187" s="824">
        <v>150000</v>
      </c>
      <c r="H6187" s="12"/>
      <c r="I6187" s="834">
        <f>G6187+H6187</f>
        <v>150000</v>
      </c>
      <c r="J6187" s="634">
        <f>C6187-I6187</f>
        <v>750000</v>
      </c>
      <c r="K6187" s="733">
        <f t="shared" si="2785"/>
        <v>16.666666666666664</v>
      </c>
    </row>
    <row r="6188" spans="1:13" ht="12.95" customHeight="1" x14ac:dyDescent="0.25">
      <c r="A6188" s="778" t="s">
        <v>315</v>
      </c>
      <c r="B6188" s="4" t="s">
        <v>142</v>
      </c>
      <c r="C6188" s="12">
        <v>450000</v>
      </c>
      <c r="D6188" s="218"/>
      <c r="E6188" s="218"/>
      <c r="F6188" s="697"/>
      <c r="G6188" s="822">
        <v>101250</v>
      </c>
      <c r="H6188" s="605"/>
      <c r="I6188" s="831">
        <f>H6188+G6188</f>
        <v>101250</v>
      </c>
      <c r="J6188" s="604">
        <f>C6188-I6188</f>
        <v>348750</v>
      </c>
      <c r="K6188" s="733">
        <f t="shared" si="2785"/>
        <v>22.5</v>
      </c>
    </row>
    <row r="6189" spans="1:13" ht="12.95" customHeight="1" x14ac:dyDescent="0.25">
      <c r="A6189" s="778" t="s">
        <v>912</v>
      </c>
      <c r="B6189" s="4" t="s">
        <v>387</v>
      </c>
      <c r="C6189" s="12">
        <v>0</v>
      </c>
      <c r="D6189" s="218"/>
      <c r="E6189" s="218"/>
      <c r="F6189" s="697"/>
      <c r="G6189" s="822"/>
      <c r="H6189" s="605"/>
      <c r="I6189" s="831"/>
      <c r="J6189" s="604">
        <f>C6189-I6189</f>
        <v>0</v>
      </c>
      <c r="K6189" s="733"/>
    </row>
    <row r="6190" spans="1:13" ht="12.95" customHeight="1" x14ac:dyDescent="0.25">
      <c r="A6190" s="778" t="s">
        <v>316</v>
      </c>
      <c r="B6190" s="4" t="s">
        <v>143</v>
      </c>
      <c r="C6190" s="12">
        <f>C6191+C6192</f>
        <v>5000000</v>
      </c>
      <c r="D6190" s="12">
        <f t="shared" ref="D6190:J6190" si="2790">D6191+D6192</f>
        <v>0</v>
      </c>
      <c r="E6190" s="12">
        <f t="shared" si="2790"/>
        <v>0</v>
      </c>
      <c r="F6190" s="633">
        <f t="shared" si="2790"/>
        <v>0</v>
      </c>
      <c r="G6190" s="824">
        <f t="shared" si="2790"/>
        <v>0</v>
      </c>
      <c r="H6190" s="12">
        <f t="shared" si="2790"/>
        <v>0</v>
      </c>
      <c r="I6190" s="834">
        <f t="shared" si="2790"/>
        <v>0</v>
      </c>
      <c r="J6190" s="634">
        <f t="shared" si="2790"/>
        <v>5000000</v>
      </c>
      <c r="K6190" s="733">
        <f t="shared" ref="K6190:K6210" si="2791">I6190/C6190*100</f>
        <v>0</v>
      </c>
    </row>
    <row r="6191" spans="1:13" ht="12.95" customHeight="1" x14ac:dyDescent="0.25">
      <c r="A6191" s="778" t="s">
        <v>317</v>
      </c>
      <c r="B6191" s="4" t="s">
        <v>144</v>
      </c>
      <c r="C6191" s="12">
        <v>2250000</v>
      </c>
      <c r="D6191" s="218"/>
      <c r="E6191" s="218"/>
      <c r="F6191" s="697"/>
      <c r="G6191" s="804"/>
      <c r="H6191" s="605"/>
      <c r="I6191" s="823">
        <f>H6191+G6191</f>
        <v>0</v>
      </c>
      <c r="J6191" s="604">
        <f>C6191-I6191</f>
        <v>2250000</v>
      </c>
      <c r="K6191" s="733">
        <f t="shared" si="2791"/>
        <v>0</v>
      </c>
    </row>
    <row r="6192" spans="1:13" ht="12.95" customHeight="1" x14ac:dyDescent="0.25">
      <c r="A6192" s="778" t="s">
        <v>913</v>
      </c>
      <c r="B6192" s="4" t="s">
        <v>914</v>
      </c>
      <c r="C6192" s="611">
        <v>2750000</v>
      </c>
      <c r="D6192" s="211"/>
      <c r="E6192" s="211"/>
      <c r="F6192" s="693"/>
      <c r="G6192" s="805"/>
      <c r="H6192" s="629"/>
      <c r="I6192" s="829"/>
      <c r="J6192" s="604">
        <f>C6192-I6192</f>
        <v>2750000</v>
      </c>
      <c r="K6192" s="733">
        <f t="shared" si="2791"/>
        <v>0</v>
      </c>
    </row>
    <row r="6193" spans="1:11" ht="12.95" customHeight="1" x14ac:dyDescent="0.25">
      <c r="A6193" s="778" t="s">
        <v>915</v>
      </c>
      <c r="B6193" s="32" t="s">
        <v>918</v>
      </c>
      <c r="C6193" s="611">
        <f>C6194+C6195</f>
        <v>2100000</v>
      </c>
      <c r="D6193" s="611">
        <f t="shared" ref="D6193:J6193" si="2792">D6194+D6195</f>
        <v>0</v>
      </c>
      <c r="E6193" s="611">
        <f t="shared" si="2792"/>
        <v>0</v>
      </c>
      <c r="F6193" s="663">
        <f t="shared" si="2792"/>
        <v>0</v>
      </c>
      <c r="G6193" s="857">
        <f t="shared" si="2792"/>
        <v>0</v>
      </c>
      <c r="H6193" s="611">
        <f t="shared" si="2792"/>
        <v>0</v>
      </c>
      <c r="I6193" s="953">
        <f t="shared" si="2792"/>
        <v>0</v>
      </c>
      <c r="J6193" s="664">
        <f t="shared" si="2792"/>
        <v>2100000</v>
      </c>
      <c r="K6193" s="733">
        <f t="shared" si="2791"/>
        <v>0</v>
      </c>
    </row>
    <row r="6194" spans="1:11" ht="12.95" customHeight="1" x14ac:dyDescent="0.25">
      <c r="A6194" s="778" t="s">
        <v>916</v>
      </c>
      <c r="B6194" s="32" t="s">
        <v>919</v>
      </c>
      <c r="C6194" s="611">
        <v>1500000</v>
      </c>
      <c r="D6194" s="211"/>
      <c r="E6194" s="211"/>
      <c r="F6194" s="693"/>
      <c r="G6194" s="805"/>
      <c r="H6194" s="629"/>
      <c r="I6194" s="829"/>
      <c r="J6194" s="630">
        <f>C6194-I6194</f>
        <v>1500000</v>
      </c>
      <c r="K6194" s="733">
        <f t="shared" si="2791"/>
        <v>0</v>
      </c>
    </row>
    <row r="6195" spans="1:11" ht="12.95" customHeight="1" x14ac:dyDescent="0.25">
      <c r="A6195" s="778" t="s">
        <v>917</v>
      </c>
      <c r="B6195" s="32" t="s">
        <v>920</v>
      </c>
      <c r="C6195" s="611">
        <v>600000</v>
      </c>
      <c r="D6195" s="211"/>
      <c r="E6195" s="211"/>
      <c r="F6195" s="693"/>
      <c r="G6195" s="805"/>
      <c r="H6195" s="629"/>
      <c r="I6195" s="829"/>
      <c r="J6195" s="630">
        <f>C6195-I6195</f>
        <v>600000</v>
      </c>
      <c r="K6195" s="733">
        <f t="shared" si="2791"/>
        <v>0</v>
      </c>
    </row>
    <row r="6196" spans="1:11" ht="12.95" customHeight="1" thickBot="1" x14ac:dyDescent="0.3">
      <c r="A6196" s="371" t="s">
        <v>921</v>
      </c>
      <c r="B6196" s="54" t="s">
        <v>991</v>
      </c>
      <c r="C6196" s="616">
        <f>C6197</f>
        <v>1500000</v>
      </c>
      <c r="D6196" s="616">
        <f t="shared" ref="D6196:J6196" si="2793">D6197</f>
        <v>0</v>
      </c>
      <c r="E6196" s="616">
        <f t="shared" si="2793"/>
        <v>0</v>
      </c>
      <c r="F6196" s="622">
        <f t="shared" si="2793"/>
        <v>0</v>
      </c>
      <c r="G6196" s="838">
        <f t="shared" si="2793"/>
        <v>778750</v>
      </c>
      <c r="H6196" s="641">
        <f t="shared" si="2793"/>
        <v>0</v>
      </c>
      <c r="I6196" s="962">
        <f t="shared" si="2793"/>
        <v>778750</v>
      </c>
      <c r="J6196" s="632">
        <f t="shared" si="2793"/>
        <v>721250</v>
      </c>
      <c r="K6196" s="739">
        <f t="shared" si="2791"/>
        <v>51.916666666666664</v>
      </c>
    </row>
    <row r="6197" spans="1:11" ht="12.95" customHeight="1" thickBot="1" x14ac:dyDescent="0.3">
      <c r="A6197" s="776" t="s">
        <v>922</v>
      </c>
      <c r="B6197" s="3" t="s">
        <v>136</v>
      </c>
      <c r="C6197" s="617">
        <f>C6198+C6200+C6202</f>
        <v>1500000</v>
      </c>
      <c r="D6197" s="617">
        <f t="shared" ref="D6197:J6197" si="2794">D6198+D6200+D6202</f>
        <v>0</v>
      </c>
      <c r="E6197" s="617">
        <f t="shared" si="2794"/>
        <v>0</v>
      </c>
      <c r="F6197" s="624">
        <f t="shared" si="2794"/>
        <v>0</v>
      </c>
      <c r="G6197" s="820">
        <f t="shared" si="2794"/>
        <v>778750</v>
      </c>
      <c r="H6197" s="617">
        <f t="shared" si="2794"/>
        <v>0</v>
      </c>
      <c r="I6197" s="934">
        <f t="shared" si="2794"/>
        <v>778750</v>
      </c>
      <c r="J6197" s="625">
        <f t="shared" si="2794"/>
        <v>721250</v>
      </c>
      <c r="K6197" s="741">
        <f t="shared" si="2791"/>
        <v>51.916666666666664</v>
      </c>
    </row>
    <row r="6198" spans="1:11" ht="12.95" customHeight="1" x14ac:dyDescent="0.25">
      <c r="A6198" s="777" t="s">
        <v>923</v>
      </c>
      <c r="B6198" s="41" t="s">
        <v>139</v>
      </c>
      <c r="C6198" s="618">
        <f>C6199</f>
        <v>40000</v>
      </c>
      <c r="D6198" s="618">
        <f t="shared" ref="D6198:J6198" si="2795">D6199</f>
        <v>0</v>
      </c>
      <c r="E6198" s="618">
        <f t="shared" si="2795"/>
        <v>0</v>
      </c>
      <c r="F6198" s="626">
        <f t="shared" si="2795"/>
        <v>0</v>
      </c>
      <c r="G6198" s="821">
        <f t="shared" si="2795"/>
        <v>40000</v>
      </c>
      <c r="H6198" s="618">
        <f t="shared" si="2795"/>
        <v>0</v>
      </c>
      <c r="I6198" s="935">
        <f t="shared" si="2795"/>
        <v>40000</v>
      </c>
      <c r="J6198" s="628">
        <f t="shared" si="2795"/>
        <v>0</v>
      </c>
      <c r="K6198" s="743">
        <f t="shared" si="2791"/>
        <v>100</v>
      </c>
    </row>
    <row r="6199" spans="1:11" ht="12.95" customHeight="1" x14ac:dyDescent="0.25">
      <c r="A6199" s="778" t="s">
        <v>924</v>
      </c>
      <c r="B6199" s="4" t="s">
        <v>140</v>
      </c>
      <c r="C6199" s="12">
        <v>40000</v>
      </c>
      <c r="D6199" s="218"/>
      <c r="E6199" s="218"/>
      <c r="F6199" s="697"/>
      <c r="G6199" s="822">
        <v>40000</v>
      </c>
      <c r="H6199" s="605"/>
      <c r="I6199" s="823">
        <f>H6199+G6199</f>
        <v>40000</v>
      </c>
      <c r="J6199" s="604">
        <f>C6199-I6199</f>
        <v>0</v>
      </c>
      <c r="K6199" s="733">
        <f t="shared" si="2791"/>
        <v>100</v>
      </c>
    </row>
    <row r="6200" spans="1:11" ht="12.95" customHeight="1" x14ac:dyDescent="0.25">
      <c r="A6200" s="778" t="s">
        <v>925</v>
      </c>
      <c r="B6200" s="4" t="s">
        <v>141</v>
      </c>
      <c r="C6200" s="12">
        <f>C6201</f>
        <v>50000</v>
      </c>
      <c r="D6200" s="12">
        <f t="shared" ref="D6200:J6200" si="2796">D6201</f>
        <v>0</v>
      </c>
      <c r="E6200" s="12">
        <f t="shared" si="2796"/>
        <v>0</v>
      </c>
      <c r="F6200" s="633">
        <f t="shared" si="2796"/>
        <v>0</v>
      </c>
      <c r="G6200" s="824">
        <f t="shared" si="2796"/>
        <v>33750</v>
      </c>
      <c r="H6200" s="12">
        <f t="shared" si="2796"/>
        <v>0</v>
      </c>
      <c r="I6200" s="834">
        <f t="shared" si="2796"/>
        <v>33750</v>
      </c>
      <c r="J6200" s="634">
        <f t="shared" si="2796"/>
        <v>16250</v>
      </c>
      <c r="K6200" s="733">
        <f t="shared" si="2791"/>
        <v>67.5</v>
      </c>
    </row>
    <row r="6201" spans="1:11" ht="12.95" customHeight="1" x14ac:dyDescent="0.25">
      <c r="A6201" s="778" t="s">
        <v>926</v>
      </c>
      <c r="B6201" s="4" t="s">
        <v>142</v>
      </c>
      <c r="C6201" s="12">
        <v>50000</v>
      </c>
      <c r="D6201" s="218"/>
      <c r="E6201" s="218"/>
      <c r="F6201" s="697"/>
      <c r="G6201" s="822">
        <v>33750</v>
      </c>
      <c r="H6201" s="605"/>
      <c r="I6201" s="823">
        <f>H6201+G6201</f>
        <v>33750</v>
      </c>
      <c r="J6201" s="604">
        <f>C6201-I6201</f>
        <v>16250</v>
      </c>
      <c r="K6201" s="733">
        <f t="shared" si="2791"/>
        <v>67.5</v>
      </c>
    </row>
    <row r="6202" spans="1:11" ht="12.95" customHeight="1" x14ac:dyDescent="0.25">
      <c r="A6202" s="778" t="s">
        <v>927</v>
      </c>
      <c r="B6202" s="4" t="s">
        <v>143</v>
      </c>
      <c r="C6202" s="12">
        <f>C6203</f>
        <v>1410000</v>
      </c>
      <c r="D6202" s="12">
        <f t="shared" ref="D6202:J6202" si="2797">D6203</f>
        <v>0</v>
      </c>
      <c r="E6202" s="12">
        <f t="shared" si="2797"/>
        <v>0</v>
      </c>
      <c r="F6202" s="633">
        <f t="shared" si="2797"/>
        <v>0</v>
      </c>
      <c r="G6202" s="824">
        <f t="shared" si="2797"/>
        <v>705000</v>
      </c>
      <c r="H6202" s="12">
        <f t="shared" si="2797"/>
        <v>0</v>
      </c>
      <c r="I6202" s="834">
        <f t="shared" si="2797"/>
        <v>705000</v>
      </c>
      <c r="J6202" s="634">
        <f t="shared" si="2797"/>
        <v>705000</v>
      </c>
      <c r="K6202" s="733">
        <f t="shared" si="2791"/>
        <v>50</v>
      </c>
    </row>
    <row r="6203" spans="1:11" ht="12.95" customHeight="1" x14ac:dyDescent="0.25">
      <c r="A6203" s="778" t="s">
        <v>928</v>
      </c>
      <c r="B6203" s="4" t="s">
        <v>144</v>
      </c>
      <c r="C6203" s="12">
        <v>1410000</v>
      </c>
      <c r="D6203" s="218"/>
      <c r="E6203" s="218"/>
      <c r="F6203" s="697"/>
      <c r="G6203" s="822">
        <v>705000</v>
      </c>
      <c r="H6203" s="605"/>
      <c r="I6203" s="823">
        <f>H6203+G6203</f>
        <v>705000</v>
      </c>
      <c r="J6203" s="604">
        <f>C6203-I6203</f>
        <v>705000</v>
      </c>
      <c r="K6203" s="733">
        <f t="shared" si="2791"/>
        <v>50</v>
      </c>
    </row>
    <row r="6204" spans="1:11" ht="12.95" customHeight="1" thickBot="1" x14ac:dyDescent="0.3">
      <c r="A6204" s="745" t="s">
        <v>102</v>
      </c>
      <c r="B6204" s="40" t="s">
        <v>94</v>
      </c>
      <c r="C6204" s="620">
        <f t="shared" ref="C6204:J6204" si="2798">C6205+C6214+C6226+C6237</f>
        <v>15285000</v>
      </c>
      <c r="D6204" s="620">
        <f t="shared" si="2798"/>
        <v>0</v>
      </c>
      <c r="E6204" s="620">
        <f t="shared" si="2798"/>
        <v>0</v>
      </c>
      <c r="F6204" s="453">
        <f t="shared" si="2798"/>
        <v>0</v>
      </c>
      <c r="G6204" s="825">
        <f t="shared" si="2798"/>
        <v>2416000</v>
      </c>
      <c r="H6204" s="619">
        <f t="shared" si="2798"/>
        <v>4238750</v>
      </c>
      <c r="I6204" s="1585">
        <f t="shared" si="2798"/>
        <v>6654750</v>
      </c>
      <c r="J6204" s="621">
        <f t="shared" si="2798"/>
        <v>8630250</v>
      </c>
      <c r="K6204" s="775">
        <f t="shared" si="2791"/>
        <v>43.537782139352302</v>
      </c>
    </row>
    <row r="6205" spans="1:11" ht="12.95" customHeight="1" thickBot="1" x14ac:dyDescent="0.3">
      <c r="A6205" s="371" t="s">
        <v>56</v>
      </c>
      <c r="B6205" s="54" t="s">
        <v>57</v>
      </c>
      <c r="C6205" s="616">
        <f>C6206</f>
        <v>4900000</v>
      </c>
      <c r="D6205" s="616">
        <f t="shared" ref="D6205:J6205" si="2799">D6206</f>
        <v>0</v>
      </c>
      <c r="E6205" s="616">
        <f t="shared" si="2799"/>
        <v>0</v>
      </c>
      <c r="F6205" s="622">
        <f t="shared" si="2799"/>
        <v>0</v>
      </c>
      <c r="G6205" s="838">
        <f t="shared" si="2799"/>
        <v>0</v>
      </c>
      <c r="H6205" s="641">
        <f t="shared" si="2799"/>
        <v>0</v>
      </c>
      <c r="I6205" s="962">
        <f t="shared" si="2799"/>
        <v>0</v>
      </c>
      <c r="J6205" s="632">
        <f t="shared" si="2799"/>
        <v>4900000</v>
      </c>
      <c r="K6205" s="757">
        <f t="shared" si="2791"/>
        <v>0</v>
      </c>
    </row>
    <row r="6206" spans="1:11" ht="12.95" customHeight="1" thickBot="1" x14ac:dyDescent="0.3">
      <c r="A6206" s="776" t="s">
        <v>318</v>
      </c>
      <c r="B6206" s="3" t="s">
        <v>136</v>
      </c>
      <c r="C6206" s="617">
        <f>C6207+C6209+C6212</f>
        <v>4900000</v>
      </c>
      <c r="D6206" s="617">
        <f t="shared" ref="D6206:J6206" si="2800">D6207+D6209+D6212</f>
        <v>0</v>
      </c>
      <c r="E6206" s="617">
        <f t="shared" si="2800"/>
        <v>0</v>
      </c>
      <c r="F6206" s="624">
        <f t="shared" si="2800"/>
        <v>0</v>
      </c>
      <c r="G6206" s="820">
        <f t="shared" si="2800"/>
        <v>0</v>
      </c>
      <c r="H6206" s="617">
        <f t="shared" si="2800"/>
        <v>0</v>
      </c>
      <c r="I6206" s="934">
        <f t="shared" si="2800"/>
        <v>0</v>
      </c>
      <c r="J6206" s="625">
        <f t="shared" si="2800"/>
        <v>4900000</v>
      </c>
      <c r="K6206" s="743">
        <f t="shared" si="2791"/>
        <v>0</v>
      </c>
    </row>
    <row r="6207" spans="1:11" ht="12.95" customHeight="1" x14ac:dyDescent="0.25">
      <c r="A6207" s="777" t="s">
        <v>319</v>
      </c>
      <c r="B6207" s="41" t="s">
        <v>139</v>
      </c>
      <c r="C6207" s="618">
        <f>C6208</f>
        <v>785000</v>
      </c>
      <c r="D6207" s="618">
        <f t="shared" ref="D6207:J6207" si="2801">D6208</f>
        <v>0</v>
      </c>
      <c r="E6207" s="618">
        <f t="shared" si="2801"/>
        <v>0</v>
      </c>
      <c r="F6207" s="626">
        <f t="shared" si="2801"/>
        <v>0</v>
      </c>
      <c r="G6207" s="821">
        <f t="shared" si="2801"/>
        <v>0</v>
      </c>
      <c r="H6207" s="618">
        <f t="shared" si="2801"/>
        <v>0</v>
      </c>
      <c r="I6207" s="935">
        <f t="shared" si="2801"/>
        <v>0</v>
      </c>
      <c r="J6207" s="628">
        <f t="shared" si="2801"/>
        <v>785000</v>
      </c>
      <c r="K6207" s="733">
        <f t="shared" si="2791"/>
        <v>0</v>
      </c>
    </row>
    <row r="6208" spans="1:11" ht="12.95" customHeight="1" x14ac:dyDescent="0.25">
      <c r="A6208" s="778" t="s">
        <v>320</v>
      </c>
      <c r="B6208" s="4" t="s">
        <v>140</v>
      </c>
      <c r="C6208" s="12">
        <v>785000</v>
      </c>
      <c r="D6208" s="218"/>
      <c r="E6208" s="218"/>
      <c r="F6208" s="697"/>
      <c r="G6208" s="804"/>
      <c r="H6208" s="587"/>
      <c r="I6208" s="823">
        <f>H6208+G6208</f>
        <v>0</v>
      </c>
      <c r="J6208" s="604">
        <f>C6208-I6208</f>
        <v>785000</v>
      </c>
      <c r="K6208" s="733">
        <f t="shared" si="2791"/>
        <v>0</v>
      </c>
    </row>
    <row r="6209" spans="1:11" ht="12.95" customHeight="1" x14ac:dyDescent="0.25">
      <c r="A6209" s="778" t="s">
        <v>321</v>
      </c>
      <c r="B6209" s="4" t="s">
        <v>141</v>
      </c>
      <c r="C6209" s="12">
        <f>C6210+C6211</f>
        <v>290000</v>
      </c>
      <c r="D6209" s="12">
        <f t="shared" ref="D6209:J6209" si="2802">D6210+D6211</f>
        <v>0</v>
      </c>
      <c r="E6209" s="12">
        <f t="shared" si="2802"/>
        <v>0</v>
      </c>
      <c r="F6209" s="633">
        <f t="shared" si="2802"/>
        <v>0</v>
      </c>
      <c r="G6209" s="824">
        <f t="shared" si="2802"/>
        <v>0</v>
      </c>
      <c r="H6209" s="12">
        <f t="shared" si="2802"/>
        <v>0</v>
      </c>
      <c r="I6209" s="834">
        <f t="shared" si="2802"/>
        <v>0</v>
      </c>
      <c r="J6209" s="634">
        <f t="shared" si="2802"/>
        <v>290000</v>
      </c>
      <c r="K6209" s="733">
        <f t="shared" si="2791"/>
        <v>0</v>
      </c>
    </row>
    <row r="6210" spans="1:11" ht="12.95" customHeight="1" x14ac:dyDescent="0.25">
      <c r="A6210" s="778" t="s">
        <v>322</v>
      </c>
      <c r="B6210" s="4" t="s">
        <v>142</v>
      </c>
      <c r="C6210" s="12">
        <v>90000</v>
      </c>
      <c r="D6210" s="218"/>
      <c r="E6210" s="218"/>
      <c r="F6210" s="697"/>
      <c r="G6210" s="804"/>
      <c r="H6210" s="587"/>
      <c r="I6210" s="823">
        <f>H6210+G6210</f>
        <v>0</v>
      </c>
      <c r="J6210" s="604">
        <f>C6210-I6210</f>
        <v>90000</v>
      </c>
      <c r="K6210" s="733">
        <f t="shared" si="2791"/>
        <v>0</v>
      </c>
    </row>
    <row r="6211" spans="1:11" ht="12.95" customHeight="1" x14ac:dyDescent="0.25">
      <c r="A6211" s="778" t="s">
        <v>929</v>
      </c>
      <c r="B6211" s="4" t="s">
        <v>809</v>
      </c>
      <c r="C6211" s="12">
        <v>200000</v>
      </c>
      <c r="D6211" s="218"/>
      <c r="E6211" s="218"/>
      <c r="F6211" s="697"/>
      <c r="G6211" s="804"/>
      <c r="H6211" s="587"/>
      <c r="I6211" s="823"/>
      <c r="J6211" s="604">
        <f>C6211-I6211</f>
        <v>200000</v>
      </c>
      <c r="K6211" s="733"/>
    </row>
    <row r="6212" spans="1:11" ht="12.95" customHeight="1" x14ac:dyDescent="0.25">
      <c r="A6212" s="778" t="s">
        <v>323</v>
      </c>
      <c r="B6212" s="4" t="s">
        <v>143</v>
      </c>
      <c r="C6212" s="12">
        <f>C6213</f>
        <v>3825000</v>
      </c>
      <c r="D6212" s="12">
        <f t="shared" ref="D6212:J6212" si="2803">D6213</f>
        <v>0</v>
      </c>
      <c r="E6212" s="12">
        <f t="shared" si="2803"/>
        <v>0</v>
      </c>
      <c r="F6212" s="633">
        <f t="shared" si="2803"/>
        <v>0</v>
      </c>
      <c r="G6212" s="824">
        <f t="shared" si="2803"/>
        <v>0</v>
      </c>
      <c r="H6212" s="12">
        <f t="shared" si="2803"/>
        <v>0</v>
      </c>
      <c r="I6212" s="954">
        <f t="shared" si="2803"/>
        <v>0</v>
      </c>
      <c r="J6212" s="634">
        <f t="shared" si="2803"/>
        <v>3825000</v>
      </c>
      <c r="K6212" s="733">
        <f t="shared" ref="K6212:K6219" si="2804">I6212/C6212*100</f>
        <v>0</v>
      </c>
    </row>
    <row r="6213" spans="1:11" ht="12.95" customHeight="1" x14ac:dyDescent="0.25">
      <c r="A6213" s="779" t="s">
        <v>324</v>
      </c>
      <c r="B6213" s="32" t="s">
        <v>144</v>
      </c>
      <c r="C6213" s="611">
        <v>3825000</v>
      </c>
      <c r="D6213" s="211"/>
      <c r="E6213" s="211"/>
      <c r="F6213" s="693"/>
      <c r="G6213" s="805"/>
      <c r="H6213" s="590"/>
      <c r="I6213" s="829">
        <f>H6213+G6213</f>
        <v>0</v>
      </c>
      <c r="J6213" s="630">
        <f>C6213-I6213</f>
        <v>3825000</v>
      </c>
      <c r="K6213" s="737">
        <f t="shared" si="2804"/>
        <v>0</v>
      </c>
    </row>
    <row r="6214" spans="1:11" ht="12.95" customHeight="1" thickBot="1" x14ac:dyDescent="0.3">
      <c r="A6214" s="769" t="s">
        <v>58</v>
      </c>
      <c r="B6214" s="125" t="s">
        <v>59</v>
      </c>
      <c r="C6214" s="667">
        <f>C6215</f>
        <v>6385000</v>
      </c>
      <c r="D6214" s="667">
        <f t="shared" ref="D6214:J6214" si="2805">D6215</f>
        <v>0</v>
      </c>
      <c r="E6214" s="667">
        <f t="shared" si="2805"/>
        <v>0</v>
      </c>
      <c r="F6214" s="668">
        <f t="shared" si="2805"/>
        <v>0</v>
      </c>
      <c r="G6214" s="859">
        <f t="shared" si="2805"/>
        <v>2416000</v>
      </c>
      <c r="H6214" s="669">
        <f t="shared" si="2805"/>
        <v>2195000</v>
      </c>
      <c r="I6214" s="969">
        <f t="shared" si="2805"/>
        <v>4611000</v>
      </c>
      <c r="J6214" s="670">
        <f t="shared" si="2805"/>
        <v>1774000</v>
      </c>
      <c r="K6214" s="780">
        <f t="shared" si="2804"/>
        <v>72.216131558339853</v>
      </c>
    </row>
    <row r="6215" spans="1:11" ht="12.95" customHeight="1" thickBot="1" x14ac:dyDescent="0.3">
      <c r="A6215" s="776" t="s">
        <v>325</v>
      </c>
      <c r="B6215" s="3" t="s">
        <v>136</v>
      </c>
      <c r="C6215" s="617">
        <f>C6216+C6218+C6221</f>
        <v>6385000</v>
      </c>
      <c r="D6215" s="617">
        <f t="shared" ref="D6215:J6215" si="2806">D6216+D6218+D6221</f>
        <v>0</v>
      </c>
      <c r="E6215" s="617">
        <f t="shared" si="2806"/>
        <v>0</v>
      </c>
      <c r="F6215" s="624">
        <f t="shared" si="2806"/>
        <v>0</v>
      </c>
      <c r="G6215" s="820">
        <f t="shared" si="2806"/>
        <v>2416000</v>
      </c>
      <c r="H6215" s="617">
        <f t="shared" si="2806"/>
        <v>2195000</v>
      </c>
      <c r="I6215" s="934">
        <f t="shared" si="2806"/>
        <v>4611000</v>
      </c>
      <c r="J6215" s="625">
        <f t="shared" si="2806"/>
        <v>1774000</v>
      </c>
      <c r="K6215" s="743">
        <f t="shared" si="2804"/>
        <v>72.216131558339853</v>
      </c>
    </row>
    <row r="6216" spans="1:11" ht="12.95" customHeight="1" x14ac:dyDescent="0.25">
      <c r="A6216" s="777" t="s">
        <v>326</v>
      </c>
      <c r="B6216" s="41" t="s">
        <v>139</v>
      </c>
      <c r="C6216" s="618">
        <f>C6217</f>
        <v>360000</v>
      </c>
      <c r="D6216" s="618">
        <f t="shared" ref="D6216:J6216" si="2807">D6217</f>
        <v>0</v>
      </c>
      <c r="E6216" s="618">
        <f t="shared" si="2807"/>
        <v>0</v>
      </c>
      <c r="F6216" s="626">
        <f t="shared" si="2807"/>
        <v>0</v>
      </c>
      <c r="G6216" s="821">
        <f t="shared" si="2807"/>
        <v>266000</v>
      </c>
      <c r="H6216" s="618">
        <f t="shared" si="2807"/>
        <v>0</v>
      </c>
      <c r="I6216" s="935">
        <f t="shared" si="2807"/>
        <v>266000</v>
      </c>
      <c r="J6216" s="628">
        <f t="shared" si="2807"/>
        <v>94000</v>
      </c>
      <c r="K6216" s="733">
        <f t="shared" si="2804"/>
        <v>73.888888888888886</v>
      </c>
    </row>
    <row r="6217" spans="1:11" ht="12.95" customHeight="1" x14ac:dyDescent="0.25">
      <c r="A6217" s="778" t="s">
        <v>327</v>
      </c>
      <c r="B6217" s="4" t="s">
        <v>140</v>
      </c>
      <c r="C6217" s="12">
        <v>360000</v>
      </c>
      <c r="D6217" s="218"/>
      <c r="E6217" s="218"/>
      <c r="F6217" s="697"/>
      <c r="G6217" s="822">
        <v>266000</v>
      </c>
      <c r="H6217" s="605"/>
      <c r="I6217" s="831">
        <f>H6217+G6217</f>
        <v>266000</v>
      </c>
      <c r="J6217" s="604">
        <f>C6217-I6217</f>
        <v>94000</v>
      </c>
      <c r="K6217" s="733">
        <f t="shared" si="2804"/>
        <v>73.888888888888886</v>
      </c>
    </row>
    <row r="6218" spans="1:11" ht="12.95" customHeight="1" x14ac:dyDescent="0.25">
      <c r="A6218" s="778" t="s">
        <v>328</v>
      </c>
      <c r="B6218" s="4" t="s">
        <v>141</v>
      </c>
      <c r="C6218" s="12">
        <f>C6219+C6220</f>
        <v>105000</v>
      </c>
      <c r="D6218" s="12">
        <f t="shared" ref="D6218:J6218" si="2808">D6219+D6220</f>
        <v>0</v>
      </c>
      <c r="E6218" s="12">
        <f t="shared" si="2808"/>
        <v>0</v>
      </c>
      <c r="F6218" s="633">
        <f t="shared" si="2808"/>
        <v>0</v>
      </c>
      <c r="G6218" s="824">
        <f t="shared" si="2808"/>
        <v>30000</v>
      </c>
      <c r="H6218" s="12">
        <f t="shared" si="2808"/>
        <v>0</v>
      </c>
      <c r="I6218" s="834">
        <f t="shared" si="2808"/>
        <v>30000</v>
      </c>
      <c r="J6218" s="634">
        <f t="shared" si="2808"/>
        <v>75000</v>
      </c>
      <c r="K6218" s="733">
        <f t="shared" si="2804"/>
        <v>28.571428571428569</v>
      </c>
    </row>
    <row r="6219" spans="1:11" ht="12.95" customHeight="1" x14ac:dyDescent="0.25">
      <c r="A6219" s="778" t="s">
        <v>329</v>
      </c>
      <c r="B6219" s="4" t="s">
        <v>142</v>
      </c>
      <c r="C6219" s="12">
        <v>105000</v>
      </c>
      <c r="D6219" s="218"/>
      <c r="E6219" s="218"/>
      <c r="F6219" s="697"/>
      <c r="G6219" s="822">
        <v>30000</v>
      </c>
      <c r="H6219" s="605"/>
      <c r="I6219" s="823">
        <f>H6219+G6219</f>
        <v>30000</v>
      </c>
      <c r="J6219" s="604">
        <f>C6219-I6219</f>
        <v>75000</v>
      </c>
      <c r="K6219" s="733">
        <f t="shared" si="2804"/>
        <v>28.571428571428569</v>
      </c>
    </row>
    <row r="6220" spans="1:11" ht="12.95" customHeight="1" x14ac:dyDescent="0.25">
      <c r="A6220" s="778" t="s">
        <v>930</v>
      </c>
      <c r="B6220" s="4" t="s">
        <v>809</v>
      </c>
      <c r="C6220" s="12">
        <v>0</v>
      </c>
      <c r="D6220" s="218"/>
      <c r="E6220" s="218"/>
      <c r="F6220" s="697"/>
      <c r="G6220" s="822"/>
      <c r="H6220" s="605"/>
      <c r="I6220" s="823"/>
      <c r="J6220" s="604">
        <f>C6220-I6220</f>
        <v>0</v>
      </c>
      <c r="K6220" s="733"/>
    </row>
    <row r="6221" spans="1:11" ht="12.95" customHeight="1" x14ac:dyDescent="0.25">
      <c r="A6221" s="778" t="s">
        <v>330</v>
      </c>
      <c r="B6221" s="4" t="s">
        <v>143</v>
      </c>
      <c r="C6221" s="12">
        <f>C6222</f>
        <v>5920000</v>
      </c>
      <c r="D6221" s="12">
        <f t="shared" ref="D6221:J6221" si="2809">D6222</f>
        <v>0</v>
      </c>
      <c r="E6221" s="12">
        <f t="shared" si="2809"/>
        <v>0</v>
      </c>
      <c r="F6221" s="633">
        <f t="shared" si="2809"/>
        <v>0</v>
      </c>
      <c r="G6221" s="824">
        <f t="shared" si="2809"/>
        <v>2120000</v>
      </c>
      <c r="H6221" s="12">
        <f t="shared" si="2809"/>
        <v>2195000</v>
      </c>
      <c r="I6221" s="834">
        <f t="shared" si="2809"/>
        <v>4315000</v>
      </c>
      <c r="J6221" s="634">
        <f t="shared" si="2809"/>
        <v>1605000</v>
      </c>
      <c r="K6221" s="733">
        <f>I6221/C6221*100</f>
        <v>72.888513513513516</v>
      </c>
    </row>
    <row r="6222" spans="1:11" ht="12.95" customHeight="1" x14ac:dyDescent="0.25">
      <c r="A6222" s="778" t="s">
        <v>331</v>
      </c>
      <c r="B6222" s="4" t="s">
        <v>144</v>
      </c>
      <c r="C6222" s="12">
        <v>5920000</v>
      </c>
      <c r="D6222" s="218"/>
      <c r="E6222" s="218"/>
      <c r="F6222" s="697"/>
      <c r="G6222" s="822">
        <v>2120000</v>
      </c>
      <c r="H6222" s="605">
        <v>2195000</v>
      </c>
      <c r="I6222" s="831">
        <f>H6222+G6222</f>
        <v>4315000</v>
      </c>
      <c r="J6222" s="604">
        <f>C6222-I6222</f>
        <v>1605000</v>
      </c>
      <c r="K6222" s="733">
        <f>I6222/C6222*100</f>
        <v>72.888513513513516</v>
      </c>
    </row>
    <row r="6223" spans="1:11" ht="13.5" customHeight="1" x14ac:dyDescent="0.25">
      <c r="A6223" s="918"/>
      <c r="B6223" s="879"/>
      <c r="C6223" s="880"/>
      <c r="D6223" s="881"/>
      <c r="E6223" s="881"/>
      <c r="F6223" s="881"/>
      <c r="G6223" s="882"/>
      <c r="H6223" s="882"/>
      <c r="I6223" s="941"/>
      <c r="J6223" s="883"/>
      <c r="K6223" s="884"/>
    </row>
    <row r="6224" spans="1:11" ht="13.5" customHeight="1" x14ac:dyDescent="0.25">
      <c r="A6224" s="919"/>
      <c r="B6224" s="7"/>
      <c r="C6224" s="885"/>
      <c r="D6224" s="220"/>
      <c r="E6224" s="220"/>
      <c r="F6224" s="220"/>
      <c r="G6224" s="415"/>
      <c r="H6224" s="415"/>
      <c r="I6224" s="942"/>
      <c r="J6224" s="886"/>
      <c r="K6224" s="887">
        <v>10</v>
      </c>
    </row>
    <row r="6225" spans="1:11" ht="13.5" customHeight="1" x14ac:dyDescent="0.25">
      <c r="A6225" s="717" t="s">
        <v>435</v>
      </c>
      <c r="B6225" s="689">
        <v>2</v>
      </c>
      <c r="C6225" s="690" t="s">
        <v>436</v>
      </c>
      <c r="D6225" s="690" t="s">
        <v>437</v>
      </c>
      <c r="E6225" s="690" t="s">
        <v>438</v>
      </c>
      <c r="F6225" s="691" t="s">
        <v>439</v>
      </c>
      <c r="G6225" s="801">
        <v>7</v>
      </c>
      <c r="H6225" s="581">
        <v>8</v>
      </c>
      <c r="I6225" s="924">
        <v>9</v>
      </c>
      <c r="J6225" s="582">
        <v>10</v>
      </c>
      <c r="K6225" s="718">
        <v>11</v>
      </c>
    </row>
    <row r="6226" spans="1:11" ht="13.5" customHeight="1" thickBot="1" x14ac:dyDescent="0.3">
      <c r="A6226" s="371" t="s">
        <v>60</v>
      </c>
      <c r="B6226" s="47" t="s">
        <v>61</v>
      </c>
      <c r="C6226" s="616">
        <f>C6227</f>
        <v>4000000</v>
      </c>
      <c r="D6226" s="616">
        <f t="shared" ref="D6226:J6226" si="2810">D6227</f>
        <v>0</v>
      </c>
      <c r="E6226" s="616">
        <f t="shared" si="2810"/>
        <v>0</v>
      </c>
      <c r="F6226" s="622">
        <f t="shared" si="2810"/>
        <v>0</v>
      </c>
      <c r="G6226" s="819">
        <f t="shared" si="2810"/>
        <v>0</v>
      </c>
      <c r="H6226" s="616">
        <f t="shared" si="2810"/>
        <v>2043750</v>
      </c>
      <c r="I6226" s="961">
        <f t="shared" si="2810"/>
        <v>2043750</v>
      </c>
      <c r="J6226" s="865">
        <f t="shared" si="2810"/>
        <v>1956250</v>
      </c>
      <c r="K6226" s="739">
        <f t="shared" ref="K6226:K6231" si="2811">I6226/C6226*100</f>
        <v>51.093750000000007</v>
      </c>
    </row>
    <row r="6227" spans="1:11" ht="13.5" customHeight="1" thickBot="1" x14ac:dyDescent="0.3">
      <c r="A6227" s="776" t="s">
        <v>332</v>
      </c>
      <c r="B6227" s="3" t="s">
        <v>136</v>
      </c>
      <c r="C6227" s="617">
        <f>C6228+C6230+C6233+C6235</f>
        <v>4000000</v>
      </c>
      <c r="D6227" s="617">
        <f t="shared" ref="D6227:J6227" si="2812">D6228+D6230+D6233+D6235</f>
        <v>0</v>
      </c>
      <c r="E6227" s="617">
        <f t="shared" si="2812"/>
        <v>0</v>
      </c>
      <c r="F6227" s="624">
        <f t="shared" si="2812"/>
        <v>0</v>
      </c>
      <c r="G6227" s="820">
        <f t="shared" si="2812"/>
        <v>0</v>
      </c>
      <c r="H6227" s="617">
        <f t="shared" si="2812"/>
        <v>2043750</v>
      </c>
      <c r="I6227" s="934">
        <f t="shared" si="2812"/>
        <v>2043750</v>
      </c>
      <c r="J6227" s="625">
        <f t="shared" si="2812"/>
        <v>1956250</v>
      </c>
      <c r="K6227" s="741">
        <f t="shared" si="2811"/>
        <v>51.093750000000007</v>
      </c>
    </row>
    <row r="6228" spans="1:11" ht="13.5" customHeight="1" x14ac:dyDescent="0.25">
      <c r="A6228" s="777" t="s">
        <v>333</v>
      </c>
      <c r="B6228" s="41" t="s">
        <v>139</v>
      </c>
      <c r="C6228" s="618">
        <f>C6229</f>
        <v>110000</v>
      </c>
      <c r="D6228" s="618">
        <f t="shared" ref="D6228:J6228" si="2813">D6229</f>
        <v>0</v>
      </c>
      <c r="E6228" s="618">
        <f t="shared" si="2813"/>
        <v>0</v>
      </c>
      <c r="F6228" s="626">
        <f t="shared" si="2813"/>
        <v>0</v>
      </c>
      <c r="G6228" s="827">
        <f t="shared" si="2813"/>
        <v>0</v>
      </c>
      <c r="H6228" s="627">
        <f t="shared" si="2813"/>
        <v>110000</v>
      </c>
      <c r="I6228" s="936">
        <f t="shared" si="2813"/>
        <v>110000</v>
      </c>
      <c r="J6228" s="628">
        <f t="shared" si="2813"/>
        <v>0</v>
      </c>
      <c r="K6228" s="743">
        <f t="shared" si="2811"/>
        <v>100</v>
      </c>
    </row>
    <row r="6229" spans="1:11" ht="13.5" customHeight="1" x14ac:dyDescent="0.25">
      <c r="A6229" s="778" t="s">
        <v>334</v>
      </c>
      <c r="B6229" s="4" t="s">
        <v>140</v>
      </c>
      <c r="C6229" s="12">
        <v>110000</v>
      </c>
      <c r="D6229" s="218"/>
      <c r="E6229" s="218"/>
      <c r="F6229" s="697"/>
      <c r="G6229" s="822"/>
      <c r="H6229" s="605">
        <v>110000</v>
      </c>
      <c r="I6229" s="823">
        <f>H6229+G6229</f>
        <v>110000</v>
      </c>
      <c r="J6229" s="604">
        <f>C6229-I6229</f>
        <v>0</v>
      </c>
      <c r="K6229" s="733">
        <f t="shared" si="2811"/>
        <v>100</v>
      </c>
    </row>
    <row r="6230" spans="1:11" ht="13.5" customHeight="1" x14ac:dyDescent="0.25">
      <c r="A6230" s="778" t="s">
        <v>335</v>
      </c>
      <c r="B6230" s="4" t="s">
        <v>141</v>
      </c>
      <c r="C6230" s="12">
        <f>C6231+C6232</f>
        <v>90000</v>
      </c>
      <c r="D6230" s="12">
        <f t="shared" ref="D6230:J6230" si="2814">D6231+D6232</f>
        <v>0</v>
      </c>
      <c r="E6230" s="12">
        <f t="shared" si="2814"/>
        <v>0</v>
      </c>
      <c r="F6230" s="633">
        <f t="shared" si="2814"/>
        <v>0</v>
      </c>
      <c r="G6230" s="824">
        <f t="shared" si="2814"/>
        <v>0</v>
      </c>
      <c r="H6230" s="12">
        <f t="shared" si="2814"/>
        <v>33750</v>
      </c>
      <c r="I6230" s="834">
        <f t="shared" si="2814"/>
        <v>33750</v>
      </c>
      <c r="J6230" s="634">
        <f t="shared" si="2814"/>
        <v>56250</v>
      </c>
      <c r="K6230" s="733">
        <f t="shared" si="2811"/>
        <v>37.5</v>
      </c>
    </row>
    <row r="6231" spans="1:11" ht="13.5" customHeight="1" x14ac:dyDescent="0.25">
      <c r="A6231" s="778" t="s">
        <v>336</v>
      </c>
      <c r="B6231" s="4" t="s">
        <v>142</v>
      </c>
      <c r="C6231" s="12">
        <v>90000</v>
      </c>
      <c r="D6231" s="218"/>
      <c r="E6231" s="218"/>
      <c r="F6231" s="697"/>
      <c r="G6231" s="822"/>
      <c r="H6231" s="605">
        <v>33750</v>
      </c>
      <c r="I6231" s="823">
        <f>H6231+G6231</f>
        <v>33750</v>
      </c>
      <c r="J6231" s="604">
        <f>C6231-I6231</f>
        <v>56250</v>
      </c>
      <c r="K6231" s="733">
        <f t="shared" si="2811"/>
        <v>37.5</v>
      </c>
    </row>
    <row r="6232" spans="1:11" ht="13.5" customHeight="1" x14ac:dyDescent="0.25">
      <c r="A6232" s="778" t="s">
        <v>931</v>
      </c>
      <c r="B6232" s="4" t="s">
        <v>809</v>
      </c>
      <c r="C6232" s="12">
        <v>0</v>
      </c>
      <c r="D6232" s="218"/>
      <c r="E6232" s="218"/>
      <c r="F6232" s="697"/>
      <c r="G6232" s="822"/>
      <c r="H6232" s="605"/>
      <c r="I6232" s="823"/>
      <c r="J6232" s="604">
        <f>C6232-I6232</f>
        <v>0</v>
      </c>
      <c r="K6232" s="733"/>
    </row>
    <row r="6233" spans="1:11" ht="13.5" customHeight="1" x14ac:dyDescent="0.25">
      <c r="A6233" s="778" t="s">
        <v>337</v>
      </c>
      <c r="B6233" s="4" t="s">
        <v>143</v>
      </c>
      <c r="C6233" s="12">
        <f>C6234</f>
        <v>1400000</v>
      </c>
      <c r="D6233" s="12">
        <f t="shared" ref="D6233:J6233" si="2815">D6234</f>
        <v>0</v>
      </c>
      <c r="E6233" s="12">
        <f t="shared" si="2815"/>
        <v>0</v>
      </c>
      <c r="F6233" s="633">
        <f t="shared" si="2815"/>
        <v>0</v>
      </c>
      <c r="G6233" s="860">
        <f t="shared" si="2815"/>
        <v>0</v>
      </c>
      <c r="H6233" s="416">
        <f t="shared" si="2815"/>
        <v>700000</v>
      </c>
      <c r="I6233" s="954">
        <f t="shared" si="2815"/>
        <v>700000</v>
      </c>
      <c r="J6233" s="634">
        <f t="shared" si="2815"/>
        <v>700000</v>
      </c>
      <c r="K6233" s="733">
        <f>I6233/C6233*100</f>
        <v>50</v>
      </c>
    </row>
    <row r="6234" spans="1:11" ht="13.5" customHeight="1" x14ac:dyDescent="0.25">
      <c r="A6234" s="778" t="s">
        <v>338</v>
      </c>
      <c r="B6234" s="4" t="s">
        <v>144</v>
      </c>
      <c r="C6234" s="12">
        <v>1400000</v>
      </c>
      <c r="D6234" s="218"/>
      <c r="E6234" s="218"/>
      <c r="F6234" s="697"/>
      <c r="G6234" s="822"/>
      <c r="H6234" s="605">
        <v>700000</v>
      </c>
      <c r="I6234" s="823">
        <f>H6234+G6234</f>
        <v>700000</v>
      </c>
      <c r="J6234" s="604">
        <f>C6234-I6234</f>
        <v>700000</v>
      </c>
      <c r="K6234" s="733">
        <f>I6234/C6234*100</f>
        <v>50</v>
      </c>
    </row>
    <row r="6235" spans="1:11" ht="13.5" customHeight="1" x14ac:dyDescent="0.25">
      <c r="A6235" s="778" t="s">
        <v>932</v>
      </c>
      <c r="B6235" s="32" t="s">
        <v>918</v>
      </c>
      <c r="C6235" s="611">
        <f>C6236</f>
        <v>2400000</v>
      </c>
      <c r="D6235" s="611">
        <f t="shared" ref="D6235:J6235" si="2816">D6236</f>
        <v>0</v>
      </c>
      <c r="E6235" s="611">
        <f t="shared" si="2816"/>
        <v>0</v>
      </c>
      <c r="F6235" s="663">
        <f t="shared" si="2816"/>
        <v>0</v>
      </c>
      <c r="G6235" s="857">
        <f t="shared" si="2816"/>
        <v>0</v>
      </c>
      <c r="H6235" s="611">
        <f t="shared" si="2816"/>
        <v>1200000</v>
      </c>
      <c r="I6235" s="953">
        <f t="shared" si="2816"/>
        <v>1200000</v>
      </c>
      <c r="J6235" s="664">
        <f t="shared" si="2816"/>
        <v>1200000</v>
      </c>
      <c r="K6235" s="733">
        <f>I6235/C6235*100</f>
        <v>50</v>
      </c>
    </row>
    <row r="6236" spans="1:11" ht="13.5" customHeight="1" x14ac:dyDescent="0.25">
      <c r="A6236" s="778" t="s">
        <v>933</v>
      </c>
      <c r="B6236" s="32" t="s">
        <v>919</v>
      </c>
      <c r="C6236" s="611">
        <v>2400000</v>
      </c>
      <c r="D6236" s="211"/>
      <c r="E6236" s="211"/>
      <c r="F6236" s="693"/>
      <c r="G6236" s="828"/>
      <c r="H6236" s="629">
        <v>1200000</v>
      </c>
      <c r="I6236" s="829">
        <f>H6236+G6236</f>
        <v>1200000</v>
      </c>
      <c r="J6236" s="630">
        <f>C6236-I6236</f>
        <v>1200000</v>
      </c>
      <c r="K6236" s="733">
        <f>I6236/C6236*100</f>
        <v>50</v>
      </c>
    </row>
    <row r="6237" spans="1:11" ht="13.5" customHeight="1" thickBot="1" x14ac:dyDescent="0.3">
      <c r="A6237" s="371" t="s">
        <v>62</v>
      </c>
      <c r="B6237" s="47" t="s">
        <v>63</v>
      </c>
      <c r="C6237" s="616">
        <f>C6238</f>
        <v>0</v>
      </c>
      <c r="D6237" s="616">
        <f t="shared" ref="D6237:J6237" si="2817">D6238</f>
        <v>0</v>
      </c>
      <c r="E6237" s="616">
        <f t="shared" si="2817"/>
        <v>0</v>
      </c>
      <c r="F6237" s="622">
        <f t="shared" si="2817"/>
        <v>0</v>
      </c>
      <c r="G6237" s="838">
        <f t="shared" si="2817"/>
        <v>0</v>
      </c>
      <c r="H6237" s="641">
        <f t="shared" si="2817"/>
        <v>0</v>
      </c>
      <c r="I6237" s="962">
        <f t="shared" si="2817"/>
        <v>0</v>
      </c>
      <c r="J6237" s="632">
        <f t="shared" si="2817"/>
        <v>0</v>
      </c>
      <c r="K6237" s="739">
        <v>0</v>
      </c>
    </row>
    <row r="6238" spans="1:11" ht="13.5" customHeight="1" thickBot="1" x14ac:dyDescent="0.3">
      <c r="A6238" s="1502" t="s">
        <v>339</v>
      </c>
      <c r="B6238" s="1503" t="s">
        <v>136</v>
      </c>
      <c r="C6238" s="1504">
        <f>C6239+C6241+C6244</f>
        <v>0</v>
      </c>
      <c r="D6238" s="1504">
        <f t="shared" ref="D6238:J6238" si="2818">D6239+D6241+D6244</f>
        <v>0</v>
      </c>
      <c r="E6238" s="1504">
        <f t="shared" si="2818"/>
        <v>0</v>
      </c>
      <c r="F6238" s="1505">
        <f t="shared" si="2818"/>
        <v>0</v>
      </c>
      <c r="G6238" s="1506">
        <f t="shared" si="2818"/>
        <v>0</v>
      </c>
      <c r="H6238" s="1504">
        <f t="shared" si="2818"/>
        <v>0</v>
      </c>
      <c r="I6238" s="1507">
        <f t="shared" si="2818"/>
        <v>0</v>
      </c>
      <c r="J6238" s="1508">
        <f t="shared" si="2818"/>
        <v>0</v>
      </c>
      <c r="K6238" s="757">
        <v>0</v>
      </c>
    </row>
    <row r="6239" spans="1:11" ht="13.5" customHeight="1" x14ac:dyDescent="0.25">
      <c r="A6239" s="1509" t="s">
        <v>340</v>
      </c>
      <c r="B6239" s="1510" t="s">
        <v>139</v>
      </c>
      <c r="C6239" s="1511">
        <f>C6240</f>
        <v>0</v>
      </c>
      <c r="D6239" s="1511">
        <f t="shared" ref="D6239:J6239" si="2819">D6240</f>
        <v>0</v>
      </c>
      <c r="E6239" s="1511">
        <f t="shared" si="2819"/>
        <v>0</v>
      </c>
      <c r="F6239" s="1512">
        <f t="shared" si="2819"/>
        <v>0</v>
      </c>
      <c r="G6239" s="1513">
        <f t="shared" si="2819"/>
        <v>0</v>
      </c>
      <c r="H6239" s="1511">
        <f t="shared" si="2819"/>
        <v>0</v>
      </c>
      <c r="I6239" s="1514">
        <f t="shared" si="2819"/>
        <v>0</v>
      </c>
      <c r="J6239" s="1515">
        <f t="shared" si="2819"/>
        <v>0</v>
      </c>
      <c r="K6239" s="1516">
        <v>0</v>
      </c>
    </row>
    <row r="6240" spans="1:11" ht="13.5" customHeight="1" x14ac:dyDescent="0.25">
      <c r="A6240" s="1517" t="s">
        <v>341</v>
      </c>
      <c r="B6240" s="1518" t="s">
        <v>140</v>
      </c>
      <c r="C6240" s="1260">
        <v>0</v>
      </c>
      <c r="D6240" s="1519"/>
      <c r="E6240" s="1519"/>
      <c r="F6240" s="1520"/>
      <c r="G6240" s="1552"/>
      <c r="H6240" s="1519"/>
      <c r="I6240" s="1523">
        <f>H6240+G6240</f>
        <v>0</v>
      </c>
      <c r="J6240" s="1524">
        <f>C6240-I6240</f>
        <v>0</v>
      </c>
      <c r="K6240" s="731">
        <v>0</v>
      </c>
    </row>
    <row r="6241" spans="1:11" ht="13.5" customHeight="1" x14ac:dyDescent="0.25">
      <c r="A6241" s="1517" t="s">
        <v>342</v>
      </c>
      <c r="B6241" s="1518" t="s">
        <v>141</v>
      </c>
      <c r="C6241" s="1260">
        <f>C6242+C6243</f>
        <v>0</v>
      </c>
      <c r="D6241" s="1260">
        <f t="shared" ref="D6241:J6241" si="2820">D6242+D6243</f>
        <v>0</v>
      </c>
      <c r="E6241" s="1260">
        <f t="shared" si="2820"/>
        <v>0</v>
      </c>
      <c r="F6241" s="1525">
        <f t="shared" si="2820"/>
        <v>0</v>
      </c>
      <c r="G6241" s="1526">
        <f t="shared" si="2820"/>
        <v>0</v>
      </c>
      <c r="H6241" s="1260">
        <f t="shared" si="2820"/>
        <v>0</v>
      </c>
      <c r="I6241" s="1527">
        <f t="shared" si="2820"/>
        <v>0</v>
      </c>
      <c r="J6241" s="1528">
        <f t="shared" si="2820"/>
        <v>0</v>
      </c>
      <c r="K6241" s="731">
        <v>0</v>
      </c>
    </row>
    <row r="6242" spans="1:11" ht="13.5" customHeight="1" x14ac:dyDescent="0.25">
      <c r="A6242" s="1517" t="s">
        <v>343</v>
      </c>
      <c r="B6242" s="1518" t="s">
        <v>142</v>
      </c>
      <c r="C6242" s="1260">
        <v>0</v>
      </c>
      <c r="D6242" s="1519"/>
      <c r="E6242" s="1519"/>
      <c r="F6242" s="1520"/>
      <c r="G6242" s="1552"/>
      <c r="H6242" s="1519"/>
      <c r="I6242" s="1523">
        <f>H6242+G6242</f>
        <v>0</v>
      </c>
      <c r="J6242" s="1524">
        <f>C6242-I6242</f>
        <v>0</v>
      </c>
      <c r="K6242" s="731">
        <v>0</v>
      </c>
    </row>
    <row r="6243" spans="1:11" ht="13.5" customHeight="1" x14ac:dyDescent="0.25">
      <c r="A6243" s="1517" t="s">
        <v>944</v>
      </c>
      <c r="B6243" s="1518" t="s">
        <v>809</v>
      </c>
      <c r="C6243" s="1260">
        <v>0</v>
      </c>
      <c r="D6243" s="1519"/>
      <c r="E6243" s="1519"/>
      <c r="F6243" s="1520"/>
      <c r="G6243" s="1552"/>
      <c r="H6243" s="1519"/>
      <c r="I6243" s="1523"/>
      <c r="J6243" s="1524">
        <f>C6243-I6243</f>
        <v>0</v>
      </c>
      <c r="K6243" s="731">
        <v>0</v>
      </c>
    </row>
    <row r="6244" spans="1:11" ht="13.5" customHeight="1" x14ac:dyDescent="0.25">
      <c r="A6244" s="1517" t="s">
        <v>344</v>
      </c>
      <c r="B6244" s="1518" t="s">
        <v>143</v>
      </c>
      <c r="C6244" s="1260">
        <f>C6245</f>
        <v>0</v>
      </c>
      <c r="D6244" s="1260">
        <f t="shared" ref="D6244:J6244" si="2821">D6245</f>
        <v>0</v>
      </c>
      <c r="E6244" s="1260">
        <f t="shared" si="2821"/>
        <v>0</v>
      </c>
      <c r="F6244" s="1525">
        <f t="shared" si="2821"/>
        <v>0</v>
      </c>
      <c r="G6244" s="1526">
        <f t="shared" si="2821"/>
        <v>0</v>
      </c>
      <c r="H6244" s="1260">
        <f t="shared" si="2821"/>
        <v>0</v>
      </c>
      <c r="I6244" s="1553">
        <f t="shared" si="2821"/>
        <v>0</v>
      </c>
      <c r="J6244" s="1528">
        <f t="shared" si="2821"/>
        <v>0</v>
      </c>
      <c r="K6244" s="731">
        <v>0</v>
      </c>
    </row>
    <row r="6245" spans="1:11" ht="13.5" customHeight="1" x14ac:dyDescent="0.25">
      <c r="A6245" s="1517" t="s">
        <v>345</v>
      </c>
      <c r="B6245" s="1518" t="s">
        <v>144</v>
      </c>
      <c r="C6245" s="1260">
        <v>0</v>
      </c>
      <c r="D6245" s="1519"/>
      <c r="E6245" s="1519"/>
      <c r="F6245" s="1520"/>
      <c r="G6245" s="1552"/>
      <c r="H6245" s="1519"/>
      <c r="I6245" s="1523">
        <f>H6245+G6245</f>
        <v>0</v>
      </c>
      <c r="J6245" s="1524">
        <f>C6245-I6245</f>
        <v>0</v>
      </c>
      <c r="K6245" s="731">
        <v>0</v>
      </c>
    </row>
    <row r="6246" spans="1:11" ht="13.5" customHeight="1" x14ac:dyDescent="0.25">
      <c r="A6246" s="745" t="s">
        <v>101</v>
      </c>
      <c r="B6246" s="38" t="s">
        <v>95</v>
      </c>
      <c r="C6246" s="620">
        <f>C6247</f>
        <v>2000000</v>
      </c>
      <c r="D6246" s="620">
        <f t="shared" ref="D6246:J6247" si="2822">D6247</f>
        <v>0</v>
      </c>
      <c r="E6246" s="620">
        <f t="shared" si="2822"/>
        <v>0</v>
      </c>
      <c r="F6246" s="453">
        <f t="shared" si="2822"/>
        <v>0</v>
      </c>
      <c r="G6246" s="825">
        <f t="shared" si="2822"/>
        <v>930000</v>
      </c>
      <c r="H6246" s="619">
        <f t="shared" si="2822"/>
        <v>586250</v>
      </c>
      <c r="I6246" s="1585">
        <f t="shared" si="2822"/>
        <v>1516250</v>
      </c>
      <c r="J6246" s="621">
        <f t="shared" si="2822"/>
        <v>483750</v>
      </c>
      <c r="K6246" s="746">
        <f t="shared" ref="K6246:K6251" si="2823">I6246/C6246*100</f>
        <v>75.8125</v>
      </c>
    </row>
    <row r="6247" spans="1:11" ht="13.5" customHeight="1" thickBot="1" x14ac:dyDescent="0.3">
      <c r="A6247" s="371" t="s">
        <v>346</v>
      </c>
      <c r="B6247" s="47" t="s">
        <v>64</v>
      </c>
      <c r="C6247" s="616">
        <f>C6248</f>
        <v>2000000</v>
      </c>
      <c r="D6247" s="616">
        <f t="shared" si="2822"/>
        <v>0</v>
      </c>
      <c r="E6247" s="616">
        <f t="shared" si="2822"/>
        <v>0</v>
      </c>
      <c r="F6247" s="622">
        <f t="shared" si="2822"/>
        <v>0</v>
      </c>
      <c r="G6247" s="838">
        <f t="shared" si="2822"/>
        <v>930000</v>
      </c>
      <c r="H6247" s="641">
        <f t="shared" si="2822"/>
        <v>586250</v>
      </c>
      <c r="I6247" s="962">
        <f t="shared" si="2822"/>
        <v>1516250</v>
      </c>
      <c r="J6247" s="632">
        <f t="shared" si="2822"/>
        <v>483750</v>
      </c>
      <c r="K6247" s="739">
        <f t="shared" si="2823"/>
        <v>75.8125</v>
      </c>
    </row>
    <row r="6248" spans="1:11" ht="13.5" customHeight="1" thickBot="1" x14ac:dyDescent="0.3">
      <c r="A6248" s="776" t="s">
        <v>347</v>
      </c>
      <c r="B6248" s="3" t="s">
        <v>136</v>
      </c>
      <c r="C6248" s="617">
        <f>C6249+C6251+C6254</f>
        <v>2000000</v>
      </c>
      <c r="D6248" s="617">
        <f t="shared" ref="D6248:J6248" si="2824">D6249+D6251+D6254</f>
        <v>0</v>
      </c>
      <c r="E6248" s="617">
        <f t="shared" si="2824"/>
        <v>0</v>
      </c>
      <c r="F6248" s="624">
        <f t="shared" si="2824"/>
        <v>0</v>
      </c>
      <c r="G6248" s="820">
        <f t="shared" si="2824"/>
        <v>930000</v>
      </c>
      <c r="H6248" s="617">
        <f t="shared" si="2824"/>
        <v>586250</v>
      </c>
      <c r="I6248" s="934">
        <f t="shared" si="2824"/>
        <v>1516250</v>
      </c>
      <c r="J6248" s="625">
        <f t="shared" si="2824"/>
        <v>483750</v>
      </c>
      <c r="K6248" s="741">
        <f t="shared" si="2823"/>
        <v>75.8125</v>
      </c>
    </row>
    <row r="6249" spans="1:11" ht="13.5" customHeight="1" x14ac:dyDescent="0.25">
      <c r="A6249" s="778" t="s">
        <v>934</v>
      </c>
      <c r="B6249" s="41" t="s">
        <v>935</v>
      </c>
      <c r="C6249" s="618">
        <f>C6250</f>
        <v>110000</v>
      </c>
      <c r="D6249" s="618">
        <f t="shared" ref="D6249:J6249" si="2825">D6250</f>
        <v>0</v>
      </c>
      <c r="E6249" s="618">
        <f t="shared" si="2825"/>
        <v>0</v>
      </c>
      <c r="F6249" s="626">
        <f t="shared" si="2825"/>
        <v>0</v>
      </c>
      <c r="G6249" s="833">
        <f t="shared" si="2825"/>
        <v>0</v>
      </c>
      <c r="H6249" s="635">
        <f t="shared" si="2825"/>
        <v>110000</v>
      </c>
      <c r="I6249" s="937">
        <f t="shared" si="2825"/>
        <v>110000</v>
      </c>
      <c r="J6249" s="628">
        <f t="shared" si="2825"/>
        <v>0</v>
      </c>
      <c r="K6249" s="743">
        <f t="shared" si="2823"/>
        <v>100</v>
      </c>
    </row>
    <row r="6250" spans="1:11" ht="13.5" customHeight="1" x14ac:dyDescent="0.25">
      <c r="A6250" s="778" t="s">
        <v>936</v>
      </c>
      <c r="B6250" s="4" t="s">
        <v>791</v>
      </c>
      <c r="C6250" s="12">
        <v>110000</v>
      </c>
      <c r="D6250" s="218"/>
      <c r="E6250" s="218"/>
      <c r="F6250" s="697"/>
      <c r="G6250" s="822"/>
      <c r="H6250" s="605">
        <v>110000</v>
      </c>
      <c r="I6250" s="823">
        <f>H6250+G6250</f>
        <v>110000</v>
      </c>
      <c r="J6250" s="878">
        <f>C6250-I6250</f>
        <v>0</v>
      </c>
      <c r="K6250" s="733">
        <f t="shared" si="2823"/>
        <v>100</v>
      </c>
    </row>
    <row r="6251" spans="1:11" ht="13.5" customHeight="1" x14ac:dyDescent="0.25">
      <c r="A6251" s="778" t="s">
        <v>348</v>
      </c>
      <c r="B6251" s="4" t="s">
        <v>141</v>
      </c>
      <c r="C6251" s="12">
        <f>C6252+C6253</f>
        <v>90000</v>
      </c>
      <c r="D6251" s="12">
        <f t="shared" ref="D6251:J6251" si="2826">D6252+D6253</f>
        <v>0</v>
      </c>
      <c r="E6251" s="12">
        <f t="shared" si="2826"/>
        <v>0</v>
      </c>
      <c r="F6251" s="12">
        <f t="shared" si="2826"/>
        <v>0</v>
      </c>
      <c r="G6251" s="12">
        <f t="shared" si="2826"/>
        <v>30000</v>
      </c>
      <c r="H6251" s="12">
        <f t="shared" si="2826"/>
        <v>26250</v>
      </c>
      <c r="I6251" s="12">
        <f t="shared" si="2826"/>
        <v>56250</v>
      </c>
      <c r="J6251" s="12">
        <f t="shared" si="2826"/>
        <v>33750</v>
      </c>
      <c r="K6251" s="733">
        <f t="shared" si="2823"/>
        <v>62.5</v>
      </c>
    </row>
    <row r="6252" spans="1:11" ht="13.5" customHeight="1" x14ac:dyDescent="0.25">
      <c r="A6252" s="778" t="s">
        <v>1013</v>
      </c>
      <c r="B6252" s="4" t="s">
        <v>142</v>
      </c>
      <c r="C6252" s="12">
        <v>90000</v>
      </c>
      <c r="D6252" s="12"/>
      <c r="E6252" s="12"/>
      <c r="F6252" s="633"/>
      <c r="G6252" s="824">
        <v>30000</v>
      </c>
      <c r="H6252" s="12">
        <v>26250</v>
      </c>
      <c r="I6252" s="834">
        <f>H6252+G6252</f>
        <v>56250</v>
      </c>
      <c r="J6252" s="634">
        <f>C6252-I6252</f>
        <v>33750</v>
      </c>
      <c r="K6252" s="733">
        <f>I6252/C6252*100</f>
        <v>62.5</v>
      </c>
    </row>
    <row r="6253" spans="1:11" ht="13.5" customHeight="1" x14ac:dyDescent="0.25">
      <c r="A6253" s="778" t="s">
        <v>937</v>
      </c>
      <c r="B6253" s="4" t="s">
        <v>387</v>
      </c>
      <c r="C6253" s="12">
        <v>0</v>
      </c>
      <c r="D6253" s="218"/>
      <c r="E6253" s="218"/>
      <c r="F6253" s="697"/>
      <c r="G6253" s="822"/>
      <c r="H6253" s="605"/>
      <c r="I6253" s="823">
        <f>H6253+G6253</f>
        <v>0</v>
      </c>
      <c r="J6253" s="604">
        <f>C6253-I6253</f>
        <v>0</v>
      </c>
      <c r="K6253" s="733"/>
    </row>
    <row r="6254" spans="1:11" ht="13.5" customHeight="1" x14ac:dyDescent="0.25">
      <c r="A6254" s="778" t="s">
        <v>349</v>
      </c>
      <c r="B6254" s="4" t="s">
        <v>143</v>
      </c>
      <c r="C6254" s="12">
        <f>C6255</f>
        <v>1800000</v>
      </c>
      <c r="D6254" s="12">
        <f t="shared" ref="D6254:J6254" si="2827">D6255</f>
        <v>0</v>
      </c>
      <c r="E6254" s="12">
        <f t="shared" si="2827"/>
        <v>0</v>
      </c>
      <c r="F6254" s="633">
        <f t="shared" si="2827"/>
        <v>0</v>
      </c>
      <c r="G6254" s="824">
        <f t="shared" si="2827"/>
        <v>900000</v>
      </c>
      <c r="H6254" s="824">
        <f t="shared" si="2827"/>
        <v>450000</v>
      </c>
      <c r="I6254" s="834">
        <f t="shared" si="2827"/>
        <v>1350000</v>
      </c>
      <c r="J6254" s="634">
        <f t="shared" si="2827"/>
        <v>450000</v>
      </c>
      <c r="K6254" s="733">
        <f t="shared" ref="K6254:K6264" si="2828">I6254/C6254*100</f>
        <v>75</v>
      </c>
    </row>
    <row r="6255" spans="1:11" ht="13.5" customHeight="1" x14ac:dyDescent="0.25">
      <c r="A6255" s="778" t="s">
        <v>350</v>
      </c>
      <c r="B6255" s="4" t="s">
        <v>144</v>
      </c>
      <c r="C6255" s="12">
        <v>1800000</v>
      </c>
      <c r="D6255" s="218"/>
      <c r="E6255" s="218"/>
      <c r="F6255" s="697"/>
      <c r="G6255" s="822">
        <v>900000</v>
      </c>
      <c r="H6255" s="605">
        <v>450000</v>
      </c>
      <c r="I6255" s="823">
        <f>H6255+G6255</f>
        <v>1350000</v>
      </c>
      <c r="J6255" s="604">
        <f>C6255-I6255</f>
        <v>450000</v>
      </c>
      <c r="K6255" s="733">
        <f t="shared" si="2828"/>
        <v>75</v>
      </c>
    </row>
    <row r="6256" spans="1:11" ht="13.5" customHeight="1" x14ac:dyDescent="0.25">
      <c r="A6256" s="745" t="s">
        <v>100</v>
      </c>
      <c r="B6256" s="38" t="s">
        <v>96</v>
      </c>
      <c r="C6256" s="620">
        <f t="shared" ref="C6256:J6256" si="2829">C6257+C6269+C6281</f>
        <v>6420000</v>
      </c>
      <c r="D6256" s="620">
        <f t="shared" si="2829"/>
        <v>0</v>
      </c>
      <c r="E6256" s="620">
        <f t="shared" si="2829"/>
        <v>0</v>
      </c>
      <c r="F6256" s="453">
        <f t="shared" si="2829"/>
        <v>0</v>
      </c>
      <c r="G6256" s="832">
        <f t="shared" si="2829"/>
        <v>1970750</v>
      </c>
      <c r="H6256" s="620">
        <f t="shared" si="2829"/>
        <v>0</v>
      </c>
      <c r="I6256" s="1586">
        <f t="shared" si="2829"/>
        <v>1970750</v>
      </c>
      <c r="J6256" s="866">
        <f t="shared" si="2829"/>
        <v>4449250</v>
      </c>
      <c r="K6256" s="746">
        <f t="shared" si="2828"/>
        <v>30.697040498442369</v>
      </c>
    </row>
    <row r="6257" spans="1:11" ht="13.5" customHeight="1" thickBot="1" x14ac:dyDescent="0.3">
      <c r="A6257" s="371" t="s">
        <v>65</v>
      </c>
      <c r="B6257" s="47" t="s">
        <v>66</v>
      </c>
      <c r="C6257" s="616">
        <f>C6258</f>
        <v>2000000</v>
      </c>
      <c r="D6257" s="616">
        <f t="shared" ref="D6257:J6257" si="2830">D6258</f>
        <v>0</v>
      </c>
      <c r="E6257" s="616">
        <f t="shared" si="2830"/>
        <v>0</v>
      </c>
      <c r="F6257" s="622">
        <f t="shared" si="2830"/>
        <v>0</v>
      </c>
      <c r="G6257" s="838">
        <f t="shared" si="2830"/>
        <v>229000</v>
      </c>
      <c r="H6257" s="641">
        <f t="shared" si="2830"/>
        <v>0</v>
      </c>
      <c r="I6257" s="962">
        <f t="shared" si="2830"/>
        <v>229000</v>
      </c>
      <c r="J6257" s="632">
        <f t="shared" si="2830"/>
        <v>1771000</v>
      </c>
      <c r="K6257" s="739">
        <f t="shared" si="2828"/>
        <v>11.450000000000001</v>
      </c>
    </row>
    <row r="6258" spans="1:11" ht="13.5" customHeight="1" thickBot="1" x14ac:dyDescent="0.3">
      <c r="A6258" s="776" t="s">
        <v>351</v>
      </c>
      <c r="B6258" s="3" t="s">
        <v>136</v>
      </c>
      <c r="C6258" s="617">
        <f>C6259+C6261+C6263</f>
        <v>2000000</v>
      </c>
      <c r="D6258" s="617">
        <f t="shared" ref="D6258:J6258" si="2831">D6259+D6261+D6263</f>
        <v>0</v>
      </c>
      <c r="E6258" s="617">
        <f t="shared" si="2831"/>
        <v>0</v>
      </c>
      <c r="F6258" s="624">
        <f t="shared" si="2831"/>
        <v>0</v>
      </c>
      <c r="G6258" s="820">
        <f t="shared" si="2831"/>
        <v>229000</v>
      </c>
      <c r="H6258" s="617">
        <f t="shared" si="2831"/>
        <v>0</v>
      </c>
      <c r="I6258" s="934">
        <f t="shared" si="2831"/>
        <v>229000</v>
      </c>
      <c r="J6258" s="625">
        <f t="shared" si="2831"/>
        <v>1771000</v>
      </c>
      <c r="K6258" s="741">
        <f t="shared" si="2828"/>
        <v>11.450000000000001</v>
      </c>
    </row>
    <row r="6259" spans="1:11" ht="13.5" customHeight="1" x14ac:dyDescent="0.25">
      <c r="A6259" s="777" t="s">
        <v>352</v>
      </c>
      <c r="B6259" s="41" t="s">
        <v>139</v>
      </c>
      <c r="C6259" s="618">
        <f>C6260</f>
        <v>270000</v>
      </c>
      <c r="D6259" s="618">
        <f t="shared" ref="D6259:J6259" si="2832">D6260</f>
        <v>0</v>
      </c>
      <c r="E6259" s="618">
        <f t="shared" si="2832"/>
        <v>0</v>
      </c>
      <c r="F6259" s="626">
        <f t="shared" si="2832"/>
        <v>0</v>
      </c>
      <c r="G6259" s="821">
        <f t="shared" si="2832"/>
        <v>184000</v>
      </c>
      <c r="H6259" s="618">
        <f t="shared" si="2832"/>
        <v>0</v>
      </c>
      <c r="I6259" s="935">
        <f t="shared" si="2832"/>
        <v>184000</v>
      </c>
      <c r="J6259" s="628">
        <f t="shared" si="2832"/>
        <v>86000</v>
      </c>
      <c r="K6259" s="743">
        <f t="shared" si="2828"/>
        <v>68.148148148148152</v>
      </c>
    </row>
    <row r="6260" spans="1:11" ht="13.5" customHeight="1" x14ac:dyDescent="0.25">
      <c r="A6260" s="778" t="s">
        <v>353</v>
      </c>
      <c r="B6260" s="4" t="s">
        <v>140</v>
      </c>
      <c r="C6260" s="12">
        <v>270000</v>
      </c>
      <c r="D6260" s="218"/>
      <c r="E6260" s="218"/>
      <c r="F6260" s="697"/>
      <c r="G6260" s="822">
        <v>184000</v>
      </c>
      <c r="H6260" s="605"/>
      <c r="I6260" s="823">
        <f>H6260+G6260</f>
        <v>184000</v>
      </c>
      <c r="J6260" s="604">
        <f>C6260-I6260</f>
        <v>86000</v>
      </c>
      <c r="K6260" s="733">
        <f t="shared" si="2828"/>
        <v>68.148148148148152</v>
      </c>
    </row>
    <row r="6261" spans="1:11" ht="13.5" customHeight="1" x14ac:dyDescent="0.25">
      <c r="A6261" s="778" t="s">
        <v>354</v>
      </c>
      <c r="B6261" s="4" t="s">
        <v>141</v>
      </c>
      <c r="C6261" s="12">
        <f>C6262</f>
        <v>200000</v>
      </c>
      <c r="D6261" s="12">
        <f t="shared" ref="D6261:J6261" si="2833">D6262</f>
        <v>0</v>
      </c>
      <c r="E6261" s="12">
        <f t="shared" si="2833"/>
        <v>0</v>
      </c>
      <c r="F6261" s="633">
        <f t="shared" si="2833"/>
        <v>0</v>
      </c>
      <c r="G6261" s="824">
        <f t="shared" si="2833"/>
        <v>45000</v>
      </c>
      <c r="H6261" s="12">
        <f t="shared" si="2833"/>
        <v>0</v>
      </c>
      <c r="I6261" s="834">
        <f t="shared" si="2833"/>
        <v>45000</v>
      </c>
      <c r="J6261" s="634">
        <f t="shared" si="2833"/>
        <v>155000</v>
      </c>
      <c r="K6261" s="733">
        <f t="shared" si="2828"/>
        <v>22.5</v>
      </c>
    </row>
    <row r="6262" spans="1:11" ht="13.5" customHeight="1" x14ac:dyDescent="0.25">
      <c r="A6262" s="778" t="s">
        <v>355</v>
      </c>
      <c r="B6262" s="4" t="s">
        <v>142</v>
      </c>
      <c r="C6262" s="12">
        <v>200000</v>
      </c>
      <c r="D6262" s="218"/>
      <c r="E6262" s="218"/>
      <c r="F6262" s="697"/>
      <c r="G6262" s="822">
        <v>45000</v>
      </c>
      <c r="H6262" s="605"/>
      <c r="I6262" s="823">
        <f>H6262+G6262</f>
        <v>45000</v>
      </c>
      <c r="J6262" s="604">
        <f>C6262-I6262</f>
        <v>155000</v>
      </c>
      <c r="K6262" s="733">
        <f t="shared" si="2828"/>
        <v>22.5</v>
      </c>
    </row>
    <row r="6263" spans="1:11" ht="13.5" customHeight="1" x14ac:dyDescent="0.25">
      <c r="A6263" s="778" t="s">
        <v>356</v>
      </c>
      <c r="B6263" s="4" t="s">
        <v>143</v>
      </c>
      <c r="C6263" s="12">
        <f>C6264</f>
        <v>1530000</v>
      </c>
      <c r="D6263" s="12">
        <f t="shared" ref="D6263:J6263" si="2834">D6264</f>
        <v>0</v>
      </c>
      <c r="E6263" s="12">
        <f t="shared" si="2834"/>
        <v>0</v>
      </c>
      <c r="F6263" s="633">
        <f t="shared" si="2834"/>
        <v>0</v>
      </c>
      <c r="G6263" s="824">
        <f t="shared" si="2834"/>
        <v>0</v>
      </c>
      <c r="H6263" s="12">
        <f t="shared" si="2834"/>
        <v>0</v>
      </c>
      <c r="I6263" s="834">
        <f t="shared" si="2834"/>
        <v>0</v>
      </c>
      <c r="J6263" s="634">
        <f t="shared" si="2834"/>
        <v>1530000</v>
      </c>
      <c r="K6263" s="733">
        <f t="shared" si="2828"/>
        <v>0</v>
      </c>
    </row>
    <row r="6264" spans="1:11" ht="13.5" customHeight="1" x14ac:dyDescent="0.25">
      <c r="A6264" s="778" t="s">
        <v>357</v>
      </c>
      <c r="B6264" s="4" t="s">
        <v>144</v>
      </c>
      <c r="C6264" s="12">
        <v>1530000</v>
      </c>
      <c r="D6264" s="218"/>
      <c r="E6264" s="218"/>
      <c r="F6264" s="697"/>
      <c r="G6264" s="822"/>
      <c r="H6264" s="605"/>
      <c r="I6264" s="823">
        <f>H6264+G6264</f>
        <v>0</v>
      </c>
      <c r="J6264" s="604">
        <f>C6264-I6264</f>
        <v>1530000</v>
      </c>
      <c r="K6264" s="733">
        <f t="shared" si="2828"/>
        <v>0</v>
      </c>
    </row>
    <row r="6265" spans="1:11" ht="13.5" customHeight="1" x14ac:dyDescent="0.25">
      <c r="A6265" s="918"/>
      <c r="B6265" s="879"/>
      <c r="C6265" s="880"/>
      <c r="D6265" s="881"/>
      <c r="E6265" s="881"/>
      <c r="F6265" s="881"/>
      <c r="G6265" s="882"/>
      <c r="H6265" s="882"/>
      <c r="I6265" s="882"/>
      <c r="J6265" s="883"/>
      <c r="K6265" s="884"/>
    </row>
    <row r="6266" spans="1:11" ht="13.5" customHeight="1" x14ac:dyDescent="0.25">
      <c r="A6266" s="919"/>
      <c r="B6266" s="7"/>
      <c r="C6266" s="885"/>
      <c r="D6266" s="220"/>
      <c r="E6266" s="220"/>
      <c r="F6266" s="220"/>
      <c r="G6266" s="415"/>
      <c r="H6266" s="415"/>
      <c r="I6266" s="415"/>
      <c r="J6266" s="886"/>
      <c r="K6266" s="887"/>
    </row>
    <row r="6267" spans="1:11" ht="13.5" customHeight="1" x14ac:dyDescent="0.25">
      <c r="A6267" s="919"/>
      <c r="B6267" s="7"/>
      <c r="C6267" s="885"/>
      <c r="D6267" s="220"/>
      <c r="E6267" s="220"/>
      <c r="F6267" s="220"/>
      <c r="G6267" s="415"/>
      <c r="H6267" s="415"/>
      <c r="I6267" s="415"/>
      <c r="J6267" s="886"/>
      <c r="K6267" s="887">
        <v>11</v>
      </c>
    </row>
    <row r="6268" spans="1:11" ht="13.5" customHeight="1" x14ac:dyDescent="0.25">
      <c r="A6268" s="717" t="s">
        <v>435</v>
      </c>
      <c r="B6268" s="689">
        <v>2</v>
      </c>
      <c r="C6268" s="690" t="s">
        <v>436</v>
      </c>
      <c r="D6268" s="690" t="s">
        <v>437</v>
      </c>
      <c r="E6268" s="690" t="s">
        <v>438</v>
      </c>
      <c r="F6268" s="691" t="s">
        <v>439</v>
      </c>
      <c r="G6268" s="801">
        <v>7</v>
      </c>
      <c r="H6268" s="581">
        <v>8</v>
      </c>
      <c r="I6268" s="924">
        <v>9</v>
      </c>
      <c r="J6268" s="582">
        <v>10</v>
      </c>
      <c r="K6268" s="718">
        <v>11</v>
      </c>
    </row>
    <row r="6269" spans="1:11" ht="13.5" customHeight="1" thickBot="1" x14ac:dyDescent="0.3">
      <c r="A6269" s="371" t="s">
        <v>67</v>
      </c>
      <c r="B6269" s="47" t="s">
        <v>68</v>
      </c>
      <c r="C6269" s="616">
        <f>C6270+C6273</f>
        <v>0</v>
      </c>
      <c r="D6269" s="616">
        <f t="shared" ref="D6269:J6269" si="2835">D6270+D6273</f>
        <v>0</v>
      </c>
      <c r="E6269" s="616">
        <f t="shared" si="2835"/>
        <v>0</v>
      </c>
      <c r="F6269" s="622">
        <f t="shared" si="2835"/>
        <v>0</v>
      </c>
      <c r="G6269" s="838">
        <f t="shared" si="2835"/>
        <v>0</v>
      </c>
      <c r="H6269" s="641">
        <f t="shared" si="2835"/>
        <v>0</v>
      </c>
      <c r="I6269" s="962">
        <f t="shared" si="2835"/>
        <v>0</v>
      </c>
      <c r="J6269" s="632">
        <f t="shared" si="2835"/>
        <v>0</v>
      </c>
      <c r="K6269" s="739">
        <v>0</v>
      </c>
    </row>
    <row r="6270" spans="1:11" ht="13.5" customHeight="1" thickBot="1" x14ac:dyDescent="0.3">
      <c r="A6270" s="1502" t="s">
        <v>365</v>
      </c>
      <c r="B6270" s="1503" t="s">
        <v>80</v>
      </c>
      <c r="C6270" s="1504">
        <f>C6271</f>
        <v>0</v>
      </c>
      <c r="D6270" s="1504">
        <f t="shared" ref="D6270:J6271" si="2836">D6271</f>
        <v>0</v>
      </c>
      <c r="E6270" s="1504">
        <f t="shared" si="2836"/>
        <v>0</v>
      </c>
      <c r="F6270" s="1505">
        <f t="shared" si="2836"/>
        <v>0</v>
      </c>
      <c r="G6270" s="1506">
        <f t="shared" si="2836"/>
        <v>0</v>
      </c>
      <c r="H6270" s="1504">
        <f t="shared" si="2836"/>
        <v>0</v>
      </c>
      <c r="I6270" s="1507">
        <f t="shared" si="2836"/>
        <v>0</v>
      </c>
      <c r="J6270" s="1508">
        <f t="shared" si="2836"/>
        <v>0</v>
      </c>
      <c r="K6270" s="757">
        <v>0</v>
      </c>
    </row>
    <row r="6271" spans="1:11" ht="13.5" customHeight="1" x14ac:dyDescent="0.25">
      <c r="A6271" s="1509" t="s">
        <v>366</v>
      </c>
      <c r="B6271" s="1510" t="s">
        <v>137</v>
      </c>
      <c r="C6271" s="1511">
        <f>C6272</f>
        <v>0</v>
      </c>
      <c r="D6271" s="1511">
        <f t="shared" si="2836"/>
        <v>0</v>
      </c>
      <c r="E6271" s="1511">
        <f t="shared" si="2836"/>
        <v>0</v>
      </c>
      <c r="F6271" s="1512">
        <f t="shared" si="2836"/>
        <v>0</v>
      </c>
      <c r="G6271" s="1513">
        <f t="shared" si="2836"/>
        <v>0</v>
      </c>
      <c r="H6271" s="1511">
        <f t="shared" si="2836"/>
        <v>0</v>
      </c>
      <c r="I6271" s="1514">
        <f t="shared" si="2836"/>
        <v>0</v>
      </c>
      <c r="J6271" s="1515">
        <f t="shared" si="2836"/>
        <v>0</v>
      </c>
      <c r="K6271" s="1516">
        <v>0</v>
      </c>
    </row>
    <row r="6272" spans="1:11" ht="13.5" customHeight="1" thickBot="1" x14ac:dyDescent="0.3">
      <c r="A6272" s="772" t="s">
        <v>367</v>
      </c>
      <c r="B6272" s="49" t="s">
        <v>138</v>
      </c>
      <c r="C6272" s="661">
        <v>0</v>
      </c>
      <c r="D6272" s="1529"/>
      <c r="E6272" s="1529"/>
      <c r="F6272" s="1530"/>
      <c r="G6272" s="1531"/>
      <c r="H6272" s="1532"/>
      <c r="I6272" s="1533">
        <f>H6272+G6272</f>
        <v>0</v>
      </c>
      <c r="J6272" s="1534">
        <f>C6272-I6272</f>
        <v>0</v>
      </c>
      <c r="K6272" s="739">
        <v>0</v>
      </c>
    </row>
    <row r="6273" spans="1:11" ht="13.5" customHeight="1" thickBot="1" x14ac:dyDescent="0.3">
      <c r="A6273" s="1502" t="s">
        <v>358</v>
      </c>
      <c r="B6273" s="1503" t="s">
        <v>136</v>
      </c>
      <c r="C6273" s="1504">
        <f>C6274+C6276+C6279</f>
        <v>0</v>
      </c>
      <c r="D6273" s="1504">
        <f t="shared" ref="D6273:J6273" si="2837">D6274+D6276+D6279</f>
        <v>0</v>
      </c>
      <c r="E6273" s="1504">
        <f t="shared" si="2837"/>
        <v>0</v>
      </c>
      <c r="F6273" s="1505">
        <f t="shared" si="2837"/>
        <v>0</v>
      </c>
      <c r="G6273" s="1506">
        <f t="shared" si="2837"/>
        <v>0</v>
      </c>
      <c r="H6273" s="1504">
        <f t="shared" si="2837"/>
        <v>0</v>
      </c>
      <c r="I6273" s="1507">
        <f t="shared" si="2837"/>
        <v>0</v>
      </c>
      <c r="J6273" s="1508">
        <f t="shared" si="2837"/>
        <v>0</v>
      </c>
      <c r="K6273" s="757">
        <v>0</v>
      </c>
    </row>
    <row r="6274" spans="1:11" ht="13.5" customHeight="1" x14ac:dyDescent="0.25">
      <c r="A6274" s="1509" t="s">
        <v>359</v>
      </c>
      <c r="B6274" s="1510" t="s">
        <v>139</v>
      </c>
      <c r="C6274" s="1511">
        <f>C6275</f>
        <v>0</v>
      </c>
      <c r="D6274" s="1511">
        <f t="shared" ref="D6274:J6274" si="2838">D6275</f>
        <v>0</v>
      </c>
      <c r="E6274" s="1511">
        <f t="shared" si="2838"/>
        <v>0</v>
      </c>
      <c r="F6274" s="1512">
        <f t="shared" si="2838"/>
        <v>0</v>
      </c>
      <c r="G6274" s="1513">
        <f t="shared" si="2838"/>
        <v>0</v>
      </c>
      <c r="H6274" s="1511">
        <f t="shared" si="2838"/>
        <v>0</v>
      </c>
      <c r="I6274" s="1514">
        <f t="shared" si="2838"/>
        <v>0</v>
      </c>
      <c r="J6274" s="1515">
        <f t="shared" si="2838"/>
        <v>0</v>
      </c>
      <c r="K6274" s="1516">
        <v>0</v>
      </c>
    </row>
    <row r="6275" spans="1:11" ht="13.5" customHeight="1" x14ac:dyDescent="0.25">
      <c r="A6275" s="1517" t="s">
        <v>360</v>
      </c>
      <c r="B6275" s="1518" t="s">
        <v>140</v>
      </c>
      <c r="C6275" s="1260">
        <v>0</v>
      </c>
      <c r="D6275" s="1519"/>
      <c r="E6275" s="1519"/>
      <c r="F6275" s="1520"/>
      <c r="G6275" s="1521"/>
      <c r="H6275" s="1522"/>
      <c r="I6275" s="1523">
        <f>H6275+G6275</f>
        <v>0</v>
      </c>
      <c r="J6275" s="1524">
        <f>C6275-I6275</f>
        <v>0</v>
      </c>
      <c r="K6275" s="731">
        <v>0</v>
      </c>
    </row>
    <row r="6276" spans="1:11" ht="13.5" customHeight="1" x14ac:dyDescent="0.25">
      <c r="A6276" s="1517" t="s">
        <v>361</v>
      </c>
      <c r="B6276" s="1518" t="s">
        <v>141</v>
      </c>
      <c r="C6276" s="1260">
        <f>C6277+C6278</f>
        <v>0</v>
      </c>
      <c r="D6276" s="1260">
        <f t="shared" ref="D6276:J6276" si="2839">D6277+D6278</f>
        <v>0</v>
      </c>
      <c r="E6276" s="1260">
        <f t="shared" si="2839"/>
        <v>0</v>
      </c>
      <c r="F6276" s="1525">
        <f t="shared" si="2839"/>
        <v>0</v>
      </c>
      <c r="G6276" s="1526">
        <f t="shared" si="2839"/>
        <v>0</v>
      </c>
      <c r="H6276" s="1260">
        <f t="shared" si="2839"/>
        <v>0</v>
      </c>
      <c r="I6276" s="1527">
        <f t="shared" si="2839"/>
        <v>0</v>
      </c>
      <c r="J6276" s="1528">
        <f t="shared" si="2839"/>
        <v>0</v>
      </c>
      <c r="K6276" s="731">
        <v>0</v>
      </c>
    </row>
    <row r="6277" spans="1:11" ht="13.5" customHeight="1" x14ac:dyDescent="0.25">
      <c r="A6277" s="1517" t="s">
        <v>362</v>
      </c>
      <c r="B6277" s="1518" t="s">
        <v>142</v>
      </c>
      <c r="C6277" s="1260">
        <v>0</v>
      </c>
      <c r="D6277" s="1519"/>
      <c r="E6277" s="1519"/>
      <c r="F6277" s="1520"/>
      <c r="G6277" s="1521">
        <v>0</v>
      </c>
      <c r="H6277" s="1522"/>
      <c r="I6277" s="1523">
        <f>H6277+G6277</f>
        <v>0</v>
      </c>
      <c r="J6277" s="1524">
        <f>C6277-I6277</f>
        <v>0</v>
      </c>
      <c r="K6277" s="731">
        <v>0</v>
      </c>
    </row>
    <row r="6278" spans="1:11" ht="13.5" customHeight="1" x14ac:dyDescent="0.25">
      <c r="A6278" s="1517" t="s">
        <v>938</v>
      </c>
      <c r="B6278" s="1518" t="s">
        <v>387</v>
      </c>
      <c r="C6278" s="1260">
        <v>0</v>
      </c>
      <c r="D6278" s="1519"/>
      <c r="E6278" s="1519"/>
      <c r="F6278" s="1520"/>
      <c r="G6278" s="1521"/>
      <c r="H6278" s="1522"/>
      <c r="I6278" s="1523"/>
      <c r="J6278" s="1524">
        <f>C6278-I6278</f>
        <v>0</v>
      </c>
      <c r="K6278" s="731">
        <v>0</v>
      </c>
    </row>
    <row r="6279" spans="1:11" ht="13.5" customHeight="1" x14ac:dyDescent="0.25">
      <c r="A6279" s="1517" t="s">
        <v>363</v>
      </c>
      <c r="B6279" s="1518" t="s">
        <v>143</v>
      </c>
      <c r="C6279" s="1260">
        <f>C6280</f>
        <v>0</v>
      </c>
      <c r="D6279" s="1260">
        <f t="shared" ref="D6279:J6279" si="2840">D6280</f>
        <v>0</v>
      </c>
      <c r="E6279" s="1260">
        <f t="shared" si="2840"/>
        <v>0</v>
      </c>
      <c r="F6279" s="1525">
        <f t="shared" si="2840"/>
        <v>0</v>
      </c>
      <c r="G6279" s="1526">
        <f t="shared" si="2840"/>
        <v>0</v>
      </c>
      <c r="H6279" s="1260">
        <f t="shared" si="2840"/>
        <v>0</v>
      </c>
      <c r="I6279" s="1527">
        <f t="shared" si="2840"/>
        <v>0</v>
      </c>
      <c r="J6279" s="1528">
        <f t="shared" si="2840"/>
        <v>0</v>
      </c>
      <c r="K6279" s="731">
        <v>0</v>
      </c>
    </row>
    <row r="6280" spans="1:11" ht="13.5" customHeight="1" x14ac:dyDescent="0.25">
      <c r="A6280" s="1517" t="s">
        <v>364</v>
      </c>
      <c r="B6280" s="1518" t="s">
        <v>939</v>
      </c>
      <c r="C6280" s="1260">
        <v>0</v>
      </c>
      <c r="D6280" s="1519"/>
      <c r="E6280" s="1519"/>
      <c r="F6280" s="1520"/>
      <c r="G6280" s="1521"/>
      <c r="H6280" s="1522"/>
      <c r="I6280" s="1523">
        <f>H6280+G6280</f>
        <v>0</v>
      </c>
      <c r="J6280" s="1524">
        <f>C6280-I6280</f>
        <v>0</v>
      </c>
      <c r="K6280" s="731">
        <v>0</v>
      </c>
    </row>
    <row r="6281" spans="1:11" ht="13.5" customHeight="1" thickBot="1" x14ac:dyDescent="0.3">
      <c r="A6281" s="1554" t="s">
        <v>69</v>
      </c>
      <c r="B6281" s="1555" t="s">
        <v>70</v>
      </c>
      <c r="C6281" s="1556">
        <f>C6282+C6285</f>
        <v>4420000</v>
      </c>
      <c r="D6281" s="1556">
        <f t="shared" ref="D6281:J6281" si="2841">D6282+D6285</f>
        <v>0</v>
      </c>
      <c r="E6281" s="1556">
        <f t="shared" si="2841"/>
        <v>0</v>
      </c>
      <c r="F6281" s="1557">
        <f t="shared" si="2841"/>
        <v>0</v>
      </c>
      <c r="G6281" s="1558">
        <f t="shared" si="2841"/>
        <v>1741750</v>
      </c>
      <c r="H6281" s="1559">
        <f t="shared" si="2841"/>
        <v>0</v>
      </c>
      <c r="I6281" s="1560">
        <f t="shared" si="2841"/>
        <v>1741750</v>
      </c>
      <c r="J6281" s="1561">
        <f t="shared" si="2841"/>
        <v>2678250</v>
      </c>
      <c r="K6281" s="1562">
        <f t="shared" ref="K6281:K6289" si="2842">I6281/C6281*100</f>
        <v>39.406108597285069</v>
      </c>
    </row>
    <row r="6282" spans="1:11" ht="13.5" customHeight="1" thickBot="1" x14ac:dyDescent="0.3">
      <c r="A6282" s="372" t="s">
        <v>375</v>
      </c>
      <c r="B6282" s="3" t="s">
        <v>80</v>
      </c>
      <c r="C6282" s="617">
        <f>C6283</f>
        <v>1140000</v>
      </c>
      <c r="D6282" s="617">
        <f t="shared" ref="D6282:J6283" si="2843">D6283</f>
        <v>0</v>
      </c>
      <c r="E6282" s="617">
        <f t="shared" si="2843"/>
        <v>0</v>
      </c>
      <c r="F6282" s="624">
        <f t="shared" si="2843"/>
        <v>0</v>
      </c>
      <c r="G6282" s="820">
        <f t="shared" si="2843"/>
        <v>760000</v>
      </c>
      <c r="H6282" s="617">
        <f t="shared" si="2843"/>
        <v>0</v>
      </c>
      <c r="I6282" s="934">
        <f t="shared" si="2843"/>
        <v>760000</v>
      </c>
      <c r="J6282" s="625">
        <f t="shared" si="2843"/>
        <v>380000</v>
      </c>
      <c r="K6282" s="741">
        <f t="shared" si="2842"/>
        <v>66.666666666666657</v>
      </c>
    </row>
    <row r="6283" spans="1:11" ht="13.5" customHeight="1" x14ac:dyDescent="0.25">
      <c r="A6283" s="747" t="s">
        <v>376</v>
      </c>
      <c r="B6283" s="41" t="s">
        <v>137</v>
      </c>
      <c r="C6283" s="618">
        <f>C6284</f>
        <v>1140000</v>
      </c>
      <c r="D6283" s="618">
        <f t="shared" si="2843"/>
        <v>0</v>
      </c>
      <c r="E6283" s="618">
        <f t="shared" si="2843"/>
        <v>0</v>
      </c>
      <c r="F6283" s="626">
        <f t="shared" si="2843"/>
        <v>0</v>
      </c>
      <c r="G6283" s="821">
        <f t="shared" si="2843"/>
        <v>760000</v>
      </c>
      <c r="H6283" s="618">
        <f t="shared" si="2843"/>
        <v>0</v>
      </c>
      <c r="I6283" s="935">
        <f t="shared" si="2843"/>
        <v>760000</v>
      </c>
      <c r="J6283" s="628">
        <f t="shared" si="2843"/>
        <v>380000</v>
      </c>
      <c r="K6283" s="743">
        <f t="shared" si="2842"/>
        <v>66.666666666666657</v>
      </c>
    </row>
    <row r="6284" spans="1:11" ht="13.5" customHeight="1" thickBot="1" x14ac:dyDescent="0.3">
      <c r="A6284" s="736" t="s">
        <v>377</v>
      </c>
      <c r="B6284" s="32" t="s">
        <v>138</v>
      </c>
      <c r="C6284" s="611">
        <v>1140000</v>
      </c>
      <c r="D6284" s="590"/>
      <c r="E6284" s="590"/>
      <c r="F6284" s="698"/>
      <c r="G6284" s="828">
        <v>760000</v>
      </c>
      <c r="H6284" s="629">
        <v>0</v>
      </c>
      <c r="I6284" s="829">
        <f>H6284+G6284</f>
        <v>760000</v>
      </c>
      <c r="J6284" s="630">
        <f>C6284-I6284</f>
        <v>380000</v>
      </c>
      <c r="K6284" s="737">
        <f t="shared" si="2842"/>
        <v>66.666666666666657</v>
      </c>
    </row>
    <row r="6285" spans="1:11" ht="13.5" customHeight="1" thickBot="1" x14ac:dyDescent="0.3">
      <c r="A6285" s="776" t="s">
        <v>368</v>
      </c>
      <c r="B6285" s="3" t="s">
        <v>136</v>
      </c>
      <c r="C6285" s="617">
        <f>C6286+C6288+C6291</f>
        <v>3280000</v>
      </c>
      <c r="D6285" s="617">
        <f t="shared" ref="D6285:J6285" si="2844">D6286+D6288+D6291</f>
        <v>0</v>
      </c>
      <c r="E6285" s="617">
        <f t="shared" si="2844"/>
        <v>0</v>
      </c>
      <c r="F6285" s="624">
        <f t="shared" si="2844"/>
        <v>0</v>
      </c>
      <c r="G6285" s="820">
        <f t="shared" si="2844"/>
        <v>981750</v>
      </c>
      <c r="H6285" s="617">
        <f t="shared" si="2844"/>
        <v>0</v>
      </c>
      <c r="I6285" s="934">
        <f t="shared" si="2844"/>
        <v>981750</v>
      </c>
      <c r="J6285" s="625">
        <f t="shared" si="2844"/>
        <v>2298250</v>
      </c>
      <c r="K6285" s="741">
        <f t="shared" si="2842"/>
        <v>29.931402439024389</v>
      </c>
    </row>
    <row r="6286" spans="1:11" ht="13.5" customHeight="1" x14ac:dyDescent="0.25">
      <c r="A6286" s="777" t="s">
        <v>369</v>
      </c>
      <c r="B6286" s="41" t="s">
        <v>139</v>
      </c>
      <c r="C6286" s="618">
        <f>C6287</f>
        <v>530000</v>
      </c>
      <c r="D6286" s="618">
        <f t="shared" ref="D6286:J6286" si="2845">D6287</f>
        <v>0</v>
      </c>
      <c r="E6286" s="618">
        <f t="shared" si="2845"/>
        <v>0</v>
      </c>
      <c r="F6286" s="626">
        <f t="shared" si="2845"/>
        <v>0</v>
      </c>
      <c r="G6286" s="821">
        <f t="shared" si="2845"/>
        <v>317500</v>
      </c>
      <c r="H6286" s="618">
        <f t="shared" si="2845"/>
        <v>0</v>
      </c>
      <c r="I6286" s="935">
        <f t="shared" si="2845"/>
        <v>317500</v>
      </c>
      <c r="J6286" s="628">
        <f t="shared" si="2845"/>
        <v>212500</v>
      </c>
      <c r="K6286" s="743">
        <f t="shared" si="2842"/>
        <v>59.905660377358494</v>
      </c>
    </row>
    <row r="6287" spans="1:11" ht="13.5" customHeight="1" x14ac:dyDescent="0.25">
      <c r="A6287" s="778" t="s">
        <v>370</v>
      </c>
      <c r="B6287" s="4" t="s">
        <v>140</v>
      </c>
      <c r="C6287" s="12">
        <v>530000</v>
      </c>
      <c r="D6287" s="218"/>
      <c r="E6287" s="218"/>
      <c r="F6287" s="697"/>
      <c r="G6287" s="822">
        <v>317500</v>
      </c>
      <c r="H6287" s="605">
        <v>0</v>
      </c>
      <c r="I6287" s="823">
        <f>H6287+G6287</f>
        <v>317500</v>
      </c>
      <c r="J6287" s="604">
        <f>C6287-I6287</f>
        <v>212500</v>
      </c>
      <c r="K6287" s="733">
        <f t="shared" si="2842"/>
        <v>59.905660377358494</v>
      </c>
    </row>
    <row r="6288" spans="1:11" ht="13.5" customHeight="1" x14ac:dyDescent="0.25">
      <c r="A6288" s="778" t="s">
        <v>371</v>
      </c>
      <c r="B6288" s="4" t="s">
        <v>141</v>
      </c>
      <c r="C6288" s="12">
        <f>C6289+C6290</f>
        <v>300000</v>
      </c>
      <c r="D6288" s="12">
        <f t="shared" ref="D6288:J6288" si="2846">D6289+D6290</f>
        <v>0</v>
      </c>
      <c r="E6288" s="12">
        <f t="shared" si="2846"/>
        <v>0</v>
      </c>
      <c r="F6288" s="633">
        <f t="shared" si="2846"/>
        <v>0</v>
      </c>
      <c r="G6288" s="824">
        <f t="shared" si="2846"/>
        <v>51750</v>
      </c>
      <c r="H6288" s="12">
        <f t="shared" si="2846"/>
        <v>0</v>
      </c>
      <c r="I6288" s="834">
        <f t="shared" si="2846"/>
        <v>51750</v>
      </c>
      <c r="J6288" s="634">
        <f t="shared" si="2846"/>
        <v>248250</v>
      </c>
      <c r="K6288" s="733">
        <f t="shared" si="2842"/>
        <v>17.25</v>
      </c>
    </row>
    <row r="6289" spans="1:11" ht="13.5" customHeight="1" x14ac:dyDescent="0.25">
      <c r="A6289" s="778" t="s">
        <v>372</v>
      </c>
      <c r="B6289" s="4" t="s">
        <v>142</v>
      </c>
      <c r="C6289" s="12">
        <v>300000</v>
      </c>
      <c r="D6289" s="218"/>
      <c r="E6289" s="218"/>
      <c r="F6289" s="697"/>
      <c r="G6289" s="822">
        <v>51750</v>
      </c>
      <c r="H6289" s="605">
        <v>0</v>
      </c>
      <c r="I6289" s="823">
        <f>H6289+G6289</f>
        <v>51750</v>
      </c>
      <c r="J6289" s="604">
        <f>C6289-I6289</f>
        <v>248250</v>
      </c>
      <c r="K6289" s="733">
        <f t="shared" si="2842"/>
        <v>17.25</v>
      </c>
    </row>
    <row r="6290" spans="1:11" ht="13.5" customHeight="1" x14ac:dyDescent="0.25">
      <c r="A6290" s="778" t="s">
        <v>940</v>
      </c>
      <c r="B6290" s="4" t="s">
        <v>387</v>
      </c>
      <c r="C6290" s="12">
        <v>0</v>
      </c>
      <c r="D6290" s="218"/>
      <c r="E6290" s="218"/>
      <c r="F6290" s="697"/>
      <c r="G6290" s="822"/>
      <c r="H6290" s="605"/>
      <c r="I6290" s="823"/>
      <c r="J6290" s="604">
        <f>C6290-I6290</f>
        <v>0</v>
      </c>
      <c r="K6290" s="733"/>
    </row>
    <row r="6291" spans="1:11" ht="13.5" customHeight="1" x14ac:dyDescent="0.25">
      <c r="A6291" s="778" t="s">
        <v>373</v>
      </c>
      <c r="B6291" s="4" t="s">
        <v>143</v>
      </c>
      <c r="C6291" s="12">
        <f>C6292</f>
        <v>2450000</v>
      </c>
      <c r="D6291" s="12">
        <f t="shared" ref="D6291:J6291" si="2847">D6292</f>
        <v>0</v>
      </c>
      <c r="E6291" s="12">
        <f t="shared" si="2847"/>
        <v>0</v>
      </c>
      <c r="F6291" s="633">
        <f t="shared" si="2847"/>
        <v>0</v>
      </c>
      <c r="G6291" s="824">
        <f t="shared" si="2847"/>
        <v>612500</v>
      </c>
      <c r="H6291" s="12">
        <f t="shared" si="2847"/>
        <v>0</v>
      </c>
      <c r="I6291" s="834">
        <f t="shared" si="2847"/>
        <v>612500</v>
      </c>
      <c r="J6291" s="634">
        <f t="shared" si="2847"/>
        <v>1837500</v>
      </c>
      <c r="K6291" s="733">
        <f t="shared" ref="K6291:K6301" si="2848">I6291/C6291*100</f>
        <v>25</v>
      </c>
    </row>
    <row r="6292" spans="1:11" ht="13.5" customHeight="1" x14ac:dyDescent="0.25">
      <c r="A6292" s="778" t="s">
        <v>374</v>
      </c>
      <c r="B6292" s="4" t="s">
        <v>160</v>
      </c>
      <c r="C6292" s="12">
        <v>2450000</v>
      </c>
      <c r="D6292" s="218"/>
      <c r="E6292" s="218"/>
      <c r="F6292" s="697"/>
      <c r="G6292" s="822">
        <v>612500</v>
      </c>
      <c r="H6292" s="605">
        <v>0</v>
      </c>
      <c r="I6292" s="823">
        <f>H6292+G6292</f>
        <v>612500</v>
      </c>
      <c r="J6292" s="604">
        <f>C6292-I6292</f>
        <v>1837500</v>
      </c>
      <c r="K6292" s="733">
        <f t="shared" si="2848"/>
        <v>25</v>
      </c>
    </row>
    <row r="6293" spans="1:11" ht="13.5" customHeight="1" x14ac:dyDescent="0.25">
      <c r="A6293" s="745" t="s">
        <v>99</v>
      </c>
      <c r="B6293" s="38" t="s">
        <v>447</v>
      </c>
      <c r="C6293" s="620">
        <f t="shared" ref="C6293:J6293" si="2849">C6294+C6312</f>
        <v>6800000</v>
      </c>
      <c r="D6293" s="620">
        <f t="shared" si="2849"/>
        <v>0</v>
      </c>
      <c r="E6293" s="620">
        <f t="shared" si="2849"/>
        <v>0</v>
      </c>
      <c r="F6293" s="453">
        <f t="shared" si="2849"/>
        <v>0</v>
      </c>
      <c r="G6293" s="825">
        <f t="shared" si="2849"/>
        <v>6800000</v>
      </c>
      <c r="H6293" s="619">
        <f t="shared" si="2849"/>
        <v>0</v>
      </c>
      <c r="I6293" s="1585">
        <f t="shared" si="2849"/>
        <v>6800000</v>
      </c>
      <c r="J6293" s="621">
        <f t="shared" si="2849"/>
        <v>0</v>
      </c>
      <c r="K6293" s="746">
        <f t="shared" si="2848"/>
        <v>100</v>
      </c>
    </row>
    <row r="6294" spans="1:11" ht="13.5" customHeight="1" thickBot="1" x14ac:dyDescent="0.3">
      <c r="A6294" s="371" t="s">
        <v>71</v>
      </c>
      <c r="B6294" s="47" t="s">
        <v>72</v>
      </c>
      <c r="C6294" s="616">
        <f>C6295</f>
        <v>2000000</v>
      </c>
      <c r="D6294" s="616">
        <f t="shared" ref="D6294:J6294" si="2850">D6295</f>
        <v>0</v>
      </c>
      <c r="E6294" s="616">
        <f t="shared" si="2850"/>
        <v>0</v>
      </c>
      <c r="F6294" s="622">
        <f t="shared" si="2850"/>
        <v>0</v>
      </c>
      <c r="G6294" s="838">
        <f t="shared" si="2850"/>
        <v>2000000</v>
      </c>
      <c r="H6294" s="641">
        <f t="shared" si="2850"/>
        <v>0</v>
      </c>
      <c r="I6294" s="962">
        <f t="shared" si="2850"/>
        <v>2000000</v>
      </c>
      <c r="J6294" s="632">
        <f t="shared" si="2850"/>
        <v>0</v>
      </c>
      <c r="K6294" s="739">
        <f t="shared" si="2848"/>
        <v>100</v>
      </c>
    </row>
    <row r="6295" spans="1:11" ht="13.5" customHeight="1" thickBot="1" x14ac:dyDescent="0.3">
      <c r="A6295" s="776" t="s">
        <v>378</v>
      </c>
      <c r="B6295" s="3" t="s">
        <v>136</v>
      </c>
      <c r="C6295" s="617">
        <f>C6296+C6298+C6300</f>
        <v>2000000</v>
      </c>
      <c r="D6295" s="617">
        <f t="shared" ref="D6295:J6295" si="2851">D6296+D6298+D6300</f>
        <v>0</v>
      </c>
      <c r="E6295" s="617">
        <f t="shared" si="2851"/>
        <v>0</v>
      </c>
      <c r="F6295" s="624">
        <f t="shared" si="2851"/>
        <v>0</v>
      </c>
      <c r="G6295" s="820">
        <f t="shared" si="2851"/>
        <v>2000000</v>
      </c>
      <c r="H6295" s="617">
        <f t="shared" si="2851"/>
        <v>0</v>
      </c>
      <c r="I6295" s="934">
        <f t="shared" si="2851"/>
        <v>2000000</v>
      </c>
      <c r="J6295" s="625">
        <f t="shared" si="2851"/>
        <v>0</v>
      </c>
      <c r="K6295" s="741">
        <f t="shared" si="2848"/>
        <v>100</v>
      </c>
    </row>
    <row r="6296" spans="1:11" ht="13.5" customHeight="1" x14ac:dyDescent="0.25">
      <c r="A6296" s="777" t="s">
        <v>379</v>
      </c>
      <c r="B6296" s="41" t="s">
        <v>139</v>
      </c>
      <c r="C6296" s="618">
        <f>C6297</f>
        <v>525000</v>
      </c>
      <c r="D6296" s="618">
        <f t="shared" ref="D6296:J6296" si="2852">D6297</f>
        <v>0</v>
      </c>
      <c r="E6296" s="618">
        <f t="shared" si="2852"/>
        <v>0</v>
      </c>
      <c r="F6296" s="626">
        <f t="shared" si="2852"/>
        <v>0</v>
      </c>
      <c r="G6296" s="821">
        <f t="shared" si="2852"/>
        <v>525000</v>
      </c>
      <c r="H6296" s="618">
        <f t="shared" si="2852"/>
        <v>0</v>
      </c>
      <c r="I6296" s="935">
        <f t="shared" si="2852"/>
        <v>525000</v>
      </c>
      <c r="J6296" s="628">
        <f t="shared" si="2852"/>
        <v>0</v>
      </c>
      <c r="K6296" s="743">
        <f t="shared" si="2848"/>
        <v>100</v>
      </c>
    </row>
    <row r="6297" spans="1:11" ht="13.5" customHeight="1" x14ac:dyDescent="0.25">
      <c r="A6297" s="778" t="s">
        <v>380</v>
      </c>
      <c r="B6297" s="4" t="s">
        <v>140</v>
      </c>
      <c r="C6297" s="12">
        <v>525000</v>
      </c>
      <c r="D6297" s="587"/>
      <c r="E6297" s="587"/>
      <c r="F6297" s="699"/>
      <c r="G6297" s="822">
        <v>525000</v>
      </c>
      <c r="H6297" s="605"/>
      <c r="I6297" s="823">
        <f>H6297+G6297</f>
        <v>525000</v>
      </c>
      <c r="J6297" s="604">
        <f>C6297-I6297</f>
        <v>0</v>
      </c>
      <c r="K6297" s="733">
        <f t="shared" si="2848"/>
        <v>100</v>
      </c>
    </row>
    <row r="6298" spans="1:11" ht="13.5" customHeight="1" x14ac:dyDescent="0.25">
      <c r="A6298" s="778" t="s">
        <v>381</v>
      </c>
      <c r="B6298" s="4" t="s">
        <v>141</v>
      </c>
      <c r="C6298" s="12">
        <f>C6299</f>
        <v>200000</v>
      </c>
      <c r="D6298" s="12">
        <f t="shared" ref="D6298:J6298" si="2853">D6299</f>
        <v>0</v>
      </c>
      <c r="E6298" s="12">
        <f t="shared" si="2853"/>
        <v>0</v>
      </c>
      <c r="F6298" s="633">
        <f t="shared" si="2853"/>
        <v>0</v>
      </c>
      <c r="G6298" s="824">
        <f t="shared" si="2853"/>
        <v>200000</v>
      </c>
      <c r="H6298" s="12">
        <f t="shared" si="2853"/>
        <v>0</v>
      </c>
      <c r="I6298" s="834">
        <f t="shared" si="2853"/>
        <v>200000</v>
      </c>
      <c r="J6298" s="634">
        <f t="shared" si="2853"/>
        <v>0</v>
      </c>
      <c r="K6298" s="733">
        <f t="shared" si="2848"/>
        <v>100</v>
      </c>
    </row>
    <row r="6299" spans="1:11" ht="13.5" customHeight="1" x14ac:dyDescent="0.25">
      <c r="A6299" s="778" t="s">
        <v>382</v>
      </c>
      <c r="B6299" s="4" t="s">
        <v>142</v>
      </c>
      <c r="C6299" s="12">
        <v>200000</v>
      </c>
      <c r="D6299" s="218"/>
      <c r="E6299" s="218"/>
      <c r="F6299" s="697"/>
      <c r="G6299" s="822">
        <v>200000</v>
      </c>
      <c r="H6299" s="605"/>
      <c r="I6299" s="823">
        <f>H6299+G6299</f>
        <v>200000</v>
      </c>
      <c r="J6299" s="604">
        <f>C6299-I6299</f>
        <v>0</v>
      </c>
      <c r="K6299" s="733">
        <f t="shared" si="2848"/>
        <v>100</v>
      </c>
    </row>
    <row r="6300" spans="1:11" ht="13.5" customHeight="1" x14ac:dyDescent="0.25">
      <c r="A6300" s="778" t="s">
        <v>383</v>
      </c>
      <c r="B6300" s="4" t="s">
        <v>143</v>
      </c>
      <c r="C6300" s="12">
        <f>C6301</f>
        <v>1275000</v>
      </c>
      <c r="D6300" s="12">
        <f t="shared" ref="D6300:J6300" si="2854">D6301</f>
        <v>0</v>
      </c>
      <c r="E6300" s="12">
        <f t="shared" si="2854"/>
        <v>0</v>
      </c>
      <c r="F6300" s="633">
        <f t="shared" si="2854"/>
        <v>0</v>
      </c>
      <c r="G6300" s="824">
        <f t="shared" si="2854"/>
        <v>1275000</v>
      </c>
      <c r="H6300" s="12">
        <f t="shared" si="2854"/>
        <v>0</v>
      </c>
      <c r="I6300" s="834">
        <f t="shared" si="2854"/>
        <v>1275000</v>
      </c>
      <c r="J6300" s="634">
        <f t="shared" si="2854"/>
        <v>0</v>
      </c>
      <c r="K6300" s="733">
        <f t="shared" si="2848"/>
        <v>100</v>
      </c>
    </row>
    <row r="6301" spans="1:11" ht="13.5" customHeight="1" x14ac:dyDescent="0.25">
      <c r="A6301" s="778" t="s">
        <v>384</v>
      </c>
      <c r="B6301" s="4" t="s">
        <v>160</v>
      </c>
      <c r="C6301" s="12">
        <v>1275000</v>
      </c>
      <c r="D6301" s="218"/>
      <c r="E6301" s="218"/>
      <c r="F6301" s="697"/>
      <c r="G6301" s="822">
        <v>1275000</v>
      </c>
      <c r="H6301" s="605"/>
      <c r="I6301" s="823">
        <f>H6301+G6301</f>
        <v>1275000</v>
      </c>
      <c r="J6301" s="604">
        <f>C6301-I6301</f>
        <v>0</v>
      </c>
      <c r="K6301" s="733">
        <f t="shared" si="2848"/>
        <v>100</v>
      </c>
    </row>
    <row r="6302" spans="1:11" ht="13.5" customHeight="1" x14ac:dyDescent="0.25">
      <c r="A6302" s="779"/>
      <c r="B6302" s="32"/>
      <c r="C6302" s="611"/>
      <c r="D6302" s="211"/>
      <c r="E6302" s="211"/>
      <c r="F6302" s="693"/>
      <c r="G6302" s="828"/>
      <c r="H6302" s="629"/>
      <c r="I6302" s="829"/>
      <c r="J6302" s="630"/>
      <c r="K6302" s="737"/>
    </row>
    <row r="6303" spans="1:11" ht="13.5" customHeight="1" x14ac:dyDescent="0.25">
      <c r="A6303" s="918"/>
      <c r="B6303" s="879"/>
      <c r="C6303" s="880"/>
      <c r="D6303" s="881"/>
      <c r="E6303" s="881"/>
      <c r="F6303" s="881"/>
      <c r="G6303" s="882"/>
      <c r="H6303" s="882"/>
      <c r="I6303" s="882"/>
      <c r="J6303" s="883"/>
      <c r="K6303" s="884"/>
    </row>
    <row r="6304" spans="1:11" ht="13.5" customHeight="1" x14ac:dyDescent="0.25">
      <c r="A6304" s="919"/>
      <c r="B6304" s="7"/>
      <c r="C6304" s="885"/>
      <c r="D6304" s="220"/>
      <c r="E6304" s="220"/>
      <c r="F6304" s="220"/>
      <c r="G6304" s="415"/>
      <c r="H6304" s="415"/>
      <c r="I6304" s="415"/>
      <c r="J6304" s="886"/>
      <c r="K6304" s="887"/>
    </row>
    <row r="6305" spans="1:11" ht="13.5" customHeight="1" x14ac:dyDescent="0.25">
      <c r="A6305" s="919"/>
      <c r="B6305" s="7"/>
      <c r="C6305" s="885"/>
      <c r="D6305" s="220"/>
      <c r="E6305" s="220"/>
      <c r="F6305" s="220"/>
      <c r="G6305" s="415"/>
      <c r="H6305" s="415"/>
      <c r="I6305" s="415"/>
      <c r="J6305" s="886"/>
      <c r="K6305" s="887"/>
    </row>
    <row r="6306" spans="1:11" ht="13.5" customHeight="1" x14ac:dyDescent="0.25">
      <c r="A6306" s="919"/>
      <c r="B6306" s="7"/>
      <c r="C6306" s="885"/>
      <c r="D6306" s="220"/>
      <c r="E6306" s="220"/>
      <c r="F6306" s="220"/>
      <c r="G6306" s="415"/>
      <c r="H6306" s="415"/>
      <c r="I6306" s="415"/>
      <c r="J6306" s="886"/>
      <c r="K6306" s="887"/>
    </row>
    <row r="6307" spans="1:11" ht="13.5" customHeight="1" x14ac:dyDescent="0.25">
      <c r="A6307" s="919"/>
      <c r="B6307" s="7"/>
      <c r="C6307" s="885"/>
      <c r="D6307" s="220"/>
      <c r="E6307" s="220"/>
      <c r="F6307" s="220"/>
      <c r="G6307" s="415"/>
      <c r="H6307" s="415"/>
      <c r="I6307" s="415"/>
      <c r="J6307" s="886"/>
      <c r="K6307" s="887"/>
    </row>
    <row r="6308" spans="1:11" ht="13.5" customHeight="1" x14ac:dyDescent="0.25">
      <c r="A6308" s="919"/>
      <c r="B6308" s="7"/>
      <c r="C6308" s="885"/>
      <c r="D6308" s="220"/>
      <c r="E6308" s="220"/>
      <c r="F6308" s="220"/>
      <c r="G6308" s="415"/>
      <c r="H6308" s="415"/>
      <c r="I6308" s="415"/>
      <c r="J6308" s="886"/>
      <c r="K6308" s="887"/>
    </row>
    <row r="6309" spans="1:11" ht="13.5" customHeight="1" x14ac:dyDescent="0.25">
      <c r="A6309" s="919"/>
      <c r="B6309" s="7"/>
      <c r="C6309" s="885"/>
      <c r="D6309" s="220"/>
      <c r="E6309" s="220"/>
      <c r="F6309" s="220"/>
      <c r="G6309" s="415"/>
      <c r="H6309" s="415"/>
      <c r="I6309" s="415"/>
      <c r="J6309" s="886"/>
      <c r="K6309" s="887"/>
    </row>
    <row r="6310" spans="1:11" ht="13.5" customHeight="1" x14ac:dyDescent="0.25">
      <c r="A6310" s="919"/>
      <c r="B6310" s="7"/>
      <c r="C6310" s="885"/>
      <c r="D6310" s="220"/>
      <c r="E6310" s="220"/>
      <c r="F6310" s="220"/>
      <c r="G6310" s="415"/>
      <c r="H6310" s="415"/>
      <c r="I6310" s="415"/>
      <c r="J6310" s="886"/>
      <c r="K6310" s="887">
        <v>12</v>
      </c>
    </row>
    <row r="6311" spans="1:11" ht="12.95" customHeight="1" x14ac:dyDescent="0.25">
      <c r="A6311" s="717" t="s">
        <v>435</v>
      </c>
      <c r="B6311" s="689">
        <v>2</v>
      </c>
      <c r="C6311" s="690" t="s">
        <v>436</v>
      </c>
      <c r="D6311" s="690" t="s">
        <v>437</v>
      </c>
      <c r="E6311" s="690" t="s">
        <v>438</v>
      </c>
      <c r="F6311" s="691" t="s">
        <v>439</v>
      </c>
      <c r="G6311" s="801">
        <v>7</v>
      </c>
      <c r="H6311" s="581">
        <v>8</v>
      </c>
      <c r="I6311" s="924">
        <v>9</v>
      </c>
      <c r="J6311" s="582">
        <v>10</v>
      </c>
      <c r="K6311" s="718">
        <v>11</v>
      </c>
    </row>
    <row r="6312" spans="1:11" ht="12.95" customHeight="1" thickBot="1" x14ac:dyDescent="0.3">
      <c r="A6312" s="371" t="s">
        <v>73</v>
      </c>
      <c r="B6312" s="47" t="s">
        <v>448</v>
      </c>
      <c r="C6312" s="616">
        <f>C6313+C6316</f>
        <v>4800000</v>
      </c>
      <c r="D6312" s="616">
        <f t="shared" ref="D6312:J6312" si="2855">D6313+D6316</f>
        <v>0</v>
      </c>
      <c r="E6312" s="616">
        <f t="shared" si="2855"/>
        <v>0</v>
      </c>
      <c r="F6312" s="622">
        <f t="shared" si="2855"/>
        <v>0</v>
      </c>
      <c r="G6312" s="819">
        <f t="shared" si="2855"/>
        <v>4800000</v>
      </c>
      <c r="H6312" s="616">
        <f t="shared" si="2855"/>
        <v>0</v>
      </c>
      <c r="I6312" s="961">
        <f t="shared" si="2855"/>
        <v>4800000</v>
      </c>
      <c r="J6312" s="865">
        <f t="shared" si="2855"/>
        <v>0</v>
      </c>
      <c r="K6312" s="737">
        <f t="shared" ref="K6312:K6335" si="2856">I6312/C6312*100</f>
        <v>100</v>
      </c>
    </row>
    <row r="6313" spans="1:11" ht="12.95" customHeight="1" thickBot="1" x14ac:dyDescent="0.3">
      <c r="A6313" s="372" t="s">
        <v>391</v>
      </c>
      <c r="B6313" s="3" t="s">
        <v>80</v>
      </c>
      <c r="C6313" s="617">
        <f>C6314</f>
        <v>625000</v>
      </c>
      <c r="D6313" s="617">
        <f t="shared" ref="D6313:J6314" si="2857">D6314</f>
        <v>0</v>
      </c>
      <c r="E6313" s="617">
        <f t="shared" si="2857"/>
        <v>0</v>
      </c>
      <c r="F6313" s="624">
        <f t="shared" si="2857"/>
        <v>0</v>
      </c>
      <c r="G6313" s="820">
        <f t="shared" si="2857"/>
        <v>625000</v>
      </c>
      <c r="H6313" s="617">
        <f t="shared" si="2857"/>
        <v>0</v>
      </c>
      <c r="I6313" s="934">
        <f t="shared" si="2857"/>
        <v>625000</v>
      </c>
      <c r="J6313" s="625">
        <f t="shared" si="2857"/>
        <v>0</v>
      </c>
      <c r="K6313" s="741">
        <f t="shared" si="2856"/>
        <v>100</v>
      </c>
    </row>
    <row r="6314" spans="1:11" ht="12.95" customHeight="1" x14ac:dyDescent="0.25">
      <c r="A6314" s="747" t="s">
        <v>392</v>
      </c>
      <c r="B6314" s="41" t="s">
        <v>137</v>
      </c>
      <c r="C6314" s="618">
        <f>C6315</f>
        <v>625000</v>
      </c>
      <c r="D6314" s="618">
        <f t="shared" si="2857"/>
        <v>0</v>
      </c>
      <c r="E6314" s="618">
        <f t="shared" si="2857"/>
        <v>0</v>
      </c>
      <c r="F6314" s="626">
        <f t="shared" si="2857"/>
        <v>0</v>
      </c>
      <c r="G6314" s="821">
        <f t="shared" si="2857"/>
        <v>625000</v>
      </c>
      <c r="H6314" s="618">
        <f t="shared" si="2857"/>
        <v>0</v>
      </c>
      <c r="I6314" s="935">
        <f t="shared" si="2857"/>
        <v>625000</v>
      </c>
      <c r="J6314" s="628">
        <f t="shared" si="2857"/>
        <v>0</v>
      </c>
      <c r="K6314" s="743">
        <f t="shared" si="2856"/>
        <v>100</v>
      </c>
    </row>
    <row r="6315" spans="1:11" ht="12.95" customHeight="1" thickBot="1" x14ac:dyDescent="0.3">
      <c r="A6315" s="736" t="s">
        <v>393</v>
      </c>
      <c r="B6315" s="32" t="s">
        <v>138</v>
      </c>
      <c r="C6315" s="611">
        <v>625000</v>
      </c>
      <c r="D6315" s="590"/>
      <c r="E6315" s="590"/>
      <c r="F6315" s="698"/>
      <c r="G6315" s="828">
        <v>625000</v>
      </c>
      <c r="H6315" s="629"/>
      <c r="I6315" s="829">
        <f>H6315+G6315</f>
        <v>625000</v>
      </c>
      <c r="J6315" s="630">
        <f>C6315-I6315</f>
        <v>0</v>
      </c>
      <c r="K6315" s="737">
        <f t="shared" si="2856"/>
        <v>100</v>
      </c>
    </row>
    <row r="6316" spans="1:11" ht="12.95" customHeight="1" thickBot="1" x14ac:dyDescent="0.3">
      <c r="A6316" s="372" t="s">
        <v>394</v>
      </c>
      <c r="B6316" s="3" t="s">
        <v>136</v>
      </c>
      <c r="C6316" s="617">
        <f>C6317+C6319+C6321+C6324+C6327</f>
        <v>4175000</v>
      </c>
      <c r="D6316" s="617">
        <f t="shared" ref="D6316:J6316" si="2858">D6317+D6319+D6321+D6324+D6327</f>
        <v>0</v>
      </c>
      <c r="E6316" s="617">
        <f t="shared" si="2858"/>
        <v>0</v>
      </c>
      <c r="F6316" s="624">
        <f t="shared" si="2858"/>
        <v>0</v>
      </c>
      <c r="G6316" s="820">
        <f t="shared" si="2858"/>
        <v>4175000</v>
      </c>
      <c r="H6316" s="617">
        <f t="shared" si="2858"/>
        <v>0</v>
      </c>
      <c r="I6316" s="934">
        <f t="shared" si="2858"/>
        <v>4175000</v>
      </c>
      <c r="J6316" s="625">
        <f t="shared" si="2858"/>
        <v>0</v>
      </c>
      <c r="K6316" s="741">
        <f t="shared" si="2856"/>
        <v>100</v>
      </c>
    </row>
    <row r="6317" spans="1:11" ht="12.95" customHeight="1" x14ac:dyDescent="0.25">
      <c r="A6317" s="747" t="s">
        <v>395</v>
      </c>
      <c r="B6317" s="41" t="s">
        <v>139</v>
      </c>
      <c r="C6317" s="618">
        <f>C6318</f>
        <v>480000</v>
      </c>
      <c r="D6317" s="618">
        <f t="shared" ref="D6317:J6317" si="2859">D6318</f>
        <v>0</v>
      </c>
      <c r="E6317" s="618">
        <f t="shared" si="2859"/>
        <v>0</v>
      </c>
      <c r="F6317" s="626">
        <f t="shared" si="2859"/>
        <v>0</v>
      </c>
      <c r="G6317" s="821">
        <f t="shared" si="2859"/>
        <v>480000</v>
      </c>
      <c r="H6317" s="618">
        <f t="shared" si="2859"/>
        <v>0</v>
      </c>
      <c r="I6317" s="935">
        <f t="shared" si="2859"/>
        <v>480000</v>
      </c>
      <c r="J6317" s="628">
        <f t="shared" si="2859"/>
        <v>0</v>
      </c>
      <c r="K6317" s="743">
        <f t="shared" si="2856"/>
        <v>100</v>
      </c>
    </row>
    <row r="6318" spans="1:11" ht="12.95" customHeight="1" x14ac:dyDescent="0.25">
      <c r="A6318" s="732" t="s">
        <v>396</v>
      </c>
      <c r="B6318" s="4" t="s">
        <v>140</v>
      </c>
      <c r="C6318" s="12">
        <v>480000</v>
      </c>
      <c r="D6318" s="587"/>
      <c r="E6318" s="587"/>
      <c r="F6318" s="699"/>
      <c r="G6318" s="822">
        <v>480000</v>
      </c>
      <c r="H6318" s="605"/>
      <c r="I6318" s="831">
        <f>H6318+G6318</f>
        <v>480000</v>
      </c>
      <c r="J6318" s="636">
        <f>C6318-I6318</f>
        <v>0</v>
      </c>
      <c r="K6318" s="733">
        <f t="shared" si="2856"/>
        <v>100</v>
      </c>
    </row>
    <row r="6319" spans="1:11" ht="12.95" customHeight="1" x14ac:dyDescent="0.25">
      <c r="A6319" s="732" t="s">
        <v>397</v>
      </c>
      <c r="B6319" s="4" t="s">
        <v>385</v>
      </c>
      <c r="C6319" s="12">
        <f>C6320</f>
        <v>200000</v>
      </c>
      <c r="D6319" s="12">
        <f t="shared" ref="D6319:J6319" si="2860">D6320</f>
        <v>0</v>
      </c>
      <c r="E6319" s="12">
        <f t="shared" si="2860"/>
        <v>0</v>
      </c>
      <c r="F6319" s="633">
        <f t="shared" si="2860"/>
        <v>0</v>
      </c>
      <c r="G6319" s="824">
        <f t="shared" si="2860"/>
        <v>200000</v>
      </c>
      <c r="H6319" s="12">
        <f t="shared" si="2860"/>
        <v>0</v>
      </c>
      <c r="I6319" s="834">
        <f t="shared" si="2860"/>
        <v>200000</v>
      </c>
      <c r="J6319" s="634">
        <f t="shared" si="2860"/>
        <v>0</v>
      </c>
      <c r="K6319" s="733">
        <f t="shared" si="2856"/>
        <v>100</v>
      </c>
    </row>
    <row r="6320" spans="1:11" ht="12.95" customHeight="1" x14ac:dyDescent="0.25">
      <c r="A6320" s="732" t="s">
        <v>398</v>
      </c>
      <c r="B6320" s="4" t="s">
        <v>386</v>
      </c>
      <c r="C6320" s="12">
        <v>200000</v>
      </c>
      <c r="D6320" s="587"/>
      <c r="E6320" s="587"/>
      <c r="F6320" s="699"/>
      <c r="G6320" s="822">
        <v>200000</v>
      </c>
      <c r="H6320" s="605"/>
      <c r="I6320" s="831">
        <f>H6320+G6320</f>
        <v>200000</v>
      </c>
      <c r="J6320" s="636">
        <f>C6320-I6320</f>
        <v>0</v>
      </c>
      <c r="K6320" s="733">
        <f t="shared" si="2856"/>
        <v>100</v>
      </c>
    </row>
    <row r="6321" spans="1:11" ht="12.95" customHeight="1" x14ac:dyDescent="0.25">
      <c r="A6321" s="732" t="s">
        <v>399</v>
      </c>
      <c r="B6321" s="4" t="s">
        <v>141</v>
      </c>
      <c r="C6321" s="12">
        <f>C6322+C6323</f>
        <v>400000</v>
      </c>
      <c r="D6321" s="12">
        <f t="shared" ref="D6321:J6321" si="2861">D6322+D6323</f>
        <v>0</v>
      </c>
      <c r="E6321" s="12">
        <f t="shared" si="2861"/>
        <v>0</v>
      </c>
      <c r="F6321" s="633">
        <f t="shared" si="2861"/>
        <v>0</v>
      </c>
      <c r="G6321" s="824">
        <f t="shared" si="2861"/>
        <v>400000</v>
      </c>
      <c r="H6321" s="12">
        <f t="shared" si="2861"/>
        <v>0</v>
      </c>
      <c r="I6321" s="834">
        <f t="shared" si="2861"/>
        <v>400000</v>
      </c>
      <c r="J6321" s="634">
        <f t="shared" si="2861"/>
        <v>0</v>
      </c>
      <c r="K6321" s="733">
        <f t="shared" si="2856"/>
        <v>100</v>
      </c>
    </row>
    <row r="6322" spans="1:11" ht="12.95" customHeight="1" x14ac:dyDescent="0.25">
      <c r="A6322" s="732" t="s">
        <v>401</v>
      </c>
      <c r="B6322" s="4" t="s">
        <v>142</v>
      </c>
      <c r="C6322" s="12">
        <v>300000</v>
      </c>
      <c r="D6322" s="587"/>
      <c r="E6322" s="587"/>
      <c r="F6322" s="699"/>
      <c r="G6322" s="822">
        <v>300000</v>
      </c>
      <c r="H6322" s="605"/>
      <c r="I6322" s="831">
        <f>H6322+G6322</f>
        <v>300000</v>
      </c>
      <c r="J6322" s="636">
        <f>C6322-I6322</f>
        <v>0</v>
      </c>
      <c r="K6322" s="733">
        <f t="shared" si="2856"/>
        <v>100</v>
      </c>
    </row>
    <row r="6323" spans="1:11" ht="12.95" customHeight="1" x14ac:dyDescent="0.25">
      <c r="A6323" s="732" t="s">
        <v>400</v>
      </c>
      <c r="B6323" s="4" t="s">
        <v>387</v>
      </c>
      <c r="C6323" s="12">
        <v>100000</v>
      </c>
      <c r="D6323" s="587"/>
      <c r="E6323" s="587"/>
      <c r="F6323" s="699"/>
      <c r="G6323" s="822">
        <v>100000</v>
      </c>
      <c r="H6323" s="605"/>
      <c r="I6323" s="831">
        <f>H6323+G6323</f>
        <v>100000</v>
      </c>
      <c r="J6323" s="636">
        <f>C6323-I6323</f>
        <v>0</v>
      </c>
      <c r="K6323" s="733">
        <f t="shared" si="2856"/>
        <v>100</v>
      </c>
    </row>
    <row r="6324" spans="1:11" ht="12.95" customHeight="1" x14ac:dyDescent="0.25">
      <c r="A6324" s="732" t="s">
        <v>402</v>
      </c>
      <c r="B6324" s="4" t="s">
        <v>388</v>
      </c>
      <c r="C6324" s="12">
        <f>C6325+C6326</f>
        <v>800000</v>
      </c>
      <c r="D6324" s="12">
        <f t="shared" ref="D6324:J6324" si="2862">D6325+D6326</f>
        <v>0</v>
      </c>
      <c r="E6324" s="12">
        <f t="shared" si="2862"/>
        <v>0</v>
      </c>
      <c r="F6324" s="633">
        <f t="shared" si="2862"/>
        <v>0</v>
      </c>
      <c r="G6324" s="824">
        <f t="shared" si="2862"/>
        <v>800000</v>
      </c>
      <c r="H6324" s="12">
        <f t="shared" si="2862"/>
        <v>0</v>
      </c>
      <c r="I6324" s="834">
        <f t="shared" si="2862"/>
        <v>800000</v>
      </c>
      <c r="J6324" s="634">
        <f t="shared" si="2862"/>
        <v>0</v>
      </c>
      <c r="K6324" s="733">
        <f t="shared" si="2856"/>
        <v>100</v>
      </c>
    </row>
    <row r="6325" spans="1:11" ht="12.95" customHeight="1" x14ac:dyDescent="0.25">
      <c r="A6325" s="732" t="s">
        <v>404</v>
      </c>
      <c r="B6325" s="4" t="s">
        <v>389</v>
      </c>
      <c r="C6325" s="12">
        <v>500000</v>
      </c>
      <c r="D6325" s="587"/>
      <c r="E6325" s="587"/>
      <c r="F6325" s="699"/>
      <c r="G6325" s="822">
        <v>500000</v>
      </c>
      <c r="H6325" s="605"/>
      <c r="I6325" s="831">
        <f>H6325+G6325</f>
        <v>500000</v>
      </c>
      <c r="J6325" s="636">
        <f>C6325-I6325</f>
        <v>0</v>
      </c>
      <c r="K6325" s="733">
        <f t="shared" si="2856"/>
        <v>100</v>
      </c>
    </row>
    <row r="6326" spans="1:11" ht="12.95" customHeight="1" x14ac:dyDescent="0.25">
      <c r="A6326" s="732" t="s">
        <v>403</v>
      </c>
      <c r="B6326" s="4" t="s">
        <v>390</v>
      </c>
      <c r="C6326" s="12">
        <v>300000</v>
      </c>
      <c r="D6326" s="587"/>
      <c r="E6326" s="587"/>
      <c r="F6326" s="699"/>
      <c r="G6326" s="822">
        <v>300000</v>
      </c>
      <c r="H6326" s="605"/>
      <c r="I6326" s="831">
        <f>H6326+G6326</f>
        <v>300000</v>
      </c>
      <c r="J6326" s="636">
        <f>C6326-I6326</f>
        <v>0</v>
      </c>
      <c r="K6326" s="733">
        <f t="shared" si="2856"/>
        <v>100</v>
      </c>
    </row>
    <row r="6327" spans="1:11" ht="12.95" customHeight="1" x14ac:dyDescent="0.25">
      <c r="A6327" s="732" t="s">
        <v>405</v>
      </c>
      <c r="B6327" s="4" t="s">
        <v>143</v>
      </c>
      <c r="C6327" s="12">
        <f>C6328</f>
        <v>2295000</v>
      </c>
      <c r="D6327" s="12">
        <f t="shared" ref="D6327:J6327" si="2863">D6328</f>
        <v>0</v>
      </c>
      <c r="E6327" s="12">
        <f t="shared" si="2863"/>
        <v>0</v>
      </c>
      <c r="F6327" s="633">
        <f t="shared" si="2863"/>
        <v>0</v>
      </c>
      <c r="G6327" s="824">
        <f t="shared" si="2863"/>
        <v>2295000</v>
      </c>
      <c r="H6327" s="12">
        <f t="shared" si="2863"/>
        <v>0</v>
      </c>
      <c r="I6327" s="834">
        <f t="shared" si="2863"/>
        <v>2295000</v>
      </c>
      <c r="J6327" s="634">
        <f t="shared" si="2863"/>
        <v>0</v>
      </c>
      <c r="K6327" s="733">
        <f t="shared" si="2856"/>
        <v>100</v>
      </c>
    </row>
    <row r="6328" spans="1:11" ht="12.95" customHeight="1" x14ac:dyDescent="0.25">
      <c r="A6328" s="732" t="s">
        <v>406</v>
      </c>
      <c r="B6328" s="4" t="s">
        <v>160</v>
      </c>
      <c r="C6328" s="12">
        <v>2295000</v>
      </c>
      <c r="D6328" s="218"/>
      <c r="E6328" s="218"/>
      <c r="F6328" s="697"/>
      <c r="G6328" s="822">
        <v>2295000</v>
      </c>
      <c r="H6328" s="605"/>
      <c r="I6328" s="831">
        <f>H6328+G6328</f>
        <v>2295000</v>
      </c>
      <c r="J6328" s="604">
        <f>C6328-I6328</f>
        <v>0</v>
      </c>
      <c r="K6328" s="733">
        <f t="shared" si="2856"/>
        <v>100</v>
      </c>
    </row>
    <row r="6329" spans="1:11" ht="12.95" customHeight="1" x14ac:dyDescent="0.25">
      <c r="A6329" s="745" t="s">
        <v>98</v>
      </c>
      <c r="B6329" s="38" t="s">
        <v>97</v>
      </c>
      <c r="C6329" s="620">
        <f t="shared" ref="C6329:J6329" si="2864">C6330+C6339</f>
        <v>5000000</v>
      </c>
      <c r="D6329" s="620">
        <f t="shared" si="2864"/>
        <v>0</v>
      </c>
      <c r="E6329" s="620">
        <f t="shared" si="2864"/>
        <v>0</v>
      </c>
      <c r="F6329" s="453">
        <f t="shared" si="2864"/>
        <v>0</v>
      </c>
      <c r="G6329" s="825">
        <f t="shared" si="2864"/>
        <v>938750</v>
      </c>
      <c r="H6329" s="619">
        <f t="shared" si="2864"/>
        <v>0</v>
      </c>
      <c r="I6329" s="1585">
        <f t="shared" si="2864"/>
        <v>938750</v>
      </c>
      <c r="J6329" s="621">
        <f t="shared" si="2864"/>
        <v>4061250</v>
      </c>
      <c r="K6329" s="746">
        <f t="shared" si="2856"/>
        <v>18.774999999999999</v>
      </c>
    </row>
    <row r="6330" spans="1:11" ht="12.95" customHeight="1" thickBot="1" x14ac:dyDescent="0.3">
      <c r="A6330" s="371" t="s">
        <v>74</v>
      </c>
      <c r="B6330" s="47" t="s">
        <v>75</v>
      </c>
      <c r="C6330" s="616">
        <f>C6331</f>
        <v>2000000</v>
      </c>
      <c r="D6330" s="616">
        <f t="shared" ref="D6330:J6330" si="2865">D6331</f>
        <v>0</v>
      </c>
      <c r="E6330" s="616">
        <f t="shared" si="2865"/>
        <v>0</v>
      </c>
      <c r="F6330" s="622">
        <f t="shared" si="2865"/>
        <v>0</v>
      </c>
      <c r="G6330" s="838">
        <f t="shared" si="2865"/>
        <v>740500</v>
      </c>
      <c r="H6330" s="641">
        <f t="shared" si="2865"/>
        <v>0</v>
      </c>
      <c r="I6330" s="962">
        <f t="shared" si="2865"/>
        <v>740500</v>
      </c>
      <c r="J6330" s="632">
        <f t="shared" si="2865"/>
        <v>1259500</v>
      </c>
      <c r="K6330" s="739">
        <f t="shared" si="2856"/>
        <v>37.025000000000006</v>
      </c>
    </row>
    <row r="6331" spans="1:11" ht="12.95" customHeight="1" thickBot="1" x14ac:dyDescent="0.3">
      <c r="A6331" s="776" t="s">
        <v>407</v>
      </c>
      <c r="B6331" s="3" t="s">
        <v>136</v>
      </c>
      <c r="C6331" s="617">
        <f>C6332+C6334+C6337</f>
        <v>2000000</v>
      </c>
      <c r="D6331" s="617">
        <f t="shared" ref="D6331:J6331" si="2866">D6332+D6334+D6337</f>
        <v>0</v>
      </c>
      <c r="E6331" s="617">
        <f t="shared" si="2866"/>
        <v>0</v>
      </c>
      <c r="F6331" s="624">
        <f t="shared" si="2866"/>
        <v>0</v>
      </c>
      <c r="G6331" s="820">
        <f t="shared" si="2866"/>
        <v>740500</v>
      </c>
      <c r="H6331" s="617">
        <f t="shared" si="2866"/>
        <v>0</v>
      </c>
      <c r="I6331" s="934">
        <f t="shared" si="2866"/>
        <v>740500</v>
      </c>
      <c r="J6331" s="625">
        <f t="shared" si="2866"/>
        <v>1259500</v>
      </c>
      <c r="K6331" s="741">
        <f t="shared" si="2856"/>
        <v>37.025000000000006</v>
      </c>
    </row>
    <row r="6332" spans="1:11" ht="12.95" customHeight="1" x14ac:dyDescent="0.25">
      <c r="A6332" s="777" t="s">
        <v>408</v>
      </c>
      <c r="B6332" s="41" t="s">
        <v>139</v>
      </c>
      <c r="C6332" s="618">
        <f>C6333</f>
        <v>550000</v>
      </c>
      <c r="D6332" s="618">
        <f t="shared" ref="D6332:J6332" si="2867">D6333</f>
        <v>0</v>
      </c>
      <c r="E6332" s="618">
        <f t="shared" si="2867"/>
        <v>0</v>
      </c>
      <c r="F6332" s="626">
        <f t="shared" si="2867"/>
        <v>0</v>
      </c>
      <c r="G6332" s="821">
        <f t="shared" si="2867"/>
        <v>149000</v>
      </c>
      <c r="H6332" s="618">
        <f t="shared" si="2867"/>
        <v>0</v>
      </c>
      <c r="I6332" s="935">
        <f t="shared" si="2867"/>
        <v>149000</v>
      </c>
      <c r="J6332" s="628">
        <f t="shared" si="2867"/>
        <v>401000</v>
      </c>
      <c r="K6332" s="743">
        <f t="shared" si="2856"/>
        <v>27.090909090909093</v>
      </c>
    </row>
    <row r="6333" spans="1:11" ht="12.95" customHeight="1" x14ac:dyDescent="0.25">
      <c r="A6333" s="778" t="s">
        <v>409</v>
      </c>
      <c r="B6333" s="4" t="s">
        <v>140</v>
      </c>
      <c r="C6333" s="12">
        <v>550000</v>
      </c>
      <c r="D6333" s="587"/>
      <c r="E6333" s="587"/>
      <c r="F6333" s="699"/>
      <c r="G6333" s="822">
        <v>149000</v>
      </c>
      <c r="H6333" s="605"/>
      <c r="I6333" s="823">
        <f>H6333+G6333</f>
        <v>149000</v>
      </c>
      <c r="J6333" s="604">
        <f>C6333-I6333</f>
        <v>401000</v>
      </c>
      <c r="K6333" s="733">
        <f t="shared" si="2856"/>
        <v>27.090909090909093</v>
      </c>
    </row>
    <row r="6334" spans="1:11" ht="12.95" customHeight="1" x14ac:dyDescent="0.25">
      <c r="A6334" s="778" t="s">
        <v>410</v>
      </c>
      <c r="B6334" s="4" t="s">
        <v>141</v>
      </c>
      <c r="C6334" s="12">
        <f>C6335+C6336</f>
        <v>450000</v>
      </c>
      <c r="D6334" s="12">
        <f t="shared" ref="D6334:J6334" si="2868">D6335+D6336</f>
        <v>0</v>
      </c>
      <c r="E6334" s="12">
        <f t="shared" si="2868"/>
        <v>0</v>
      </c>
      <c r="F6334" s="633">
        <f t="shared" si="2868"/>
        <v>0</v>
      </c>
      <c r="G6334" s="824">
        <f t="shared" si="2868"/>
        <v>91500</v>
      </c>
      <c r="H6334" s="12">
        <f t="shared" si="2868"/>
        <v>0</v>
      </c>
      <c r="I6334" s="834">
        <f t="shared" si="2868"/>
        <v>91500</v>
      </c>
      <c r="J6334" s="634">
        <f t="shared" si="2868"/>
        <v>358500</v>
      </c>
      <c r="K6334" s="733">
        <f t="shared" si="2856"/>
        <v>20.333333333333332</v>
      </c>
    </row>
    <row r="6335" spans="1:11" ht="12.95" customHeight="1" x14ac:dyDescent="0.25">
      <c r="A6335" s="778" t="s">
        <v>411</v>
      </c>
      <c r="B6335" s="4" t="s">
        <v>142</v>
      </c>
      <c r="C6335" s="12">
        <v>450000</v>
      </c>
      <c r="D6335" s="587"/>
      <c r="E6335" s="587"/>
      <c r="F6335" s="699"/>
      <c r="G6335" s="822">
        <v>91500</v>
      </c>
      <c r="H6335" s="605">
        <v>0</v>
      </c>
      <c r="I6335" s="823">
        <f>H6335+G6335</f>
        <v>91500</v>
      </c>
      <c r="J6335" s="604">
        <f>C6335-I6335</f>
        <v>358500</v>
      </c>
      <c r="K6335" s="733">
        <f t="shared" si="2856"/>
        <v>20.333333333333332</v>
      </c>
    </row>
    <row r="6336" spans="1:11" ht="12.95" customHeight="1" x14ac:dyDescent="0.25">
      <c r="A6336" s="778" t="s">
        <v>941</v>
      </c>
      <c r="B6336" s="4" t="s">
        <v>387</v>
      </c>
      <c r="C6336" s="12">
        <v>0</v>
      </c>
      <c r="D6336" s="587"/>
      <c r="E6336" s="587"/>
      <c r="F6336" s="699"/>
      <c r="G6336" s="822"/>
      <c r="H6336" s="605"/>
      <c r="I6336" s="823"/>
      <c r="J6336" s="604">
        <f>C6336-I6336</f>
        <v>0</v>
      </c>
      <c r="K6336" s="733"/>
    </row>
    <row r="6337" spans="1:15" ht="12.95" customHeight="1" x14ac:dyDescent="0.25">
      <c r="A6337" s="778" t="s">
        <v>412</v>
      </c>
      <c r="B6337" s="4" t="s">
        <v>143</v>
      </c>
      <c r="C6337" s="12">
        <f>C6338</f>
        <v>1000000</v>
      </c>
      <c r="D6337" s="12">
        <f t="shared" ref="D6337:J6337" si="2869">D6338</f>
        <v>0</v>
      </c>
      <c r="E6337" s="12">
        <f t="shared" si="2869"/>
        <v>0</v>
      </c>
      <c r="F6337" s="633">
        <f t="shared" si="2869"/>
        <v>0</v>
      </c>
      <c r="G6337" s="824">
        <f t="shared" si="2869"/>
        <v>500000</v>
      </c>
      <c r="H6337" s="12">
        <f t="shared" si="2869"/>
        <v>0</v>
      </c>
      <c r="I6337" s="834">
        <f t="shared" si="2869"/>
        <v>500000</v>
      </c>
      <c r="J6337" s="634">
        <f t="shared" si="2869"/>
        <v>500000</v>
      </c>
      <c r="K6337" s="733">
        <f t="shared" ref="K6337:K6346" si="2870">I6337/C6337*100</f>
        <v>50</v>
      </c>
    </row>
    <row r="6338" spans="1:15" ht="12.95" customHeight="1" x14ac:dyDescent="0.25">
      <c r="A6338" s="778" t="s">
        <v>413</v>
      </c>
      <c r="B6338" s="4" t="s">
        <v>160</v>
      </c>
      <c r="C6338" s="12">
        <v>1000000</v>
      </c>
      <c r="D6338" s="218"/>
      <c r="E6338" s="218"/>
      <c r="F6338" s="697"/>
      <c r="G6338" s="822">
        <v>500000</v>
      </c>
      <c r="H6338" s="605">
        <v>0</v>
      </c>
      <c r="I6338" s="823">
        <f>H6338+G6338</f>
        <v>500000</v>
      </c>
      <c r="J6338" s="604">
        <f>C6338-I6338</f>
        <v>500000</v>
      </c>
      <c r="K6338" s="733">
        <f t="shared" si="2870"/>
        <v>50</v>
      </c>
    </row>
    <row r="6339" spans="1:15" ht="12.95" customHeight="1" thickBot="1" x14ac:dyDescent="0.3">
      <c r="A6339" s="371" t="s">
        <v>76</v>
      </c>
      <c r="B6339" s="47" t="s">
        <v>77</v>
      </c>
      <c r="C6339" s="616">
        <f>C6340</f>
        <v>3000000</v>
      </c>
      <c r="D6339" s="616">
        <f t="shared" ref="D6339:J6339" si="2871">D6340</f>
        <v>0</v>
      </c>
      <c r="E6339" s="616">
        <f t="shared" si="2871"/>
        <v>0</v>
      </c>
      <c r="F6339" s="622">
        <f t="shared" si="2871"/>
        <v>0</v>
      </c>
      <c r="G6339" s="838">
        <f t="shared" si="2871"/>
        <v>198250</v>
      </c>
      <c r="H6339" s="641">
        <f t="shared" si="2871"/>
        <v>0</v>
      </c>
      <c r="I6339" s="962">
        <f t="shared" si="2871"/>
        <v>198250</v>
      </c>
      <c r="J6339" s="632">
        <f t="shared" si="2871"/>
        <v>2801750</v>
      </c>
      <c r="K6339" s="739">
        <f t="shared" si="2870"/>
        <v>6.6083333333333325</v>
      </c>
    </row>
    <row r="6340" spans="1:15" ht="12.95" customHeight="1" thickBot="1" x14ac:dyDescent="0.3">
      <c r="A6340" s="776" t="s">
        <v>414</v>
      </c>
      <c r="B6340" s="3" t="s">
        <v>136</v>
      </c>
      <c r="C6340" s="617">
        <f>C6341+C6343+C6345</f>
        <v>3000000</v>
      </c>
      <c r="D6340" s="617">
        <f t="shared" ref="D6340:J6340" si="2872">D6341+D6343+D6345</f>
        <v>0</v>
      </c>
      <c r="E6340" s="617">
        <f t="shared" si="2872"/>
        <v>0</v>
      </c>
      <c r="F6340" s="624">
        <f t="shared" si="2872"/>
        <v>0</v>
      </c>
      <c r="G6340" s="820">
        <f t="shared" si="2872"/>
        <v>198250</v>
      </c>
      <c r="H6340" s="617">
        <f t="shared" si="2872"/>
        <v>0</v>
      </c>
      <c r="I6340" s="934">
        <f t="shared" si="2872"/>
        <v>198250</v>
      </c>
      <c r="J6340" s="625">
        <f t="shared" si="2872"/>
        <v>2801750</v>
      </c>
      <c r="K6340" s="749">
        <f t="shared" si="2870"/>
        <v>6.6083333333333325</v>
      </c>
    </row>
    <row r="6341" spans="1:15" ht="12.95" customHeight="1" x14ac:dyDescent="0.25">
      <c r="A6341" s="777" t="s">
        <v>415</v>
      </c>
      <c r="B6341" s="41" t="s">
        <v>139</v>
      </c>
      <c r="C6341" s="618">
        <f>C6342</f>
        <v>940000</v>
      </c>
      <c r="D6341" s="618">
        <f t="shared" ref="D6341:J6341" si="2873">D6342</f>
        <v>0</v>
      </c>
      <c r="E6341" s="618">
        <f t="shared" si="2873"/>
        <v>0</v>
      </c>
      <c r="F6341" s="626">
        <f t="shared" si="2873"/>
        <v>0</v>
      </c>
      <c r="G6341" s="821">
        <f t="shared" si="2873"/>
        <v>164500</v>
      </c>
      <c r="H6341" s="618">
        <f t="shared" si="2873"/>
        <v>0</v>
      </c>
      <c r="I6341" s="935">
        <f t="shared" si="2873"/>
        <v>164500</v>
      </c>
      <c r="J6341" s="628">
        <f t="shared" si="2873"/>
        <v>775500</v>
      </c>
      <c r="K6341" s="759">
        <f t="shared" si="2870"/>
        <v>17.5</v>
      </c>
    </row>
    <row r="6342" spans="1:15" ht="12.95" customHeight="1" x14ac:dyDescent="0.25">
      <c r="A6342" s="778" t="s">
        <v>416</v>
      </c>
      <c r="B6342" s="4" t="s">
        <v>140</v>
      </c>
      <c r="C6342" s="12">
        <v>940000</v>
      </c>
      <c r="D6342" s="587"/>
      <c r="E6342" s="587"/>
      <c r="F6342" s="699"/>
      <c r="G6342" s="822">
        <v>164500</v>
      </c>
      <c r="H6342" s="605"/>
      <c r="I6342" s="823">
        <f>H6342+G6342</f>
        <v>164500</v>
      </c>
      <c r="J6342" s="636">
        <f>C6342-I6342</f>
        <v>775500</v>
      </c>
      <c r="K6342" s="752">
        <f t="shared" si="2870"/>
        <v>17.5</v>
      </c>
    </row>
    <row r="6343" spans="1:15" ht="12.95" customHeight="1" x14ac:dyDescent="0.25">
      <c r="A6343" s="778" t="s">
        <v>417</v>
      </c>
      <c r="B6343" s="4" t="s">
        <v>141</v>
      </c>
      <c r="C6343" s="12">
        <f>C6344</f>
        <v>100000</v>
      </c>
      <c r="D6343" s="12">
        <f t="shared" ref="D6343:J6343" si="2874">D6344</f>
        <v>0</v>
      </c>
      <c r="E6343" s="12">
        <f t="shared" si="2874"/>
        <v>0</v>
      </c>
      <c r="F6343" s="633">
        <f t="shared" si="2874"/>
        <v>0</v>
      </c>
      <c r="G6343" s="824">
        <f t="shared" si="2874"/>
        <v>33750</v>
      </c>
      <c r="H6343" s="12">
        <f t="shared" si="2874"/>
        <v>0</v>
      </c>
      <c r="I6343" s="834">
        <f t="shared" si="2874"/>
        <v>33750</v>
      </c>
      <c r="J6343" s="634">
        <f t="shared" si="2874"/>
        <v>66250</v>
      </c>
      <c r="K6343" s="752">
        <f t="shared" si="2870"/>
        <v>33.75</v>
      </c>
    </row>
    <row r="6344" spans="1:15" ht="12.95" customHeight="1" x14ac:dyDescent="0.25">
      <c r="A6344" s="778" t="s">
        <v>418</v>
      </c>
      <c r="B6344" s="4" t="s">
        <v>142</v>
      </c>
      <c r="C6344" s="12">
        <v>100000</v>
      </c>
      <c r="D6344" s="218"/>
      <c r="E6344" s="218"/>
      <c r="F6344" s="699"/>
      <c r="G6344" s="822">
        <v>33750</v>
      </c>
      <c r="H6344" s="605"/>
      <c r="I6344" s="831">
        <f>H6344+G6344</f>
        <v>33750</v>
      </c>
      <c r="J6344" s="636">
        <f>C6344-I6344</f>
        <v>66250</v>
      </c>
      <c r="K6344" s="752">
        <f t="shared" si="2870"/>
        <v>33.75</v>
      </c>
    </row>
    <row r="6345" spans="1:15" ht="12.95" customHeight="1" x14ac:dyDescent="0.25">
      <c r="A6345" s="778" t="s">
        <v>419</v>
      </c>
      <c r="B6345" s="4" t="s">
        <v>143</v>
      </c>
      <c r="C6345" s="12">
        <f>C6346</f>
        <v>1960000</v>
      </c>
      <c r="D6345" s="12">
        <f t="shared" ref="D6345:J6345" si="2875">D6346</f>
        <v>0</v>
      </c>
      <c r="E6345" s="12">
        <f t="shared" si="2875"/>
        <v>0</v>
      </c>
      <c r="F6345" s="633">
        <f t="shared" si="2875"/>
        <v>0</v>
      </c>
      <c r="G6345" s="824">
        <f t="shared" si="2875"/>
        <v>0</v>
      </c>
      <c r="H6345" s="12">
        <f t="shared" si="2875"/>
        <v>0</v>
      </c>
      <c r="I6345" s="834">
        <f t="shared" si="2875"/>
        <v>0</v>
      </c>
      <c r="J6345" s="634">
        <f t="shared" si="2875"/>
        <v>1960000</v>
      </c>
      <c r="K6345" s="752">
        <f t="shared" si="2870"/>
        <v>0</v>
      </c>
    </row>
    <row r="6346" spans="1:15" ht="12.95" customHeight="1" thickBot="1" x14ac:dyDescent="0.3">
      <c r="A6346" s="778" t="s">
        <v>420</v>
      </c>
      <c r="B6346" s="4" t="s">
        <v>160</v>
      </c>
      <c r="C6346" s="12">
        <v>1960000</v>
      </c>
      <c r="D6346" s="218"/>
      <c r="E6346" s="218"/>
      <c r="F6346" s="699"/>
      <c r="G6346" s="804"/>
      <c r="H6346" s="605"/>
      <c r="I6346" s="823">
        <f>H6346+G6346</f>
        <v>0</v>
      </c>
      <c r="J6346" s="636">
        <f>C6346-I6346</f>
        <v>1960000</v>
      </c>
      <c r="K6346" s="781">
        <f t="shared" si="2870"/>
        <v>0</v>
      </c>
    </row>
    <row r="6347" spans="1:15" ht="12.95" customHeight="1" thickBot="1" x14ac:dyDescent="0.3">
      <c r="A6347" s="1647" t="s">
        <v>112</v>
      </c>
      <c r="B6347" s="1648"/>
      <c r="C6347" s="671">
        <f>C5848</f>
        <v>1997839600</v>
      </c>
      <c r="D6347" s="671">
        <f>D5844</f>
        <v>1715302364</v>
      </c>
      <c r="E6347" s="671">
        <f>E5844</f>
        <v>189112940</v>
      </c>
      <c r="F6347" s="796">
        <f>F5844</f>
        <v>1904415304</v>
      </c>
      <c r="G6347" s="861">
        <f>G5848</f>
        <v>1715272784</v>
      </c>
      <c r="H6347" s="671">
        <f>H5848</f>
        <v>150571848</v>
      </c>
      <c r="I6347" s="955">
        <f>I5848</f>
        <v>1865844632</v>
      </c>
      <c r="J6347" s="672">
        <f>J5848</f>
        <v>131994968</v>
      </c>
      <c r="K6347" s="782">
        <f>K5848</f>
        <v>93.393114842653034</v>
      </c>
    </row>
    <row r="6348" spans="1:15" ht="12.95" customHeight="1" thickTop="1" thickBot="1" x14ac:dyDescent="0.3">
      <c r="A6348" s="1649" t="s">
        <v>693</v>
      </c>
      <c r="B6348" s="1650"/>
      <c r="C6348" s="710"/>
      <c r="D6348" s="710"/>
      <c r="E6348" s="710"/>
      <c r="F6348" s="711"/>
      <c r="G6348" s="862"/>
      <c r="H6348" s="673"/>
      <c r="I6348" s="956"/>
      <c r="J6348" s="674">
        <f>F6347-I6347</f>
        <v>38570672</v>
      </c>
      <c r="K6348" s="783"/>
      <c r="N6348" s="82">
        <v>38606672</v>
      </c>
      <c r="O6348" s="82">
        <f>J6348-N6348</f>
        <v>-36000</v>
      </c>
    </row>
    <row r="6349" spans="1:15" ht="12.95" customHeight="1" x14ac:dyDescent="0.25">
      <c r="A6349" s="216"/>
      <c r="B6349" s="216"/>
      <c r="C6349" s="1651" t="s">
        <v>455</v>
      </c>
      <c r="D6349" s="1651"/>
      <c r="E6349" s="387">
        <f>J6348</f>
        <v>38570672</v>
      </c>
      <c r="F6349" s="237"/>
      <c r="G6349" s="1652" t="s">
        <v>1124</v>
      </c>
      <c r="H6349" s="1652"/>
      <c r="I6349" s="1652"/>
      <c r="J6349" s="1652"/>
      <c r="K6349" s="1652"/>
    </row>
    <row r="6350" spans="1:15" ht="12.95" customHeight="1" x14ac:dyDescent="0.25">
      <c r="A6350" s="216"/>
      <c r="B6350" s="216"/>
      <c r="C6350" s="1653" t="s">
        <v>787</v>
      </c>
      <c r="D6350" s="1653"/>
      <c r="E6350" s="388">
        <v>0</v>
      </c>
      <c r="F6350" s="237"/>
      <c r="G6350" s="1654" t="s">
        <v>720</v>
      </c>
      <c r="H6350" s="1654"/>
      <c r="I6350" s="1654"/>
      <c r="J6350" s="1654"/>
      <c r="K6350" s="1654"/>
    </row>
    <row r="6351" spans="1:15" ht="12.95" customHeight="1" x14ac:dyDescent="0.25">
      <c r="A6351" s="216"/>
      <c r="B6351" s="216"/>
      <c r="C6351" s="1655" t="s">
        <v>572</v>
      </c>
      <c r="D6351" s="1655"/>
      <c r="E6351" s="675">
        <f>E6349-E6350</f>
        <v>38570672</v>
      </c>
      <c r="F6351" s="237"/>
      <c r="G6351" s="237"/>
      <c r="H6351" s="237"/>
      <c r="I6351" s="237"/>
      <c r="J6351" s="237"/>
      <c r="K6351" s="237"/>
    </row>
    <row r="6352" spans="1:15" ht="12.95" customHeight="1" x14ac:dyDescent="0.25">
      <c r="A6352" s="216"/>
      <c r="B6352" s="216"/>
      <c r="C6352" s="387"/>
      <c r="D6352" s="216"/>
      <c r="E6352" s="676">
        <f>E6351+E6350</f>
        <v>38570672</v>
      </c>
      <c r="F6352" s="237"/>
      <c r="G6352" s="237"/>
      <c r="H6352" s="237"/>
      <c r="I6352" s="677"/>
      <c r="J6352" s="237"/>
      <c r="K6352" s="237"/>
    </row>
    <row r="6353" spans="1:11" ht="12.95" customHeight="1" x14ac:dyDescent="0.25">
      <c r="A6353" s="387"/>
      <c r="B6353" s="1576"/>
      <c r="C6353" s="387"/>
      <c r="D6353" s="713"/>
      <c r="E6353" s="216">
        <v>38623172</v>
      </c>
      <c r="F6353" s="237"/>
      <c r="G6353" s="677"/>
      <c r="H6353" s="677"/>
      <c r="I6353" s="957" t="s">
        <v>744</v>
      </c>
      <c r="J6353" s="677"/>
      <c r="K6353" s="677"/>
    </row>
    <row r="6354" spans="1:11" ht="12.95" customHeight="1" x14ac:dyDescent="0.25">
      <c r="A6354" s="216"/>
      <c r="B6354" s="712"/>
      <c r="C6354" s="713"/>
      <c r="D6354" s="387"/>
      <c r="E6354" s="713">
        <f>E6353-E6352</f>
        <v>52500</v>
      </c>
      <c r="F6354" s="237"/>
      <c r="G6354" s="677"/>
      <c r="H6354" s="677"/>
      <c r="I6354" s="958" t="s">
        <v>745</v>
      </c>
      <c r="J6354" s="677"/>
      <c r="K6354" s="677"/>
    </row>
    <row r="6355" spans="1:11" ht="14.1" customHeight="1" x14ac:dyDescent="0.25">
      <c r="A6355" s="216"/>
      <c r="B6355" s="712"/>
      <c r="C6355" s="713"/>
      <c r="D6355" s="216"/>
      <c r="E6355" s="713"/>
      <c r="F6355" s="237"/>
      <c r="G6355" s="237"/>
      <c r="H6355" s="237"/>
      <c r="I6355" s="677"/>
      <c r="J6355" s="237"/>
      <c r="K6355" s="237"/>
    </row>
    <row r="6356" spans="1:11" ht="14.1" customHeight="1" x14ac:dyDescent="0.25">
      <c r="A6356" s="216"/>
      <c r="B6356" s="216"/>
      <c r="C6356" s="216"/>
      <c r="D6356" s="216"/>
      <c r="E6356" s="216"/>
      <c r="F6356" s="237"/>
      <c r="G6356" s="237"/>
      <c r="H6356" s="237"/>
      <c r="I6356" s="677"/>
      <c r="J6356" s="237"/>
      <c r="K6356" s="237"/>
    </row>
    <row r="6357" spans="1:11" ht="14.1" customHeight="1" x14ac:dyDescent="0.25">
      <c r="A6357" s="216"/>
      <c r="B6357" s="1678" t="s">
        <v>441</v>
      </c>
      <c r="C6357" s="1678" t="s">
        <v>705</v>
      </c>
      <c r="D6357" s="678" t="s">
        <v>442</v>
      </c>
      <c r="E6357" s="679" t="s">
        <v>454</v>
      </c>
      <c r="F6357" s="1679"/>
      <c r="G6357" s="1679"/>
      <c r="H6357" s="682">
        <f>E6364+E6361</f>
        <v>1865844632</v>
      </c>
      <c r="I6357" s="677"/>
      <c r="J6357" s="237"/>
      <c r="K6357" s="237"/>
    </row>
    <row r="6358" spans="1:11" ht="14.1" customHeight="1" x14ac:dyDescent="0.25">
      <c r="A6358" s="216"/>
      <c r="B6358" s="1678"/>
      <c r="C6358" s="1678"/>
      <c r="D6358" s="678" t="s">
        <v>442</v>
      </c>
      <c r="E6358" s="679" t="s">
        <v>454</v>
      </c>
      <c r="F6358" s="1573" t="s">
        <v>455</v>
      </c>
      <c r="G6358" s="1573"/>
      <c r="H6358" s="237"/>
      <c r="I6358" s="237"/>
      <c r="J6358" s="237"/>
      <c r="K6358" s="237"/>
    </row>
    <row r="6359" spans="1:11" ht="14.1" customHeight="1" x14ac:dyDescent="0.25">
      <c r="A6359" s="216"/>
      <c r="B6359" s="57" t="s">
        <v>78</v>
      </c>
      <c r="C6359" s="59">
        <f>C6361+C6364</f>
        <v>1997839600</v>
      </c>
      <c r="D6359" s="1293">
        <f>D6361+D6364</f>
        <v>1904415304</v>
      </c>
      <c r="E6359" s="1293">
        <f>E6361+E6364</f>
        <v>1865844632</v>
      </c>
      <c r="F6359" s="59">
        <f>F6361+F6364</f>
        <v>0</v>
      </c>
      <c r="G6359" s="59">
        <f>G6361+G6364</f>
        <v>308110513</v>
      </c>
      <c r="H6359" s="237"/>
      <c r="I6359" s="682">
        <f>I5863-E6364</f>
        <v>0</v>
      </c>
      <c r="J6359" s="681"/>
      <c r="K6359" s="237"/>
    </row>
    <row r="6360" spans="1:11" ht="14.1" customHeight="1" x14ac:dyDescent="0.25">
      <c r="A6360" s="216"/>
      <c r="B6360" s="58"/>
      <c r="C6360" s="58"/>
      <c r="D6360" s="12"/>
      <c r="E6360" s="12"/>
      <c r="F6360" s="12"/>
      <c r="G6360" s="12"/>
      <c r="H6360" s="237"/>
      <c r="I6360" s="237"/>
      <c r="J6360" s="237"/>
      <c r="K6360" s="237"/>
    </row>
    <row r="6361" spans="1:11" ht="14.1" customHeight="1" x14ac:dyDescent="0.25">
      <c r="A6361" s="216"/>
      <c r="B6361" s="57" t="s">
        <v>443</v>
      </c>
      <c r="C6361" s="59">
        <f>C6362+C6363</f>
        <v>1559485600</v>
      </c>
      <c r="D6361" s="59">
        <f>F5845</f>
        <v>1522904791</v>
      </c>
      <c r="E6361" s="59">
        <f>E6362+E6363</f>
        <v>1522904791</v>
      </c>
      <c r="F6361" s="59">
        <f>D6361-E6361</f>
        <v>0</v>
      </c>
      <c r="G6361" s="12"/>
      <c r="H6361" s="237"/>
      <c r="I6361" s="682">
        <f>C5863-C6364</f>
        <v>0</v>
      </c>
      <c r="J6361" s="237"/>
      <c r="K6361" s="237"/>
    </row>
    <row r="6362" spans="1:11" ht="14.1" customHeight="1" x14ac:dyDescent="0.25">
      <c r="A6362" s="216"/>
      <c r="B6362" s="60" t="s">
        <v>706</v>
      </c>
      <c r="C6362" s="61">
        <f>C5852</f>
        <v>1293085600</v>
      </c>
      <c r="D6362" s="61">
        <f>D5852</f>
        <v>0</v>
      </c>
      <c r="E6362" s="61">
        <f>I5852</f>
        <v>1299246791</v>
      </c>
      <c r="F6362" s="61">
        <f>F5852</f>
        <v>0</v>
      </c>
      <c r="G6362" s="61">
        <f>G5852</f>
        <v>1204082271</v>
      </c>
      <c r="H6362" s="237"/>
      <c r="I6362" s="682">
        <f>D6361-D6363</f>
        <v>1299246791</v>
      </c>
      <c r="J6362" s="237"/>
      <c r="K6362" s="237"/>
    </row>
    <row r="6363" spans="1:11" ht="14.1" customHeight="1" x14ac:dyDescent="0.25">
      <c r="A6363" s="216"/>
      <c r="B6363" s="60" t="s">
        <v>707</v>
      </c>
      <c r="C6363" s="61">
        <f>C5862</f>
        <v>266400000</v>
      </c>
      <c r="D6363" s="61">
        <f>I5861</f>
        <v>223658000</v>
      </c>
      <c r="E6363" s="61">
        <f>I5861</f>
        <v>223658000</v>
      </c>
      <c r="F6363" s="61">
        <f>F5862</f>
        <v>0</v>
      </c>
      <c r="G6363" s="61">
        <f>G5862</f>
        <v>203080000</v>
      </c>
      <c r="H6363" s="237"/>
      <c r="I6363" s="237"/>
      <c r="J6363" s="237"/>
      <c r="K6363" s="237"/>
    </row>
    <row r="6364" spans="1:11" ht="14.1" customHeight="1" x14ac:dyDescent="0.25">
      <c r="A6364" s="216"/>
      <c r="B6364" s="57" t="s">
        <v>82</v>
      </c>
      <c r="C6364" s="59">
        <f>C6365+C6366+C6367</f>
        <v>438354000</v>
      </c>
      <c r="D6364" s="59">
        <f>F5846</f>
        <v>381510513</v>
      </c>
      <c r="E6364" s="59">
        <f>E6365+E6366+E6367</f>
        <v>342939841</v>
      </c>
      <c r="F6364" s="59">
        <f>F6365+F6366+F6367</f>
        <v>0</v>
      </c>
      <c r="G6364" s="59">
        <f>G6365+G6366+G6367</f>
        <v>308110513</v>
      </c>
      <c r="H6364" s="682">
        <f>455494000-C6364</f>
        <v>17140000</v>
      </c>
      <c r="I6364" s="682">
        <f>D6364-E6364</f>
        <v>38570672</v>
      </c>
      <c r="J6364" s="237"/>
      <c r="K6364" s="237"/>
    </row>
    <row r="6365" spans="1:11" ht="14.1" customHeight="1" x14ac:dyDescent="0.25">
      <c r="A6365" s="216"/>
      <c r="B6365" s="60" t="s">
        <v>444</v>
      </c>
      <c r="C6365" s="61">
        <f>C6313+C6282+C6270+C6160+C6140+C6112+C6086+C6079+C6061+C6016+C5991+C5978+C5955+C5882</f>
        <v>78785000</v>
      </c>
      <c r="D6365" s="61">
        <f>D6313+D6282+D6270+D6160+D6140+D6112+D6086+D6079+D6061+D6016+D5991+D5978+D5955+D5882</f>
        <v>0</v>
      </c>
      <c r="E6365" s="61">
        <f>I6313+I6282+I6270+I6160+I6140+I6112+I6086+I6079+I6061+I6016+I5991+I5978+I5955+I5882</f>
        <v>50308850</v>
      </c>
      <c r="F6365" s="61">
        <f>F6313+F6282+F6270+F6160+F6140+F6112+F6086+F6079+F6061+F6016+F5991+F5978+F5955+F5882</f>
        <v>0</v>
      </c>
      <c r="G6365" s="61">
        <f>G6313+G6282+G6270+G6160+G6140+G6112+G6086+G6079+G6061+G6016+G5991+G5978+G5955+G5882</f>
        <v>47878850</v>
      </c>
      <c r="H6365" s="237"/>
      <c r="I6365" s="682">
        <f>I5863-E6364</f>
        <v>0</v>
      </c>
      <c r="J6365" s="237"/>
      <c r="K6365" s="237"/>
    </row>
    <row r="6366" spans="1:11" ht="14.1" customHeight="1" x14ac:dyDescent="0.25">
      <c r="A6366" s="216"/>
      <c r="B6366" s="60" t="s">
        <v>445</v>
      </c>
      <c r="C6366" s="61">
        <f>C5866+C5885+C5897+C5904+C5911+C5925+C5937+C5944+C5966+C5983+C5994+C6011+C6019+C6023+C6028+C6033+C6037+C6041+C6053+C6057+C6082+C6089+C6097+C6104+C6108+C6117+C6127+C6145+C6152+C6163+C6183+C6197+C6206+C6215+C6227+C6238+C6248+C6258+C6273+C6285+C6295+C6316+C6331+C6340</f>
        <v>241990000</v>
      </c>
      <c r="D6366" s="61">
        <f>D5866+D5885+D5897+D5904+D5911+D5925+D5937+D5944+D5966+D5983+D5994+D6011+D6019+D6023+D6028+D6033+D6037+D6041+D6053+D6057+D6082+D6089+D6097+D6104+D6108+D6117+D6127+D6145+D6152+D6163+D6183+D6197+D6206+D6215+D6227+D6238+D6248+D6258+D6273+D6285+D6295+D6316+D6331+D6340</f>
        <v>0</v>
      </c>
      <c r="E6366" s="61">
        <f>I6340+I6331+I6316+I6295+I6285+I6273+I6258+I6248+I6238+I6227+I6215+I6206+I6197+I6183+I6163+I6145+I6127+I6117+I6108+I6104+I6097+I6089+I6082+I6057+I6053+I6041+I6037+I6033+I6028+I6023+I6019+I6011+I5994+I5983+I5966+I5944+I5937+I5925+I5911+I5904+I5897+I5885+I5866+I6152</f>
        <v>184630991</v>
      </c>
      <c r="F6366" s="61">
        <f>F5866+F5885+F5897+F5904+F5911+F5925+F5937+F5944+F5966+F5983+F5994+F6011+F6019+F6023+F6028+F6033+F6037+F6041+F6053+F6057+F6082+F6089+F6097+F6104+F6108+F6117+F6127+F6145+F6152+F6163+F6183+F6197+F6206+F6215+F6227+F6238+F6248+F6258+F6273+F6285+F6295+F6316+F6331+F6340</f>
        <v>0</v>
      </c>
      <c r="G6366" s="61">
        <f>G5866+G5885+G5897+G5904+G5911+G5925+G5937+G5944+G5966+G5983+G5994+G6011+G6019+G6023+G6028+G6033+G6037+G6041+G6053+G6057+G6082+G6089+G6097+G6104+G6108+G6117+G6127+G6145+G6152+G6163+G6183+G6197+G6206+G6215+G6227+G6238+G6248+G6258+G6273+G6285+G6295+G6316+G6331+G6340</f>
        <v>152231663</v>
      </c>
      <c r="H6366" s="237"/>
      <c r="I6366" s="237"/>
      <c r="J6366" s="237"/>
      <c r="K6366" s="237"/>
    </row>
    <row r="6367" spans="1:11" ht="14.1" customHeight="1" x14ac:dyDescent="0.25">
      <c r="A6367" s="216"/>
      <c r="B6367" s="60" t="s">
        <v>446</v>
      </c>
      <c r="C6367" s="61">
        <f>C6066+C6075+C6122</f>
        <v>117579000</v>
      </c>
      <c r="D6367" s="61">
        <f>D6066+D6075+D6122</f>
        <v>0</v>
      </c>
      <c r="E6367" s="61">
        <f>I6122+I6075+I6066</f>
        <v>108000000</v>
      </c>
      <c r="F6367" s="61">
        <f>F6066+F6075+F6122</f>
        <v>0</v>
      </c>
      <c r="G6367" s="61">
        <f>G6066+G6075+G6122</f>
        <v>108000000</v>
      </c>
      <c r="H6367" s="237"/>
      <c r="I6367" s="237"/>
      <c r="J6367" s="237"/>
      <c r="K6367" s="237"/>
    </row>
    <row r="6368" spans="1:11" ht="14.1" customHeight="1" x14ac:dyDescent="0.25">
      <c r="A6368" s="216"/>
      <c r="B6368" s="58"/>
      <c r="C6368" s="63"/>
      <c r="D6368" s="12"/>
      <c r="E6368" s="12"/>
      <c r="F6368" s="62"/>
      <c r="G6368" s="62"/>
      <c r="H6368" s="237"/>
      <c r="I6368" s="237"/>
      <c r="J6368" s="237"/>
      <c r="K6368" s="237"/>
    </row>
    <row r="6369" spans="1:11" ht="14.1" customHeight="1" x14ac:dyDescent="0.25">
      <c r="A6369" s="216"/>
      <c r="B6369" s="10"/>
      <c r="C6369" s="10"/>
      <c r="D6369" s="10"/>
      <c r="E6369" s="10"/>
      <c r="F6369" s="58"/>
      <c r="G6369" s="58"/>
      <c r="H6369" s="237"/>
      <c r="I6369" s="237"/>
      <c r="J6369" s="237"/>
      <c r="K6369" s="237"/>
    </row>
    <row r="6370" spans="1:11" ht="14.1" customHeight="1" x14ac:dyDescent="0.25">
      <c r="A6370" s="216"/>
      <c r="B6370" s="216"/>
      <c r="C6370" s="216"/>
      <c r="D6370" s="216"/>
      <c r="E6370" s="216"/>
      <c r="F6370" s="237"/>
      <c r="G6370" s="237"/>
      <c r="H6370" s="237"/>
      <c r="I6370" s="237"/>
      <c r="J6370" s="237"/>
      <c r="K6370" s="237"/>
    </row>
    <row r="6371" spans="1:11" ht="14.1" customHeight="1" x14ac:dyDescent="0.25">
      <c r="A6371" s="216"/>
      <c r="B6371" s="216"/>
      <c r="C6371" s="216"/>
      <c r="D6371" s="216"/>
      <c r="E6371" s="216"/>
      <c r="F6371" s="237"/>
      <c r="G6371" s="237"/>
      <c r="H6371" s="237"/>
      <c r="I6371" s="237"/>
      <c r="J6371" s="237"/>
      <c r="K6371" s="237"/>
    </row>
    <row r="6372" spans="1:11" ht="14.1" customHeight="1" x14ac:dyDescent="0.25"/>
    <row r="6373" spans="1:11" ht="14.1" customHeight="1" x14ac:dyDescent="0.25"/>
    <row r="6374" spans="1:11" ht="14.1" customHeight="1" x14ac:dyDescent="0.25"/>
    <row r="6375" spans="1:11" ht="14.1" customHeight="1" x14ac:dyDescent="0.25"/>
    <row r="6376" spans="1:11" ht="14.1" customHeight="1" x14ac:dyDescent="0.25"/>
    <row r="6377" spans="1:11" ht="14.1" customHeight="1" x14ac:dyDescent="0.25"/>
    <row r="6378" spans="1:11" ht="14.1" customHeight="1" x14ac:dyDescent="0.25"/>
    <row r="6379" spans="1:11" ht="14.1" customHeight="1" x14ac:dyDescent="0.25"/>
    <row r="6380" spans="1:11" ht="14.1" customHeight="1" x14ac:dyDescent="0.25"/>
    <row r="6381" spans="1:11" ht="14.1" customHeight="1" x14ac:dyDescent="0.25"/>
    <row r="6382" spans="1:11" ht="14.1" customHeight="1" x14ac:dyDescent="0.25"/>
    <row r="6383" spans="1:11" ht="14.1" customHeight="1" x14ac:dyDescent="0.25"/>
    <row r="6384" spans="1:11" ht="14.1" customHeight="1" x14ac:dyDescent="0.25"/>
    <row r="6385" spans="1:11" ht="14.1" customHeight="1" x14ac:dyDescent="0.25"/>
    <row r="6386" spans="1:11" ht="14.1" customHeight="1" x14ac:dyDescent="0.25"/>
    <row r="6387" spans="1:11" ht="14.1" customHeight="1" x14ac:dyDescent="0.25"/>
    <row r="6388" spans="1:11" ht="14.1" customHeight="1" x14ac:dyDescent="0.25"/>
    <row r="6389" spans="1:11" ht="14.1" customHeight="1" x14ac:dyDescent="0.25"/>
    <row r="6390" spans="1:11" ht="14.1" customHeight="1" x14ac:dyDescent="0.25"/>
    <row r="6391" spans="1:11" ht="14.1" customHeight="1" x14ac:dyDescent="0.25"/>
    <row r="6392" spans="1:11" ht="14.1" customHeight="1" x14ac:dyDescent="0.25"/>
    <row r="6393" spans="1:11" ht="14.1" customHeight="1" x14ac:dyDescent="0.25"/>
    <row r="6394" spans="1:11" ht="14.1" customHeight="1" x14ac:dyDescent="0.25"/>
    <row r="6395" spans="1:11" ht="14.1" customHeight="1" x14ac:dyDescent="0.25"/>
    <row r="6396" spans="1:11" ht="14.1" customHeight="1" x14ac:dyDescent="0.25">
      <c r="A6396" s="1656" t="s">
        <v>421</v>
      </c>
      <c r="B6396" s="1656"/>
      <c r="C6396" s="1656"/>
      <c r="D6396" s="1656"/>
      <c r="E6396" s="1656"/>
      <c r="F6396" s="1656"/>
      <c r="G6396" s="1656"/>
      <c r="H6396" s="1656"/>
      <c r="I6396" s="1656"/>
      <c r="J6396" s="1656"/>
      <c r="K6396" s="1656"/>
    </row>
    <row r="6397" spans="1:11" ht="14.1" customHeight="1" x14ac:dyDescent="0.25">
      <c r="A6397" s="1657" t="s">
        <v>422</v>
      </c>
      <c r="B6397" s="1657"/>
      <c r="C6397" s="1657"/>
      <c r="D6397" s="1657"/>
      <c r="E6397" s="1657"/>
      <c r="F6397" s="1657"/>
      <c r="G6397" s="1657"/>
      <c r="H6397" s="1657"/>
      <c r="I6397" s="1657"/>
      <c r="J6397" s="1657"/>
      <c r="K6397" s="1657"/>
    </row>
    <row r="6398" spans="1:11" ht="14.1" customHeight="1" x14ac:dyDescent="0.25">
      <c r="A6398" s="1656" t="s">
        <v>943</v>
      </c>
      <c r="B6398" s="1656"/>
      <c r="C6398" s="1656"/>
      <c r="D6398" s="1656"/>
      <c r="E6398" s="1656"/>
      <c r="F6398" s="1656"/>
      <c r="G6398" s="1656"/>
      <c r="H6398" s="1656"/>
      <c r="I6398" s="1656"/>
      <c r="J6398" s="1656"/>
      <c r="K6398" s="1656"/>
    </row>
    <row r="6399" spans="1:11" ht="14.1" customHeight="1" thickBot="1" x14ac:dyDescent="0.3">
      <c r="A6399" s="714" t="s">
        <v>1116</v>
      </c>
      <c r="B6399" s="715"/>
      <c r="C6399" s="8"/>
      <c r="D6399" s="9"/>
      <c r="E6399" s="1658" t="s">
        <v>1126</v>
      </c>
      <c r="F6399" s="1658"/>
      <c r="G6399" s="1659"/>
      <c r="H6399" s="1659"/>
      <c r="I6399" s="920"/>
      <c r="J6399" s="288"/>
      <c r="K6399" s="289">
        <v>1</v>
      </c>
    </row>
    <row r="6400" spans="1:11" ht="14.1" customHeight="1" x14ac:dyDescent="0.25">
      <c r="A6400" s="1660" t="s">
        <v>423</v>
      </c>
      <c r="B6400" s="1663" t="s">
        <v>424</v>
      </c>
      <c r="C6400" s="1666" t="s">
        <v>1096</v>
      </c>
      <c r="D6400" s="1669" t="s">
        <v>425</v>
      </c>
      <c r="E6400" s="1669"/>
      <c r="F6400" s="1670"/>
      <c r="G6400" s="1671" t="s">
        <v>426</v>
      </c>
      <c r="H6400" s="1672"/>
      <c r="I6400" s="1673"/>
      <c r="J6400" s="716"/>
      <c r="K6400" s="1674" t="s">
        <v>427</v>
      </c>
    </row>
    <row r="6401" spans="1:11" ht="14.1" customHeight="1" x14ac:dyDescent="0.25">
      <c r="A6401" s="1661"/>
      <c r="B6401" s="1664"/>
      <c r="C6401" s="1667"/>
      <c r="D6401" s="683" t="s">
        <v>428</v>
      </c>
      <c r="E6401" s="683" t="s">
        <v>428</v>
      </c>
      <c r="F6401" s="684" t="s">
        <v>428</v>
      </c>
      <c r="G6401" s="798" t="s">
        <v>428</v>
      </c>
      <c r="H6401" s="577" t="s">
        <v>428</v>
      </c>
      <c r="I6401" s="921" t="s">
        <v>428</v>
      </c>
      <c r="J6401" s="1676" t="s">
        <v>429</v>
      </c>
      <c r="K6401" s="1675"/>
    </row>
    <row r="6402" spans="1:11" ht="14.1" customHeight="1" x14ac:dyDescent="0.25">
      <c r="A6402" s="1661"/>
      <c r="B6402" s="1664"/>
      <c r="C6402" s="1667"/>
      <c r="D6402" s="1578" t="s">
        <v>430</v>
      </c>
      <c r="E6402" s="1578" t="s">
        <v>430</v>
      </c>
      <c r="F6402" s="686" t="s">
        <v>431</v>
      </c>
      <c r="G6402" s="799" t="s">
        <v>430</v>
      </c>
      <c r="H6402" s="1580" t="s">
        <v>430</v>
      </c>
      <c r="I6402" s="922" t="s">
        <v>431</v>
      </c>
      <c r="J6402" s="1677"/>
      <c r="K6402" s="1675"/>
    </row>
    <row r="6403" spans="1:11" ht="14.1" customHeight="1" x14ac:dyDescent="0.25">
      <c r="A6403" s="1662"/>
      <c r="B6403" s="1665"/>
      <c r="C6403" s="1668"/>
      <c r="D6403" s="1579" t="s">
        <v>432</v>
      </c>
      <c r="E6403" s="1579" t="s">
        <v>433</v>
      </c>
      <c r="F6403" s="688" t="s">
        <v>433</v>
      </c>
      <c r="G6403" s="800" t="s">
        <v>432</v>
      </c>
      <c r="H6403" s="1581" t="s">
        <v>433</v>
      </c>
      <c r="I6403" s="923" t="s">
        <v>433</v>
      </c>
      <c r="J6403" s="580" t="s">
        <v>434</v>
      </c>
      <c r="K6403" s="1675"/>
    </row>
    <row r="6404" spans="1:11" ht="14.1" customHeight="1" thickBot="1" x14ac:dyDescent="0.3">
      <c r="A6404" s="717" t="s">
        <v>435</v>
      </c>
      <c r="B6404" s="689">
        <v>2</v>
      </c>
      <c r="C6404" s="690" t="s">
        <v>436</v>
      </c>
      <c r="D6404" s="690" t="s">
        <v>437</v>
      </c>
      <c r="E6404" s="690" t="s">
        <v>438</v>
      </c>
      <c r="F6404" s="691" t="s">
        <v>439</v>
      </c>
      <c r="G6404" s="801">
        <v>7</v>
      </c>
      <c r="H6404" s="581">
        <v>8</v>
      </c>
      <c r="I6404" s="924">
        <v>9</v>
      </c>
      <c r="J6404" s="582">
        <v>10</v>
      </c>
      <c r="K6404" s="718">
        <v>11</v>
      </c>
    </row>
    <row r="6405" spans="1:11" ht="14.1" customHeight="1" thickBot="1" x14ac:dyDescent="0.3">
      <c r="A6405" s="719"/>
      <c r="B6405" s="24" t="s">
        <v>440</v>
      </c>
      <c r="C6405" s="692"/>
      <c r="D6405" s="25">
        <f>D6406+D6407</f>
        <v>1905094351</v>
      </c>
      <c r="E6405" s="25">
        <f>E6406+E6407</f>
        <v>0</v>
      </c>
      <c r="F6405" s="64">
        <f>E6405+D6405</f>
        <v>1905094351</v>
      </c>
      <c r="G6405" s="802"/>
      <c r="H6405" s="583"/>
      <c r="I6405" s="925"/>
      <c r="J6405" s="584"/>
      <c r="K6405" s="720"/>
    </row>
    <row r="6406" spans="1:11" ht="14.1" customHeight="1" x14ac:dyDescent="0.25">
      <c r="A6406" s="721"/>
      <c r="B6406" s="21" t="s">
        <v>453</v>
      </c>
      <c r="C6406" s="22"/>
      <c r="D6406" s="23">
        <v>1523583838</v>
      </c>
      <c r="E6406" s="23"/>
      <c r="F6406" s="65">
        <f>E6406+D6406</f>
        <v>1523583838</v>
      </c>
      <c r="G6406" s="803"/>
      <c r="H6406" s="585"/>
      <c r="I6406" s="926"/>
      <c r="J6406" s="586"/>
      <c r="K6406" s="720"/>
    </row>
    <row r="6407" spans="1:11" ht="14.1" customHeight="1" x14ac:dyDescent="0.25">
      <c r="A6407" s="722"/>
      <c r="B6407" s="10" t="s">
        <v>452</v>
      </c>
      <c r="C6407" s="11"/>
      <c r="D6407" s="416">
        <v>381510513</v>
      </c>
      <c r="E6407" s="15">
        <v>0</v>
      </c>
      <c r="F6407" s="13">
        <f>E6407+D6407</f>
        <v>381510513</v>
      </c>
      <c r="G6407" s="804"/>
      <c r="H6407" s="587"/>
      <c r="I6407" s="927"/>
      <c r="J6407" s="588"/>
      <c r="K6407" s="720"/>
    </row>
    <row r="6408" spans="1:11" ht="14.1" customHeight="1" thickBot="1" x14ac:dyDescent="0.3">
      <c r="A6408" s="723"/>
      <c r="B6408" s="589"/>
      <c r="C6408" s="589"/>
      <c r="D6408" s="211"/>
      <c r="E6408" s="211"/>
      <c r="F6408" s="693"/>
      <c r="G6408" s="805"/>
      <c r="H6408" s="590" t="s">
        <v>1122</v>
      </c>
      <c r="I6408" s="928"/>
      <c r="J6408" s="591"/>
      <c r="K6408" s="724"/>
    </row>
    <row r="6409" spans="1:11" ht="14.1" customHeight="1" thickTop="1" thickBot="1" x14ac:dyDescent="0.3">
      <c r="A6409" s="725" t="s">
        <v>81</v>
      </c>
      <c r="B6409" s="592" t="s">
        <v>78</v>
      </c>
      <c r="C6409" s="593">
        <f t="shared" ref="C6409:J6409" si="2876">C6411+C6424</f>
        <v>1997839600</v>
      </c>
      <c r="D6409" s="593">
        <f t="shared" si="2876"/>
        <v>0</v>
      </c>
      <c r="E6409" s="593">
        <f t="shared" si="2876"/>
        <v>0</v>
      </c>
      <c r="F6409" s="594">
        <f t="shared" si="2876"/>
        <v>0</v>
      </c>
      <c r="G6409" s="806">
        <f t="shared" si="2876"/>
        <v>1865844632</v>
      </c>
      <c r="H6409" s="595">
        <f t="shared" si="2876"/>
        <v>58558558</v>
      </c>
      <c r="I6409" s="929">
        <f t="shared" si="2876"/>
        <v>1924403190</v>
      </c>
      <c r="J6409" s="596">
        <f t="shared" si="2876"/>
        <v>73436410</v>
      </c>
      <c r="K6409" s="726">
        <f>I6409/C6409*100</f>
        <v>96.324208910465074</v>
      </c>
    </row>
    <row r="6410" spans="1:11" ht="14.1" customHeight="1" thickTop="1" thickBot="1" x14ac:dyDescent="0.3">
      <c r="A6410" s="727"/>
      <c r="B6410" s="597"/>
      <c r="C6410" s="598"/>
      <c r="D6410" s="598"/>
      <c r="E6410" s="598"/>
      <c r="F6410" s="599"/>
      <c r="G6410" s="807"/>
      <c r="H6410" s="600"/>
      <c r="I6410" s="930"/>
      <c r="J6410" s="601"/>
      <c r="K6410" s="726"/>
    </row>
    <row r="6411" spans="1:11" ht="14.1" customHeight="1" thickTop="1" thickBot="1" x14ac:dyDescent="0.3">
      <c r="A6411" s="725" t="s">
        <v>116</v>
      </c>
      <c r="B6411" s="592" t="s">
        <v>79</v>
      </c>
      <c r="C6411" s="593">
        <f>C6412</f>
        <v>1559485600</v>
      </c>
      <c r="D6411" s="593">
        <f t="shared" ref="D6411:J6411" si="2877">D6412</f>
        <v>0</v>
      </c>
      <c r="E6411" s="593">
        <f t="shared" si="2877"/>
        <v>0</v>
      </c>
      <c r="F6411" s="594">
        <f t="shared" si="2877"/>
        <v>0</v>
      </c>
      <c r="G6411" s="806">
        <f t="shared" si="2877"/>
        <v>1522904791</v>
      </c>
      <c r="H6411" s="595">
        <f t="shared" si="2877"/>
        <v>20746000</v>
      </c>
      <c r="I6411" s="929">
        <f t="shared" si="2877"/>
        <v>1543650791</v>
      </c>
      <c r="J6411" s="596">
        <f t="shared" si="2877"/>
        <v>15834809</v>
      </c>
      <c r="K6411" s="726">
        <f t="shared" ref="K6411:K6428" si="2878">I6411/C6411*100</f>
        <v>98.984613323778049</v>
      </c>
    </row>
    <row r="6412" spans="1:11" ht="14.1" customHeight="1" thickTop="1" x14ac:dyDescent="0.25">
      <c r="A6412" s="728" t="s">
        <v>115</v>
      </c>
      <c r="B6412" s="602" t="s">
        <v>80</v>
      </c>
      <c r="C6412" s="308">
        <f>C6413+C6422</f>
        <v>1559485600</v>
      </c>
      <c r="D6412" s="308">
        <f t="shared" ref="D6412:J6412" si="2879">D6413+D6422</f>
        <v>0</v>
      </c>
      <c r="E6412" s="308">
        <f t="shared" si="2879"/>
        <v>0</v>
      </c>
      <c r="F6412" s="310">
        <f t="shared" si="2879"/>
        <v>0</v>
      </c>
      <c r="G6412" s="808">
        <f t="shared" si="2879"/>
        <v>1522904791</v>
      </c>
      <c r="H6412" s="312">
        <f t="shared" si="2879"/>
        <v>20746000</v>
      </c>
      <c r="I6412" s="809">
        <f t="shared" si="2879"/>
        <v>1543650791</v>
      </c>
      <c r="J6412" s="313">
        <f t="shared" si="2879"/>
        <v>15834809</v>
      </c>
      <c r="K6412" s="729">
        <f t="shared" si="2878"/>
        <v>98.984613323778049</v>
      </c>
    </row>
    <row r="6413" spans="1:11" ht="14.1" customHeight="1" x14ac:dyDescent="0.25">
      <c r="A6413" s="730" t="s">
        <v>113</v>
      </c>
      <c r="B6413" s="291" t="s">
        <v>0</v>
      </c>
      <c r="C6413" s="309">
        <f>SUM(C6414:C6421)</f>
        <v>1293085600</v>
      </c>
      <c r="D6413" s="309">
        <f t="shared" ref="D6413:J6413" si="2880">SUM(D6414:D6421)</f>
        <v>0</v>
      </c>
      <c r="E6413" s="309">
        <f t="shared" si="2880"/>
        <v>0</v>
      </c>
      <c r="F6413" s="311">
        <f t="shared" si="2880"/>
        <v>0</v>
      </c>
      <c r="G6413" s="959">
        <f t="shared" si="2880"/>
        <v>1299246791</v>
      </c>
      <c r="H6413" s="309">
        <f t="shared" si="2880"/>
        <v>0</v>
      </c>
      <c r="I6413" s="960">
        <f t="shared" si="2880"/>
        <v>1299246791</v>
      </c>
      <c r="J6413" s="314">
        <f t="shared" si="2880"/>
        <v>-6161191</v>
      </c>
      <c r="K6413" s="731">
        <f t="shared" si="2878"/>
        <v>100.47647201391771</v>
      </c>
    </row>
    <row r="6414" spans="1:11" ht="14.1" customHeight="1" x14ac:dyDescent="0.25">
      <c r="A6414" s="732" t="s">
        <v>114</v>
      </c>
      <c r="B6414" s="4" t="s">
        <v>126</v>
      </c>
      <c r="C6414" s="12">
        <v>975704100</v>
      </c>
      <c r="D6414" s="229"/>
      <c r="E6414" s="229"/>
      <c r="F6414" s="694"/>
      <c r="G6414" s="828">
        <v>981836300</v>
      </c>
      <c r="H6414" s="603"/>
      <c r="I6414" s="823">
        <f>H6414+G6414</f>
        <v>981836300</v>
      </c>
      <c r="J6414" s="604">
        <f>C6414-I6414</f>
        <v>-6132200</v>
      </c>
      <c r="K6414" s="733">
        <f t="shared" si="2878"/>
        <v>100.62848972347251</v>
      </c>
    </row>
    <row r="6415" spans="1:11" ht="14.1" customHeight="1" x14ac:dyDescent="0.25">
      <c r="A6415" s="732" t="s">
        <v>117</v>
      </c>
      <c r="B6415" s="4" t="s">
        <v>127</v>
      </c>
      <c r="C6415" s="12">
        <v>111594100</v>
      </c>
      <c r="D6415" s="229"/>
      <c r="E6415" s="229"/>
      <c r="F6415" s="694"/>
      <c r="G6415" s="822">
        <v>111657012</v>
      </c>
      <c r="H6415" s="605"/>
      <c r="I6415" s="823">
        <f t="shared" ref="I6415:I6421" si="2881">H6415+G6415</f>
        <v>111657012</v>
      </c>
      <c r="J6415" s="604">
        <f t="shared" ref="J6415:J6421" si="2882">C6415-I6415</f>
        <v>-62912</v>
      </c>
      <c r="K6415" s="733">
        <f t="shared" si="2878"/>
        <v>100.05637574029451</v>
      </c>
    </row>
    <row r="6416" spans="1:11" ht="14.1" customHeight="1" x14ac:dyDescent="0.25">
      <c r="A6416" s="732" t="s">
        <v>118</v>
      </c>
      <c r="B6416" s="4" t="s">
        <v>128</v>
      </c>
      <c r="C6416" s="12">
        <v>76310000</v>
      </c>
      <c r="D6416" s="229"/>
      <c r="E6416" s="229"/>
      <c r="F6416" s="694"/>
      <c r="G6416" s="822">
        <v>76310000</v>
      </c>
      <c r="H6416" s="605"/>
      <c r="I6416" s="823">
        <f t="shared" si="2881"/>
        <v>76310000</v>
      </c>
      <c r="J6416" s="604">
        <f t="shared" si="2882"/>
        <v>0</v>
      </c>
      <c r="K6416" s="733">
        <f t="shared" si="2878"/>
        <v>100</v>
      </c>
    </row>
    <row r="6417" spans="1:14" ht="14.1" customHeight="1" x14ac:dyDescent="0.25">
      <c r="A6417" s="732" t="s">
        <v>119</v>
      </c>
      <c r="B6417" s="4" t="s">
        <v>129</v>
      </c>
      <c r="C6417" s="12">
        <v>28255000</v>
      </c>
      <c r="D6417" s="229"/>
      <c r="E6417" s="229"/>
      <c r="F6417" s="694"/>
      <c r="G6417" s="822">
        <v>28255000</v>
      </c>
      <c r="H6417" s="605"/>
      <c r="I6417" s="823">
        <f t="shared" si="2881"/>
        <v>28255000</v>
      </c>
      <c r="J6417" s="604">
        <f t="shared" si="2882"/>
        <v>0</v>
      </c>
      <c r="K6417" s="733">
        <f t="shared" si="2878"/>
        <v>100</v>
      </c>
    </row>
    <row r="6418" spans="1:14" ht="14.1" customHeight="1" x14ac:dyDescent="0.25">
      <c r="A6418" s="732" t="s">
        <v>120</v>
      </c>
      <c r="B6418" s="4" t="s">
        <v>130</v>
      </c>
      <c r="C6418" s="12">
        <v>61926300</v>
      </c>
      <c r="D6418" s="229"/>
      <c r="E6418" s="229"/>
      <c r="F6418" s="694"/>
      <c r="G6418" s="822">
        <v>61919100</v>
      </c>
      <c r="H6418" s="605"/>
      <c r="I6418" s="823">
        <f t="shared" si="2881"/>
        <v>61919100</v>
      </c>
      <c r="J6418" s="604">
        <f t="shared" si="2882"/>
        <v>7200</v>
      </c>
      <c r="K6418" s="733">
        <f t="shared" si="2878"/>
        <v>99.988373275974823</v>
      </c>
    </row>
    <row r="6419" spans="1:14" ht="14.1" customHeight="1" x14ac:dyDescent="0.25">
      <c r="A6419" s="732" t="s">
        <v>121</v>
      </c>
      <c r="B6419" s="4" t="s">
        <v>131</v>
      </c>
      <c r="C6419" s="12">
        <v>10915400</v>
      </c>
      <c r="D6419" s="229"/>
      <c r="E6419" s="229"/>
      <c r="F6419" s="694"/>
      <c r="G6419" s="822">
        <v>10915204</v>
      </c>
      <c r="H6419" s="605"/>
      <c r="I6419" s="823">
        <f t="shared" si="2881"/>
        <v>10915204</v>
      </c>
      <c r="J6419" s="604">
        <f t="shared" si="2882"/>
        <v>196</v>
      </c>
      <c r="K6419" s="733">
        <f t="shared" si="2878"/>
        <v>99.998204371804974</v>
      </c>
    </row>
    <row r="6420" spans="1:14" ht="14.1" customHeight="1" x14ac:dyDescent="0.25">
      <c r="A6420" s="732" t="s">
        <v>122</v>
      </c>
      <c r="B6420" s="4" t="s">
        <v>132</v>
      </c>
      <c r="C6420" s="12">
        <v>16000</v>
      </c>
      <c r="D6420" s="229"/>
      <c r="E6420" s="229"/>
      <c r="F6420" s="694"/>
      <c r="G6420" s="822">
        <v>15942</v>
      </c>
      <c r="H6420" s="605"/>
      <c r="I6420" s="823">
        <f t="shared" si="2881"/>
        <v>15942</v>
      </c>
      <c r="J6420" s="604">
        <f t="shared" si="2882"/>
        <v>58</v>
      </c>
      <c r="K6420" s="733">
        <f t="shared" si="2878"/>
        <v>99.637500000000003</v>
      </c>
    </row>
    <row r="6421" spans="1:14" ht="14.1" customHeight="1" x14ac:dyDescent="0.25">
      <c r="A6421" s="732" t="s">
        <v>123</v>
      </c>
      <c r="B6421" s="4" t="s">
        <v>133</v>
      </c>
      <c r="C6421" s="12">
        <v>28364700</v>
      </c>
      <c r="D6421" s="229"/>
      <c r="E6421" s="229"/>
      <c r="F6421" s="694"/>
      <c r="G6421" s="1190">
        <v>28338233</v>
      </c>
      <c r="H6421" s="606"/>
      <c r="I6421" s="823">
        <f t="shared" si="2881"/>
        <v>28338233</v>
      </c>
      <c r="J6421" s="604">
        <f t="shared" si="2882"/>
        <v>26467</v>
      </c>
      <c r="K6421" s="733">
        <f t="shared" si="2878"/>
        <v>99.906690358085925</v>
      </c>
    </row>
    <row r="6422" spans="1:14" ht="14.1" customHeight="1" x14ac:dyDescent="0.25">
      <c r="A6422" s="734" t="s">
        <v>124</v>
      </c>
      <c r="B6422" s="17" t="s">
        <v>134</v>
      </c>
      <c r="C6422" s="607">
        <f>C6423</f>
        <v>266400000</v>
      </c>
      <c r="D6422" s="607">
        <f t="shared" ref="D6422:J6422" si="2883">D6423</f>
        <v>0</v>
      </c>
      <c r="E6422" s="607">
        <f t="shared" si="2883"/>
        <v>0</v>
      </c>
      <c r="F6422" s="608">
        <f t="shared" si="2883"/>
        <v>0</v>
      </c>
      <c r="G6422" s="814">
        <f t="shared" si="2883"/>
        <v>223658000</v>
      </c>
      <c r="H6422" s="609">
        <f>H6423</f>
        <v>20746000</v>
      </c>
      <c r="I6422" s="931">
        <f t="shared" si="2883"/>
        <v>244404000</v>
      </c>
      <c r="J6422" s="610">
        <f t="shared" si="2883"/>
        <v>21996000</v>
      </c>
      <c r="K6422" s="735">
        <f t="shared" si="2878"/>
        <v>91.743243243243242</v>
      </c>
    </row>
    <row r="6423" spans="1:14" ht="14.1" customHeight="1" thickBot="1" x14ac:dyDescent="0.3">
      <c r="A6423" s="736" t="s">
        <v>125</v>
      </c>
      <c r="B6423" s="32" t="s">
        <v>135</v>
      </c>
      <c r="C6423" s="611">
        <v>266400000</v>
      </c>
      <c r="D6423" s="695"/>
      <c r="E6423" s="695"/>
      <c r="F6423" s="696"/>
      <c r="G6423" s="815">
        <v>223658000</v>
      </c>
      <c r="H6423" s="612">
        <v>20746000</v>
      </c>
      <c r="I6423" s="932">
        <f>H6423+G6423</f>
        <v>244404000</v>
      </c>
      <c r="J6423" s="613">
        <f>C6423-I6423</f>
        <v>21996000</v>
      </c>
      <c r="K6423" s="737">
        <f t="shared" si="2878"/>
        <v>91.743243243243242</v>
      </c>
    </row>
    <row r="6424" spans="1:14" ht="14.1" customHeight="1" thickTop="1" thickBot="1" x14ac:dyDescent="0.3">
      <c r="A6424" s="725" t="s">
        <v>83</v>
      </c>
      <c r="B6424" s="26" t="s">
        <v>82</v>
      </c>
      <c r="C6424" s="614">
        <f t="shared" ref="C6424:J6424" si="2884">C6425+C6441+C6456+C6463+C6470+C6486+C6498+C6505+C6537+C6568+C6621+C6682+C6694+C6706+C6735+C6758+C6800+C6810+C6847+C6878</f>
        <v>438354000</v>
      </c>
      <c r="D6424" s="614">
        <f t="shared" si="2884"/>
        <v>0</v>
      </c>
      <c r="E6424" s="614">
        <f t="shared" si="2884"/>
        <v>0</v>
      </c>
      <c r="F6424" s="784">
        <f t="shared" si="2884"/>
        <v>0</v>
      </c>
      <c r="G6424" s="816">
        <f t="shared" si="2884"/>
        <v>342939841</v>
      </c>
      <c r="H6424" s="614">
        <f t="shared" si="2884"/>
        <v>37812558</v>
      </c>
      <c r="I6424" s="933">
        <f t="shared" si="2884"/>
        <v>380752399</v>
      </c>
      <c r="J6424" s="863">
        <f t="shared" si="2884"/>
        <v>57601601</v>
      </c>
      <c r="K6424" s="738">
        <f t="shared" si="2878"/>
        <v>86.859569891001328</v>
      </c>
      <c r="M6424" s="340">
        <f>I5863</f>
        <v>342939841</v>
      </c>
      <c r="N6424" s="82">
        <f>I6424-M6424</f>
        <v>37812558</v>
      </c>
    </row>
    <row r="6425" spans="1:14" ht="14.1" customHeight="1" thickTop="1" x14ac:dyDescent="0.25">
      <c r="A6425" s="728" t="s">
        <v>85</v>
      </c>
      <c r="B6425" s="36" t="s">
        <v>788</v>
      </c>
      <c r="C6425" s="615">
        <f>C6426</f>
        <v>3000000</v>
      </c>
      <c r="D6425" s="615">
        <f t="shared" ref="D6425:J6426" si="2885">D6426</f>
        <v>0</v>
      </c>
      <c r="E6425" s="615">
        <f t="shared" si="2885"/>
        <v>0</v>
      </c>
      <c r="F6425" s="785">
        <f t="shared" si="2885"/>
        <v>0</v>
      </c>
      <c r="G6425" s="817">
        <f t="shared" si="2885"/>
        <v>2901250</v>
      </c>
      <c r="H6425" s="1601">
        <f t="shared" si="2885"/>
        <v>98750</v>
      </c>
      <c r="I6425" s="818">
        <f t="shared" si="2885"/>
        <v>3000000</v>
      </c>
      <c r="J6425" s="864">
        <f t="shared" si="2885"/>
        <v>0</v>
      </c>
      <c r="K6425" s="729">
        <f t="shared" si="2878"/>
        <v>100</v>
      </c>
      <c r="M6425" s="82">
        <v>434682799</v>
      </c>
    </row>
    <row r="6426" spans="1:14" ht="14.1" customHeight="1" thickBot="1" x14ac:dyDescent="0.3">
      <c r="A6426" s="371" t="s">
        <v>792</v>
      </c>
      <c r="B6426" s="47" t="s">
        <v>789</v>
      </c>
      <c r="C6426" s="616">
        <f>C6427</f>
        <v>3000000</v>
      </c>
      <c r="D6426" s="616">
        <f t="shared" si="2885"/>
        <v>0</v>
      </c>
      <c r="E6426" s="616">
        <f t="shared" si="2885"/>
        <v>0</v>
      </c>
      <c r="F6426" s="622">
        <f t="shared" si="2885"/>
        <v>0</v>
      </c>
      <c r="G6426" s="819">
        <f t="shared" si="2885"/>
        <v>2901250</v>
      </c>
      <c r="H6426" s="616">
        <f t="shared" si="2885"/>
        <v>98750</v>
      </c>
      <c r="I6426" s="961">
        <f t="shared" si="2885"/>
        <v>3000000</v>
      </c>
      <c r="J6426" s="865">
        <f t="shared" si="2885"/>
        <v>0</v>
      </c>
      <c r="K6426" s="739">
        <f t="shared" si="2878"/>
        <v>100</v>
      </c>
      <c r="M6426" s="206">
        <f>M6425-I6424</f>
        <v>53930400</v>
      </c>
    </row>
    <row r="6427" spans="1:14" ht="14.1" customHeight="1" thickBot="1" x14ac:dyDescent="0.3">
      <c r="A6427" s="740" t="s">
        <v>793</v>
      </c>
      <c r="B6427" s="3" t="s">
        <v>136</v>
      </c>
      <c r="C6427" s="617">
        <f>C6428+C6430+C6432+C6435</f>
        <v>3000000</v>
      </c>
      <c r="D6427" s="617">
        <f t="shared" ref="D6427:J6427" si="2886">D6428+D6430+D6432+D6435</f>
        <v>0</v>
      </c>
      <c r="E6427" s="617">
        <f t="shared" si="2886"/>
        <v>0</v>
      </c>
      <c r="F6427" s="624">
        <f t="shared" si="2886"/>
        <v>0</v>
      </c>
      <c r="G6427" s="820">
        <f t="shared" si="2886"/>
        <v>2901250</v>
      </c>
      <c r="H6427" s="617">
        <f t="shared" si="2886"/>
        <v>98750</v>
      </c>
      <c r="I6427" s="934">
        <f t="shared" si="2886"/>
        <v>3000000</v>
      </c>
      <c r="J6427" s="625">
        <f t="shared" si="2886"/>
        <v>0</v>
      </c>
      <c r="K6427" s="741">
        <f t="shared" si="2878"/>
        <v>100</v>
      </c>
    </row>
    <row r="6428" spans="1:14" ht="14.1" customHeight="1" x14ac:dyDescent="0.25">
      <c r="A6428" s="742" t="s">
        <v>794</v>
      </c>
      <c r="B6428" s="41" t="s">
        <v>139</v>
      </c>
      <c r="C6428" s="618">
        <f>C6429</f>
        <v>215000</v>
      </c>
      <c r="D6428" s="618">
        <f t="shared" ref="D6428:J6428" si="2887">D6429</f>
        <v>0</v>
      </c>
      <c r="E6428" s="618">
        <f t="shared" si="2887"/>
        <v>0</v>
      </c>
      <c r="F6428" s="626">
        <f t="shared" si="2887"/>
        <v>0</v>
      </c>
      <c r="G6428" s="821">
        <f t="shared" si="2887"/>
        <v>165000</v>
      </c>
      <c r="H6428" s="618">
        <f t="shared" si="2887"/>
        <v>50000</v>
      </c>
      <c r="I6428" s="935">
        <f t="shared" si="2887"/>
        <v>215000</v>
      </c>
      <c r="J6428" s="628">
        <f t="shared" si="2887"/>
        <v>0</v>
      </c>
      <c r="K6428" s="743">
        <f t="shared" si="2878"/>
        <v>100</v>
      </c>
    </row>
    <row r="6429" spans="1:14" ht="14.1" customHeight="1" x14ac:dyDescent="0.25">
      <c r="A6429" s="744" t="s">
        <v>795</v>
      </c>
      <c r="B6429" s="4" t="s">
        <v>140</v>
      </c>
      <c r="C6429" s="12">
        <v>215000</v>
      </c>
      <c r="D6429" s="218"/>
      <c r="E6429" s="218"/>
      <c r="F6429" s="697"/>
      <c r="G6429" s="822">
        <v>165000</v>
      </c>
      <c r="H6429" s="605">
        <v>50000</v>
      </c>
      <c r="I6429" s="823">
        <f>H6429+G6429</f>
        <v>215000</v>
      </c>
      <c r="J6429" s="604">
        <f>C6429-I6429</f>
        <v>0</v>
      </c>
      <c r="K6429" s="733">
        <f>I6429/C6429*100</f>
        <v>100</v>
      </c>
    </row>
    <row r="6430" spans="1:14" ht="14.1" customHeight="1" x14ac:dyDescent="0.25">
      <c r="A6430" s="744" t="s">
        <v>796</v>
      </c>
      <c r="B6430" s="4" t="s">
        <v>790</v>
      </c>
      <c r="C6430" s="12">
        <f>C6431</f>
        <v>0</v>
      </c>
      <c r="D6430" s="12">
        <f t="shared" ref="D6430:J6430" si="2888">D6431</f>
        <v>0</v>
      </c>
      <c r="E6430" s="12">
        <f t="shared" si="2888"/>
        <v>0</v>
      </c>
      <c r="F6430" s="633">
        <f t="shared" si="2888"/>
        <v>0</v>
      </c>
      <c r="G6430" s="824">
        <f t="shared" si="2888"/>
        <v>0</v>
      </c>
      <c r="H6430" s="12">
        <f t="shared" si="2888"/>
        <v>0</v>
      </c>
      <c r="I6430" s="834">
        <f t="shared" si="2888"/>
        <v>0</v>
      </c>
      <c r="J6430" s="634">
        <f t="shared" si="2888"/>
        <v>0</v>
      </c>
      <c r="K6430" s="752"/>
    </row>
    <row r="6431" spans="1:14" ht="14.1" customHeight="1" x14ac:dyDescent="0.25">
      <c r="A6431" s="744" t="s">
        <v>797</v>
      </c>
      <c r="B6431" s="4" t="s">
        <v>791</v>
      </c>
      <c r="C6431" s="12">
        <v>0</v>
      </c>
      <c r="D6431" s="218"/>
      <c r="E6431" s="218"/>
      <c r="F6431" s="697"/>
      <c r="G6431" s="822"/>
      <c r="H6431" s="605"/>
      <c r="I6431" s="823"/>
      <c r="J6431" s="604">
        <f>C6431-I6431</f>
        <v>0</v>
      </c>
      <c r="K6431" s="752"/>
    </row>
    <row r="6432" spans="1:14" ht="14.1" customHeight="1" x14ac:dyDescent="0.25">
      <c r="A6432" s="732" t="s">
        <v>798</v>
      </c>
      <c r="B6432" s="4" t="s">
        <v>141</v>
      </c>
      <c r="C6432" s="12">
        <f>C6433+C6434</f>
        <v>90000</v>
      </c>
      <c r="D6432" s="12">
        <f t="shared" ref="D6432:I6432" si="2889">D6433+D6434</f>
        <v>0</v>
      </c>
      <c r="E6432" s="12">
        <f t="shared" si="2889"/>
        <v>0</v>
      </c>
      <c r="F6432" s="633">
        <f t="shared" si="2889"/>
        <v>0</v>
      </c>
      <c r="G6432" s="824">
        <f t="shared" si="2889"/>
        <v>41250</v>
      </c>
      <c r="H6432" s="12">
        <f t="shared" si="2889"/>
        <v>48750</v>
      </c>
      <c r="I6432" s="834">
        <f t="shared" si="2889"/>
        <v>90000</v>
      </c>
      <c r="J6432" s="634">
        <f>C6432-I6432</f>
        <v>0</v>
      </c>
      <c r="K6432" s="733">
        <f>I6432/C6432*100</f>
        <v>100</v>
      </c>
    </row>
    <row r="6433" spans="1:11" ht="14.1" customHeight="1" x14ac:dyDescent="0.25">
      <c r="A6433" s="732" t="s">
        <v>799</v>
      </c>
      <c r="B6433" s="4" t="s">
        <v>1011</v>
      </c>
      <c r="C6433" s="12">
        <v>90000</v>
      </c>
      <c r="D6433" s="12"/>
      <c r="E6433" s="12"/>
      <c r="F6433" s="633"/>
      <c r="G6433" s="824">
        <v>41250</v>
      </c>
      <c r="H6433" s="12">
        <v>48750</v>
      </c>
      <c r="I6433" s="633">
        <f>H6433+G6433</f>
        <v>90000</v>
      </c>
      <c r="J6433" s="634">
        <f>C6433-I6433</f>
        <v>0</v>
      </c>
      <c r="K6433" s="733">
        <f>I6433/C6433*100</f>
        <v>100</v>
      </c>
    </row>
    <row r="6434" spans="1:11" ht="14.1" customHeight="1" x14ac:dyDescent="0.25">
      <c r="A6434" s="732" t="s">
        <v>1010</v>
      </c>
      <c r="B6434" s="4" t="s">
        <v>805</v>
      </c>
      <c r="C6434" s="416">
        <v>0</v>
      </c>
      <c r="D6434" s="1262"/>
      <c r="E6434" s="1262"/>
      <c r="F6434" s="1263"/>
      <c r="G6434" s="822">
        <v>0</v>
      </c>
      <c r="H6434" s="605">
        <v>0</v>
      </c>
      <c r="I6434" s="1569">
        <f>H6434+G6434</f>
        <v>0</v>
      </c>
      <c r="J6434" s="634">
        <f>C6434-I6434</f>
        <v>0</v>
      </c>
      <c r="K6434" s="1264"/>
    </row>
    <row r="6435" spans="1:11" ht="14.1" customHeight="1" x14ac:dyDescent="0.25">
      <c r="A6435" s="732" t="s">
        <v>800</v>
      </c>
      <c r="B6435" s="4" t="s">
        <v>143</v>
      </c>
      <c r="C6435" s="12">
        <f>C6436</f>
        <v>2695000</v>
      </c>
      <c r="D6435" s="12">
        <f t="shared" ref="D6435:J6435" si="2890">D6436</f>
        <v>0</v>
      </c>
      <c r="E6435" s="12">
        <f t="shared" si="2890"/>
        <v>0</v>
      </c>
      <c r="F6435" s="633">
        <f t="shared" si="2890"/>
        <v>0</v>
      </c>
      <c r="G6435" s="824">
        <f t="shared" si="2890"/>
        <v>2695000</v>
      </c>
      <c r="H6435" s="12">
        <f t="shared" si="2890"/>
        <v>0</v>
      </c>
      <c r="I6435" s="834">
        <f t="shared" si="2890"/>
        <v>2695000</v>
      </c>
      <c r="J6435" s="634">
        <f t="shared" si="2890"/>
        <v>0</v>
      </c>
      <c r="K6435" s="733">
        <f t="shared" ref="K6435:K6436" si="2891">I6435/C6435*100</f>
        <v>100</v>
      </c>
    </row>
    <row r="6436" spans="1:11" ht="14.1" customHeight="1" x14ac:dyDescent="0.25">
      <c r="A6436" s="732" t="s">
        <v>801</v>
      </c>
      <c r="B6436" s="4" t="s">
        <v>144</v>
      </c>
      <c r="C6436" s="12">
        <v>2695000</v>
      </c>
      <c r="D6436" s="218"/>
      <c r="E6436" s="218"/>
      <c r="F6436" s="697"/>
      <c r="G6436" s="822">
        <v>2695000</v>
      </c>
      <c r="H6436" s="605">
        <v>0</v>
      </c>
      <c r="I6436" s="823">
        <f>H6436+G6436</f>
        <v>2695000</v>
      </c>
      <c r="J6436" s="604">
        <f>C6436-I6436</f>
        <v>0</v>
      </c>
      <c r="K6436" s="733">
        <f t="shared" si="2891"/>
        <v>100</v>
      </c>
    </row>
    <row r="6437" spans="1:11" ht="14.1" customHeight="1" x14ac:dyDescent="0.25">
      <c r="A6437" s="879"/>
      <c r="B6437" s="879"/>
      <c r="C6437" s="880"/>
      <c r="D6437" s="881"/>
      <c r="E6437" s="881"/>
      <c r="F6437" s="881"/>
      <c r="G6437" s="882"/>
      <c r="H6437" s="882"/>
      <c r="I6437" s="882"/>
      <c r="J6437" s="883"/>
      <c r="K6437" s="884"/>
    </row>
    <row r="6438" spans="1:11" ht="14.1" customHeight="1" x14ac:dyDescent="0.25">
      <c r="A6438" s="7"/>
      <c r="B6438" s="7"/>
      <c r="C6438" s="885"/>
      <c r="D6438" s="220"/>
      <c r="E6438" s="220"/>
      <c r="F6438" s="220"/>
      <c r="G6438" s="415"/>
      <c r="H6438" s="415"/>
      <c r="I6438" s="415"/>
      <c r="J6438" s="886"/>
      <c r="K6438" s="887"/>
    </row>
    <row r="6439" spans="1:11" ht="14.1" customHeight="1" x14ac:dyDescent="0.25">
      <c r="A6439" s="7"/>
      <c r="B6439" s="7"/>
      <c r="C6439" s="885"/>
      <c r="D6439" s="220"/>
      <c r="E6439" s="220"/>
      <c r="F6439" s="220"/>
      <c r="G6439" s="415"/>
      <c r="H6439" s="415"/>
      <c r="I6439" s="415"/>
      <c r="J6439" s="886"/>
      <c r="K6439" s="887">
        <v>2</v>
      </c>
    </row>
    <row r="6440" spans="1:11" ht="14.1" customHeight="1" x14ac:dyDescent="0.25">
      <c r="A6440" s="717" t="s">
        <v>435</v>
      </c>
      <c r="B6440" s="689">
        <v>2</v>
      </c>
      <c r="C6440" s="690" t="s">
        <v>436</v>
      </c>
      <c r="D6440" s="690" t="s">
        <v>437</v>
      </c>
      <c r="E6440" s="690" t="s">
        <v>438</v>
      </c>
      <c r="F6440" s="691" t="s">
        <v>439</v>
      </c>
      <c r="G6440" s="801">
        <v>7</v>
      </c>
      <c r="H6440" s="581">
        <v>8</v>
      </c>
      <c r="I6440" s="924">
        <v>9</v>
      </c>
      <c r="J6440" s="582">
        <v>10</v>
      </c>
      <c r="K6440" s="718">
        <v>11</v>
      </c>
    </row>
    <row r="6441" spans="1:11" ht="14.1" customHeight="1" x14ac:dyDescent="0.25">
      <c r="A6441" s="745" t="s">
        <v>85</v>
      </c>
      <c r="B6441" s="38" t="s">
        <v>84</v>
      </c>
      <c r="C6441" s="620">
        <f>C6442</f>
        <v>3930000</v>
      </c>
      <c r="D6441" s="620">
        <f t="shared" ref="D6441:J6441" si="2892">D6442</f>
        <v>0</v>
      </c>
      <c r="E6441" s="620">
        <f t="shared" si="2892"/>
        <v>0</v>
      </c>
      <c r="F6441" s="453">
        <f t="shared" si="2892"/>
        <v>0</v>
      </c>
      <c r="G6441" s="825">
        <f t="shared" si="2892"/>
        <v>2126750</v>
      </c>
      <c r="H6441" s="619">
        <f t="shared" si="2892"/>
        <v>500000</v>
      </c>
      <c r="I6441" s="665">
        <f t="shared" si="2892"/>
        <v>2626750</v>
      </c>
      <c r="J6441" s="621">
        <f t="shared" si="2892"/>
        <v>1303250</v>
      </c>
      <c r="K6441" s="746">
        <f t="shared" ref="K6441:K6448" si="2893">I6441/C6441*100</f>
        <v>66.838422391857506</v>
      </c>
    </row>
    <row r="6442" spans="1:11" ht="14.1" customHeight="1" thickBot="1" x14ac:dyDescent="0.3">
      <c r="A6442" s="371" t="s">
        <v>1</v>
      </c>
      <c r="B6442" s="47" t="s">
        <v>2</v>
      </c>
      <c r="C6442" s="616">
        <f>C6443+C6446</f>
        <v>3930000</v>
      </c>
      <c r="D6442" s="616">
        <f t="shared" ref="D6442:J6442" si="2894">D6443+D6446</f>
        <v>0</v>
      </c>
      <c r="E6442" s="616">
        <f t="shared" si="2894"/>
        <v>0</v>
      </c>
      <c r="F6442" s="622">
        <f t="shared" si="2894"/>
        <v>0</v>
      </c>
      <c r="G6442" s="826">
        <f t="shared" si="2894"/>
        <v>2126750</v>
      </c>
      <c r="H6442" s="1593">
        <f t="shared" si="2894"/>
        <v>500000</v>
      </c>
      <c r="I6442" s="961">
        <f t="shared" si="2894"/>
        <v>2626750</v>
      </c>
      <c r="J6442" s="623">
        <f t="shared" si="2894"/>
        <v>1303250</v>
      </c>
      <c r="K6442" s="739">
        <f t="shared" si="2893"/>
        <v>66.838422391857506</v>
      </c>
    </row>
    <row r="6443" spans="1:11" ht="14.1" customHeight="1" thickBot="1" x14ac:dyDescent="0.3">
      <c r="A6443" s="372" t="s">
        <v>145</v>
      </c>
      <c r="B6443" s="3" t="s">
        <v>80</v>
      </c>
      <c r="C6443" s="617">
        <f>C6444</f>
        <v>1150000</v>
      </c>
      <c r="D6443" s="617">
        <f t="shared" ref="D6443:J6444" si="2895">D6444</f>
        <v>0</v>
      </c>
      <c r="E6443" s="617">
        <f t="shared" si="2895"/>
        <v>0</v>
      </c>
      <c r="F6443" s="624">
        <f t="shared" si="2895"/>
        <v>0</v>
      </c>
      <c r="G6443" s="820">
        <f t="shared" si="2895"/>
        <v>0</v>
      </c>
      <c r="H6443" s="617">
        <f t="shared" si="2895"/>
        <v>0</v>
      </c>
      <c r="I6443" s="934">
        <f t="shared" si="2895"/>
        <v>0</v>
      </c>
      <c r="J6443" s="625">
        <f t="shared" si="2895"/>
        <v>1150000</v>
      </c>
      <c r="K6443" s="741">
        <f t="shared" si="2893"/>
        <v>0</v>
      </c>
    </row>
    <row r="6444" spans="1:11" ht="14.1" customHeight="1" x14ac:dyDescent="0.25">
      <c r="A6444" s="747" t="s">
        <v>146</v>
      </c>
      <c r="B6444" s="41" t="s">
        <v>137</v>
      </c>
      <c r="C6444" s="618">
        <f>C6445</f>
        <v>1150000</v>
      </c>
      <c r="D6444" s="618">
        <f t="shared" si="2895"/>
        <v>0</v>
      </c>
      <c r="E6444" s="618">
        <f t="shared" si="2895"/>
        <v>0</v>
      </c>
      <c r="F6444" s="626">
        <f t="shared" si="2895"/>
        <v>0</v>
      </c>
      <c r="G6444" s="827">
        <f t="shared" si="2895"/>
        <v>0</v>
      </c>
      <c r="H6444" s="627">
        <f t="shared" si="2895"/>
        <v>0</v>
      </c>
      <c r="I6444" s="936">
        <f t="shared" si="2895"/>
        <v>0</v>
      </c>
      <c r="J6444" s="628">
        <f t="shared" si="2895"/>
        <v>1150000</v>
      </c>
      <c r="K6444" s="743">
        <f t="shared" si="2893"/>
        <v>0</v>
      </c>
    </row>
    <row r="6445" spans="1:11" ht="14.1" customHeight="1" thickBot="1" x14ac:dyDescent="0.3">
      <c r="A6445" s="736" t="s">
        <v>150</v>
      </c>
      <c r="B6445" s="32" t="s">
        <v>138</v>
      </c>
      <c r="C6445" s="611">
        <v>1150000</v>
      </c>
      <c r="D6445" s="590"/>
      <c r="E6445" s="590"/>
      <c r="F6445" s="698"/>
      <c r="G6445" s="828"/>
      <c r="H6445" s="629">
        <v>0</v>
      </c>
      <c r="I6445" s="829">
        <f>H6445+G6445</f>
        <v>0</v>
      </c>
      <c r="J6445" s="630">
        <f>C6445-I6445</f>
        <v>1150000</v>
      </c>
      <c r="K6445" s="737">
        <f t="shared" si="2893"/>
        <v>0</v>
      </c>
    </row>
    <row r="6446" spans="1:11" ht="14.1" customHeight="1" thickBot="1" x14ac:dyDescent="0.3">
      <c r="A6446" s="372" t="s">
        <v>147</v>
      </c>
      <c r="B6446" s="3" t="s">
        <v>136</v>
      </c>
      <c r="C6446" s="617">
        <f>C6447+C6449+C6451+C6454</f>
        <v>2780000</v>
      </c>
      <c r="D6446" s="617">
        <f t="shared" ref="D6446:J6446" si="2896">D6447+D6449+D6451+D6454</f>
        <v>0</v>
      </c>
      <c r="E6446" s="617">
        <f t="shared" si="2896"/>
        <v>0</v>
      </c>
      <c r="F6446" s="624">
        <f t="shared" si="2896"/>
        <v>0</v>
      </c>
      <c r="G6446" s="820">
        <f t="shared" si="2896"/>
        <v>2126750</v>
      </c>
      <c r="H6446" s="617">
        <f t="shared" si="2896"/>
        <v>500000</v>
      </c>
      <c r="I6446" s="934">
        <f t="shared" si="2896"/>
        <v>2626750</v>
      </c>
      <c r="J6446" s="625">
        <f t="shared" si="2896"/>
        <v>153250</v>
      </c>
      <c r="K6446" s="741">
        <f t="shared" si="2893"/>
        <v>94.487410071942449</v>
      </c>
    </row>
    <row r="6447" spans="1:11" ht="14.1" customHeight="1" x14ac:dyDescent="0.25">
      <c r="A6447" s="747" t="s">
        <v>149</v>
      </c>
      <c r="B6447" s="41" t="s">
        <v>139</v>
      </c>
      <c r="C6447" s="618">
        <f>C6448</f>
        <v>190000</v>
      </c>
      <c r="D6447" s="618">
        <f t="shared" ref="D6447:J6447" si="2897">D6448</f>
        <v>0</v>
      </c>
      <c r="E6447" s="618">
        <f t="shared" si="2897"/>
        <v>0</v>
      </c>
      <c r="F6447" s="626">
        <f t="shared" si="2897"/>
        <v>0</v>
      </c>
      <c r="G6447" s="821">
        <f t="shared" si="2897"/>
        <v>156500</v>
      </c>
      <c r="H6447" s="618">
        <f t="shared" si="2897"/>
        <v>0</v>
      </c>
      <c r="I6447" s="935">
        <f t="shared" si="2897"/>
        <v>156500</v>
      </c>
      <c r="J6447" s="628">
        <f t="shared" si="2897"/>
        <v>33500</v>
      </c>
      <c r="K6447" s="743">
        <f t="shared" si="2893"/>
        <v>82.368421052631575</v>
      </c>
    </row>
    <row r="6448" spans="1:11" ht="14.1" customHeight="1" x14ac:dyDescent="0.25">
      <c r="A6448" s="732" t="s">
        <v>148</v>
      </c>
      <c r="B6448" s="5" t="s">
        <v>140</v>
      </c>
      <c r="C6448" s="12">
        <v>190000</v>
      </c>
      <c r="D6448" s="218"/>
      <c r="E6448" s="218"/>
      <c r="F6448" s="697"/>
      <c r="G6448" s="822">
        <v>156500</v>
      </c>
      <c r="H6448" s="605">
        <v>0</v>
      </c>
      <c r="I6448" s="823">
        <f>H6448+G6448</f>
        <v>156500</v>
      </c>
      <c r="J6448" s="604">
        <f>C6448-I6448</f>
        <v>33500</v>
      </c>
      <c r="K6448" s="733">
        <f t="shared" si="2893"/>
        <v>82.368421052631575</v>
      </c>
    </row>
    <row r="6449" spans="1:11" ht="14.1" customHeight="1" x14ac:dyDescent="0.25">
      <c r="A6449" s="747" t="s">
        <v>802</v>
      </c>
      <c r="B6449" s="5" t="s">
        <v>818</v>
      </c>
      <c r="C6449" s="12">
        <f>C6450</f>
        <v>0</v>
      </c>
      <c r="D6449" s="12">
        <f t="shared" ref="D6449:J6449" si="2898">D6450</f>
        <v>0</v>
      </c>
      <c r="E6449" s="12">
        <f t="shared" si="2898"/>
        <v>0</v>
      </c>
      <c r="F6449" s="633">
        <f t="shared" si="2898"/>
        <v>0</v>
      </c>
      <c r="G6449" s="824">
        <f t="shared" si="2898"/>
        <v>0</v>
      </c>
      <c r="H6449" s="12">
        <f t="shared" si="2898"/>
        <v>0</v>
      </c>
      <c r="I6449" s="834">
        <f t="shared" si="2898"/>
        <v>0</v>
      </c>
      <c r="J6449" s="634">
        <f t="shared" si="2898"/>
        <v>0</v>
      </c>
      <c r="K6449" s="733"/>
    </row>
    <row r="6450" spans="1:11" ht="14.1" customHeight="1" x14ac:dyDescent="0.25">
      <c r="A6450" s="747" t="s">
        <v>803</v>
      </c>
      <c r="B6450" s="5" t="s">
        <v>791</v>
      </c>
      <c r="C6450" s="12">
        <v>0</v>
      </c>
      <c r="D6450" s="218"/>
      <c r="E6450" s="218"/>
      <c r="F6450" s="697"/>
      <c r="G6450" s="822"/>
      <c r="H6450" s="605"/>
      <c r="I6450" s="823"/>
      <c r="J6450" s="604">
        <f>C6450-I6450</f>
        <v>0</v>
      </c>
      <c r="K6450" s="733"/>
    </row>
    <row r="6451" spans="1:11" ht="14.1" customHeight="1" x14ac:dyDescent="0.25">
      <c r="A6451" s="732" t="s">
        <v>151</v>
      </c>
      <c r="B6451" s="4" t="s">
        <v>141</v>
      </c>
      <c r="C6451" s="12">
        <f>C6452+C6453</f>
        <v>168000</v>
      </c>
      <c r="D6451" s="12">
        <f t="shared" ref="D6451:J6451" si="2899">D6452+D6453</f>
        <v>0</v>
      </c>
      <c r="E6451" s="12">
        <f t="shared" si="2899"/>
        <v>0</v>
      </c>
      <c r="F6451" s="633">
        <f t="shared" si="2899"/>
        <v>0</v>
      </c>
      <c r="G6451" s="824">
        <f t="shared" si="2899"/>
        <v>53250</v>
      </c>
      <c r="H6451" s="12">
        <f t="shared" si="2899"/>
        <v>0</v>
      </c>
      <c r="I6451" s="834">
        <f t="shared" si="2899"/>
        <v>53250</v>
      </c>
      <c r="J6451" s="634">
        <f t="shared" si="2899"/>
        <v>114750</v>
      </c>
      <c r="K6451" s="733">
        <f t="shared" ref="K6451:K6452" si="2900">I6451/C6451*100</f>
        <v>31.696428571428569</v>
      </c>
    </row>
    <row r="6452" spans="1:11" ht="14.1" customHeight="1" x14ac:dyDescent="0.25">
      <c r="A6452" s="732" t="s">
        <v>152</v>
      </c>
      <c r="B6452" s="4" t="s">
        <v>142</v>
      </c>
      <c r="C6452" s="12">
        <v>168000</v>
      </c>
      <c r="D6452" s="218"/>
      <c r="E6452" s="218"/>
      <c r="F6452" s="697"/>
      <c r="G6452" s="822">
        <v>53250</v>
      </c>
      <c r="H6452" s="605">
        <v>0</v>
      </c>
      <c r="I6452" s="823">
        <f>H6452+G6452</f>
        <v>53250</v>
      </c>
      <c r="J6452" s="604">
        <f>C6452-I6452</f>
        <v>114750</v>
      </c>
      <c r="K6452" s="733">
        <f t="shared" si="2900"/>
        <v>31.696428571428569</v>
      </c>
    </row>
    <row r="6453" spans="1:11" ht="14.1" customHeight="1" x14ac:dyDescent="0.25">
      <c r="A6453" s="732" t="s">
        <v>804</v>
      </c>
      <c r="B6453" s="4" t="s">
        <v>805</v>
      </c>
      <c r="C6453" s="12">
        <v>0</v>
      </c>
      <c r="D6453" s="218"/>
      <c r="E6453" s="218"/>
      <c r="F6453" s="697"/>
      <c r="G6453" s="822"/>
      <c r="H6453" s="605"/>
      <c r="I6453" s="823">
        <f>H6453+G6453</f>
        <v>0</v>
      </c>
      <c r="J6453" s="604">
        <f>C6453-I6453</f>
        <v>0</v>
      </c>
      <c r="K6453" s="733"/>
    </row>
    <row r="6454" spans="1:11" ht="14.1" customHeight="1" x14ac:dyDescent="0.25">
      <c r="A6454" s="732" t="s">
        <v>153</v>
      </c>
      <c r="B6454" s="4" t="s">
        <v>143</v>
      </c>
      <c r="C6454" s="12">
        <f>C6455</f>
        <v>2422000</v>
      </c>
      <c r="D6454" s="12">
        <f t="shared" ref="D6454:J6454" si="2901">D6455</f>
        <v>0</v>
      </c>
      <c r="E6454" s="12">
        <f t="shared" si="2901"/>
        <v>0</v>
      </c>
      <c r="F6454" s="633">
        <f t="shared" si="2901"/>
        <v>0</v>
      </c>
      <c r="G6454" s="824">
        <f t="shared" si="2901"/>
        <v>1917000</v>
      </c>
      <c r="H6454" s="12">
        <f t="shared" si="2901"/>
        <v>500000</v>
      </c>
      <c r="I6454" s="834">
        <f t="shared" si="2901"/>
        <v>2417000</v>
      </c>
      <c r="J6454" s="634">
        <f t="shared" si="2901"/>
        <v>5000</v>
      </c>
      <c r="K6454" s="733">
        <f t="shared" ref="K6454:K6465" si="2902">I6454/C6454*100</f>
        <v>99.793559042113955</v>
      </c>
    </row>
    <row r="6455" spans="1:11" ht="14.1" customHeight="1" x14ac:dyDescent="0.25">
      <c r="A6455" s="732" t="s">
        <v>154</v>
      </c>
      <c r="B6455" s="4" t="s">
        <v>144</v>
      </c>
      <c r="C6455" s="12">
        <v>2422000</v>
      </c>
      <c r="D6455" s="218"/>
      <c r="E6455" s="218"/>
      <c r="F6455" s="697"/>
      <c r="G6455" s="822">
        <v>1917000</v>
      </c>
      <c r="H6455" s="605">
        <v>500000</v>
      </c>
      <c r="I6455" s="823">
        <f>H6455+G6455</f>
        <v>2417000</v>
      </c>
      <c r="J6455" s="604">
        <f>C6455-I6455</f>
        <v>5000</v>
      </c>
      <c r="K6455" s="733">
        <f t="shared" si="2902"/>
        <v>99.793559042113955</v>
      </c>
    </row>
    <row r="6456" spans="1:11" ht="14.1" customHeight="1" x14ac:dyDescent="0.25">
      <c r="A6456" s="745" t="s">
        <v>87</v>
      </c>
      <c r="B6456" s="38" t="s">
        <v>86</v>
      </c>
      <c r="C6456" s="620">
        <f>C6457</f>
        <v>1500000</v>
      </c>
      <c r="D6456" s="620">
        <f t="shared" ref="D6456:J6457" si="2903">D6457</f>
        <v>0</v>
      </c>
      <c r="E6456" s="620">
        <f t="shared" si="2903"/>
        <v>0</v>
      </c>
      <c r="F6456" s="453">
        <f t="shared" si="2903"/>
        <v>0</v>
      </c>
      <c r="G6456" s="825">
        <f t="shared" si="2903"/>
        <v>1399750</v>
      </c>
      <c r="H6456" s="619">
        <f t="shared" si="2903"/>
        <v>0</v>
      </c>
      <c r="I6456" s="665">
        <f t="shared" si="2903"/>
        <v>1399750</v>
      </c>
      <c r="J6456" s="621">
        <f t="shared" si="2903"/>
        <v>100250</v>
      </c>
      <c r="K6456" s="746">
        <f t="shared" si="2902"/>
        <v>93.316666666666663</v>
      </c>
    </row>
    <row r="6457" spans="1:11" ht="14.1" customHeight="1" thickBot="1" x14ac:dyDescent="0.3">
      <c r="A6457" s="371" t="s">
        <v>3</v>
      </c>
      <c r="B6457" s="47" t="s">
        <v>4</v>
      </c>
      <c r="C6457" s="616">
        <f>C6458</f>
        <v>1500000</v>
      </c>
      <c r="D6457" s="616">
        <f t="shared" si="2903"/>
        <v>0</v>
      </c>
      <c r="E6457" s="616">
        <f t="shared" si="2903"/>
        <v>0</v>
      </c>
      <c r="F6457" s="622">
        <f t="shared" si="2903"/>
        <v>0</v>
      </c>
      <c r="G6457" s="838">
        <f t="shared" si="2903"/>
        <v>1399750</v>
      </c>
      <c r="H6457" s="641">
        <f t="shared" si="2903"/>
        <v>0</v>
      </c>
      <c r="I6457" s="962">
        <f t="shared" si="2903"/>
        <v>1399750</v>
      </c>
      <c r="J6457" s="632">
        <f t="shared" si="2903"/>
        <v>100250</v>
      </c>
      <c r="K6457" s="739">
        <f t="shared" si="2902"/>
        <v>93.316666666666663</v>
      </c>
    </row>
    <row r="6458" spans="1:11" ht="14.1" customHeight="1" thickBot="1" x14ac:dyDescent="0.3">
      <c r="A6458" s="372" t="s">
        <v>155</v>
      </c>
      <c r="B6458" s="3" t="s">
        <v>136</v>
      </c>
      <c r="C6458" s="617">
        <f>C6459+C6461</f>
        <v>1500000</v>
      </c>
      <c r="D6458" s="617">
        <f t="shared" ref="D6458:J6458" si="2904">D6459+D6461</f>
        <v>0</v>
      </c>
      <c r="E6458" s="617">
        <f t="shared" si="2904"/>
        <v>0</v>
      </c>
      <c r="F6458" s="624">
        <f t="shared" si="2904"/>
        <v>0</v>
      </c>
      <c r="G6458" s="820">
        <f t="shared" si="2904"/>
        <v>1399750</v>
      </c>
      <c r="H6458" s="617">
        <f t="shared" si="2904"/>
        <v>0</v>
      </c>
      <c r="I6458" s="934">
        <f t="shared" si="2904"/>
        <v>1399750</v>
      </c>
      <c r="J6458" s="625">
        <f t="shared" si="2904"/>
        <v>100250</v>
      </c>
      <c r="K6458" s="741">
        <f t="shared" si="2902"/>
        <v>93.316666666666663</v>
      </c>
    </row>
    <row r="6459" spans="1:11" ht="14.1" customHeight="1" x14ac:dyDescent="0.25">
      <c r="A6459" s="747" t="s">
        <v>156</v>
      </c>
      <c r="B6459" s="41" t="s">
        <v>139</v>
      </c>
      <c r="C6459" s="618">
        <f>C6460</f>
        <v>640000</v>
      </c>
      <c r="D6459" s="618">
        <f t="shared" ref="D6459:J6459" si="2905">D6460</f>
        <v>0</v>
      </c>
      <c r="E6459" s="618">
        <f t="shared" si="2905"/>
        <v>0</v>
      </c>
      <c r="F6459" s="626">
        <f t="shared" si="2905"/>
        <v>0</v>
      </c>
      <c r="G6459" s="821">
        <f t="shared" si="2905"/>
        <v>615000</v>
      </c>
      <c r="H6459" s="618">
        <f t="shared" si="2905"/>
        <v>0</v>
      </c>
      <c r="I6459" s="935">
        <f t="shared" si="2905"/>
        <v>615000</v>
      </c>
      <c r="J6459" s="628">
        <f t="shared" si="2905"/>
        <v>25000</v>
      </c>
      <c r="K6459" s="743">
        <f t="shared" si="2902"/>
        <v>96.09375</v>
      </c>
    </row>
    <row r="6460" spans="1:11" ht="14.1" customHeight="1" x14ac:dyDescent="0.25">
      <c r="A6460" s="732" t="s">
        <v>157</v>
      </c>
      <c r="B6460" s="4" t="s">
        <v>140</v>
      </c>
      <c r="C6460" s="12">
        <v>640000</v>
      </c>
      <c r="D6460" s="218"/>
      <c r="E6460" s="218"/>
      <c r="F6460" s="697"/>
      <c r="G6460" s="822">
        <v>615000</v>
      </c>
      <c r="H6460" s="605">
        <v>0</v>
      </c>
      <c r="I6460" s="831">
        <f>H6460+G6460</f>
        <v>615000</v>
      </c>
      <c r="J6460" s="604">
        <f>C6460-I6460</f>
        <v>25000</v>
      </c>
      <c r="K6460" s="733">
        <f t="shared" si="2902"/>
        <v>96.09375</v>
      </c>
    </row>
    <row r="6461" spans="1:11" ht="14.1" customHeight="1" x14ac:dyDescent="0.25">
      <c r="A6461" s="732" t="s">
        <v>158</v>
      </c>
      <c r="B6461" s="4" t="s">
        <v>141</v>
      </c>
      <c r="C6461" s="12">
        <f>C6462</f>
        <v>860000</v>
      </c>
      <c r="D6461" s="12">
        <f t="shared" ref="D6461:J6461" si="2906">D6462</f>
        <v>0</v>
      </c>
      <c r="E6461" s="12">
        <f t="shared" si="2906"/>
        <v>0</v>
      </c>
      <c r="F6461" s="633">
        <f t="shared" si="2906"/>
        <v>0</v>
      </c>
      <c r="G6461" s="824">
        <f t="shared" si="2906"/>
        <v>784750</v>
      </c>
      <c r="H6461" s="12">
        <f t="shared" si="2906"/>
        <v>0</v>
      </c>
      <c r="I6461" s="834">
        <f t="shared" si="2906"/>
        <v>784750</v>
      </c>
      <c r="J6461" s="634">
        <f t="shared" si="2906"/>
        <v>75250</v>
      </c>
      <c r="K6461" s="733">
        <f t="shared" si="2902"/>
        <v>91.25</v>
      </c>
    </row>
    <row r="6462" spans="1:11" ht="14.1" customHeight="1" x14ac:dyDescent="0.25">
      <c r="A6462" s="732" t="s">
        <v>159</v>
      </c>
      <c r="B6462" s="4" t="s">
        <v>142</v>
      </c>
      <c r="C6462" s="12">
        <v>860000</v>
      </c>
      <c r="D6462" s="218"/>
      <c r="E6462" s="218"/>
      <c r="F6462" s="697"/>
      <c r="G6462" s="822">
        <v>784750</v>
      </c>
      <c r="H6462" s="605">
        <v>0</v>
      </c>
      <c r="I6462" s="831">
        <f>H6462+G6462</f>
        <v>784750</v>
      </c>
      <c r="J6462" s="604">
        <f>C6462-I6462</f>
        <v>75250</v>
      </c>
      <c r="K6462" s="733">
        <f t="shared" si="2902"/>
        <v>91.25</v>
      </c>
    </row>
    <row r="6463" spans="1:11" ht="14.1" customHeight="1" x14ac:dyDescent="0.25">
      <c r="A6463" s="745" t="s">
        <v>111</v>
      </c>
      <c r="B6463" s="38" t="s">
        <v>451</v>
      </c>
      <c r="C6463" s="620">
        <f>C6464</f>
        <v>2500000</v>
      </c>
      <c r="D6463" s="620">
        <f t="shared" ref="D6463:J6464" si="2907">D6464</f>
        <v>0</v>
      </c>
      <c r="E6463" s="620">
        <f t="shared" si="2907"/>
        <v>0</v>
      </c>
      <c r="F6463" s="453">
        <f t="shared" si="2907"/>
        <v>0</v>
      </c>
      <c r="G6463" s="832">
        <f t="shared" si="2907"/>
        <v>2072000</v>
      </c>
      <c r="H6463" s="620">
        <f t="shared" si="2907"/>
        <v>428000</v>
      </c>
      <c r="I6463" s="810">
        <f t="shared" si="2907"/>
        <v>2500000</v>
      </c>
      <c r="J6463" s="866">
        <f t="shared" si="2907"/>
        <v>0</v>
      </c>
      <c r="K6463" s="746">
        <f t="shared" si="2902"/>
        <v>100</v>
      </c>
    </row>
    <row r="6464" spans="1:11" ht="14.1" customHeight="1" thickBot="1" x14ac:dyDescent="0.3">
      <c r="A6464" s="371" t="s">
        <v>5</v>
      </c>
      <c r="B6464" s="47" t="s">
        <v>6</v>
      </c>
      <c r="C6464" s="616">
        <f>C6465</f>
        <v>2500000</v>
      </c>
      <c r="D6464" s="616">
        <f t="shared" si="2907"/>
        <v>0</v>
      </c>
      <c r="E6464" s="616">
        <f t="shared" si="2907"/>
        <v>0</v>
      </c>
      <c r="F6464" s="622">
        <f t="shared" si="2907"/>
        <v>0</v>
      </c>
      <c r="G6464" s="819">
        <f t="shared" si="2907"/>
        <v>2072000</v>
      </c>
      <c r="H6464" s="1593">
        <f t="shared" si="2907"/>
        <v>428000</v>
      </c>
      <c r="I6464" s="961">
        <f t="shared" si="2907"/>
        <v>2500000</v>
      </c>
      <c r="J6464" s="865">
        <f t="shared" si="2907"/>
        <v>0</v>
      </c>
      <c r="K6464" s="739">
        <f t="shared" si="2902"/>
        <v>100</v>
      </c>
    </row>
    <row r="6465" spans="1:11" ht="14.1" customHeight="1" thickBot="1" x14ac:dyDescent="0.3">
      <c r="A6465" s="748" t="s">
        <v>165</v>
      </c>
      <c r="B6465" s="335" t="s">
        <v>136</v>
      </c>
      <c r="C6465" s="617">
        <f>C6466+C6468</f>
        <v>2500000</v>
      </c>
      <c r="D6465" s="617">
        <f t="shared" ref="D6465:J6465" si="2908">D6466+D6468</f>
        <v>0</v>
      </c>
      <c r="E6465" s="617">
        <f t="shared" si="2908"/>
        <v>0</v>
      </c>
      <c r="F6465" s="624">
        <f t="shared" si="2908"/>
        <v>0</v>
      </c>
      <c r="G6465" s="820">
        <f t="shared" si="2908"/>
        <v>2072000</v>
      </c>
      <c r="H6465" s="617">
        <f t="shared" si="2908"/>
        <v>428000</v>
      </c>
      <c r="I6465" s="934">
        <f t="shared" si="2908"/>
        <v>2500000</v>
      </c>
      <c r="J6465" s="625">
        <f t="shared" si="2908"/>
        <v>0</v>
      </c>
      <c r="K6465" s="749">
        <f t="shared" si="2902"/>
        <v>100</v>
      </c>
    </row>
    <row r="6466" spans="1:11" ht="14.1" customHeight="1" thickBot="1" x14ac:dyDescent="0.3">
      <c r="A6466" s="750" t="s">
        <v>806</v>
      </c>
      <c r="B6466" s="439" t="s">
        <v>141</v>
      </c>
      <c r="C6466" s="635">
        <f>C6467</f>
        <v>100000</v>
      </c>
      <c r="D6466" s="635">
        <f t="shared" ref="D6466:J6466" si="2909">D6467</f>
        <v>0</v>
      </c>
      <c r="E6466" s="635">
        <f t="shared" si="2909"/>
        <v>0</v>
      </c>
      <c r="F6466" s="786">
        <f t="shared" si="2909"/>
        <v>0</v>
      </c>
      <c r="G6466" s="833">
        <f t="shared" si="2909"/>
        <v>72000</v>
      </c>
      <c r="H6466" s="635">
        <f t="shared" si="2909"/>
        <v>28000</v>
      </c>
      <c r="I6466" s="937">
        <f t="shared" si="2909"/>
        <v>100000</v>
      </c>
      <c r="J6466" s="867">
        <f t="shared" si="2909"/>
        <v>0</v>
      </c>
      <c r="K6466" s="751">
        <f>I6466/C6466*100</f>
        <v>100</v>
      </c>
    </row>
    <row r="6467" spans="1:11" ht="14.1" customHeight="1" x14ac:dyDescent="0.25">
      <c r="A6467" s="378" t="s">
        <v>807</v>
      </c>
      <c r="B6467" s="5" t="s">
        <v>809</v>
      </c>
      <c r="C6467" s="12">
        <v>100000</v>
      </c>
      <c r="D6467" s="12"/>
      <c r="E6467" s="12"/>
      <c r="F6467" s="633"/>
      <c r="G6467" s="824">
        <v>72000</v>
      </c>
      <c r="H6467" s="12">
        <v>28000</v>
      </c>
      <c r="I6467" s="834">
        <f>H6467+G6467</f>
        <v>100000</v>
      </c>
      <c r="J6467" s="634">
        <f>C6467-I6467</f>
        <v>0</v>
      </c>
      <c r="K6467" s="751">
        <f>I6467/C6467*100</f>
        <v>100</v>
      </c>
    </row>
    <row r="6468" spans="1:11" ht="14.1" customHeight="1" x14ac:dyDescent="0.25">
      <c r="A6468" s="732" t="s">
        <v>166</v>
      </c>
      <c r="B6468" s="4" t="s">
        <v>143</v>
      </c>
      <c r="C6468" s="12">
        <f>C6469</f>
        <v>2400000</v>
      </c>
      <c r="D6468" s="12">
        <f t="shared" ref="D6468:J6468" si="2910">D6469</f>
        <v>0</v>
      </c>
      <c r="E6468" s="12">
        <f t="shared" si="2910"/>
        <v>0</v>
      </c>
      <c r="F6468" s="633">
        <f t="shared" si="2910"/>
        <v>0</v>
      </c>
      <c r="G6468" s="824">
        <f t="shared" si="2910"/>
        <v>2000000</v>
      </c>
      <c r="H6468" s="12">
        <f t="shared" si="2910"/>
        <v>400000</v>
      </c>
      <c r="I6468" s="834">
        <f t="shared" si="2910"/>
        <v>2400000</v>
      </c>
      <c r="J6468" s="634">
        <f t="shared" si="2910"/>
        <v>0</v>
      </c>
      <c r="K6468" s="733">
        <f t="shared" ref="K6468:K6476" si="2911">I6468/C6468*100</f>
        <v>100</v>
      </c>
    </row>
    <row r="6469" spans="1:11" ht="14.1" customHeight="1" x14ac:dyDescent="0.25">
      <c r="A6469" s="732" t="s">
        <v>167</v>
      </c>
      <c r="B6469" s="4" t="s">
        <v>160</v>
      </c>
      <c r="C6469" s="12">
        <v>2400000</v>
      </c>
      <c r="D6469" s="218"/>
      <c r="E6469" s="218"/>
      <c r="F6469" s="697"/>
      <c r="G6469" s="822">
        <v>2000000</v>
      </c>
      <c r="H6469" s="605">
        <v>400000</v>
      </c>
      <c r="I6469" s="823">
        <f>H6469+G6469</f>
        <v>2400000</v>
      </c>
      <c r="J6469" s="604">
        <f>C6469-I6469</f>
        <v>0</v>
      </c>
      <c r="K6469" s="733">
        <f t="shared" si="2911"/>
        <v>100</v>
      </c>
    </row>
    <row r="6470" spans="1:11" ht="14.1" customHeight="1" x14ac:dyDescent="0.25">
      <c r="A6470" s="745" t="s">
        <v>110</v>
      </c>
      <c r="B6470" s="38" t="s">
        <v>88</v>
      </c>
      <c r="C6470" s="620">
        <f>C6471</f>
        <v>4500000</v>
      </c>
      <c r="D6470" s="620">
        <f t="shared" ref="D6470:J6471" si="2912">D6471</f>
        <v>0</v>
      </c>
      <c r="E6470" s="620">
        <f t="shared" si="2912"/>
        <v>0</v>
      </c>
      <c r="F6470" s="453">
        <f t="shared" si="2912"/>
        <v>0</v>
      </c>
      <c r="G6470" s="832">
        <f t="shared" si="2912"/>
        <v>1878800</v>
      </c>
      <c r="H6470" s="620">
        <f t="shared" si="2912"/>
        <v>0</v>
      </c>
      <c r="I6470" s="810">
        <f t="shared" si="2912"/>
        <v>1878800</v>
      </c>
      <c r="J6470" s="866">
        <f t="shared" si="2912"/>
        <v>2621200</v>
      </c>
      <c r="K6470" s="746">
        <f t="shared" si="2911"/>
        <v>41.751111111111108</v>
      </c>
    </row>
    <row r="6471" spans="1:11" ht="14.1" customHeight="1" thickBot="1" x14ac:dyDescent="0.3">
      <c r="A6471" s="371" t="s">
        <v>7</v>
      </c>
      <c r="B6471" s="47" t="s">
        <v>8</v>
      </c>
      <c r="C6471" s="616">
        <f>C6472</f>
        <v>4500000</v>
      </c>
      <c r="D6471" s="616">
        <f t="shared" si="2912"/>
        <v>0</v>
      </c>
      <c r="E6471" s="616">
        <f t="shared" si="2912"/>
        <v>0</v>
      </c>
      <c r="F6471" s="622">
        <f t="shared" si="2912"/>
        <v>0</v>
      </c>
      <c r="G6471" s="819">
        <f t="shared" si="2912"/>
        <v>1878800</v>
      </c>
      <c r="H6471" s="616">
        <f t="shared" si="2912"/>
        <v>0</v>
      </c>
      <c r="I6471" s="961">
        <f t="shared" si="2912"/>
        <v>1878800</v>
      </c>
      <c r="J6471" s="865">
        <f t="shared" si="2912"/>
        <v>2621200</v>
      </c>
      <c r="K6471" s="739">
        <f t="shared" si="2911"/>
        <v>41.751111111111108</v>
      </c>
    </row>
    <row r="6472" spans="1:11" ht="14.1" customHeight="1" thickBot="1" x14ac:dyDescent="0.3">
      <c r="A6472" s="748" t="s">
        <v>161</v>
      </c>
      <c r="B6472" s="335" t="s">
        <v>136</v>
      </c>
      <c r="C6472" s="617">
        <f>C6473+C6475+C6478</f>
        <v>4500000</v>
      </c>
      <c r="D6472" s="617">
        <f t="shared" ref="D6472:J6472" si="2913">D6473+D6475+D6478</f>
        <v>0</v>
      </c>
      <c r="E6472" s="617">
        <f t="shared" si="2913"/>
        <v>0</v>
      </c>
      <c r="F6472" s="624">
        <f t="shared" si="2913"/>
        <v>0</v>
      </c>
      <c r="G6472" s="820">
        <f t="shared" si="2913"/>
        <v>1878800</v>
      </c>
      <c r="H6472" s="617">
        <f t="shared" si="2913"/>
        <v>0</v>
      </c>
      <c r="I6472" s="934">
        <f t="shared" si="2913"/>
        <v>1878800</v>
      </c>
      <c r="J6472" s="625">
        <f t="shared" si="2913"/>
        <v>2621200</v>
      </c>
      <c r="K6472" s="749">
        <f t="shared" si="2911"/>
        <v>41.751111111111108</v>
      </c>
    </row>
    <row r="6473" spans="1:11" ht="14.1" customHeight="1" x14ac:dyDescent="0.25">
      <c r="A6473" s="747" t="s">
        <v>162</v>
      </c>
      <c r="B6473" s="41" t="s">
        <v>139</v>
      </c>
      <c r="C6473" s="618">
        <f>C6474</f>
        <v>270000</v>
      </c>
      <c r="D6473" s="618">
        <f t="shared" ref="D6473:J6473" si="2914">D6474</f>
        <v>0</v>
      </c>
      <c r="E6473" s="618">
        <f t="shared" si="2914"/>
        <v>0</v>
      </c>
      <c r="F6473" s="626">
        <f t="shared" si="2914"/>
        <v>0</v>
      </c>
      <c r="G6473" s="821">
        <f t="shared" si="2914"/>
        <v>230000</v>
      </c>
      <c r="H6473" s="618">
        <f t="shared" si="2914"/>
        <v>0</v>
      </c>
      <c r="I6473" s="935">
        <f t="shared" si="2914"/>
        <v>230000</v>
      </c>
      <c r="J6473" s="628">
        <f t="shared" si="2914"/>
        <v>40000</v>
      </c>
      <c r="K6473" s="743">
        <f t="shared" si="2911"/>
        <v>85.18518518518519</v>
      </c>
    </row>
    <row r="6474" spans="1:11" ht="14.1" customHeight="1" x14ac:dyDescent="0.25">
      <c r="A6474" s="732" t="s">
        <v>163</v>
      </c>
      <c r="B6474" s="4" t="s">
        <v>140</v>
      </c>
      <c r="C6474" s="12">
        <v>270000</v>
      </c>
      <c r="D6474" s="587"/>
      <c r="E6474" s="587"/>
      <c r="F6474" s="699"/>
      <c r="G6474" s="822">
        <v>230000</v>
      </c>
      <c r="H6474" s="605">
        <v>0</v>
      </c>
      <c r="I6474" s="823">
        <f>H6474+G6474</f>
        <v>230000</v>
      </c>
      <c r="J6474" s="604">
        <f>C6474-I6474</f>
        <v>40000</v>
      </c>
      <c r="K6474" s="733">
        <f t="shared" si="2911"/>
        <v>85.18518518518519</v>
      </c>
    </row>
    <row r="6475" spans="1:11" ht="14.1" customHeight="1" x14ac:dyDescent="0.25">
      <c r="A6475" s="732" t="s">
        <v>164</v>
      </c>
      <c r="B6475" s="4" t="s">
        <v>141</v>
      </c>
      <c r="C6475" s="12">
        <f t="shared" ref="C6475:H6475" si="2915">C6476+C6477</f>
        <v>150000</v>
      </c>
      <c r="D6475" s="12">
        <f t="shared" si="2915"/>
        <v>0</v>
      </c>
      <c r="E6475" s="12">
        <f t="shared" si="2915"/>
        <v>0</v>
      </c>
      <c r="F6475" s="633">
        <f t="shared" si="2915"/>
        <v>0</v>
      </c>
      <c r="G6475" s="824">
        <f t="shared" si="2915"/>
        <v>118800</v>
      </c>
      <c r="H6475" s="12">
        <f t="shared" si="2915"/>
        <v>0</v>
      </c>
      <c r="I6475" s="834">
        <f>H6475+G6475</f>
        <v>118800</v>
      </c>
      <c r="J6475" s="634">
        <f>C6475-I6475</f>
        <v>31200</v>
      </c>
      <c r="K6475" s="733">
        <f t="shared" si="2911"/>
        <v>79.2</v>
      </c>
    </row>
    <row r="6476" spans="1:11" ht="14.1" customHeight="1" x14ac:dyDescent="0.25">
      <c r="A6476" s="732" t="s">
        <v>1018</v>
      </c>
      <c r="B6476" s="4" t="s">
        <v>1017</v>
      </c>
      <c r="C6476" s="12">
        <v>150000</v>
      </c>
      <c r="D6476" s="12"/>
      <c r="E6476" s="12"/>
      <c r="F6476" s="633"/>
      <c r="G6476" s="824">
        <v>118800</v>
      </c>
      <c r="H6476" s="12">
        <v>0</v>
      </c>
      <c r="I6476" s="633">
        <f>H6476+G6476</f>
        <v>118800</v>
      </c>
      <c r="J6476" s="634">
        <f>C6476-I6476</f>
        <v>31200</v>
      </c>
      <c r="K6476" s="733">
        <f t="shared" si="2911"/>
        <v>79.2</v>
      </c>
    </row>
    <row r="6477" spans="1:11" ht="14.1" customHeight="1" x14ac:dyDescent="0.25">
      <c r="A6477" s="732" t="s">
        <v>810</v>
      </c>
      <c r="B6477" s="4" t="s">
        <v>809</v>
      </c>
      <c r="C6477" s="12">
        <v>0</v>
      </c>
      <c r="D6477" s="218"/>
      <c r="E6477" s="218"/>
      <c r="F6477" s="697"/>
      <c r="G6477" s="822"/>
      <c r="H6477" s="605"/>
      <c r="I6477" s="633">
        <f>H6477+G6477</f>
        <v>0</v>
      </c>
      <c r="J6477" s="634">
        <f>C6477-I6477</f>
        <v>0</v>
      </c>
      <c r="K6477" s="733"/>
    </row>
    <row r="6478" spans="1:11" ht="14.1" customHeight="1" x14ac:dyDescent="0.25">
      <c r="A6478" s="732" t="s">
        <v>811</v>
      </c>
      <c r="B6478" s="4" t="s">
        <v>143</v>
      </c>
      <c r="C6478" s="12">
        <f>C6479</f>
        <v>4080000</v>
      </c>
      <c r="D6478" s="12">
        <f t="shared" ref="D6478:J6478" si="2916">D6479</f>
        <v>0</v>
      </c>
      <c r="E6478" s="12">
        <f t="shared" si="2916"/>
        <v>0</v>
      </c>
      <c r="F6478" s="633">
        <f t="shared" si="2916"/>
        <v>0</v>
      </c>
      <c r="G6478" s="824">
        <f t="shared" si="2916"/>
        <v>1530000</v>
      </c>
      <c r="H6478" s="12">
        <f t="shared" si="2916"/>
        <v>0</v>
      </c>
      <c r="I6478" s="834">
        <f t="shared" si="2916"/>
        <v>1530000</v>
      </c>
      <c r="J6478" s="634">
        <f t="shared" si="2916"/>
        <v>2550000</v>
      </c>
      <c r="K6478" s="733">
        <f>J6478/C6478*100</f>
        <v>62.5</v>
      </c>
    </row>
    <row r="6479" spans="1:11" ht="14.1" customHeight="1" x14ac:dyDescent="0.25">
      <c r="A6479" s="732" t="s">
        <v>812</v>
      </c>
      <c r="B6479" s="4" t="s">
        <v>160</v>
      </c>
      <c r="C6479" s="12">
        <v>4080000</v>
      </c>
      <c r="D6479" s="218"/>
      <c r="E6479" s="218"/>
      <c r="F6479" s="697"/>
      <c r="G6479" s="822">
        <v>1530000</v>
      </c>
      <c r="H6479" s="605">
        <v>0</v>
      </c>
      <c r="I6479" s="823">
        <f>H6479+G6479</f>
        <v>1530000</v>
      </c>
      <c r="J6479" s="604">
        <f>C6479-I6479</f>
        <v>2550000</v>
      </c>
      <c r="K6479" s="733">
        <f>J6479/C6479*100</f>
        <v>62.5</v>
      </c>
    </row>
    <row r="6480" spans="1:11" ht="14.1" customHeight="1" x14ac:dyDescent="0.25">
      <c r="A6480" s="879"/>
      <c r="B6480" s="879"/>
      <c r="C6480" s="880"/>
      <c r="D6480" s="881"/>
      <c r="E6480" s="881"/>
      <c r="F6480" s="881"/>
      <c r="G6480" s="882"/>
      <c r="H6480" s="882"/>
      <c r="I6480" s="882"/>
      <c r="J6480" s="883"/>
      <c r="K6480" s="884"/>
    </row>
    <row r="6481" spans="1:11" ht="14.1" customHeight="1" x14ac:dyDescent="0.25">
      <c r="A6481" s="7"/>
      <c r="B6481" s="7"/>
      <c r="C6481" s="885"/>
      <c r="D6481" s="220"/>
      <c r="E6481" s="220"/>
      <c r="F6481" s="220"/>
      <c r="G6481" s="415"/>
      <c r="H6481" s="415"/>
      <c r="I6481" s="415"/>
      <c r="J6481" s="886"/>
      <c r="K6481" s="887"/>
    </row>
    <row r="6482" spans="1:11" ht="14.1" customHeight="1" x14ac:dyDescent="0.25">
      <c r="A6482" s="7"/>
      <c r="B6482" s="7"/>
      <c r="C6482" s="885"/>
      <c r="D6482" s="220"/>
      <c r="E6482" s="220"/>
      <c r="F6482" s="220"/>
      <c r="G6482" s="415"/>
      <c r="H6482" s="415"/>
      <c r="I6482" s="415"/>
      <c r="J6482" s="886"/>
      <c r="K6482" s="887"/>
    </row>
    <row r="6483" spans="1:11" ht="14.1" customHeight="1" x14ac:dyDescent="0.25">
      <c r="A6483" s="7"/>
      <c r="B6483" s="7"/>
      <c r="C6483" s="885"/>
      <c r="D6483" s="220"/>
      <c r="E6483" s="220"/>
      <c r="F6483" s="220"/>
      <c r="G6483" s="415"/>
      <c r="H6483" s="415"/>
      <c r="I6483" s="415"/>
      <c r="J6483" s="886"/>
      <c r="K6483" s="887"/>
    </row>
    <row r="6484" spans="1:11" ht="14.1" customHeight="1" x14ac:dyDescent="0.25">
      <c r="A6484" s="7"/>
      <c r="B6484" s="7"/>
      <c r="C6484" s="885"/>
      <c r="D6484" s="220"/>
      <c r="E6484" s="220"/>
      <c r="F6484" s="220"/>
      <c r="G6484" s="415"/>
      <c r="H6484" s="415"/>
      <c r="I6484" s="415"/>
      <c r="J6484" s="886"/>
      <c r="K6484" s="887">
        <v>3</v>
      </c>
    </row>
    <row r="6485" spans="1:11" ht="14.1" customHeight="1" x14ac:dyDescent="0.25">
      <c r="A6485" s="717" t="s">
        <v>435</v>
      </c>
      <c r="B6485" s="689">
        <v>2</v>
      </c>
      <c r="C6485" s="690" t="s">
        <v>436</v>
      </c>
      <c r="D6485" s="690" t="s">
        <v>437</v>
      </c>
      <c r="E6485" s="690" t="s">
        <v>438</v>
      </c>
      <c r="F6485" s="691" t="s">
        <v>439</v>
      </c>
      <c r="G6485" s="801">
        <v>7</v>
      </c>
      <c r="H6485" s="581">
        <v>8</v>
      </c>
      <c r="I6485" s="924">
        <v>9</v>
      </c>
      <c r="J6485" s="582">
        <v>10</v>
      </c>
      <c r="K6485" s="718">
        <v>11</v>
      </c>
    </row>
    <row r="6486" spans="1:11" ht="14.1" customHeight="1" x14ac:dyDescent="0.25">
      <c r="A6486" s="745" t="s">
        <v>813</v>
      </c>
      <c r="B6486" s="38" t="s">
        <v>982</v>
      </c>
      <c r="C6486" s="620">
        <f>C6487</f>
        <v>4950000</v>
      </c>
      <c r="D6486" s="620">
        <f t="shared" ref="D6486:J6487" si="2917">D6487</f>
        <v>0</v>
      </c>
      <c r="E6486" s="620">
        <f t="shared" si="2917"/>
        <v>0</v>
      </c>
      <c r="F6486" s="453">
        <f t="shared" si="2917"/>
        <v>0</v>
      </c>
      <c r="G6486" s="832">
        <f t="shared" si="2917"/>
        <v>4359500</v>
      </c>
      <c r="H6486" s="620">
        <f t="shared" si="2917"/>
        <v>0</v>
      </c>
      <c r="I6486" s="810">
        <f t="shared" si="2917"/>
        <v>4359500</v>
      </c>
      <c r="J6486" s="866">
        <f t="shared" si="2917"/>
        <v>590500</v>
      </c>
      <c r="K6486" s="746">
        <f t="shared" ref="K6486:K6490" si="2918">I6486/C6486*100</f>
        <v>88.070707070707073</v>
      </c>
    </row>
    <row r="6487" spans="1:11" ht="14.1" customHeight="1" thickBot="1" x14ac:dyDescent="0.3">
      <c r="A6487" s="769" t="s">
        <v>814</v>
      </c>
      <c r="B6487" s="47" t="s">
        <v>983</v>
      </c>
      <c r="C6487" s="616">
        <f>C6488</f>
        <v>4950000</v>
      </c>
      <c r="D6487" s="616">
        <f t="shared" si="2917"/>
        <v>0</v>
      </c>
      <c r="E6487" s="616">
        <f t="shared" si="2917"/>
        <v>0</v>
      </c>
      <c r="F6487" s="622">
        <f t="shared" si="2917"/>
        <v>0</v>
      </c>
      <c r="G6487" s="819">
        <f t="shared" si="2917"/>
        <v>4359500</v>
      </c>
      <c r="H6487" s="616">
        <f t="shared" si="2917"/>
        <v>0</v>
      </c>
      <c r="I6487" s="961">
        <f t="shared" si="2917"/>
        <v>4359500</v>
      </c>
      <c r="J6487" s="865">
        <f t="shared" si="2917"/>
        <v>590500</v>
      </c>
      <c r="K6487" s="739">
        <f t="shared" si="2918"/>
        <v>88.070707070707073</v>
      </c>
    </row>
    <row r="6488" spans="1:11" ht="14.1" customHeight="1" thickBot="1" x14ac:dyDescent="0.3">
      <c r="A6488" s="1191" t="s">
        <v>815</v>
      </c>
      <c r="B6488" s="3" t="s">
        <v>136</v>
      </c>
      <c r="C6488" s="617">
        <f>C6489+C6491+C6493+C6496</f>
        <v>4950000</v>
      </c>
      <c r="D6488" s="617">
        <f t="shared" ref="D6488:J6488" si="2919">D6489+D6491+D6493+D6496</f>
        <v>0</v>
      </c>
      <c r="E6488" s="617">
        <f t="shared" si="2919"/>
        <v>0</v>
      </c>
      <c r="F6488" s="624">
        <f t="shared" si="2919"/>
        <v>0</v>
      </c>
      <c r="G6488" s="820">
        <f t="shared" si="2919"/>
        <v>4359500</v>
      </c>
      <c r="H6488" s="617">
        <f t="shared" si="2919"/>
        <v>0</v>
      </c>
      <c r="I6488" s="934">
        <f t="shared" si="2919"/>
        <v>4359500</v>
      </c>
      <c r="J6488" s="625">
        <f t="shared" si="2919"/>
        <v>590500</v>
      </c>
      <c r="K6488" s="741">
        <f t="shared" si="2918"/>
        <v>88.070707070707073</v>
      </c>
    </row>
    <row r="6489" spans="1:11" ht="14.1" customHeight="1" x14ac:dyDescent="0.25">
      <c r="A6489" s="742" t="s">
        <v>816</v>
      </c>
      <c r="B6489" s="41" t="s">
        <v>139</v>
      </c>
      <c r="C6489" s="618">
        <f>C6490</f>
        <v>350000</v>
      </c>
      <c r="D6489" s="618">
        <f t="shared" ref="D6489:J6489" si="2920">D6490</f>
        <v>0</v>
      </c>
      <c r="E6489" s="618">
        <f t="shared" si="2920"/>
        <v>0</v>
      </c>
      <c r="F6489" s="626">
        <f t="shared" si="2920"/>
        <v>0</v>
      </c>
      <c r="G6489" s="821">
        <f t="shared" si="2920"/>
        <v>334500</v>
      </c>
      <c r="H6489" s="618">
        <f t="shared" si="2920"/>
        <v>0</v>
      </c>
      <c r="I6489" s="935">
        <f t="shared" si="2920"/>
        <v>334500</v>
      </c>
      <c r="J6489" s="628">
        <f t="shared" si="2920"/>
        <v>15500</v>
      </c>
      <c r="K6489" s="743">
        <f t="shared" si="2918"/>
        <v>95.571428571428569</v>
      </c>
    </row>
    <row r="6490" spans="1:11" ht="14.1" customHeight="1" x14ac:dyDescent="0.25">
      <c r="A6490" s="744" t="s">
        <v>817</v>
      </c>
      <c r="B6490" s="4" t="s">
        <v>140</v>
      </c>
      <c r="C6490" s="12">
        <v>350000</v>
      </c>
      <c r="D6490" s="218"/>
      <c r="E6490" s="218"/>
      <c r="F6490" s="697"/>
      <c r="G6490" s="822">
        <v>334500</v>
      </c>
      <c r="H6490" s="605">
        <v>0</v>
      </c>
      <c r="I6490" s="823">
        <f>H6490+G6490</f>
        <v>334500</v>
      </c>
      <c r="J6490" s="604">
        <f>C6490-I6490</f>
        <v>15500</v>
      </c>
      <c r="K6490" s="733">
        <f t="shared" si="2918"/>
        <v>95.571428571428569</v>
      </c>
    </row>
    <row r="6491" spans="1:11" ht="14.1" customHeight="1" x14ac:dyDescent="0.25">
      <c r="A6491" s="744" t="s">
        <v>819</v>
      </c>
      <c r="B6491" s="4" t="s">
        <v>818</v>
      </c>
      <c r="C6491" s="12">
        <f>C6492</f>
        <v>0</v>
      </c>
      <c r="D6491" s="12">
        <f t="shared" ref="D6491:J6491" si="2921">D6492</f>
        <v>0</v>
      </c>
      <c r="E6491" s="12">
        <f t="shared" si="2921"/>
        <v>0</v>
      </c>
      <c r="F6491" s="633">
        <f t="shared" si="2921"/>
        <v>0</v>
      </c>
      <c r="G6491" s="824">
        <f t="shared" si="2921"/>
        <v>0</v>
      </c>
      <c r="H6491" s="12">
        <f t="shared" si="2921"/>
        <v>0</v>
      </c>
      <c r="I6491" s="834">
        <f t="shared" si="2921"/>
        <v>0</v>
      </c>
      <c r="J6491" s="634">
        <f t="shared" si="2921"/>
        <v>0</v>
      </c>
      <c r="K6491" s="733"/>
    </row>
    <row r="6492" spans="1:11" ht="14.1" customHeight="1" x14ac:dyDescent="0.25">
      <c r="A6492" s="744" t="s">
        <v>820</v>
      </c>
      <c r="B6492" s="4" t="s">
        <v>791</v>
      </c>
      <c r="C6492" s="12">
        <v>0</v>
      </c>
      <c r="D6492" s="218"/>
      <c r="E6492" s="218"/>
      <c r="F6492" s="697"/>
      <c r="G6492" s="822"/>
      <c r="H6492" s="605"/>
      <c r="I6492" s="823"/>
      <c r="J6492" s="604">
        <f>C6492-I6492</f>
        <v>0</v>
      </c>
      <c r="K6492" s="733"/>
    </row>
    <row r="6493" spans="1:11" ht="14.1" customHeight="1" x14ac:dyDescent="0.25">
      <c r="A6493" s="732" t="s">
        <v>821</v>
      </c>
      <c r="B6493" s="4" t="s">
        <v>141</v>
      </c>
      <c r="C6493" s="12">
        <f>C6494+C6495</f>
        <v>225000</v>
      </c>
      <c r="D6493" s="12">
        <f t="shared" ref="D6493:J6493" si="2922">D6494+D6495</f>
        <v>0</v>
      </c>
      <c r="E6493" s="12">
        <f t="shared" si="2922"/>
        <v>0</v>
      </c>
      <c r="F6493" s="633">
        <f t="shared" si="2922"/>
        <v>0</v>
      </c>
      <c r="G6493" s="824">
        <f t="shared" si="2922"/>
        <v>87500</v>
      </c>
      <c r="H6493" s="12">
        <f t="shared" si="2922"/>
        <v>0</v>
      </c>
      <c r="I6493" s="834">
        <f t="shared" si="2922"/>
        <v>87500</v>
      </c>
      <c r="J6493" s="634">
        <f t="shared" si="2922"/>
        <v>137500</v>
      </c>
      <c r="K6493" s="733">
        <f t="shared" ref="K6493:K6494" si="2923">I6493/C6493*100</f>
        <v>38.888888888888893</v>
      </c>
    </row>
    <row r="6494" spans="1:11" ht="14.1" customHeight="1" x14ac:dyDescent="0.25">
      <c r="A6494" s="732" t="s">
        <v>822</v>
      </c>
      <c r="B6494" s="4" t="s">
        <v>142</v>
      </c>
      <c r="C6494" s="12">
        <v>225000</v>
      </c>
      <c r="D6494" s="218"/>
      <c r="E6494" s="218"/>
      <c r="F6494" s="697"/>
      <c r="G6494" s="822">
        <v>87500</v>
      </c>
      <c r="H6494" s="605">
        <v>0</v>
      </c>
      <c r="I6494" s="823">
        <f>H6494+G6494</f>
        <v>87500</v>
      </c>
      <c r="J6494" s="604">
        <f>C6494-I6494</f>
        <v>137500</v>
      </c>
      <c r="K6494" s="733">
        <f t="shared" si="2923"/>
        <v>38.888888888888893</v>
      </c>
    </row>
    <row r="6495" spans="1:11" ht="14.1" customHeight="1" x14ac:dyDescent="0.25">
      <c r="A6495" s="732" t="s">
        <v>823</v>
      </c>
      <c r="B6495" s="4" t="s">
        <v>805</v>
      </c>
      <c r="C6495" s="12">
        <v>0</v>
      </c>
      <c r="D6495" s="218"/>
      <c r="E6495" s="218"/>
      <c r="F6495" s="697"/>
      <c r="G6495" s="822"/>
      <c r="H6495" s="605"/>
      <c r="I6495" s="823"/>
      <c r="J6495" s="604">
        <f>C6495-I6495</f>
        <v>0</v>
      </c>
      <c r="K6495" s="733"/>
    </row>
    <row r="6496" spans="1:11" ht="14.1" customHeight="1" x14ac:dyDescent="0.25">
      <c r="A6496" s="732" t="s">
        <v>824</v>
      </c>
      <c r="B6496" s="4" t="s">
        <v>143</v>
      </c>
      <c r="C6496" s="12">
        <f>C6497</f>
        <v>4375000</v>
      </c>
      <c r="D6496" s="12">
        <f t="shared" ref="D6496:J6496" si="2924">D6497</f>
        <v>0</v>
      </c>
      <c r="E6496" s="12">
        <f t="shared" si="2924"/>
        <v>0</v>
      </c>
      <c r="F6496" s="633">
        <f t="shared" si="2924"/>
        <v>0</v>
      </c>
      <c r="G6496" s="824">
        <f t="shared" si="2924"/>
        <v>3937500</v>
      </c>
      <c r="H6496" s="12">
        <f t="shared" si="2924"/>
        <v>0</v>
      </c>
      <c r="I6496" s="834">
        <f t="shared" si="2924"/>
        <v>3937500</v>
      </c>
      <c r="J6496" s="634">
        <f t="shared" si="2924"/>
        <v>437500</v>
      </c>
      <c r="K6496" s="733">
        <f t="shared" ref="K6496:K6509" si="2925">I6496/C6496*100</f>
        <v>90</v>
      </c>
    </row>
    <row r="6497" spans="1:11" ht="14.1" customHeight="1" x14ac:dyDescent="0.25">
      <c r="A6497" s="732" t="s">
        <v>825</v>
      </c>
      <c r="B6497" s="4" t="s">
        <v>144</v>
      </c>
      <c r="C6497" s="12">
        <v>4375000</v>
      </c>
      <c r="D6497" s="218"/>
      <c r="E6497" s="218"/>
      <c r="F6497" s="697"/>
      <c r="G6497" s="822">
        <v>3937500</v>
      </c>
      <c r="H6497" s="605">
        <v>0</v>
      </c>
      <c r="I6497" s="823">
        <f>H6497+G6497</f>
        <v>3937500</v>
      </c>
      <c r="J6497" s="636">
        <f>C6497-I6497</f>
        <v>437500</v>
      </c>
      <c r="K6497" s="755">
        <f t="shared" si="2925"/>
        <v>90</v>
      </c>
    </row>
    <row r="6498" spans="1:11" ht="14.1" customHeight="1" x14ac:dyDescent="0.25">
      <c r="A6498" s="745" t="s">
        <v>109</v>
      </c>
      <c r="B6498" s="38" t="s">
        <v>89</v>
      </c>
      <c r="C6498" s="620">
        <f>C6499</f>
        <v>2500000</v>
      </c>
      <c r="D6498" s="620">
        <f t="shared" ref="D6498:J6499" si="2926">D6499</f>
        <v>0</v>
      </c>
      <c r="E6498" s="620">
        <f t="shared" si="2926"/>
        <v>0</v>
      </c>
      <c r="F6498" s="453">
        <f t="shared" si="2926"/>
        <v>0</v>
      </c>
      <c r="G6498" s="832">
        <f t="shared" si="2926"/>
        <v>1996500</v>
      </c>
      <c r="H6498" s="620">
        <f t="shared" si="2926"/>
        <v>0</v>
      </c>
      <c r="I6498" s="810">
        <f t="shared" si="2926"/>
        <v>1996500</v>
      </c>
      <c r="J6498" s="866">
        <f t="shared" si="2926"/>
        <v>503500</v>
      </c>
      <c r="K6498" s="746">
        <f t="shared" si="2925"/>
        <v>79.86</v>
      </c>
    </row>
    <row r="6499" spans="1:11" ht="14.1" customHeight="1" thickBot="1" x14ac:dyDescent="0.3">
      <c r="A6499" s="371" t="s">
        <v>827</v>
      </c>
      <c r="B6499" s="47" t="s">
        <v>826</v>
      </c>
      <c r="C6499" s="616">
        <f>C6500</f>
        <v>2500000</v>
      </c>
      <c r="D6499" s="616">
        <f t="shared" si="2926"/>
        <v>0</v>
      </c>
      <c r="E6499" s="616">
        <f t="shared" si="2926"/>
        <v>0</v>
      </c>
      <c r="F6499" s="622">
        <f t="shared" si="2926"/>
        <v>0</v>
      </c>
      <c r="G6499" s="819">
        <f t="shared" si="2926"/>
        <v>1996500</v>
      </c>
      <c r="H6499" s="616">
        <f t="shared" si="2926"/>
        <v>0</v>
      </c>
      <c r="I6499" s="961">
        <f t="shared" si="2926"/>
        <v>1996500</v>
      </c>
      <c r="J6499" s="865">
        <f t="shared" si="2926"/>
        <v>503500</v>
      </c>
      <c r="K6499" s="739">
        <f t="shared" si="2925"/>
        <v>79.86</v>
      </c>
    </row>
    <row r="6500" spans="1:11" ht="14.1" customHeight="1" thickBot="1" x14ac:dyDescent="0.3">
      <c r="A6500" s="372" t="s">
        <v>828</v>
      </c>
      <c r="B6500" s="3" t="s">
        <v>136</v>
      </c>
      <c r="C6500" s="617">
        <f>C6501+C6503</f>
        <v>2500000</v>
      </c>
      <c r="D6500" s="617">
        <f t="shared" ref="D6500:J6500" si="2927">D6501+D6503</f>
        <v>0</v>
      </c>
      <c r="E6500" s="617">
        <f t="shared" si="2927"/>
        <v>0</v>
      </c>
      <c r="F6500" s="624">
        <f t="shared" si="2927"/>
        <v>0</v>
      </c>
      <c r="G6500" s="820">
        <f t="shared" si="2927"/>
        <v>1996500</v>
      </c>
      <c r="H6500" s="617">
        <f t="shared" si="2927"/>
        <v>0</v>
      </c>
      <c r="I6500" s="934">
        <f t="shared" si="2927"/>
        <v>1996500</v>
      </c>
      <c r="J6500" s="625">
        <f t="shared" si="2927"/>
        <v>503500</v>
      </c>
      <c r="K6500" s="741">
        <f t="shared" si="2925"/>
        <v>79.86</v>
      </c>
    </row>
    <row r="6501" spans="1:11" ht="14.1" customHeight="1" x14ac:dyDescent="0.25">
      <c r="A6501" s="747" t="s">
        <v>829</v>
      </c>
      <c r="B6501" s="41" t="s">
        <v>139</v>
      </c>
      <c r="C6501" s="618">
        <f>C6502</f>
        <v>200000</v>
      </c>
      <c r="D6501" s="618">
        <f t="shared" ref="D6501:J6501" si="2928">D6502</f>
        <v>0</v>
      </c>
      <c r="E6501" s="618">
        <f t="shared" si="2928"/>
        <v>0</v>
      </c>
      <c r="F6501" s="626">
        <f t="shared" si="2928"/>
        <v>0</v>
      </c>
      <c r="G6501" s="821">
        <f t="shared" si="2928"/>
        <v>156500</v>
      </c>
      <c r="H6501" s="618">
        <f t="shared" si="2928"/>
        <v>0</v>
      </c>
      <c r="I6501" s="935">
        <f t="shared" si="2928"/>
        <v>156500</v>
      </c>
      <c r="J6501" s="628">
        <f t="shared" si="2928"/>
        <v>43500</v>
      </c>
      <c r="K6501" s="743">
        <f t="shared" si="2925"/>
        <v>78.25</v>
      </c>
    </row>
    <row r="6502" spans="1:11" ht="14.1" customHeight="1" x14ac:dyDescent="0.25">
      <c r="A6502" s="732" t="s">
        <v>830</v>
      </c>
      <c r="B6502" s="4" t="s">
        <v>140</v>
      </c>
      <c r="C6502" s="12">
        <v>200000</v>
      </c>
      <c r="D6502" s="218"/>
      <c r="E6502" s="218"/>
      <c r="F6502" s="697"/>
      <c r="G6502" s="822">
        <v>156500</v>
      </c>
      <c r="H6502" s="605">
        <v>0</v>
      </c>
      <c r="I6502" s="831">
        <f>H6502+G6502</f>
        <v>156500</v>
      </c>
      <c r="J6502" s="604">
        <f>C6502-I6502</f>
        <v>43500</v>
      </c>
      <c r="K6502" s="733">
        <f t="shared" si="2925"/>
        <v>78.25</v>
      </c>
    </row>
    <row r="6503" spans="1:11" ht="14.1" customHeight="1" x14ac:dyDescent="0.25">
      <c r="A6503" s="732" t="s">
        <v>832</v>
      </c>
      <c r="B6503" s="4" t="s">
        <v>143</v>
      </c>
      <c r="C6503" s="12">
        <f>C6504</f>
        <v>2300000</v>
      </c>
      <c r="D6503" s="12">
        <f t="shared" ref="D6503:J6503" si="2929">D6504</f>
        <v>0</v>
      </c>
      <c r="E6503" s="12">
        <f t="shared" si="2929"/>
        <v>0</v>
      </c>
      <c r="F6503" s="633">
        <f t="shared" si="2929"/>
        <v>0</v>
      </c>
      <c r="G6503" s="824">
        <f t="shared" si="2929"/>
        <v>1840000</v>
      </c>
      <c r="H6503" s="12">
        <f t="shared" si="2929"/>
        <v>0</v>
      </c>
      <c r="I6503" s="834">
        <f t="shared" si="2929"/>
        <v>1840000</v>
      </c>
      <c r="J6503" s="634">
        <f t="shared" si="2929"/>
        <v>460000</v>
      </c>
      <c r="K6503" s="733">
        <f t="shared" si="2925"/>
        <v>80</v>
      </c>
    </row>
    <row r="6504" spans="1:11" ht="14.1" customHeight="1" x14ac:dyDescent="0.25">
      <c r="A6504" s="732" t="s">
        <v>831</v>
      </c>
      <c r="B6504" s="4" t="s">
        <v>144</v>
      </c>
      <c r="C6504" s="12">
        <v>2300000</v>
      </c>
      <c r="D6504" s="218"/>
      <c r="E6504" s="218"/>
      <c r="F6504" s="697"/>
      <c r="G6504" s="822">
        <v>1840000</v>
      </c>
      <c r="H6504" s="605">
        <v>0</v>
      </c>
      <c r="I6504" s="831">
        <f>H6504+G6504</f>
        <v>1840000</v>
      </c>
      <c r="J6504" s="604">
        <f>C6504-I6504</f>
        <v>460000</v>
      </c>
      <c r="K6504" s="733">
        <f t="shared" si="2925"/>
        <v>80</v>
      </c>
    </row>
    <row r="6505" spans="1:11" ht="14.1" customHeight="1" x14ac:dyDescent="0.25">
      <c r="A6505" s="745" t="s">
        <v>108</v>
      </c>
      <c r="B6505" s="38" t="s">
        <v>90</v>
      </c>
      <c r="C6505" s="620">
        <f>C6506+C6517</f>
        <v>4000000</v>
      </c>
      <c r="D6505" s="620">
        <f t="shared" ref="D6505:J6505" si="2930">D6506+D6517</f>
        <v>0</v>
      </c>
      <c r="E6505" s="620">
        <f t="shared" si="2930"/>
        <v>0</v>
      </c>
      <c r="F6505" s="453">
        <f t="shared" si="2930"/>
        <v>0</v>
      </c>
      <c r="G6505" s="832">
        <f t="shared" si="2930"/>
        <v>3894250</v>
      </c>
      <c r="H6505" s="620">
        <f t="shared" si="2930"/>
        <v>0</v>
      </c>
      <c r="I6505" s="810">
        <f t="shared" si="2930"/>
        <v>3894250</v>
      </c>
      <c r="J6505" s="866">
        <f t="shared" si="2930"/>
        <v>105750</v>
      </c>
      <c r="K6505" s="746">
        <f t="shared" si="2925"/>
        <v>97.356250000000003</v>
      </c>
    </row>
    <row r="6506" spans="1:11" ht="14.1" customHeight="1" thickBot="1" x14ac:dyDescent="0.3">
      <c r="A6506" s="371" t="s">
        <v>9</v>
      </c>
      <c r="B6506" s="47" t="s">
        <v>10</v>
      </c>
      <c r="C6506" s="616">
        <f>C6507</f>
        <v>2000000</v>
      </c>
      <c r="D6506" s="616">
        <f t="shared" ref="D6506:J6506" si="2931">D6507</f>
        <v>0</v>
      </c>
      <c r="E6506" s="616">
        <f t="shared" si="2931"/>
        <v>0</v>
      </c>
      <c r="F6506" s="622">
        <f t="shared" si="2931"/>
        <v>0</v>
      </c>
      <c r="G6506" s="819">
        <f t="shared" si="2931"/>
        <v>1894250</v>
      </c>
      <c r="H6506" s="616">
        <f t="shared" si="2931"/>
        <v>0</v>
      </c>
      <c r="I6506" s="961">
        <f t="shared" si="2931"/>
        <v>1894250</v>
      </c>
      <c r="J6506" s="865">
        <f t="shared" si="2931"/>
        <v>105750</v>
      </c>
      <c r="K6506" s="739">
        <f t="shared" si="2925"/>
        <v>94.712500000000006</v>
      </c>
    </row>
    <row r="6507" spans="1:11" ht="14.1" customHeight="1" thickBot="1" x14ac:dyDescent="0.3">
      <c r="A6507" s="372" t="s">
        <v>168</v>
      </c>
      <c r="B6507" s="3" t="s">
        <v>136</v>
      </c>
      <c r="C6507" s="617">
        <f>C6508+C6510+C6512+C6515</f>
        <v>2000000</v>
      </c>
      <c r="D6507" s="617">
        <f t="shared" ref="D6507:J6507" si="2932">D6508+D6510+D6512+D6515</f>
        <v>0</v>
      </c>
      <c r="E6507" s="617">
        <f t="shared" si="2932"/>
        <v>0</v>
      </c>
      <c r="F6507" s="624">
        <f t="shared" si="2932"/>
        <v>0</v>
      </c>
      <c r="G6507" s="820">
        <f t="shared" si="2932"/>
        <v>1894250</v>
      </c>
      <c r="H6507" s="617">
        <f t="shared" si="2932"/>
        <v>0</v>
      </c>
      <c r="I6507" s="934">
        <f t="shared" si="2932"/>
        <v>1894250</v>
      </c>
      <c r="J6507" s="625">
        <f t="shared" si="2932"/>
        <v>105750</v>
      </c>
      <c r="K6507" s="741">
        <f t="shared" si="2925"/>
        <v>94.712500000000006</v>
      </c>
    </row>
    <row r="6508" spans="1:11" ht="14.1" customHeight="1" x14ac:dyDescent="0.25">
      <c r="A6508" s="747" t="s">
        <v>169</v>
      </c>
      <c r="B6508" s="41" t="s">
        <v>139</v>
      </c>
      <c r="C6508" s="618">
        <f>C6509</f>
        <v>200000</v>
      </c>
      <c r="D6508" s="618">
        <f t="shared" ref="D6508:J6508" si="2933">D6509</f>
        <v>0</v>
      </c>
      <c r="E6508" s="618">
        <f t="shared" si="2933"/>
        <v>0</v>
      </c>
      <c r="F6508" s="626">
        <f t="shared" si="2933"/>
        <v>0</v>
      </c>
      <c r="G6508" s="821">
        <f t="shared" si="2933"/>
        <v>165500</v>
      </c>
      <c r="H6508" s="618">
        <f t="shared" si="2933"/>
        <v>0</v>
      </c>
      <c r="I6508" s="935">
        <f t="shared" si="2933"/>
        <v>165500</v>
      </c>
      <c r="J6508" s="628">
        <f t="shared" si="2933"/>
        <v>34500</v>
      </c>
      <c r="K6508" s="743">
        <f t="shared" si="2925"/>
        <v>82.75</v>
      </c>
    </row>
    <row r="6509" spans="1:11" ht="14.1" customHeight="1" x14ac:dyDescent="0.25">
      <c r="A6509" s="736" t="s">
        <v>170</v>
      </c>
      <c r="B6509" s="4" t="s">
        <v>140</v>
      </c>
      <c r="C6509" s="12">
        <v>200000</v>
      </c>
      <c r="D6509" s="587"/>
      <c r="E6509" s="587"/>
      <c r="F6509" s="699"/>
      <c r="G6509" s="822">
        <v>165500</v>
      </c>
      <c r="H6509" s="605">
        <v>0</v>
      </c>
      <c r="I6509" s="823">
        <f>H6509+G6509</f>
        <v>165500</v>
      </c>
      <c r="J6509" s="604">
        <f>C6509-I6509</f>
        <v>34500</v>
      </c>
      <c r="K6509" s="733">
        <f t="shared" si="2925"/>
        <v>82.75</v>
      </c>
    </row>
    <row r="6510" spans="1:11" ht="14.1" customHeight="1" x14ac:dyDescent="0.25">
      <c r="A6510" s="732" t="s">
        <v>833</v>
      </c>
      <c r="B6510" s="4" t="s">
        <v>818</v>
      </c>
      <c r="C6510" s="12">
        <f>C6511</f>
        <v>0</v>
      </c>
      <c r="D6510" s="12">
        <f t="shared" ref="D6510:J6510" si="2934">D6511</f>
        <v>0</v>
      </c>
      <c r="E6510" s="12">
        <f t="shared" si="2934"/>
        <v>0</v>
      </c>
      <c r="F6510" s="633">
        <f t="shared" si="2934"/>
        <v>0</v>
      </c>
      <c r="G6510" s="824">
        <f t="shared" si="2934"/>
        <v>0</v>
      </c>
      <c r="H6510" s="12">
        <f t="shared" si="2934"/>
        <v>0</v>
      </c>
      <c r="I6510" s="834">
        <f t="shared" si="2934"/>
        <v>0</v>
      </c>
      <c r="J6510" s="634">
        <f t="shared" si="2934"/>
        <v>0</v>
      </c>
      <c r="K6510" s="733"/>
    </row>
    <row r="6511" spans="1:11" ht="14.1" customHeight="1" x14ac:dyDescent="0.25">
      <c r="A6511" s="732" t="s">
        <v>834</v>
      </c>
      <c r="B6511" s="4" t="s">
        <v>791</v>
      </c>
      <c r="C6511" s="12">
        <v>0</v>
      </c>
      <c r="D6511" s="587"/>
      <c r="E6511" s="587"/>
      <c r="F6511" s="699"/>
      <c r="G6511" s="822"/>
      <c r="H6511" s="605"/>
      <c r="I6511" s="823"/>
      <c r="J6511" s="604">
        <f>C6511-I6511</f>
        <v>0</v>
      </c>
      <c r="K6511" s="733"/>
    </row>
    <row r="6512" spans="1:11" ht="14.1" customHeight="1" x14ac:dyDescent="0.25">
      <c r="A6512" s="747" t="s">
        <v>171</v>
      </c>
      <c r="B6512" s="4" t="s">
        <v>141</v>
      </c>
      <c r="C6512" s="12">
        <f>C6513+C6514</f>
        <v>150000</v>
      </c>
      <c r="D6512" s="12">
        <f t="shared" ref="D6512:I6512" si="2935">D6513+D6514</f>
        <v>0</v>
      </c>
      <c r="E6512" s="12">
        <f t="shared" si="2935"/>
        <v>0</v>
      </c>
      <c r="F6512" s="633">
        <f t="shared" si="2935"/>
        <v>0</v>
      </c>
      <c r="G6512" s="824">
        <f t="shared" si="2935"/>
        <v>78750</v>
      </c>
      <c r="H6512" s="12">
        <f t="shared" si="2935"/>
        <v>0</v>
      </c>
      <c r="I6512" s="834">
        <f t="shared" si="2935"/>
        <v>78750</v>
      </c>
      <c r="J6512" s="634">
        <f>C6512-I6512</f>
        <v>71250</v>
      </c>
      <c r="K6512" s="733">
        <f>I6512/C6512*100</f>
        <v>52.5</v>
      </c>
    </row>
    <row r="6513" spans="1:11" ht="14.1" customHeight="1" x14ac:dyDescent="0.25">
      <c r="A6513" s="732" t="s">
        <v>1012</v>
      </c>
      <c r="B6513" s="4" t="s">
        <v>142</v>
      </c>
      <c r="C6513" s="12">
        <v>150000</v>
      </c>
      <c r="D6513" s="12"/>
      <c r="E6513" s="12"/>
      <c r="F6513" s="633"/>
      <c r="G6513" s="824">
        <v>78750</v>
      </c>
      <c r="H6513" s="12">
        <v>0</v>
      </c>
      <c r="I6513" s="834">
        <f>H6513+G6513</f>
        <v>78750</v>
      </c>
      <c r="J6513" s="12">
        <f>C6513-I6513</f>
        <v>71250</v>
      </c>
      <c r="K6513" s="733">
        <f>I6513/C6513*100</f>
        <v>52.5</v>
      </c>
    </row>
    <row r="6514" spans="1:11" ht="14.1" customHeight="1" x14ac:dyDescent="0.25">
      <c r="A6514" s="732" t="s">
        <v>835</v>
      </c>
      <c r="B6514" s="4" t="s">
        <v>809</v>
      </c>
      <c r="C6514" s="12">
        <v>0</v>
      </c>
      <c r="D6514" s="587"/>
      <c r="E6514" s="587"/>
      <c r="F6514" s="699"/>
      <c r="G6514" s="822"/>
      <c r="H6514" s="605"/>
      <c r="I6514" s="823">
        <f>H6514+G6514</f>
        <v>0</v>
      </c>
      <c r="J6514" s="604">
        <f>C6514-I6514</f>
        <v>0</v>
      </c>
      <c r="K6514" s="733"/>
    </row>
    <row r="6515" spans="1:11" ht="14.1" customHeight="1" x14ac:dyDescent="0.25">
      <c r="A6515" s="732" t="s">
        <v>172</v>
      </c>
      <c r="B6515" s="4" t="s">
        <v>143</v>
      </c>
      <c r="C6515" s="12">
        <f>C6516</f>
        <v>1650000</v>
      </c>
      <c r="D6515" s="12">
        <f t="shared" ref="D6515:J6515" si="2936">D6516</f>
        <v>0</v>
      </c>
      <c r="E6515" s="12">
        <f t="shared" si="2936"/>
        <v>0</v>
      </c>
      <c r="F6515" s="633">
        <f t="shared" si="2936"/>
        <v>0</v>
      </c>
      <c r="G6515" s="824">
        <f t="shared" si="2936"/>
        <v>1650000</v>
      </c>
      <c r="H6515" s="12">
        <f t="shared" si="2936"/>
        <v>0</v>
      </c>
      <c r="I6515" s="834">
        <f t="shared" si="2936"/>
        <v>1650000</v>
      </c>
      <c r="J6515" s="634">
        <f t="shared" si="2936"/>
        <v>0</v>
      </c>
      <c r="K6515" s="733">
        <f t="shared" ref="K6515:K6517" si="2937">I6515/C6515*100</f>
        <v>100</v>
      </c>
    </row>
    <row r="6516" spans="1:11" ht="14.1" customHeight="1" thickBot="1" x14ac:dyDescent="0.3">
      <c r="A6516" s="736" t="s">
        <v>173</v>
      </c>
      <c r="B6516" s="32" t="s">
        <v>836</v>
      </c>
      <c r="C6516" s="611">
        <v>1650000</v>
      </c>
      <c r="D6516" s="590"/>
      <c r="E6516" s="590"/>
      <c r="F6516" s="698"/>
      <c r="G6516" s="828">
        <v>1650000</v>
      </c>
      <c r="H6516" s="629">
        <v>0</v>
      </c>
      <c r="I6516" s="829">
        <f>H6516+G6516</f>
        <v>1650000</v>
      </c>
      <c r="J6516" s="630">
        <f>C6516-I6516</f>
        <v>0</v>
      </c>
      <c r="K6516" s="737">
        <f t="shared" si="2937"/>
        <v>100</v>
      </c>
    </row>
    <row r="6517" spans="1:11" ht="14.1" customHeight="1" thickBot="1" x14ac:dyDescent="0.3">
      <c r="A6517" s="756" t="s">
        <v>11</v>
      </c>
      <c r="B6517" s="440" t="s">
        <v>12</v>
      </c>
      <c r="C6517" s="637">
        <f t="shared" ref="C6517:G6517" si="2938">C6518+C6527</f>
        <v>2000000</v>
      </c>
      <c r="D6517" s="637">
        <f t="shared" si="2938"/>
        <v>0</v>
      </c>
      <c r="E6517" s="637">
        <f t="shared" si="2938"/>
        <v>0</v>
      </c>
      <c r="F6517" s="787">
        <f t="shared" si="2938"/>
        <v>0</v>
      </c>
      <c r="G6517" s="835">
        <f t="shared" si="2938"/>
        <v>2000000</v>
      </c>
      <c r="H6517" s="637">
        <f>H6518+H6527</f>
        <v>0</v>
      </c>
      <c r="I6517" s="963">
        <f t="shared" ref="I6517:J6517" si="2939">I6518+I6527</f>
        <v>2000000</v>
      </c>
      <c r="J6517" s="868">
        <f t="shared" si="2939"/>
        <v>0</v>
      </c>
      <c r="K6517" s="757">
        <f t="shared" si="2937"/>
        <v>100</v>
      </c>
    </row>
    <row r="6518" spans="1:11" ht="14.1" customHeight="1" thickBot="1" x14ac:dyDescent="0.3">
      <c r="A6518" s="740" t="s">
        <v>837</v>
      </c>
      <c r="B6518" s="335" t="s">
        <v>80</v>
      </c>
      <c r="C6518" s="638">
        <f>C6519</f>
        <v>510000</v>
      </c>
      <c r="D6518" s="638">
        <f t="shared" ref="D6518:J6519" si="2940">D6519</f>
        <v>0</v>
      </c>
      <c r="E6518" s="638">
        <f t="shared" si="2940"/>
        <v>0</v>
      </c>
      <c r="F6518" s="788">
        <f t="shared" si="2940"/>
        <v>0</v>
      </c>
      <c r="G6518" s="836">
        <f t="shared" si="2940"/>
        <v>510000</v>
      </c>
      <c r="H6518" s="638">
        <f t="shared" si="2940"/>
        <v>0</v>
      </c>
      <c r="I6518" s="938">
        <f t="shared" si="2940"/>
        <v>510000</v>
      </c>
      <c r="J6518" s="869">
        <f t="shared" si="2940"/>
        <v>0</v>
      </c>
      <c r="K6518" s="749">
        <f>I6518/C6518*100</f>
        <v>100</v>
      </c>
    </row>
    <row r="6519" spans="1:11" ht="14.1" customHeight="1" x14ac:dyDescent="0.25">
      <c r="A6519" s="758" t="s">
        <v>838</v>
      </c>
      <c r="B6519" s="338" t="s">
        <v>137</v>
      </c>
      <c r="C6519" s="639">
        <f>C6520</f>
        <v>510000</v>
      </c>
      <c r="D6519" s="639">
        <f t="shared" si="2940"/>
        <v>0</v>
      </c>
      <c r="E6519" s="639">
        <f t="shared" si="2940"/>
        <v>0</v>
      </c>
      <c r="F6519" s="789">
        <f t="shared" si="2940"/>
        <v>0</v>
      </c>
      <c r="G6519" s="837">
        <f t="shared" si="2940"/>
        <v>510000</v>
      </c>
      <c r="H6519" s="639">
        <f t="shared" si="2940"/>
        <v>0</v>
      </c>
      <c r="I6519" s="939">
        <f t="shared" si="2940"/>
        <v>510000</v>
      </c>
      <c r="J6519" s="870">
        <f t="shared" si="2940"/>
        <v>0</v>
      </c>
      <c r="K6519" s="759">
        <f>I6519/C6519*100</f>
        <v>100</v>
      </c>
    </row>
    <row r="6520" spans="1:11" ht="14.1" customHeight="1" x14ac:dyDescent="0.25">
      <c r="A6520" s="744" t="s">
        <v>839</v>
      </c>
      <c r="B6520" s="437" t="s">
        <v>840</v>
      </c>
      <c r="C6520" s="631">
        <v>510000</v>
      </c>
      <c r="D6520" s="631"/>
      <c r="E6520" s="631"/>
      <c r="F6520" s="888"/>
      <c r="G6520" s="830">
        <v>510000</v>
      </c>
      <c r="H6520" s="631"/>
      <c r="I6520" s="889">
        <f>H6520+G6520</f>
        <v>510000</v>
      </c>
      <c r="J6520" s="890">
        <f>C6520-I6520</f>
        <v>0</v>
      </c>
      <c r="K6520" s="781">
        <f>I6520/C6520*100</f>
        <v>100</v>
      </c>
    </row>
    <row r="6521" spans="1:11" ht="14.1" customHeight="1" x14ac:dyDescent="0.25">
      <c r="A6521" s="898"/>
      <c r="B6521" s="898"/>
      <c r="C6521" s="899"/>
      <c r="D6521" s="899"/>
      <c r="E6521" s="899"/>
      <c r="F6521" s="899"/>
      <c r="G6521" s="899"/>
      <c r="H6521" s="899"/>
      <c r="I6521" s="899"/>
      <c r="J6521" s="899"/>
      <c r="K6521" s="900"/>
    </row>
    <row r="6522" spans="1:11" ht="14.1" customHeight="1" x14ac:dyDescent="0.25">
      <c r="A6522" s="901"/>
      <c r="B6522" s="901"/>
      <c r="C6522" s="902"/>
      <c r="D6522" s="902"/>
      <c r="E6522" s="902"/>
      <c r="F6522" s="902"/>
      <c r="G6522" s="902"/>
      <c r="H6522" s="902"/>
      <c r="I6522" s="902"/>
      <c r="J6522" s="902"/>
      <c r="K6522" s="903"/>
    </row>
    <row r="6523" spans="1:11" ht="14.1" customHeight="1" x14ac:dyDescent="0.25">
      <c r="A6523" s="901"/>
      <c r="B6523" s="901"/>
      <c r="C6523" s="902"/>
      <c r="D6523" s="902"/>
      <c r="E6523" s="902"/>
      <c r="F6523" s="902"/>
      <c r="G6523" s="902"/>
      <c r="H6523" s="902"/>
      <c r="I6523" s="902"/>
      <c r="J6523" s="902"/>
      <c r="K6523" s="903"/>
    </row>
    <row r="6524" spans="1:11" ht="14.1" customHeight="1" x14ac:dyDescent="0.25">
      <c r="A6524" s="901"/>
      <c r="B6524" s="901"/>
      <c r="C6524" s="902"/>
      <c r="D6524" s="902"/>
      <c r="E6524" s="902"/>
      <c r="F6524" s="902"/>
      <c r="G6524" s="902"/>
      <c r="H6524" s="902"/>
      <c r="I6524" s="902"/>
      <c r="J6524" s="902"/>
      <c r="K6524" s="903"/>
    </row>
    <row r="6525" spans="1:11" ht="14.1" customHeight="1" x14ac:dyDescent="0.25">
      <c r="A6525" s="901"/>
      <c r="B6525" s="901"/>
      <c r="C6525" s="902"/>
      <c r="D6525" s="902"/>
      <c r="E6525" s="902"/>
      <c r="F6525" s="902"/>
      <c r="G6525" s="902"/>
      <c r="H6525" s="902"/>
      <c r="I6525" s="902"/>
      <c r="J6525" s="902"/>
      <c r="K6525" s="903">
        <v>4</v>
      </c>
    </row>
    <row r="6526" spans="1:11" ht="14.1" customHeight="1" x14ac:dyDescent="0.25">
      <c r="A6526" s="717" t="s">
        <v>435</v>
      </c>
      <c r="B6526" s="689">
        <v>2</v>
      </c>
      <c r="C6526" s="690" t="s">
        <v>436</v>
      </c>
      <c r="D6526" s="690" t="s">
        <v>437</v>
      </c>
      <c r="E6526" s="690" t="s">
        <v>438</v>
      </c>
      <c r="F6526" s="691" t="s">
        <v>439</v>
      </c>
      <c r="G6526" s="801">
        <v>7</v>
      </c>
      <c r="H6526" s="581">
        <v>8</v>
      </c>
      <c r="I6526" s="924">
        <v>9</v>
      </c>
      <c r="J6526" s="582">
        <v>10</v>
      </c>
      <c r="K6526" s="718">
        <v>11</v>
      </c>
    </row>
    <row r="6527" spans="1:11" ht="14.1" customHeight="1" thickBot="1" x14ac:dyDescent="0.3">
      <c r="A6527" s="891" t="s">
        <v>174</v>
      </c>
      <c r="B6527" s="892" t="s">
        <v>136</v>
      </c>
      <c r="C6527" s="893">
        <f>C6528+C6530+C6532+C6535</f>
        <v>1490000</v>
      </c>
      <c r="D6527" s="893">
        <f t="shared" ref="D6527:J6527" si="2941">D6528+D6530+D6532+D6535</f>
        <v>0</v>
      </c>
      <c r="E6527" s="893">
        <f t="shared" si="2941"/>
        <v>0</v>
      </c>
      <c r="F6527" s="894">
        <f t="shared" si="2941"/>
        <v>0</v>
      </c>
      <c r="G6527" s="895">
        <f t="shared" si="2941"/>
        <v>1490000</v>
      </c>
      <c r="H6527" s="893">
        <f t="shared" si="2941"/>
        <v>0</v>
      </c>
      <c r="I6527" s="940">
        <f t="shared" si="2941"/>
        <v>1490000</v>
      </c>
      <c r="J6527" s="896">
        <f t="shared" si="2941"/>
        <v>0</v>
      </c>
      <c r="K6527" s="897">
        <f t="shared" ref="K6527:K6529" si="2942">I6527/C6527*100</f>
        <v>100</v>
      </c>
    </row>
    <row r="6528" spans="1:11" ht="14.1" customHeight="1" x14ac:dyDescent="0.25">
      <c r="A6528" s="747" t="s">
        <v>175</v>
      </c>
      <c r="B6528" s="41" t="s">
        <v>139</v>
      </c>
      <c r="C6528" s="618">
        <f>C6529</f>
        <v>190000</v>
      </c>
      <c r="D6528" s="618">
        <f t="shared" ref="D6528:J6528" si="2943">D6529</f>
        <v>0</v>
      </c>
      <c r="E6528" s="618">
        <f t="shared" si="2943"/>
        <v>0</v>
      </c>
      <c r="F6528" s="626">
        <f t="shared" si="2943"/>
        <v>0</v>
      </c>
      <c r="G6528" s="821">
        <f t="shared" si="2943"/>
        <v>190000</v>
      </c>
      <c r="H6528" s="618">
        <f t="shared" si="2943"/>
        <v>0</v>
      </c>
      <c r="I6528" s="935">
        <f t="shared" si="2943"/>
        <v>190000</v>
      </c>
      <c r="J6528" s="628">
        <f t="shared" si="2943"/>
        <v>0</v>
      </c>
      <c r="K6528" s="743">
        <f t="shared" si="2942"/>
        <v>100</v>
      </c>
    </row>
    <row r="6529" spans="1:11" ht="14.1" customHeight="1" x14ac:dyDescent="0.25">
      <c r="A6529" s="732" t="s">
        <v>176</v>
      </c>
      <c r="B6529" s="4" t="s">
        <v>140</v>
      </c>
      <c r="C6529" s="12">
        <v>190000</v>
      </c>
      <c r="D6529" s="218"/>
      <c r="E6529" s="218"/>
      <c r="F6529" s="697"/>
      <c r="G6529" s="822">
        <v>190000</v>
      </c>
      <c r="H6529" s="605"/>
      <c r="I6529" s="823">
        <f>H6529+G6529</f>
        <v>190000</v>
      </c>
      <c r="J6529" s="604">
        <f>C6529-I6529</f>
        <v>0</v>
      </c>
      <c r="K6529" s="733">
        <f t="shared" si="2942"/>
        <v>100</v>
      </c>
    </row>
    <row r="6530" spans="1:11" ht="14.1" customHeight="1" x14ac:dyDescent="0.25">
      <c r="A6530" s="732" t="s">
        <v>841</v>
      </c>
      <c r="B6530" s="4" t="s">
        <v>818</v>
      </c>
      <c r="C6530" s="12">
        <f>C6531</f>
        <v>0</v>
      </c>
      <c r="D6530" s="12">
        <f t="shared" ref="D6530:J6530" si="2944">D6531</f>
        <v>0</v>
      </c>
      <c r="E6530" s="12">
        <f t="shared" si="2944"/>
        <v>0</v>
      </c>
      <c r="F6530" s="633">
        <f t="shared" si="2944"/>
        <v>0</v>
      </c>
      <c r="G6530" s="824">
        <f t="shared" si="2944"/>
        <v>0</v>
      </c>
      <c r="H6530" s="12">
        <f t="shared" si="2944"/>
        <v>0</v>
      </c>
      <c r="I6530" s="834">
        <f t="shared" si="2944"/>
        <v>0</v>
      </c>
      <c r="J6530" s="634">
        <f t="shared" si="2944"/>
        <v>0</v>
      </c>
      <c r="K6530" s="733"/>
    </row>
    <row r="6531" spans="1:11" ht="14.1" customHeight="1" x14ac:dyDescent="0.25">
      <c r="A6531" s="732" t="s">
        <v>842</v>
      </c>
      <c r="B6531" s="4" t="s">
        <v>791</v>
      </c>
      <c r="C6531" s="12">
        <v>0</v>
      </c>
      <c r="D6531" s="218"/>
      <c r="E6531" s="218"/>
      <c r="F6531" s="697"/>
      <c r="G6531" s="822"/>
      <c r="H6531" s="605"/>
      <c r="I6531" s="823"/>
      <c r="J6531" s="604">
        <f>C6531-I6531</f>
        <v>0</v>
      </c>
      <c r="K6531" s="733"/>
    </row>
    <row r="6532" spans="1:11" ht="14.1" customHeight="1" x14ac:dyDescent="0.25">
      <c r="A6532" s="732" t="s">
        <v>177</v>
      </c>
      <c r="B6532" s="4" t="s">
        <v>141</v>
      </c>
      <c r="C6532" s="12">
        <f>C6533+C6534</f>
        <v>150000</v>
      </c>
      <c r="D6532" s="12">
        <f t="shared" ref="D6532:J6532" si="2945">D6533+D6534</f>
        <v>0</v>
      </c>
      <c r="E6532" s="12">
        <f t="shared" si="2945"/>
        <v>0</v>
      </c>
      <c r="F6532" s="633">
        <f t="shared" si="2945"/>
        <v>0</v>
      </c>
      <c r="G6532" s="824">
        <f t="shared" si="2945"/>
        <v>150000</v>
      </c>
      <c r="H6532" s="12">
        <f t="shared" si="2945"/>
        <v>0</v>
      </c>
      <c r="I6532" s="633">
        <f t="shared" si="2945"/>
        <v>150000</v>
      </c>
      <c r="J6532" s="634">
        <f t="shared" si="2945"/>
        <v>0</v>
      </c>
      <c r="K6532" s="733">
        <f t="shared" ref="K6532" si="2946">I6532/C6532*100</f>
        <v>100</v>
      </c>
    </row>
    <row r="6533" spans="1:11" ht="14.1" customHeight="1" x14ac:dyDescent="0.25">
      <c r="A6533" s="732" t="s">
        <v>1016</v>
      </c>
      <c r="B6533" s="4" t="s">
        <v>142</v>
      </c>
      <c r="C6533" s="12">
        <v>150000</v>
      </c>
      <c r="D6533" s="12"/>
      <c r="E6533" s="12"/>
      <c r="F6533" s="633"/>
      <c r="G6533" s="824">
        <v>150000</v>
      </c>
      <c r="H6533" s="12"/>
      <c r="I6533" s="834">
        <f>H6533+G6533</f>
        <v>150000</v>
      </c>
      <c r="J6533" s="634">
        <f>C6533-I6533</f>
        <v>0</v>
      </c>
      <c r="K6533" s="733">
        <f>I6533/C6533*100</f>
        <v>100</v>
      </c>
    </row>
    <row r="6534" spans="1:11" ht="14.1" customHeight="1" x14ac:dyDescent="0.25">
      <c r="A6534" s="732" t="s">
        <v>843</v>
      </c>
      <c r="B6534" s="4" t="s">
        <v>809</v>
      </c>
      <c r="C6534" s="12">
        <v>0</v>
      </c>
      <c r="D6534" s="218"/>
      <c r="E6534" s="605">
        <v>0</v>
      </c>
      <c r="F6534" s="699"/>
      <c r="G6534" s="822"/>
      <c r="H6534" s="605"/>
      <c r="I6534" s="823">
        <f>H6534+G6534</f>
        <v>0</v>
      </c>
      <c r="J6534" s="604">
        <f>C6534-I6534</f>
        <v>0</v>
      </c>
      <c r="K6534" s="733"/>
    </row>
    <row r="6535" spans="1:11" ht="14.1" customHeight="1" x14ac:dyDescent="0.25">
      <c r="A6535" s="732" t="s">
        <v>178</v>
      </c>
      <c r="B6535" s="4" t="s">
        <v>143</v>
      </c>
      <c r="C6535" s="12">
        <f>C6536</f>
        <v>1150000</v>
      </c>
      <c r="D6535" s="12">
        <f t="shared" ref="D6535:J6535" si="2947">D6536</f>
        <v>0</v>
      </c>
      <c r="E6535" s="12">
        <f t="shared" si="2947"/>
        <v>0</v>
      </c>
      <c r="F6535" s="633">
        <f t="shared" si="2947"/>
        <v>0</v>
      </c>
      <c r="G6535" s="824">
        <f t="shared" si="2947"/>
        <v>1150000</v>
      </c>
      <c r="H6535" s="12">
        <f t="shared" si="2947"/>
        <v>0</v>
      </c>
      <c r="I6535" s="834">
        <f t="shared" si="2947"/>
        <v>1150000</v>
      </c>
      <c r="J6535" s="634">
        <f t="shared" si="2947"/>
        <v>0</v>
      </c>
      <c r="K6535" s="733">
        <f t="shared" ref="K6535:K6537" si="2948">I6535/C6535*100</f>
        <v>100</v>
      </c>
    </row>
    <row r="6536" spans="1:11" ht="14.1" customHeight="1" x14ac:dyDescent="0.25">
      <c r="A6536" s="732" t="s">
        <v>844</v>
      </c>
      <c r="B6536" s="4" t="s">
        <v>144</v>
      </c>
      <c r="C6536" s="12">
        <v>1150000</v>
      </c>
      <c r="D6536" s="218"/>
      <c r="E6536" s="218"/>
      <c r="F6536" s="697"/>
      <c r="G6536" s="822">
        <v>1150000</v>
      </c>
      <c r="H6536" s="605"/>
      <c r="I6536" s="823">
        <f>H6536+G6536</f>
        <v>1150000</v>
      </c>
      <c r="J6536" s="604">
        <f>C6536-I6536</f>
        <v>0</v>
      </c>
      <c r="K6536" s="733">
        <f t="shared" si="2948"/>
        <v>100</v>
      </c>
    </row>
    <row r="6537" spans="1:11" ht="14.1" customHeight="1" x14ac:dyDescent="0.25">
      <c r="A6537" s="745" t="s">
        <v>107</v>
      </c>
      <c r="B6537" s="38" t="s">
        <v>450</v>
      </c>
      <c r="C6537" s="620">
        <f t="shared" ref="C6537:J6537" si="2949">C6538+C6551</f>
        <v>5000000</v>
      </c>
      <c r="D6537" s="620">
        <f t="shared" si="2949"/>
        <v>0</v>
      </c>
      <c r="E6537" s="620">
        <f t="shared" si="2949"/>
        <v>0</v>
      </c>
      <c r="F6537" s="453">
        <f t="shared" si="2949"/>
        <v>0</v>
      </c>
      <c r="G6537" s="825">
        <f t="shared" si="2949"/>
        <v>5000000</v>
      </c>
      <c r="H6537" s="619">
        <f t="shared" si="2949"/>
        <v>0</v>
      </c>
      <c r="I6537" s="665">
        <f t="shared" si="2949"/>
        <v>5000000</v>
      </c>
      <c r="J6537" s="621">
        <f t="shared" si="2949"/>
        <v>0</v>
      </c>
      <c r="K6537" s="746">
        <f t="shared" si="2948"/>
        <v>100</v>
      </c>
    </row>
    <row r="6538" spans="1:11" ht="14.1" customHeight="1" thickBot="1" x14ac:dyDescent="0.3">
      <c r="A6538" s="371" t="s">
        <v>13</v>
      </c>
      <c r="B6538" s="47" t="s">
        <v>14</v>
      </c>
      <c r="C6538" s="616">
        <f>C6539+C6544</f>
        <v>0</v>
      </c>
      <c r="D6538" s="616">
        <f t="shared" ref="D6538:J6538" si="2950">D6539+D6544</f>
        <v>0</v>
      </c>
      <c r="E6538" s="616">
        <f t="shared" si="2950"/>
        <v>0</v>
      </c>
      <c r="F6538" s="622">
        <f t="shared" si="2950"/>
        <v>0</v>
      </c>
      <c r="G6538" s="838">
        <f t="shared" si="2950"/>
        <v>0</v>
      </c>
      <c r="H6538" s="641">
        <f t="shared" si="2950"/>
        <v>0</v>
      </c>
      <c r="I6538" s="962">
        <f t="shared" si="2950"/>
        <v>0</v>
      </c>
      <c r="J6538" s="632">
        <f t="shared" si="2950"/>
        <v>0</v>
      </c>
      <c r="K6538" s="739">
        <v>0</v>
      </c>
    </row>
    <row r="6539" spans="1:11" ht="14.1" customHeight="1" thickBot="1" x14ac:dyDescent="0.3">
      <c r="A6539" s="1502" t="s">
        <v>182</v>
      </c>
      <c r="B6539" s="1503" t="s">
        <v>80</v>
      </c>
      <c r="C6539" s="1504">
        <f>C6540+C6542</f>
        <v>0</v>
      </c>
      <c r="D6539" s="1504">
        <f t="shared" ref="D6539:J6539" si="2951">D6540+D6542</f>
        <v>0</v>
      </c>
      <c r="E6539" s="1504">
        <f t="shared" si="2951"/>
        <v>0</v>
      </c>
      <c r="F6539" s="1505">
        <f t="shared" si="2951"/>
        <v>0</v>
      </c>
      <c r="G6539" s="1506">
        <f t="shared" si="2951"/>
        <v>0</v>
      </c>
      <c r="H6539" s="1504">
        <f t="shared" si="2951"/>
        <v>0</v>
      </c>
      <c r="I6539" s="1507">
        <f t="shared" si="2951"/>
        <v>0</v>
      </c>
      <c r="J6539" s="1508">
        <f t="shared" si="2951"/>
        <v>0</v>
      </c>
      <c r="K6539" s="757">
        <v>0</v>
      </c>
    </row>
    <row r="6540" spans="1:11" ht="14.1" customHeight="1" x14ac:dyDescent="0.25">
      <c r="A6540" s="1509" t="s">
        <v>183</v>
      </c>
      <c r="B6540" s="1510" t="s">
        <v>137</v>
      </c>
      <c r="C6540" s="1511">
        <f>C6541</f>
        <v>0</v>
      </c>
      <c r="D6540" s="1511">
        <f t="shared" ref="D6540:J6540" si="2952">D6541</f>
        <v>0</v>
      </c>
      <c r="E6540" s="1511">
        <f t="shared" si="2952"/>
        <v>0</v>
      </c>
      <c r="F6540" s="1512">
        <f t="shared" si="2952"/>
        <v>0</v>
      </c>
      <c r="G6540" s="1513">
        <f t="shared" si="2952"/>
        <v>0</v>
      </c>
      <c r="H6540" s="1511">
        <f t="shared" si="2952"/>
        <v>0</v>
      </c>
      <c r="I6540" s="1514">
        <f t="shared" si="2952"/>
        <v>0</v>
      </c>
      <c r="J6540" s="1515">
        <f t="shared" si="2952"/>
        <v>0</v>
      </c>
      <c r="K6540" s="1516">
        <v>0</v>
      </c>
    </row>
    <row r="6541" spans="1:11" ht="14.1" customHeight="1" x14ac:dyDescent="0.25">
      <c r="A6541" s="1517" t="s">
        <v>184</v>
      </c>
      <c r="B6541" s="1518" t="s">
        <v>179</v>
      </c>
      <c r="C6541" s="1260">
        <v>0</v>
      </c>
      <c r="D6541" s="1519"/>
      <c r="E6541" s="1519"/>
      <c r="F6541" s="1520"/>
      <c r="G6541" s="1521"/>
      <c r="H6541" s="1522"/>
      <c r="I6541" s="1523">
        <f>H6541+G6541</f>
        <v>0</v>
      </c>
      <c r="J6541" s="1524">
        <f>C6541-I6541</f>
        <v>0</v>
      </c>
      <c r="K6541" s="731">
        <v>0</v>
      </c>
    </row>
    <row r="6542" spans="1:11" ht="14.1" customHeight="1" x14ac:dyDescent="0.25">
      <c r="A6542" s="1517" t="s">
        <v>185</v>
      </c>
      <c r="B6542" s="1518" t="s">
        <v>180</v>
      </c>
      <c r="C6542" s="1260">
        <f>C6543</f>
        <v>0</v>
      </c>
      <c r="D6542" s="1260">
        <f t="shared" ref="D6542:J6542" si="2953">D6543</f>
        <v>0</v>
      </c>
      <c r="E6542" s="1260">
        <f t="shared" si="2953"/>
        <v>0</v>
      </c>
      <c r="F6542" s="1525">
        <f t="shared" si="2953"/>
        <v>0</v>
      </c>
      <c r="G6542" s="1526">
        <f t="shared" si="2953"/>
        <v>0</v>
      </c>
      <c r="H6542" s="1260">
        <f t="shared" si="2953"/>
        <v>0</v>
      </c>
      <c r="I6542" s="1527">
        <f t="shared" si="2953"/>
        <v>0</v>
      </c>
      <c r="J6542" s="1528">
        <f t="shared" si="2953"/>
        <v>0</v>
      </c>
      <c r="K6542" s="731">
        <v>0</v>
      </c>
    </row>
    <row r="6543" spans="1:11" ht="14.1" customHeight="1" thickBot="1" x14ac:dyDescent="0.3">
      <c r="A6543" s="772" t="s">
        <v>186</v>
      </c>
      <c r="B6543" s="49" t="s">
        <v>181</v>
      </c>
      <c r="C6543" s="661">
        <v>0</v>
      </c>
      <c r="D6543" s="1529"/>
      <c r="E6543" s="1529"/>
      <c r="F6543" s="1530"/>
      <c r="G6543" s="1531"/>
      <c r="H6543" s="1532"/>
      <c r="I6543" s="1533">
        <f>H6543+G6543</f>
        <v>0</v>
      </c>
      <c r="J6543" s="1534">
        <f>C6543-I6543</f>
        <v>0</v>
      </c>
      <c r="K6543" s="739">
        <v>0</v>
      </c>
    </row>
    <row r="6544" spans="1:11" ht="14.1" customHeight="1" thickBot="1" x14ac:dyDescent="0.3">
      <c r="A6544" s="1502" t="s">
        <v>187</v>
      </c>
      <c r="B6544" s="1503" t="s">
        <v>136</v>
      </c>
      <c r="C6544" s="1504">
        <f>C6545+C6547+C6549</f>
        <v>0</v>
      </c>
      <c r="D6544" s="1504">
        <f t="shared" ref="D6544:J6544" si="2954">D6545+D6547+D6549</f>
        <v>0</v>
      </c>
      <c r="E6544" s="1504">
        <f t="shared" si="2954"/>
        <v>0</v>
      </c>
      <c r="F6544" s="1505">
        <f t="shared" si="2954"/>
        <v>0</v>
      </c>
      <c r="G6544" s="1506">
        <f t="shared" si="2954"/>
        <v>0</v>
      </c>
      <c r="H6544" s="1504">
        <f t="shared" si="2954"/>
        <v>0</v>
      </c>
      <c r="I6544" s="1507">
        <f t="shared" si="2954"/>
        <v>0</v>
      </c>
      <c r="J6544" s="1508">
        <f t="shared" si="2954"/>
        <v>0</v>
      </c>
      <c r="K6544" s="757">
        <v>0</v>
      </c>
    </row>
    <row r="6545" spans="1:11" ht="14.1" customHeight="1" x14ac:dyDescent="0.25">
      <c r="A6545" s="1535" t="s">
        <v>847</v>
      </c>
      <c r="B6545" s="1536" t="s">
        <v>139</v>
      </c>
      <c r="C6545" s="1537">
        <f>C6546</f>
        <v>0</v>
      </c>
      <c r="D6545" s="1537">
        <f t="shared" ref="D6545:J6545" si="2955">D6546</f>
        <v>0</v>
      </c>
      <c r="E6545" s="1537">
        <f t="shared" si="2955"/>
        <v>0</v>
      </c>
      <c r="F6545" s="1538">
        <f t="shared" si="2955"/>
        <v>0</v>
      </c>
      <c r="G6545" s="1539">
        <f t="shared" si="2955"/>
        <v>0</v>
      </c>
      <c r="H6545" s="1537">
        <f t="shared" si="2955"/>
        <v>0</v>
      </c>
      <c r="I6545" s="1540">
        <f t="shared" si="2955"/>
        <v>0</v>
      </c>
      <c r="J6545" s="1541">
        <f t="shared" si="2955"/>
        <v>0</v>
      </c>
      <c r="K6545" s="1542">
        <v>0</v>
      </c>
    </row>
    <row r="6546" spans="1:11" ht="14.1" customHeight="1" x14ac:dyDescent="0.25">
      <c r="A6546" s="1517" t="s">
        <v>848</v>
      </c>
      <c r="B6546" s="1518" t="s">
        <v>140</v>
      </c>
      <c r="C6546" s="1260">
        <v>0</v>
      </c>
      <c r="D6546" s="1260"/>
      <c r="E6546" s="1260"/>
      <c r="F6546" s="1525"/>
      <c r="G6546" s="1526"/>
      <c r="H6546" s="1260"/>
      <c r="I6546" s="1527"/>
      <c r="J6546" s="1528">
        <f>C6546-I6546</f>
        <v>0</v>
      </c>
      <c r="K6546" s="731"/>
    </row>
    <row r="6547" spans="1:11" ht="14.1" customHeight="1" x14ac:dyDescent="0.25">
      <c r="A6547" s="1517" t="s">
        <v>188</v>
      </c>
      <c r="B6547" s="1518" t="s">
        <v>143</v>
      </c>
      <c r="C6547" s="1260">
        <f>C6548</f>
        <v>0</v>
      </c>
      <c r="D6547" s="1260">
        <f t="shared" ref="D6547:J6547" si="2956">D6548</f>
        <v>0</v>
      </c>
      <c r="E6547" s="1260">
        <f t="shared" si="2956"/>
        <v>0</v>
      </c>
      <c r="F6547" s="1525">
        <f t="shared" si="2956"/>
        <v>0</v>
      </c>
      <c r="G6547" s="1526">
        <f t="shared" si="2956"/>
        <v>0</v>
      </c>
      <c r="H6547" s="1260">
        <f t="shared" si="2956"/>
        <v>0</v>
      </c>
      <c r="I6547" s="1527">
        <f t="shared" si="2956"/>
        <v>0</v>
      </c>
      <c r="J6547" s="1528">
        <f t="shared" si="2956"/>
        <v>0</v>
      </c>
      <c r="K6547" s="731">
        <v>0</v>
      </c>
    </row>
    <row r="6548" spans="1:11" ht="14.1" customHeight="1" x14ac:dyDescent="0.25">
      <c r="A6548" s="1517" t="s">
        <v>189</v>
      </c>
      <c r="B6548" s="1518" t="s">
        <v>160</v>
      </c>
      <c r="C6548" s="1260">
        <v>0</v>
      </c>
      <c r="D6548" s="1519"/>
      <c r="E6548" s="1519"/>
      <c r="F6548" s="1520"/>
      <c r="G6548" s="1521"/>
      <c r="H6548" s="1522"/>
      <c r="I6548" s="1523">
        <f>H6548+G6548</f>
        <v>0</v>
      </c>
      <c r="J6548" s="1524">
        <f>C6548-I6548</f>
        <v>0</v>
      </c>
      <c r="K6548" s="731">
        <v>0</v>
      </c>
    </row>
    <row r="6549" spans="1:11" ht="14.1" customHeight="1" x14ac:dyDescent="0.25">
      <c r="A6549" s="1517" t="s">
        <v>849</v>
      </c>
      <c r="B6549" s="1518" t="s">
        <v>845</v>
      </c>
      <c r="C6549" s="1260">
        <f>C6550</f>
        <v>0</v>
      </c>
      <c r="D6549" s="1260">
        <f t="shared" ref="D6549:J6549" si="2957">D6550</f>
        <v>0</v>
      </c>
      <c r="E6549" s="1260">
        <f t="shared" si="2957"/>
        <v>0</v>
      </c>
      <c r="F6549" s="1525">
        <f t="shared" si="2957"/>
        <v>0</v>
      </c>
      <c r="G6549" s="1526">
        <f t="shared" si="2957"/>
        <v>0</v>
      </c>
      <c r="H6549" s="1260">
        <f t="shared" si="2957"/>
        <v>0</v>
      </c>
      <c r="I6549" s="1527">
        <f t="shared" si="2957"/>
        <v>0</v>
      </c>
      <c r="J6549" s="1528">
        <f t="shared" si="2957"/>
        <v>0</v>
      </c>
      <c r="K6549" s="731"/>
    </row>
    <row r="6550" spans="1:11" ht="14.1" customHeight="1" thickBot="1" x14ac:dyDescent="0.3">
      <c r="A6550" s="1543" t="s">
        <v>850</v>
      </c>
      <c r="B6550" s="1544" t="s">
        <v>846</v>
      </c>
      <c r="C6550" s="1545">
        <v>0</v>
      </c>
      <c r="D6550" s="1546"/>
      <c r="E6550" s="1546"/>
      <c r="F6550" s="1547"/>
      <c r="G6550" s="1548"/>
      <c r="H6550" s="1549"/>
      <c r="I6550" s="1550"/>
      <c r="J6550" s="1551">
        <f>C6550-I6550</f>
        <v>0</v>
      </c>
      <c r="K6550" s="780"/>
    </row>
    <row r="6551" spans="1:11" ht="14.1" customHeight="1" thickBot="1" x14ac:dyDescent="0.3">
      <c r="A6551" s="764" t="s">
        <v>15</v>
      </c>
      <c r="B6551" s="78" t="s">
        <v>16</v>
      </c>
      <c r="C6551" s="645">
        <f>C6552+C6555</f>
        <v>5000000</v>
      </c>
      <c r="D6551" s="645">
        <f t="shared" ref="D6551:J6551" si="2958">D6552+D6555</f>
        <v>0</v>
      </c>
      <c r="E6551" s="645">
        <f t="shared" si="2958"/>
        <v>0</v>
      </c>
      <c r="F6551" s="646">
        <f t="shared" si="2958"/>
        <v>0</v>
      </c>
      <c r="G6551" s="841">
        <f t="shared" si="2958"/>
        <v>5000000</v>
      </c>
      <c r="H6551" s="647">
        <f t="shared" si="2958"/>
        <v>0</v>
      </c>
      <c r="I6551" s="964">
        <f t="shared" si="2958"/>
        <v>5000000</v>
      </c>
      <c r="J6551" s="648">
        <f t="shared" si="2958"/>
        <v>0</v>
      </c>
      <c r="K6551" s="765">
        <f t="shared" ref="K6551:K6564" si="2959">I6551/C6551*100</f>
        <v>100</v>
      </c>
    </row>
    <row r="6552" spans="1:11" ht="14.1" customHeight="1" thickBot="1" x14ac:dyDescent="0.3">
      <c r="A6552" s="372" t="s">
        <v>193</v>
      </c>
      <c r="B6552" s="3" t="s">
        <v>80</v>
      </c>
      <c r="C6552" s="617">
        <f>C6553</f>
        <v>670000</v>
      </c>
      <c r="D6552" s="617">
        <f t="shared" ref="D6552:J6553" si="2960">D6553</f>
        <v>0</v>
      </c>
      <c r="E6552" s="617">
        <f t="shared" si="2960"/>
        <v>0</v>
      </c>
      <c r="F6552" s="624">
        <f t="shared" si="2960"/>
        <v>0</v>
      </c>
      <c r="G6552" s="820">
        <f t="shared" si="2960"/>
        <v>670000</v>
      </c>
      <c r="H6552" s="617">
        <f t="shared" si="2960"/>
        <v>0</v>
      </c>
      <c r="I6552" s="934">
        <f t="shared" si="2960"/>
        <v>670000</v>
      </c>
      <c r="J6552" s="625">
        <f t="shared" si="2960"/>
        <v>0</v>
      </c>
      <c r="K6552" s="741">
        <f t="shared" si="2959"/>
        <v>100</v>
      </c>
    </row>
    <row r="6553" spans="1:11" ht="14.1" customHeight="1" x14ac:dyDescent="0.25">
      <c r="A6553" s="747" t="s">
        <v>194</v>
      </c>
      <c r="B6553" s="41" t="s">
        <v>137</v>
      </c>
      <c r="C6553" s="618">
        <f>C6554</f>
        <v>670000</v>
      </c>
      <c r="D6553" s="618">
        <f t="shared" si="2960"/>
        <v>0</v>
      </c>
      <c r="E6553" s="618">
        <f t="shared" si="2960"/>
        <v>0</v>
      </c>
      <c r="F6553" s="626">
        <f t="shared" si="2960"/>
        <v>0</v>
      </c>
      <c r="G6553" s="821">
        <f t="shared" si="2960"/>
        <v>670000</v>
      </c>
      <c r="H6553" s="618">
        <f t="shared" si="2960"/>
        <v>0</v>
      </c>
      <c r="I6553" s="935">
        <f t="shared" si="2960"/>
        <v>670000</v>
      </c>
      <c r="J6553" s="628">
        <f t="shared" si="2960"/>
        <v>0</v>
      </c>
      <c r="K6553" s="743">
        <f t="shared" si="2959"/>
        <v>100</v>
      </c>
    </row>
    <row r="6554" spans="1:11" ht="14.1" customHeight="1" thickBot="1" x14ac:dyDescent="0.3">
      <c r="A6554" s="736" t="s">
        <v>195</v>
      </c>
      <c r="B6554" s="32" t="s">
        <v>138</v>
      </c>
      <c r="C6554" s="611">
        <v>670000</v>
      </c>
      <c r="D6554" s="590"/>
      <c r="E6554" s="590"/>
      <c r="F6554" s="698"/>
      <c r="G6554" s="828">
        <v>670000</v>
      </c>
      <c r="H6554" s="629">
        <v>0</v>
      </c>
      <c r="I6554" s="829">
        <f>H6554+G6554</f>
        <v>670000</v>
      </c>
      <c r="J6554" s="630">
        <f>C6554-I6554</f>
        <v>0</v>
      </c>
      <c r="K6554" s="737">
        <f t="shared" si="2959"/>
        <v>100</v>
      </c>
    </row>
    <row r="6555" spans="1:11" ht="14.1" customHeight="1" thickBot="1" x14ac:dyDescent="0.3">
      <c r="A6555" s="372" t="s">
        <v>196</v>
      </c>
      <c r="B6555" s="3" t="s">
        <v>136</v>
      </c>
      <c r="C6555" s="617">
        <f>C6556+C6558+C6560+C6562</f>
        <v>4330000</v>
      </c>
      <c r="D6555" s="617">
        <f t="shared" ref="D6555:J6555" si="2961">D6556+D6558+D6560+D6562</f>
        <v>0</v>
      </c>
      <c r="E6555" s="617">
        <f t="shared" si="2961"/>
        <v>0</v>
      </c>
      <c r="F6555" s="624">
        <f t="shared" si="2961"/>
        <v>0</v>
      </c>
      <c r="G6555" s="820">
        <f t="shared" si="2961"/>
        <v>4330000</v>
      </c>
      <c r="H6555" s="617">
        <f t="shared" si="2961"/>
        <v>0</v>
      </c>
      <c r="I6555" s="934">
        <f t="shared" si="2961"/>
        <v>4330000</v>
      </c>
      <c r="J6555" s="625">
        <f t="shared" si="2961"/>
        <v>0</v>
      </c>
      <c r="K6555" s="741">
        <f t="shared" si="2959"/>
        <v>100</v>
      </c>
    </row>
    <row r="6556" spans="1:11" ht="14.1" customHeight="1" x14ac:dyDescent="0.25">
      <c r="A6556" s="747" t="s">
        <v>197</v>
      </c>
      <c r="B6556" s="41" t="s">
        <v>139</v>
      </c>
      <c r="C6556" s="618">
        <f>C6557</f>
        <v>755000</v>
      </c>
      <c r="D6556" s="618">
        <f t="shared" ref="D6556:J6556" si="2962">D6557</f>
        <v>0</v>
      </c>
      <c r="E6556" s="618">
        <f t="shared" si="2962"/>
        <v>0</v>
      </c>
      <c r="F6556" s="626">
        <f t="shared" si="2962"/>
        <v>0</v>
      </c>
      <c r="G6556" s="821">
        <f t="shared" si="2962"/>
        <v>755000</v>
      </c>
      <c r="H6556" s="618">
        <f t="shared" si="2962"/>
        <v>0</v>
      </c>
      <c r="I6556" s="935">
        <f t="shared" si="2962"/>
        <v>755000</v>
      </c>
      <c r="J6556" s="628">
        <f t="shared" si="2962"/>
        <v>0</v>
      </c>
      <c r="K6556" s="743">
        <f t="shared" si="2959"/>
        <v>100</v>
      </c>
    </row>
    <row r="6557" spans="1:11" ht="14.1" customHeight="1" x14ac:dyDescent="0.25">
      <c r="A6557" s="732" t="s">
        <v>198</v>
      </c>
      <c r="B6557" s="4" t="s">
        <v>140</v>
      </c>
      <c r="C6557" s="12">
        <v>755000</v>
      </c>
      <c r="D6557" s="218"/>
      <c r="E6557" s="218"/>
      <c r="F6557" s="697"/>
      <c r="G6557" s="804">
        <v>755000</v>
      </c>
      <c r="H6557" s="605">
        <v>0</v>
      </c>
      <c r="I6557" s="823">
        <f>H6557+G6557</f>
        <v>755000</v>
      </c>
      <c r="J6557" s="604">
        <f>C6557-I6557</f>
        <v>0</v>
      </c>
      <c r="K6557" s="733">
        <f t="shared" si="2959"/>
        <v>100</v>
      </c>
    </row>
    <row r="6558" spans="1:11" ht="14.1" customHeight="1" x14ac:dyDescent="0.25">
      <c r="A6558" s="732" t="s">
        <v>199</v>
      </c>
      <c r="B6558" s="4" t="s">
        <v>141</v>
      </c>
      <c r="C6558" s="12">
        <f>C6559</f>
        <v>200000</v>
      </c>
      <c r="D6558" s="12">
        <f t="shared" ref="D6558:J6558" si="2963">D6559</f>
        <v>0</v>
      </c>
      <c r="E6558" s="12">
        <f t="shared" si="2963"/>
        <v>0</v>
      </c>
      <c r="F6558" s="633">
        <f t="shared" si="2963"/>
        <v>0</v>
      </c>
      <c r="G6558" s="824">
        <f t="shared" si="2963"/>
        <v>200000</v>
      </c>
      <c r="H6558" s="12">
        <f t="shared" si="2963"/>
        <v>0</v>
      </c>
      <c r="I6558" s="834">
        <f t="shared" si="2963"/>
        <v>200000</v>
      </c>
      <c r="J6558" s="634">
        <f t="shared" si="2963"/>
        <v>0</v>
      </c>
      <c r="K6558" s="733">
        <f t="shared" si="2959"/>
        <v>100</v>
      </c>
    </row>
    <row r="6559" spans="1:11" ht="14.1" customHeight="1" x14ac:dyDescent="0.25">
      <c r="A6559" s="732" t="s">
        <v>200</v>
      </c>
      <c r="B6559" s="4" t="s">
        <v>142</v>
      </c>
      <c r="C6559" s="12">
        <v>200000</v>
      </c>
      <c r="D6559" s="218"/>
      <c r="E6559" s="218"/>
      <c r="F6559" s="697"/>
      <c r="G6559" s="822">
        <v>200000</v>
      </c>
      <c r="H6559" s="605">
        <v>0</v>
      </c>
      <c r="I6559" s="823">
        <f>H6559+G6559</f>
        <v>200000</v>
      </c>
      <c r="J6559" s="604">
        <f>C6559-I6559</f>
        <v>0</v>
      </c>
      <c r="K6559" s="733">
        <f t="shared" si="2959"/>
        <v>100</v>
      </c>
    </row>
    <row r="6560" spans="1:11" ht="14.1" customHeight="1" x14ac:dyDescent="0.25">
      <c r="A6560" s="732" t="s">
        <v>201</v>
      </c>
      <c r="B6560" s="4" t="s">
        <v>143</v>
      </c>
      <c r="C6560" s="12">
        <f>C6561</f>
        <v>1275000</v>
      </c>
      <c r="D6560" s="12">
        <f t="shared" ref="D6560:J6560" si="2964">D6561</f>
        <v>0</v>
      </c>
      <c r="E6560" s="12">
        <f t="shared" si="2964"/>
        <v>0</v>
      </c>
      <c r="F6560" s="633">
        <f t="shared" si="2964"/>
        <v>0</v>
      </c>
      <c r="G6560" s="824">
        <f t="shared" si="2964"/>
        <v>1275000</v>
      </c>
      <c r="H6560" s="12">
        <f t="shared" si="2964"/>
        <v>0</v>
      </c>
      <c r="I6560" s="834">
        <f t="shared" si="2964"/>
        <v>1275000</v>
      </c>
      <c r="J6560" s="634">
        <f t="shared" si="2964"/>
        <v>0</v>
      </c>
      <c r="K6560" s="733">
        <f t="shared" si="2959"/>
        <v>100</v>
      </c>
    </row>
    <row r="6561" spans="1:11" ht="14.1" customHeight="1" x14ac:dyDescent="0.25">
      <c r="A6561" s="732" t="s">
        <v>202</v>
      </c>
      <c r="B6561" s="4" t="s">
        <v>160</v>
      </c>
      <c r="C6561" s="12">
        <v>1275000</v>
      </c>
      <c r="D6561" s="218"/>
      <c r="E6561" s="218"/>
      <c r="F6561" s="697"/>
      <c r="G6561" s="822">
        <v>1275000</v>
      </c>
      <c r="H6561" s="605">
        <v>0</v>
      </c>
      <c r="I6561" s="823">
        <f>H6561+G6561</f>
        <v>1275000</v>
      </c>
      <c r="J6561" s="604">
        <f>C6561-I6561</f>
        <v>0</v>
      </c>
      <c r="K6561" s="733">
        <f t="shared" si="2959"/>
        <v>100</v>
      </c>
    </row>
    <row r="6562" spans="1:11" ht="14.1" customHeight="1" x14ac:dyDescent="0.25">
      <c r="A6562" s="732" t="s">
        <v>203</v>
      </c>
      <c r="B6562" s="4" t="s">
        <v>190</v>
      </c>
      <c r="C6562" s="12">
        <f>C6563+C6564</f>
        <v>2100000</v>
      </c>
      <c r="D6562" s="12">
        <f t="shared" ref="D6562:J6562" si="2965">D6563+D6564</f>
        <v>0</v>
      </c>
      <c r="E6562" s="12">
        <f t="shared" si="2965"/>
        <v>0</v>
      </c>
      <c r="F6562" s="633">
        <f t="shared" si="2965"/>
        <v>0</v>
      </c>
      <c r="G6562" s="824">
        <f t="shared" si="2965"/>
        <v>2100000</v>
      </c>
      <c r="H6562" s="12">
        <f t="shared" si="2965"/>
        <v>0</v>
      </c>
      <c r="I6562" s="834">
        <f t="shared" si="2965"/>
        <v>2100000</v>
      </c>
      <c r="J6562" s="634">
        <f t="shared" si="2965"/>
        <v>0</v>
      </c>
      <c r="K6562" s="733">
        <f t="shared" si="2959"/>
        <v>100</v>
      </c>
    </row>
    <row r="6563" spans="1:11" ht="14.1" customHeight="1" x14ac:dyDescent="0.25">
      <c r="A6563" s="732" t="s">
        <v>204</v>
      </c>
      <c r="B6563" s="4" t="s">
        <v>191</v>
      </c>
      <c r="C6563" s="12">
        <v>1500000</v>
      </c>
      <c r="D6563" s="218"/>
      <c r="E6563" s="218"/>
      <c r="F6563" s="697"/>
      <c r="G6563" s="822">
        <v>1500000</v>
      </c>
      <c r="H6563" s="605">
        <v>0</v>
      </c>
      <c r="I6563" s="823">
        <f>H6563+G6563</f>
        <v>1500000</v>
      </c>
      <c r="J6563" s="604">
        <f>C6563-I6563</f>
        <v>0</v>
      </c>
      <c r="K6563" s="733">
        <f t="shared" si="2959"/>
        <v>100</v>
      </c>
    </row>
    <row r="6564" spans="1:11" ht="14.1" customHeight="1" x14ac:dyDescent="0.25">
      <c r="A6564" s="732" t="s">
        <v>205</v>
      </c>
      <c r="B6564" s="4" t="s">
        <v>192</v>
      </c>
      <c r="C6564" s="12">
        <v>600000</v>
      </c>
      <c r="D6564" s="218"/>
      <c r="E6564" s="218"/>
      <c r="F6564" s="697"/>
      <c r="G6564" s="822">
        <v>600000</v>
      </c>
      <c r="H6564" s="605">
        <v>0</v>
      </c>
      <c r="I6564" s="823">
        <f>H6564+G6564</f>
        <v>600000</v>
      </c>
      <c r="J6564" s="604">
        <f>C6564-I6564</f>
        <v>0</v>
      </c>
      <c r="K6564" s="733">
        <f t="shared" si="2959"/>
        <v>100</v>
      </c>
    </row>
    <row r="6565" spans="1:11" ht="14.1" customHeight="1" x14ac:dyDescent="0.25">
      <c r="A6565" s="879"/>
      <c r="B6565" s="879"/>
      <c r="C6565" s="880"/>
      <c r="D6565" s="881"/>
      <c r="E6565" s="881"/>
      <c r="F6565" s="881"/>
      <c r="G6565" s="882"/>
      <c r="H6565" s="882"/>
      <c r="I6565" s="882"/>
      <c r="J6565" s="883"/>
      <c r="K6565" s="884"/>
    </row>
    <row r="6566" spans="1:11" ht="14.1" customHeight="1" x14ac:dyDescent="0.25">
      <c r="A6566" s="7"/>
      <c r="B6566" s="7"/>
      <c r="C6566" s="885"/>
      <c r="D6566" s="220"/>
      <c r="E6566" s="220"/>
      <c r="F6566" s="220"/>
      <c r="G6566" s="415"/>
      <c r="H6566" s="415"/>
      <c r="I6566" s="415"/>
      <c r="J6566" s="886"/>
      <c r="K6566" s="887">
        <v>5</v>
      </c>
    </row>
    <row r="6567" spans="1:11" ht="14.1" customHeight="1" x14ac:dyDescent="0.25">
      <c r="A6567" s="717" t="s">
        <v>435</v>
      </c>
      <c r="B6567" s="689">
        <v>2</v>
      </c>
      <c r="C6567" s="690" t="s">
        <v>436</v>
      </c>
      <c r="D6567" s="690" t="s">
        <v>437</v>
      </c>
      <c r="E6567" s="690" t="s">
        <v>438</v>
      </c>
      <c r="F6567" s="691" t="s">
        <v>439</v>
      </c>
      <c r="G6567" s="801">
        <v>7</v>
      </c>
      <c r="H6567" s="581">
        <v>8</v>
      </c>
      <c r="I6567" s="924">
        <v>9</v>
      </c>
      <c r="J6567" s="582">
        <v>10</v>
      </c>
      <c r="K6567" s="718">
        <v>11</v>
      </c>
    </row>
    <row r="6568" spans="1:11" ht="14.1" customHeight="1" x14ac:dyDescent="0.25">
      <c r="A6568" s="745" t="s">
        <v>106</v>
      </c>
      <c r="B6568" s="38" t="s">
        <v>91</v>
      </c>
      <c r="C6568" s="620">
        <f t="shared" ref="C6568:J6568" si="2966">C6569+C6574+C6581+C6586+C6591+C6595+C6599+C6609+C6613+C6617</f>
        <v>123124000</v>
      </c>
      <c r="D6568" s="620">
        <f t="shared" si="2966"/>
        <v>0</v>
      </c>
      <c r="E6568" s="620">
        <f t="shared" si="2966"/>
        <v>0</v>
      </c>
      <c r="F6568" s="453">
        <f t="shared" si="2966"/>
        <v>0</v>
      </c>
      <c r="G6568" s="825">
        <f t="shared" si="2966"/>
        <v>102124911</v>
      </c>
      <c r="H6568" s="619">
        <f t="shared" si="2966"/>
        <v>12474830</v>
      </c>
      <c r="I6568" s="665">
        <f t="shared" si="2966"/>
        <v>114599741</v>
      </c>
      <c r="J6568" s="621">
        <f t="shared" si="2966"/>
        <v>8524259</v>
      </c>
      <c r="K6568" s="746">
        <f t="shared" ref="K6568:K6603" si="2967">I6568/C6568*100</f>
        <v>93.076687729443492</v>
      </c>
    </row>
    <row r="6569" spans="1:11" ht="14.1" customHeight="1" thickBot="1" x14ac:dyDescent="0.3">
      <c r="A6569" s="766" t="s">
        <v>17</v>
      </c>
      <c r="B6569" s="385" t="s">
        <v>18</v>
      </c>
      <c r="C6569" s="495">
        <f>C6570</f>
        <v>12960000</v>
      </c>
      <c r="D6569" s="495">
        <f t="shared" ref="D6569:J6570" si="2968">D6570</f>
        <v>0</v>
      </c>
      <c r="E6569" s="495">
        <f t="shared" si="2968"/>
        <v>0</v>
      </c>
      <c r="F6569" s="649">
        <f t="shared" si="2968"/>
        <v>0</v>
      </c>
      <c r="G6569" s="842">
        <f t="shared" si="2968"/>
        <v>11214393</v>
      </c>
      <c r="H6569" s="1602">
        <f t="shared" si="2968"/>
        <v>904330</v>
      </c>
      <c r="I6569" s="965">
        <f t="shared" si="2968"/>
        <v>12118723</v>
      </c>
      <c r="J6569" s="651">
        <f t="shared" si="2968"/>
        <v>841277</v>
      </c>
      <c r="K6569" s="767">
        <f t="shared" si="2967"/>
        <v>93.508665123456794</v>
      </c>
    </row>
    <row r="6570" spans="1:11" ht="14.1" customHeight="1" thickBot="1" x14ac:dyDescent="0.3">
      <c r="A6570" s="372" t="s">
        <v>209</v>
      </c>
      <c r="B6570" s="3" t="s">
        <v>136</v>
      </c>
      <c r="C6570" s="617">
        <f>C6571</f>
        <v>12960000</v>
      </c>
      <c r="D6570" s="617">
        <f t="shared" si="2968"/>
        <v>0</v>
      </c>
      <c r="E6570" s="617">
        <f t="shared" si="2968"/>
        <v>0</v>
      </c>
      <c r="F6570" s="624">
        <f t="shared" si="2968"/>
        <v>0</v>
      </c>
      <c r="G6570" s="820">
        <f t="shared" si="2968"/>
        <v>11214393</v>
      </c>
      <c r="H6570" s="617">
        <f t="shared" si="2968"/>
        <v>904330</v>
      </c>
      <c r="I6570" s="934">
        <f t="shared" si="2968"/>
        <v>12118723</v>
      </c>
      <c r="J6570" s="625">
        <f t="shared" si="2968"/>
        <v>841277</v>
      </c>
      <c r="K6570" s="741">
        <f t="shared" si="2967"/>
        <v>93.508665123456794</v>
      </c>
    </row>
    <row r="6571" spans="1:11" ht="14.1" customHeight="1" x14ac:dyDescent="0.25">
      <c r="A6571" s="747" t="s">
        <v>210</v>
      </c>
      <c r="B6571" s="41" t="s">
        <v>206</v>
      </c>
      <c r="C6571" s="618">
        <f>C6572+C6573</f>
        <v>12960000</v>
      </c>
      <c r="D6571" s="618">
        <f t="shared" ref="D6571:J6571" si="2969">D6572+D6573</f>
        <v>0</v>
      </c>
      <c r="E6571" s="618">
        <f t="shared" si="2969"/>
        <v>0</v>
      </c>
      <c r="F6571" s="626">
        <f t="shared" si="2969"/>
        <v>0</v>
      </c>
      <c r="G6571" s="821">
        <f t="shared" si="2969"/>
        <v>11214393</v>
      </c>
      <c r="H6571" s="618">
        <f t="shared" si="2969"/>
        <v>904330</v>
      </c>
      <c r="I6571" s="935">
        <f t="shared" si="2969"/>
        <v>12118723</v>
      </c>
      <c r="J6571" s="628">
        <f t="shared" si="2969"/>
        <v>841277</v>
      </c>
      <c r="K6571" s="743">
        <f t="shared" si="2967"/>
        <v>93.508665123456794</v>
      </c>
    </row>
    <row r="6572" spans="1:11" ht="14.1" customHeight="1" x14ac:dyDescent="0.25">
      <c r="A6572" s="732" t="s">
        <v>223</v>
      </c>
      <c r="B6572" s="4" t="s">
        <v>207</v>
      </c>
      <c r="C6572" s="12">
        <v>4200000</v>
      </c>
      <c r="D6572" s="218"/>
      <c r="E6572" s="218"/>
      <c r="F6572" s="697"/>
      <c r="G6572" s="822">
        <v>3325109</v>
      </c>
      <c r="H6572" s="605">
        <v>373480</v>
      </c>
      <c r="I6572" s="831">
        <f>H6572+G6572</f>
        <v>3698589</v>
      </c>
      <c r="J6572" s="604">
        <f>C6572-I6572</f>
        <v>501411</v>
      </c>
      <c r="K6572" s="733">
        <f t="shared" si="2967"/>
        <v>88.061642857142857</v>
      </c>
    </row>
    <row r="6573" spans="1:11" ht="14.1" customHeight="1" x14ac:dyDescent="0.25">
      <c r="A6573" s="732" t="s">
        <v>211</v>
      </c>
      <c r="B6573" s="4" t="s">
        <v>208</v>
      </c>
      <c r="C6573" s="12">
        <v>8760000</v>
      </c>
      <c r="D6573" s="218"/>
      <c r="E6573" s="218"/>
      <c r="F6573" s="697"/>
      <c r="G6573" s="822">
        <v>7889284</v>
      </c>
      <c r="H6573" s="605">
        <v>530850</v>
      </c>
      <c r="I6573" s="831">
        <f>H6573+G6573</f>
        <v>8420134</v>
      </c>
      <c r="J6573" s="604">
        <f>C6573-I6573</f>
        <v>339866</v>
      </c>
      <c r="K6573" s="733">
        <f t="shared" si="2967"/>
        <v>96.120251141552515</v>
      </c>
    </row>
    <row r="6574" spans="1:11" ht="14.1" customHeight="1" thickBot="1" x14ac:dyDescent="0.3">
      <c r="A6574" s="371" t="s">
        <v>19</v>
      </c>
      <c r="B6574" s="47" t="s">
        <v>20</v>
      </c>
      <c r="C6574" s="616">
        <f>C6575+C6578</f>
        <v>10000000</v>
      </c>
      <c r="D6574" s="616">
        <f t="shared" ref="D6574:J6574" si="2970">D6575+D6578</f>
        <v>0</v>
      </c>
      <c r="E6574" s="616">
        <f t="shared" si="2970"/>
        <v>0</v>
      </c>
      <c r="F6574" s="622">
        <f t="shared" si="2970"/>
        <v>0</v>
      </c>
      <c r="G6574" s="838">
        <f t="shared" si="2970"/>
        <v>8542500</v>
      </c>
      <c r="H6574" s="1314">
        <f t="shared" si="2970"/>
        <v>0</v>
      </c>
      <c r="I6574" s="962">
        <f t="shared" si="2970"/>
        <v>8542500</v>
      </c>
      <c r="J6574" s="632">
        <f t="shared" si="2970"/>
        <v>1457500</v>
      </c>
      <c r="K6574" s="739">
        <f t="shared" si="2967"/>
        <v>85.424999999999997</v>
      </c>
    </row>
    <row r="6575" spans="1:11" ht="14.1" customHeight="1" thickBot="1" x14ac:dyDescent="0.3">
      <c r="A6575" s="372" t="s">
        <v>225</v>
      </c>
      <c r="B6575" s="3" t="s">
        <v>80</v>
      </c>
      <c r="C6575" s="617">
        <f>C6576</f>
        <v>7800000</v>
      </c>
      <c r="D6575" s="617">
        <f t="shared" ref="D6575:J6576" si="2971">D6576</f>
        <v>0</v>
      </c>
      <c r="E6575" s="617">
        <f t="shared" si="2971"/>
        <v>0</v>
      </c>
      <c r="F6575" s="624">
        <f t="shared" si="2971"/>
        <v>0</v>
      </c>
      <c r="G6575" s="820">
        <f t="shared" si="2971"/>
        <v>6500000</v>
      </c>
      <c r="H6575" s="1279">
        <f t="shared" si="2971"/>
        <v>0</v>
      </c>
      <c r="I6575" s="934">
        <f t="shared" si="2971"/>
        <v>6500000</v>
      </c>
      <c r="J6575" s="625">
        <f t="shared" si="2971"/>
        <v>1300000</v>
      </c>
      <c r="K6575" s="741">
        <f t="shared" si="2967"/>
        <v>83.333333333333343</v>
      </c>
    </row>
    <row r="6576" spans="1:11" ht="14.1" customHeight="1" x14ac:dyDescent="0.25">
      <c r="A6576" s="747" t="s">
        <v>226</v>
      </c>
      <c r="B6576" s="41" t="s">
        <v>180</v>
      </c>
      <c r="C6576" s="618">
        <f>C6577</f>
        <v>7800000</v>
      </c>
      <c r="D6576" s="618">
        <f t="shared" si="2971"/>
        <v>0</v>
      </c>
      <c r="E6576" s="618">
        <f t="shared" si="2971"/>
        <v>0</v>
      </c>
      <c r="F6576" s="626">
        <f t="shared" si="2971"/>
        <v>0</v>
      </c>
      <c r="G6576" s="821">
        <f t="shared" si="2971"/>
        <v>6500000</v>
      </c>
      <c r="H6576" s="618">
        <f t="shared" si="2971"/>
        <v>0</v>
      </c>
      <c r="I6576" s="935">
        <f t="shared" si="2971"/>
        <v>6500000</v>
      </c>
      <c r="J6576" s="628">
        <f t="shared" si="2971"/>
        <v>1300000</v>
      </c>
      <c r="K6576" s="743">
        <f t="shared" si="2967"/>
        <v>83.333333333333343</v>
      </c>
    </row>
    <row r="6577" spans="1:11" ht="14.1" customHeight="1" x14ac:dyDescent="0.25">
      <c r="A6577" s="732" t="s">
        <v>227</v>
      </c>
      <c r="B6577" s="4" t="s">
        <v>254</v>
      </c>
      <c r="C6577" s="12">
        <v>7800000</v>
      </c>
      <c r="D6577" s="587"/>
      <c r="E6577" s="587"/>
      <c r="F6577" s="699"/>
      <c r="G6577" s="822">
        <v>6500000</v>
      </c>
      <c r="H6577" s="605">
        <v>0</v>
      </c>
      <c r="I6577" s="831">
        <f>H6577+G6577</f>
        <v>6500000</v>
      </c>
      <c r="J6577" s="604">
        <f>C6577-I6577</f>
        <v>1300000</v>
      </c>
      <c r="K6577" s="733">
        <f t="shared" si="2967"/>
        <v>83.333333333333343</v>
      </c>
    </row>
    <row r="6578" spans="1:11" ht="14.1" customHeight="1" x14ac:dyDescent="0.25">
      <c r="A6578" s="732" t="s">
        <v>224</v>
      </c>
      <c r="B6578" s="4" t="s">
        <v>136</v>
      </c>
      <c r="C6578" s="12">
        <f>C6579</f>
        <v>2200000</v>
      </c>
      <c r="D6578" s="12">
        <f t="shared" ref="D6578:J6579" si="2972">D6579</f>
        <v>0</v>
      </c>
      <c r="E6578" s="12">
        <f t="shared" si="2972"/>
        <v>0</v>
      </c>
      <c r="F6578" s="633">
        <f t="shared" si="2972"/>
        <v>0</v>
      </c>
      <c r="G6578" s="824">
        <f t="shared" si="2972"/>
        <v>2042500</v>
      </c>
      <c r="H6578" s="12">
        <f t="shared" si="2972"/>
        <v>0</v>
      </c>
      <c r="I6578" s="834">
        <f t="shared" si="2972"/>
        <v>2042500</v>
      </c>
      <c r="J6578" s="634">
        <f t="shared" si="2972"/>
        <v>157500</v>
      </c>
      <c r="K6578" s="733">
        <f t="shared" si="2967"/>
        <v>92.840909090909093</v>
      </c>
    </row>
    <row r="6579" spans="1:11" ht="14.1" customHeight="1" x14ac:dyDescent="0.25">
      <c r="A6579" s="732" t="s">
        <v>228</v>
      </c>
      <c r="B6579" s="4" t="s">
        <v>139</v>
      </c>
      <c r="C6579" s="12">
        <f>C6580</f>
        <v>2200000</v>
      </c>
      <c r="D6579" s="12">
        <f t="shared" si="2972"/>
        <v>0</v>
      </c>
      <c r="E6579" s="12">
        <f t="shared" si="2972"/>
        <v>0</v>
      </c>
      <c r="F6579" s="633">
        <f t="shared" si="2972"/>
        <v>0</v>
      </c>
      <c r="G6579" s="824">
        <f t="shared" si="2972"/>
        <v>2042500</v>
      </c>
      <c r="H6579" s="12">
        <f t="shared" si="2972"/>
        <v>0</v>
      </c>
      <c r="I6579" s="834">
        <f t="shared" si="2972"/>
        <v>2042500</v>
      </c>
      <c r="J6579" s="634">
        <f t="shared" si="2972"/>
        <v>157500</v>
      </c>
      <c r="K6579" s="733">
        <f t="shared" si="2967"/>
        <v>92.840909090909093</v>
      </c>
    </row>
    <row r="6580" spans="1:11" ht="14.1" customHeight="1" x14ac:dyDescent="0.25">
      <c r="A6580" s="732" t="s">
        <v>229</v>
      </c>
      <c r="B6580" s="4" t="s">
        <v>212</v>
      </c>
      <c r="C6580" s="12">
        <v>2200000</v>
      </c>
      <c r="D6580" s="587"/>
      <c r="E6580" s="587"/>
      <c r="F6580" s="699"/>
      <c r="G6580" s="822">
        <v>2042500</v>
      </c>
      <c r="H6580" s="605">
        <v>0</v>
      </c>
      <c r="I6580" s="831">
        <f>H6580+G6580</f>
        <v>2042500</v>
      </c>
      <c r="J6580" s="604">
        <f>C6580-I6580</f>
        <v>157500</v>
      </c>
      <c r="K6580" s="733">
        <f t="shared" si="2967"/>
        <v>92.840909090909093</v>
      </c>
    </row>
    <row r="6581" spans="1:11" ht="14.1" customHeight="1" thickBot="1" x14ac:dyDescent="0.3">
      <c r="A6581" s="371" t="s">
        <v>21</v>
      </c>
      <c r="B6581" s="47" t="s">
        <v>22</v>
      </c>
      <c r="C6581" s="616">
        <f>C6582</f>
        <v>7150000</v>
      </c>
      <c r="D6581" s="616">
        <f t="shared" ref="D6581:J6582" si="2973">D6582</f>
        <v>0</v>
      </c>
      <c r="E6581" s="616">
        <f t="shared" si="2973"/>
        <v>0</v>
      </c>
      <c r="F6581" s="622">
        <f t="shared" si="2973"/>
        <v>0</v>
      </c>
      <c r="G6581" s="819">
        <f t="shared" si="2973"/>
        <v>6495500</v>
      </c>
      <c r="H6581" s="1593">
        <f t="shared" si="2973"/>
        <v>652500</v>
      </c>
      <c r="I6581" s="961">
        <f t="shared" si="2973"/>
        <v>7148000</v>
      </c>
      <c r="J6581" s="865">
        <f t="shared" si="2973"/>
        <v>2000</v>
      </c>
      <c r="K6581" s="739">
        <f t="shared" si="2967"/>
        <v>99.972027972027973</v>
      </c>
    </row>
    <row r="6582" spans="1:11" ht="14.1" customHeight="1" thickBot="1" x14ac:dyDescent="0.3">
      <c r="A6582" s="372" t="s">
        <v>219</v>
      </c>
      <c r="B6582" s="3" t="s">
        <v>136</v>
      </c>
      <c r="C6582" s="617">
        <f>C6583</f>
        <v>7150000</v>
      </c>
      <c r="D6582" s="617">
        <f t="shared" si="2973"/>
        <v>0</v>
      </c>
      <c r="E6582" s="617">
        <f t="shared" si="2973"/>
        <v>0</v>
      </c>
      <c r="F6582" s="624">
        <f t="shared" si="2973"/>
        <v>0</v>
      </c>
      <c r="G6582" s="820">
        <f t="shared" si="2973"/>
        <v>6495500</v>
      </c>
      <c r="H6582" s="617">
        <f t="shared" si="2973"/>
        <v>652500</v>
      </c>
      <c r="I6582" s="934">
        <f t="shared" si="2973"/>
        <v>7148000</v>
      </c>
      <c r="J6582" s="625">
        <f t="shared" si="2973"/>
        <v>2000</v>
      </c>
      <c r="K6582" s="741">
        <f t="shared" si="2967"/>
        <v>99.972027972027973</v>
      </c>
    </row>
    <row r="6583" spans="1:11" ht="14.1" customHeight="1" x14ac:dyDescent="0.25">
      <c r="A6583" s="747" t="s">
        <v>220</v>
      </c>
      <c r="B6583" s="41" t="s">
        <v>139</v>
      </c>
      <c r="C6583" s="618">
        <f>C6584+C6585</f>
        <v>7150000</v>
      </c>
      <c r="D6583" s="618">
        <f t="shared" ref="D6583:J6583" si="2974">D6584+D6585</f>
        <v>0</v>
      </c>
      <c r="E6583" s="618">
        <f t="shared" si="2974"/>
        <v>0</v>
      </c>
      <c r="F6583" s="626">
        <f t="shared" si="2974"/>
        <v>0</v>
      </c>
      <c r="G6583" s="821">
        <f t="shared" si="2974"/>
        <v>6495500</v>
      </c>
      <c r="H6583" s="618">
        <f t="shared" si="2974"/>
        <v>652500</v>
      </c>
      <c r="I6583" s="935">
        <f t="shared" si="2974"/>
        <v>7148000</v>
      </c>
      <c r="J6583" s="628">
        <f t="shared" si="2974"/>
        <v>2000</v>
      </c>
      <c r="K6583" s="743">
        <f t="shared" si="2967"/>
        <v>99.972027972027973</v>
      </c>
    </row>
    <row r="6584" spans="1:11" ht="14.1" customHeight="1" x14ac:dyDescent="0.25">
      <c r="A6584" s="732" t="s">
        <v>221</v>
      </c>
      <c r="B6584" s="4" t="s">
        <v>213</v>
      </c>
      <c r="C6584" s="12">
        <v>6650000</v>
      </c>
      <c r="D6584" s="587"/>
      <c r="E6584" s="587"/>
      <c r="F6584" s="699"/>
      <c r="G6584" s="822">
        <v>5997500</v>
      </c>
      <c r="H6584" s="605">
        <v>652500</v>
      </c>
      <c r="I6584" s="831">
        <f>H6584+G6584</f>
        <v>6650000</v>
      </c>
      <c r="J6584" s="604">
        <f>C6584-I6584</f>
        <v>0</v>
      </c>
      <c r="K6584" s="733">
        <f t="shared" si="2967"/>
        <v>100</v>
      </c>
    </row>
    <row r="6585" spans="1:11" ht="14.1" customHeight="1" x14ac:dyDescent="0.25">
      <c r="A6585" s="732" t="s">
        <v>222</v>
      </c>
      <c r="B6585" s="4" t="s">
        <v>214</v>
      </c>
      <c r="C6585" s="12">
        <v>500000</v>
      </c>
      <c r="D6585" s="587"/>
      <c r="E6585" s="587"/>
      <c r="F6585" s="699"/>
      <c r="G6585" s="822">
        <v>498000</v>
      </c>
      <c r="H6585" s="605">
        <v>0</v>
      </c>
      <c r="I6585" s="831">
        <f>H6585+G6585</f>
        <v>498000</v>
      </c>
      <c r="J6585" s="604">
        <f>C6585-I6585</f>
        <v>2000</v>
      </c>
      <c r="K6585" s="733">
        <f t="shared" si="2967"/>
        <v>99.6</v>
      </c>
    </row>
    <row r="6586" spans="1:11" ht="14.1" customHeight="1" thickBot="1" x14ac:dyDescent="0.3">
      <c r="A6586" s="371" t="s">
        <v>23</v>
      </c>
      <c r="B6586" s="47" t="s">
        <v>24</v>
      </c>
      <c r="C6586" s="616">
        <f>C6587</f>
        <v>3000000</v>
      </c>
      <c r="D6586" s="616">
        <f t="shared" ref="D6586:J6587" si="2975">D6587</f>
        <v>0</v>
      </c>
      <c r="E6586" s="616">
        <f t="shared" si="2975"/>
        <v>0</v>
      </c>
      <c r="F6586" s="622">
        <f t="shared" si="2975"/>
        <v>0</v>
      </c>
      <c r="G6586" s="819">
        <f t="shared" si="2975"/>
        <v>2117750</v>
      </c>
      <c r="H6586" s="616">
        <f t="shared" si="2975"/>
        <v>0</v>
      </c>
      <c r="I6586" s="961">
        <f t="shared" si="2975"/>
        <v>2117750</v>
      </c>
      <c r="J6586" s="865">
        <f t="shared" si="2975"/>
        <v>882250</v>
      </c>
      <c r="K6586" s="767">
        <f t="shared" si="2967"/>
        <v>70.591666666666669</v>
      </c>
    </row>
    <row r="6587" spans="1:11" ht="14.1" customHeight="1" thickBot="1" x14ac:dyDescent="0.3">
      <c r="A6587" s="372" t="s">
        <v>215</v>
      </c>
      <c r="B6587" s="3" t="s">
        <v>136</v>
      </c>
      <c r="C6587" s="617">
        <f>C6588</f>
        <v>3000000</v>
      </c>
      <c r="D6587" s="617">
        <f t="shared" si="2975"/>
        <v>0</v>
      </c>
      <c r="E6587" s="617">
        <f t="shared" si="2975"/>
        <v>0</v>
      </c>
      <c r="F6587" s="624">
        <f t="shared" si="2975"/>
        <v>0</v>
      </c>
      <c r="G6587" s="820">
        <f t="shared" si="2975"/>
        <v>2117750</v>
      </c>
      <c r="H6587" s="617">
        <f t="shared" si="2975"/>
        <v>0</v>
      </c>
      <c r="I6587" s="934">
        <f t="shared" si="2975"/>
        <v>2117750</v>
      </c>
      <c r="J6587" s="625">
        <f t="shared" si="2975"/>
        <v>882250</v>
      </c>
      <c r="K6587" s="741">
        <f t="shared" si="2967"/>
        <v>70.591666666666669</v>
      </c>
    </row>
    <row r="6588" spans="1:11" ht="14.1" customHeight="1" x14ac:dyDescent="0.25">
      <c r="A6588" s="747" t="s">
        <v>216</v>
      </c>
      <c r="B6588" s="41" t="s">
        <v>141</v>
      </c>
      <c r="C6588" s="618">
        <f>C6589+C6590</f>
        <v>3000000</v>
      </c>
      <c r="D6588" s="618">
        <f t="shared" ref="D6588:J6588" si="2976">D6589+D6590</f>
        <v>0</v>
      </c>
      <c r="E6588" s="618">
        <f t="shared" si="2976"/>
        <v>0</v>
      </c>
      <c r="F6588" s="626">
        <f t="shared" si="2976"/>
        <v>0</v>
      </c>
      <c r="G6588" s="821">
        <f t="shared" si="2976"/>
        <v>2117750</v>
      </c>
      <c r="H6588" s="618">
        <f t="shared" si="2976"/>
        <v>0</v>
      </c>
      <c r="I6588" s="935">
        <f t="shared" si="2976"/>
        <v>2117750</v>
      </c>
      <c r="J6588" s="628">
        <f t="shared" si="2976"/>
        <v>882250</v>
      </c>
      <c r="K6588" s="743">
        <f t="shared" si="2967"/>
        <v>70.591666666666669</v>
      </c>
    </row>
    <row r="6589" spans="1:11" ht="14.1" customHeight="1" x14ac:dyDescent="0.25">
      <c r="A6589" s="732" t="s">
        <v>218</v>
      </c>
      <c r="B6589" s="4" t="s">
        <v>723</v>
      </c>
      <c r="C6589" s="12">
        <v>1350000</v>
      </c>
      <c r="D6589" s="587"/>
      <c r="E6589" s="587"/>
      <c r="F6589" s="699"/>
      <c r="G6589" s="822">
        <v>762500</v>
      </c>
      <c r="H6589" s="605">
        <v>0</v>
      </c>
      <c r="I6589" s="831">
        <f>H6589+G6589</f>
        <v>762500</v>
      </c>
      <c r="J6589" s="636">
        <f>C6589-I6589</f>
        <v>587500</v>
      </c>
      <c r="K6589" s="733">
        <f t="shared" si="2967"/>
        <v>56.481481481481474</v>
      </c>
    </row>
    <row r="6590" spans="1:11" ht="14.1" customHeight="1" x14ac:dyDescent="0.25">
      <c r="A6590" s="732" t="s">
        <v>217</v>
      </c>
      <c r="B6590" s="4" t="s">
        <v>142</v>
      </c>
      <c r="C6590" s="12">
        <v>1650000</v>
      </c>
      <c r="D6590" s="587"/>
      <c r="E6590" s="587"/>
      <c r="F6590" s="699"/>
      <c r="G6590" s="822">
        <v>1355250</v>
      </c>
      <c r="H6590" s="605">
        <v>0</v>
      </c>
      <c r="I6590" s="831">
        <f>H6590+G6590</f>
        <v>1355250</v>
      </c>
      <c r="J6590" s="636">
        <f>C6590-I6590</f>
        <v>294750</v>
      </c>
      <c r="K6590" s="733">
        <f t="shared" si="2967"/>
        <v>82.13636363636364</v>
      </c>
    </row>
    <row r="6591" spans="1:11" ht="14.1" customHeight="1" thickBot="1" x14ac:dyDescent="0.3">
      <c r="A6591" s="371" t="s">
        <v>25</v>
      </c>
      <c r="B6591" s="47" t="s">
        <v>26</v>
      </c>
      <c r="C6591" s="616">
        <f>C6592</f>
        <v>4000000</v>
      </c>
      <c r="D6591" s="616">
        <f t="shared" ref="D6591:J6593" si="2977">D6592</f>
        <v>0</v>
      </c>
      <c r="E6591" s="616">
        <f t="shared" si="2977"/>
        <v>0</v>
      </c>
      <c r="F6591" s="622">
        <f t="shared" si="2977"/>
        <v>0</v>
      </c>
      <c r="G6591" s="819">
        <f t="shared" si="2977"/>
        <v>3592000</v>
      </c>
      <c r="H6591" s="1593">
        <f t="shared" si="2977"/>
        <v>408000</v>
      </c>
      <c r="I6591" s="961">
        <f t="shared" si="2977"/>
        <v>4000000</v>
      </c>
      <c r="J6591" s="865">
        <f t="shared" si="2977"/>
        <v>0</v>
      </c>
      <c r="K6591" s="767">
        <f t="shared" si="2967"/>
        <v>100</v>
      </c>
    </row>
    <row r="6592" spans="1:11" ht="14.1" customHeight="1" thickBot="1" x14ac:dyDescent="0.3">
      <c r="A6592" s="372" t="s">
        <v>231</v>
      </c>
      <c r="B6592" s="3" t="s">
        <v>136</v>
      </c>
      <c r="C6592" s="617">
        <f>C6593</f>
        <v>4000000</v>
      </c>
      <c r="D6592" s="617">
        <f t="shared" si="2977"/>
        <v>0</v>
      </c>
      <c r="E6592" s="617">
        <f t="shared" si="2977"/>
        <v>0</v>
      </c>
      <c r="F6592" s="624">
        <f t="shared" si="2977"/>
        <v>0</v>
      </c>
      <c r="G6592" s="820">
        <f t="shared" si="2977"/>
        <v>3592000</v>
      </c>
      <c r="H6592" s="617">
        <f t="shared" si="2977"/>
        <v>408000</v>
      </c>
      <c r="I6592" s="934">
        <f t="shared" si="2977"/>
        <v>4000000</v>
      </c>
      <c r="J6592" s="625">
        <f t="shared" si="2977"/>
        <v>0</v>
      </c>
      <c r="K6592" s="741">
        <f t="shared" si="2967"/>
        <v>100</v>
      </c>
    </row>
    <row r="6593" spans="1:11" ht="14.1" customHeight="1" x14ac:dyDescent="0.25">
      <c r="A6593" s="747" t="s">
        <v>232</v>
      </c>
      <c r="B6593" s="41" t="s">
        <v>139</v>
      </c>
      <c r="C6593" s="618">
        <f>C6594</f>
        <v>4000000</v>
      </c>
      <c r="D6593" s="618">
        <f t="shared" si="2977"/>
        <v>0</v>
      </c>
      <c r="E6593" s="618">
        <f t="shared" si="2977"/>
        <v>0</v>
      </c>
      <c r="F6593" s="626">
        <f t="shared" si="2977"/>
        <v>0</v>
      </c>
      <c r="G6593" s="821">
        <f t="shared" si="2977"/>
        <v>3592000</v>
      </c>
      <c r="H6593" s="618">
        <f t="shared" si="2977"/>
        <v>408000</v>
      </c>
      <c r="I6593" s="935">
        <f t="shared" si="2977"/>
        <v>4000000</v>
      </c>
      <c r="J6593" s="628">
        <f t="shared" si="2977"/>
        <v>0</v>
      </c>
      <c r="K6593" s="743">
        <f t="shared" si="2967"/>
        <v>100</v>
      </c>
    </row>
    <row r="6594" spans="1:11" ht="14.1" customHeight="1" x14ac:dyDescent="0.25">
      <c r="A6594" s="732" t="s">
        <v>233</v>
      </c>
      <c r="B6594" s="4" t="s">
        <v>230</v>
      </c>
      <c r="C6594" s="12">
        <v>4000000</v>
      </c>
      <c r="D6594" s="587"/>
      <c r="E6594" s="587"/>
      <c r="F6594" s="699"/>
      <c r="G6594" s="822">
        <v>3592000</v>
      </c>
      <c r="H6594" s="605">
        <v>408000</v>
      </c>
      <c r="I6594" s="823">
        <f>H6594+G6594</f>
        <v>4000000</v>
      </c>
      <c r="J6594" s="604">
        <f>C6594-I6594</f>
        <v>0</v>
      </c>
      <c r="K6594" s="733">
        <f t="shared" si="2967"/>
        <v>100</v>
      </c>
    </row>
    <row r="6595" spans="1:11" ht="14.1" customHeight="1" thickBot="1" x14ac:dyDescent="0.3">
      <c r="A6595" s="371" t="s">
        <v>27</v>
      </c>
      <c r="B6595" s="47" t="s">
        <v>28</v>
      </c>
      <c r="C6595" s="616">
        <f>C6596</f>
        <v>1200000</v>
      </c>
      <c r="D6595" s="616">
        <f t="shared" ref="D6595:J6597" si="2978">D6596</f>
        <v>0</v>
      </c>
      <c r="E6595" s="616">
        <f t="shared" si="2978"/>
        <v>0</v>
      </c>
      <c r="F6595" s="622">
        <f t="shared" si="2978"/>
        <v>0</v>
      </c>
      <c r="G6595" s="838">
        <f t="shared" si="2978"/>
        <v>1190000</v>
      </c>
      <c r="H6595" s="641">
        <f t="shared" si="2978"/>
        <v>0</v>
      </c>
      <c r="I6595" s="962">
        <f t="shared" si="2978"/>
        <v>1190000</v>
      </c>
      <c r="J6595" s="632">
        <f t="shared" si="2978"/>
        <v>10000</v>
      </c>
      <c r="K6595" s="739">
        <f t="shared" si="2967"/>
        <v>99.166666666666671</v>
      </c>
    </row>
    <row r="6596" spans="1:11" ht="14.1" customHeight="1" thickBot="1" x14ac:dyDescent="0.3">
      <c r="A6596" s="372" t="s">
        <v>235</v>
      </c>
      <c r="B6596" s="3" t="s">
        <v>136</v>
      </c>
      <c r="C6596" s="617">
        <f>C6597</f>
        <v>1200000</v>
      </c>
      <c r="D6596" s="617">
        <f t="shared" si="2978"/>
        <v>0</v>
      </c>
      <c r="E6596" s="617">
        <f t="shared" si="2978"/>
        <v>0</v>
      </c>
      <c r="F6596" s="624">
        <f t="shared" si="2978"/>
        <v>0</v>
      </c>
      <c r="G6596" s="820">
        <f t="shared" si="2978"/>
        <v>1190000</v>
      </c>
      <c r="H6596" s="617">
        <f t="shared" si="2978"/>
        <v>0</v>
      </c>
      <c r="I6596" s="934">
        <f t="shared" si="2978"/>
        <v>1190000</v>
      </c>
      <c r="J6596" s="625">
        <f t="shared" si="2978"/>
        <v>10000</v>
      </c>
      <c r="K6596" s="741">
        <f t="shared" si="2967"/>
        <v>99.166666666666671</v>
      </c>
    </row>
    <row r="6597" spans="1:11" ht="14.1" customHeight="1" x14ac:dyDescent="0.25">
      <c r="A6597" s="747" t="s">
        <v>236</v>
      </c>
      <c r="B6597" s="41" t="s">
        <v>206</v>
      </c>
      <c r="C6597" s="618">
        <f>C6598</f>
        <v>1200000</v>
      </c>
      <c r="D6597" s="618">
        <f t="shared" si="2978"/>
        <v>0</v>
      </c>
      <c r="E6597" s="618">
        <f t="shared" si="2978"/>
        <v>0</v>
      </c>
      <c r="F6597" s="626">
        <f t="shared" si="2978"/>
        <v>0</v>
      </c>
      <c r="G6597" s="821">
        <f t="shared" si="2978"/>
        <v>1190000</v>
      </c>
      <c r="H6597" s="618">
        <f t="shared" si="2978"/>
        <v>0</v>
      </c>
      <c r="I6597" s="935">
        <f t="shared" si="2978"/>
        <v>1190000</v>
      </c>
      <c r="J6597" s="628">
        <f t="shared" si="2978"/>
        <v>10000</v>
      </c>
      <c r="K6597" s="743">
        <f t="shared" si="2967"/>
        <v>99.166666666666671</v>
      </c>
    </row>
    <row r="6598" spans="1:11" ht="14.1" customHeight="1" x14ac:dyDescent="0.25">
      <c r="A6598" s="732" t="s">
        <v>237</v>
      </c>
      <c r="B6598" s="4" t="s">
        <v>234</v>
      </c>
      <c r="C6598" s="12">
        <v>1200000</v>
      </c>
      <c r="D6598" s="587"/>
      <c r="E6598" s="587"/>
      <c r="F6598" s="699"/>
      <c r="G6598" s="822">
        <v>1190000</v>
      </c>
      <c r="H6598" s="605"/>
      <c r="I6598" s="831">
        <f>H6598+G6598</f>
        <v>1190000</v>
      </c>
      <c r="J6598" s="604">
        <f>C6598-I6598</f>
        <v>10000</v>
      </c>
      <c r="K6598" s="733">
        <f t="shared" si="2967"/>
        <v>99.166666666666671</v>
      </c>
    </row>
    <row r="6599" spans="1:11" ht="14.1" customHeight="1" thickBot="1" x14ac:dyDescent="0.3">
      <c r="A6599" s="371" t="s">
        <v>29</v>
      </c>
      <c r="B6599" s="47" t="s">
        <v>30</v>
      </c>
      <c r="C6599" s="616">
        <f>C6600</f>
        <v>17814000</v>
      </c>
      <c r="D6599" s="616">
        <f t="shared" ref="D6599:J6600" si="2979">D6600</f>
        <v>0</v>
      </c>
      <c r="E6599" s="616">
        <f t="shared" si="2979"/>
        <v>0</v>
      </c>
      <c r="F6599" s="622">
        <f t="shared" si="2979"/>
        <v>0</v>
      </c>
      <c r="G6599" s="819">
        <f t="shared" si="2979"/>
        <v>14094000</v>
      </c>
      <c r="H6599" s="1332">
        <f t="shared" si="2979"/>
        <v>0</v>
      </c>
      <c r="I6599" s="961">
        <f t="shared" si="2979"/>
        <v>14094000</v>
      </c>
      <c r="J6599" s="865">
        <f t="shared" si="2979"/>
        <v>3720000</v>
      </c>
      <c r="K6599" s="767">
        <f t="shared" si="2967"/>
        <v>79.117547995958233</v>
      </c>
    </row>
    <row r="6600" spans="1:11" ht="14.1" customHeight="1" thickBot="1" x14ac:dyDescent="0.3">
      <c r="A6600" s="372" t="s">
        <v>241</v>
      </c>
      <c r="B6600" s="3" t="s">
        <v>136</v>
      </c>
      <c r="C6600" s="617">
        <f>C6601</f>
        <v>17814000</v>
      </c>
      <c r="D6600" s="617">
        <f t="shared" si="2979"/>
        <v>0</v>
      </c>
      <c r="E6600" s="617">
        <f t="shared" si="2979"/>
        <v>0</v>
      </c>
      <c r="F6600" s="624">
        <f t="shared" si="2979"/>
        <v>0</v>
      </c>
      <c r="G6600" s="820">
        <f t="shared" si="2979"/>
        <v>14094000</v>
      </c>
      <c r="H6600" s="617">
        <f t="shared" si="2979"/>
        <v>0</v>
      </c>
      <c r="I6600" s="934">
        <f t="shared" si="2979"/>
        <v>14094000</v>
      </c>
      <c r="J6600" s="625">
        <f t="shared" si="2979"/>
        <v>3720000</v>
      </c>
      <c r="K6600" s="741">
        <f t="shared" si="2967"/>
        <v>79.117547995958233</v>
      </c>
    </row>
    <row r="6601" spans="1:11" ht="14.1" customHeight="1" x14ac:dyDescent="0.25">
      <c r="A6601" s="747" t="s">
        <v>242</v>
      </c>
      <c r="B6601" s="41" t="s">
        <v>238</v>
      </c>
      <c r="C6601" s="618">
        <f>C6602+C6603</f>
        <v>17814000</v>
      </c>
      <c r="D6601" s="618">
        <f t="shared" ref="D6601:J6601" si="2980">D6602+D6603</f>
        <v>0</v>
      </c>
      <c r="E6601" s="618">
        <f t="shared" si="2980"/>
        <v>0</v>
      </c>
      <c r="F6601" s="626">
        <f t="shared" si="2980"/>
        <v>0</v>
      </c>
      <c r="G6601" s="821">
        <f t="shared" si="2980"/>
        <v>14094000</v>
      </c>
      <c r="H6601" s="618">
        <f t="shared" si="2980"/>
        <v>0</v>
      </c>
      <c r="I6601" s="935">
        <f t="shared" si="2980"/>
        <v>14094000</v>
      </c>
      <c r="J6601" s="628">
        <f t="shared" si="2980"/>
        <v>3720000</v>
      </c>
      <c r="K6601" s="743">
        <f t="shared" si="2967"/>
        <v>79.117547995958233</v>
      </c>
    </row>
    <row r="6602" spans="1:11" ht="14.1" customHeight="1" x14ac:dyDescent="0.25">
      <c r="A6602" s="732" t="s">
        <v>244</v>
      </c>
      <c r="B6602" s="4" t="s">
        <v>239</v>
      </c>
      <c r="C6602" s="12">
        <v>6864000</v>
      </c>
      <c r="D6602" s="218"/>
      <c r="E6602" s="218"/>
      <c r="F6602" s="697"/>
      <c r="G6602" s="822">
        <v>4944000</v>
      </c>
      <c r="H6602" s="605">
        <v>0</v>
      </c>
      <c r="I6602" s="831">
        <f>H6602+G6602</f>
        <v>4944000</v>
      </c>
      <c r="J6602" s="604">
        <f>C6602-I6602</f>
        <v>1920000</v>
      </c>
      <c r="K6602" s="733">
        <f t="shared" si="2967"/>
        <v>72.027972027972027</v>
      </c>
    </row>
    <row r="6603" spans="1:11" ht="14.1" customHeight="1" x14ac:dyDescent="0.25">
      <c r="A6603" s="732" t="s">
        <v>243</v>
      </c>
      <c r="B6603" s="5" t="s">
        <v>240</v>
      </c>
      <c r="C6603" s="12">
        <v>10950000</v>
      </c>
      <c r="D6603" s="218"/>
      <c r="E6603" s="218"/>
      <c r="F6603" s="697"/>
      <c r="G6603" s="822">
        <v>9150000</v>
      </c>
      <c r="H6603" s="605">
        <v>0</v>
      </c>
      <c r="I6603" s="831">
        <f>H6603+G6603</f>
        <v>9150000</v>
      </c>
      <c r="J6603" s="604">
        <f>C6603-I6603</f>
        <v>1800000</v>
      </c>
      <c r="K6603" s="733">
        <f t="shared" si="2967"/>
        <v>83.561643835616437</v>
      </c>
    </row>
    <row r="6604" spans="1:11" ht="14.1" customHeight="1" x14ac:dyDescent="0.25">
      <c r="A6604" s="879"/>
      <c r="B6604" s="879"/>
      <c r="C6604" s="880"/>
      <c r="D6604" s="881"/>
      <c r="E6604" s="881"/>
      <c r="F6604" s="881"/>
      <c r="G6604" s="882"/>
      <c r="H6604" s="882"/>
      <c r="I6604" s="941"/>
      <c r="J6604" s="883"/>
      <c r="K6604" s="884"/>
    </row>
    <row r="6605" spans="1:11" ht="14.1" customHeight="1" x14ac:dyDescent="0.25">
      <c r="A6605" s="7"/>
      <c r="C6605" s="885"/>
      <c r="D6605" s="220"/>
      <c r="E6605" s="220"/>
      <c r="F6605" s="220"/>
      <c r="G6605" s="415"/>
      <c r="H6605" s="415"/>
      <c r="I6605" s="942"/>
      <c r="J6605" s="886"/>
      <c r="K6605" s="887"/>
    </row>
    <row r="6606" spans="1:11" ht="14.1" customHeight="1" x14ac:dyDescent="0.25">
      <c r="A6606" s="7"/>
      <c r="B6606" s="7"/>
      <c r="C6606" s="885"/>
      <c r="D6606" s="220"/>
      <c r="E6606" s="220"/>
      <c r="F6606" s="220"/>
      <c r="G6606" s="415"/>
      <c r="H6606" s="415"/>
      <c r="I6606" s="942"/>
      <c r="J6606" s="886"/>
      <c r="K6606" s="887"/>
    </row>
    <row r="6607" spans="1:11" ht="14.1" customHeight="1" x14ac:dyDescent="0.25">
      <c r="A6607" s="7"/>
      <c r="B6607" s="7"/>
      <c r="C6607" s="885"/>
      <c r="D6607" s="220"/>
      <c r="E6607" s="220"/>
      <c r="F6607" s="220"/>
      <c r="G6607" s="415"/>
      <c r="H6607" s="415"/>
      <c r="I6607" s="942"/>
      <c r="J6607" s="886"/>
      <c r="K6607" s="887">
        <v>6</v>
      </c>
    </row>
    <row r="6608" spans="1:11" ht="14.1" customHeight="1" x14ac:dyDescent="0.25">
      <c r="A6608" s="717" t="s">
        <v>435</v>
      </c>
      <c r="B6608" s="689">
        <v>2</v>
      </c>
      <c r="C6608" s="690" t="s">
        <v>436</v>
      </c>
      <c r="D6608" s="690" t="s">
        <v>437</v>
      </c>
      <c r="E6608" s="690" t="s">
        <v>438</v>
      </c>
      <c r="F6608" s="691" t="s">
        <v>439</v>
      </c>
      <c r="G6608" s="801">
        <v>7</v>
      </c>
      <c r="H6608" s="581">
        <v>8</v>
      </c>
      <c r="I6608" s="924">
        <v>9</v>
      </c>
      <c r="J6608" s="582">
        <v>10</v>
      </c>
      <c r="K6608" s="718">
        <v>11</v>
      </c>
    </row>
    <row r="6609" spans="1:11" ht="14.1" customHeight="1" thickBot="1" x14ac:dyDescent="0.3">
      <c r="A6609" s="371" t="s">
        <v>31</v>
      </c>
      <c r="B6609" s="47" t="s">
        <v>32</v>
      </c>
      <c r="C6609" s="616">
        <f>C6610</f>
        <v>23000000</v>
      </c>
      <c r="D6609" s="616">
        <f t="shared" ref="D6609:J6611" si="2981">D6610</f>
        <v>0</v>
      </c>
      <c r="E6609" s="616">
        <f t="shared" si="2981"/>
        <v>0</v>
      </c>
      <c r="F6609" s="622">
        <f t="shared" si="2981"/>
        <v>0</v>
      </c>
      <c r="G6609" s="819">
        <f t="shared" si="2981"/>
        <v>19261768</v>
      </c>
      <c r="H6609" s="1593">
        <f t="shared" si="2981"/>
        <v>3655000</v>
      </c>
      <c r="I6609" s="961">
        <f t="shared" si="2981"/>
        <v>22916768</v>
      </c>
      <c r="J6609" s="865">
        <f t="shared" si="2981"/>
        <v>83232</v>
      </c>
      <c r="K6609" s="767">
        <f t="shared" ref="K6609:K6624" si="2982">I6609/C6609*100</f>
        <v>99.63812173913044</v>
      </c>
    </row>
    <row r="6610" spans="1:11" ht="14.1" customHeight="1" thickBot="1" x14ac:dyDescent="0.3">
      <c r="A6610" s="372" t="s">
        <v>248</v>
      </c>
      <c r="B6610" s="3" t="s">
        <v>136</v>
      </c>
      <c r="C6610" s="617">
        <f>C6611</f>
        <v>23000000</v>
      </c>
      <c r="D6610" s="617">
        <f t="shared" si="2981"/>
        <v>0</v>
      </c>
      <c r="E6610" s="617">
        <f t="shared" si="2981"/>
        <v>0</v>
      </c>
      <c r="F6610" s="624">
        <f t="shared" si="2981"/>
        <v>0</v>
      </c>
      <c r="G6610" s="820">
        <f t="shared" si="2981"/>
        <v>19261768</v>
      </c>
      <c r="H6610" s="617">
        <f t="shared" si="2981"/>
        <v>3655000</v>
      </c>
      <c r="I6610" s="934">
        <f t="shared" si="2981"/>
        <v>22916768</v>
      </c>
      <c r="J6610" s="625">
        <f t="shared" si="2981"/>
        <v>83232</v>
      </c>
      <c r="K6610" s="741">
        <f t="shared" si="2982"/>
        <v>99.63812173913044</v>
      </c>
    </row>
    <row r="6611" spans="1:11" ht="14.1" customHeight="1" x14ac:dyDescent="0.25">
      <c r="A6611" s="747" t="s">
        <v>249</v>
      </c>
      <c r="B6611" s="41" t="s">
        <v>245</v>
      </c>
      <c r="C6611" s="618">
        <f>C6612</f>
        <v>23000000</v>
      </c>
      <c r="D6611" s="618">
        <f t="shared" si="2981"/>
        <v>0</v>
      </c>
      <c r="E6611" s="618">
        <f t="shared" si="2981"/>
        <v>0</v>
      </c>
      <c r="F6611" s="626">
        <f t="shared" si="2981"/>
        <v>0</v>
      </c>
      <c r="G6611" s="821">
        <f t="shared" si="2981"/>
        <v>19261768</v>
      </c>
      <c r="H6611" s="618">
        <f t="shared" si="2981"/>
        <v>3655000</v>
      </c>
      <c r="I6611" s="935">
        <f t="shared" si="2981"/>
        <v>22916768</v>
      </c>
      <c r="J6611" s="628">
        <f t="shared" si="2981"/>
        <v>83232</v>
      </c>
      <c r="K6611" s="743">
        <f t="shared" si="2982"/>
        <v>99.63812173913044</v>
      </c>
    </row>
    <row r="6612" spans="1:11" ht="14.1" customHeight="1" x14ac:dyDescent="0.25">
      <c r="A6612" s="732" t="s">
        <v>250</v>
      </c>
      <c r="B6612" s="4" t="s">
        <v>246</v>
      </c>
      <c r="C6612" s="12">
        <v>23000000</v>
      </c>
      <c r="D6612" s="587"/>
      <c r="E6612" s="587"/>
      <c r="F6612" s="699"/>
      <c r="G6612" s="822">
        <v>19261768</v>
      </c>
      <c r="H6612" s="605">
        <v>3655000</v>
      </c>
      <c r="I6612" s="823">
        <f>H6612+G6612</f>
        <v>22916768</v>
      </c>
      <c r="J6612" s="604">
        <f>C6612-I6612</f>
        <v>83232</v>
      </c>
      <c r="K6612" s="733">
        <f t="shared" si="2982"/>
        <v>99.63812173913044</v>
      </c>
    </row>
    <row r="6613" spans="1:11" ht="14.1" customHeight="1" thickBot="1" x14ac:dyDescent="0.3">
      <c r="A6613" s="371" t="s">
        <v>33</v>
      </c>
      <c r="B6613" s="47" t="s">
        <v>34</v>
      </c>
      <c r="C6613" s="616">
        <f>C6614</f>
        <v>39000000</v>
      </c>
      <c r="D6613" s="616">
        <f t="shared" ref="D6613:J6615" si="2983">D6614</f>
        <v>0</v>
      </c>
      <c r="E6613" s="616">
        <f t="shared" si="2983"/>
        <v>0</v>
      </c>
      <c r="F6613" s="622">
        <f t="shared" si="2983"/>
        <v>0</v>
      </c>
      <c r="G6613" s="838">
        <f t="shared" si="2983"/>
        <v>32145000</v>
      </c>
      <c r="H6613" s="1594">
        <f t="shared" si="2983"/>
        <v>6855000</v>
      </c>
      <c r="I6613" s="962">
        <f t="shared" si="2983"/>
        <v>39000000</v>
      </c>
      <c r="J6613" s="632">
        <f t="shared" si="2983"/>
        <v>0</v>
      </c>
      <c r="K6613" s="739">
        <f t="shared" si="2982"/>
        <v>100</v>
      </c>
    </row>
    <row r="6614" spans="1:11" ht="14.1" customHeight="1" thickBot="1" x14ac:dyDescent="0.3">
      <c r="A6614" s="372" t="s">
        <v>251</v>
      </c>
      <c r="B6614" s="3" t="s">
        <v>136</v>
      </c>
      <c r="C6614" s="617">
        <f>C6615</f>
        <v>39000000</v>
      </c>
      <c r="D6614" s="617">
        <f t="shared" si="2983"/>
        <v>0</v>
      </c>
      <c r="E6614" s="617">
        <f t="shared" si="2983"/>
        <v>0</v>
      </c>
      <c r="F6614" s="624">
        <f t="shared" si="2983"/>
        <v>0</v>
      </c>
      <c r="G6614" s="820">
        <f t="shared" si="2983"/>
        <v>32145000</v>
      </c>
      <c r="H6614" s="617">
        <f t="shared" si="2983"/>
        <v>6855000</v>
      </c>
      <c r="I6614" s="934">
        <f t="shared" si="2983"/>
        <v>39000000</v>
      </c>
      <c r="J6614" s="625">
        <f t="shared" si="2983"/>
        <v>0</v>
      </c>
      <c r="K6614" s="741">
        <f t="shared" si="2982"/>
        <v>100</v>
      </c>
    </row>
    <row r="6615" spans="1:11" ht="14.1" customHeight="1" x14ac:dyDescent="0.25">
      <c r="A6615" s="747" t="s">
        <v>252</v>
      </c>
      <c r="B6615" s="41" t="s">
        <v>245</v>
      </c>
      <c r="C6615" s="618">
        <f>C6616</f>
        <v>39000000</v>
      </c>
      <c r="D6615" s="618">
        <f t="shared" si="2983"/>
        <v>0</v>
      </c>
      <c r="E6615" s="618">
        <f t="shared" si="2983"/>
        <v>0</v>
      </c>
      <c r="F6615" s="626">
        <f t="shared" si="2983"/>
        <v>0</v>
      </c>
      <c r="G6615" s="821">
        <f t="shared" si="2983"/>
        <v>32145000</v>
      </c>
      <c r="H6615" s="618">
        <f t="shared" si="2983"/>
        <v>6855000</v>
      </c>
      <c r="I6615" s="935">
        <f t="shared" si="2983"/>
        <v>39000000</v>
      </c>
      <c r="J6615" s="628">
        <f t="shared" si="2983"/>
        <v>0</v>
      </c>
      <c r="K6615" s="743">
        <f t="shared" si="2982"/>
        <v>100</v>
      </c>
    </row>
    <row r="6616" spans="1:11" ht="14.1" customHeight="1" x14ac:dyDescent="0.25">
      <c r="A6616" s="732" t="s">
        <v>253</v>
      </c>
      <c r="B6616" s="4" t="s">
        <v>247</v>
      </c>
      <c r="C6616" s="12">
        <v>39000000</v>
      </c>
      <c r="D6616" s="587"/>
      <c r="E6616" s="587"/>
      <c r="F6616" s="699"/>
      <c r="G6616" s="822">
        <v>32145000</v>
      </c>
      <c r="H6616" s="605">
        <v>6855000</v>
      </c>
      <c r="I6616" s="831">
        <f>H6616+G6616</f>
        <v>39000000</v>
      </c>
      <c r="J6616" s="604">
        <f>C6616-I6616</f>
        <v>0</v>
      </c>
      <c r="K6616" s="733">
        <f t="shared" si="2982"/>
        <v>100</v>
      </c>
    </row>
    <row r="6617" spans="1:11" ht="14.1" customHeight="1" thickBot="1" x14ac:dyDescent="0.3">
      <c r="A6617" s="371" t="s">
        <v>35</v>
      </c>
      <c r="B6617" s="47" t="s">
        <v>36</v>
      </c>
      <c r="C6617" s="616">
        <f>C6618</f>
        <v>5000000</v>
      </c>
      <c r="D6617" s="616">
        <f t="shared" ref="D6617:J6619" si="2984">D6618</f>
        <v>0</v>
      </c>
      <c r="E6617" s="616">
        <f t="shared" si="2984"/>
        <v>0</v>
      </c>
      <c r="F6617" s="622">
        <f t="shared" si="2984"/>
        <v>0</v>
      </c>
      <c r="G6617" s="838">
        <f t="shared" si="2984"/>
        <v>3472000</v>
      </c>
      <c r="H6617" s="641">
        <f t="shared" si="2984"/>
        <v>0</v>
      </c>
      <c r="I6617" s="962">
        <f t="shared" si="2984"/>
        <v>3472000</v>
      </c>
      <c r="J6617" s="632">
        <f t="shared" si="2984"/>
        <v>1528000</v>
      </c>
      <c r="K6617" s="739">
        <f t="shared" si="2982"/>
        <v>69.44</v>
      </c>
    </row>
    <row r="6618" spans="1:11" ht="14.1" customHeight="1" thickBot="1" x14ac:dyDescent="0.3">
      <c r="A6618" s="372" t="s">
        <v>255</v>
      </c>
      <c r="B6618" s="3" t="s">
        <v>80</v>
      </c>
      <c r="C6618" s="617">
        <f>C6619</f>
        <v>5000000</v>
      </c>
      <c r="D6618" s="617">
        <f t="shared" si="2984"/>
        <v>0</v>
      </c>
      <c r="E6618" s="617">
        <f t="shared" si="2984"/>
        <v>0</v>
      </c>
      <c r="F6618" s="624">
        <f t="shared" si="2984"/>
        <v>0</v>
      </c>
      <c r="G6618" s="820">
        <f t="shared" si="2984"/>
        <v>3472000</v>
      </c>
      <c r="H6618" s="617">
        <f t="shared" si="2984"/>
        <v>0</v>
      </c>
      <c r="I6618" s="934">
        <f t="shared" si="2984"/>
        <v>3472000</v>
      </c>
      <c r="J6618" s="625">
        <f t="shared" si="2984"/>
        <v>1528000</v>
      </c>
      <c r="K6618" s="741">
        <f t="shared" si="2982"/>
        <v>69.44</v>
      </c>
    </row>
    <row r="6619" spans="1:11" ht="14.1" customHeight="1" x14ac:dyDescent="0.25">
      <c r="A6619" s="747" t="s">
        <v>851</v>
      </c>
      <c r="B6619" s="41" t="s">
        <v>1001</v>
      </c>
      <c r="C6619" s="618">
        <f>C6620</f>
        <v>5000000</v>
      </c>
      <c r="D6619" s="618">
        <f t="shared" si="2984"/>
        <v>0</v>
      </c>
      <c r="E6619" s="618">
        <f t="shared" si="2984"/>
        <v>0</v>
      </c>
      <c r="F6619" s="626">
        <f t="shared" si="2984"/>
        <v>0</v>
      </c>
      <c r="G6619" s="821">
        <f t="shared" si="2984"/>
        <v>3472000</v>
      </c>
      <c r="H6619" s="618">
        <f t="shared" si="2984"/>
        <v>0</v>
      </c>
      <c r="I6619" s="935">
        <f t="shared" si="2984"/>
        <v>3472000</v>
      </c>
      <c r="J6619" s="628">
        <f t="shared" si="2984"/>
        <v>1528000</v>
      </c>
      <c r="K6619" s="743">
        <f t="shared" si="2982"/>
        <v>69.44</v>
      </c>
    </row>
    <row r="6620" spans="1:11" ht="14.1" customHeight="1" x14ac:dyDescent="0.25">
      <c r="A6620" s="732" t="s">
        <v>852</v>
      </c>
      <c r="B6620" s="4" t="s">
        <v>1000</v>
      </c>
      <c r="C6620" s="12">
        <v>5000000</v>
      </c>
      <c r="D6620" s="218"/>
      <c r="E6620" s="218"/>
      <c r="F6620" s="697"/>
      <c r="G6620" s="822">
        <v>3472000</v>
      </c>
      <c r="H6620" s="605">
        <v>0</v>
      </c>
      <c r="I6620" s="823">
        <f>H6620+G6620</f>
        <v>3472000</v>
      </c>
      <c r="J6620" s="604">
        <f>C6620-I6620</f>
        <v>1528000</v>
      </c>
      <c r="K6620" s="733">
        <f t="shared" si="2982"/>
        <v>69.44</v>
      </c>
    </row>
    <row r="6621" spans="1:11" ht="14.1" customHeight="1" x14ac:dyDescent="0.25">
      <c r="A6621" s="745" t="s">
        <v>105</v>
      </c>
      <c r="B6621" s="38" t="s">
        <v>92</v>
      </c>
      <c r="C6621" s="620">
        <f t="shared" ref="C6621:J6621" si="2985">C6622+C6631+C6635+C6642+C6653+C6660+C6664+C6668</f>
        <v>173845000</v>
      </c>
      <c r="D6621" s="620">
        <f t="shared" si="2985"/>
        <v>0</v>
      </c>
      <c r="E6621" s="620">
        <f t="shared" si="2985"/>
        <v>0</v>
      </c>
      <c r="F6621" s="453">
        <f t="shared" si="2985"/>
        <v>0</v>
      </c>
      <c r="G6621" s="832">
        <f t="shared" si="2985"/>
        <v>158535780</v>
      </c>
      <c r="H6621" s="620">
        <f t="shared" si="2985"/>
        <v>11681728</v>
      </c>
      <c r="I6621" s="810">
        <f t="shared" si="2985"/>
        <v>170217508</v>
      </c>
      <c r="J6621" s="866">
        <f t="shared" si="2985"/>
        <v>3627492</v>
      </c>
      <c r="K6621" s="746">
        <f t="shared" si="2982"/>
        <v>97.913375708245852</v>
      </c>
    </row>
    <row r="6622" spans="1:11" ht="14.1" customHeight="1" thickBot="1" x14ac:dyDescent="0.3">
      <c r="A6622" s="371" t="s">
        <v>37</v>
      </c>
      <c r="B6622" s="47" t="s">
        <v>38</v>
      </c>
      <c r="C6622" s="616">
        <f>C6623</f>
        <v>21125000</v>
      </c>
      <c r="D6622" s="616">
        <f t="shared" ref="D6622:J6622" si="2986">D6623</f>
        <v>0</v>
      </c>
      <c r="E6622" s="616">
        <f t="shared" si="2986"/>
        <v>0</v>
      </c>
      <c r="F6622" s="622">
        <f t="shared" si="2986"/>
        <v>0</v>
      </c>
      <c r="G6622" s="838">
        <f t="shared" si="2986"/>
        <v>12000000</v>
      </c>
      <c r="H6622" s="1594">
        <f t="shared" si="2986"/>
        <v>6125000</v>
      </c>
      <c r="I6622" s="962">
        <f t="shared" si="2986"/>
        <v>18125000</v>
      </c>
      <c r="J6622" s="632">
        <f t="shared" si="2986"/>
        <v>3000000</v>
      </c>
      <c r="K6622" s="739">
        <f t="shared" si="2982"/>
        <v>85.798816568047343</v>
      </c>
    </row>
    <row r="6623" spans="1:11" ht="14.1" customHeight="1" thickBot="1" x14ac:dyDescent="0.3">
      <c r="A6623" s="372" t="s">
        <v>264</v>
      </c>
      <c r="B6623" s="3" t="s">
        <v>258</v>
      </c>
      <c r="C6623" s="617">
        <f>C6624+C6627</f>
        <v>21125000</v>
      </c>
      <c r="D6623" s="617">
        <f t="shared" ref="D6623:J6623" si="2987">D6624+D6627</f>
        <v>0</v>
      </c>
      <c r="E6623" s="617">
        <f t="shared" si="2987"/>
        <v>0</v>
      </c>
      <c r="F6623" s="624">
        <f t="shared" si="2987"/>
        <v>0</v>
      </c>
      <c r="G6623" s="820">
        <f t="shared" si="2987"/>
        <v>12000000</v>
      </c>
      <c r="H6623" s="617">
        <f t="shared" si="2987"/>
        <v>6125000</v>
      </c>
      <c r="I6623" s="934">
        <f t="shared" si="2987"/>
        <v>18125000</v>
      </c>
      <c r="J6623" s="625">
        <f t="shared" si="2987"/>
        <v>3000000</v>
      </c>
      <c r="K6623" s="741">
        <f t="shared" si="2982"/>
        <v>85.798816568047343</v>
      </c>
    </row>
    <row r="6624" spans="1:11" ht="14.1" customHeight="1" x14ac:dyDescent="0.25">
      <c r="A6624" s="747" t="s">
        <v>269</v>
      </c>
      <c r="B6624" s="41" t="s">
        <v>259</v>
      </c>
      <c r="C6624" s="618">
        <f>C6625+C6626</f>
        <v>3000000</v>
      </c>
      <c r="D6624" s="618">
        <f t="shared" ref="D6624:J6624" si="2988">D6625+D6626</f>
        <v>0</v>
      </c>
      <c r="E6624" s="618">
        <f t="shared" si="2988"/>
        <v>0</v>
      </c>
      <c r="F6624" s="618">
        <f t="shared" si="2988"/>
        <v>0</v>
      </c>
      <c r="G6624" s="618">
        <f t="shared" si="2988"/>
        <v>0</v>
      </c>
      <c r="H6624" s="618">
        <f t="shared" si="2988"/>
        <v>0</v>
      </c>
      <c r="I6624" s="618">
        <f t="shared" si="2988"/>
        <v>0</v>
      </c>
      <c r="J6624" s="618">
        <f t="shared" si="2988"/>
        <v>3000000</v>
      </c>
      <c r="K6624" s="743">
        <f t="shared" si="2982"/>
        <v>0</v>
      </c>
    </row>
    <row r="6625" spans="1:11" ht="14.1" customHeight="1" x14ac:dyDescent="0.25">
      <c r="A6625" s="747" t="s">
        <v>1014</v>
      </c>
      <c r="B6625" s="41" t="s">
        <v>1015</v>
      </c>
      <c r="C6625" s="618">
        <v>3000000</v>
      </c>
      <c r="D6625" s="618"/>
      <c r="E6625" s="618"/>
      <c r="F6625" s="626"/>
      <c r="G6625" s="821">
        <v>0</v>
      </c>
      <c r="H6625" s="618">
        <v>0</v>
      </c>
      <c r="I6625" s="935">
        <f>H6625+G6625</f>
        <v>0</v>
      </c>
      <c r="J6625" s="628">
        <f>C6625-I6625</f>
        <v>3000000</v>
      </c>
      <c r="K6625" s="743">
        <f>I6625/C6625*100</f>
        <v>0</v>
      </c>
    </row>
    <row r="6626" spans="1:11" ht="14.1" customHeight="1" x14ac:dyDescent="0.25">
      <c r="A6626" s="732" t="s">
        <v>854</v>
      </c>
      <c r="B6626" s="5" t="s">
        <v>853</v>
      </c>
      <c r="C6626" s="12">
        <v>0</v>
      </c>
      <c r="D6626" s="702"/>
      <c r="E6626" s="702"/>
      <c r="F6626" s="703"/>
      <c r="G6626" s="844">
        <v>0</v>
      </c>
      <c r="H6626" s="652">
        <v>0</v>
      </c>
      <c r="I6626" s="943">
        <v>0</v>
      </c>
      <c r="J6626" s="653">
        <v>0</v>
      </c>
      <c r="K6626" s="733"/>
    </row>
    <row r="6627" spans="1:11" ht="14.1" customHeight="1" x14ac:dyDescent="0.25">
      <c r="A6627" s="732" t="s">
        <v>270</v>
      </c>
      <c r="B6627" s="4" t="s">
        <v>260</v>
      </c>
      <c r="C6627" s="12">
        <f>C6628+C6629+C6630</f>
        <v>18125000</v>
      </c>
      <c r="D6627" s="12">
        <f t="shared" ref="D6627:J6627" si="2989">D6628+D6629+D6630</f>
        <v>0</v>
      </c>
      <c r="E6627" s="12">
        <f t="shared" si="2989"/>
        <v>0</v>
      </c>
      <c r="F6627" s="12">
        <f t="shared" si="2989"/>
        <v>0</v>
      </c>
      <c r="G6627" s="12">
        <f t="shared" si="2989"/>
        <v>12000000</v>
      </c>
      <c r="H6627" s="12">
        <f t="shared" si="2989"/>
        <v>6125000</v>
      </c>
      <c r="I6627" s="12">
        <f t="shared" si="2989"/>
        <v>18125000</v>
      </c>
      <c r="J6627" s="12">
        <f t="shared" si="2989"/>
        <v>0</v>
      </c>
      <c r="K6627" s="733">
        <f t="shared" ref="K6627" si="2990">I6627/C6627*100</f>
        <v>100</v>
      </c>
    </row>
    <row r="6628" spans="1:11" ht="14.1" customHeight="1" x14ac:dyDescent="0.25">
      <c r="A6628" s="732" t="s">
        <v>1097</v>
      </c>
      <c r="B6628" s="4" t="s">
        <v>1098</v>
      </c>
      <c r="C6628" s="12">
        <v>6125000</v>
      </c>
      <c r="D6628" s="12"/>
      <c r="E6628" s="12"/>
      <c r="F6628" s="633"/>
      <c r="G6628" s="824"/>
      <c r="H6628" s="12">
        <v>6125000</v>
      </c>
      <c r="I6628" s="834">
        <f>G6628+H6628</f>
        <v>6125000</v>
      </c>
      <c r="J6628" s="634">
        <f>C6628-I6628</f>
        <v>0</v>
      </c>
      <c r="K6628" s="733"/>
    </row>
    <row r="6629" spans="1:11" ht="14.1" customHeight="1" x14ac:dyDescent="0.25">
      <c r="A6629" s="732" t="s">
        <v>855</v>
      </c>
      <c r="B6629" s="4" t="s">
        <v>857</v>
      </c>
      <c r="C6629" s="12">
        <v>4000000</v>
      </c>
      <c r="D6629" s="702"/>
      <c r="E6629" s="702"/>
      <c r="F6629" s="703"/>
      <c r="G6629" s="844">
        <v>4000000</v>
      </c>
      <c r="H6629" s="652"/>
      <c r="I6629" s="943">
        <f>H6629+G6629</f>
        <v>4000000</v>
      </c>
      <c r="J6629" s="653">
        <f>C6629-I6629</f>
        <v>0</v>
      </c>
      <c r="K6629" s="733">
        <f t="shared" ref="K6629:K6648" si="2991">I6629/C6629*100</f>
        <v>100</v>
      </c>
    </row>
    <row r="6630" spans="1:11" ht="14.1" customHeight="1" x14ac:dyDescent="0.25">
      <c r="A6630" s="732" t="s">
        <v>856</v>
      </c>
      <c r="B6630" s="32" t="s">
        <v>858</v>
      </c>
      <c r="C6630" s="611">
        <v>8000000</v>
      </c>
      <c r="D6630" s="704"/>
      <c r="E6630" s="704"/>
      <c r="F6630" s="705"/>
      <c r="G6630" s="844">
        <v>8000000</v>
      </c>
      <c r="H6630" s="654"/>
      <c r="I6630" s="943">
        <f>H6630+G6630</f>
        <v>8000000</v>
      </c>
      <c r="J6630" s="653">
        <f>C6630-I6630</f>
        <v>0</v>
      </c>
      <c r="K6630" s="733">
        <f t="shared" si="2991"/>
        <v>100</v>
      </c>
    </row>
    <row r="6631" spans="1:11" ht="14.1" customHeight="1" thickBot="1" x14ac:dyDescent="0.3">
      <c r="A6631" s="371" t="s">
        <v>39</v>
      </c>
      <c r="B6631" s="47" t="s">
        <v>40</v>
      </c>
      <c r="C6631" s="616">
        <f>C6632</f>
        <v>8000000</v>
      </c>
      <c r="D6631" s="616">
        <f t="shared" ref="D6631:J6633" si="2992">D6632</f>
        <v>0</v>
      </c>
      <c r="E6631" s="616">
        <f t="shared" si="2992"/>
        <v>0</v>
      </c>
      <c r="F6631" s="622">
        <f t="shared" si="2992"/>
        <v>0</v>
      </c>
      <c r="G6631" s="819">
        <f t="shared" si="2992"/>
        <v>8000000</v>
      </c>
      <c r="H6631" s="616">
        <f t="shared" si="2992"/>
        <v>0</v>
      </c>
      <c r="I6631" s="961">
        <f t="shared" si="2992"/>
        <v>8000000</v>
      </c>
      <c r="J6631" s="865">
        <f t="shared" si="2992"/>
        <v>0</v>
      </c>
      <c r="K6631" s="739">
        <f t="shared" si="2991"/>
        <v>100</v>
      </c>
    </row>
    <row r="6632" spans="1:11" ht="14.1" customHeight="1" thickBot="1" x14ac:dyDescent="0.3">
      <c r="A6632" s="372" t="s">
        <v>265</v>
      </c>
      <c r="B6632" s="3" t="s">
        <v>258</v>
      </c>
      <c r="C6632" s="617">
        <f>C6633</f>
        <v>8000000</v>
      </c>
      <c r="D6632" s="617">
        <f t="shared" si="2992"/>
        <v>0</v>
      </c>
      <c r="E6632" s="617">
        <f t="shared" si="2992"/>
        <v>0</v>
      </c>
      <c r="F6632" s="624">
        <f t="shared" si="2992"/>
        <v>0</v>
      </c>
      <c r="G6632" s="820">
        <f t="shared" si="2992"/>
        <v>8000000</v>
      </c>
      <c r="H6632" s="617">
        <f t="shared" si="2992"/>
        <v>0</v>
      </c>
      <c r="I6632" s="934">
        <f t="shared" si="2992"/>
        <v>8000000</v>
      </c>
      <c r="J6632" s="625">
        <f t="shared" si="2992"/>
        <v>0</v>
      </c>
      <c r="K6632" s="741">
        <f t="shared" si="2991"/>
        <v>100</v>
      </c>
    </row>
    <row r="6633" spans="1:11" ht="14.1" customHeight="1" x14ac:dyDescent="0.25">
      <c r="A6633" s="747" t="s">
        <v>266</v>
      </c>
      <c r="B6633" s="41" t="s">
        <v>261</v>
      </c>
      <c r="C6633" s="618">
        <f>C6634</f>
        <v>8000000</v>
      </c>
      <c r="D6633" s="618">
        <f t="shared" si="2992"/>
        <v>0</v>
      </c>
      <c r="E6633" s="618">
        <f t="shared" si="2992"/>
        <v>0</v>
      </c>
      <c r="F6633" s="626">
        <f t="shared" si="2992"/>
        <v>0</v>
      </c>
      <c r="G6633" s="821">
        <f t="shared" si="2992"/>
        <v>8000000</v>
      </c>
      <c r="H6633" s="618">
        <f t="shared" si="2992"/>
        <v>0</v>
      </c>
      <c r="I6633" s="935">
        <f t="shared" si="2992"/>
        <v>8000000</v>
      </c>
      <c r="J6633" s="628">
        <f t="shared" si="2992"/>
        <v>0</v>
      </c>
      <c r="K6633" s="743">
        <f t="shared" si="2991"/>
        <v>100</v>
      </c>
    </row>
    <row r="6634" spans="1:11" ht="14.1" customHeight="1" x14ac:dyDescent="0.25">
      <c r="A6634" s="732" t="s">
        <v>267</v>
      </c>
      <c r="B6634" s="4" t="s">
        <v>262</v>
      </c>
      <c r="C6634" s="12">
        <v>8000000</v>
      </c>
      <c r="D6634" s="702"/>
      <c r="E6634" s="702"/>
      <c r="F6634" s="703"/>
      <c r="G6634" s="844">
        <v>8000000</v>
      </c>
      <c r="H6634" s="652"/>
      <c r="I6634" s="943">
        <f>H6634+G6634</f>
        <v>8000000</v>
      </c>
      <c r="J6634" s="655">
        <f>C6634-I6634</f>
        <v>0</v>
      </c>
      <c r="K6634" s="733">
        <f t="shared" si="2991"/>
        <v>100</v>
      </c>
    </row>
    <row r="6635" spans="1:11" ht="14.1" customHeight="1" thickBot="1" x14ac:dyDescent="0.3">
      <c r="A6635" s="371" t="s">
        <v>41</v>
      </c>
      <c r="B6635" s="47" t="s">
        <v>42</v>
      </c>
      <c r="C6635" s="616">
        <f>C6636+C6639</f>
        <v>5000000</v>
      </c>
      <c r="D6635" s="616">
        <f t="shared" ref="D6635:J6635" si="2993">D6636+D6639</f>
        <v>0</v>
      </c>
      <c r="E6635" s="616">
        <f t="shared" si="2993"/>
        <v>0</v>
      </c>
      <c r="F6635" s="622">
        <f t="shared" si="2993"/>
        <v>0</v>
      </c>
      <c r="G6635" s="838">
        <f t="shared" si="2993"/>
        <v>5000000</v>
      </c>
      <c r="H6635" s="641">
        <f t="shared" si="2993"/>
        <v>0</v>
      </c>
      <c r="I6635" s="962">
        <f t="shared" si="2993"/>
        <v>5000000</v>
      </c>
      <c r="J6635" s="632">
        <f t="shared" si="2993"/>
        <v>0</v>
      </c>
      <c r="K6635" s="739">
        <f t="shared" si="2991"/>
        <v>100</v>
      </c>
    </row>
    <row r="6636" spans="1:11" ht="14.1" customHeight="1" thickBot="1" x14ac:dyDescent="0.3">
      <c r="A6636" s="372" t="s">
        <v>273</v>
      </c>
      <c r="B6636" s="3" t="s">
        <v>80</v>
      </c>
      <c r="C6636" s="617">
        <f>C6637</f>
        <v>2000000</v>
      </c>
      <c r="D6636" s="617">
        <f t="shared" ref="D6636:J6637" si="2994">D6637</f>
        <v>0</v>
      </c>
      <c r="E6636" s="617">
        <f t="shared" si="2994"/>
        <v>0</v>
      </c>
      <c r="F6636" s="624">
        <f t="shared" si="2994"/>
        <v>0</v>
      </c>
      <c r="G6636" s="820">
        <f t="shared" si="2994"/>
        <v>2000000</v>
      </c>
      <c r="H6636" s="617">
        <f t="shared" si="2994"/>
        <v>0</v>
      </c>
      <c r="I6636" s="934">
        <f t="shared" si="2994"/>
        <v>2000000</v>
      </c>
      <c r="J6636" s="625">
        <f t="shared" si="2994"/>
        <v>0</v>
      </c>
      <c r="K6636" s="741">
        <f t="shared" si="2991"/>
        <v>100</v>
      </c>
    </row>
    <row r="6637" spans="1:11" ht="14.1" customHeight="1" x14ac:dyDescent="0.25">
      <c r="A6637" s="747" t="s">
        <v>274</v>
      </c>
      <c r="B6637" s="41" t="s">
        <v>180</v>
      </c>
      <c r="C6637" s="618">
        <f>C6638</f>
        <v>2000000</v>
      </c>
      <c r="D6637" s="618">
        <f t="shared" si="2994"/>
        <v>0</v>
      </c>
      <c r="E6637" s="618">
        <f t="shared" si="2994"/>
        <v>0</v>
      </c>
      <c r="F6637" s="626">
        <f t="shared" si="2994"/>
        <v>0</v>
      </c>
      <c r="G6637" s="821">
        <f t="shared" si="2994"/>
        <v>2000000</v>
      </c>
      <c r="H6637" s="618">
        <f t="shared" si="2994"/>
        <v>0</v>
      </c>
      <c r="I6637" s="935">
        <f t="shared" si="2994"/>
        <v>2000000</v>
      </c>
      <c r="J6637" s="628">
        <f t="shared" si="2994"/>
        <v>0</v>
      </c>
      <c r="K6637" s="743">
        <f t="shared" si="2991"/>
        <v>100</v>
      </c>
    </row>
    <row r="6638" spans="1:11" ht="14.1" customHeight="1" thickBot="1" x14ac:dyDescent="0.3">
      <c r="A6638" s="736" t="s">
        <v>275</v>
      </c>
      <c r="B6638" s="32" t="s">
        <v>254</v>
      </c>
      <c r="C6638" s="611">
        <v>2000000</v>
      </c>
      <c r="D6638" s="704"/>
      <c r="E6638" s="704"/>
      <c r="F6638" s="705"/>
      <c r="G6638" s="845">
        <v>2000000</v>
      </c>
      <c r="H6638" s="654"/>
      <c r="I6638" s="944">
        <f>H6638+G6638</f>
        <v>2000000</v>
      </c>
      <c r="J6638" s="656">
        <f>C6638-I6638</f>
        <v>0</v>
      </c>
      <c r="K6638" s="737">
        <f t="shared" si="2991"/>
        <v>100</v>
      </c>
    </row>
    <row r="6639" spans="1:11" ht="14.1" customHeight="1" thickBot="1" x14ac:dyDescent="0.3">
      <c r="A6639" s="372" t="s">
        <v>276</v>
      </c>
      <c r="B6639" s="3" t="s">
        <v>136</v>
      </c>
      <c r="C6639" s="617">
        <f>C6640</f>
        <v>3000000</v>
      </c>
      <c r="D6639" s="617">
        <f t="shared" ref="D6639:J6640" si="2995">D6640</f>
        <v>0</v>
      </c>
      <c r="E6639" s="617">
        <f t="shared" si="2995"/>
        <v>0</v>
      </c>
      <c r="F6639" s="624">
        <f t="shared" si="2995"/>
        <v>0</v>
      </c>
      <c r="G6639" s="820">
        <f t="shared" si="2995"/>
        <v>3000000</v>
      </c>
      <c r="H6639" s="617">
        <f t="shared" si="2995"/>
        <v>0</v>
      </c>
      <c r="I6639" s="934">
        <f t="shared" si="2995"/>
        <v>3000000</v>
      </c>
      <c r="J6639" s="625">
        <f t="shared" si="2995"/>
        <v>0</v>
      </c>
      <c r="K6639" s="741">
        <f t="shared" si="2991"/>
        <v>100</v>
      </c>
    </row>
    <row r="6640" spans="1:11" ht="14.1" customHeight="1" x14ac:dyDescent="0.25">
      <c r="A6640" s="747" t="s">
        <v>277</v>
      </c>
      <c r="B6640" s="41" t="s">
        <v>271</v>
      </c>
      <c r="C6640" s="618">
        <f>C6641</f>
        <v>3000000</v>
      </c>
      <c r="D6640" s="618">
        <f t="shared" si="2995"/>
        <v>0</v>
      </c>
      <c r="E6640" s="618">
        <f t="shared" si="2995"/>
        <v>0</v>
      </c>
      <c r="F6640" s="626">
        <f t="shared" si="2995"/>
        <v>0</v>
      </c>
      <c r="G6640" s="821">
        <f t="shared" si="2995"/>
        <v>3000000</v>
      </c>
      <c r="H6640" s="618">
        <f t="shared" si="2995"/>
        <v>0</v>
      </c>
      <c r="I6640" s="935">
        <f t="shared" si="2995"/>
        <v>3000000</v>
      </c>
      <c r="J6640" s="628">
        <f t="shared" si="2995"/>
        <v>0</v>
      </c>
      <c r="K6640" s="743">
        <f t="shared" si="2991"/>
        <v>100</v>
      </c>
    </row>
    <row r="6641" spans="1:11" ht="14.1" customHeight="1" x14ac:dyDescent="0.25">
      <c r="A6641" s="732" t="s">
        <v>278</v>
      </c>
      <c r="B6641" s="4" t="s">
        <v>272</v>
      </c>
      <c r="C6641" s="12">
        <v>3000000</v>
      </c>
      <c r="D6641" s="702"/>
      <c r="E6641" s="702"/>
      <c r="F6641" s="703"/>
      <c r="G6641" s="652">
        <v>3000000</v>
      </c>
      <c r="H6641" s="652"/>
      <c r="I6641" s="943">
        <f>H6641+G6641</f>
        <v>3000000</v>
      </c>
      <c r="J6641" s="657">
        <f>C6641-I6641</f>
        <v>0</v>
      </c>
      <c r="K6641" s="733">
        <f t="shared" si="2991"/>
        <v>100</v>
      </c>
    </row>
    <row r="6642" spans="1:11" ht="14.1" customHeight="1" thickBot="1" x14ac:dyDescent="0.3">
      <c r="A6642" s="371" t="s">
        <v>43</v>
      </c>
      <c r="B6642" s="47" t="s">
        <v>44</v>
      </c>
      <c r="C6642" s="616">
        <f>C6643+C6646</f>
        <v>19770000</v>
      </c>
      <c r="D6642" s="616">
        <f t="shared" ref="D6642:J6642" si="2996">D6643+D6646</f>
        <v>0</v>
      </c>
      <c r="E6642" s="616">
        <f t="shared" si="2996"/>
        <v>0</v>
      </c>
      <c r="F6642" s="622">
        <f t="shared" si="2996"/>
        <v>0</v>
      </c>
      <c r="G6642" s="838">
        <f t="shared" si="2996"/>
        <v>19770000</v>
      </c>
      <c r="H6642" s="641">
        <f t="shared" si="2996"/>
        <v>0</v>
      </c>
      <c r="I6642" s="962">
        <f t="shared" si="2996"/>
        <v>19770000</v>
      </c>
      <c r="J6642" s="632">
        <f t="shared" si="2996"/>
        <v>0</v>
      </c>
      <c r="K6642" s="739">
        <f t="shared" si="2991"/>
        <v>100</v>
      </c>
    </row>
    <row r="6643" spans="1:11" ht="14.1" customHeight="1" thickBot="1" x14ac:dyDescent="0.3">
      <c r="A6643" s="372" t="s">
        <v>290</v>
      </c>
      <c r="B6643" s="3" t="s">
        <v>80</v>
      </c>
      <c r="C6643" s="617">
        <f>C6644</f>
        <v>5400000</v>
      </c>
      <c r="D6643" s="617">
        <f t="shared" ref="D6643:J6644" si="2997">D6644</f>
        <v>0</v>
      </c>
      <c r="E6643" s="617">
        <f t="shared" si="2997"/>
        <v>0</v>
      </c>
      <c r="F6643" s="624">
        <f t="shared" si="2997"/>
        <v>0</v>
      </c>
      <c r="G6643" s="820">
        <f t="shared" si="2997"/>
        <v>5400000</v>
      </c>
      <c r="H6643" s="617">
        <f t="shared" si="2997"/>
        <v>0</v>
      </c>
      <c r="I6643" s="934">
        <f t="shared" si="2997"/>
        <v>5400000</v>
      </c>
      <c r="J6643" s="625">
        <f t="shared" si="2997"/>
        <v>0</v>
      </c>
      <c r="K6643" s="741">
        <f t="shared" si="2991"/>
        <v>100</v>
      </c>
    </row>
    <row r="6644" spans="1:11" ht="14.1" customHeight="1" x14ac:dyDescent="0.25">
      <c r="A6644" s="747" t="s">
        <v>291</v>
      </c>
      <c r="B6644" s="41" t="s">
        <v>180</v>
      </c>
      <c r="C6644" s="618">
        <f>C6645</f>
        <v>5400000</v>
      </c>
      <c r="D6644" s="618">
        <f t="shared" si="2997"/>
        <v>0</v>
      </c>
      <c r="E6644" s="618">
        <f t="shared" si="2997"/>
        <v>0</v>
      </c>
      <c r="F6644" s="626">
        <f t="shared" si="2997"/>
        <v>0</v>
      </c>
      <c r="G6644" s="821">
        <f t="shared" si="2997"/>
        <v>5400000</v>
      </c>
      <c r="H6644" s="618">
        <f t="shared" si="2997"/>
        <v>0</v>
      </c>
      <c r="I6644" s="935">
        <f t="shared" si="2997"/>
        <v>5400000</v>
      </c>
      <c r="J6644" s="628">
        <f t="shared" si="2997"/>
        <v>0</v>
      </c>
      <c r="K6644" s="743">
        <f t="shared" si="2991"/>
        <v>100</v>
      </c>
    </row>
    <row r="6645" spans="1:11" ht="14.1" customHeight="1" thickBot="1" x14ac:dyDescent="0.3">
      <c r="A6645" s="736" t="s">
        <v>292</v>
      </c>
      <c r="B6645" s="32" t="s">
        <v>254</v>
      </c>
      <c r="C6645" s="611">
        <v>5400000</v>
      </c>
      <c r="D6645" s="706"/>
      <c r="E6645" s="706"/>
      <c r="F6645" s="707"/>
      <c r="G6645" s="845">
        <v>5400000</v>
      </c>
      <c r="H6645" s="654"/>
      <c r="I6645" s="944">
        <f>H6645+G6645</f>
        <v>5400000</v>
      </c>
      <c r="J6645" s="658">
        <f>C6645-I6645</f>
        <v>0</v>
      </c>
      <c r="K6645" s="737">
        <f t="shared" si="2991"/>
        <v>100</v>
      </c>
    </row>
    <row r="6646" spans="1:11" ht="14.1" customHeight="1" thickBot="1" x14ac:dyDescent="0.3">
      <c r="A6646" s="372" t="s">
        <v>293</v>
      </c>
      <c r="B6646" s="3" t="s">
        <v>136</v>
      </c>
      <c r="C6646" s="617">
        <f>C6647</f>
        <v>14370000</v>
      </c>
      <c r="D6646" s="617">
        <f t="shared" ref="D6646:J6647" si="2998">D6647</f>
        <v>0</v>
      </c>
      <c r="E6646" s="617">
        <f t="shared" si="2998"/>
        <v>0</v>
      </c>
      <c r="F6646" s="624">
        <f t="shared" si="2998"/>
        <v>0</v>
      </c>
      <c r="G6646" s="820">
        <f t="shared" si="2998"/>
        <v>14370000</v>
      </c>
      <c r="H6646" s="617">
        <f t="shared" si="2998"/>
        <v>0</v>
      </c>
      <c r="I6646" s="934">
        <f t="shared" si="2998"/>
        <v>14370000</v>
      </c>
      <c r="J6646" s="625">
        <f t="shared" si="2998"/>
        <v>0</v>
      </c>
      <c r="K6646" s="741">
        <f t="shared" si="2991"/>
        <v>100</v>
      </c>
    </row>
    <row r="6647" spans="1:11" ht="14.1" customHeight="1" x14ac:dyDescent="0.25">
      <c r="A6647" s="747" t="s">
        <v>294</v>
      </c>
      <c r="B6647" s="41" t="s">
        <v>271</v>
      </c>
      <c r="C6647" s="618">
        <f>C6648</f>
        <v>14370000</v>
      </c>
      <c r="D6647" s="618">
        <f t="shared" si="2998"/>
        <v>0</v>
      </c>
      <c r="E6647" s="618">
        <f t="shared" si="2998"/>
        <v>0</v>
      </c>
      <c r="F6647" s="626">
        <f t="shared" si="2998"/>
        <v>0</v>
      </c>
      <c r="G6647" s="821">
        <f t="shared" si="2998"/>
        <v>14370000</v>
      </c>
      <c r="H6647" s="618">
        <f t="shared" si="2998"/>
        <v>0</v>
      </c>
      <c r="I6647" s="935">
        <f t="shared" si="2998"/>
        <v>14370000</v>
      </c>
      <c r="J6647" s="628">
        <f t="shared" si="2998"/>
        <v>0</v>
      </c>
      <c r="K6647" s="743">
        <f t="shared" si="2991"/>
        <v>100</v>
      </c>
    </row>
    <row r="6648" spans="1:11" ht="14.1" customHeight="1" x14ac:dyDescent="0.25">
      <c r="A6648" s="732" t="s">
        <v>295</v>
      </c>
      <c r="B6648" s="4" t="s">
        <v>272</v>
      </c>
      <c r="C6648" s="12">
        <v>14370000</v>
      </c>
      <c r="D6648" s="708"/>
      <c r="E6648" s="708"/>
      <c r="F6648" s="709"/>
      <c r="G6648" s="844">
        <v>14370000</v>
      </c>
      <c r="H6648" s="652"/>
      <c r="I6648" s="943">
        <f>H6648+G6648</f>
        <v>14370000</v>
      </c>
      <c r="J6648" s="657">
        <f>C6648-I6648</f>
        <v>0</v>
      </c>
      <c r="K6648" s="733">
        <f t="shared" si="2991"/>
        <v>100</v>
      </c>
    </row>
    <row r="6649" spans="1:11" ht="14.1" customHeight="1" x14ac:dyDescent="0.25">
      <c r="A6649" s="879"/>
      <c r="B6649" s="879"/>
      <c r="C6649" s="880"/>
      <c r="D6649" s="904"/>
      <c r="E6649" s="904"/>
      <c r="F6649" s="904"/>
      <c r="G6649" s="905"/>
      <c r="H6649" s="906"/>
      <c r="I6649" s="906"/>
      <c r="J6649" s="907"/>
      <c r="K6649" s="884"/>
    </row>
    <row r="6650" spans="1:11" ht="14.1" customHeight="1" x14ac:dyDescent="0.25">
      <c r="A6650" s="7"/>
      <c r="B6650" s="7"/>
      <c r="C6650" s="885"/>
      <c r="D6650" s="908"/>
      <c r="E6650" s="908"/>
      <c r="F6650" s="908"/>
      <c r="G6650" s="909"/>
      <c r="H6650" s="910"/>
      <c r="I6650" s="910"/>
      <c r="J6650" s="911"/>
      <c r="K6650" s="887"/>
    </row>
    <row r="6651" spans="1:11" ht="14.1" customHeight="1" x14ac:dyDescent="0.25">
      <c r="A6651" s="7"/>
      <c r="B6651" s="7"/>
      <c r="C6651" s="885"/>
      <c r="D6651" s="908"/>
      <c r="E6651" s="908"/>
      <c r="F6651" s="908"/>
      <c r="G6651" s="909"/>
      <c r="H6651" s="910"/>
      <c r="I6651" s="910"/>
      <c r="J6651" s="911"/>
      <c r="K6651" s="887">
        <v>7</v>
      </c>
    </row>
    <row r="6652" spans="1:11" ht="14.1" customHeight="1" x14ac:dyDescent="0.25">
      <c r="A6652" s="717" t="s">
        <v>435</v>
      </c>
      <c r="B6652" s="689">
        <v>2</v>
      </c>
      <c r="C6652" s="690" t="s">
        <v>436</v>
      </c>
      <c r="D6652" s="690" t="s">
        <v>437</v>
      </c>
      <c r="E6652" s="690" t="s">
        <v>438</v>
      </c>
      <c r="F6652" s="691" t="s">
        <v>439</v>
      </c>
      <c r="G6652" s="801">
        <v>7</v>
      </c>
      <c r="H6652" s="581">
        <v>8</v>
      </c>
      <c r="I6652" s="924">
        <v>9</v>
      </c>
      <c r="J6652" s="582">
        <v>10</v>
      </c>
      <c r="K6652" s="718">
        <v>11</v>
      </c>
    </row>
    <row r="6653" spans="1:11" ht="14.1" customHeight="1" thickBot="1" x14ac:dyDescent="0.3">
      <c r="A6653" s="371" t="s">
        <v>45</v>
      </c>
      <c r="B6653" s="47" t="s">
        <v>46</v>
      </c>
      <c r="C6653" s="616">
        <f>C6654</f>
        <v>25000000</v>
      </c>
      <c r="D6653" s="616">
        <f t="shared" ref="D6653:J6654" si="2999">D6654</f>
        <v>0</v>
      </c>
      <c r="E6653" s="616">
        <f t="shared" si="2999"/>
        <v>0</v>
      </c>
      <c r="F6653" s="622">
        <f t="shared" si="2999"/>
        <v>0</v>
      </c>
      <c r="G6653" s="838">
        <f t="shared" si="2999"/>
        <v>19269780</v>
      </c>
      <c r="H6653" s="1594">
        <f t="shared" si="2999"/>
        <v>5556728</v>
      </c>
      <c r="I6653" s="962">
        <f t="shared" si="2999"/>
        <v>24826508</v>
      </c>
      <c r="J6653" s="632">
        <f t="shared" si="2999"/>
        <v>173492</v>
      </c>
      <c r="K6653" s="739">
        <f t="shared" ref="K6653:K6686" si="3000">I6653/C6653*100</f>
        <v>99.306032000000002</v>
      </c>
    </row>
    <row r="6654" spans="1:11" ht="14.1" customHeight="1" thickBot="1" x14ac:dyDescent="0.3">
      <c r="A6654" s="748" t="s">
        <v>284</v>
      </c>
      <c r="B6654" s="335" t="s">
        <v>136</v>
      </c>
      <c r="C6654" s="53">
        <f>C6655</f>
        <v>25000000</v>
      </c>
      <c r="D6654" s="53">
        <f t="shared" si="2999"/>
        <v>0</v>
      </c>
      <c r="E6654" s="53">
        <f t="shared" si="2999"/>
        <v>0</v>
      </c>
      <c r="F6654" s="69">
        <f t="shared" si="2999"/>
        <v>0</v>
      </c>
      <c r="G6654" s="848">
        <f t="shared" si="2999"/>
        <v>19269780</v>
      </c>
      <c r="H6654" s="53">
        <f t="shared" si="2999"/>
        <v>5556728</v>
      </c>
      <c r="I6654" s="945">
        <f t="shared" si="2999"/>
        <v>24826508</v>
      </c>
      <c r="J6654" s="659">
        <f t="shared" si="2999"/>
        <v>173492</v>
      </c>
      <c r="K6654" s="749">
        <f t="shared" si="3000"/>
        <v>99.306032000000002</v>
      </c>
    </row>
    <row r="6655" spans="1:11" ht="14.1" customHeight="1" x14ac:dyDescent="0.25">
      <c r="A6655" s="768" t="s">
        <v>285</v>
      </c>
      <c r="B6655" s="338" t="s">
        <v>279</v>
      </c>
      <c r="C6655" s="52">
        <f>C6656+C6657+C6658+C6659</f>
        <v>25000000</v>
      </c>
      <c r="D6655" s="52">
        <f t="shared" ref="D6655:J6655" si="3001">D6656+D6657+D6658+D6659</f>
        <v>0</v>
      </c>
      <c r="E6655" s="52">
        <f t="shared" si="3001"/>
        <v>0</v>
      </c>
      <c r="F6655" s="70">
        <f t="shared" si="3001"/>
        <v>0</v>
      </c>
      <c r="G6655" s="849">
        <f t="shared" si="3001"/>
        <v>19269780</v>
      </c>
      <c r="H6655" s="52">
        <f t="shared" si="3001"/>
        <v>5556728</v>
      </c>
      <c r="I6655" s="946">
        <f t="shared" si="3001"/>
        <v>24826508</v>
      </c>
      <c r="J6655" s="660">
        <f t="shared" si="3001"/>
        <v>173492</v>
      </c>
      <c r="K6655" s="759">
        <f t="shared" si="3000"/>
        <v>99.306032000000002</v>
      </c>
    </row>
    <row r="6656" spans="1:11" ht="14.1" customHeight="1" x14ac:dyDescent="0.25">
      <c r="A6656" s="378" t="s">
        <v>286</v>
      </c>
      <c r="B6656" s="5" t="s">
        <v>280</v>
      </c>
      <c r="C6656" s="6">
        <v>2200000</v>
      </c>
      <c r="D6656" s="702"/>
      <c r="E6656" s="702"/>
      <c r="F6656" s="703"/>
      <c r="G6656" s="844">
        <v>2004867</v>
      </c>
      <c r="H6656" s="652">
        <v>195000</v>
      </c>
      <c r="I6656" s="943">
        <f>H6656+G6656</f>
        <v>2199867</v>
      </c>
      <c r="J6656" s="653">
        <f>C6656-I6656</f>
        <v>133</v>
      </c>
      <c r="K6656" s="752">
        <f t="shared" si="3000"/>
        <v>99.993954545454542</v>
      </c>
    </row>
    <row r="6657" spans="1:11" ht="14.1" customHeight="1" x14ac:dyDescent="0.25">
      <c r="A6657" s="378" t="s">
        <v>287</v>
      </c>
      <c r="B6657" s="5" t="s">
        <v>281</v>
      </c>
      <c r="C6657" s="6">
        <v>3866000</v>
      </c>
      <c r="D6657" s="702"/>
      <c r="E6657" s="702"/>
      <c r="F6657" s="703"/>
      <c r="G6657" s="844">
        <v>2209500</v>
      </c>
      <c r="H6657" s="652">
        <v>1655000</v>
      </c>
      <c r="I6657" s="943">
        <f>H6657+G6657</f>
        <v>3864500</v>
      </c>
      <c r="J6657" s="653">
        <f>C6657-I6657</f>
        <v>1500</v>
      </c>
      <c r="K6657" s="752">
        <f t="shared" si="3000"/>
        <v>99.961200206932233</v>
      </c>
    </row>
    <row r="6658" spans="1:11" ht="14.1" customHeight="1" x14ac:dyDescent="0.25">
      <c r="A6658" s="378" t="s">
        <v>288</v>
      </c>
      <c r="B6658" s="5" t="s">
        <v>282</v>
      </c>
      <c r="C6658" s="6">
        <v>17184000</v>
      </c>
      <c r="D6658" s="702"/>
      <c r="E6658" s="702"/>
      <c r="F6658" s="703"/>
      <c r="G6658" s="844">
        <v>13475913</v>
      </c>
      <c r="H6658" s="652">
        <v>3706728</v>
      </c>
      <c r="I6658" s="943">
        <f>H6658+G6658</f>
        <v>17182641</v>
      </c>
      <c r="J6658" s="653">
        <f>C6658-I6658</f>
        <v>1359</v>
      </c>
      <c r="K6658" s="752">
        <f t="shared" si="3000"/>
        <v>99.992091480446931</v>
      </c>
    </row>
    <row r="6659" spans="1:11" ht="14.1" customHeight="1" x14ac:dyDescent="0.25">
      <c r="A6659" s="378" t="s">
        <v>289</v>
      </c>
      <c r="B6659" s="5" t="s">
        <v>283</v>
      </c>
      <c r="C6659" s="6">
        <v>1750000</v>
      </c>
      <c r="D6659" s="702"/>
      <c r="E6659" s="702"/>
      <c r="F6659" s="703"/>
      <c r="G6659" s="844">
        <v>1579500</v>
      </c>
      <c r="H6659" s="652">
        <v>0</v>
      </c>
      <c r="I6659" s="943">
        <f>H6659+G6659</f>
        <v>1579500</v>
      </c>
      <c r="J6659" s="653">
        <f>C6659-I6659</f>
        <v>170500</v>
      </c>
      <c r="K6659" s="752">
        <f t="shared" si="3000"/>
        <v>90.257142857142853</v>
      </c>
    </row>
    <row r="6660" spans="1:11" ht="14.1" customHeight="1" thickBot="1" x14ac:dyDescent="0.3">
      <c r="A6660" s="371" t="s">
        <v>47</v>
      </c>
      <c r="B6660" s="47" t="s">
        <v>48</v>
      </c>
      <c r="C6660" s="616">
        <f>C6661</f>
        <v>2500000</v>
      </c>
      <c r="D6660" s="616">
        <f t="shared" ref="D6660:J6662" si="3002">D6661</f>
        <v>0</v>
      </c>
      <c r="E6660" s="616">
        <f t="shared" si="3002"/>
        <v>0</v>
      </c>
      <c r="F6660" s="622">
        <f t="shared" si="3002"/>
        <v>0</v>
      </c>
      <c r="G6660" s="838">
        <f t="shared" si="3002"/>
        <v>2500000</v>
      </c>
      <c r="H6660" s="641">
        <f t="shared" si="3002"/>
        <v>0</v>
      </c>
      <c r="I6660" s="962">
        <f t="shared" si="3002"/>
        <v>2500000</v>
      </c>
      <c r="J6660" s="632">
        <f t="shared" si="3002"/>
        <v>0</v>
      </c>
      <c r="K6660" s="739">
        <f t="shared" si="3000"/>
        <v>100</v>
      </c>
    </row>
    <row r="6661" spans="1:11" ht="14.1" customHeight="1" thickBot="1" x14ac:dyDescent="0.3">
      <c r="A6661" s="372" t="s">
        <v>296</v>
      </c>
      <c r="B6661" s="3" t="s">
        <v>136</v>
      </c>
      <c r="C6661" s="53">
        <f>C6662</f>
        <v>2500000</v>
      </c>
      <c r="D6661" s="53">
        <f t="shared" si="3002"/>
        <v>0</v>
      </c>
      <c r="E6661" s="53">
        <f t="shared" si="3002"/>
        <v>0</v>
      </c>
      <c r="F6661" s="69">
        <f t="shared" si="3002"/>
        <v>0</v>
      </c>
      <c r="G6661" s="848">
        <f t="shared" si="3002"/>
        <v>2500000</v>
      </c>
      <c r="H6661" s="53">
        <f t="shared" si="3002"/>
        <v>0</v>
      </c>
      <c r="I6661" s="945">
        <f t="shared" si="3002"/>
        <v>2500000</v>
      </c>
      <c r="J6661" s="659">
        <f t="shared" si="3002"/>
        <v>0</v>
      </c>
      <c r="K6661" s="741">
        <f t="shared" si="3000"/>
        <v>100</v>
      </c>
    </row>
    <row r="6662" spans="1:11" ht="14.1" customHeight="1" x14ac:dyDescent="0.25">
      <c r="A6662" s="747" t="s">
        <v>297</v>
      </c>
      <c r="B6662" s="51" t="s">
        <v>206</v>
      </c>
      <c r="C6662" s="52">
        <f>C6663</f>
        <v>2500000</v>
      </c>
      <c r="D6662" s="52">
        <f t="shared" si="3002"/>
        <v>0</v>
      </c>
      <c r="E6662" s="52">
        <f t="shared" si="3002"/>
        <v>0</v>
      </c>
      <c r="F6662" s="70">
        <f t="shared" si="3002"/>
        <v>0</v>
      </c>
      <c r="G6662" s="849">
        <f t="shared" si="3002"/>
        <v>2500000</v>
      </c>
      <c r="H6662" s="52">
        <f t="shared" si="3002"/>
        <v>0</v>
      </c>
      <c r="I6662" s="946">
        <f t="shared" si="3002"/>
        <v>2500000</v>
      </c>
      <c r="J6662" s="660">
        <f t="shared" si="3002"/>
        <v>0</v>
      </c>
      <c r="K6662" s="743">
        <f t="shared" si="3000"/>
        <v>100</v>
      </c>
    </row>
    <row r="6663" spans="1:11" ht="14.1" customHeight="1" x14ac:dyDescent="0.25">
      <c r="A6663" s="732" t="s">
        <v>298</v>
      </c>
      <c r="B6663" s="4" t="s">
        <v>725</v>
      </c>
      <c r="C6663" s="6">
        <v>2500000</v>
      </c>
      <c r="D6663" s="702"/>
      <c r="E6663" s="702"/>
      <c r="F6663" s="703"/>
      <c r="G6663" s="844">
        <v>2500000</v>
      </c>
      <c r="H6663" s="652"/>
      <c r="I6663" s="947">
        <f>H6663+G6663</f>
        <v>2500000</v>
      </c>
      <c r="J6663" s="657">
        <f>C6663-I6663</f>
        <v>0</v>
      </c>
      <c r="K6663" s="733">
        <f t="shared" si="3000"/>
        <v>100</v>
      </c>
    </row>
    <row r="6664" spans="1:11" ht="14.1" customHeight="1" thickBot="1" x14ac:dyDescent="0.3">
      <c r="A6664" s="371" t="s">
        <v>49</v>
      </c>
      <c r="B6664" s="47" t="s">
        <v>50</v>
      </c>
      <c r="C6664" s="616">
        <f>C6665</f>
        <v>1250000</v>
      </c>
      <c r="D6664" s="616">
        <f t="shared" ref="D6664:J6666" si="3003">D6665</f>
        <v>0</v>
      </c>
      <c r="E6664" s="616">
        <f t="shared" si="3003"/>
        <v>0</v>
      </c>
      <c r="F6664" s="622">
        <f t="shared" si="3003"/>
        <v>0</v>
      </c>
      <c r="G6664" s="838">
        <f t="shared" si="3003"/>
        <v>1250000</v>
      </c>
      <c r="H6664" s="641">
        <f t="shared" si="3003"/>
        <v>0</v>
      </c>
      <c r="I6664" s="962">
        <f t="shared" si="3003"/>
        <v>1250000</v>
      </c>
      <c r="J6664" s="632">
        <f t="shared" si="3003"/>
        <v>0</v>
      </c>
      <c r="K6664" s="739">
        <f t="shared" si="3000"/>
        <v>100</v>
      </c>
    </row>
    <row r="6665" spans="1:11" ht="14.1" customHeight="1" thickBot="1" x14ac:dyDescent="0.3">
      <c r="A6665" s="372" t="s">
        <v>299</v>
      </c>
      <c r="B6665" s="3" t="s">
        <v>136</v>
      </c>
      <c r="C6665" s="53">
        <f>C6666</f>
        <v>1250000</v>
      </c>
      <c r="D6665" s="53">
        <f t="shared" si="3003"/>
        <v>0</v>
      </c>
      <c r="E6665" s="53">
        <f t="shared" si="3003"/>
        <v>0</v>
      </c>
      <c r="F6665" s="69">
        <f t="shared" si="3003"/>
        <v>0</v>
      </c>
      <c r="G6665" s="848">
        <f t="shared" si="3003"/>
        <v>1250000</v>
      </c>
      <c r="H6665" s="53">
        <f t="shared" si="3003"/>
        <v>0</v>
      </c>
      <c r="I6665" s="945">
        <f t="shared" si="3003"/>
        <v>1250000</v>
      </c>
      <c r="J6665" s="659">
        <f t="shared" si="3003"/>
        <v>0</v>
      </c>
      <c r="K6665" s="741">
        <f t="shared" si="3000"/>
        <v>100</v>
      </c>
    </row>
    <row r="6666" spans="1:11" ht="14.1" customHeight="1" x14ac:dyDescent="0.25">
      <c r="A6666" s="747" t="s">
        <v>300</v>
      </c>
      <c r="B6666" s="51" t="s">
        <v>206</v>
      </c>
      <c r="C6666" s="52">
        <f>C6667</f>
        <v>1250000</v>
      </c>
      <c r="D6666" s="52">
        <f t="shared" si="3003"/>
        <v>0</v>
      </c>
      <c r="E6666" s="52">
        <f t="shared" si="3003"/>
        <v>0</v>
      </c>
      <c r="F6666" s="70">
        <f t="shared" si="3003"/>
        <v>0</v>
      </c>
      <c r="G6666" s="849">
        <f t="shared" si="3003"/>
        <v>1250000</v>
      </c>
      <c r="H6666" s="52">
        <f t="shared" si="3003"/>
        <v>0</v>
      </c>
      <c r="I6666" s="946">
        <f t="shared" si="3003"/>
        <v>1250000</v>
      </c>
      <c r="J6666" s="660">
        <f t="shared" si="3003"/>
        <v>0</v>
      </c>
      <c r="K6666" s="743">
        <f t="shared" si="3000"/>
        <v>100</v>
      </c>
    </row>
    <row r="6667" spans="1:11" ht="14.1" customHeight="1" x14ac:dyDescent="0.25">
      <c r="A6667" s="732" t="s">
        <v>301</v>
      </c>
      <c r="B6667" s="4" t="s">
        <v>724</v>
      </c>
      <c r="C6667" s="6">
        <v>1250000</v>
      </c>
      <c r="D6667" s="708"/>
      <c r="E6667" s="708"/>
      <c r="F6667" s="709"/>
      <c r="G6667" s="844">
        <v>1250000</v>
      </c>
      <c r="H6667" s="652">
        <v>0</v>
      </c>
      <c r="I6667" s="947">
        <f>H6667+G6667</f>
        <v>1250000</v>
      </c>
      <c r="J6667" s="657">
        <f>C6667-I6667</f>
        <v>0</v>
      </c>
      <c r="K6667" s="733">
        <f t="shared" si="3000"/>
        <v>100</v>
      </c>
    </row>
    <row r="6668" spans="1:11" ht="14.1" customHeight="1" thickBot="1" x14ac:dyDescent="0.3">
      <c r="A6668" s="769" t="s">
        <v>859</v>
      </c>
      <c r="B6668" s="450" t="s">
        <v>879</v>
      </c>
      <c r="C6668" s="451">
        <f>C6669+C6674+C6679</f>
        <v>91200000</v>
      </c>
      <c r="D6668" s="451">
        <f t="shared" ref="D6668:J6668" si="3004">D6669+D6674+D6679</f>
        <v>0</v>
      </c>
      <c r="E6668" s="451">
        <f t="shared" si="3004"/>
        <v>0</v>
      </c>
      <c r="F6668" s="790">
        <f t="shared" si="3004"/>
        <v>0</v>
      </c>
      <c r="G6668" s="850">
        <f t="shared" si="3004"/>
        <v>90746000</v>
      </c>
      <c r="H6668" s="451">
        <f t="shared" si="3004"/>
        <v>0</v>
      </c>
      <c r="I6668" s="966">
        <f t="shared" si="3004"/>
        <v>90746000</v>
      </c>
      <c r="J6668" s="871">
        <f t="shared" si="3004"/>
        <v>454000</v>
      </c>
      <c r="K6668" s="770">
        <f t="shared" si="3000"/>
        <v>99.502192982456137</v>
      </c>
    </row>
    <row r="6669" spans="1:11" ht="14.1" customHeight="1" x14ac:dyDescent="0.25">
      <c r="A6669" s="742" t="s">
        <v>860</v>
      </c>
      <c r="B6669" s="41" t="s">
        <v>80</v>
      </c>
      <c r="C6669" s="421">
        <f>C6670</f>
        <v>1270000</v>
      </c>
      <c r="D6669" s="421">
        <f t="shared" ref="D6669:J6669" si="3005">D6670</f>
        <v>0</v>
      </c>
      <c r="E6669" s="421">
        <f t="shared" si="3005"/>
        <v>0</v>
      </c>
      <c r="F6669" s="791">
        <f t="shared" si="3005"/>
        <v>0</v>
      </c>
      <c r="G6669" s="851">
        <f t="shared" si="3005"/>
        <v>1270000</v>
      </c>
      <c r="H6669" s="421">
        <f t="shared" si="3005"/>
        <v>0</v>
      </c>
      <c r="I6669" s="948">
        <f t="shared" si="3005"/>
        <v>1270000</v>
      </c>
      <c r="J6669" s="872">
        <f t="shared" si="3005"/>
        <v>0</v>
      </c>
      <c r="K6669" s="743">
        <f t="shared" si="3000"/>
        <v>100</v>
      </c>
    </row>
    <row r="6670" spans="1:11" ht="14.1" customHeight="1" x14ac:dyDescent="0.25">
      <c r="A6670" s="744" t="s">
        <v>861</v>
      </c>
      <c r="B6670" s="4" t="s">
        <v>137</v>
      </c>
      <c r="C6670" s="6">
        <f>C6671+C6672+C6673</f>
        <v>1270000</v>
      </c>
      <c r="D6670" s="6">
        <f t="shared" ref="D6670:J6670" si="3006">D6671+D6672+D6673</f>
        <v>0</v>
      </c>
      <c r="E6670" s="6">
        <f t="shared" si="3006"/>
        <v>0</v>
      </c>
      <c r="F6670" s="792">
        <f t="shared" si="3006"/>
        <v>0</v>
      </c>
      <c r="G6670" s="852">
        <f t="shared" si="3006"/>
        <v>1270000</v>
      </c>
      <c r="H6670" s="6">
        <f t="shared" si="3006"/>
        <v>0</v>
      </c>
      <c r="I6670" s="949">
        <f t="shared" si="3006"/>
        <v>1270000</v>
      </c>
      <c r="J6670" s="873">
        <f t="shared" si="3006"/>
        <v>0</v>
      </c>
      <c r="K6670" s="733">
        <f t="shared" si="3000"/>
        <v>100</v>
      </c>
    </row>
    <row r="6671" spans="1:11" ht="14.1" customHeight="1" x14ac:dyDescent="0.25">
      <c r="A6671" s="744" t="s">
        <v>862</v>
      </c>
      <c r="B6671" s="4" t="s">
        <v>179</v>
      </c>
      <c r="C6671" s="6">
        <v>670000</v>
      </c>
      <c r="D6671" s="708"/>
      <c r="E6671" s="708"/>
      <c r="F6671" s="709"/>
      <c r="G6671" s="844">
        <v>670000</v>
      </c>
      <c r="H6671" s="652"/>
      <c r="I6671" s="947">
        <f>H6671+G6671</f>
        <v>670000</v>
      </c>
      <c r="J6671" s="657">
        <f>C6671-I6671</f>
        <v>0</v>
      </c>
      <c r="K6671" s="733">
        <f t="shared" si="3000"/>
        <v>100</v>
      </c>
    </row>
    <row r="6672" spans="1:11" ht="14.1" customHeight="1" x14ac:dyDescent="0.25">
      <c r="A6672" s="744" t="s">
        <v>863</v>
      </c>
      <c r="B6672" s="4" t="s">
        <v>877</v>
      </c>
      <c r="C6672" s="6">
        <v>300000</v>
      </c>
      <c r="D6672" s="708"/>
      <c r="E6672" s="708"/>
      <c r="F6672" s="709"/>
      <c r="G6672" s="844">
        <v>300000</v>
      </c>
      <c r="H6672" s="652"/>
      <c r="I6672" s="947">
        <f>H6672+G6672</f>
        <v>300000</v>
      </c>
      <c r="J6672" s="657">
        <f>C6672-I6672</f>
        <v>0</v>
      </c>
      <c r="K6672" s="733">
        <f t="shared" si="3000"/>
        <v>100</v>
      </c>
    </row>
    <row r="6673" spans="1:11" ht="14.1" customHeight="1" thickBot="1" x14ac:dyDescent="0.3">
      <c r="A6673" s="744" t="s">
        <v>864</v>
      </c>
      <c r="B6673" s="32" t="s">
        <v>878</v>
      </c>
      <c r="C6673" s="452">
        <v>300000</v>
      </c>
      <c r="D6673" s="706"/>
      <c r="E6673" s="706"/>
      <c r="F6673" s="707"/>
      <c r="G6673" s="845">
        <v>300000</v>
      </c>
      <c r="H6673" s="654"/>
      <c r="I6673" s="947">
        <f>H6673+G6673</f>
        <v>300000</v>
      </c>
      <c r="J6673" s="656">
        <f>C6673-I6673</f>
        <v>0</v>
      </c>
      <c r="K6673" s="737">
        <f t="shared" si="3000"/>
        <v>100</v>
      </c>
    </row>
    <row r="6674" spans="1:11" ht="14.1" customHeight="1" thickBot="1" x14ac:dyDescent="0.3">
      <c r="A6674" s="740" t="s">
        <v>865</v>
      </c>
      <c r="B6674" s="3" t="s">
        <v>136</v>
      </c>
      <c r="C6674" s="53">
        <f>C6675+C6677</f>
        <v>1476000</v>
      </c>
      <c r="D6674" s="53">
        <f t="shared" ref="D6674:J6674" si="3007">D6675+D6677</f>
        <v>0</v>
      </c>
      <c r="E6674" s="53">
        <f t="shared" si="3007"/>
        <v>0</v>
      </c>
      <c r="F6674" s="69">
        <f t="shared" si="3007"/>
        <v>0</v>
      </c>
      <c r="G6674" s="848">
        <f t="shared" si="3007"/>
        <v>1476000</v>
      </c>
      <c r="H6674" s="53">
        <f t="shared" si="3007"/>
        <v>0</v>
      </c>
      <c r="I6674" s="945">
        <f t="shared" si="3007"/>
        <v>1476000</v>
      </c>
      <c r="J6674" s="659">
        <f t="shared" si="3007"/>
        <v>0</v>
      </c>
      <c r="K6674" s="741">
        <f t="shared" si="3000"/>
        <v>100</v>
      </c>
    </row>
    <row r="6675" spans="1:11" ht="14.1" customHeight="1" x14ac:dyDescent="0.25">
      <c r="A6675" s="742" t="s">
        <v>866</v>
      </c>
      <c r="B6675" s="41" t="s">
        <v>139</v>
      </c>
      <c r="C6675" s="421">
        <f>C6676</f>
        <v>576000</v>
      </c>
      <c r="D6675" s="421">
        <f t="shared" ref="D6675:J6675" si="3008">D6676</f>
        <v>0</v>
      </c>
      <c r="E6675" s="421">
        <f t="shared" si="3008"/>
        <v>0</v>
      </c>
      <c r="F6675" s="791">
        <f t="shared" si="3008"/>
        <v>0</v>
      </c>
      <c r="G6675" s="851">
        <f t="shared" si="3008"/>
        <v>576000</v>
      </c>
      <c r="H6675" s="421">
        <f t="shared" si="3008"/>
        <v>0</v>
      </c>
      <c r="I6675" s="948">
        <f t="shared" si="3008"/>
        <v>576000</v>
      </c>
      <c r="J6675" s="872">
        <f t="shared" si="3008"/>
        <v>0</v>
      </c>
      <c r="K6675" s="743">
        <f t="shared" si="3000"/>
        <v>100</v>
      </c>
    </row>
    <row r="6676" spans="1:11" ht="14.1" customHeight="1" x14ac:dyDescent="0.25">
      <c r="A6676" s="744" t="s">
        <v>867</v>
      </c>
      <c r="B6676" s="4" t="s">
        <v>213</v>
      </c>
      <c r="C6676" s="6">
        <v>576000</v>
      </c>
      <c r="D6676" s="708"/>
      <c r="E6676" s="708"/>
      <c r="F6676" s="709"/>
      <c r="G6676" s="844">
        <v>576000</v>
      </c>
      <c r="H6676" s="652">
        <v>0</v>
      </c>
      <c r="I6676" s="947">
        <f>H6676+G6676</f>
        <v>576000</v>
      </c>
      <c r="J6676" s="657">
        <f>C6676-I6676</f>
        <v>0</v>
      </c>
      <c r="K6676" s="733">
        <f t="shared" si="3000"/>
        <v>100</v>
      </c>
    </row>
    <row r="6677" spans="1:11" ht="14.1" customHeight="1" x14ac:dyDescent="0.25">
      <c r="A6677" s="744" t="s">
        <v>868</v>
      </c>
      <c r="B6677" s="4" t="s">
        <v>876</v>
      </c>
      <c r="C6677" s="6">
        <f>C6678</f>
        <v>900000</v>
      </c>
      <c r="D6677" s="6">
        <f t="shared" ref="D6677:J6677" si="3009">D6678</f>
        <v>0</v>
      </c>
      <c r="E6677" s="6">
        <f t="shared" si="3009"/>
        <v>0</v>
      </c>
      <c r="F6677" s="792">
        <f t="shared" si="3009"/>
        <v>0</v>
      </c>
      <c r="G6677" s="852">
        <f t="shared" si="3009"/>
        <v>900000</v>
      </c>
      <c r="H6677" s="6">
        <f t="shared" si="3009"/>
        <v>0</v>
      </c>
      <c r="I6677" s="949">
        <f t="shared" si="3009"/>
        <v>900000</v>
      </c>
      <c r="J6677" s="873">
        <f t="shared" si="3009"/>
        <v>0</v>
      </c>
      <c r="K6677" s="733">
        <f t="shared" si="3000"/>
        <v>100</v>
      </c>
    </row>
    <row r="6678" spans="1:11" ht="14.1" customHeight="1" x14ac:dyDescent="0.25">
      <c r="A6678" s="744" t="s">
        <v>874</v>
      </c>
      <c r="B6678" s="4" t="s">
        <v>875</v>
      </c>
      <c r="C6678" s="6">
        <v>900000</v>
      </c>
      <c r="D6678" s="708"/>
      <c r="E6678" s="708"/>
      <c r="F6678" s="709"/>
      <c r="G6678" s="844">
        <v>900000</v>
      </c>
      <c r="H6678" s="652">
        <v>0</v>
      </c>
      <c r="I6678" s="947">
        <f>H6678+G6678</f>
        <v>900000</v>
      </c>
      <c r="J6678" s="657">
        <f>C6678-I6678</f>
        <v>0</v>
      </c>
      <c r="K6678" s="733">
        <f t="shared" si="3000"/>
        <v>100</v>
      </c>
    </row>
    <row r="6679" spans="1:11" ht="14.1" customHeight="1" x14ac:dyDescent="0.25">
      <c r="A6679" s="744" t="s">
        <v>869</v>
      </c>
      <c r="B6679" s="4" t="s">
        <v>258</v>
      </c>
      <c r="C6679" s="6">
        <f>C6680</f>
        <v>88454000</v>
      </c>
      <c r="D6679" s="6">
        <f t="shared" ref="D6679:J6680" si="3010">D6680</f>
        <v>0</v>
      </c>
      <c r="E6679" s="6">
        <f t="shared" si="3010"/>
        <v>0</v>
      </c>
      <c r="F6679" s="792">
        <f t="shared" si="3010"/>
        <v>0</v>
      </c>
      <c r="G6679" s="852">
        <f t="shared" si="3010"/>
        <v>88000000</v>
      </c>
      <c r="H6679" s="6">
        <f t="shared" si="3010"/>
        <v>0</v>
      </c>
      <c r="I6679" s="949">
        <f t="shared" si="3010"/>
        <v>88000000</v>
      </c>
      <c r="J6679" s="873">
        <f t="shared" si="3010"/>
        <v>454000</v>
      </c>
      <c r="K6679" s="733">
        <f t="shared" si="3000"/>
        <v>99.486738869921084</v>
      </c>
    </row>
    <row r="6680" spans="1:11" ht="14.1" customHeight="1" x14ac:dyDescent="0.25">
      <c r="A6680" s="744" t="s">
        <v>870</v>
      </c>
      <c r="B6680" s="4" t="s">
        <v>872</v>
      </c>
      <c r="C6680" s="6">
        <f>C6681</f>
        <v>88454000</v>
      </c>
      <c r="D6680" s="6">
        <f t="shared" si="3010"/>
        <v>0</v>
      </c>
      <c r="E6680" s="6">
        <f t="shared" si="3010"/>
        <v>0</v>
      </c>
      <c r="F6680" s="792">
        <f t="shared" si="3010"/>
        <v>0</v>
      </c>
      <c r="G6680" s="852">
        <f t="shared" si="3010"/>
        <v>88000000</v>
      </c>
      <c r="H6680" s="6">
        <f t="shared" si="3010"/>
        <v>0</v>
      </c>
      <c r="I6680" s="949">
        <f t="shared" si="3010"/>
        <v>88000000</v>
      </c>
      <c r="J6680" s="873">
        <f t="shared" si="3010"/>
        <v>454000</v>
      </c>
      <c r="K6680" s="733">
        <f t="shared" si="3000"/>
        <v>99.486738869921084</v>
      </c>
    </row>
    <row r="6681" spans="1:11" ht="14.1" customHeight="1" x14ac:dyDescent="0.25">
      <c r="A6681" s="744" t="s">
        <v>871</v>
      </c>
      <c r="B6681" s="4" t="s">
        <v>873</v>
      </c>
      <c r="C6681" s="6">
        <v>88454000</v>
      </c>
      <c r="D6681" s="708"/>
      <c r="E6681" s="708"/>
      <c r="F6681" s="709"/>
      <c r="G6681" s="844">
        <v>88000000</v>
      </c>
      <c r="H6681" s="652">
        <v>0</v>
      </c>
      <c r="I6681" s="947">
        <f>H6681+G6681</f>
        <v>88000000</v>
      </c>
      <c r="J6681" s="657">
        <f>C6681-I6681</f>
        <v>454000</v>
      </c>
      <c r="K6681" s="733">
        <f t="shared" si="3000"/>
        <v>99.486738869921084</v>
      </c>
    </row>
    <row r="6682" spans="1:11" ht="14.1" customHeight="1" x14ac:dyDescent="0.25">
      <c r="A6682" s="745" t="s">
        <v>880</v>
      </c>
      <c r="B6682" s="38" t="s">
        <v>885</v>
      </c>
      <c r="C6682" s="445">
        <f>C6683</f>
        <v>3750000</v>
      </c>
      <c r="D6682" s="445">
        <f t="shared" ref="D6682:J6685" si="3011">D6683</f>
        <v>0</v>
      </c>
      <c r="E6682" s="445">
        <f t="shared" si="3011"/>
        <v>0</v>
      </c>
      <c r="F6682" s="793">
        <f t="shared" si="3011"/>
        <v>0</v>
      </c>
      <c r="G6682" s="853">
        <f t="shared" si="3011"/>
        <v>3750000</v>
      </c>
      <c r="H6682" s="445">
        <f t="shared" si="3011"/>
        <v>0</v>
      </c>
      <c r="I6682" s="854">
        <f t="shared" si="3011"/>
        <v>3750000</v>
      </c>
      <c r="J6682" s="874">
        <f t="shared" si="3011"/>
        <v>0</v>
      </c>
      <c r="K6682" s="746">
        <f t="shared" si="3000"/>
        <v>100</v>
      </c>
    </row>
    <row r="6683" spans="1:11" ht="14.1" customHeight="1" thickBot="1" x14ac:dyDescent="0.3">
      <c r="A6683" s="766" t="s">
        <v>881</v>
      </c>
      <c r="B6683" s="385" t="s">
        <v>886</v>
      </c>
      <c r="C6683" s="423">
        <f>C6684</f>
        <v>3750000</v>
      </c>
      <c r="D6683" s="423">
        <f t="shared" si="3011"/>
        <v>0</v>
      </c>
      <c r="E6683" s="423">
        <f t="shared" si="3011"/>
        <v>0</v>
      </c>
      <c r="F6683" s="794">
        <f t="shared" si="3011"/>
        <v>0</v>
      </c>
      <c r="G6683" s="855">
        <f t="shared" si="3011"/>
        <v>3750000</v>
      </c>
      <c r="H6683" s="423">
        <f t="shared" si="3011"/>
        <v>0</v>
      </c>
      <c r="I6683" s="967">
        <f t="shared" si="3011"/>
        <v>3750000</v>
      </c>
      <c r="J6683" s="875">
        <f t="shared" si="3011"/>
        <v>0</v>
      </c>
      <c r="K6683" s="767">
        <f t="shared" si="3000"/>
        <v>100</v>
      </c>
    </row>
    <row r="6684" spans="1:11" ht="14.1" customHeight="1" thickBot="1" x14ac:dyDescent="0.3">
      <c r="A6684" s="771" t="s">
        <v>882</v>
      </c>
      <c r="B6684" s="3" t="s">
        <v>136</v>
      </c>
      <c r="C6684" s="53">
        <f>C6685</f>
        <v>3750000</v>
      </c>
      <c r="D6684" s="53">
        <f t="shared" si="3011"/>
        <v>0</v>
      </c>
      <c r="E6684" s="53">
        <f t="shared" si="3011"/>
        <v>0</v>
      </c>
      <c r="F6684" s="69">
        <f t="shared" si="3011"/>
        <v>0</v>
      </c>
      <c r="G6684" s="848">
        <f t="shared" si="3011"/>
        <v>3750000</v>
      </c>
      <c r="H6684" s="53">
        <f t="shared" si="3011"/>
        <v>0</v>
      </c>
      <c r="I6684" s="945">
        <f t="shared" si="3011"/>
        <v>3750000</v>
      </c>
      <c r="J6684" s="659">
        <f t="shared" si="3011"/>
        <v>0</v>
      </c>
      <c r="K6684" s="741">
        <f t="shared" si="3000"/>
        <v>100</v>
      </c>
    </row>
    <row r="6685" spans="1:11" ht="14.1" customHeight="1" x14ac:dyDescent="0.25">
      <c r="A6685" s="768" t="s">
        <v>883</v>
      </c>
      <c r="B6685" s="41" t="s">
        <v>887</v>
      </c>
      <c r="C6685" s="421">
        <f>C6686</f>
        <v>3750000</v>
      </c>
      <c r="D6685" s="421">
        <f t="shared" si="3011"/>
        <v>0</v>
      </c>
      <c r="E6685" s="421">
        <f t="shared" si="3011"/>
        <v>0</v>
      </c>
      <c r="F6685" s="791">
        <f t="shared" si="3011"/>
        <v>0</v>
      </c>
      <c r="G6685" s="851">
        <f t="shared" si="3011"/>
        <v>3750000</v>
      </c>
      <c r="H6685" s="421">
        <f t="shared" si="3011"/>
        <v>0</v>
      </c>
      <c r="I6685" s="948">
        <f t="shared" si="3011"/>
        <v>3750000</v>
      </c>
      <c r="J6685" s="872">
        <f t="shared" si="3011"/>
        <v>0</v>
      </c>
      <c r="K6685" s="743">
        <f t="shared" si="3000"/>
        <v>100</v>
      </c>
    </row>
    <row r="6686" spans="1:11" ht="14.1" customHeight="1" x14ac:dyDescent="0.25">
      <c r="A6686" s="378" t="s">
        <v>884</v>
      </c>
      <c r="B6686" s="4" t="s">
        <v>888</v>
      </c>
      <c r="C6686" s="6">
        <v>3750000</v>
      </c>
      <c r="D6686" s="708"/>
      <c r="E6686" s="708"/>
      <c r="F6686" s="709"/>
      <c r="G6686" s="844">
        <v>3750000</v>
      </c>
      <c r="H6686" s="652"/>
      <c r="I6686" s="947">
        <f>H6686+G6686</f>
        <v>3750000</v>
      </c>
      <c r="J6686" s="657">
        <f>C6686-I6686</f>
        <v>0</v>
      </c>
      <c r="K6686" s="733">
        <f t="shared" si="3000"/>
        <v>100</v>
      </c>
    </row>
    <row r="6687" spans="1:11" ht="14.1" customHeight="1" x14ac:dyDescent="0.25">
      <c r="A6687" s="378"/>
      <c r="B6687" s="4"/>
      <c r="C6687" s="6"/>
      <c r="D6687" s="708"/>
      <c r="E6687" s="708"/>
      <c r="F6687" s="709"/>
      <c r="G6687" s="844"/>
      <c r="H6687" s="652"/>
      <c r="I6687" s="947"/>
      <c r="J6687" s="657"/>
      <c r="K6687" s="733"/>
    </row>
    <row r="6688" spans="1:11" ht="14.1" customHeight="1" x14ac:dyDescent="0.25">
      <c r="A6688" s="912"/>
      <c r="B6688" s="879"/>
      <c r="C6688" s="913"/>
      <c r="D6688" s="904"/>
      <c r="E6688" s="904"/>
      <c r="F6688" s="904"/>
      <c r="G6688" s="906"/>
      <c r="H6688" s="906"/>
      <c r="I6688" s="951"/>
      <c r="J6688" s="907"/>
      <c r="K6688" s="884"/>
    </row>
    <row r="6689" spans="1:11" ht="14.1" customHeight="1" x14ac:dyDescent="0.25">
      <c r="A6689" s="914"/>
      <c r="B6689" s="7"/>
      <c r="C6689" s="915"/>
      <c r="D6689" s="908"/>
      <c r="E6689" s="908"/>
      <c r="F6689" s="908"/>
      <c r="G6689" s="910"/>
      <c r="H6689" s="910"/>
      <c r="I6689" s="952"/>
      <c r="J6689" s="911"/>
      <c r="K6689" s="887"/>
    </row>
    <row r="6690" spans="1:11" ht="14.1" customHeight="1" x14ac:dyDescent="0.25">
      <c r="A6690" s="914"/>
      <c r="B6690" s="7"/>
      <c r="C6690" s="915"/>
      <c r="D6690" s="908"/>
      <c r="E6690" s="908"/>
      <c r="F6690" s="908"/>
      <c r="G6690" s="910"/>
      <c r="H6690" s="910"/>
      <c r="I6690" s="952"/>
      <c r="J6690" s="911"/>
      <c r="K6690" s="887"/>
    </row>
    <row r="6691" spans="1:11" ht="14.1" customHeight="1" x14ac:dyDescent="0.25">
      <c r="A6691" s="914"/>
      <c r="B6691" s="7"/>
      <c r="C6691" s="915"/>
      <c r="D6691" s="908"/>
      <c r="E6691" s="908"/>
      <c r="F6691" s="908"/>
      <c r="G6691" s="910"/>
      <c r="H6691" s="910"/>
      <c r="I6691" s="952"/>
      <c r="J6691" s="911"/>
      <c r="K6691" s="887"/>
    </row>
    <row r="6692" spans="1:11" ht="14.1" customHeight="1" x14ac:dyDescent="0.25">
      <c r="A6692" s="914"/>
      <c r="B6692" s="7"/>
      <c r="C6692" s="915"/>
      <c r="D6692" s="908"/>
      <c r="E6692" s="908"/>
      <c r="F6692" s="908"/>
      <c r="G6692" s="910"/>
      <c r="H6692" s="910"/>
      <c r="I6692" s="952"/>
      <c r="J6692" s="911"/>
      <c r="K6692" s="887">
        <v>8</v>
      </c>
    </row>
    <row r="6693" spans="1:11" ht="14.1" customHeight="1" x14ac:dyDescent="0.25">
      <c r="A6693" s="717" t="s">
        <v>435</v>
      </c>
      <c r="B6693" s="689">
        <v>2</v>
      </c>
      <c r="C6693" s="690" t="s">
        <v>436</v>
      </c>
      <c r="D6693" s="690" t="s">
        <v>437</v>
      </c>
      <c r="E6693" s="690" t="s">
        <v>438</v>
      </c>
      <c r="F6693" s="691" t="s">
        <v>439</v>
      </c>
      <c r="G6693" s="801">
        <v>7</v>
      </c>
      <c r="H6693" s="581">
        <v>8</v>
      </c>
      <c r="I6693" s="924">
        <v>9</v>
      </c>
      <c r="J6693" s="582">
        <v>10</v>
      </c>
      <c r="K6693" s="718">
        <v>11</v>
      </c>
    </row>
    <row r="6694" spans="1:11" ht="14.1" customHeight="1" x14ac:dyDescent="0.25">
      <c r="A6694" s="745" t="s">
        <v>104</v>
      </c>
      <c r="B6694" s="38" t="s">
        <v>449</v>
      </c>
      <c r="C6694" s="620">
        <f>C6695</f>
        <v>52000000</v>
      </c>
      <c r="D6694" s="620">
        <f t="shared" ref="D6694:I6694" si="3012">D6695</f>
        <v>0</v>
      </c>
      <c r="E6694" s="620">
        <f t="shared" si="3012"/>
        <v>0</v>
      </c>
      <c r="F6694" s="620">
        <f t="shared" si="3012"/>
        <v>0</v>
      </c>
      <c r="G6694" s="620">
        <f t="shared" si="3012"/>
        <v>28734350</v>
      </c>
      <c r="H6694" s="620">
        <f t="shared" si="3012"/>
        <v>0</v>
      </c>
      <c r="I6694" s="620">
        <f t="shared" si="3012"/>
        <v>28734350</v>
      </c>
      <c r="J6694" s="866">
        <f t="shared" ref="J6694" si="3013">J6695+J6701</f>
        <v>23265650</v>
      </c>
      <c r="K6694" s="746">
        <f t="shared" ref="K6694:K6725" si="3014">I6694/C6694*100</f>
        <v>55.258365384615381</v>
      </c>
    </row>
    <row r="6695" spans="1:11" ht="14.1" customHeight="1" thickBot="1" x14ac:dyDescent="0.3">
      <c r="A6695" s="772" t="s">
        <v>889</v>
      </c>
      <c r="B6695" s="49" t="s">
        <v>988</v>
      </c>
      <c r="C6695" s="661">
        <f>C6696+C6701</f>
        <v>52000000</v>
      </c>
      <c r="D6695" s="661">
        <f t="shared" ref="D6695:H6695" si="3015">D6696+D6701</f>
        <v>0</v>
      </c>
      <c r="E6695" s="661">
        <f t="shared" si="3015"/>
        <v>0</v>
      </c>
      <c r="F6695" s="661">
        <f t="shared" si="3015"/>
        <v>0</v>
      </c>
      <c r="G6695" s="661">
        <f t="shared" si="3015"/>
        <v>28734350</v>
      </c>
      <c r="H6695" s="661">
        <f t="shared" si="3015"/>
        <v>0</v>
      </c>
      <c r="I6695" s="661">
        <f>I6696+I6701</f>
        <v>28734350</v>
      </c>
      <c r="J6695" s="876">
        <f t="shared" ref="J6695" si="3016">J6696</f>
        <v>23218150</v>
      </c>
      <c r="K6695" s="739">
        <f t="shared" si="3014"/>
        <v>55.258365384615381</v>
      </c>
    </row>
    <row r="6696" spans="1:11" ht="14.1" customHeight="1" thickBot="1" x14ac:dyDescent="0.3">
      <c r="A6696" s="748" t="s">
        <v>890</v>
      </c>
      <c r="B6696" s="3" t="s">
        <v>80</v>
      </c>
      <c r="C6696" s="617">
        <f>C6697+C6699</f>
        <v>51870000</v>
      </c>
      <c r="D6696" s="617">
        <f t="shared" ref="D6696:J6696" si="3017">D6697+D6699</f>
        <v>0</v>
      </c>
      <c r="E6696" s="617">
        <f t="shared" si="3017"/>
        <v>0</v>
      </c>
      <c r="F6696" s="624">
        <f t="shared" si="3017"/>
        <v>0</v>
      </c>
      <c r="G6696" s="820">
        <f t="shared" si="3017"/>
        <v>28651850</v>
      </c>
      <c r="H6696" s="617">
        <f t="shared" si="3017"/>
        <v>0</v>
      </c>
      <c r="I6696" s="934">
        <f t="shared" si="3017"/>
        <v>28651850</v>
      </c>
      <c r="J6696" s="625">
        <f t="shared" si="3017"/>
        <v>23218150</v>
      </c>
      <c r="K6696" s="741">
        <f t="shared" si="3014"/>
        <v>55.237806053595527</v>
      </c>
    </row>
    <row r="6697" spans="1:11" ht="14.1" customHeight="1" x14ac:dyDescent="0.25">
      <c r="A6697" s="773" t="s">
        <v>891</v>
      </c>
      <c r="B6697" s="41" t="s">
        <v>302</v>
      </c>
      <c r="C6697" s="618">
        <f>C6698</f>
        <v>8300000</v>
      </c>
      <c r="D6697" s="618">
        <f t="shared" ref="D6697:J6697" si="3018">D6698</f>
        <v>0</v>
      </c>
      <c r="E6697" s="618">
        <f t="shared" si="3018"/>
        <v>0</v>
      </c>
      <c r="F6697" s="626">
        <f t="shared" si="3018"/>
        <v>0</v>
      </c>
      <c r="G6697" s="821">
        <f t="shared" si="3018"/>
        <v>8300000</v>
      </c>
      <c r="H6697" s="618">
        <f t="shared" si="3018"/>
        <v>0</v>
      </c>
      <c r="I6697" s="935">
        <f t="shared" si="3018"/>
        <v>8300000</v>
      </c>
      <c r="J6697" s="628">
        <f t="shared" si="3018"/>
        <v>0</v>
      </c>
      <c r="K6697" s="743">
        <f t="shared" si="3014"/>
        <v>100</v>
      </c>
    </row>
    <row r="6698" spans="1:11" ht="14.1" customHeight="1" x14ac:dyDescent="0.25">
      <c r="A6698" s="732" t="s">
        <v>892</v>
      </c>
      <c r="B6698" s="4" t="s">
        <v>179</v>
      </c>
      <c r="C6698" s="12">
        <v>8300000</v>
      </c>
      <c r="D6698" s="218"/>
      <c r="E6698" s="218"/>
      <c r="F6698" s="697"/>
      <c r="G6698" s="822">
        <v>8300000</v>
      </c>
      <c r="H6698" s="605">
        <v>0</v>
      </c>
      <c r="I6698" s="823">
        <f>H6698+G6698</f>
        <v>8300000</v>
      </c>
      <c r="J6698" s="604">
        <f>C6698-I6698</f>
        <v>0</v>
      </c>
      <c r="K6698" s="733">
        <f t="shared" si="3014"/>
        <v>100</v>
      </c>
    </row>
    <row r="6699" spans="1:11" ht="14.1" customHeight="1" x14ac:dyDescent="0.25">
      <c r="A6699" s="732" t="s">
        <v>893</v>
      </c>
      <c r="B6699" s="4" t="s">
        <v>768</v>
      </c>
      <c r="C6699" s="12">
        <f>C6700</f>
        <v>43570000</v>
      </c>
      <c r="D6699" s="12">
        <f t="shared" ref="D6699:J6699" si="3019">D6700</f>
        <v>0</v>
      </c>
      <c r="E6699" s="12">
        <f t="shared" si="3019"/>
        <v>0</v>
      </c>
      <c r="F6699" s="633">
        <f t="shared" si="3019"/>
        <v>0</v>
      </c>
      <c r="G6699" s="824">
        <f t="shared" si="3019"/>
        <v>20351850</v>
      </c>
      <c r="H6699" s="12">
        <f t="shared" si="3019"/>
        <v>0</v>
      </c>
      <c r="I6699" s="834">
        <f t="shared" si="3019"/>
        <v>20351850</v>
      </c>
      <c r="J6699" s="634">
        <f t="shared" si="3019"/>
        <v>23218150</v>
      </c>
      <c r="K6699" s="733">
        <f t="shared" si="3014"/>
        <v>46.710695432637131</v>
      </c>
    </row>
    <row r="6700" spans="1:11" ht="14.1" customHeight="1" thickBot="1" x14ac:dyDescent="0.3">
      <c r="A6700" s="736" t="s">
        <v>894</v>
      </c>
      <c r="B6700" s="32" t="s">
        <v>303</v>
      </c>
      <c r="C6700" s="611">
        <v>43570000</v>
      </c>
      <c r="D6700" s="211"/>
      <c r="E6700" s="211"/>
      <c r="F6700" s="693"/>
      <c r="G6700" s="828">
        <v>20351850</v>
      </c>
      <c r="H6700" s="662">
        <v>0</v>
      </c>
      <c r="I6700" s="829">
        <f>H6700+G6700</f>
        <v>20351850</v>
      </c>
      <c r="J6700" s="630">
        <f>C6700-I6700</f>
        <v>23218150</v>
      </c>
      <c r="K6700" s="737">
        <f t="shared" si="3014"/>
        <v>46.710695432637131</v>
      </c>
    </row>
    <row r="6701" spans="1:11" ht="14.1" customHeight="1" thickBot="1" x14ac:dyDescent="0.3">
      <c r="A6701" s="748" t="s">
        <v>895</v>
      </c>
      <c r="B6701" s="3" t="s">
        <v>136</v>
      </c>
      <c r="C6701" s="617">
        <f>C6702+C6704</f>
        <v>130000</v>
      </c>
      <c r="D6701" s="617">
        <f t="shared" ref="D6701:J6701" si="3020">D6702+D6704</f>
        <v>0</v>
      </c>
      <c r="E6701" s="617">
        <f t="shared" si="3020"/>
        <v>0</v>
      </c>
      <c r="F6701" s="624">
        <f t="shared" si="3020"/>
        <v>0</v>
      </c>
      <c r="G6701" s="820">
        <f t="shared" si="3020"/>
        <v>82500</v>
      </c>
      <c r="H6701" s="617">
        <f t="shared" si="3020"/>
        <v>0</v>
      </c>
      <c r="I6701" s="934">
        <f t="shared" si="3020"/>
        <v>82500</v>
      </c>
      <c r="J6701" s="625">
        <f t="shared" si="3020"/>
        <v>47500</v>
      </c>
      <c r="K6701" s="741">
        <f t="shared" si="3014"/>
        <v>63.46153846153846</v>
      </c>
    </row>
    <row r="6702" spans="1:11" ht="14.1" customHeight="1" x14ac:dyDescent="0.25">
      <c r="A6702" s="768" t="s">
        <v>896</v>
      </c>
      <c r="B6702" s="41" t="s">
        <v>139</v>
      </c>
      <c r="C6702" s="618">
        <f>C6703</f>
        <v>60000</v>
      </c>
      <c r="D6702" s="618">
        <f t="shared" ref="D6702:J6702" si="3021">D6703</f>
        <v>0</v>
      </c>
      <c r="E6702" s="618">
        <f t="shared" si="3021"/>
        <v>0</v>
      </c>
      <c r="F6702" s="626">
        <f t="shared" si="3021"/>
        <v>0</v>
      </c>
      <c r="G6702" s="821">
        <f t="shared" si="3021"/>
        <v>60000</v>
      </c>
      <c r="H6702" s="618">
        <f t="shared" si="3021"/>
        <v>0</v>
      </c>
      <c r="I6702" s="935">
        <f t="shared" si="3021"/>
        <v>60000</v>
      </c>
      <c r="J6702" s="628">
        <f t="shared" si="3021"/>
        <v>0</v>
      </c>
      <c r="K6702" s="743">
        <f t="shared" si="3014"/>
        <v>100</v>
      </c>
    </row>
    <row r="6703" spans="1:11" ht="14.1" customHeight="1" x14ac:dyDescent="0.25">
      <c r="A6703" s="378" t="s">
        <v>897</v>
      </c>
      <c r="B6703" s="4" t="s">
        <v>213</v>
      </c>
      <c r="C6703" s="12">
        <v>60000</v>
      </c>
      <c r="D6703" s="218"/>
      <c r="E6703" s="218"/>
      <c r="F6703" s="697"/>
      <c r="G6703" s="822">
        <v>60000</v>
      </c>
      <c r="H6703" s="605"/>
      <c r="I6703" s="831">
        <f>H6703+G6703</f>
        <v>60000</v>
      </c>
      <c r="J6703" s="604">
        <f>C6703-I6703</f>
        <v>0</v>
      </c>
      <c r="K6703" s="733">
        <f t="shared" si="3014"/>
        <v>100</v>
      </c>
    </row>
    <row r="6704" spans="1:11" ht="14.1" customHeight="1" x14ac:dyDescent="0.25">
      <c r="A6704" s="378" t="s">
        <v>898</v>
      </c>
      <c r="B6704" s="4" t="s">
        <v>141</v>
      </c>
      <c r="C6704" s="12">
        <f>C6705</f>
        <v>70000</v>
      </c>
      <c r="D6704" s="12">
        <f t="shared" ref="D6704:J6704" si="3022">D6705</f>
        <v>0</v>
      </c>
      <c r="E6704" s="12">
        <f t="shared" si="3022"/>
        <v>0</v>
      </c>
      <c r="F6704" s="633">
        <f t="shared" si="3022"/>
        <v>0</v>
      </c>
      <c r="G6704" s="824">
        <f t="shared" si="3022"/>
        <v>22500</v>
      </c>
      <c r="H6704" s="12">
        <f t="shared" si="3022"/>
        <v>0</v>
      </c>
      <c r="I6704" s="834">
        <f t="shared" si="3022"/>
        <v>22500</v>
      </c>
      <c r="J6704" s="634">
        <f t="shared" si="3022"/>
        <v>47500</v>
      </c>
      <c r="K6704" s="733">
        <f t="shared" si="3014"/>
        <v>32.142857142857146</v>
      </c>
    </row>
    <row r="6705" spans="1:11" ht="14.1" customHeight="1" x14ac:dyDescent="0.25">
      <c r="A6705" s="378" t="s">
        <v>899</v>
      </c>
      <c r="B6705" s="4" t="s">
        <v>142</v>
      </c>
      <c r="C6705" s="12">
        <v>70000</v>
      </c>
      <c r="D6705" s="218"/>
      <c r="E6705" s="218"/>
      <c r="F6705" s="697"/>
      <c r="G6705" s="822">
        <v>22500</v>
      </c>
      <c r="H6705" s="605">
        <v>0</v>
      </c>
      <c r="I6705" s="831">
        <f>H6705+G6705</f>
        <v>22500</v>
      </c>
      <c r="J6705" s="604">
        <f>C6705-I6705</f>
        <v>47500</v>
      </c>
      <c r="K6705" s="733">
        <f t="shared" si="3014"/>
        <v>32.142857142857146</v>
      </c>
    </row>
    <row r="6706" spans="1:11" ht="14.1" customHeight="1" x14ac:dyDescent="0.25">
      <c r="A6706" s="745" t="s">
        <v>103</v>
      </c>
      <c r="B6706" s="38" t="s">
        <v>93</v>
      </c>
      <c r="C6706" s="620">
        <f>C6707+C6715</f>
        <v>6750000</v>
      </c>
      <c r="D6706" s="620">
        <f t="shared" ref="D6706:J6706" si="3023">D6707+D6715</f>
        <v>0</v>
      </c>
      <c r="E6706" s="620">
        <f t="shared" si="3023"/>
        <v>0</v>
      </c>
      <c r="F6706" s="453">
        <f t="shared" si="3023"/>
        <v>0</v>
      </c>
      <c r="G6706" s="832">
        <f t="shared" si="3023"/>
        <v>4851500</v>
      </c>
      <c r="H6706" s="620">
        <f t="shared" si="3023"/>
        <v>0</v>
      </c>
      <c r="I6706" s="810">
        <f t="shared" si="3023"/>
        <v>4851500</v>
      </c>
      <c r="J6706" s="866">
        <f t="shared" si="3023"/>
        <v>1898500</v>
      </c>
      <c r="K6706" s="746">
        <f t="shared" si="3014"/>
        <v>71.874074074074073</v>
      </c>
    </row>
    <row r="6707" spans="1:11" ht="14.1" customHeight="1" thickBot="1" x14ac:dyDescent="0.3">
      <c r="A6707" s="766" t="s">
        <v>51</v>
      </c>
      <c r="B6707" s="385" t="s">
        <v>52</v>
      </c>
      <c r="C6707" s="495">
        <f>C6708</f>
        <v>2000000</v>
      </c>
      <c r="D6707" s="495">
        <f t="shared" ref="D6707:J6707" si="3024">D6708</f>
        <v>0</v>
      </c>
      <c r="E6707" s="495">
        <f t="shared" si="3024"/>
        <v>0</v>
      </c>
      <c r="F6707" s="649">
        <f t="shared" si="3024"/>
        <v>0</v>
      </c>
      <c r="G6707" s="842">
        <f t="shared" si="3024"/>
        <v>2000000</v>
      </c>
      <c r="H6707" s="495">
        <f t="shared" si="3024"/>
        <v>0</v>
      </c>
      <c r="I6707" s="965">
        <f t="shared" si="3024"/>
        <v>2000000</v>
      </c>
      <c r="J6707" s="651">
        <f t="shared" si="3024"/>
        <v>0</v>
      </c>
      <c r="K6707" s="767">
        <f t="shared" si="3014"/>
        <v>100</v>
      </c>
    </row>
    <row r="6708" spans="1:11" ht="14.1" customHeight="1" thickBot="1" x14ac:dyDescent="0.3">
      <c r="A6708" s="372" t="s">
        <v>304</v>
      </c>
      <c r="B6708" s="3" t="s">
        <v>136</v>
      </c>
      <c r="C6708" s="617">
        <f>C6709+C6711+C6713</f>
        <v>2000000</v>
      </c>
      <c r="D6708" s="617">
        <f t="shared" ref="D6708:J6708" si="3025">D6709+D6711+D6713</f>
        <v>0</v>
      </c>
      <c r="E6708" s="617">
        <f t="shared" si="3025"/>
        <v>0</v>
      </c>
      <c r="F6708" s="624">
        <f t="shared" si="3025"/>
        <v>0</v>
      </c>
      <c r="G6708" s="820">
        <f t="shared" si="3025"/>
        <v>2000000</v>
      </c>
      <c r="H6708" s="617">
        <f t="shared" si="3025"/>
        <v>0</v>
      </c>
      <c r="I6708" s="934">
        <f t="shared" si="3025"/>
        <v>2000000</v>
      </c>
      <c r="J6708" s="625">
        <f t="shared" si="3025"/>
        <v>0</v>
      </c>
      <c r="K6708" s="741">
        <f t="shared" si="3014"/>
        <v>100</v>
      </c>
    </row>
    <row r="6709" spans="1:11" ht="14.1" customHeight="1" x14ac:dyDescent="0.25">
      <c r="A6709" s="747" t="s">
        <v>305</v>
      </c>
      <c r="B6709" s="41" t="s">
        <v>139</v>
      </c>
      <c r="C6709" s="618">
        <f>C6710</f>
        <v>350000</v>
      </c>
      <c r="D6709" s="618">
        <f t="shared" ref="D6709:J6709" si="3026">D6710</f>
        <v>0</v>
      </c>
      <c r="E6709" s="618">
        <f t="shared" si="3026"/>
        <v>0</v>
      </c>
      <c r="F6709" s="626">
        <f t="shared" si="3026"/>
        <v>0</v>
      </c>
      <c r="G6709" s="821">
        <f t="shared" si="3026"/>
        <v>350000</v>
      </c>
      <c r="H6709" s="618">
        <f t="shared" si="3026"/>
        <v>0</v>
      </c>
      <c r="I6709" s="935">
        <f t="shared" si="3026"/>
        <v>350000</v>
      </c>
      <c r="J6709" s="628">
        <f t="shared" si="3026"/>
        <v>0</v>
      </c>
      <c r="K6709" s="743">
        <f t="shared" si="3014"/>
        <v>100</v>
      </c>
    </row>
    <row r="6710" spans="1:11" ht="14.1" customHeight="1" x14ac:dyDescent="0.25">
      <c r="A6710" s="732" t="s">
        <v>306</v>
      </c>
      <c r="B6710" s="4" t="s">
        <v>140</v>
      </c>
      <c r="C6710" s="12">
        <v>350000</v>
      </c>
      <c r="D6710" s="218"/>
      <c r="E6710" s="218"/>
      <c r="F6710" s="697"/>
      <c r="G6710" s="822">
        <v>350000</v>
      </c>
      <c r="H6710" s="605"/>
      <c r="I6710" s="823">
        <f>H6710+G6710</f>
        <v>350000</v>
      </c>
      <c r="J6710" s="604">
        <f>C6710-I6710</f>
        <v>0</v>
      </c>
      <c r="K6710" s="733">
        <f t="shared" si="3014"/>
        <v>100</v>
      </c>
    </row>
    <row r="6711" spans="1:11" ht="14.1" customHeight="1" x14ac:dyDescent="0.25">
      <c r="A6711" s="732" t="s">
        <v>307</v>
      </c>
      <c r="B6711" s="4" t="s">
        <v>141</v>
      </c>
      <c r="C6711" s="12">
        <f>C6712</f>
        <v>120000</v>
      </c>
      <c r="D6711" s="12">
        <f t="shared" ref="D6711:J6711" si="3027">D6712</f>
        <v>0</v>
      </c>
      <c r="E6711" s="12">
        <f t="shared" si="3027"/>
        <v>0</v>
      </c>
      <c r="F6711" s="633">
        <f t="shared" si="3027"/>
        <v>0</v>
      </c>
      <c r="G6711" s="824">
        <f t="shared" si="3027"/>
        <v>120000</v>
      </c>
      <c r="H6711" s="12">
        <f t="shared" si="3027"/>
        <v>0</v>
      </c>
      <c r="I6711" s="834">
        <f t="shared" si="3027"/>
        <v>120000</v>
      </c>
      <c r="J6711" s="634">
        <f t="shared" si="3027"/>
        <v>0</v>
      </c>
      <c r="K6711" s="733">
        <f t="shared" si="3014"/>
        <v>100</v>
      </c>
    </row>
    <row r="6712" spans="1:11" ht="14.1" customHeight="1" x14ac:dyDescent="0.25">
      <c r="A6712" s="732" t="s">
        <v>308</v>
      </c>
      <c r="B6712" s="4" t="s">
        <v>142</v>
      </c>
      <c r="C6712" s="12">
        <v>120000</v>
      </c>
      <c r="D6712" s="218"/>
      <c r="E6712" s="218"/>
      <c r="F6712" s="697"/>
      <c r="G6712" s="822">
        <v>120000</v>
      </c>
      <c r="H6712" s="605"/>
      <c r="I6712" s="823">
        <f>H6712+G6712</f>
        <v>120000</v>
      </c>
      <c r="J6712" s="604">
        <f>C6712-I6712</f>
        <v>0</v>
      </c>
      <c r="K6712" s="733">
        <f t="shared" si="3014"/>
        <v>100</v>
      </c>
    </row>
    <row r="6713" spans="1:11" ht="14.1" customHeight="1" x14ac:dyDescent="0.25">
      <c r="A6713" s="732" t="s">
        <v>309</v>
      </c>
      <c r="B6713" s="4" t="s">
        <v>143</v>
      </c>
      <c r="C6713" s="12">
        <f>C6714</f>
        <v>1530000</v>
      </c>
      <c r="D6713" s="12">
        <f t="shared" ref="D6713:J6713" si="3028">D6714</f>
        <v>0</v>
      </c>
      <c r="E6713" s="12">
        <f t="shared" si="3028"/>
        <v>0</v>
      </c>
      <c r="F6713" s="633">
        <f t="shared" si="3028"/>
        <v>0</v>
      </c>
      <c r="G6713" s="824">
        <f t="shared" si="3028"/>
        <v>1530000</v>
      </c>
      <c r="H6713" s="12">
        <f t="shared" si="3028"/>
        <v>0</v>
      </c>
      <c r="I6713" s="834">
        <f t="shared" si="3028"/>
        <v>1530000</v>
      </c>
      <c r="J6713" s="634">
        <f t="shared" si="3028"/>
        <v>0</v>
      </c>
      <c r="K6713" s="733">
        <f t="shared" si="3014"/>
        <v>100</v>
      </c>
    </row>
    <row r="6714" spans="1:11" ht="14.1" customHeight="1" x14ac:dyDescent="0.25">
      <c r="A6714" s="732" t="s">
        <v>310</v>
      </c>
      <c r="B6714" s="4" t="s">
        <v>144</v>
      </c>
      <c r="C6714" s="12">
        <v>1530000</v>
      </c>
      <c r="D6714" s="218"/>
      <c r="E6714" s="218"/>
      <c r="F6714" s="697"/>
      <c r="G6714" s="822">
        <v>1530000</v>
      </c>
      <c r="H6714" s="605">
        <v>0</v>
      </c>
      <c r="I6714" s="823">
        <f>H6714+G6714</f>
        <v>1530000</v>
      </c>
      <c r="J6714" s="604">
        <f>C6714-I6714</f>
        <v>0</v>
      </c>
      <c r="K6714" s="733">
        <f t="shared" si="3014"/>
        <v>100</v>
      </c>
    </row>
    <row r="6715" spans="1:11" ht="14.1" customHeight="1" thickBot="1" x14ac:dyDescent="0.3">
      <c r="A6715" s="371" t="s">
        <v>900</v>
      </c>
      <c r="B6715" s="47" t="s">
        <v>901</v>
      </c>
      <c r="C6715" s="616">
        <f>C6716+C6719</f>
        <v>4750000</v>
      </c>
      <c r="D6715" s="616">
        <f t="shared" ref="D6715:H6715" si="3029">D6716+D6719</f>
        <v>0</v>
      </c>
      <c r="E6715" s="616">
        <f t="shared" si="3029"/>
        <v>0</v>
      </c>
      <c r="F6715" s="622">
        <f t="shared" si="3029"/>
        <v>0</v>
      </c>
      <c r="G6715" s="838">
        <f t="shared" si="3029"/>
        <v>2851500</v>
      </c>
      <c r="H6715" s="641">
        <f t="shared" si="3029"/>
        <v>0</v>
      </c>
      <c r="I6715" s="962">
        <f>I6716+I6719</f>
        <v>2851500</v>
      </c>
      <c r="J6715" s="632">
        <f t="shared" ref="J6715" si="3030">J6716+J6719</f>
        <v>1898500</v>
      </c>
      <c r="K6715" s="739">
        <f t="shared" si="3014"/>
        <v>60.031578947368423</v>
      </c>
    </row>
    <row r="6716" spans="1:11" ht="14.1" customHeight="1" thickBot="1" x14ac:dyDescent="0.3">
      <c r="A6716" s="372" t="s">
        <v>902</v>
      </c>
      <c r="B6716" s="3" t="s">
        <v>80</v>
      </c>
      <c r="C6716" s="617">
        <f>C6717</f>
        <v>1350000</v>
      </c>
      <c r="D6716" s="617">
        <f t="shared" ref="D6716:J6717" si="3031">D6717</f>
        <v>0</v>
      </c>
      <c r="E6716" s="617">
        <f t="shared" si="3031"/>
        <v>0</v>
      </c>
      <c r="F6716" s="624">
        <f t="shared" si="3031"/>
        <v>0</v>
      </c>
      <c r="G6716" s="820">
        <f t="shared" si="3031"/>
        <v>450000</v>
      </c>
      <c r="H6716" s="617">
        <f t="shared" si="3031"/>
        <v>0</v>
      </c>
      <c r="I6716" s="934">
        <f t="shared" si="3031"/>
        <v>450000</v>
      </c>
      <c r="J6716" s="625">
        <f t="shared" si="3031"/>
        <v>900000</v>
      </c>
      <c r="K6716" s="741">
        <f t="shared" si="3014"/>
        <v>33.333333333333329</v>
      </c>
    </row>
    <row r="6717" spans="1:11" ht="14.1" customHeight="1" x14ac:dyDescent="0.25">
      <c r="A6717" s="747" t="s">
        <v>903</v>
      </c>
      <c r="B6717" s="41" t="s">
        <v>302</v>
      </c>
      <c r="C6717" s="618">
        <f>C6718</f>
        <v>1350000</v>
      </c>
      <c r="D6717" s="618">
        <f t="shared" si="3031"/>
        <v>0</v>
      </c>
      <c r="E6717" s="618">
        <f t="shared" si="3031"/>
        <v>0</v>
      </c>
      <c r="F6717" s="626">
        <f t="shared" si="3031"/>
        <v>0</v>
      </c>
      <c r="G6717" s="821">
        <f t="shared" si="3031"/>
        <v>450000</v>
      </c>
      <c r="H6717" s="618">
        <f t="shared" si="3031"/>
        <v>0</v>
      </c>
      <c r="I6717" s="935">
        <f t="shared" si="3031"/>
        <v>450000</v>
      </c>
      <c r="J6717" s="628">
        <f t="shared" si="3031"/>
        <v>900000</v>
      </c>
      <c r="K6717" s="743">
        <f t="shared" si="3014"/>
        <v>33.333333333333329</v>
      </c>
    </row>
    <row r="6718" spans="1:11" ht="14.1" customHeight="1" thickBot="1" x14ac:dyDescent="0.3">
      <c r="A6718" s="736" t="s">
        <v>904</v>
      </c>
      <c r="B6718" s="32" t="s">
        <v>179</v>
      </c>
      <c r="C6718" s="611">
        <v>1350000</v>
      </c>
      <c r="D6718" s="590"/>
      <c r="E6718" s="590"/>
      <c r="F6718" s="698"/>
      <c r="G6718" s="828">
        <v>450000</v>
      </c>
      <c r="H6718" s="629">
        <v>0</v>
      </c>
      <c r="I6718" s="829">
        <f>H6718+G6718</f>
        <v>450000</v>
      </c>
      <c r="J6718" s="630">
        <f>C6718-I6718</f>
        <v>900000</v>
      </c>
      <c r="K6718" s="737">
        <f t="shared" si="3014"/>
        <v>33.333333333333329</v>
      </c>
    </row>
    <row r="6719" spans="1:11" ht="14.1" customHeight="1" thickBot="1" x14ac:dyDescent="0.3">
      <c r="A6719" s="372" t="s">
        <v>905</v>
      </c>
      <c r="B6719" s="3" t="s">
        <v>136</v>
      </c>
      <c r="C6719" s="617">
        <f>C6720+C6722+C6724</f>
        <v>3400000</v>
      </c>
      <c r="D6719" s="617">
        <f t="shared" ref="D6719:J6719" si="3032">D6720+D6722+D6724</f>
        <v>0</v>
      </c>
      <c r="E6719" s="617">
        <f t="shared" si="3032"/>
        <v>0</v>
      </c>
      <c r="F6719" s="624">
        <f t="shared" si="3032"/>
        <v>0</v>
      </c>
      <c r="G6719" s="820">
        <f t="shared" si="3032"/>
        <v>2401500</v>
      </c>
      <c r="H6719" s="617">
        <f t="shared" si="3032"/>
        <v>0</v>
      </c>
      <c r="I6719" s="934">
        <f t="shared" si="3032"/>
        <v>2401500</v>
      </c>
      <c r="J6719" s="625">
        <f t="shared" si="3032"/>
        <v>998500</v>
      </c>
      <c r="K6719" s="741">
        <f t="shared" si="3014"/>
        <v>70.632352941176464</v>
      </c>
    </row>
    <row r="6720" spans="1:11" ht="14.1" customHeight="1" x14ac:dyDescent="0.25">
      <c r="A6720" s="747" t="s">
        <v>906</v>
      </c>
      <c r="B6720" s="41" t="s">
        <v>139</v>
      </c>
      <c r="C6720" s="618">
        <f>C6721</f>
        <v>310000</v>
      </c>
      <c r="D6720" s="618">
        <f t="shared" ref="D6720:J6720" si="3033">D6721</f>
        <v>0</v>
      </c>
      <c r="E6720" s="618">
        <f t="shared" si="3033"/>
        <v>0</v>
      </c>
      <c r="F6720" s="626">
        <f t="shared" si="3033"/>
        <v>0</v>
      </c>
      <c r="G6720" s="821">
        <f t="shared" si="3033"/>
        <v>148500</v>
      </c>
      <c r="H6720" s="618">
        <f t="shared" si="3033"/>
        <v>0</v>
      </c>
      <c r="I6720" s="935">
        <f t="shared" si="3033"/>
        <v>148500</v>
      </c>
      <c r="J6720" s="628">
        <f t="shared" si="3033"/>
        <v>161500</v>
      </c>
      <c r="K6720" s="743">
        <f t="shared" si="3014"/>
        <v>47.903225806451609</v>
      </c>
    </row>
    <row r="6721" spans="1:11" ht="14.1" customHeight="1" x14ac:dyDescent="0.25">
      <c r="A6721" s="732" t="s">
        <v>907</v>
      </c>
      <c r="B6721" s="4" t="s">
        <v>213</v>
      </c>
      <c r="C6721" s="12">
        <v>310000</v>
      </c>
      <c r="D6721" s="218"/>
      <c r="E6721" s="218"/>
      <c r="F6721" s="697"/>
      <c r="G6721" s="822">
        <v>148500</v>
      </c>
      <c r="H6721" s="605">
        <v>0</v>
      </c>
      <c r="I6721" s="823">
        <f>H6721+G6721</f>
        <v>148500</v>
      </c>
      <c r="J6721" s="604">
        <f>C6721-I6721</f>
        <v>161500</v>
      </c>
      <c r="K6721" s="733">
        <f t="shared" si="3014"/>
        <v>47.903225806451609</v>
      </c>
    </row>
    <row r="6722" spans="1:11" ht="14.1" customHeight="1" x14ac:dyDescent="0.25">
      <c r="A6722" s="747" t="s">
        <v>908</v>
      </c>
      <c r="B6722" s="4" t="s">
        <v>141</v>
      </c>
      <c r="C6722" s="611">
        <f>C6723</f>
        <v>210000</v>
      </c>
      <c r="D6722" s="611">
        <f t="shared" ref="D6722:J6722" si="3034">D6723</f>
        <v>0</v>
      </c>
      <c r="E6722" s="611">
        <f t="shared" si="3034"/>
        <v>0</v>
      </c>
      <c r="F6722" s="663">
        <f t="shared" si="3034"/>
        <v>0</v>
      </c>
      <c r="G6722" s="857">
        <f t="shared" si="3034"/>
        <v>93000</v>
      </c>
      <c r="H6722" s="611">
        <f t="shared" si="3034"/>
        <v>0</v>
      </c>
      <c r="I6722" s="953">
        <f t="shared" si="3034"/>
        <v>93000</v>
      </c>
      <c r="J6722" s="664">
        <f t="shared" si="3034"/>
        <v>117000</v>
      </c>
      <c r="K6722" s="733">
        <f t="shared" si="3014"/>
        <v>44.285714285714285</v>
      </c>
    </row>
    <row r="6723" spans="1:11" ht="14.1" customHeight="1" x14ac:dyDescent="0.25">
      <c r="A6723" s="747" t="s">
        <v>909</v>
      </c>
      <c r="B6723" s="4" t="s">
        <v>142</v>
      </c>
      <c r="C6723" s="611">
        <v>210000</v>
      </c>
      <c r="D6723" s="211"/>
      <c r="E6723" s="211"/>
      <c r="F6723" s="693"/>
      <c r="G6723" s="828">
        <v>93000</v>
      </c>
      <c r="H6723" s="629">
        <v>0</v>
      </c>
      <c r="I6723" s="829">
        <f>H6723+G6723</f>
        <v>93000</v>
      </c>
      <c r="J6723" s="630">
        <f>C6723-I6723</f>
        <v>117000</v>
      </c>
      <c r="K6723" s="733">
        <f t="shared" si="3014"/>
        <v>44.285714285714285</v>
      </c>
    </row>
    <row r="6724" spans="1:11" ht="14.1" customHeight="1" x14ac:dyDescent="0.25">
      <c r="A6724" s="768" t="s">
        <v>910</v>
      </c>
      <c r="B6724" s="5" t="s">
        <v>143</v>
      </c>
      <c r="C6724" s="611">
        <f>C6725</f>
        <v>2880000</v>
      </c>
      <c r="D6724" s="611">
        <f t="shared" ref="D6724:J6724" si="3035">D6725</f>
        <v>0</v>
      </c>
      <c r="E6724" s="611">
        <f t="shared" si="3035"/>
        <v>0</v>
      </c>
      <c r="F6724" s="663">
        <f t="shared" si="3035"/>
        <v>0</v>
      </c>
      <c r="G6724" s="824">
        <f t="shared" si="3035"/>
        <v>2160000</v>
      </c>
      <c r="H6724" s="12">
        <f t="shared" si="3035"/>
        <v>0</v>
      </c>
      <c r="I6724" s="834">
        <f t="shared" si="3035"/>
        <v>2160000</v>
      </c>
      <c r="J6724" s="634">
        <f t="shared" si="3035"/>
        <v>720000</v>
      </c>
      <c r="K6724" s="733">
        <f t="shared" si="3014"/>
        <v>75</v>
      </c>
    </row>
    <row r="6725" spans="1:11" ht="14.1" customHeight="1" x14ac:dyDescent="0.25">
      <c r="A6725" s="768" t="s">
        <v>911</v>
      </c>
      <c r="B6725" s="5" t="s">
        <v>144</v>
      </c>
      <c r="C6725" s="611">
        <v>2880000</v>
      </c>
      <c r="D6725" s="590"/>
      <c r="E6725" s="590"/>
      <c r="F6725" s="698"/>
      <c r="G6725" s="828">
        <v>2160000</v>
      </c>
      <c r="H6725" s="629">
        <v>0</v>
      </c>
      <c r="I6725" s="829">
        <f>H6725+G6725</f>
        <v>2160000</v>
      </c>
      <c r="J6725" s="630">
        <f>C6725-I6725</f>
        <v>720000</v>
      </c>
      <c r="K6725" s="733">
        <f t="shared" si="3014"/>
        <v>75</v>
      </c>
    </row>
    <row r="6726" spans="1:11" ht="14.1" customHeight="1" x14ac:dyDescent="0.25">
      <c r="A6726" s="773"/>
      <c r="B6726" s="430"/>
      <c r="C6726" s="611"/>
      <c r="D6726" s="590"/>
      <c r="E6726" s="590"/>
      <c r="F6726" s="698"/>
      <c r="G6726" s="805"/>
      <c r="H6726" s="629"/>
      <c r="I6726" s="829"/>
      <c r="J6726" s="630"/>
      <c r="K6726" s="737"/>
    </row>
    <row r="6727" spans="1:11" ht="14.1" customHeight="1" x14ac:dyDescent="0.25">
      <c r="A6727" s="912"/>
      <c r="B6727" s="912"/>
      <c r="C6727" s="880"/>
      <c r="D6727" s="916"/>
      <c r="E6727" s="916"/>
      <c r="F6727" s="916"/>
      <c r="G6727" s="916"/>
      <c r="H6727" s="882"/>
      <c r="I6727" s="882"/>
      <c r="J6727" s="883"/>
      <c r="K6727" s="884"/>
    </row>
    <row r="6728" spans="1:11" ht="14.1" customHeight="1" x14ac:dyDescent="0.25">
      <c r="A6728" s="914"/>
      <c r="B6728" s="914"/>
      <c r="C6728" s="885"/>
      <c r="D6728" s="917"/>
      <c r="E6728" s="917"/>
      <c r="F6728" s="917"/>
      <c r="G6728" s="917"/>
      <c r="H6728" s="415"/>
      <c r="I6728" s="415"/>
      <c r="J6728" s="886"/>
      <c r="K6728" s="887"/>
    </row>
    <row r="6729" spans="1:11" ht="14.1" customHeight="1" x14ac:dyDescent="0.25">
      <c r="A6729" s="914"/>
      <c r="B6729" s="914"/>
      <c r="C6729" s="885"/>
      <c r="D6729" s="917"/>
      <c r="E6729" s="917"/>
      <c r="F6729" s="917"/>
      <c r="G6729" s="917"/>
      <c r="H6729" s="415"/>
      <c r="I6729" s="415"/>
      <c r="J6729" s="886"/>
      <c r="K6729" s="887"/>
    </row>
    <row r="6730" spans="1:11" ht="14.1" customHeight="1" x14ac:dyDescent="0.25">
      <c r="A6730" s="914"/>
      <c r="B6730" s="914"/>
      <c r="C6730" s="885"/>
      <c r="D6730" s="917"/>
      <c r="E6730" s="917"/>
      <c r="F6730" s="917"/>
      <c r="G6730" s="917"/>
      <c r="H6730" s="415"/>
      <c r="I6730" s="415"/>
      <c r="J6730" s="886"/>
      <c r="K6730" s="887"/>
    </row>
    <row r="6731" spans="1:11" ht="14.1" customHeight="1" x14ac:dyDescent="0.25">
      <c r="A6731" s="914"/>
      <c r="B6731" s="914"/>
      <c r="C6731" s="885"/>
      <c r="D6731" s="917"/>
      <c r="E6731" s="917"/>
      <c r="F6731" s="917"/>
      <c r="G6731" s="917"/>
      <c r="H6731" s="415"/>
      <c r="I6731" s="415"/>
      <c r="J6731" s="886"/>
      <c r="K6731" s="887"/>
    </row>
    <row r="6732" spans="1:11" ht="14.1" customHeight="1" x14ac:dyDescent="0.25">
      <c r="A6732" s="914"/>
      <c r="B6732" s="914"/>
      <c r="C6732" s="885"/>
      <c r="D6732" s="917"/>
      <c r="E6732" s="917"/>
      <c r="F6732" s="917"/>
      <c r="G6732" s="917"/>
      <c r="H6732" s="415"/>
      <c r="I6732" s="415"/>
      <c r="J6732" s="886"/>
      <c r="K6732" s="887"/>
    </row>
    <row r="6733" spans="1:11" ht="14.1" customHeight="1" x14ac:dyDescent="0.25">
      <c r="A6733" s="914"/>
      <c r="B6733" s="914"/>
      <c r="C6733" s="885"/>
      <c r="D6733" s="917"/>
      <c r="E6733" s="917"/>
      <c r="F6733" s="917"/>
      <c r="G6733" s="917"/>
      <c r="H6733" s="415"/>
      <c r="I6733" s="415"/>
      <c r="J6733" s="886"/>
      <c r="K6733" s="887">
        <v>9</v>
      </c>
    </row>
    <row r="6734" spans="1:11" ht="14.1" customHeight="1" x14ac:dyDescent="0.25">
      <c r="A6734" s="717" t="s">
        <v>435</v>
      </c>
      <c r="B6734" s="689">
        <v>2</v>
      </c>
      <c r="C6734" s="690" t="s">
        <v>436</v>
      </c>
      <c r="D6734" s="690" t="s">
        <v>437</v>
      </c>
      <c r="E6734" s="690" t="s">
        <v>438</v>
      </c>
      <c r="F6734" s="691" t="s">
        <v>439</v>
      </c>
      <c r="G6734" s="801">
        <v>7</v>
      </c>
      <c r="H6734" s="581">
        <v>8</v>
      </c>
      <c r="I6734" s="924">
        <v>9</v>
      </c>
      <c r="J6734" s="582">
        <v>10</v>
      </c>
      <c r="K6734" s="718">
        <v>11</v>
      </c>
    </row>
    <row r="6735" spans="1:11" ht="14.1" customHeight="1" x14ac:dyDescent="0.25">
      <c r="A6735" s="774" t="s">
        <v>773</v>
      </c>
      <c r="B6735" s="426" t="s">
        <v>774</v>
      </c>
      <c r="C6735" s="666">
        <f t="shared" ref="C6735:J6735" si="3036">C6736+C6750</f>
        <v>11500000</v>
      </c>
      <c r="D6735" s="666">
        <f t="shared" si="3036"/>
        <v>0</v>
      </c>
      <c r="E6735" s="666">
        <f t="shared" si="3036"/>
        <v>0</v>
      </c>
      <c r="F6735" s="650">
        <f t="shared" si="3036"/>
        <v>0</v>
      </c>
      <c r="G6735" s="858">
        <f t="shared" si="3036"/>
        <v>1434000</v>
      </c>
      <c r="H6735" s="666">
        <f t="shared" si="3036"/>
        <v>8589250</v>
      </c>
      <c r="I6735" s="843">
        <f t="shared" si="3036"/>
        <v>10023250</v>
      </c>
      <c r="J6735" s="877">
        <f t="shared" si="3036"/>
        <v>1476750</v>
      </c>
      <c r="K6735" s="775">
        <f>I6735/C6735*100</f>
        <v>87.158695652173918</v>
      </c>
    </row>
    <row r="6736" spans="1:11" ht="14.1" customHeight="1" thickBot="1" x14ac:dyDescent="0.3">
      <c r="A6736" s="371" t="s">
        <v>53</v>
      </c>
      <c r="B6736" s="54" t="s">
        <v>54</v>
      </c>
      <c r="C6736" s="616">
        <f>C6737</f>
        <v>10000000</v>
      </c>
      <c r="D6736" s="616">
        <f t="shared" ref="D6736:J6736" si="3037">D6737</f>
        <v>0</v>
      </c>
      <c r="E6736" s="616">
        <f t="shared" si="3037"/>
        <v>0</v>
      </c>
      <c r="F6736" s="622">
        <f t="shared" si="3037"/>
        <v>0</v>
      </c>
      <c r="G6736" s="819">
        <f t="shared" si="3037"/>
        <v>655250</v>
      </c>
      <c r="H6736" s="1593">
        <f t="shared" si="3037"/>
        <v>8589250</v>
      </c>
      <c r="I6736" s="961">
        <f t="shared" si="3037"/>
        <v>9244500</v>
      </c>
      <c r="J6736" s="865">
        <f t="shared" si="3037"/>
        <v>755500</v>
      </c>
      <c r="K6736" s="739">
        <f t="shared" ref="K6736:K6740" si="3038">I6736/C6736*100</f>
        <v>92.444999999999993</v>
      </c>
    </row>
    <row r="6737" spans="1:11" ht="14.1" customHeight="1" thickBot="1" x14ac:dyDescent="0.3">
      <c r="A6737" s="776" t="s">
        <v>311</v>
      </c>
      <c r="B6737" s="3" t="s">
        <v>136</v>
      </c>
      <c r="C6737" s="617">
        <f>C6738+C6740+C6744+C6747</f>
        <v>10000000</v>
      </c>
      <c r="D6737" s="617">
        <f t="shared" ref="D6737:J6737" si="3039">D6738+D6740+D6744+D6747</f>
        <v>0</v>
      </c>
      <c r="E6737" s="617">
        <f t="shared" si="3039"/>
        <v>0</v>
      </c>
      <c r="F6737" s="624">
        <f t="shared" si="3039"/>
        <v>0</v>
      </c>
      <c r="G6737" s="820">
        <f t="shared" si="3039"/>
        <v>655250</v>
      </c>
      <c r="H6737" s="617">
        <f t="shared" si="3039"/>
        <v>8589250</v>
      </c>
      <c r="I6737" s="934">
        <f t="shared" si="3039"/>
        <v>9244500</v>
      </c>
      <c r="J6737" s="625">
        <f t="shared" si="3039"/>
        <v>755500</v>
      </c>
      <c r="K6737" s="741">
        <f t="shared" si="3038"/>
        <v>92.444999999999993</v>
      </c>
    </row>
    <row r="6738" spans="1:11" ht="14.1" customHeight="1" x14ac:dyDescent="0.25">
      <c r="A6738" s="777" t="s">
        <v>312</v>
      </c>
      <c r="B6738" s="41" t="s">
        <v>139</v>
      </c>
      <c r="C6738" s="618">
        <f>C6739</f>
        <v>1550000</v>
      </c>
      <c r="D6738" s="618">
        <f t="shared" ref="D6738:J6738" si="3040">D6739</f>
        <v>0</v>
      </c>
      <c r="E6738" s="618">
        <f t="shared" si="3040"/>
        <v>0</v>
      </c>
      <c r="F6738" s="626">
        <f t="shared" si="3040"/>
        <v>0</v>
      </c>
      <c r="G6738" s="821">
        <f t="shared" si="3040"/>
        <v>404000</v>
      </c>
      <c r="H6738" s="618">
        <f t="shared" si="3040"/>
        <v>1146000</v>
      </c>
      <c r="I6738" s="935">
        <f t="shared" si="3040"/>
        <v>1550000</v>
      </c>
      <c r="J6738" s="628">
        <f t="shared" si="3040"/>
        <v>0</v>
      </c>
      <c r="K6738" s="743">
        <f t="shared" si="3038"/>
        <v>100</v>
      </c>
    </row>
    <row r="6739" spans="1:11" ht="14.1" customHeight="1" x14ac:dyDescent="0.25">
      <c r="A6739" s="778" t="s">
        <v>313</v>
      </c>
      <c r="B6739" s="4" t="s">
        <v>140</v>
      </c>
      <c r="C6739" s="12">
        <v>1550000</v>
      </c>
      <c r="D6739" s="218"/>
      <c r="E6739" s="218"/>
      <c r="F6739" s="697"/>
      <c r="G6739" s="822">
        <v>404000</v>
      </c>
      <c r="H6739" s="605">
        <v>1146000</v>
      </c>
      <c r="I6739" s="831">
        <f>H6739+G6739</f>
        <v>1550000</v>
      </c>
      <c r="J6739" s="604">
        <f>C6739-I6739</f>
        <v>0</v>
      </c>
      <c r="K6739" s="733">
        <f t="shared" si="3038"/>
        <v>100</v>
      </c>
    </row>
    <row r="6740" spans="1:11" ht="14.1" customHeight="1" x14ac:dyDescent="0.25">
      <c r="A6740" s="778" t="s">
        <v>314</v>
      </c>
      <c r="B6740" s="4" t="s">
        <v>141</v>
      </c>
      <c r="C6740" s="12">
        <f>C6741+C6742+C6743</f>
        <v>1350000</v>
      </c>
      <c r="D6740" s="12">
        <f t="shared" ref="D6740:J6740" si="3041">D6741+D6742+D6743</f>
        <v>0</v>
      </c>
      <c r="E6740" s="12">
        <f t="shared" si="3041"/>
        <v>0</v>
      </c>
      <c r="F6740" s="12">
        <f t="shared" si="3041"/>
        <v>0</v>
      </c>
      <c r="G6740" s="12">
        <f t="shared" si="3041"/>
        <v>251250</v>
      </c>
      <c r="H6740" s="12">
        <f t="shared" si="3041"/>
        <v>343250</v>
      </c>
      <c r="I6740" s="12">
        <f t="shared" si="3041"/>
        <v>594500</v>
      </c>
      <c r="J6740" s="12">
        <f t="shared" si="3041"/>
        <v>755500</v>
      </c>
      <c r="K6740" s="733">
        <f t="shared" si="3038"/>
        <v>44.037037037037038</v>
      </c>
    </row>
    <row r="6741" spans="1:11" ht="14.1" customHeight="1" x14ac:dyDescent="0.25">
      <c r="A6741" s="778" t="s">
        <v>1019</v>
      </c>
      <c r="B6741" s="4" t="s">
        <v>1020</v>
      </c>
      <c r="C6741" s="12">
        <v>900000</v>
      </c>
      <c r="D6741" s="12"/>
      <c r="E6741" s="12"/>
      <c r="F6741" s="633"/>
      <c r="G6741" s="824">
        <v>150000</v>
      </c>
      <c r="H6741" s="12"/>
      <c r="I6741" s="834">
        <f>G6741+H6741</f>
        <v>150000</v>
      </c>
      <c r="J6741" s="634">
        <f>C6741-I6741</f>
        <v>750000</v>
      </c>
      <c r="K6741" s="733">
        <f>I6741/C6741*100</f>
        <v>16.666666666666664</v>
      </c>
    </row>
    <row r="6742" spans="1:11" ht="14.1" customHeight="1" x14ac:dyDescent="0.25">
      <c r="A6742" s="778" t="s">
        <v>315</v>
      </c>
      <c r="B6742" s="4" t="s">
        <v>142</v>
      </c>
      <c r="C6742" s="12">
        <v>450000</v>
      </c>
      <c r="D6742" s="218"/>
      <c r="E6742" s="218"/>
      <c r="F6742" s="697"/>
      <c r="G6742" s="822">
        <v>101250</v>
      </c>
      <c r="H6742" s="605">
        <v>343250</v>
      </c>
      <c r="I6742" s="831">
        <f>H6742+G6742</f>
        <v>444500</v>
      </c>
      <c r="J6742" s="604">
        <f>C6742-I6742</f>
        <v>5500</v>
      </c>
      <c r="K6742" s="733">
        <f t="shared" ref="K6742" si="3042">I6742/C6742*100</f>
        <v>98.777777777777771</v>
      </c>
    </row>
    <row r="6743" spans="1:11" ht="14.1" customHeight="1" x14ac:dyDescent="0.25">
      <c r="A6743" s="778" t="s">
        <v>912</v>
      </c>
      <c r="B6743" s="4" t="s">
        <v>387</v>
      </c>
      <c r="C6743" s="12">
        <v>0</v>
      </c>
      <c r="D6743" s="218"/>
      <c r="E6743" s="218"/>
      <c r="F6743" s="697"/>
      <c r="G6743" s="822"/>
      <c r="H6743" s="605"/>
      <c r="I6743" s="831"/>
      <c r="J6743" s="604">
        <f>C6743-I6743</f>
        <v>0</v>
      </c>
      <c r="K6743" s="733"/>
    </row>
    <row r="6744" spans="1:11" ht="14.1" customHeight="1" x14ac:dyDescent="0.25">
      <c r="A6744" s="778" t="s">
        <v>316</v>
      </c>
      <c r="B6744" s="4" t="s">
        <v>143</v>
      </c>
      <c r="C6744" s="12">
        <f>C6745+C6746</f>
        <v>5000000</v>
      </c>
      <c r="D6744" s="12">
        <f t="shared" ref="D6744:J6744" si="3043">D6745+D6746</f>
        <v>0</v>
      </c>
      <c r="E6744" s="12">
        <f t="shared" si="3043"/>
        <v>0</v>
      </c>
      <c r="F6744" s="633">
        <f t="shared" si="3043"/>
        <v>0</v>
      </c>
      <c r="G6744" s="824">
        <f t="shared" si="3043"/>
        <v>0</v>
      </c>
      <c r="H6744" s="12">
        <f t="shared" si="3043"/>
        <v>5000000</v>
      </c>
      <c r="I6744" s="834">
        <f t="shared" si="3043"/>
        <v>5000000</v>
      </c>
      <c r="J6744" s="634">
        <f t="shared" si="3043"/>
        <v>0</v>
      </c>
      <c r="K6744" s="733">
        <f t="shared" ref="K6744:K6764" si="3044">I6744/C6744*100</f>
        <v>100</v>
      </c>
    </row>
    <row r="6745" spans="1:11" ht="14.1" customHeight="1" x14ac:dyDescent="0.25">
      <c r="A6745" s="778" t="s">
        <v>317</v>
      </c>
      <c r="B6745" s="4" t="s">
        <v>144</v>
      </c>
      <c r="C6745" s="12">
        <v>2250000</v>
      </c>
      <c r="D6745" s="218"/>
      <c r="E6745" s="218"/>
      <c r="F6745" s="697"/>
      <c r="G6745" s="804"/>
      <c r="H6745" s="605">
        <v>2250000</v>
      </c>
      <c r="I6745" s="823">
        <f>H6745+G6745</f>
        <v>2250000</v>
      </c>
      <c r="J6745" s="604">
        <f>C6745-I6745</f>
        <v>0</v>
      </c>
      <c r="K6745" s="733">
        <f t="shared" si="3044"/>
        <v>100</v>
      </c>
    </row>
    <row r="6746" spans="1:11" ht="14.1" customHeight="1" x14ac:dyDescent="0.25">
      <c r="A6746" s="778" t="s">
        <v>913</v>
      </c>
      <c r="B6746" s="4" t="s">
        <v>914</v>
      </c>
      <c r="C6746" s="611">
        <v>2750000</v>
      </c>
      <c r="D6746" s="211"/>
      <c r="E6746" s="211"/>
      <c r="F6746" s="693"/>
      <c r="G6746" s="805"/>
      <c r="H6746" s="629">
        <v>2750000</v>
      </c>
      <c r="I6746" s="829">
        <f>H6746+G6746</f>
        <v>2750000</v>
      </c>
      <c r="J6746" s="604">
        <f>C6746-I6746</f>
        <v>0</v>
      </c>
      <c r="K6746" s="733">
        <f t="shared" si="3044"/>
        <v>100</v>
      </c>
    </row>
    <row r="6747" spans="1:11" ht="14.1" customHeight="1" x14ac:dyDescent="0.25">
      <c r="A6747" s="778" t="s">
        <v>915</v>
      </c>
      <c r="B6747" s="32" t="s">
        <v>918</v>
      </c>
      <c r="C6747" s="611">
        <f>C6748+C6749</f>
        <v>2100000</v>
      </c>
      <c r="D6747" s="611">
        <f t="shared" ref="D6747:J6747" si="3045">D6748+D6749</f>
        <v>0</v>
      </c>
      <c r="E6747" s="611">
        <f t="shared" si="3045"/>
        <v>0</v>
      </c>
      <c r="F6747" s="663">
        <f t="shared" si="3045"/>
        <v>0</v>
      </c>
      <c r="G6747" s="857">
        <f t="shared" si="3045"/>
        <v>0</v>
      </c>
      <c r="H6747" s="611">
        <f t="shared" si="3045"/>
        <v>2100000</v>
      </c>
      <c r="I6747" s="953">
        <f t="shared" si="3045"/>
        <v>2100000</v>
      </c>
      <c r="J6747" s="664">
        <f t="shared" si="3045"/>
        <v>0</v>
      </c>
      <c r="K6747" s="733">
        <f t="shared" si="3044"/>
        <v>100</v>
      </c>
    </row>
    <row r="6748" spans="1:11" ht="14.1" customHeight="1" x14ac:dyDescent="0.25">
      <c r="A6748" s="778" t="s">
        <v>916</v>
      </c>
      <c r="B6748" s="32" t="s">
        <v>919</v>
      </c>
      <c r="C6748" s="611">
        <v>1500000</v>
      </c>
      <c r="D6748" s="211"/>
      <c r="E6748" s="211"/>
      <c r="F6748" s="693"/>
      <c r="G6748" s="805"/>
      <c r="H6748" s="629">
        <v>1500000</v>
      </c>
      <c r="I6748" s="829">
        <f>H6748+G6748</f>
        <v>1500000</v>
      </c>
      <c r="J6748" s="630">
        <f>C6748-I6748</f>
        <v>0</v>
      </c>
      <c r="K6748" s="733">
        <f t="shared" si="3044"/>
        <v>100</v>
      </c>
    </row>
    <row r="6749" spans="1:11" ht="14.1" customHeight="1" x14ac:dyDescent="0.25">
      <c r="A6749" s="778" t="s">
        <v>917</v>
      </c>
      <c r="B6749" s="32" t="s">
        <v>920</v>
      </c>
      <c r="C6749" s="611">
        <v>600000</v>
      </c>
      <c r="D6749" s="211"/>
      <c r="E6749" s="211"/>
      <c r="F6749" s="693"/>
      <c r="G6749" s="805"/>
      <c r="H6749" s="629">
        <v>600000</v>
      </c>
      <c r="I6749" s="829">
        <f>H6749+G6749</f>
        <v>600000</v>
      </c>
      <c r="J6749" s="630">
        <f>C6749-I6749</f>
        <v>0</v>
      </c>
      <c r="K6749" s="733">
        <f t="shared" si="3044"/>
        <v>100</v>
      </c>
    </row>
    <row r="6750" spans="1:11" ht="14.1" customHeight="1" thickBot="1" x14ac:dyDescent="0.3">
      <c r="A6750" s="371" t="s">
        <v>921</v>
      </c>
      <c r="B6750" s="54" t="s">
        <v>991</v>
      </c>
      <c r="C6750" s="616">
        <f>C6751</f>
        <v>1500000</v>
      </c>
      <c r="D6750" s="616">
        <f t="shared" ref="D6750:J6750" si="3046">D6751</f>
        <v>0</v>
      </c>
      <c r="E6750" s="616">
        <f t="shared" si="3046"/>
        <v>0</v>
      </c>
      <c r="F6750" s="622">
        <f t="shared" si="3046"/>
        <v>0</v>
      </c>
      <c r="G6750" s="838">
        <f t="shared" si="3046"/>
        <v>778750</v>
      </c>
      <c r="H6750" s="641">
        <f t="shared" si="3046"/>
        <v>0</v>
      </c>
      <c r="I6750" s="962">
        <f t="shared" si="3046"/>
        <v>778750</v>
      </c>
      <c r="J6750" s="632">
        <f t="shared" si="3046"/>
        <v>721250</v>
      </c>
      <c r="K6750" s="739">
        <f t="shared" si="3044"/>
        <v>51.916666666666664</v>
      </c>
    </row>
    <row r="6751" spans="1:11" ht="14.1" customHeight="1" thickBot="1" x14ac:dyDescent="0.3">
      <c r="A6751" s="776" t="s">
        <v>922</v>
      </c>
      <c r="B6751" s="3" t="s">
        <v>136</v>
      </c>
      <c r="C6751" s="617">
        <f>C6752+C6754+C6756</f>
        <v>1500000</v>
      </c>
      <c r="D6751" s="617">
        <f t="shared" ref="D6751:J6751" si="3047">D6752+D6754+D6756</f>
        <v>0</v>
      </c>
      <c r="E6751" s="617">
        <f t="shared" si="3047"/>
        <v>0</v>
      </c>
      <c r="F6751" s="624">
        <f t="shared" si="3047"/>
        <v>0</v>
      </c>
      <c r="G6751" s="820">
        <f t="shared" si="3047"/>
        <v>778750</v>
      </c>
      <c r="H6751" s="617">
        <f t="shared" si="3047"/>
        <v>0</v>
      </c>
      <c r="I6751" s="934">
        <f t="shared" si="3047"/>
        <v>778750</v>
      </c>
      <c r="J6751" s="625">
        <f t="shared" si="3047"/>
        <v>721250</v>
      </c>
      <c r="K6751" s="741">
        <f t="shared" si="3044"/>
        <v>51.916666666666664</v>
      </c>
    </row>
    <row r="6752" spans="1:11" ht="14.1" customHeight="1" x14ac:dyDescent="0.25">
      <c r="A6752" s="777" t="s">
        <v>923</v>
      </c>
      <c r="B6752" s="41" t="s">
        <v>139</v>
      </c>
      <c r="C6752" s="618">
        <f>C6753</f>
        <v>40000</v>
      </c>
      <c r="D6752" s="618">
        <f t="shared" ref="D6752:J6752" si="3048">D6753</f>
        <v>0</v>
      </c>
      <c r="E6752" s="618">
        <f t="shared" si="3048"/>
        <v>0</v>
      </c>
      <c r="F6752" s="626">
        <f t="shared" si="3048"/>
        <v>0</v>
      </c>
      <c r="G6752" s="821">
        <f t="shared" si="3048"/>
        <v>40000</v>
      </c>
      <c r="H6752" s="618">
        <f t="shared" si="3048"/>
        <v>0</v>
      </c>
      <c r="I6752" s="935">
        <f t="shared" si="3048"/>
        <v>40000</v>
      </c>
      <c r="J6752" s="628">
        <f t="shared" si="3048"/>
        <v>0</v>
      </c>
      <c r="K6752" s="743">
        <f t="shared" si="3044"/>
        <v>100</v>
      </c>
    </row>
    <row r="6753" spans="1:11" ht="14.1" customHeight="1" x14ac:dyDescent="0.25">
      <c r="A6753" s="778" t="s">
        <v>924</v>
      </c>
      <c r="B6753" s="4" t="s">
        <v>140</v>
      </c>
      <c r="C6753" s="12">
        <v>40000</v>
      </c>
      <c r="D6753" s="218"/>
      <c r="E6753" s="218"/>
      <c r="F6753" s="697"/>
      <c r="G6753" s="822">
        <v>40000</v>
      </c>
      <c r="H6753" s="605"/>
      <c r="I6753" s="823">
        <f>H6753+G6753</f>
        <v>40000</v>
      </c>
      <c r="J6753" s="604">
        <f>C6753-I6753</f>
        <v>0</v>
      </c>
      <c r="K6753" s="733">
        <f t="shared" si="3044"/>
        <v>100</v>
      </c>
    </row>
    <row r="6754" spans="1:11" ht="14.1" customHeight="1" x14ac:dyDescent="0.25">
      <c r="A6754" s="778" t="s">
        <v>925</v>
      </c>
      <c r="B6754" s="4" t="s">
        <v>141</v>
      </c>
      <c r="C6754" s="12">
        <f>C6755</f>
        <v>50000</v>
      </c>
      <c r="D6754" s="12">
        <f t="shared" ref="D6754:J6754" si="3049">D6755</f>
        <v>0</v>
      </c>
      <c r="E6754" s="12">
        <f t="shared" si="3049"/>
        <v>0</v>
      </c>
      <c r="F6754" s="633">
        <f t="shared" si="3049"/>
        <v>0</v>
      </c>
      <c r="G6754" s="824">
        <f t="shared" si="3049"/>
        <v>33750</v>
      </c>
      <c r="H6754" s="12">
        <f t="shared" si="3049"/>
        <v>0</v>
      </c>
      <c r="I6754" s="834">
        <f t="shared" si="3049"/>
        <v>33750</v>
      </c>
      <c r="J6754" s="634">
        <f t="shared" si="3049"/>
        <v>16250</v>
      </c>
      <c r="K6754" s="733">
        <f t="shared" si="3044"/>
        <v>67.5</v>
      </c>
    </row>
    <row r="6755" spans="1:11" ht="14.1" customHeight="1" x14ac:dyDescent="0.25">
      <c r="A6755" s="778" t="s">
        <v>926</v>
      </c>
      <c r="B6755" s="4" t="s">
        <v>142</v>
      </c>
      <c r="C6755" s="12">
        <v>50000</v>
      </c>
      <c r="D6755" s="218"/>
      <c r="E6755" s="218"/>
      <c r="F6755" s="697"/>
      <c r="G6755" s="822">
        <v>33750</v>
      </c>
      <c r="H6755" s="605">
        <v>0</v>
      </c>
      <c r="I6755" s="823">
        <f>H6755+G6755</f>
        <v>33750</v>
      </c>
      <c r="J6755" s="604">
        <f>C6755-I6755</f>
        <v>16250</v>
      </c>
      <c r="K6755" s="733">
        <f t="shared" si="3044"/>
        <v>67.5</v>
      </c>
    </row>
    <row r="6756" spans="1:11" ht="14.1" customHeight="1" x14ac:dyDescent="0.25">
      <c r="A6756" s="778" t="s">
        <v>927</v>
      </c>
      <c r="B6756" s="4" t="s">
        <v>143</v>
      </c>
      <c r="C6756" s="12">
        <f>C6757</f>
        <v>1410000</v>
      </c>
      <c r="D6756" s="12">
        <f t="shared" ref="D6756:J6756" si="3050">D6757</f>
        <v>0</v>
      </c>
      <c r="E6756" s="12">
        <f t="shared" si="3050"/>
        <v>0</v>
      </c>
      <c r="F6756" s="633">
        <f t="shared" si="3050"/>
        <v>0</v>
      </c>
      <c r="G6756" s="824">
        <f t="shared" si="3050"/>
        <v>705000</v>
      </c>
      <c r="H6756" s="12">
        <f t="shared" si="3050"/>
        <v>0</v>
      </c>
      <c r="I6756" s="834">
        <f t="shared" si="3050"/>
        <v>705000</v>
      </c>
      <c r="J6756" s="634">
        <f t="shared" si="3050"/>
        <v>705000</v>
      </c>
      <c r="K6756" s="733">
        <f t="shared" si="3044"/>
        <v>50</v>
      </c>
    </row>
    <row r="6757" spans="1:11" ht="14.1" customHeight="1" x14ac:dyDescent="0.25">
      <c r="A6757" s="778" t="s">
        <v>928</v>
      </c>
      <c r="B6757" s="4" t="s">
        <v>144</v>
      </c>
      <c r="C6757" s="12">
        <v>1410000</v>
      </c>
      <c r="D6757" s="218"/>
      <c r="E6757" s="218"/>
      <c r="F6757" s="697"/>
      <c r="G6757" s="822">
        <v>705000</v>
      </c>
      <c r="H6757" s="605">
        <v>0</v>
      </c>
      <c r="I6757" s="823">
        <f>H6757+G6757</f>
        <v>705000</v>
      </c>
      <c r="J6757" s="604">
        <f>C6757-I6757</f>
        <v>705000</v>
      </c>
      <c r="K6757" s="733">
        <f t="shared" si="3044"/>
        <v>50</v>
      </c>
    </row>
    <row r="6758" spans="1:11" ht="14.1" customHeight="1" thickBot="1" x14ac:dyDescent="0.3">
      <c r="A6758" s="745" t="s">
        <v>102</v>
      </c>
      <c r="B6758" s="40" t="s">
        <v>94</v>
      </c>
      <c r="C6758" s="620">
        <f t="shared" ref="C6758:J6758" si="3051">C6759+C6768+C6780+C6791</f>
        <v>15285000</v>
      </c>
      <c r="D6758" s="620">
        <f t="shared" si="3051"/>
        <v>0</v>
      </c>
      <c r="E6758" s="620">
        <f t="shared" si="3051"/>
        <v>0</v>
      </c>
      <c r="F6758" s="453">
        <f t="shared" si="3051"/>
        <v>0</v>
      </c>
      <c r="G6758" s="825">
        <f t="shared" si="3051"/>
        <v>6654750</v>
      </c>
      <c r="H6758" s="619">
        <f t="shared" si="3051"/>
        <v>3556250</v>
      </c>
      <c r="I6758" s="665">
        <f t="shared" si="3051"/>
        <v>10211000</v>
      </c>
      <c r="J6758" s="621">
        <f t="shared" si="3051"/>
        <v>5074000</v>
      </c>
      <c r="K6758" s="775">
        <f t="shared" si="3044"/>
        <v>66.804056264311413</v>
      </c>
    </row>
    <row r="6759" spans="1:11" ht="14.1" customHeight="1" thickBot="1" x14ac:dyDescent="0.3">
      <c r="A6759" s="371" t="s">
        <v>56</v>
      </c>
      <c r="B6759" s="54" t="s">
        <v>57</v>
      </c>
      <c r="C6759" s="616">
        <f>C6760</f>
        <v>4900000</v>
      </c>
      <c r="D6759" s="616">
        <f t="shared" ref="D6759:J6759" si="3052">D6760</f>
        <v>0</v>
      </c>
      <c r="E6759" s="616">
        <f t="shared" si="3052"/>
        <v>0</v>
      </c>
      <c r="F6759" s="622">
        <f t="shared" si="3052"/>
        <v>0</v>
      </c>
      <c r="G6759" s="838">
        <f t="shared" si="3052"/>
        <v>0</v>
      </c>
      <c r="H6759" s="641">
        <f t="shared" si="3052"/>
        <v>0</v>
      </c>
      <c r="I6759" s="962">
        <f t="shared" si="3052"/>
        <v>0</v>
      </c>
      <c r="J6759" s="632">
        <f t="shared" si="3052"/>
        <v>4900000</v>
      </c>
      <c r="K6759" s="757">
        <f t="shared" si="3044"/>
        <v>0</v>
      </c>
    </row>
    <row r="6760" spans="1:11" ht="14.1" customHeight="1" thickBot="1" x14ac:dyDescent="0.3">
      <c r="A6760" s="776" t="s">
        <v>318</v>
      </c>
      <c r="B6760" s="3" t="s">
        <v>136</v>
      </c>
      <c r="C6760" s="617">
        <f>C6761+C6763+C6766</f>
        <v>4900000</v>
      </c>
      <c r="D6760" s="617">
        <f t="shared" ref="D6760:J6760" si="3053">D6761+D6763+D6766</f>
        <v>0</v>
      </c>
      <c r="E6760" s="617">
        <f t="shared" si="3053"/>
        <v>0</v>
      </c>
      <c r="F6760" s="624">
        <f t="shared" si="3053"/>
        <v>0</v>
      </c>
      <c r="G6760" s="820">
        <f t="shared" si="3053"/>
        <v>0</v>
      </c>
      <c r="H6760" s="617">
        <f t="shared" si="3053"/>
        <v>0</v>
      </c>
      <c r="I6760" s="934">
        <f t="shared" si="3053"/>
        <v>0</v>
      </c>
      <c r="J6760" s="625">
        <f t="shared" si="3053"/>
        <v>4900000</v>
      </c>
      <c r="K6760" s="743">
        <f t="shared" si="3044"/>
        <v>0</v>
      </c>
    </row>
    <row r="6761" spans="1:11" ht="14.1" customHeight="1" x14ac:dyDescent="0.25">
      <c r="A6761" s="777" t="s">
        <v>319</v>
      </c>
      <c r="B6761" s="41" t="s">
        <v>139</v>
      </c>
      <c r="C6761" s="618">
        <f>C6762</f>
        <v>785000</v>
      </c>
      <c r="D6761" s="618">
        <f t="shared" ref="D6761:J6761" si="3054">D6762</f>
        <v>0</v>
      </c>
      <c r="E6761" s="618">
        <f t="shared" si="3054"/>
        <v>0</v>
      </c>
      <c r="F6761" s="626">
        <f t="shared" si="3054"/>
        <v>0</v>
      </c>
      <c r="G6761" s="821">
        <f t="shared" si="3054"/>
        <v>0</v>
      </c>
      <c r="H6761" s="618">
        <f t="shared" si="3054"/>
        <v>0</v>
      </c>
      <c r="I6761" s="935">
        <f t="shared" si="3054"/>
        <v>0</v>
      </c>
      <c r="J6761" s="628">
        <f t="shared" si="3054"/>
        <v>785000</v>
      </c>
      <c r="K6761" s="733">
        <f t="shared" si="3044"/>
        <v>0</v>
      </c>
    </row>
    <row r="6762" spans="1:11" ht="14.1" customHeight="1" x14ac:dyDescent="0.25">
      <c r="A6762" s="778" t="s">
        <v>320</v>
      </c>
      <c r="B6762" s="4" t="s">
        <v>140</v>
      </c>
      <c r="C6762" s="12">
        <v>785000</v>
      </c>
      <c r="D6762" s="218"/>
      <c r="E6762" s="218"/>
      <c r="F6762" s="697"/>
      <c r="G6762" s="804"/>
      <c r="H6762" s="605">
        <v>0</v>
      </c>
      <c r="I6762" s="823">
        <f>H6762+G6762</f>
        <v>0</v>
      </c>
      <c r="J6762" s="604">
        <f>C6762-I6762</f>
        <v>785000</v>
      </c>
      <c r="K6762" s="733">
        <f t="shared" si="3044"/>
        <v>0</v>
      </c>
    </row>
    <row r="6763" spans="1:11" ht="14.1" customHeight="1" x14ac:dyDescent="0.25">
      <c r="A6763" s="778" t="s">
        <v>321</v>
      </c>
      <c r="B6763" s="4" t="s">
        <v>141</v>
      </c>
      <c r="C6763" s="12">
        <f>C6764+C6765</f>
        <v>290000</v>
      </c>
      <c r="D6763" s="12">
        <f t="shared" ref="D6763:J6763" si="3055">D6764+D6765</f>
        <v>0</v>
      </c>
      <c r="E6763" s="12">
        <f t="shared" si="3055"/>
        <v>0</v>
      </c>
      <c r="F6763" s="633">
        <f t="shared" si="3055"/>
        <v>0</v>
      </c>
      <c r="G6763" s="824">
        <f t="shared" si="3055"/>
        <v>0</v>
      </c>
      <c r="H6763" s="12">
        <f t="shared" si="3055"/>
        <v>0</v>
      </c>
      <c r="I6763" s="834">
        <f t="shared" si="3055"/>
        <v>0</v>
      </c>
      <c r="J6763" s="634">
        <f t="shared" si="3055"/>
        <v>290000</v>
      </c>
      <c r="K6763" s="733">
        <f t="shared" si="3044"/>
        <v>0</v>
      </c>
    </row>
    <row r="6764" spans="1:11" ht="14.1" customHeight="1" x14ac:dyDescent="0.25">
      <c r="A6764" s="778" t="s">
        <v>322</v>
      </c>
      <c r="B6764" s="4" t="s">
        <v>142</v>
      </c>
      <c r="C6764" s="12">
        <v>90000</v>
      </c>
      <c r="D6764" s="218"/>
      <c r="E6764" s="218"/>
      <c r="F6764" s="697"/>
      <c r="G6764" s="804"/>
      <c r="H6764" s="605">
        <v>0</v>
      </c>
      <c r="I6764" s="823">
        <f>H6764+G6764</f>
        <v>0</v>
      </c>
      <c r="J6764" s="604">
        <f>C6764-I6764</f>
        <v>90000</v>
      </c>
      <c r="K6764" s="733">
        <f t="shared" si="3044"/>
        <v>0</v>
      </c>
    </row>
    <row r="6765" spans="1:11" ht="14.1" customHeight="1" x14ac:dyDescent="0.25">
      <c r="A6765" s="778" t="s">
        <v>929</v>
      </c>
      <c r="B6765" s="4" t="s">
        <v>809</v>
      </c>
      <c r="C6765" s="12">
        <v>200000</v>
      </c>
      <c r="D6765" s="218"/>
      <c r="E6765" s="218"/>
      <c r="F6765" s="697"/>
      <c r="G6765" s="804"/>
      <c r="H6765" s="605">
        <v>0</v>
      </c>
      <c r="I6765" s="823">
        <f>H6765+G6765</f>
        <v>0</v>
      </c>
      <c r="J6765" s="604">
        <f>C6765-I6765</f>
        <v>200000</v>
      </c>
      <c r="K6765" s="733"/>
    </row>
    <row r="6766" spans="1:11" ht="14.1" customHeight="1" x14ac:dyDescent="0.25">
      <c r="A6766" s="778" t="s">
        <v>323</v>
      </c>
      <c r="B6766" s="4" t="s">
        <v>143</v>
      </c>
      <c r="C6766" s="12">
        <f>C6767</f>
        <v>3825000</v>
      </c>
      <c r="D6766" s="12">
        <f t="shared" ref="D6766:J6766" si="3056">D6767</f>
        <v>0</v>
      </c>
      <c r="E6766" s="12">
        <f t="shared" si="3056"/>
        <v>0</v>
      </c>
      <c r="F6766" s="633">
        <f t="shared" si="3056"/>
        <v>0</v>
      </c>
      <c r="G6766" s="824">
        <f t="shared" si="3056"/>
        <v>0</v>
      </c>
      <c r="H6766" s="12">
        <f t="shared" si="3056"/>
        <v>0</v>
      </c>
      <c r="I6766" s="954">
        <f t="shared" si="3056"/>
        <v>0</v>
      </c>
      <c r="J6766" s="634">
        <f t="shared" si="3056"/>
        <v>3825000</v>
      </c>
      <c r="K6766" s="733">
        <f t="shared" ref="K6766:K6773" si="3057">I6766/C6766*100</f>
        <v>0</v>
      </c>
    </row>
    <row r="6767" spans="1:11" ht="14.1" customHeight="1" x14ac:dyDescent="0.25">
      <c r="A6767" s="779" t="s">
        <v>324</v>
      </c>
      <c r="B6767" s="32" t="s">
        <v>144</v>
      </c>
      <c r="C6767" s="611">
        <v>3825000</v>
      </c>
      <c r="D6767" s="211"/>
      <c r="E6767" s="211"/>
      <c r="F6767" s="693"/>
      <c r="G6767" s="805"/>
      <c r="H6767" s="629">
        <v>0</v>
      </c>
      <c r="I6767" s="829">
        <f>H6767+G6767</f>
        <v>0</v>
      </c>
      <c r="J6767" s="630">
        <f>C6767-I6767</f>
        <v>3825000</v>
      </c>
      <c r="K6767" s="737">
        <f t="shared" si="3057"/>
        <v>0</v>
      </c>
    </row>
    <row r="6768" spans="1:11" ht="14.1" customHeight="1" thickBot="1" x14ac:dyDescent="0.3">
      <c r="A6768" s="769" t="s">
        <v>58</v>
      </c>
      <c r="B6768" s="125" t="s">
        <v>59</v>
      </c>
      <c r="C6768" s="667">
        <f>C6769</f>
        <v>6385000</v>
      </c>
      <c r="D6768" s="667">
        <f t="shared" ref="D6768:J6768" si="3058">D6769</f>
        <v>0</v>
      </c>
      <c r="E6768" s="667">
        <f t="shared" si="3058"/>
        <v>0</v>
      </c>
      <c r="F6768" s="668">
        <f t="shared" si="3058"/>
        <v>0</v>
      </c>
      <c r="G6768" s="859">
        <f t="shared" si="3058"/>
        <v>4611000</v>
      </c>
      <c r="H6768" s="1597">
        <f t="shared" si="3058"/>
        <v>1600000</v>
      </c>
      <c r="I6768" s="969">
        <f t="shared" si="3058"/>
        <v>6211000</v>
      </c>
      <c r="J6768" s="670">
        <f t="shared" si="3058"/>
        <v>174000</v>
      </c>
      <c r="K6768" s="780">
        <f t="shared" si="3057"/>
        <v>97.274862960062649</v>
      </c>
    </row>
    <row r="6769" spans="1:11" ht="14.1" customHeight="1" thickBot="1" x14ac:dyDescent="0.3">
      <c r="A6769" s="776" t="s">
        <v>325</v>
      </c>
      <c r="B6769" s="3" t="s">
        <v>136</v>
      </c>
      <c r="C6769" s="617">
        <f>C6770+C6772+C6775</f>
        <v>6385000</v>
      </c>
      <c r="D6769" s="617">
        <f t="shared" ref="D6769:J6769" si="3059">D6770+D6772+D6775</f>
        <v>0</v>
      </c>
      <c r="E6769" s="617">
        <f t="shared" si="3059"/>
        <v>0</v>
      </c>
      <c r="F6769" s="624">
        <f t="shared" si="3059"/>
        <v>0</v>
      </c>
      <c r="G6769" s="820">
        <f t="shared" si="3059"/>
        <v>4611000</v>
      </c>
      <c r="H6769" s="617">
        <f t="shared" si="3059"/>
        <v>1600000</v>
      </c>
      <c r="I6769" s="934">
        <f t="shared" si="3059"/>
        <v>6211000</v>
      </c>
      <c r="J6769" s="625">
        <f t="shared" si="3059"/>
        <v>174000</v>
      </c>
      <c r="K6769" s="743">
        <f t="shared" si="3057"/>
        <v>97.274862960062649</v>
      </c>
    </row>
    <row r="6770" spans="1:11" ht="14.1" customHeight="1" x14ac:dyDescent="0.25">
      <c r="A6770" s="777" t="s">
        <v>326</v>
      </c>
      <c r="B6770" s="41" t="s">
        <v>139</v>
      </c>
      <c r="C6770" s="618">
        <f>C6771</f>
        <v>360000</v>
      </c>
      <c r="D6770" s="618">
        <f t="shared" ref="D6770:J6770" si="3060">D6771</f>
        <v>0</v>
      </c>
      <c r="E6770" s="618">
        <f t="shared" si="3060"/>
        <v>0</v>
      </c>
      <c r="F6770" s="626">
        <f t="shared" si="3060"/>
        <v>0</v>
      </c>
      <c r="G6770" s="821">
        <f t="shared" si="3060"/>
        <v>266000</v>
      </c>
      <c r="H6770" s="618">
        <f t="shared" si="3060"/>
        <v>0</v>
      </c>
      <c r="I6770" s="935">
        <f t="shared" si="3060"/>
        <v>266000</v>
      </c>
      <c r="J6770" s="628">
        <f t="shared" si="3060"/>
        <v>94000</v>
      </c>
      <c r="K6770" s="733">
        <f t="shared" si="3057"/>
        <v>73.888888888888886</v>
      </c>
    </row>
    <row r="6771" spans="1:11" ht="14.1" customHeight="1" x14ac:dyDescent="0.25">
      <c r="A6771" s="778" t="s">
        <v>327</v>
      </c>
      <c r="B6771" s="4" t="s">
        <v>140</v>
      </c>
      <c r="C6771" s="12">
        <v>360000</v>
      </c>
      <c r="D6771" s="218"/>
      <c r="E6771" s="218"/>
      <c r="F6771" s="697"/>
      <c r="G6771" s="822">
        <v>266000</v>
      </c>
      <c r="H6771" s="605">
        <v>0</v>
      </c>
      <c r="I6771" s="831">
        <f>H6771+G6771</f>
        <v>266000</v>
      </c>
      <c r="J6771" s="604">
        <f>C6771-I6771</f>
        <v>94000</v>
      </c>
      <c r="K6771" s="733">
        <f t="shared" si="3057"/>
        <v>73.888888888888886</v>
      </c>
    </row>
    <row r="6772" spans="1:11" ht="14.1" customHeight="1" x14ac:dyDescent="0.25">
      <c r="A6772" s="778" t="s">
        <v>328</v>
      </c>
      <c r="B6772" s="4" t="s">
        <v>141</v>
      </c>
      <c r="C6772" s="12">
        <f>C6773+C6774</f>
        <v>105000</v>
      </c>
      <c r="D6772" s="12">
        <f t="shared" ref="D6772:J6772" si="3061">D6773+D6774</f>
        <v>0</v>
      </c>
      <c r="E6772" s="12">
        <f t="shared" si="3061"/>
        <v>0</v>
      </c>
      <c r="F6772" s="633">
        <f t="shared" si="3061"/>
        <v>0</v>
      </c>
      <c r="G6772" s="824">
        <f t="shared" si="3061"/>
        <v>30000</v>
      </c>
      <c r="H6772" s="12">
        <f t="shared" si="3061"/>
        <v>0</v>
      </c>
      <c r="I6772" s="834">
        <f t="shared" si="3061"/>
        <v>30000</v>
      </c>
      <c r="J6772" s="634">
        <f t="shared" si="3061"/>
        <v>75000</v>
      </c>
      <c r="K6772" s="733">
        <f t="shared" si="3057"/>
        <v>28.571428571428569</v>
      </c>
    </row>
    <row r="6773" spans="1:11" ht="14.1" customHeight="1" x14ac:dyDescent="0.25">
      <c r="A6773" s="778" t="s">
        <v>329</v>
      </c>
      <c r="B6773" s="4" t="s">
        <v>142</v>
      </c>
      <c r="C6773" s="12">
        <v>105000</v>
      </c>
      <c r="D6773" s="218"/>
      <c r="E6773" s="218"/>
      <c r="F6773" s="697"/>
      <c r="G6773" s="822">
        <v>30000</v>
      </c>
      <c r="H6773" s="605">
        <v>0</v>
      </c>
      <c r="I6773" s="823">
        <f>H6773+G6773</f>
        <v>30000</v>
      </c>
      <c r="J6773" s="604">
        <f>C6773-I6773</f>
        <v>75000</v>
      </c>
      <c r="K6773" s="733">
        <f t="shared" si="3057"/>
        <v>28.571428571428569</v>
      </c>
    </row>
    <row r="6774" spans="1:11" ht="14.1" customHeight="1" x14ac:dyDescent="0.25">
      <c r="A6774" s="778" t="s">
        <v>930</v>
      </c>
      <c r="B6774" s="4" t="s">
        <v>809</v>
      </c>
      <c r="C6774" s="12">
        <v>0</v>
      </c>
      <c r="D6774" s="218"/>
      <c r="E6774" s="218"/>
      <c r="F6774" s="697"/>
      <c r="G6774" s="822"/>
      <c r="H6774" s="605"/>
      <c r="I6774" s="823"/>
      <c r="J6774" s="604">
        <f>C6774-I6774</f>
        <v>0</v>
      </c>
      <c r="K6774" s="733"/>
    </row>
    <row r="6775" spans="1:11" ht="14.1" customHeight="1" x14ac:dyDescent="0.25">
      <c r="A6775" s="778" t="s">
        <v>330</v>
      </c>
      <c r="B6775" s="4" t="s">
        <v>143</v>
      </c>
      <c r="C6775" s="12">
        <f>C6776</f>
        <v>5920000</v>
      </c>
      <c r="D6775" s="12">
        <f t="shared" ref="D6775:J6775" si="3062">D6776</f>
        <v>0</v>
      </c>
      <c r="E6775" s="12">
        <f t="shared" si="3062"/>
        <v>0</v>
      </c>
      <c r="F6775" s="633">
        <f t="shared" si="3062"/>
        <v>0</v>
      </c>
      <c r="G6775" s="824">
        <f t="shared" si="3062"/>
        <v>4315000</v>
      </c>
      <c r="H6775" s="12">
        <f t="shared" si="3062"/>
        <v>1600000</v>
      </c>
      <c r="I6775" s="834">
        <f t="shared" si="3062"/>
        <v>5915000</v>
      </c>
      <c r="J6775" s="634">
        <f t="shared" si="3062"/>
        <v>5000</v>
      </c>
      <c r="K6775" s="733">
        <f t="shared" ref="K6775:K6776" si="3063">I6775/C6775*100</f>
        <v>99.915540540540533</v>
      </c>
    </row>
    <row r="6776" spans="1:11" ht="14.1" customHeight="1" x14ac:dyDescent="0.25">
      <c r="A6776" s="778" t="s">
        <v>331</v>
      </c>
      <c r="B6776" s="4" t="s">
        <v>144</v>
      </c>
      <c r="C6776" s="12">
        <v>5920000</v>
      </c>
      <c r="D6776" s="218"/>
      <c r="E6776" s="218"/>
      <c r="F6776" s="697"/>
      <c r="G6776" s="822">
        <v>4315000</v>
      </c>
      <c r="H6776" s="605">
        <v>1600000</v>
      </c>
      <c r="I6776" s="831">
        <f>H6776+G6776</f>
        <v>5915000</v>
      </c>
      <c r="J6776" s="604">
        <f>C6776-I6776</f>
        <v>5000</v>
      </c>
      <c r="K6776" s="733">
        <f t="shared" si="3063"/>
        <v>99.915540540540533</v>
      </c>
    </row>
    <row r="6777" spans="1:11" ht="14.1" customHeight="1" x14ac:dyDescent="0.25">
      <c r="A6777" s="918"/>
      <c r="B6777" s="879"/>
      <c r="C6777" s="880"/>
      <c r="D6777" s="881"/>
      <c r="E6777" s="881"/>
      <c r="F6777" s="881"/>
      <c r="G6777" s="882"/>
      <c r="H6777" s="882"/>
      <c r="I6777" s="941"/>
      <c r="J6777" s="883"/>
      <c r="K6777" s="884"/>
    </row>
    <row r="6778" spans="1:11" ht="14.1" customHeight="1" x14ac:dyDescent="0.25">
      <c r="A6778" s="919"/>
      <c r="B6778" s="7"/>
      <c r="C6778" s="885"/>
      <c r="D6778" s="220"/>
      <c r="E6778" s="220"/>
      <c r="F6778" s="220"/>
      <c r="G6778" s="415"/>
      <c r="H6778" s="415"/>
      <c r="I6778" s="942"/>
      <c r="J6778" s="886"/>
      <c r="K6778" s="887">
        <v>10</v>
      </c>
    </row>
    <row r="6779" spans="1:11" ht="14.1" customHeight="1" x14ac:dyDescent="0.25">
      <c r="A6779" s="717" t="s">
        <v>435</v>
      </c>
      <c r="B6779" s="689">
        <v>2</v>
      </c>
      <c r="C6779" s="690" t="s">
        <v>436</v>
      </c>
      <c r="D6779" s="690" t="s">
        <v>437</v>
      </c>
      <c r="E6779" s="690" t="s">
        <v>438</v>
      </c>
      <c r="F6779" s="691" t="s">
        <v>439</v>
      </c>
      <c r="G6779" s="801">
        <v>7</v>
      </c>
      <c r="H6779" s="581">
        <v>8</v>
      </c>
      <c r="I6779" s="924">
        <v>9</v>
      </c>
      <c r="J6779" s="582">
        <v>10</v>
      </c>
      <c r="K6779" s="718">
        <v>11</v>
      </c>
    </row>
    <row r="6780" spans="1:11" ht="14.1" customHeight="1" thickBot="1" x14ac:dyDescent="0.3">
      <c r="A6780" s="371" t="s">
        <v>60</v>
      </c>
      <c r="B6780" s="47" t="s">
        <v>61</v>
      </c>
      <c r="C6780" s="616">
        <f>C6781</f>
        <v>4000000</v>
      </c>
      <c r="D6780" s="616">
        <f t="shared" ref="D6780:J6780" si="3064">D6781</f>
        <v>0</v>
      </c>
      <c r="E6780" s="616">
        <f t="shared" si="3064"/>
        <v>0</v>
      </c>
      <c r="F6780" s="622">
        <f t="shared" si="3064"/>
        <v>0</v>
      </c>
      <c r="G6780" s="819">
        <f t="shared" si="3064"/>
        <v>2043750</v>
      </c>
      <c r="H6780" s="1593">
        <f t="shared" si="3064"/>
        <v>1956250</v>
      </c>
      <c r="I6780" s="961">
        <f t="shared" si="3064"/>
        <v>4000000</v>
      </c>
      <c r="J6780" s="865">
        <f t="shared" si="3064"/>
        <v>0</v>
      </c>
      <c r="K6780" s="739">
        <f t="shared" ref="K6780:K6785" si="3065">I6780/C6780*100</f>
        <v>100</v>
      </c>
    </row>
    <row r="6781" spans="1:11" ht="14.1" customHeight="1" thickBot="1" x14ac:dyDescent="0.3">
      <c r="A6781" s="776" t="s">
        <v>332</v>
      </c>
      <c r="B6781" s="3" t="s">
        <v>136</v>
      </c>
      <c r="C6781" s="617">
        <f>C6782+C6784+C6787+C6789</f>
        <v>4000000</v>
      </c>
      <c r="D6781" s="617">
        <f t="shared" ref="D6781:J6781" si="3066">D6782+D6784+D6787+D6789</f>
        <v>0</v>
      </c>
      <c r="E6781" s="617">
        <f t="shared" si="3066"/>
        <v>0</v>
      </c>
      <c r="F6781" s="624">
        <f t="shared" si="3066"/>
        <v>0</v>
      </c>
      <c r="G6781" s="820">
        <f t="shared" si="3066"/>
        <v>2043750</v>
      </c>
      <c r="H6781" s="617">
        <f t="shared" si="3066"/>
        <v>1956250</v>
      </c>
      <c r="I6781" s="934">
        <f t="shared" si="3066"/>
        <v>4000000</v>
      </c>
      <c r="J6781" s="625">
        <f t="shared" si="3066"/>
        <v>0</v>
      </c>
      <c r="K6781" s="741">
        <f t="shared" si="3065"/>
        <v>100</v>
      </c>
    </row>
    <row r="6782" spans="1:11" ht="14.1" customHeight="1" x14ac:dyDescent="0.25">
      <c r="A6782" s="777" t="s">
        <v>333</v>
      </c>
      <c r="B6782" s="41" t="s">
        <v>139</v>
      </c>
      <c r="C6782" s="618">
        <f>C6783</f>
        <v>110000</v>
      </c>
      <c r="D6782" s="618">
        <f t="shared" ref="D6782:J6782" si="3067">D6783</f>
        <v>0</v>
      </c>
      <c r="E6782" s="618">
        <f t="shared" si="3067"/>
        <v>0</v>
      </c>
      <c r="F6782" s="626">
        <f t="shared" si="3067"/>
        <v>0</v>
      </c>
      <c r="G6782" s="827">
        <f t="shared" si="3067"/>
        <v>110000</v>
      </c>
      <c r="H6782" s="627">
        <f t="shared" si="3067"/>
        <v>0</v>
      </c>
      <c r="I6782" s="936">
        <f t="shared" si="3067"/>
        <v>110000</v>
      </c>
      <c r="J6782" s="628">
        <f t="shared" si="3067"/>
        <v>0</v>
      </c>
      <c r="K6782" s="743">
        <f t="shared" si="3065"/>
        <v>100</v>
      </c>
    </row>
    <row r="6783" spans="1:11" ht="14.1" customHeight="1" x14ac:dyDescent="0.25">
      <c r="A6783" s="778" t="s">
        <v>334</v>
      </c>
      <c r="B6783" s="4" t="s">
        <v>140</v>
      </c>
      <c r="C6783" s="12">
        <v>110000</v>
      </c>
      <c r="D6783" s="218"/>
      <c r="E6783" s="218"/>
      <c r="F6783" s="697"/>
      <c r="G6783" s="822">
        <v>110000</v>
      </c>
      <c r="H6783" s="605"/>
      <c r="I6783" s="823">
        <f>H6783+G6783</f>
        <v>110000</v>
      </c>
      <c r="J6783" s="604">
        <f>C6783-I6783</f>
        <v>0</v>
      </c>
      <c r="K6783" s="733">
        <f t="shared" si="3065"/>
        <v>100</v>
      </c>
    </row>
    <row r="6784" spans="1:11" ht="14.1" customHeight="1" x14ac:dyDescent="0.25">
      <c r="A6784" s="778" t="s">
        <v>335</v>
      </c>
      <c r="B6784" s="4" t="s">
        <v>141</v>
      </c>
      <c r="C6784" s="12">
        <f>C6785+C6786</f>
        <v>90000</v>
      </c>
      <c r="D6784" s="12">
        <f t="shared" ref="D6784:J6784" si="3068">D6785+D6786</f>
        <v>0</v>
      </c>
      <c r="E6784" s="12">
        <f t="shared" si="3068"/>
        <v>0</v>
      </c>
      <c r="F6784" s="633">
        <f t="shared" si="3068"/>
        <v>0</v>
      </c>
      <c r="G6784" s="824">
        <f t="shared" si="3068"/>
        <v>33750</v>
      </c>
      <c r="H6784" s="12">
        <f t="shared" si="3068"/>
        <v>56250</v>
      </c>
      <c r="I6784" s="834">
        <f t="shared" si="3068"/>
        <v>90000</v>
      </c>
      <c r="J6784" s="634">
        <f t="shared" si="3068"/>
        <v>0</v>
      </c>
      <c r="K6784" s="733">
        <f t="shared" si="3065"/>
        <v>100</v>
      </c>
    </row>
    <row r="6785" spans="1:11" ht="14.1" customHeight="1" x14ac:dyDescent="0.25">
      <c r="A6785" s="778" t="s">
        <v>336</v>
      </c>
      <c r="B6785" s="4" t="s">
        <v>142</v>
      </c>
      <c r="C6785" s="12">
        <v>90000</v>
      </c>
      <c r="D6785" s="218"/>
      <c r="E6785" s="218"/>
      <c r="F6785" s="697"/>
      <c r="G6785" s="822">
        <v>33750</v>
      </c>
      <c r="H6785" s="605">
        <v>56250</v>
      </c>
      <c r="I6785" s="823">
        <f>H6785+G6785</f>
        <v>90000</v>
      </c>
      <c r="J6785" s="604">
        <f>C6785-I6785</f>
        <v>0</v>
      </c>
      <c r="K6785" s="733">
        <f t="shared" si="3065"/>
        <v>100</v>
      </c>
    </row>
    <row r="6786" spans="1:11" ht="14.1" customHeight="1" x14ac:dyDescent="0.25">
      <c r="A6786" s="778" t="s">
        <v>931</v>
      </c>
      <c r="B6786" s="4" t="s">
        <v>809</v>
      </c>
      <c r="C6786" s="12">
        <v>0</v>
      </c>
      <c r="D6786" s="218"/>
      <c r="E6786" s="218"/>
      <c r="F6786" s="697"/>
      <c r="G6786" s="822"/>
      <c r="H6786" s="605"/>
      <c r="I6786" s="823"/>
      <c r="J6786" s="604">
        <f>C6786-I6786</f>
        <v>0</v>
      </c>
      <c r="K6786" s="733"/>
    </row>
    <row r="6787" spans="1:11" ht="14.1" customHeight="1" x14ac:dyDescent="0.25">
      <c r="A6787" s="778" t="s">
        <v>337</v>
      </c>
      <c r="B6787" s="4" t="s">
        <v>143</v>
      </c>
      <c r="C6787" s="12">
        <f>C6788</f>
        <v>1400000</v>
      </c>
      <c r="D6787" s="12">
        <f t="shared" ref="D6787:J6787" si="3069">D6788</f>
        <v>0</v>
      </c>
      <c r="E6787" s="12">
        <f t="shared" si="3069"/>
        <v>0</v>
      </c>
      <c r="F6787" s="633">
        <f t="shared" si="3069"/>
        <v>0</v>
      </c>
      <c r="G6787" s="860">
        <f t="shared" si="3069"/>
        <v>700000</v>
      </c>
      <c r="H6787" s="416">
        <f t="shared" si="3069"/>
        <v>700000</v>
      </c>
      <c r="I6787" s="954">
        <f t="shared" si="3069"/>
        <v>1400000</v>
      </c>
      <c r="J6787" s="634">
        <f t="shared" si="3069"/>
        <v>0</v>
      </c>
      <c r="K6787" s="733">
        <f t="shared" ref="K6787:K6790" si="3070">I6787/C6787*100</f>
        <v>100</v>
      </c>
    </row>
    <row r="6788" spans="1:11" ht="14.1" customHeight="1" x14ac:dyDescent="0.25">
      <c r="A6788" s="778" t="s">
        <v>338</v>
      </c>
      <c r="B6788" s="4" t="s">
        <v>144</v>
      </c>
      <c r="C6788" s="12">
        <v>1400000</v>
      </c>
      <c r="D6788" s="218"/>
      <c r="E6788" s="218"/>
      <c r="F6788" s="697"/>
      <c r="G6788" s="822">
        <v>700000</v>
      </c>
      <c r="H6788" s="605">
        <v>700000</v>
      </c>
      <c r="I6788" s="823">
        <f>H6788+G6788</f>
        <v>1400000</v>
      </c>
      <c r="J6788" s="604">
        <f>C6788-I6788</f>
        <v>0</v>
      </c>
      <c r="K6788" s="733">
        <f t="shared" si="3070"/>
        <v>100</v>
      </c>
    </row>
    <row r="6789" spans="1:11" ht="14.1" customHeight="1" x14ac:dyDescent="0.25">
      <c r="A6789" s="778" t="s">
        <v>932</v>
      </c>
      <c r="B6789" s="32" t="s">
        <v>918</v>
      </c>
      <c r="C6789" s="611">
        <f>C6790</f>
        <v>2400000</v>
      </c>
      <c r="D6789" s="611">
        <f t="shared" ref="D6789:J6789" si="3071">D6790</f>
        <v>0</v>
      </c>
      <c r="E6789" s="611">
        <f t="shared" si="3071"/>
        <v>0</v>
      </c>
      <c r="F6789" s="663">
        <f t="shared" si="3071"/>
        <v>0</v>
      </c>
      <c r="G6789" s="857">
        <f t="shared" si="3071"/>
        <v>1200000</v>
      </c>
      <c r="H6789" s="611">
        <f t="shared" si="3071"/>
        <v>1200000</v>
      </c>
      <c r="I6789" s="953">
        <f t="shared" si="3071"/>
        <v>2400000</v>
      </c>
      <c r="J6789" s="664">
        <f t="shared" si="3071"/>
        <v>0</v>
      </c>
      <c r="K6789" s="733">
        <f t="shared" si="3070"/>
        <v>100</v>
      </c>
    </row>
    <row r="6790" spans="1:11" ht="14.1" customHeight="1" x14ac:dyDescent="0.25">
      <c r="A6790" s="778" t="s">
        <v>933</v>
      </c>
      <c r="B6790" s="32" t="s">
        <v>919</v>
      </c>
      <c r="C6790" s="611">
        <v>2400000</v>
      </c>
      <c r="D6790" s="211"/>
      <c r="E6790" s="211"/>
      <c r="F6790" s="693"/>
      <c r="G6790" s="828">
        <v>1200000</v>
      </c>
      <c r="H6790" s="629">
        <v>1200000</v>
      </c>
      <c r="I6790" s="829">
        <f>H6790+G6790</f>
        <v>2400000</v>
      </c>
      <c r="J6790" s="630">
        <f>C6790-I6790</f>
        <v>0</v>
      </c>
      <c r="K6790" s="733">
        <f t="shared" si="3070"/>
        <v>100</v>
      </c>
    </row>
    <row r="6791" spans="1:11" ht="14.1" customHeight="1" thickBot="1" x14ac:dyDescent="0.3">
      <c r="A6791" s="371" t="s">
        <v>62</v>
      </c>
      <c r="B6791" s="47" t="s">
        <v>63</v>
      </c>
      <c r="C6791" s="616">
        <f>C6792</f>
        <v>0</v>
      </c>
      <c r="D6791" s="616">
        <f t="shared" ref="D6791:J6791" si="3072">D6792</f>
        <v>0</v>
      </c>
      <c r="E6791" s="616">
        <f t="shared" si="3072"/>
        <v>0</v>
      </c>
      <c r="F6791" s="622">
        <f t="shared" si="3072"/>
        <v>0</v>
      </c>
      <c r="G6791" s="838">
        <f t="shared" si="3072"/>
        <v>0</v>
      </c>
      <c r="H6791" s="641">
        <f t="shared" si="3072"/>
        <v>0</v>
      </c>
      <c r="I6791" s="962">
        <f t="shared" si="3072"/>
        <v>0</v>
      </c>
      <c r="J6791" s="632">
        <f t="shared" si="3072"/>
        <v>0</v>
      </c>
      <c r="K6791" s="739">
        <v>0</v>
      </c>
    </row>
    <row r="6792" spans="1:11" ht="14.1" customHeight="1" thickBot="1" x14ac:dyDescent="0.3">
      <c r="A6792" s="1502" t="s">
        <v>339</v>
      </c>
      <c r="B6792" s="1503" t="s">
        <v>136</v>
      </c>
      <c r="C6792" s="1504">
        <f>C6793+C6795+C6798</f>
        <v>0</v>
      </c>
      <c r="D6792" s="1504">
        <f t="shared" ref="D6792:J6792" si="3073">D6793+D6795+D6798</f>
        <v>0</v>
      </c>
      <c r="E6792" s="1504">
        <f t="shared" si="3073"/>
        <v>0</v>
      </c>
      <c r="F6792" s="1505">
        <f t="shared" si="3073"/>
        <v>0</v>
      </c>
      <c r="G6792" s="1506">
        <f t="shared" si="3073"/>
        <v>0</v>
      </c>
      <c r="H6792" s="1504">
        <f t="shared" si="3073"/>
        <v>0</v>
      </c>
      <c r="I6792" s="1507">
        <f t="shared" si="3073"/>
        <v>0</v>
      </c>
      <c r="J6792" s="1508">
        <f t="shared" si="3073"/>
        <v>0</v>
      </c>
      <c r="K6792" s="757">
        <v>0</v>
      </c>
    </row>
    <row r="6793" spans="1:11" ht="14.1" customHeight="1" x14ac:dyDescent="0.25">
      <c r="A6793" s="1509" t="s">
        <v>340</v>
      </c>
      <c r="B6793" s="1510" t="s">
        <v>139</v>
      </c>
      <c r="C6793" s="1511">
        <f>C6794</f>
        <v>0</v>
      </c>
      <c r="D6793" s="1511">
        <f t="shared" ref="D6793:J6793" si="3074">D6794</f>
        <v>0</v>
      </c>
      <c r="E6793" s="1511">
        <f t="shared" si="3074"/>
        <v>0</v>
      </c>
      <c r="F6793" s="1512">
        <f t="shared" si="3074"/>
        <v>0</v>
      </c>
      <c r="G6793" s="1513">
        <f t="shared" si="3074"/>
        <v>0</v>
      </c>
      <c r="H6793" s="1511">
        <f t="shared" si="3074"/>
        <v>0</v>
      </c>
      <c r="I6793" s="1514">
        <f t="shared" si="3074"/>
        <v>0</v>
      </c>
      <c r="J6793" s="1515">
        <f t="shared" si="3074"/>
        <v>0</v>
      </c>
      <c r="K6793" s="1516">
        <v>0</v>
      </c>
    </row>
    <row r="6794" spans="1:11" ht="14.1" customHeight="1" x14ac:dyDescent="0.25">
      <c r="A6794" s="1517" t="s">
        <v>341</v>
      </c>
      <c r="B6794" s="1518" t="s">
        <v>140</v>
      </c>
      <c r="C6794" s="1260">
        <v>0</v>
      </c>
      <c r="D6794" s="1519"/>
      <c r="E6794" s="1519"/>
      <c r="F6794" s="1520"/>
      <c r="G6794" s="1552"/>
      <c r="H6794" s="1519"/>
      <c r="I6794" s="1523">
        <f>H6794+G6794</f>
        <v>0</v>
      </c>
      <c r="J6794" s="1524">
        <f>C6794-I6794</f>
        <v>0</v>
      </c>
      <c r="K6794" s="731">
        <v>0</v>
      </c>
    </row>
    <row r="6795" spans="1:11" ht="14.1" customHeight="1" x14ac:dyDescent="0.25">
      <c r="A6795" s="1517" t="s">
        <v>342</v>
      </c>
      <c r="B6795" s="1518" t="s">
        <v>141</v>
      </c>
      <c r="C6795" s="1260">
        <f>C6796+C6797</f>
        <v>0</v>
      </c>
      <c r="D6795" s="1260">
        <f t="shared" ref="D6795:J6795" si="3075">D6796+D6797</f>
        <v>0</v>
      </c>
      <c r="E6795" s="1260">
        <f t="shared" si="3075"/>
        <v>0</v>
      </c>
      <c r="F6795" s="1525">
        <f t="shared" si="3075"/>
        <v>0</v>
      </c>
      <c r="G6795" s="1526">
        <f t="shared" si="3075"/>
        <v>0</v>
      </c>
      <c r="H6795" s="1260">
        <f t="shared" si="3075"/>
        <v>0</v>
      </c>
      <c r="I6795" s="1527">
        <f t="shared" si="3075"/>
        <v>0</v>
      </c>
      <c r="J6795" s="1528">
        <f t="shared" si="3075"/>
        <v>0</v>
      </c>
      <c r="K6795" s="731">
        <v>0</v>
      </c>
    </row>
    <row r="6796" spans="1:11" ht="14.1" customHeight="1" x14ac:dyDescent="0.25">
      <c r="A6796" s="1517" t="s">
        <v>343</v>
      </c>
      <c r="B6796" s="1518" t="s">
        <v>142</v>
      </c>
      <c r="C6796" s="1260">
        <v>0</v>
      </c>
      <c r="D6796" s="1519"/>
      <c r="E6796" s="1519"/>
      <c r="F6796" s="1520"/>
      <c r="G6796" s="1552"/>
      <c r="H6796" s="1519"/>
      <c r="I6796" s="1523">
        <f>H6796+G6796</f>
        <v>0</v>
      </c>
      <c r="J6796" s="1524">
        <f>C6796-I6796</f>
        <v>0</v>
      </c>
      <c r="K6796" s="731">
        <v>0</v>
      </c>
    </row>
    <row r="6797" spans="1:11" ht="14.1" customHeight="1" x14ac:dyDescent="0.25">
      <c r="A6797" s="1517" t="s">
        <v>944</v>
      </c>
      <c r="B6797" s="1518" t="s">
        <v>809</v>
      </c>
      <c r="C6797" s="1260">
        <v>0</v>
      </c>
      <c r="D6797" s="1519"/>
      <c r="E6797" s="1519"/>
      <c r="F6797" s="1520"/>
      <c r="G6797" s="1552"/>
      <c r="H6797" s="1519"/>
      <c r="I6797" s="1523"/>
      <c r="J6797" s="1524">
        <f>C6797-I6797</f>
        <v>0</v>
      </c>
      <c r="K6797" s="731">
        <v>0</v>
      </c>
    </row>
    <row r="6798" spans="1:11" ht="14.1" customHeight="1" x14ac:dyDescent="0.25">
      <c r="A6798" s="1517" t="s">
        <v>344</v>
      </c>
      <c r="B6798" s="1518" t="s">
        <v>143</v>
      </c>
      <c r="C6798" s="1260">
        <f>C6799</f>
        <v>0</v>
      </c>
      <c r="D6798" s="1260">
        <f t="shared" ref="D6798:J6798" si="3076">D6799</f>
        <v>0</v>
      </c>
      <c r="E6798" s="1260">
        <f t="shared" si="3076"/>
        <v>0</v>
      </c>
      <c r="F6798" s="1525">
        <f t="shared" si="3076"/>
        <v>0</v>
      </c>
      <c r="G6798" s="1526">
        <f t="shared" si="3076"/>
        <v>0</v>
      </c>
      <c r="H6798" s="1260">
        <f t="shared" si="3076"/>
        <v>0</v>
      </c>
      <c r="I6798" s="1553">
        <f t="shared" si="3076"/>
        <v>0</v>
      </c>
      <c r="J6798" s="1528">
        <f t="shared" si="3076"/>
        <v>0</v>
      </c>
      <c r="K6798" s="731">
        <v>0</v>
      </c>
    </row>
    <row r="6799" spans="1:11" ht="14.1" customHeight="1" x14ac:dyDescent="0.25">
      <c r="A6799" s="1517" t="s">
        <v>345</v>
      </c>
      <c r="B6799" s="1518" t="s">
        <v>144</v>
      </c>
      <c r="C6799" s="1260">
        <v>0</v>
      </c>
      <c r="D6799" s="1519"/>
      <c r="E6799" s="1519"/>
      <c r="F6799" s="1520"/>
      <c r="G6799" s="1552"/>
      <c r="H6799" s="1519"/>
      <c r="I6799" s="1523">
        <f>H6799+G6799</f>
        <v>0</v>
      </c>
      <c r="J6799" s="1524">
        <f>C6799-I6799</f>
        <v>0</v>
      </c>
      <c r="K6799" s="731">
        <v>0</v>
      </c>
    </row>
    <row r="6800" spans="1:11" ht="14.1" customHeight="1" x14ac:dyDescent="0.25">
      <c r="A6800" s="745" t="s">
        <v>101</v>
      </c>
      <c r="B6800" s="38" t="s">
        <v>95</v>
      </c>
      <c r="C6800" s="620">
        <f>C6801</f>
        <v>2000000</v>
      </c>
      <c r="D6800" s="620">
        <f t="shared" ref="D6800:J6801" si="3077">D6801</f>
        <v>0</v>
      </c>
      <c r="E6800" s="620">
        <f t="shared" si="3077"/>
        <v>0</v>
      </c>
      <c r="F6800" s="453">
        <f t="shared" si="3077"/>
        <v>0</v>
      </c>
      <c r="G6800" s="825">
        <f t="shared" si="3077"/>
        <v>1516250</v>
      </c>
      <c r="H6800" s="619">
        <f t="shared" si="3077"/>
        <v>483750</v>
      </c>
      <c r="I6800" s="665">
        <f t="shared" si="3077"/>
        <v>2000000</v>
      </c>
      <c r="J6800" s="621">
        <f t="shared" si="3077"/>
        <v>0</v>
      </c>
      <c r="K6800" s="746">
        <f t="shared" ref="K6800:K6805" si="3078">I6800/C6800*100</f>
        <v>100</v>
      </c>
    </row>
    <row r="6801" spans="1:11" ht="14.1" customHeight="1" thickBot="1" x14ac:dyDescent="0.3">
      <c r="A6801" s="371" t="s">
        <v>346</v>
      </c>
      <c r="B6801" s="47" t="s">
        <v>64</v>
      </c>
      <c r="C6801" s="616">
        <f>C6802</f>
        <v>2000000</v>
      </c>
      <c r="D6801" s="616">
        <f t="shared" si="3077"/>
        <v>0</v>
      </c>
      <c r="E6801" s="616">
        <f t="shared" si="3077"/>
        <v>0</v>
      </c>
      <c r="F6801" s="622">
        <f t="shared" si="3077"/>
        <v>0</v>
      </c>
      <c r="G6801" s="838">
        <f t="shared" si="3077"/>
        <v>1516250</v>
      </c>
      <c r="H6801" s="1594">
        <f t="shared" si="3077"/>
        <v>483750</v>
      </c>
      <c r="I6801" s="962">
        <f t="shared" si="3077"/>
        <v>2000000</v>
      </c>
      <c r="J6801" s="632">
        <f t="shared" si="3077"/>
        <v>0</v>
      </c>
      <c r="K6801" s="739">
        <f t="shared" si="3078"/>
        <v>100</v>
      </c>
    </row>
    <row r="6802" spans="1:11" ht="14.1" customHeight="1" thickBot="1" x14ac:dyDescent="0.3">
      <c r="A6802" s="776" t="s">
        <v>347</v>
      </c>
      <c r="B6802" s="3" t="s">
        <v>136</v>
      </c>
      <c r="C6802" s="617">
        <f>C6803+C6805+C6808</f>
        <v>2000000</v>
      </c>
      <c r="D6802" s="617">
        <f t="shared" ref="D6802:J6802" si="3079">D6803+D6805+D6808</f>
        <v>0</v>
      </c>
      <c r="E6802" s="617">
        <f t="shared" si="3079"/>
        <v>0</v>
      </c>
      <c r="F6802" s="624">
        <f t="shared" si="3079"/>
        <v>0</v>
      </c>
      <c r="G6802" s="820">
        <f t="shared" si="3079"/>
        <v>1516250</v>
      </c>
      <c r="H6802" s="617">
        <f t="shared" si="3079"/>
        <v>483750</v>
      </c>
      <c r="I6802" s="934">
        <f t="shared" si="3079"/>
        <v>2000000</v>
      </c>
      <c r="J6802" s="625">
        <f t="shared" si="3079"/>
        <v>0</v>
      </c>
      <c r="K6802" s="741">
        <f t="shared" si="3078"/>
        <v>100</v>
      </c>
    </row>
    <row r="6803" spans="1:11" ht="14.1" customHeight="1" x14ac:dyDescent="0.25">
      <c r="A6803" s="778" t="s">
        <v>934</v>
      </c>
      <c r="B6803" s="41" t="s">
        <v>935</v>
      </c>
      <c r="C6803" s="618">
        <f>C6804</f>
        <v>110000</v>
      </c>
      <c r="D6803" s="618">
        <f t="shared" ref="D6803:J6803" si="3080">D6804</f>
        <v>0</v>
      </c>
      <c r="E6803" s="618">
        <f t="shared" si="3080"/>
        <v>0</v>
      </c>
      <c r="F6803" s="626">
        <f t="shared" si="3080"/>
        <v>0</v>
      </c>
      <c r="G6803" s="833">
        <f t="shared" si="3080"/>
        <v>110000</v>
      </c>
      <c r="H6803" s="635">
        <f t="shared" si="3080"/>
        <v>0</v>
      </c>
      <c r="I6803" s="937">
        <f t="shared" si="3080"/>
        <v>110000</v>
      </c>
      <c r="J6803" s="628">
        <f t="shared" si="3080"/>
        <v>0</v>
      </c>
      <c r="K6803" s="743">
        <f t="shared" si="3078"/>
        <v>100</v>
      </c>
    </row>
    <row r="6804" spans="1:11" ht="14.1" customHeight="1" x14ac:dyDescent="0.25">
      <c r="A6804" s="778" t="s">
        <v>936</v>
      </c>
      <c r="B6804" s="4" t="s">
        <v>791</v>
      </c>
      <c r="C6804" s="12">
        <v>110000</v>
      </c>
      <c r="D6804" s="218"/>
      <c r="E6804" s="218"/>
      <c r="F6804" s="697"/>
      <c r="G6804" s="822">
        <v>110000</v>
      </c>
      <c r="H6804" s="605"/>
      <c r="I6804" s="823">
        <f>H6804+G6804</f>
        <v>110000</v>
      </c>
      <c r="J6804" s="878">
        <f>C6804-I6804</f>
        <v>0</v>
      </c>
      <c r="K6804" s="733">
        <f t="shared" si="3078"/>
        <v>100</v>
      </c>
    </row>
    <row r="6805" spans="1:11" ht="14.1" customHeight="1" x14ac:dyDescent="0.25">
      <c r="A6805" s="778" t="s">
        <v>348</v>
      </c>
      <c r="B6805" s="4" t="s">
        <v>141</v>
      </c>
      <c r="C6805" s="12">
        <f>C6806+C6807</f>
        <v>90000</v>
      </c>
      <c r="D6805" s="12">
        <f t="shared" ref="D6805:J6805" si="3081">D6806+D6807</f>
        <v>0</v>
      </c>
      <c r="E6805" s="12">
        <f t="shared" si="3081"/>
        <v>0</v>
      </c>
      <c r="F6805" s="12">
        <f t="shared" si="3081"/>
        <v>0</v>
      </c>
      <c r="G6805" s="12">
        <f t="shared" si="3081"/>
        <v>56250</v>
      </c>
      <c r="H6805" s="12">
        <f t="shared" si="3081"/>
        <v>33750</v>
      </c>
      <c r="I6805" s="12">
        <f t="shared" si="3081"/>
        <v>90000</v>
      </c>
      <c r="J6805" s="12">
        <f t="shared" si="3081"/>
        <v>0</v>
      </c>
      <c r="K6805" s="733">
        <f t="shared" si="3078"/>
        <v>100</v>
      </c>
    </row>
    <row r="6806" spans="1:11" ht="14.1" customHeight="1" x14ac:dyDescent="0.25">
      <c r="A6806" s="778" t="s">
        <v>1013</v>
      </c>
      <c r="B6806" s="4" t="s">
        <v>142</v>
      </c>
      <c r="C6806" s="12">
        <v>90000</v>
      </c>
      <c r="D6806" s="12"/>
      <c r="E6806" s="12"/>
      <c r="F6806" s="633"/>
      <c r="G6806" s="824">
        <v>56250</v>
      </c>
      <c r="H6806" s="12">
        <v>33750</v>
      </c>
      <c r="I6806" s="834">
        <f>H6806+G6806</f>
        <v>90000</v>
      </c>
      <c r="J6806" s="634">
        <f>C6806-I6806</f>
        <v>0</v>
      </c>
      <c r="K6806" s="733">
        <f>I6806/C6806*100</f>
        <v>100</v>
      </c>
    </row>
    <row r="6807" spans="1:11" ht="14.1" customHeight="1" x14ac:dyDescent="0.25">
      <c r="A6807" s="778" t="s">
        <v>937</v>
      </c>
      <c r="B6807" s="4" t="s">
        <v>387</v>
      </c>
      <c r="C6807" s="12">
        <v>0</v>
      </c>
      <c r="D6807" s="218"/>
      <c r="E6807" s="218"/>
      <c r="F6807" s="697"/>
      <c r="G6807" s="822"/>
      <c r="H6807" s="605"/>
      <c r="I6807" s="823">
        <f>H6807+G6807</f>
        <v>0</v>
      </c>
      <c r="J6807" s="604">
        <f>C6807-I6807</f>
        <v>0</v>
      </c>
      <c r="K6807" s="733"/>
    </row>
    <row r="6808" spans="1:11" ht="14.1" customHeight="1" x14ac:dyDescent="0.25">
      <c r="A6808" s="778" t="s">
        <v>349</v>
      </c>
      <c r="B6808" s="4" t="s">
        <v>143</v>
      </c>
      <c r="C6808" s="12">
        <f>C6809</f>
        <v>1800000</v>
      </c>
      <c r="D6808" s="12">
        <f t="shared" ref="D6808:J6808" si="3082">D6809</f>
        <v>0</v>
      </c>
      <c r="E6808" s="12">
        <f t="shared" si="3082"/>
        <v>0</v>
      </c>
      <c r="F6808" s="633">
        <f t="shared" si="3082"/>
        <v>0</v>
      </c>
      <c r="G6808" s="824">
        <f t="shared" si="3082"/>
        <v>1350000</v>
      </c>
      <c r="H6808" s="824">
        <f t="shared" si="3082"/>
        <v>450000</v>
      </c>
      <c r="I6808" s="834">
        <f t="shared" si="3082"/>
        <v>1800000</v>
      </c>
      <c r="J6808" s="634">
        <f t="shared" si="3082"/>
        <v>0</v>
      </c>
      <c r="K6808" s="733">
        <f t="shared" ref="K6808:K6818" si="3083">I6808/C6808*100</f>
        <v>100</v>
      </c>
    </row>
    <row r="6809" spans="1:11" ht="14.1" customHeight="1" x14ac:dyDescent="0.25">
      <c r="A6809" s="778" t="s">
        <v>350</v>
      </c>
      <c r="B6809" s="4" t="s">
        <v>144</v>
      </c>
      <c r="C6809" s="12">
        <v>1800000</v>
      </c>
      <c r="D6809" s="218"/>
      <c r="E6809" s="218"/>
      <c r="F6809" s="697"/>
      <c r="G6809" s="822">
        <v>1350000</v>
      </c>
      <c r="H6809" s="605">
        <v>450000</v>
      </c>
      <c r="I6809" s="823">
        <f>H6809+G6809</f>
        <v>1800000</v>
      </c>
      <c r="J6809" s="604">
        <f>C6809-I6809</f>
        <v>0</v>
      </c>
      <c r="K6809" s="733">
        <f t="shared" si="3083"/>
        <v>100</v>
      </c>
    </row>
    <row r="6810" spans="1:11" ht="14.1" customHeight="1" x14ac:dyDescent="0.25">
      <c r="A6810" s="745" t="s">
        <v>100</v>
      </c>
      <c r="B6810" s="38" t="s">
        <v>96</v>
      </c>
      <c r="C6810" s="620">
        <f t="shared" ref="C6810:J6810" si="3084">C6811+C6823+C6835</f>
        <v>6420000</v>
      </c>
      <c r="D6810" s="620">
        <f t="shared" si="3084"/>
        <v>0</v>
      </c>
      <c r="E6810" s="620">
        <f t="shared" si="3084"/>
        <v>0</v>
      </c>
      <c r="F6810" s="453">
        <f t="shared" si="3084"/>
        <v>0</v>
      </c>
      <c r="G6810" s="832">
        <f t="shared" si="3084"/>
        <v>1970750</v>
      </c>
      <c r="H6810" s="620">
        <f t="shared" si="3084"/>
        <v>0</v>
      </c>
      <c r="I6810" s="810">
        <f t="shared" si="3084"/>
        <v>1970750</v>
      </c>
      <c r="J6810" s="866">
        <f t="shared" si="3084"/>
        <v>4449250</v>
      </c>
      <c r="K6810" s="746">
        <f t="shared" si="3083"/>
        <v>30.697040498442369</v>
      </c>
    </row>
    <row r="6811" spans="1:11" ht="14.1" customHeight="1" thickBot="1" x14ac:dyDescent="0.3">
      <c r="A6811" s="371" t="s">
        <v>65</v>
      </c>
      <c r="B6811" s="47" t="s">
        <v>66</v>
      </c>
      <c r="C6811" s="616">
        <f>C6812</f>
        <v>2000000</v>
      </c>
      <c r="D6811" s="616">
        <f t="shared" ref="D6811:J6811" si="3085">D6812</f>
        <v>0</v>
      </c>
      <c r="E6811" s="616">
        <f t="shared" si="3085"/>
        <v>0</v>
      </c>
      <c r="F6811" s="622">
        <f t="shared" si="3085"/>
        <v>0</v>
      </c>
      <c r="G6811" s="838">
        <f t="shared" si="3085"/>
        <v>229000</v>
      </c>
      <c r="H6811" s="641">
        <f t="shared" si="3085"/>
        <v>0</v>
      </c>
      <c r="I6811" s="962">
        <f t="shared" si="3085"/>
        <v>229000</v>
      </c>
      <c r="J6811" s="632">
        <f t="shared" si="3085"/>
        <v>1771000</v>
      </c>
      <c r="K6811" s="739">
        <f t="shared" si="3083"/>
        <v>11.450000000000001</v>
      </c>
    </row>
    <row r="6812" spans="1:11" ht="14.1" customHeight="1" thickBot="1" x14ac:dyDescent="0.3">
      <c r="A6812" s="776" t="s">
        <v>351</v>
      </c>
      <c r="B6812" s="3" t="s">
        <v>136</v>
      </c>
      <c r="C6812" s="617">
        <f>C6813+C6815+C6817</f>
        <v>2000000</v>
      </c>
      <c r="D6812" s="617">
        <f t="shared" ref="D6812:J6812" si="3086">D6813+D6815+D6817</f>
        <v>0</v>
      </c>
      <c r="E6812" s="617">
        <f t="shared" si="3086"/>
        <v>0</v>
      </c>
      <c r="F6812" s="624">
        <f t="shared" si="3086"/>
        <v>0</v>
      </c>
      <c r="G6812" s="820">
        <f t="shared" si="3086"/>
        <v>229000</v>
      </c>
      <c r="H6812" s="617">
        <f t="shared" si="3086"/>
        <v>0</v>
      </c>
      <c r="I6812" s="934">
        <f t="shared" si="3086"/>
        <v>229000</v>
      </c>
      <c r="J6812" s="625">
        <f t="shared" si="3086"/>
        <v>1771000</v>
      </c>
      <c r="K6812" s="741">
        <f t="shared" si="3083"/>
        <v>11.450000000000001</v>
      </c>
    </row>
    <row r="6813" spans="1:11" ht="14.1" customHeight="1" x14ac:dyDescent="0.25">
      <c r="A6813" s="777" t="s">
        <v>352</v>
      </c>
      <c r="B6813" s="41" t="s">
        <v>139</v>
      </c>
      <c r="C6813" s="618">
        <f>C6814</f>
        <v>270000</v>
      </c>
      <c r="D6813" s="618">
        <f t="shared" ref="D6813:J6813" si="3087">D6814</f>
        <v>0</v>
      </c>
      <c r="E6813" s="618">
        <f t="shared" si="3087"/>
        <v>0</v>
      </c>
      <c r="F6813" s="626">
        <f t="shared" si="3087"/>
        <v>0</v>
      </c>
      <c r="G6813" s="821">
        <f t="shared" si="3087"/>
        <v>184000</v>
      </c>
      <c r="H6813" s="618">
        <f t="shared" si="3087"/>
        <v>0</v>
      </c>
      <c r="I6813" s="935">
        <f t="shared" si="3087"/>
        <v>184000</v>
      </c>
      <c r="J6813" s="628">
        <f t="shared" si="3087"/>
        <v>86000</v>
      </c>
      <c r="K6813" s="743">
        <f t="shared" si="3083"/>
        <v>68.148148148148152</v>
      </c>
    </row>
    <row r="6814" spans="1:11" ht="14.1" customHeight="1" x14ac:dyDescent="0.25">
      <c r="A6814" s="778" t="s">
        <v>353</v>
      </c>
      <c r="B6814" s="4" t="s">
        <v>140</v>
      </c>
      <c r="C6814" s="12">
        <v>270000</v>
      </c>
      <c r="D6814" s="218"/>
      <c r="E6814" s="218"/>
      <c r="F6814" s="697"/>
      <c r="G6814" s="822">
        <v>184000</v>
      </c>
      <c r="H6814" s="605">
        <v>0</v>
      </c>
      <c r="I6814" s="823">
        <f>H6814+G6814</f>
        <v>184000</v>
      </c>
      <c r="J6814" s="604">
        <f>C6814-I6814</f>
        <v>86000</v>
      </c>
      <c r="K6814" s="733">
        <f t="shared" si="3083"/>
        <v>68.148148148148152</v>
      </c>
    </row>
    <row r="6815" spans="1:11" ht="14.1" customHeight="1" x14ac:dyDescent="0.25">
      <c r="A6815" s="778" t="s">
        <v>354</v>
      </c>
      <c r="B6815" s="4" t="s">
        <v>141</v>
      </c>
      <c r="C6815" s="12">
        <f>C6816</f>
        <v>200000</v>
      </c>
      <c r="D6815" s="12">
        <f t="shared" ref="D6815:J6815" si="3088">D6816</f>
        <v>0</v>
      </c>
      <c r="E6815" s="12">
        <f t="shared" si="3088"/>
        <v>0</v>
      </c>
      <c r="F6815" s="633">
        <f t="shared" si="3088"/>
        <v>0</v>
      </c>
      <c r="G6815" s="824">
        <f t="shared" si="3088"/>
        <v>45000</v>
      </c>
      <c r="H6815" s="12">
        <f t="shared" si="3088"/>
        <v>0</v>
      </c>
      <c r="I6815" s="834">
        <f t="shared" si="3088"/>
        <v>45000</v>
      </c>
      <c r="J6815" s="634">
        <f t="shared" si="3088"/>
        <v>155000</v>
      </c>
      <c r="K6815" s="733">
        <f t="shared" si="3083"/>
        <v>22.5</v>
      </c>
    </row>
    <row r="6816" spans="1:11" ht="14.1" customHeight="1" x14ac:dyDescent="0.25">
      <c r="A6816" s="778" t="s">
        <v>355</v>
      </c>
      <c r="B6816" s="4" t="s">
        <v>142</v>
      </c>
      <c r="C6816" s="12">
        <v>200000</v>
      </c>
      <c r="D6816" s="218"/>
      <c r="E6816" s="218"/>
      <c r="F6816" s="697"/>
      <c r="G6816" s="822">
        <v>45000</v>
      </c>
      <c r="H6816" s="605">
        <v>0</v>
      </c>
      <c r="I6816" s="823">
        <f>H6816+G6816</f>
        <v>45000</v>
      </c>
      <c r="J6816" s="604">
        <f>C6816-I6816</f>
        <v>155000</v>
      </c>
      <c r="K6816" s="733">
        <f t="shared" si="3083"/>
        <v>22.5</v>
      </c>
    </row>
    <row r="6817" spans="1:11" ht="14.1" customHeight="1" x14ac:dyDescent="0.25">
      <c r="A6817" s="778" t="s">
        <v>356</v>
      </c>
      <c r="B6817" s="4" t="s">
        <v>143</v>
      </c>
      <c r="C6817" s="12">
        <f>C6818</f>
        <v>1530000</v>
      </c>
      <c r="D6817" s="12">
        <f t="shared" ref="D6817:J6817" si="3089">D6818</f>
        <v>0</v>
      </c>
      <c r="E6817" s="12">
        <f t="shared" si="3089"/>
        <v>0</v>
      </c>
      <c r="F6817" s="633">
        <f t="shared" si="3089"/>
        <v>0</v>
      </c>
      <c r="G6817" s="824">
        <f t="shared" si="3089"/>
        <v>0</v>
      </c>
      <c r="H6817" s="12">
        <f t="shared" si="3089"/>
        <v>0</v>
      </c>
      <c r="I6817" s="834">
        <f t="shared" si="3089"/>
        <v>0</v>
      </c>
      <c r="J6817" s="634">
        <f t="shared" si="3089"/>
        <v>1530000</v>
      </c>
      <c r="K6817" s="733">
        <f t="shared" si="3083"/>
        <v>0</v>
      </c>
    </row>
    <row r="6818" spans="1:11" ht="14.1" customHeight="1" x14ac:dyDescent="0.25">
      <c r="A6818" s="778" t="s">
        <v>357</v>
      </c>
      <c r="B6818" s="4" t="s">
        <v>144</v>
      </c>
      <c r="C6818" s="12">
        <v>1530000</v>
      </c>
      <c r="D6818" s="218"/>
      <c r="E6818" s="218"/>
      <c r="F6818" s="697"/>
      <c r="G6818" s="822"/>
      <c r="H6818" s="605">
        <v>0</v>
      </c>
      <c r="I6818" s="823">
        <f>H6818+G6818</f>
        <v>0</v>
      </c>
      <c r="J6818" s="604">
        <f>C6818-I6818</f>
        <v>1530000</v>
      </c>
      <c r="K6818" s="733">
        <f t="shared" si="3083"/>
        <v>0</v>
      </c>
    </row>
    <row r="6819" spans="1:11" ht="14.1" customHeight="1" x14ac:dyDescent="0.25">
      <c r="A6819" s="918"/>
      <c r="B6819" s="879"/>
      <c r="C6819" s="880"/>
      <c r="D6819" s="881"/>
      <c r="E6819" s="881"/>
      <c r="F6819" s="881"/>
      <c r="G6819" s="882"/>
      <c r="H6819" s="882"/>
      <c r="I6819" s="882"/>
      <c r="J6819" s="883"/>
      <c r="K6819" s="884"/>
    </row>
    <row r="6820" spans="1:11" ht="14.1" customHeight="1" x14ac:dyDescent="0.25">
      <c r="A6820" s="919"/>
      <c r="B6820" s="7"/>
      <c r="C6820" s="885"/>
      <c r="D6820" s="220"/>
      <c r="E6820" s="220"/>
      <c r="F6820" s="220"/>
      <c r="G6820" s="415"/>
      <c r="H6820" s="415"/>
      <c r="I6820" s="415"/>
      <c r="J6820" s="886"/>
      <c r="K6820" s="887"/>
    </row>
    <row r="6821" spans="1:11" ht="14.1" customHeight="1" x14ac:dyDescent="0.25">
      <c r="A6821" s="919"/>
      <c r="B6821" s="7"/>
      <c r="C6821" s="885"/>
      <c r="D6821" s="220"/>
      <c r="E6821" s="220"/>
      <c r="F6821" s="220"/>
      <c r="G6821" s="415"/>
      <c r="H6821" s="415"/>
      <c r="I6821" s="415"/>
      <c r="J6821" s="886"/>
      <c r="K6821" s="887">
        <v>11</v>
      </c>
    </row>
    <row r="6822" spans="1:11" ht="14.1" customHeight="1" x14ac:dyDescent="0.25">
      <c r="A6822" s="717" t="s">
        <v>435</v>
      </c>
      <c r="B6822" s="689">
        <v>2</v>
      </c>
      <c r="C6822" s="690" t="s">
        <v>436</v>
      </c>
      <c r="D6822" s="690" t="s">
        <v>437</v>
      </c>
      <c r="E6822" s="690" t="s">
        <v>438</v>
      </c>
      <c r="F6822" s="691" t="s">
        <v>439</v>
      </c>
      <c r="G6822" s="801">
        <v>7</v>
      </c>
      <c r="H6822" s="581">
        <v>8</v>
      </c>
      <c r="I6822" s="924">
        <v>9</v>
      </c>
      <c r="J6822" s="582">
        <v>10</v>
      </c>
      <c r="K6822" s="718">
        <v>11</v>
      </c>
    </row>
    <row r="6823" spans="1:11" ht="14.1" customHeight="1" thickBot="1" x14ac:dyDescent="0.3">
      <c r="A6823" s="371" t="s">
        <v>67</v>
      </c>
      <c r="B6823" s="47" t="s">
        <v>68</v>
      </c>
      <c r="C6823" s="616">
        <f>C6824+C6827</f>
        <v>0</v>
      </c>
      <c r="D6823" s="616">
        <f t="shared" ref="D6823:J6823" si="3090">D6824+D6827</f>
        <v>0</v>
      </c>
      <c r="E6823" s="616">
        <f t="shared" si="3090"/>
        <v>0</v>
      </c>
      <c r="F6823" s="622">
        <f t="shared" si="3090"/>
        <v>0</v>
      </c>
      <c r="G6823" s="838">
        <f t="shared" si="3090"/>
        <v>0</v>
      </c>
      <c r="H6823" s="641">
        <f t="shared" si="3090"/>
        <v>0</v>
      </c>
      <c r="I6823" s="962">
        <f t="shared" si="3090"/>
        <v>0</v>
      </c>
      <c r="J6823" s="632">
        <f t="shared" si="3090"/>
        <v>0</v>
      </c>
      <c r="K6823" s="739">
        <v>0</v>
      </c>
    </row>
    <row r="6824" spans="1:11" ht="14.1" customHeight="1" thickBot="1" x14ac:dyDescent="0.3">
      <c r="A6824" s="1502" t="s">
        <v>365</v>
      </c>
      <c r="B6824" s="1503" t="s">
        <v>80</v>
      </c>
      <c r="C6824" s="1504">
        <f>C6825</f>
        <v>0</v>
      </c>
      <c r="D6824" s="1504">
        <f t="shared" ref="D6824:J6825" si="3091">D6825</f>
        <v>0</v>
      </c>
      <c r="E6824" s="1504">
        <f t="shared" si="3091"/>
        <v>0</v>
      </c>
      <c r="F6824" s="1505">
        <f t="shared" si="3091"/>
        <v>0</v>
      </c>
      <c r="G6824" s="1506">
        <f t="shared" si="3091"/>
        <v>0</v>
      </c>
      <c r="H6824" s="1504">
        <f t="shared" si="3091"/>
        <v>0</v>
      </c>
      <c r="I6824" s="1507">
        <f t="shared" si="3091"/>
        <v>0</v>
      </c>
      <c r="J6824" s="1508">
        <f t="shared" si="3091"/>
        <v>0</v>
      </c>
      <c r="K6824" s="757">
        <v>0</v>
      </c>
    </row>
    <row r="6825" spans="1:11" ht="14.1" customHeight="1" x14ac:dyDescent="0.25">
      <c r="A6825" s="1509" t="s">
        <v>366</v>
      </c>
      <c r="B6825" s="1510" t="s">
        <v>137</v>
      </c>
      <c r="C6825" s="1511">
        <f>C6826</f>
        <v>0</v>
      </c>
      <c r="D6825" s="1511">
        <f t="shared" si="3091"/>
        <v>0</v>
      </c>
      <c r="E6825" s="1511">
        <f t="shared" si="3091"/>
        <v>0</v>
      </c>
      <c r="F6825" s="1512">
        <f t="shared" si="3091"/>
        <v>0</v>
      </c>
      <c r="G6825" s="1513">
        <f t="shared" si="3091"/>
        <v>0</v>
      </c>
      <c r="H6825" s="1511">
        <f t="shared" si="3091"/>
        <v>0</v>
      </c>
      <c r="I6825" s="1514">
        <f t="shared" si="3091"/>
        <v>0</v>
      </c>
      <c r="J6825" s="1515">
        <f t="shared" si="3091"/>
        <v>0</v>
      </c>
      <c r="K6825" s="1516">
        <v>0</v>
      </c>
    </row>
    <row r="6826" spans="1:11" ht="14.1" customHeight="1" thickBot="1" x14ac:dyDescent="0.3">
      <c r="A6826" s="772" t="s">
        <v>367</v>
      </c>
      <c r="B6826" s="49" t="s">
        <v>138</v>
      </c>
      <c r="C6826" s="661">
        <v>0</v>
      </c>
      <c r="D6826" s="1529"/>
      <c r="E6826" s="1529"/>
      <c r="F6826" s="1530"/>
      <c r="G6826" s="1531"/>
      <c r="H6826" s="1532"/>
      <c r="I6826" s="1533">
        <f>H6826+G6826</f>
        <v>0</v>
      </c>
      <c r="J6826" s="1534">
        <f>C6826-I6826</f>
        <v>0</v>
      </c>
      <c r="K6826" s="739">
        <v>0</v>
      </c>
    </row>
    <row r="6827" spans="1:11" ht="14.1" customHeight="1" thickBot="1" x14ac:dyDescent="0.3">
      <c r="A6827" s="1502" t="s">
        <v>358</v>
      </c>
      <c r="B6827" s="1503" t="s">
        <v>136</v>
      </c>
      <c r="C6827" s="1504">
        <f>C6828+C6830+C6833</f>
        <v>0</v>
      </c>
      <c r="D6827" s="1504">
        <f t="shared" ref="D6827:J6827" si="3092">D6828+D6830+D6833</f>
        <v>0</v>
      </c>
      <c r="E6827" s="1504">
        <f t="shared" si="3092"/>
        <v>0</v>
      </c>
      <c r="F6827" s="1505">
        <f t="shared" si="3092"/>
        <v>0</v>
      </c>
      <c r="G6827" s="1506">
        <f t="shared" si="3092"/>
        <v>0</v>
      </c>
      <c r="H6827" s="1504">
        <f t="shared" si="3092"/>
        <v>0</v>
      </c>
      <c r="I6827" s="1507">
        <f t="shared" si="3092"/>
        <v>0</v>
      </c>
      <c r="J6827" s="1508">
        <f t="shared" si="3092"/>
        <v>0</v>
      </c>
      <c r="K6827" s="757">
        <v>0</v>
      </c>
    </row>
    <row r="6828" spans="1:11" ht="14.1" customHeight="1" x14ac:dyDescent="0.25">
      <c r="A6828" s="1509" t="s">
        <v>359</v>
      </c>
      <c r="B6828" s="1510" t="s">
        <v>139</v>
      </c>
      <c r="C6828" s="1511">
        <f>C6829</f>
        <v>0</v>
      </c>
      <c r="D6828" s="1511">
        <f t="shared" ref="D6828:J6828" si="3093">D6829</f>
        <v>0</v>
      </c>
      <c r="E6828" s="1511">
        <f t="shared" si="3093"/>
        <v>0</v>
      </c>
      <c r="F6828" s="1512">
        <f t="shared" si="3093"/>
        <v>0</v>
      </c>
      <c r="G6828" s="1513">
        <f t="shared" si="3093"/>
        <v>0</v>
      </c>
      <c r="H6828" s="1511">
        <f t="shared" si="3093"/>
        <v>0</v>
      </c>
      <c r="I6828" s="1514">
        <f t="shared" si="3093"/>
        <v>0</v>
      </c>
      <c r="J6828" s="1515">
        <f t="shared" si="3093"/>
        <v>0</v>
      </c>
      <c r="K6828" s="1516">
        <v>0</v>
      </c>
    </row>
    <row r="6829" spans="1:11" ht="14.1" customHeight="1" x14ac:dyDescent="0.25">
      <c r="A6829" s="1517" t="s">
        <v>360</v>
      </c>
      <c r="B6829" s="1518" t="s">
        <v>140</v>
      </c>
      <c r="C6829" s="1260">
        <v>0</v>
      </c>
      <c r="D6829" s="1519"/>
      <c r="E6829" s="1519"/>
      <c r="F6829" s="1520"/>
      <c r="G6829" s="1521"/>
      <c r="H6829" s="1522"/>
      <c r="I6829" s="1523">
        <f>H6829+G6829</f>
        <v>0</v>
      </c>
      <c r="J6829" s="1524">
        <f>C6829-I6829</f>
        <v>0</v>
      </c>
      <c r="K6829" s="731">
        <v>0</v>
      </c>
    </row>
    <row r="6830" spans="1:11" ht="14.1" customHeight="1" x14ac:dyDescent="0.25">
      <c r="A6830" s="1517" t="s">
        <v>361</v>
      </c>
      <c r="B6830" s="1518" t="s">
        <v>141</v>
      </c>
      <c r="C6830" s="1260">
        <f>C6831+C6832</f>
        <v>0</v>
      </c>
      <c r="D6830" s="1260">
        <f t="shared" ref="D6830:J6830" si="3094">D6831+D6832</f>
        <v>0</v>
      </c>
      <c r="E6830" s="1260">
        <f t="shared" si="3094"/>
        <v>0</v>
      </c>
      <c r="F6830" s="1525">
        <f t="shared" si="3094"/>
        <v>0</v>
      </c>
      <c r="G6830" s="1526">
        <f t="shared" si="3094"/>
        <v>0</v>
      </c>
      <c r="H6830" s="1260">
        <f t="shared" si="3094"/>
        <v>0</v>
      </c>
      <c r="I6830" s="1527">
        <f t="shared" si="3094"/>
        <v>0</v>
      </c>
      <c r="J6830" s="1528">
        <f t="shared" si="3094"/>
        <v>0</v>
      </c>
      <c r="K6830" s="731">
        <v>0</v>
      </c>
    </row>
    <row r="6831" spans="1:11" ht="14.1" customHeight="1" x14ac:dyDescent="0.25">
      <c r="A6831" s="1517" t="s">
        <v>362</v>
      </c>
      <c r="B6831" s="1518" t="s">
        <v>142</v>
      </c>
      <c r="C6831" s="1260">
        <v>0</v>
      </c>
      <c r="D6831" s="1519"/>
      <c r="E6831" s="1519"/>
      <c r="F6831" s="1520"/>
      <c r="G6831" s="1521">
        <v>0</v>
      </c>
      <c r="H6831" s="1522"/>
      <c r="I6831" s="1523">
        <f>H6831+G6831</f>
        <v>0</v>
      </c>
      <c r="J6831" s="1524">
        <f>C6831-I6831</f>
        <v>0</v>
      </c>
      <c r="K6831" s="731">
        <v>0</v>
      </c>
    </row>
    <row r="6832" spans="1:11" ht="14.1" customHeight="1" x14ac:dyDescent="0.25">
      <c r="A6832" s="1517" t="s">
        <v>938</v>
      </c>
      <c r="B6832" s="1518" t="s">
        <v>387</v>
      </c>
      <c r="C6832" s="1260">
        <v>0</v>
      </c>
      <c r="D6832" s="1519"/>
      <c r="E6832" s="1519"/>
      <c r="F6832" s="1520"/>
      <c r="G6832" s="1521"/>
      <c r="H6832" s="1522"/>
      <c r="I6832" s="1523"/>
      <c r="J6832" s="1524">
        <f>C6832-I6832</f>
        <v>0</v>
      </c>
      <c r="K6832" s="731">
        <v>0</v>
      </c>
    </row>
    <row r="6833" spans="1:11" ht="14.1" customHeight="1" x14ac:dyDescent="0.25">
      <c r="A6833" s="1517" t="s">
        <v>363</v>
      </c>
      <c r="B6833" s="1518" t="s">
        <v>143</v>
      </c>
      <c r="C6833" s="1260">
        <f>C6834</f>
        <v>0</v>
      </c>
      <c r="D6833" s="1260">
        <f t="shared" ref="D6833:J6833" si="3095">D6834</f>
        <v>0</v>
      </c>
      <c r="E6833" s="1260">
        <f t="shared" si="3095"/>
        <v>0</v>
      </c>
      <c r="F6833" s="1525">
        <f t="shared" si="3095"/>
        <v>0</v>
      </c>
      <c r="G6833" s="1526">
        <f t="shared" si="3095"/>
        <v>0</v>
      </c>
      <c r="H6833" s="1260">
        <f t="shared" si="3095"/>
        <v>0</v>
      </c>
      <c r="I6833" s="1527">
        <f t="shared" si="3095"/>
        <v>0</v>
      </c>
      <c r="J6833" s="1528">
        <f t="shared" si="3095"/>
        <v>0</v>
      </c>
      <c r="K6833" s="731">
        <v>0</v>
      </c>
    </row>
    <row r="6834" spans="1:11" ht="14.1" customHeight="1" x14ac:dyDescent="0.25">
      <c r="A6834" s="1517" t="s">
        <v>364</v>
      </c>
      <c r="B6834" s="1518" t="s">
        <v>939</v>
      </c>
      <c r="C6834" s="1260">
        <v>0</v>
      </c>
      <c r="D6834" s="1519"/>
      <c r="E6834" s="1519"/>
      <c r="F6834" s="1520"/>
      <c r="G6834" s="1521"/>
      <c r="H6834" s="1522"/>
      <c r="I6834" s="1523">
        <f>H6834+G6834</f>
        <v>0</v>
      </c>
      <c r="J6834" s="1524">
        <f>C6834-I6834</f>
        <v>0</v>
      </c>
      <c r="K6834" s="731">
        <v>0</v>
      </c>
    </row>
    <row r="6835" spans="1:11" ht="14.1" customHeight="1" thickBot="1" x14ac:dyDescent="0.3">
      <c r="A6835" s="1554" t="s">
        <v>69</v>
      </c>
      <c r="B6835" s="1555" t="s">
        <v>70</v>
      </c>
      <c r="C6835" s="1556">
        <f>C6836+C6839</f>
        <v>4420000</v>
      </c>
      <c r="D6835" s="1556">
        <f t="shared" ref="D6835:J6835" si="3096">D6836+D6839</f>
        <v>0</v>
      </c>
      <c r="E6835" s="1556">
        <f t="shared" si="3096"/>
        <v>0</v>
      </c>
      <c r="F6835" s="1557">
        <f t="shared" si="3096"/>
        <v>0</v>
      </c>
      <c r="G6835" s="1558">
        <f t="shared" si="3096"/>
        <v>1741750</v>
      </c>
      <c r="H6835" s="1559">
        <f t="shared" si="3096"/>
        <v>0</v>
      </c>
      <c r="I6835" s="1560">
        <f t="shared" si="3096"/>
        <v>1741750</v>
      </c>
      <c r="J6835" s="1561">
        <f t="shared" si="3096"/>
        <v>2678250</v>
      </c>
      <c r="K6835" s="1562">
        <f t="shared" ref="K6835:K6843" si="3097">I6835/C6835*100</f>
        <v>39.406108597285069</v>
      </c>
    </row>
    <row r="6836" spans="1:11" ht="14.1" customHeight="1" thickBot="1" x14ac:dyDescent="0.3">
      <c r="A6836" s="372" t="s">
        <v>375</v>
      </c>
      <c r="B6836" s="3" t="s">
        <v>80</v>
      </c>
      <c r="C6836" s="617">
        <f>C6837</f>
        <v>1140000</v>
      </c>
      <c r="D6836" s="617">
        <f t="shared" ref="D6836:J6837" si="3098">D6837</f>
        <v>0</v>
      </c>
      <c r="E6836" s="617">
        <f t="shared" si="3098"/>
        <v>0</v>
      </c>
      <c r="F6836" s="624">
        <f t="shared" si="3098"/>
        <v>0</v>
      </c>
      <c r="G6836" s="820">
        <f t="shared" si="3098"/>
        <v>760000</v>
      </c>
      <c r="H6836" s="617">
        <f t="shared" si="3098"/>
        <v>0</v>
      </c>
      <c r="I6836" s="934">
        <f t="shared" si="3098"/>
        <v>760000</v>
      </c>
      <c r="J6836" s="625">
        <f t="shared" si="3098"/>
        <v>380000</v>
      </c>
      <c r="K6836" s="741">
        <f t="shared" si="3097"/>
        <v>66.666666666666657</v>
      </c>
    </row>
    <row r="6837" spans="1:11" ht="14.1" customHeight="1" x14ac:dyDescent="0.25">
      <c r="A6837" s="747" t="s">
        <v>376</v>
      </c>
      <c r="B6837" s="41" t="s">
        <v>137</v>
      </c>
      <c r="C6837" s="618">
        <f>C6838</f>
        <v>1140000</v>
      </c>
      <c r="D6837" s="618">
        <f t="shared" si="3098"/>
        <v>0</v>
      </c>
      <c r="E6837" s="618">
        <f t="shared" si="3098"/>
        <v>0</v>
      </c>
      <c r="F6837" s="626">
        <f t="shared" si="3098"/>
        <v>0</v>
      </c>
      <c r="G6837" s="821">
        <f t="shared" si="3098"/>
        <v>760000</v>
      </c>
      <c r="H6837" s="618">
        <f t="shared" si="3098"/>
        <v>0</v>
      </c>
      <c r="I6837" s="935">
        <f t="shared" si="3098"/>
        <v>760000</v>
      </c>
      <c r="J6837" s="628">
        <f t="shared" si="3098"/>
        <v>380000</v>
      </c>
      <c r="K6837" s="743">
        <f t="shared" si="3097"/>
        <v>66.666666666666657</v>
      </c>
    </row>
    <row r="6838" spans="1:11" ht="14.1" customHeight="1" thickBot="1" x14ac:dyDescent="0.3">
      <c r="A6838" s="736" t="s">
        <v>377</v>
      </c>
      <c r="B6838" s="32" t="s">
        <v>138</v>
      </c>
      <c r="C6838" s="611">
        <v>1140000</v>
      </c>
      <c r="D6838" s="590"/>
      <c r="E6838" s="590"/>
      <c r="F6838" s="698"/>
      <c r="G6838" s="828">
        <v>760000</v>
      </c>
      <c r="H6838" s="629">
        <v>0</v>
      </c>
      <c r="I6838" s="829">
        <f>H6838+G6838</f>
        <v>760000</v>
      </c>
      <c r="J6838" s="630">
        <f>C6838-I6838</f>
        <v>380000</v>
      </c>
      <c r="K6838" s="737">
        <f t="shared" si="3097"/>
        <v>66.666666666666657</v>
      </c>
    </row>
    <row r="6839" spans="1:11" ht="14.1" customHeight="1" thickBot="1" x14ac:dyDescent="0.3">
      <c r="A6839" s="776" t="s">
        <v>368</v>
      </c>
      <c r="B6839" s="3" t="s">
        <v>136</v>
      </c>
      <c r="C6839" s="617">
        <f>C6840+C6842+C6845</f>
        <v>3280000</v>
      </c>
      <c r="D6839" s="617">
        <f t="shared" ref="D6839:J6839" si="3099">D6840+D6842+D6845</f>
        <v>0</v>
      </c>
      <c r="E6839" s="617">
        <f t="shared" si="3099"/>
        <v>0</v>
      </c>
      <c r="F6839" s="624">
        <f t="shared" si="3099"/>
        <v>0</v>
      </c>
      <c r="G6839" s="820">
        <f t="shared" si="3099"/>
        <v>981750</v>
      </c>
      <c r="H6839" s="617">
        <f t="shared" si="3099"/>
        <v>0</v>
      </c>
      <c r="I6839" s="934">
        <f t="shared" si="3099"/>
        <v>981750</v>
      </c>
      <c r="J6839" s="625">
        <f t="shared" si="3099"/>
        <v>2298250</v>
      </c>
      <c r="K6839" s="741">
        <f t="shared" si="3097"/>
        <v>29.931402439024389</v>
      </c>
    </row>
    <row r="6840" spans="1:11" ht="14.1" customHeight="1" x14ac:dyDescent="0.25">
      <c r="A6840" s="777" t="s">
        <v>369</v>
      </c>
      <c r="B6840" s="41" t="s">
        <v>139</v>
      </c>
      <c r="C6840" s="618">
        <f>C6841</f>
        <v>530000</v>
      </c>
      <c r="D6840" s="618">
        <f t="shared" ref="D6840:J6840" si="3100">D6841</f>
        <v>0</v>
      </c>
      <c r="E6840" s="618">
        <f t="shared" si="3100"/>
        <v>0</v>
      </c>
      <c r="F6840" s="626">
        <f t="shared" si="3100"/>
        <v>0</v>
      </c>
      <c r="G6840" s="821">
        <f t="shared" si="3100"/>
        <v>317500</v>
      </c>
      <c r="H6840" s="618">
        <f t="shared" si="3100"/>
        <v>0</v>
      </c>
      <c r="I6840" s="935">
        <f t="shared" si="3100"/>
        <v>317500</v>
      </c>
      <c r="J6840" s="628">
        <f t="shared" si="3100"/>
        <v>212500</v>
      </c>
      <c r="K6840" s="743">
        <f t="shared" si="3097"/>
        <v>59.905660377358494</v>
      </c>
    </row>
    <row r="6841" spans="1:11" ht="14.1" customHeight="1" x14ac:dyDescent="0.25">
      <c r="A6841" s="778" t="s">
        <v>370</v>
      </c>
      <c r="B6841" s="4" t="s">
        <v>140</v>
      </c>
      <c r="C6841" s="12">
        <v>530000</v>
      </c>
      <c r="D6841" s="218"/>
      <c r="E6841" s="218"/>
      <c r="F6841" s="697"/>
      <c r="G6841" s="822">
        <v>317500</v>
      </c>
      <c r="H6841" s="605">
        <v>0</v>
      </c>
      <c r="I6841" s="823">
        <f>H6841+G6841</f>
        <v>317500</v>
      </c>
      <c r="J6841" s="604">
        <f>C6841-I6841</f>
        <v>212500</v>
      </c>
      <c r="K6841" s="733">
        <f t="shared" si="3097"/>
        <v>59.905660377358494</v>
      </c>
    </row>
    <row r="6842" spans="1:11" ht="14.1" customHeight="1" x14ac:dyDescent="0.25">
      <c r="A6842" s="778" t="s">
        <v>371</v>
      </c>
      <c r="B6842" s="4" t="s">
        <v>141</v>
      </c>
      <c r="C6842" s="12">
        <f>C6843+C6844</f>
        <v>300000</v>
      </c>
      <c r="D6842" s="12">
        <f t="shared" ref="D6842:J6842" si="3101">D6843+D6844</f>
        <v>0</v>
      </c>
      <c r="E6842" s="12">
        <f t="shared" si="3101"/>
        <v>0</v>
      </c>
      <c r="F6842" s="633">
        <f t="shared" si="3101"/>
        <v>0</v>
      </c>
      <c r="G6842" s="824">
        <f t="shared" si="3101"/>
        <v>51750</v>
      </c>
      <c r="H6842" s="12">
        <f t="shared" si="3101"/>
        <v>0</v>
      </c>
      <c r="I6842" s="834">
        <f t="shared" si="3101"/>
        <v>51750</v>
      </c>
      <c r="J6842" s="634">
        <f t="shared" si="3101"/>
        <v>248250</v>
      </c>
      <c r="K6842" s="733">
        <f t="shared" si="3097"/>
        <v>17.25</v>
      </c>
    </row>
    <row r="6843" spans="1:11" ht="14.1" customHeight="1" x14ac:dyDescent="0.25">
      <c r="A6843" s="778" t="s">
        <v>372</v>
      </c>
      <c r="B6843" s="4" t="s">
        <v>142</v>
      </c>
      <c r="C6843" s="12">
        <v>300000</v>
      </c>
      <c r="D6843" s="218"/>
      <c r="E6843" s="218"/>
      <c r="F6843" s="697"/>
      <c r="G6843" s="822">
        <v>51750</v>
      </c>
      <c r="H6843" s="605">
        <v>0</v>
      </c>
      <c r="I6843" s="823">
        <f>H6843+G6843</f>
        <v>51750</v>
      </c>
      <c r="J6843" s="604">
        <f>C6843-I6843</f>
        <v>248250</v>
      </c>
      <c r="K6843" s="733">
        <f t="shared" si="3097"/>
        <v>17.25</v>
      </c>
    </row>
    <row r="6844" spans="1:11" ht="14.1" customHeight="1" x14ac:dyDescent="0.25">
      <c r="A6844" s="778" t="s">
        <v>940</v>
      </c>
      <c r="B6844" s="4" t="s">
        <v>387</v>
      </c>
      <c r="C6844" s="12">
        <v>0</v>
      </c>
      <c r="D6844" s="218"/>
      <c r="E6844" s="218"/>
      <c r="F6844" s="697"/>
      <c r="G6844" s="822"/>
      <c r="H6844" s="605"/>
      <c r="I6844" s="823"/>
      <c r="J6844" s="604">
        <f>C6844-I6844</f>
        <v>0</v>
      </c>
      <c r="K6844" s="733"/>
    </row>
    <row r="6845" spans="1:11" ht="14.1" customHeight="1" x14ac:dyDescent="0.25">
      <c r="A6845" s="778" t="s">
        <v>373</v>
      </c>
      <c r="B6845" s="4" t="s">
        <v>143</v>
      </c>
      <c r="C6845" s="12">
        <f>C6846</f>
        <v>2450000</v>
      </c>
      <c r="D6845" s="12">
        <f t="shared" ref="D6845:J6845" si="3102">D6846</f>
        <v>0</v>
      </c>
      <c r="E6845" s="12">
        <f t="shared" si="3102"/>
        <v>0</v>
      </c>
      <c r="F6845" s="633">
        <f t="shared" si="3102"/>
        <v>0</v>
      </c>
      <c r="G6845" s="824">
        <f t="shared" si="3102"/>
        <v>612500</v>
      </c>
      <c r="H6845" s="12">
        <f t="shared" si="3102"/>
        <v>0</v>
      </c>
      <c r="I6845" s="834">
        <f t="shared" si="3102"/>
        <v>612500</v>
      </c>
      <c r="J6845" s="634">
        <f t="shared" si="3102"/>
        <v>1837500</v>
      </c>
      <c r="K6845" s="733">
        <f t="shared" ref="K6845:K6855" si="3103">I6845/C6845*100</f>
        <v>25</v>
      </c>
    </row>
    <row r="6846" spans="1:11" ht="14.1" customHeight="1" x14ac:dyDescent="0.25">
      <c r="A6846" s="778" t="s">
        <v>374</v>
      </c>
      <c r="B6846" s="4" t="s">
        <v>160</v>
      </c>
      <c r="C6846" s="12">
        <v>2450000</v>
      </c>
      <c r="D6846" s="218"/>
      <c r="E6846" s="218"/>
      <c r="F6846" s="697"/>
      <c r="G6846" s="822">
        <v>612500</v>
      </c>
      <c r="H6846" s="605">
        <v>0</v>
      </c>
      <c r="I6846" s="823">
        <f>H6846+G6846</f>
        <v>612500</v>
      </c>
      <c r="J6846" s="604">
        <f>C6846-I6846</f>
        <v>1837500</v>
      </c>
      <c r="K6846" s="733">
        <f t="shared" si="3103"/>
        <v>25</v>
      </c>
    </row>
    <row r="6847" spans="1:11" ht="14.1" customHeight="1" x14ac:dyDescent="0.25">
      <c r="A6847" s="745" t="s">
        <v>99</v>
      </c>
      <c r="B6847" s="38" t="s">
        <v>447</v>
      </c>
      <c r="C6847" s="620">
        <f t="shared" ref="C6847:J6847" si="3104">C6848+C6861</f>
        <v>6800000</v>
      </c>
      <c r="D6847" s="620">
        <f t="shared" si="3104"/>
        <v>0</v>
      </c>
      <c r="E6847" s="620">
        <f t="shared" si="3104"/>
        <v>0</v>
      </c>
      <c r="F6847" s="453">
        <f t="shared" si="3104"/>
        <v>0</v>
      </c>
      <c r="G6847" s="825">
        <f t="shared" si="3104"/>
        <v>6800000</v>
      </c>
      <c r="H6847" s="619">
        <f t="shared" si="3104"/>
        <v>0</v>
      </c>
      <c r="I6847" s="665">
        <f t="shared" si="3104"/>
        <v>6800000</v>
      </c>
      <c r="J6847" s="621">
        <f t="shared" si="3104"/>
        <v>0</v>
      </c>
      <c r="K6847" s="746">
        <f t="shared" si="3103"/>
        <v>100</v>
      </c>
    </row>
    <row r="6848" spans="1:11" ht="14.1" customHeight="1" thickBot="1" x14ac:dyDescent="0.3">
      <c r="A6848" s="371" t="s">
        <v>71</v>
      </c>
      <c r="B6848" s="47" t="s">
        <v>72</v>
      </c>
      <c r="C6848" s="616">
        <f>C6849</f>
        <v>2000000</v>
      </c>
      <c r="D6848" s="616">
        <f t="shared" ref="D6848:J6848" si="3105">D6849</f>
        <v>0</v>
      </c>
      <c r="E6848" s="616">
        <f t="shared" si="3105"/>
        <v>0</v>
      </c>
      <c r="F6848" s="622">
        <f t="shared" si="3105"/>
        <v>0</v>
      </c>
      <c r="G6848" s="838">
        <f t="shared" si="3105"/>
        <v>2000000</v>
      </c>
      <c r="H6848" s="641">
        <f t="shared" si="3105"/>
        <v>0</v>
      </c>
      <c r="I6848" s="962">
        <f t="shared" si="3105"/>
        <v>2000000</v>
      </c>
      <c r="J6848" s="632">
        <f t="shared" si="3105"/>
        <v>0</v>
      </c>
      <c r="K6848" s="739">
        <f t="shared" si="3103"/>
        <v>100</v>
      </c>
    </row>
    <row r="6849" spans="1:11" ht="14.1" customHeight="1" thickBot="1" x14ac:dyDescent="0.3">
      <c r="A6849" s="776" t="s">
        <v>378</v>
      </c>
      <c r="B6849" s="3" t="s">
        <v>136</v>
      </c>
      <c r="C6849" s="617">
        <f>C6850+C6852+C6854</f>
        <v>2000000</v>
      </c>
      <c r="D6849" s="617">
        <f t="shared" ref="D6849:J6849" si="3106">D6850+D6852+D6854</f>
        <v>0</v>
      </c>
      <c r="E6849" s="617">
        <f t="shared" si="3106"/>
        <v>0</v>
      </c>
      <c r="F6849" s="624">
        <f t="shared" si="3106"/>
        <v>0</v>
      </c>
      <c r="G6849" s="820">
        <f t="shared" si="3106"/>
        <v>2000000</v>
      </c>
      <c r="H6849" s="617">
        <f t="shared" si="3106"/>
        <v>0</v>
      </c>
      <c r="I6849" s="934">
        <f t="shared" si="3106"/>
        <v>2000000</v>
      </c>
      <c r="J6849" s="625">
        <f t="shared" si="3106"/>
        <v>0</v>
      </c>
      <c r="K6849" s="741">
        <f t="shared" si="3103"/>
        <v>100</v>
      </c>
    </row>
    <row r="6850" spans="1:11" ht="14.1" customHeight="1" x14ac:dyDescent="0.25">
      <c r="A6850" s="777" t="s">
        <v>379</v>
      </c>
      <c r="B6850" s="41" t="s">
        <v>139</v>
      </c>
      <c r="C6850" s="618">
        <f>C6851</f>
        <v>525000</v>
      </c>
      <c r="D6850" s="618">
        <f t="shared" ref="D6850:J6850" si="3107">D6851</f>
        <v>0</v>
      </c>
      <c r="E6850" s="618">
        <f t="shared" si="3107"/>
        <v>0</v>
      </c>
      <c r="F6850" s="626">
        <f t="shared" si="3107"/>
        <v>0</v>
      </c>
      <c r="G6850" s="821">
        <f t="shared" si="3107"/>
        <v>525000</v>
      </c>
      <c r="H6850" s="618">
        <f t="shared" si="3107"/>
        <v>0</v>
      </c>
      <c r="I6850" s="935">
        <f t="shared" si="3107"/>
        <v>525000</v>
      </c>
      <c r="J6850" s="628">
        <f t="shared" si="3107"/>
        <v>0</v>
      </c>
      <c r="K6850" s="743">
        <f t="shared" si="3103"/>
        <v>100</v>
      </c>
    </row>
    <row r="6851" spans="1:11" ht="14.1" customHeight="1" x14ac:dyDescent="0.25">
      <c r="A6851" s="778" t="s">
        <v>380</v>
      </c>
      <c r="B6851" s="4" t="s">
        <v>140</v>
      </c>
      <c r="C6851" s="12">
        <v>525000</v>
      </c>
      <c r="D6851" s="587"/>
      <c r="E6851" s="587"/>
      <c r="F6851" s="699"/>
      <c r="G6851" s="822">
        <v>525000</v>
      </c>
      <c r="H6851" s="605"/>
      <c r="I6851" s="823">
        <f>H6851+G6851</f>
        <v>525000</v>
      </c>
      <c r="J6851" s="604">
        <f>C6851-I6851</f>
        <v>0</v>
      </c>
      <c r="K6851" s="733">
        <f t="shared" si="3103"/>
        <v>100</v>
      </c>
    </row>
    <row r="6852" spans="1:11" ht="14.1" customHeight="1" x14ac:dyDescent="0.25">
      <c r="A6852" s="778" t="s">
        <v>381</v>
      </c>
      <c r="B6852" s="4" t="s">
        <v>141</v>
      </c>
      <c r="C6852" s="12">
        <f>C6853</f>
        <v>200000</v>
      </c>
      <c r="D6852" s="12">
        <f t="shared" ref="D6852:J6852" si="3108">D6853</f>
        <v>0</v>
      </c>
      <c r="E6852" s="12">
        <f t="shared" si="3108"/>
        <v>0</v>
      </c>
      <c r="F6852" s="633">
        <f t="shared" si="3108"/>
        <v>0</v>
      </c>
      <c r="G6852" s="824">
        <f t="shared" si="3108"/>
        <v>200000</v>
      </c>
      <c r="H6852" s="12">
        <f t="shared" si="3108"/>
        <v>0</v>
      </c>
      <c r="I6852" s="834">
        <f t="shared" si="3108"/>
        <v>200000</v>
      </c>
      <c r="J6852" s="634">
        <f t="shared" si="3108"/>
        <v>0</v>
      </c>
      <c r="K6852" s="733">
        <f t="shared" si="3103"/>
        <v>100</v>
      </c>
    </row>
    <row r="6853" spans="1:11" ht="14.1" customHeight="1" x14ac:dyDescent="0.25">
      <c r="A6853" s="778" t="s">
        <v>382</v>
      </c>
      <c r="B6853" s="4" t="s">
        <v>142</v>
      </c>
      <c r="C6853" s="12">
        <v>200000</v>
      </c>
      <c r="D6853" s="218"/>
      <c r="E6853" s="218"/>
      <c r="F6853" s="697"/>
      <c r="G6853" s="822">
        <v>200000</v>
      </c>
      <c r="H6853" s="605"/>
      <c r="I6853" s="823">
        <f>H6853+G6853</f>
        <v>200000</v>
      </c>
      <c r="J6853" s="604">
        <f>C6853-I6853</f>
        <v>0</v>
      </c>
      <c r="K6853" s="733">
        <f t="shared" si="3103"/>
        <v>100</v>
      </c>
    </row>
    <row r="6854" spans="1:11" ht="14.1" customHeight="1" x14ac:dyDescent="0.25">
      <c r="A6854" s="778" t="s">
        <v>383</v>
      </c>
      <c r="B6854" s="4" t="s">
        <v>143</v>
      </c>
      <c r="C6854" s="12">
        <f>C6855</f>
        <v>1275000</v>
      </c>
      <c r="D6854" s="12">
        <f t="shared" ref="D6854:J6854" si="3109">D6855</f>
        <v>0</v>
      </c>
      <c r="E6854" s="12">
        <f t="shared" si="3109"/>
        <v>0</v>
      </c>
      <c r="F6854" s="633">
        <f t="shared" si="3109"/>
        <v>0</v>
      </c>
      <c r="G6854" s="824">
        <f t="shared" si="3109"/>
        <v>1275000</v>
      </c>
      <c r="H6854" s="12">
        <f t="shared" si="3109"/>
        <v>0</v>
      </c>
      <c r="I6854" s="834">
        <f t="shared" si="3109"/>
        <v>1275000</v>
      </c>
      <c r="J6854" s="634">
        <f t="shared" si="3109"/>
        <v>0</v>
      </c>
      <c r="K6854" s="733">
        <f t="shared" si="3103"/>
        <v>100</v>
      </c>
    </row>
    <row r="6855" spans="1:11" ht="14.1" customHeight="1" x14ac:dyDescent="0.25">
      <c r="A6855" s="778" t="s">
        <v>384</v>
      </c>
      <c r="B6855" s="4" t="s">
        <v>160</v>
      </c>
      <c r="C6855" s="12">
        <v>1275000</v>
      </c>
      <c r="D6855" s="218"/>
      <c r="E6855" s="218"/>
      <c r="F6855" s="697"/>
      <c r="G6855" s="822">
        <v>1275000</v>
      </c>
      <c r="H6855" s="605"/>
      <c r="I6855" s="823">
        <f>H6855+G6855</f>
        <v>1275000</v>
      </c>
      <c r="J6855" s="604">
        <f>C6855-I6855</f>
        <v>0</v>
      </c>
      <c r="K6855" s="733">
        <f t="shared" si="3103"/>
        <v>100</v>
      </c>
    </row>
    <row r="6856" spans="1:11" ht="14.1" customHeight="1" x14ac:dyDescent="0.25">
      <c r="A6856" s="779"/>
      <c r="B6856" s="32"/>
      <c r="C6856" s="611"/>
      <c r="D6856" s="211"/>
      <c r="E6856" s="211"/>
      <c r="F6856" s="693"/>
      <c r="G6856" s="828"/>
      <c r="H6856" s="629"/>
      <c r="I6856" s="829"/>
      <c r="J6856" s="630"/>
      <c r="K6856" s="737"/>
    </row>
    <row r="6857" spans="1:11" ht="14.1" customHeight="1" x14ac:dyDescent="0.25">
      <c r="A6857" s="918"/>
      <c r="B6857" s="879"/>
      <c r="C6857" s="880"/>
      <c r="D6857" s="881"/>
      <c r="E6857" s="881"/>
      <c r="F6857" s="881"/>
      <c r="G6857" s="882"/>
      <c r="H6857" s="882"/>
      <c r="I6857" s="882"/>
      <c r="J6857" s="883"/>
      <c r="K6857" s="884"/>
    </row>
    <row r="6858" spans="1:11" ht="14.1" customHeight="1" x14ac:dyDescent="0.25">
      <c r="A6858" s="918"/>
      <c r="B6858" s="879"/>
      <c r="C6858" s="880"/>
      <c r="D6858" s="881"/>
      <c r="E6858" s="881"/>
      <c r="F6858" s="881"/>
      <c r="G6858" s="882"/>
      <c r="H6858" s="882"/>
      <c r="I6858" s="882"/>
      <c r="J6858" s="883"/>
      <c r="K6858" s="884"/>
    </row>
    <row r="6859" spans="1:11" ht="14.1" customHeight="1" x14ac:dyDescent="0.25">
      <c r="A6859" s="919"/>
      <c r="B6859" s="7"/>
      <c r="C6859" s="885"/>
      <c r="D6859" s="220"/>
      <c r="E6859" s="220"/>
      <c r="F6859" s="220"/>
      <c r="G6859" s="415"/>
      <c r="H6859" s="415"/>
      <c r="I6859" s="415"/>
      <c r="J6859" s="886"/>
      <c r="K6859" s="887">
        <v>12</v>
      </c>
    </row>
    <row r="6860" spans="1:11" ht="14.1" customHeight="1" x14ac:dyDescent="0.25">
      <c r="A6860" s="717" t="s">
        <v>435</v>
      </c>
      <c r="B6860" s="689">
        <v>2</v>
      </c>
      <c r="C6860" s="690" t="s">
        <v>436</v>
      </c>
      <c r="D6860" s="690" t="s">
        <v>437</v>
      </c>
      <c r="E6860" s="690" t="s">
        <v>438</v>
      </c>
      <c r="F6860" s="691" t="s">
        <v>439</v>
      </c>
      <c r="G6860" s="801">
        <v>7</v>
      </c>
      <c r="H6860" s="581">
        <v>8</v>
      </c>
      <c r="I6860" s="924">
        <v>9</v>
      </c>
      <c r="J6860" s="582">
        <v>10</v>
      </c>
      <c r="K6860" s="718">
        <v>11</v>
      </c>
    </row>
    <row r="6861" spans="1:11" ht="14.1" customHeight="1" thickBot="1" x14ac:dyDescent="0.3">
      <c r="A6861" s="371" t="s">
        <v>73</v>
      </c>
      <c r="B6861" s="47" t="s">
        <v>448</v>
      </c>
      <c r="C6861" s="616">
        <f>C6862+C6865</f>
        <v>4800000</v>
      </c>
      <c r="D6861" s="616">
        <f t="shared" ref="D6861:J6861" si="3110">D6862+D6865</f>
        <v>0</v>
      </c>
      <c r="E6861" s="616">
        <f t="shared" si="3110"/>
        <v>0</v>
      </c>
      <c r="F6861" s="622">
        <f t="shared" si="3110"/>
        <v>0</v>
      </c>
      <c r="G6861" s="819">
        <f t="shared" si="3110"/>
        <v>4800000</v>
      </c>
      <c r="H6861" s="616">
        <f t="shared" si="3110"/>
        <v>0</v>
      </c>
      <c r="I6861" s="961">
        <f t="shared" si="3110"/>
        <v>4800000</v>
      </c>
      <c r="J6861" s="865">
        <f t="shared" si="3110"/>
        <v>0</v>
      </c>
      <c r="K6861" s="737">
        <f t="shared" ref="K6861:K6884" si="3111">I6861/C6861*100</f>
        <v>100</v>
      </c>
    </row>
    <row r="6862" spans="1:11" ht="14.1" customHeight="1" thickBot="1" x14ac:dyDescent="0.3">
      <c r="A6862" s="372" t="s">
        <v>391</v>
      </c>
      <c r="B6862" s="3" t="s">
        <v>80</v>
      </c>
      <c r="C6862" s="617">
        <f>C6863</f>
        <v>625000</v>
      </c>
      <c r="D6862" s="617">
        <f t="shared" ref="D6862:J6863" si="3112">D6863</f>
        <v>0</v>
      </c>
      <c r="E6862" s="617">
        <f t="shared" si="3112"/>
        <v>0</v>
      </c>
      <c r="F6862" s="624">
        <f t="shared" si="3112"/>
        <v>0</v>
      </c>
      <c r="G6862" s="820">
        <f t="shared" si="3112"/>
        <v>625000</v>
      </c>
      <c r="H6862" s="617">
        <f t="shared" si="3112"/>
        <v>0</v>
      </c>
      <c r="I6862" s="934">
        <f t="shared" si="3112"/>
        <v>625000</v>
      </c>
      <c r="J6862" s="625">
        <f t="shared" si="3112"/>
        <v>0</v>
      </c>
      <c r="K6862" s="741">
        <f t="shared" si="3111"/>
        <v>100</v>
      </c>
    </row>
    <row r="6863" spans="1:11" ht="14.1" customHeight="1" x14ac:dyDescent="0.25">
      <c r="A6863" s="747" t="s">
        <v>392</v>
      </c>
      <c r="B6863" s="41" t="s">
        <v>137</v>
      </c>
      <c r="C6863" s="618">
        <f>C6864</f>
        <v>625000</v>
      </c>
      <c r="D6863" s="618">
        <f t="shared" si="3112"/>
        <v>0</v>
      </c>
      <c r="E6863" s="618">
        <f t="shared" si="3112"/>
        <v>0</v>
      </c>
      <c r="F6863" s="626">
        <f t="shared" si="3112"/>
        <v>0</v>
      </c>
      <c r="G6863" s="821">
        <f t="shared" si="3112"/>
        <v>625000</v>
      </c>
      <c r="H6863" s="618">
        <f t="shared" si="3112"/>
        <v>0</v>
      </c>
      <c r="I6863" s="935">
        <f t="shared" si="3112"/>
        <v>625000</v>
      </c>
      <c r="J6863" s="628">
        <f t="shared" si="3112"/>
        <v>0</v>
      </c>
      <c r="K6863" s="743">
        <f t="shared" si="3111"/>
        <v>100</v>
      </c>
    </row>
    <row r="6864" spans="1:11" ht="14.1" customHeight="1" thickBot="1" x14ac:dyDescent="0.3">
      <c r="A6864" s="736" t="s">
        <v>393</v>
      </c>
      <c r="B6864" s="32" t="s">
        <v>138</v>
      </c>
      <c r="C6864" s="611">
        <v>625000</v>
      </c>
      <c r="D6864" s="590"/>
      <c r="E6864" s="590"/>
      <c r="F6864" s="698"/>
      <c r="G6864" s="828">
        <v>625000</v>
      </c>
      <c r="H6864" s="629"/>
      <c r="I6864" s="829">
        <f>H6864+G6864</f>
        <v>625000</v>
      </c>
      <c r="J6864" s="630">
        <f>C6864-I6864</f>
        <v>0</v>
      </c>
      <c r="K6864" s="737">
        <f t="shared" si="3111"/>
        <v>100</v>
      </c>
    </row>
    <row r="6865" spans="1:11" ht="14.1" customHeight="1" thickBot="1" x14ac:dyDescent="0.3">
      <c r="A6865" s="372" t="s">
        <v>394</v>
      </c>
      <c r="B6865" s="3" t="s">
        <v>136</v>
      </c>
      <c r="C6865" s="617">
        <f>C6866+C6868+C6870+C6873+C6876</f>
        <v>4175000</v>
      </c>
      <c r="D6865" s="617">
        <f t="shared" ref="D6865:J6865" si="3113">D6866+D6868+D6870+D6873+D6876</f>
        <v>0</v>
      </c>
      <c r="E6865" s="617">
        <f t="shared" si="3113"/>
        <v>0</v>
      </c>
      <c r="F6865" s="624">
        <f t="shared" si="3113"/>
        <v>0</v>
      </c>
      <c r="G6865" s="820">
        <f t="shared" si="3113"/>
        <v>4175000</v>
      </c>
      <c r="H6865" s="617">
        <f t="shared" si="3113"/>
        <v>0</v>
      </c>
      <c r="I6865" s="934">
        <f t="shared" si="3113"/>
        <v>4175000</v>
      </c>
      <c r="J6865" s="625">
        <f t="shared" si="3113"/>
        <v>0</v>
      </c>
      <c r="K6865" s="741">
        <f t="shared" si="3111"/>
        <v>100</v>
      </c>
    </row>
    <row r="6866" spans="1:11" ht="14.1" customHeight="1" x14ac:dyDescent="0.25">
      <c r="A6866" s="747" t="s">
        <v>395</v>
      </c>
      <c r="B6866" s="41" t="s">
        <v>139</v>
      </c>
      <c r="C6866" s="618">
        <f>C6867</f>
        <v>480000</v>
      </c>
      <c r="D6866" s="618">
        <f t="shared" ref="D6866:J6866" si="3114">D6867</f>
        <v>0</v>
      </c>
      <c r="E6866" s="618">
        <f t="shared" si="3114"/>
        <v>0</v>
      </c>
      <c r="F6866" s="626">
        <f t="shared" si="3114"/>
        <v>0</v>
      </c>
      <c r="G6866" s="821">
        <f t="shared" si="3114"/>
        <v>480000</v>
      </c>
      <c r="H6866" s="618">
        <f t="shared" si="3114"/>
        <v>0</v>
      </c>
      <c r="I6866" s="935">
        <f t="shared" si="3114"/>
        <v>480000</v>
      </c>
      <c r="J6866" s="628">
        <f t="shared" si="3114"/>
        <v>0</v>
      </c>
      <c r="K6866" s="743">
        <f t="shared" si="3111"/>
        <v>100</v>
      </c>
    </row>
    <row r="6867" spans="1:11" ht="14.1" customHeight="1" x14ac:dyDescent="0.25">
      <c r="A6867" s="732" t="s">
        <v>396</v>
      </c>
      <c r="B6867" s="4" t="s">
        <v>140</v>
      </c>
      <c r="C6867" s="12">
        <v>480000</v>
      </c>
      <c r="D6867" s="587"/>
      <c r="E6867" s="587"/>
      <c r="F6867" s="699"/>
      <c r="G6867" s="822">
        <v>480000</v>
      </c>
      <c r="H6867" s="605"/>
      <c r="I6867" s="831">
        <f>H6867+G6867</f>
        <v>480000</v>
      </c>
      <c r="J6867" s="636">
        <f>C6867-I6867</f>
        <v>0</v>
      </c>
      <c r="K6867" s="733">
        <f t="shared" si="3111"/>
        <v>100</v>
      </c>
    </row>
    <row r="6868" spans="1:11" ht="14.1" customHeight="1" x14ac:dyDescent="0.25">
      <c r="A6868" s="732" t="s">
        <v>397</v>
      </c>
      <c r="B6868" s="4" t="s">
        <v>385</v>
      </c>
      <c r="C6868" s="12">
        <f>C6869</f>
        <v>200000</v>
      </c>
      <c r="D6868" s="12">
        <f t="shared" ref="D6868:J6868" si="3115">D6869</f>
        <v>0</v>
      </c>
      <c r="E6868" s="12">
        <f t="shared" si="3115"/>
        <v>0</v>
      </c>
      <c r="F6868" s="633">
        <f t="shared" si="3115"/>
        <v>0</v>
      </c>
      <c r="G6868" s="824">
        <f t="shared" si="3115"/>
        <v>200000</v>
      </c>
      <c r="H6868" s="12">
        <f t="shared" si="3115"/>
        <v>0</v>
      </c>
      <c r="I6868" s="834">
        <f t="shared" si="3115"/>
        <v>200000</v>
      </c>
      <c r="J6868" s="634">
        <f t="shared" si="3115"/>
        <v>0</v>
      </c>
      <c r="K6868" s="733">
        <f t="shared" si="3111"/>
        <v>100</v>
      </c>
    </row>
    <row r="6869" spans="1:11" ht="14.1" customHeight="1" x14ac:dyDescent="0.25">
      <c r="A6869" s="732" t="s">
        <v>398</v>
      </c>
      <c r="B6869" s="4" t="s">
        <v>386</v>
      </c>
      <c r="C6869" s="12">
        <v>200000</v>
      </c>
      <c r="D6869" s="587"/>
      <c r="E6869" s="587"/>
      <c r="F6869" s="699"/>
      <c r="G6869" s="822">
        <v>200000</v>
      </c>
      <c r="H6869" s="605"/>
      <c r="I6869" s="831">
        <f>H6869+G6869</f>
        <v>200000</v>
      </c>
      <c r="J6869" s="636">
        <f>C6869-I6869</f>
        <v>0</v>
      </c>
      <c r="K6869" s="733">
        <f t="shared" si="3111"/>
        <v>100</v>
      </c>
    </row>
    <row r="6870" spans="1:11" ht="14.1" customHeight="1" x14ac:dyDescent="0.25">
      <c r="A6870" s="732" t="s">
        <v>399</v>
      </c>
      <c r="B6870" s="4" t="s">
        <v>141</v>
      </c>
      <c r="C6870" s="12">
        <f>C6871+C6872</f>
        <v>400000</v>
      </c>
      <c r="D6870" s="12">
        <f t="shared" ref="D6870:J6870" si="3116">D6871+D6872</f>
        <v>0</v>
      </c>
      <c r="E6870" s="12">
        <f t="shared" si="3116"/>
        <v>0</v>
      </c>
      <c r="F6870" s="633">
        <f t="shared" si="3116"/>
        <v>0</v>
      </c>
      <c r="G6870" s="824">
        <f t="shared" si="3116"/>
        <v>400000</v>
      </c>
      <c r="H6870" s="12">
        <f t="shared" si="3116"/>
        <v>0</v>
      </c>
      <c r="I6870" s="834">
        <f t="shared" si="3116"/>
        <v>400000</v>
      </c>
      <c r="J6870" s="634">
        <f t="shared" si="3116"/>
        <v>0</v>
      </c>
      <c r="K6870" s="733">
        <f t="shared" si="3111"/>
        <v>100</v>
      </c>
    </row>
    <row r="6871" spans="1:11" ht="14.1" customHeight="1" x14ac:dyDescent="0.25">
      <c r="A6871" s="732" t="s">
        <v>401</v>
      </c>
      <c r="B6871" s="4" t="s">
        <v>142</v>
      </c>
      <c r="C6871" s="12">
        <v>300000</v>
      </c>
      <c r="D6871" s="587"/>
      <c r="E6871" s="587"/>
      <c r="F6871" s="699"/>
      <c r="G6871" s="822">
        <v>300000</v>
      </c>
      <c r="H6871" s="605"/>
      <c r="I6871" s="831">
        <f>H6871+G6871</f>
        <v>300000</v>
      </c>
      <c r="J6871" s="636">
        <f>C6871-I6871</f>
        <v>0</v>
      </c>
      <c r="K6871" s="733">
        <f t="shared" si="3111"/>
        <v>100</v>
      </c>
    </row>
    <row r="6872" spans="1:11" ht="14.1" customHeight="1" x14ac:dyDescent="0.25">
      <c r="A6872" s="732" t="s">
        <v>400</v>
      </c>
      <c r="B6872" s="4" t="s">
        <v>387</v>
      </c>
      <c r="C6872" s="12">
        <v>100000</v>
      </c>
      <c r="D6872" s="587"/>
      <c r="E6872" s="587"/>
      <c r="F6872" s="699"/>
      <c r="G6872" s="822">
        <v>100000</v>
      </c>
      <c r="H6872" s="605"/>
      <c r="I6872" s="831">
        <f>H6872+G6872</f>
        <v>100000</v>
      </c>
      <c r="J6872" s="636">
        <f>C6872-I6872</f>
        <v>0</v>
      </c>
      <c r="K6872" s="733">
        <f t="shared" si="3111"/>
        <v>100</v>
      </c>
    </row>
    <row r="6873" spans="1:11" ht="14.1" customHeight="1" x14ac:dyDescent="0.25">
      <c r="A6873" s="732" t="s">
        <v>402</v>
      </c>
      <c r="B6873" s="4" t="s">
        <v>388</v>
      </c>
      <c r="C6873" s="12">
        <f>C6874+C6875</f>
        <v>800000</v>
      </c>
      <c r="D6873" s="12">
        <f t="shared" ref="D6873:J6873" si="3117">D6874+D6875</f>
        <v>0</v>
      </c>
      <c r="E6873" s="12">
        <f t="shared" si="3117"/>
        <v>0</v>
      </c>
      <c r="F6873" s="633">
        <f t="shared" si="3117"/>
        <v>0</v>
      </c>
      <c r="G6873" s="824">
        <f t="shared" si="3117"/>
        <v>800000</v>
      </c>
      <c r="H6873" s="12">
        <f t="shared" si="3117"/>
        <v>0</v>
      </c>
      <c r="I6873" s="834">
        <f t="shared" si="3117"/>
        <v>800000</v>
      </c>
      <c r="J6873" s="634">
        <f t="shared" si="3117"/>
        <v>0</v>
      </c>
      <c r="K6873" s="733">
        <f t="shared" si="3111"/>
        <v>100</v>
      </c>
    </row>
    <row r="6874" spans="1:11" ht="14.1" customHeight="1" x14ac:dyDescent="0.25">
      <c r="A6874" s="732" t="s">
        <v>404</v>
      </c>
      <c r="B6874" s="4" t="s">
        <v>389</v>
      </c>
      <c r="C6874" s="12">
        <v>500000</v>
      </c>
      <c r="D6874" s="587"/>
      <c r="E6874" s="587"/>
      <c r="F6874" s="699"/>
      <c r="G6874" s="822">
        <v>500000</v>
      </c>
      <c r="H6874" s="605"/>
      <c r="I6874" s="831">
        <f>H6874+G6874</f>
        <v>500000</v>
      </c>
      <c r="J6874" s="636">
        <f>C6874-I6874</f>
        <v>0</v>
      </c>
      <c r="K6874" s="733">
        <f t="shared" si="3111"/>
        <v>100</v>
      </c>
    </row>
    <row r="6875" spans="1:11" ht="14.1" customHeight="1" x14ac:dyDescent="0.25">
      <c r="A6875" s="732" t="s">
        <v>403</v>
      </c>
      <c r="B6875" s="4" t="s">
        <v>390</v>
      </c>
      <c r="C6875" s="12">
        <v>300000</v>
      </c>
      <c r="D6875" s="587"/>
      <c r="E6875" s="587"/>
      <c r="F6875" s="699"/>
      <c r="G6875" s="822">
        <v>300000</v>
      </c>
      <c r="H6875" s="605"/>
      <c r="I6875" s="831">
        <f>H6875+G6875</f>
        <v>300000</v>
      </c>
      <c r="J6875" s="636">
        <f>C6875-I6875</f>
        <v>0</v>
      </c>
      <c r="K6875" s="733">
        <f t="shared" si="3111"/>
        <v>100</v>
      </c>
    </row>
    <row r="6876" spans="1:11" ht="14.1" customHeight="1" x14ac:dyDescent="0.25">
      <c r="A6876" s="732" t="s">
        <v>405</v>
      </c>
      <c r="B6876" s="4" t="s">
        <v>143</v>
      </c>
      <c r="C6876" s="12">
        <f>C6877</f>
        <v>2295000</v>
      </c>
      <c r="D6876" s="12">
        <f t="shared" ref="D6876:J6876" si="3118">D6877</f>
        <v>0</v>
      </c>
      <c r="E6876" s="12">
        <f t="shared" si="3118"/>
        <v>0</v>
      </c>
      <c r="F6876" s="633">
        <f t="shared" si="3118"/>
        <v>0</v>
      </c>
      <c r="G6876" s="824">
        <f t="shared" si="3118"/>
        <v>2295000</v>
      </c>
      <c r="H6876" s="12">
        <f t="shared" si="3118"/>
        <v>0</v>
      </c>
      <c r="I6876" s="834">
        <f t="shared" si="3118"/>
        <v>2295000</v>
      </c>
      <c r="J6876" s="634">
        <f t="shared" si="3118"/>
        <v>0</v>
      </c>
      <c r="K6876" s="733">
        <f t="shared" si="3111"/>
        <v>100</v>
      </c>
    </row>
    <row r="6877" spans="1:11" ht="14.1" customHeight="1" x14ac:dyDescent="0.25">
      <c r="A6877" s="732" t="s">
        <v>406</v>
      </c>
      <c r="B6877" s="4" t="s">
        <v>160</v>
      </c>
      <c r="C6877" s="12">
        <v>2295000</v>
      </c>
      <c r="D6877" s="218"/>
      <c r="E6877" s="218"/>
      <c r="F6877" s="697"/>
      <c r="G6877" s="822">
        <v>2295000</v>
      </c>
      <c r="H6877" s="605"/>
      <c r="I6877" s="831">
        <f>H6877+G6877</f>
        <v>2295000</v>
      </c>
      <c r="J6877" s="604">
        <f>C6877-I6877</f>
        <v>0</v>
      </c>
      <c r="K6877" s="733">
        <f t="shared" si="3111"/>
        <v>100</v>
      </c>
    </row>
    <row r="6878" spans="1:11" ht="14.1" customHeight="1" x14ac:dyDescent="0.25">
      <c r="A6878" s="745" t="s">
        <v>98</v>
      </c>
      <c r="B6878" s="38" t="s">
        <v>97</v>
      </c>
      <c r="C6878" s="620">
        <f t="shared" ref="C6878:J6878" si="3119">C6879+C6888</f>
        <v>5000000</v>
      </c>
      <c r="D6878" s="620">
        <f t="shared" si="3119"/>
        <v>0</v>
      </c>
      <c r="E6878" s="620">
        <f t="shared" si="3119"/>
        <v>0</v>
      </c>
      <c r="F6878" s="453">
        <f t="shared" si="3119"/>
        <v>0</v>
      </c>
      <c r="G6878" s="825">
        <f t="shared" si="3119"/>
        <v>938750</v>
      </c>
      <c r="H6878" s="619">
        <f t="shared" si="3119"/>
        <v>0</v>
      </c>
      <c r="I6878" s="665">
        <f t="shared" si="3119"/>
        <v>938750</v>
      </c>
      <c r="J6878" s="621">
        <f t="shared" si="3119"/>
        <v>4061250</v>
      </c>
      <c r="K6878" s="746">
        <f t="shared" si="3111"/>
        <v>18.774999999999999</v>
      </c>
    </row>
    <row r="6879" spans="1:11" ht="14.1" customHeight="1" thickBot="1" x14ac:dyDescent="0.3">
      <c r="A6879" s="371" t="s">
        <v>74</v>
      </c>
      <c r="B6879" s="47" t="s">
        <v>75</v>
      </c>
      <c r="C6879" s="616">
        <f>C6880</f>
        <v>2000000</v>
      </c>
      <c r="D6879" s="616">
        <f t="shared" ref="D6879:J6879" si="3120">D6880</f>
        <v>0</v>
      </c>
      <c r="E6879" s="616">
        <f t="shared" si="3120"/>
        <v>0</v>
      </c>
      <c r="F6879" s="622">
        <f t="shared" si="3120"/>
        <v>0</v>
      </c>
      <c r="G6879" s="838">
        <f t="shared" si="3120"/>
        <v>740500</v>
      </c>
      <c r="H6879" s="641">
        <f t="shared" si="3120"/>
        <v>0</v>
      </c>
      <c r="I6879" s="962">
        <f t="shared" si="3120"/>
        <v>740500</v>
      </c>
      <c r="J6879" s="632">
        <f t="shared" si="3120"/>
        <v>1259500</v>
      </c>
      <c r="K6879" s="739">
        <f t="shared" si="3111"/>
        <v>37.025000000000006</v>
      </c>
    </row>
    <row r="6880" spans="1:11" ht="14.1" customHeight="1" thickBot="1" x14ac:dyDescent="0.3">
      <c r="A6880" s="776" t="s">
        <v>407</v>
      </c>
      <c r="B6880" s="3" t="s">
        <v>136</v>
      </c>
      <c r="C6880" s="617">
        <f>C6881+C6883+C6886</f>
        <v>2000000</v>
      </c>
      <c r="D6880" s="617">
        <f t="shared" ref="D6880:J6880" si="3121">D6881+D6883+D6886</f>
        <v>0</v>
      </c>
      <c r="E6880" s="617">
        <f t="shared" si="3121"/>
        <v>0</v>
      </c>
      <c r="F6880" s="624">
        <f t="shared" si="3121"/>
        <v>0</v>
      </c>
      <c r="G6880" s="820">
        <f t="shared" si="3121"/>
        <v>740500</v>
      </c>
      <c r="H6880" s="617">
        <f t="shared" si="3121"/>
        <v>0</v>
      </c>
      <c r="I6880" s="934">
        <f t="shared" si="3121"/>
        <v>740500</v>
      </c>
      <c r="J6880" s="625">
        <f t="shared" si="3121"/>
        <v>1259500</v>
      </c>
      <c r="K6880" s="741">
        <f t="shared" si="3111"/>
        <v>37.025000000000006</v>
      </c>
    </row>
    <row r="6881" spans="1:11" ht="14.1" customHeight="1" x14ac:dyDescent="0.25">
      <c r="A6881" s="777" t="s">
        <v>408</v>
      </c>
      <c r="B6881" s="41" t="s">
        <v>139</v>
      </c>
      <c r="C6881" s="618">
        <f>C6882</f>
        <v>550000</v>
      </c>
      <c r="D6881" s="618">
        <f t="shared" ref="D6881:J6881" si="3122">D6882</f>
        <v>0</v>
      </c>
      <c r="E6881" s="618">
        <f t="shared" si="3122"/>
        <v>0</v>
      </c>
      <c r="F6881" s="626">
        <f t="shared" si="3122"/>
        <v>0</v>
      </c>
      <c r="G6881" s="821">
        <f t="shared" si="3122"/>
        <v>149000</v>
      </c>
      <c r="H6881" s="618">
        <f t="shared" si="3122"/>
        <v>0</v>
      </c>
      <c r="I6881" s="935">
        <f t="shared" si="3122"/>
        <v>149000</v>
      </c>
      <c r="J6881" s="628">
        <f t="shared" si="3122"/>
        <v>401000</v>
      </c>
      <c r="K6881" s="743">
        <f t="shared" si="3111"/>
        <v>27.090909090909093</v>
      </c>
    </row>
    <row r="6882" spans="1:11" ht="14.1" customHeight="1" x14ac:dyDescent="0.25">
      <c r="A6882" s="778" t="s">
        <v>409</v>
      </c>
      <c r="B6882" s="4" t="s">
        <v>140</v>
      </c>
      <c r="C6882" s="12">
        <v>550000</v>
      </c>
      <c r="D6882" s="587"/>
      <c r="E6882" s="587"/>
      <c r="F6882" s="699"/>
      <c r="G6882" s="822">
        <v>149000</v>
      </c>
      <c r="H6882" s="605">
        <v>0</v>
      </c>
      <c r="I6882" s="823">
        <f>H6882+G6882</f>
        <v>149000</v>
      </c>
      <c r="J6882" s="604">
        <f>C6882-I6882</f>
        <v>401000</v>
      </c>
      <c r="K6882" s="733">
        <f t="shared" si="3111"/>
        <v>27.090909090909093</v>
      </c>
    </row>
    <row r="6883" spans="1:11" ht="14.1" customHeight="1" x14ac:dyDescent="0.25">
      <c r="A6883" s="778" t="s">
        <v>410</v>
      </c>
      <c r="B6883" s="4" t="s">
        <v>141</v>
      </c>
      <c r="C6883" s="12">
        <f>C6884+C6885</f>
        <v>450000</v>
      </c>
      <c r="D6883" s="12">
        <f t="shared" ref="D6883:J6883" si="3123">D6884+D6885</f>
        <v>0</v>
      </c>
      <c r="E6883" s="12">
        <f t="shared" si="3123"/>
        <v>0</v>
      </c>
      <c r="F6883" s="633">
        <f t="shared" si="3123"/>
        <v>0</v>
      </c>
      <c r="G6883" s="824">
        <f t="shared" si="3123"/>
        <v>91500</v>
      </c>
      <c r="H6883" s="12">
        <f t="shared" si="3123"/>
        <v>0</v>
      </c>
      <c r="I6883" s="834">
        <f t="shared" si="3123"/>
        <v>91500</v>
      </c>
      <c r="J6883" s="634">
        <f t="shared" si="3123"/>
        <v>358500</v>
      </c>
      <c r="K6883" s="733">
        <f t="shared" si="3111"/>
        <v>20.333333333333332</v>
      </c>
    </row>
    <row r="6884" spans="1:11" ht="14.1" customHeight="1" x14ac:dyDescent="0.25">
      <c r="A6884" s="778" t="s">
        <v>411</v>
      </c>
      <c r="B6884" s="4" t="s">
        <v>142</v>
      </c>
      <c r="C6884" s="12">
        <v>450000</v>
      </c>
      <c r="D6884" s="587"/>
      <c r="E6884" s="587"/>
      <c r="F6884" s="699"/>
      <c r="G6884" s="822">
        <v>91500</v>
      </c>
      <c r="H6884" s="605">
        <v>0</v>
      </c>
      <c r="I6884" s="823">
        <f>H6884+G6884</f>
        <v>91500</v>
      </c>
      <c r="J6884" s="604">
        <f>C6884-I6884</f>
        <v>358500</v>
      </c>
      <c r="K6884" s="733">
        <f t="shared" si="3111"/>
        <v>20.333333333333332</v>
      </c>
    </row>
    <row r="6885" spans="1:11" ht="14.1" customHeight="1" x14ac:dyDescent="0.25">
      <c r="A6885" s="778" t="s">
        <v>941</v>
      </c>
      <c r="B6885" s="4" t="s">
        <v>387</v>
      </c>
      <c r="C6885" s="12">
        <v>0</v>
      </c>
      <c r="D6885" s="587"/>
      <c r="E6885" s="587"/>
      <c r="F6885" s="699"/>
      <c r="G6885" s="822"/>
      <c r="H6885" s="605"/>
      <c r="I6885" s="823"/>
      <c r="J6885" s="604">
        <f>C6885-I6885</f>
        <v>0</v>
      </c>
      <c r="K6885" s="733"/>
    </row>
    <row r="6886" spans="1:11" ht="14.1" customHeight="1" x14ac:dyDescent="0.25">
      <c r="A6886" s="778" t="s">
        <v>412</v>
      </c>
      <c r="B6886" s="4" t="s">
        <v>143</v>
      </c>
      <c r="C6886" s="12">
        <f>C6887</f>
        <v>1000000</v>
      </c>
      <c r="D6886" s="12">
        <f t="shared" ref="D6886:J6886" si="3124">D6887</f>
        <v>0</v>
      </c>
      <c r="E6886" s="12">
        <f t="shared" si="3124"/>
        <v>0</v>
      </c>
      <c r="F6886" s="633">
        <f t="shared" si="3124"/>
        <v>0</v>
      </c>
      <c r="G6886" s="824">
        <f t="shared" si="3124"/>
        <v>500000</v>
      </c>
      <c r="H6886" s="12">
        <f t="shared" si="3124"/>
        <v>0</v>
      </c>
      <c r="I6886" s="834">
        <f t="shared" si="3124"/>
        <v>500000</v>
      </c>
      <c r="J6886" s="634">
        <f t="shared" si="3124"/>
        <v>500000</v>
      </c>
      <c r="K6886" s="733">
        <f t="shared" ref="K6886:K6895" si="3125">I6886/C6886*100</f>
        <v>50</v>
      </c>
    </row>
    <row r="6887" spans="1:11" ht="14.1" customHeight="1" x14ac:dyDescent="0.25">
      <c r="A6887" s="778" t="s">
        <v>413</v>
      </c>
      <c r="B6887" s="4" t="s">
        <v>160</v>
      </c>
      <c r="C6887" s="12">
        <v>1000000</v>
      </c>
      <c r="D6887" s="218"/>
      <c r="E6887" s="218"/>
      <c r="F6887" s="697"/>
      <c r="G6887" s="822">
        <v>500000</v>
      </c>
      <c r="H6887" s="605">
        <v>0</v>
      </c>
      <c r="I6887" s="823">
        <f>H6887+G6887</f>
        <v>500000</v>
      </c>
      <c r="J6887" s="604">
        <f>C6887-I6887</f>
        <v>500000</v>
      </c>
      <c r="K6887" s="733">
        <f t="shared" si="3125"/>
        <v>50</v>
      </c>
    </row>
    <row r="6888" spans="1:11" ht="14.1" customHeight="1" thickBot="1" x14ac:dyDescent="0.3">
      <c r="A6888" s="371" t="s">
        <v>76</v>
      </c>
      <c r="B6888" s="47" t="s">
        <v>77</v>
      </c>
      <c r="C6888" s="616">
        <f>C6889</f>
        <v>3000000</v>
      </c>
      <c r="D6888" s="616">
        <f t="shared" ref="D6888:J6888" si="3126">D6889</f>
        <v>0</v>
      </c>
      <c r="E6888" s="616">
        <f t="shared" si="3126"/>
        <v>0</v>
      </c>
      <c r="F6888" s="622">
        <f t="shared" si="3126"/>
        <v>0</v>
      </c>
      <c r="G6888" s="838">
        <f t="shared" si="3126"/>
        <v>198250</v>
      </c>
      <c r="H6888" s="641">
        <f t="shared" si="3126"/>
        <v>0</v>
      </c>
      <c r="I6888" s="962">
        <f t="shared" si="3126"/>
        <v>198250</v>
      </c>
      <c r="J6888" s="632">
        <f t="shared" si="3126"/>
        <v>2801750</v>
      </c>
      <c r="K6888" s="739">
        <f t="shared" si="3125"/>
        <v>6.6083333333333325</v>
      </c>
    </row>
    <row r="6889" spans="1:11" ht="14.1" customHeight="1" thickBot="1" x14ac:dyDescent="0.3">
      <c r="A6889" s="776" t="s">
        <v>414</v>
      </c>
      <c r="B6889" s="3" t="s">
        <v>136</v>
      </c>
      <c r="C6889" s="617">
        <f>C6890+C6892+C6894</f>
        <v>3000000</v>
      </c>
      <c r="D6889" s="617">
        <f t="shared" ref="D6889:J6889" si="3127">D6890+D6892+D6894</f>
        <v>0</v>
      </c>
      <c r="E6889" s="617">
        <f t="shared" si="3127"/>
        <v>0</v>
      </c>
      <c r="F6889" s="624">
        <f t="shared" si="3127"/>
        <v>0</v>
      </c>
      <c r="G6889" s="820">
        <f t="shared" si="3127"/>
        <v>198250</v>
      </c>
      <c r="H6889" s="617">
        <f t="shared" si="3127"/>
        <v>0</v>
      </c>
      <c r="I6889" s="934">
        <f t="shared" si="3127"/>
        <v>198250</v>
      </c>
      <c r="J6889" s="625">
        <f t="shared" si="3127"/>
        <v>2801750</v>
      </c>
      <c r="K6889" s="749">
        <f t="shared" si="3125"/>
        <v>6.6083333333333325</v>
      </c>
    </row>
    <row r="6890" spans="1:11" ht="14.1" customHeight="1" x14ac:dyDescent="0.25">
      <c r="A6890" s="777" t="s">
        <v>415</v>
      </c>
      <c r="B6890" s="41" t="s">
        <v>139</v>
      </c>
      <c r="C6890" s="618">
        <f>C6891</f>
        <v>940000</v>
      </c>
      <c r="D6890" s="618">
        <f t="shared" ref="D6890:J6890" si="3128">D6891</f>
        <v>0</v>
      </c>
      <c r="E6890" s="618">
        <f t="shared" si="3128"/>
        <v>0</v>
      </c>
      <c r="F6890" s="626">
        <f t="shared" si="3128"/>
        <v>0</v>
      </c>
      <c r="G6890" s="821">
        <f t="shared" si="3128"/>
        <v>164500</v>
      </c>
      <c r="H6890" s="618">
        <f t="shared" si="3128"/>
        <v>0</v>
      </c>
      <c r="I6890" s="935">
        <f t="shared" si="3128"/>
        <v>164500</v>
      </c>
      <c r="J6890" s="628">
        <f t="shared" si="3128"/>
        <v>775500</v>
      </c>
      <c r="K6890" s="759">
        <f t="shared" si="3125"/>
        <v>17.5</v>
      </c>
    </row>
    <row r="6891" spans="1:11" ht="14.1" customHeight="1" x14ac:dyDescent="0.25">
      <c r="A6891" s="778" t="s">
        <v>416</v>
      </c>
      <c r="B6891" s="4" t="s">
        <v>140</v>
      </c>
      <c r="C6891" s="12">
        <v>940000</v>
      </c>
      <c r="D6891" s="587"/>
      <c r="E6891" s="587"/>
      <c r="F6891" s="699"/>
      <c r="G6891" s="822">
        <v>164500</v>
      </c>
      <c r="H6891" s="605">
        <v>0</v>
      </c>
      <c r="I6891" s="823">
        <f>H6891+G6891</f>
        <v>164500</v>
      </c>
      <c r="J6891" s="636">
        <f>C6891-I6891</f>
        <v>775500</v>
      </c>
      <c r="K6891" s="752">
        <f t="shared" si="3125"/>
        <v>17.5</v>
      </c>
    </row>
    <row r="6892" spans="1:11" ht="14.1" customHeight="1" x14ac:dyDescent="0.25">
      <c r="A6892" s="778" t="s">
        <v>417</v>
      </c>
      <c r="B6892" s="4" t="s">
        <v>141</v>
      </c>
      <c r="C6892" s="12">
        <f>C6893</f>
        <v>100000</v>
      </c>
      <c r="D6892" s="12">
        <f t="shared" ref="D6892:J6892" si="3129">D6893</f>
        <v>0</v>
      </c>
      <c r="E6892" s="12">
        <f t="shared" si="3129"/>
        <v>0</v>
      </c>
      <c r="F6892" s="633">
        <f t="shared" si="3129"/>
        <v>0</v>
      </c>
      <c r="G6892" s="824">
        <f t="shared" si="3129"/>
        <v>33750</v>
      </c>
      <c r="H6892" s="12">
        <f t="shared" si="3129"/>
        <v>0</v>
      </c>
      <c r="I6892" s="834">
        <f t="shared" si="3129"/>
        <v>33750</v>
      </c>
      <c r="J6892" s="634">
        <f t="shared" si="3129"/>
        <v>66250</v>
      </c>
      <c r="K6892" s="752">
        <f t="shared" si="3125"/>
        <v>33.75</v>
      </c>
    </row>
    <row r="6893" spans="1:11" ht="14.1" customHeight="1" x14ac:dyDescent="0.25">
      <c r="A6893" s="778" t="s">
        <v>418</v>
      </c>
      <c r="B6893" s="4" t="s">
        <v>142</v>
      </c>
      <c r="C6893" s="12">
        <v>100000</v>
      </c>
      <c r="D6893" s="218"/>
      <c r="E6893" s="218"/>
      <c r="F6893" s="699"/>
      <c r="G6893" s="822">
        <v>33750</v>
      </c>
      <c r="H6893" s="605">
        <v>0</v>
      </c>
      <c r="I6893" s="831">
        <f>H6893+G6893</f>
        <v>33750</v>
      </c>
      <c r="J6893" s="636">
        <f>C6893-I6893</f>
        <v>66250</v>
      </c>
      <c r="K6893" s="752">
        <f t="shared" si="3125"/>
        <v>33.75</v>
      </c>
    </row>
    <row r="6894" spans="1:11" ht="14.1" customHeight="1" x14ac:dyDescent="0.25">
      <c r="A6894" s="778" t="s">
        <v>419</v>
      </c>
      <c r="B6894" s="4" t="s">
        <v>143</v>
      </c>
      <c r="C6894" s="12">
        <f>C6895</f>
        <v>1960000</v>
      </c>
      <c r="D6894" s="12">
        <f t="shared" ref="D6894:J6894" si="3130">D6895</f>
        <v>0</v>
      </c>
      <c r="E6894" s="12">
        <f t="shared" si="3130"/>
        <v>0</v>
      </c>
      <c r="F6894" s="633">
        <f t="shared" si="3130"/>
        <v>0</v>
      </c>
      <c r="G6894" s="824">
        <f t="shared" si="3130"/>
        <v>0</v>
      </c>
      <c r="H6894" s="12">
        <f t="shared" si="3130"/>
        <v>0</v>
      </c>
      <c r="I6894" s="834">
        <f t="shared" si="3130"/>
        <v>0</v>
      </c>
      <c r="J6894" s="634">
        <f t="shared" si="3130"/>
        <v>1960000</v>
      </c>
      <c r="K6894" s="752">
        <f t="shared" si="3125"/>
        <v>0</v>
      </c>
    </row>
    <row r="6895" spans="1:11" ht="14.1" customHeight="1" thickBot="1" x14ac:dyDescent="0.3">
      <c r="A6895" s="778" t="s">
        <v>420</v>
      </c>
      <c r="B6895" s="4" t="s">
        <v>160</v>
      </c>
      <c r="C6895" s="12">
        <v>1960000</v>
      </c>
      <c r="D6895" s="218"/>
      <c r="E6895" s="218"/>
      <c r="F6895" s="699"/>
      <c r="G6895" s="804"/>
      <c r="H6895" s="605">
        <v>0</v>
      </c>
      <c r="I6895" s="823">
        <f>H6895+G6895</f>
        <v>0</v>
      </c>
      <c r="J6895" s="636">
        <f>C6895-I6895</f>
        <v>1960000</v>
      </c>
      <c r="K6895" s="781">
        <f t="shared" si="3125"/>
        <v>0</v>
      </c>
    </row>
    <row r="6896" spans="1:11" ht="14.1" customHeight="1" thickBot="1" x14ac:dyDescent="0.3">
      <c r="A6896" s="1647" t="s">
        <v>112</v>
      </c>
      <c r="B6896" s="1648"/>
      <c r="C6896" s="671">
        <f>C6409</f>
        <v>1997839600</v>
      </c>
      <c r="D6896" s="671">
        <f>D6405</f>
        <v>1905094351</v>
      </c>
      <c r="E6896" s="671">
        <f>E6405</f>
        <v>0</v>
      </c>
      <c r="F6896" s="796">
        <f>F6405</f>
        <v>1905094351</v>
      </c>
      <c r="G6896" s="861">
        <f>G6409</f>
        <v>1865844632</v>
      </c>
      <c r="H6896" s="671">
        <f>H6409</f>
        <v>58558558</v>
      </c>
      <c r="I6896" s="955">
        <f>I6409</f>
        <v>1924403190</v>
      </c>
      <c r="J6896" s="672">
        <f>J6409</f>
        <v>73436410</v>
      </c>
      <c r="K6896" s="782">
        <f>K6409</f>
        <v>96.324208910465074</v>
      </c>
    </row>
    <row r="6897" spans="1:14" ht="14.1" customHeight="1" thickTop="1" thickBot="1" x14ac:dyDescent="0.3">
      <c r="A6897" s="1649" t="s">
        <v>693</v>
      </c>
      <c r="B6897" s="1650"/>
      <c r="C6897" s="710"/>
      <c r="D6897" s="710"/>
      <c r="E6897" s="710"/>
      <c r="F6897" s="711"/>
      <c r="G6897" s="862"/>
      <c r="H6897" s="673"/>
      <c r="I6897" s="956"/>
      <c r="J6897" s="674">
        <f>F6896-I6896</f>
        <v>-19308839</v>
      </c>
      <c r="K6897" s="783"/>
    </row>
    <row r="6898" spans="1:14" ht="14.1" customHeight="1" x14ac:dyDescent="0.25">
      <c r="A6898" s="216"/>
      <c r="B6898" s="216"/>
      <c r="C6898" s="1651" t="s">
        <v>455</v>
      </c>
      <c r="D6898" s="1651"/>
      <c r="E6898" s="387">
        <f>J6897</f>
        <v>-19308839</v>
      </c>
      <c r="F6898" s="237"/>
      <c r="G6898" s="1652" t="s">
        <v>1102</v>
      </c>
      <c r="H6898" s="1652"/>
      <c r="I6898" s="1652"/>
      <c r="J6898" s="1652"/>
      <c r="K6898" s="1652"/>
    </row>
    <row r="6899" spans="1:14" ht="14.1" customHeight="1" x14ac:dyDescent="0.25">
      <c r="A6899" s="216"/>
      <c r="B6899" s="216"/>
      <c r="C6899" s="1653" t="s">
        <v>787</v>
      </c>
      <c r="D6899" s="1653"/>
      <c r="E6899" s="388">
        <v>0</v>
      </c>
      <c r="F6899" s="237"/>
      <c r="G6899" s="1654" t="s">
        <v>720</v>
      </c>
      <c r="H6899" s="1654"/>
      <c r="I6899" s="1654"/>
      <c r="J6899" s="1654"/>
      <c r="K6899" s="1654"/>
    </row>
    <row r="6900" spans="1:14" ht="14.1" customHeight="1" x14ac:dyDescent="0.25">
      <c r="A6900" s="216" t="s">
        <v>1123</v>
      </c>
      <c r="B6900" s="387">
        <v>624200</v>
      </c>
      <c r="C6900" s="1655" t="s">
        <v>572</v>
      </c>
      <c r="D6900" s="1655"/>
      <c r="E6900" s="675">
        <f>E6898-E6899</f>
        <v>-19308839</v>
      </c>
      <c r="F6900" s="237"/>
      <c r="G6900" s="237"/>
      <c r="H6900" s="237"/>
      <c r="I6900" s="237"/>
      <c r="J6900" s="237"/>
      <c r="K6900" s="237"/>
      <c r="N6900" s="82">
        <f>E6900+O7429</f>
        <v>-18684639</v>
      </c>
    </row>
    <row r="6901" spans="1:14" ht="14.1" customHeight="1" x14ac:dyDescent="0.25">
      <c r="A6901" s="216" t="s">
        <v>1026</v>
      </c>
      <c r="B6901" s="216">
        <v>1394533</v>
      </c>
      <c r="C6901" s="216"/>
      <c r="D6901" s="216"/>
      <c r="E6901" s="1603">
        <f>E6900+E6899</f>
        <v>-19308839</v>
      </c>
      <c r="F6901" s="237"/>
      <c r="G6901" s="237"/>
      <c r="H6901" s="237"/>
      <c r="I6901" s="677"/>
      <c r="J6901" s="237"/>
      <c r="K6901" s="237"/>
    </row>
    <row r="6902" spans="1:14" ht="14.1" customHeight="1" x14ac:dyDescent="0.25">
      <c r="A6902" s="216"/>
      <c r="B6902" s="1582">
        <f>B6901+B6900</f>
        <v>2018733</v>
      </c>
      <c r="C6902" s="387">
        <f>B6902-E6901</f>
        <v>21327572</v>
      </c>
      <c r="D6902" s="216"/>
      <c r="E6902" s="387">
        <v>459646</v>
      </c>
      <c r="F6902" s="237"/>
      <c r="G6902" s="677"/>
      <c r="H6902" s="677"/>
      <c r="I6902" s="957" t="s">
        <v>744</v>
      </c>
      <c r="J6902" s="677"/>
      <c r="K6902" s="677"/>
    </row>
    <row r="6903" spans="1:14" ht="14.1" customHeight="1" x14ac:dyDescent="0.25">
      <c r="A6903" s="216"/>
      <c r="B6903" s="712"/>
      <c r="C6903" s="713"/>
      <c r="D6903" s="387"/>
      <c r="E6903" s="713">
        <f>E6902-E6901</f>
        <v>19768485</v>
      </c>
      <c r="F6903" s="237"/>
      <c r="G6903" s="677"/>
      <c r="H6903" s="677"/>
      <c r="I6903" s="958" t="s">
        <v>745</v>
      </c>
      <c r="J6903" s="677"/>
      <c r="K6903" s="677"/>
    </row>
    <row r="6904" spans="1:14" ht="14.1" customHeight="1" x14ac:dyDescent="0.25">
      <c r="A6904" s="216"/>
      <c r="B6904" s="712"/>
      <c r="C6904" s="713"/>
      <c r="D6904" s="216"/>
      <c r="E6904" s="713"/>
      <c r="F6904" s="237"/>
      <c r="G6904" s="237"/>
      <c r="H6904" s="237"/>
      <c r="I6904" s="677"/>
      <c r="J6904" s="237"/>
      <c r="K6904" s="237"/>
    </row>
    <row r="6905" spans="1:14" ht="14.1" customHeight="1" x14ac:dyDescent="0.25">
      <c r="A6905" s="216"/>
      <c r="B6905" s="216"/>
      <c r="C6905" s="216"/>
      <c r="D6905" s="216"/>
      <c r="E6905" s="216"/>
      <c r="F6905" s="237"/>
      <c r="G6905" s="237"/>
      <c r="H6905" s="237"/>
      <c r="I6905" s="677"/>
      <c r="J6905" s="237"/>
      <c r="K6905" s="237"/>
    </row>
    <row r="6906" spans="1:14" ht="14.1" customHeight="1" x14ac:dyDescent="0.25">
      <c r="A6906" s="216"/>
      <c r="B6906" s="1678" t="s">
        <v>441</v>
      </c>
      <c r="C6906" s="1678" t="s">
        <v>705</v>
      </c>
      <c r="D6906" s="678" t="s">
        <v>442</v>
      </c>
      <c r="E6906" s="679" t="s">
        <v>454</v>
      </c>
      <c r="F6906" s="1679"/>
      <c r="G6906" s="1679"/>
      <c r="H6906" s="682">
        <f>E6913+E6910</f>
        <v>1924403190</v>
      </c>
      <c r="I6906" s="677"/>
      <c r="J6906" s="237"/>
      <c r="K6906" s="237"/>
    </row>
    <row r="6907" spans="1:14" ht="14.1" customHeight="1" x14ac:dyDescent="0.25">
      <c r="A6907" s="216"/>
      <c r="B6907" s="1678"/>
      <c r="C6907" s="1678"/>
      <c r="D6907" s="678" t="s">
        <v>442</v>
      </c>
      <c r="E6907" s="679" t="s">
        <v>454</v>
      </c>
      <c r="F6907" s="1577" t="s">
        <v>455</v>
      </c>
      <c r="G6907" s="1577"/>
      <c r="H6907" s="237"/>
      <c r="I6907" s="237"/>
      <c r="J6907" s="237"/>
      <c r="K6907" s="237"/>
    </row>
    <row r="6908" spans="1:14" ht="14.1" customHeight="1" x14ac:dyDescent="0.25">
      <c r="A6908" s="216"/>
      <c r="B6908" s="57" t="s">
        <v>78</v>
      </c>
      <c r="C6908" s="59">
        <f>C6910+C6913</f>
        <v>1997839600</v>
      </c>
      <c r="D6908" s="1293">
        <f>D6910+D6913</f>
        <v>1905094351</v>
      </c>
      <c r="E6908" s="1293">
        <f>E6910+E6913</f>
        <v>1924403190</v>
      </c>
      <c r="F6908" s="59">
        <f>F6910+F6913</f>
        <v>-20066953</v>
      </c>
      <c r="G6908" s="59">
        <f>G6910+G6913</f>
        <v>342939841</v>
      </c>
      <c r="H6908" s="237"/>
      <c r="I6908" s="682">
        <f>I6424-E6913</f>
        <v>0</v>
      </c>
      <c r="J6908" s="681"/>
      <c r="K6908" s="237"/>
    </row>
    <row r="6909" spans="1:14" ht="14.1" customHeight="1" x14ac:dyDescent="0.25">
      <c r="A6909" s="216"/>
      <c r="B6909" s="58"/>
      <c r="C6909" s="58"/>
      <c r="D6909" s="12"/>
      <c r="E6909" s="12"/>
      <c r="F6909" s="12"/>
      <c r="G6909" s="12"/>
      <c r="H6909" s="237"/>
      <c r="I6909" s="237"/>
      <c r="J6909" s="237"/>
      <c r="K6909" s="237"/>
    </row>
    <row r="6910" spans="1:14" ht="14.1" customHeight="1" x14ac:dyDescent="0.25">
      <c r="A6910" s="216"/>
      <c r="B6910" s="57" t="s">
        <v>443</v>
      </c>
      <c r="C6910" s="59">
        <f>C6911+C6912</f>
        <v>1559485600</v>
      </c>
      <c r="D6910" s="59">
        <f>F6406</f>
        <v>1523583838</v>
      </c>
      <c r="E6910" s="59">
        <f>E6911+E6912</f>
        <v>1543650791</v>
      </c>
      <c r="F6910" s="59">
        <f>D6910-E6910</f>
        <v>-20066953</v>
      </c>
      <c r="G6910" s="12"/>
      <c r="H6910" s="237"/>
      <c r="I6910" s="682">
        <f>C6424-C6913</f>
        <v>0</v>
      </c>
      <c r="J6910" s="237"/>
      <c r="K6910" s="237"/>
    </row>
    <row r="6911" spans="1:14" ht="14.1" customHeight="1" x14ac:dyDescent="0.25">
      <c r="A6911" s="216"/>
      <c r="B6911" s="60" t="s">
        <v>706</v>
      </c>
      <c r="C6911" s="61">
        <f>C6413</f>
        <v>1293085600</v>
      </c>
      <c r="D6911" s="61">
        <f>D6413</f>
        <v>0</v>
      </c>
      <c r="E6911" s="61">
        <f>I6413</f>
        <v>1299246791</v>
      </c>
      <c r="F6911" s="61">
        <f>F6413</f>
        <v>0</v>
      </c>
      <c r="G6911" s="61">
        <f>G6413</f>
        <v>1299246791</v>
      </c>
      <c r="H6911" s="237"/>
      <c r="I6911" s="682">
        <f>D6910-D6912</f>
        <v>1279179838</v>
      </c>
      <c r="J6911" s="237"/>
      <c r="K6911" s="237"/>
    </row>
    <row r="6912" spans="1:14" ht="14.1" customHeight="1" x14ac:dyDescent="0.25">
      <c r="A6912" s="216"/>
      <c r="B6912" s="60" t="s">
        <v>707</v>
      </c>
      <c r="C6912" s="61">
        <f>C6423</f>
        <v>266400000</v>
      </c>
      <c r="D6912" s="61">
        <f>I6422</f>
        <v>244404000</v>
      </c>
      <c r="E6912" s="61">
        <f>I6422</f>
        <v>244404000</v>
      </c>
      <c r="F6912" s="61">
        <f>F6423</f>
        <v>0</v>
      </c>
      <c r="G6912" s="61">
        <f>G6423</f>
        <v>223658000</v>
      </c>
      <c r="H6912" s="237"/>
      <c r="I6912" s="237"/>
      <c r="J6912" s="237"/>
      <c r="K6912" s="237"/>
    </row>
    <row r="6913" spans="1:11" ht="14.1" customHeight="1" x14ac:dyDescent="0.25">
      <c r="A6913" s="216"/>
      <c r="B6913" s="57" t="s">
        <v>82</v>
      </c>
      <c r="C6913" s="59">
        <f>C6914+C6915+C6916</f>
        <v>438354000</v>
      </c>
      <c r="D6913" s="59">
        <f>F6407</f>
        <v>381510513</v>
      </c>
      <c r="E6913" s="59">
        <f>E6914+E6915+E6916</f>
        <v>380752399</v>
      </c>
      <c r="F6913" s="59">
        <f>F6914+F6915+F6916</f>
        <v>0</v>
      </c>
      <c r="G6913" s="59">
        <f>G6914+G6915+G6916</f>
        <v>342939841</v>
      </c>
      <c r="H6913" s="682">
        <f>455494000-C6913</f>
        <v>17140000</v>
      </c>
      <c r="I6913" s="682">
        <f>D6913-E6913</f>
        <v>758114</v>
      </c>
      <c r="J6913" s="237"/>
      <c r="K6913" s="237"/>
    </row>
    <row r="6914" spans="1:11" ht="14.1" customHeight="1" x14ac:dyDescent="0.25">
      <c r="A6914" s="216"/>
      <c r="B6914" s="60" t="s">
        <v>444</v>
      </c>
      <c r="C6914" s="61">
        <f>C6862+C6836+C6824+C6716+C6696+C6669+C6643+C6636+C6618+C6575+C6552+C6539+C6518+C6443</f>
        <v>78785000</v>
      </c>
      <c r="D6914" s="61">
        <f>D6862+D6836+D6824+D6716+D6696+D6669+D6643+D6636+D6618+D6575+D6552+D6539+D6518+D6443</f>
        <v>0</v>
      </c>
      <c r="E6914" s="61">
        <f>I6862+I6836+I6824+I6716+I6696+I6669+I6643+I6636+I6618+I6575+I6552+I6539+I6518+I6443</f>
        <v>50308850</v>
      </c>
      <c r="F6914" s="61">
        <f>F6862+F6836+F6824+F6716+F6696+F6669+F6643+F6636+F6618+F6575+F6552+F6539+F6518+F6443</f>
        <v>0</v>
      </c>
      <c r="G6914" s="61">
        <f>G6862+G6836+G6824+G6716+G6696+G6669+G6643+G6636+G6618+G6575+G6552+G6539+G6518+G6443</f>
        <v>50308850</v>
      </c>
      <c r="H6914" s="237"/>
      <c r="I6914" s="682">
        <f>I6424-E6913</f>
        <v>0</v>
      </c>
      <c r="J6914" s="237"/>
      <c r="K6914" s="237"/>
    </row>
    <row r="6915" spans="1:11" ht="14.1" customHeight="1" x14ac:dyDescent="0.25">
      <c r="A6915" s="216"/>
      <c r="B6915" s="60" t="s">
        <v>445</v>
      </c>
      <c r="C6915" s="61">
        <f>C6427+C6446+C6458+C6465+C6472+C6488+C6500+C6507+C6527+C6544+C6555+C6570+C6578+C6582+C6587+C6592+C6596+C6600+C6610+C6614+C6639+C6646+C6654+C6661+C6665+C6674+C6684+C6701+C6708+C6719+C6737+C6751+C6760+C6769+C6781+C6792+C6802+C6812+C6827+C6839+C6849+C6865+C6880+C6889</f>
        <v>241990000</v>
      </c>
      <c r="D6915" s="61">
        <f>D6427+D6446+D6458+D6465+D6472+D6488+D6500+D6507+D6527+D6544+D6555+D6570+D6578+D6582+D6587+D6592+D6596+D6600+D6610+D6614+D6639+D6646+D6654+D6661+D6665+D6674+D6684+D6701+D6708+D6719+D6737+D6751+D6760+D6769+D6781+D6792+D6802+D6812+D6827+D6839+D6849+D6865+D6880+D6889</f>
        <v>0</v>
      </c>
      <c r="E6915" s="61">
        <f>I6889+I6880+I6865+I6849+I6839+I6827+I6812+I6802+I6792+I6781+I6769+I6760+I6751+I6737+I6719+I6701+I6684+I6674+I6665+I6661+I6654+I6646+I6639+I6614+I6610+I6600+I6596+I6592+I6587+I6582+I6578+I6570+I6555+I6544+I6527+I6507+I6500+I6488+I6472+I6465+I6458+I6446+I6427+I6708</f>
        <v>216318549</v>
      </c>
      <c r="F6915" s="61">
        <f>F6427+F6446+F6458+F6465+F6472+F6488+F6500+F6507+F6527+F6544+F6555+F6570+F6578+F6582+F6587+F6592+F6596+F6600+F6610+F6614+F6639+F6646+F6654+F6661+F6665+F6674+F6684+F6701+F6708+F6719+F6737+F6751+F6760+F6769+F6781+F6792+F6802+F6812+F6827+F6839+F6849+F6865+F6880+F6889</f>
        <v>0</v>
      </c>
      <c r="G6915" s="61">
        <f>G6427+G6446+G6458+G6465+G6472+G6488+G6500+G6507+G6527+G6544+G6555+G6570+G6578+G6582+G6587+G6592+G6596+G6600+G6610+G6614+G6639+G6646+G6654+G6661+G6665+G6674+G6684+G6701+G6708+G6719+G6737+G6751+G6760+G6769+G6781+G6792+G6802+G6812+G6827+G6839+G6849+G6865+G6880+G6889</f>
        <v>184630991</v>
      </c>
      <c r="H6915" s="237"/>
      <c r="I6915" s="237"/>
      <c r="J6915" s="237"/>
      <c r="K6915" s="237"/>
    </row>
    <row r="6916" spans="1:11" ht="14.1" customHeight="1" x14ac:dyDescent="0.25">
      <c r="A6916" s="216"/>
      <c r="B6916" s="60" t="s">
        <v>446</v>
      </c>
      <c r="C6916" s="61">
        <f>C6623+C6632+C6679</f>
        <v>117579000</v>
      </c>
      <c r="D6916" s="61">
        <f>D6623+D6632+D6679</f>
        <v>0</v>
      </c>
      <c r="E6916" s="61">
        <f>I6679+I6632+I6623</f>
        <v>114125000</v>
      </c>
      <c r="F6916" s="61">
        <f>F6623+F6632+F6679</f>
        <v>0</v>
      </c>
      <c r="G6916" s="61">
        <f>G6623+G6632+G6679</f>
        <v>108000000</v>
      </c>
      <c r="H6916" s="237"/>
      <c r="I6916" s="237"/>
      <c r="J6916" s="237"/>
      <c r="K6916" s="237"/>
    </row>
    <row r="6917" spans="1:11" ht="14.1" customHeight="1" x14ac:dyDescent="0.25">
      <c r="A6917" s="216"/>
      <c r="B6917" s="58"/>
      <c r="C6917" s="63"/>
      <c r="D6917" s="12"/>
      <c r="E6917" s="12"/>
      <c r="F6917" s="62"/>
      <c r="G6917" s="62"/>
      <c r="H6917" s="237"/>
      <c r="I6917" s="237"/>
      <c r="J6917" s="237"/>
      <c r="K6917" s="237"/>
    </row>
    <row r="6918" spans="1:11" ht="14.1" customHeight="1" x14ac:dyDescent="0.25">
      <c r="A6918" s="216"/>
      <c r="B6918" s="10"/>
      <c r="C6918" s="10"/>
      <c r="D6918" s="10"/>
      <c r="E6918" s="10"/>
      <c r="F6918" s="58"/>
      <c r="G6918" s="58"/>
      <c r="H6918" s="237"/>
      <c r="I6918" s="237"/>
      <c r="J6918" s="237"/>
      <c r="K6918" s="237"/>
    </row>
    <row r="6919" spans="1:11" ht="14.1" customHeight="1" x14ac:dyDescent="0.25"/>
    <row r="6920" spans="1:11" ht="14.1" customHeight="1" x14ac:dyDescent="0.25"/>
    <row r="6921" spans="1:11" ht="14.1" customHeight="1" x14ac:dyDescent="0.25"/>
    <row r="6922" spans="1:11" ht="14.1" customHeight="1" x14ac:dyDescent="0.25"/>
    <row r="6923" spans="1:11" ht="14.1" customHeight="1" x14ac:dyDescent="0.25"/>
    <row r="6924" spans="1:11" ht="14.1" customHeight="1" x14ac:dyDescent="0.25"/>
    <row r="6925" spans="1:11" ht="14.1" customHeight="1" x14ac:dyDescent="0.25"/>
    <row r="6926" spans="1:11" ht="14.1" customHeight="1" x14ac:dyDescent="0.25"/>
    <row r="6927" spans="1:11" ht="14.1" customHeight="1" x14ac:dyDescent="0.25"/>
    <row r="6928" spans="1:11" ht="14.1" customHeight="1" x14ac:dyDescent="0.25"/>
    <row r="6929" spans="1:14" ht="14.1" customHeight="1" x14ac:dyDescent="0.25">
      <c r="A6929" s="1656" t="s">
        <v>421</v>
      </c>
      <c r="B6929" s="1656"/>
      <c r="C6929" s="1656"/>
      <c r="D6929" s="1656"/>
      <c r="E6929" s="1656"/>
      <c r="F6929" s="1656"/>
      <c r="G6929" s="1656"/>
      <c r="H6929" s="1656"/>
      <c r="I6929" s="1656"/>
      <c r="J6929" s="1656"/>
      <c r="K6929" s="1656"/>
    </row>
    <row r="6930" spans="1:14" ht="14.1" customHeight="1" x14ac:dyDescent="0.25">
      <c r="A6930" s="1657" t="s">
        <v>422</v>
      </c>
      <c r="B6930" s="1657"/>
      <c r="C6930" s="1657"/>
      <c r="D6930" s="1657"/>
      <c r="E6930" s="1657"/>
      <c r="F6930" s="1657"/>
      <c r="G6930" s="1657"/>
      <c r="H6930" s="1657"/>
      <c r="I6930" s="1657"/>
      <c r="J6930" s="1657"/>
      <c r="K6930" s="1657"/>
    </row>
    <row r="6931" spans="1:14" ht="14.1" customHeight="1" x14ac:dyDescent="0.25">
      <c r="A6931" s="1656" t="s">
        <v>943</v>
      </c>
      <c r="B6931" s="1656"/>
      <c r="C6931" s="1656"/>
      <c r="D6931" s="1656"/>
      <c r="E6931" s="1656"/>
      <c r="F6931" s="1656"/>
      <c r="G6931" s="1656"/>
      <c r="H6931" s="1656"/>
      <c r="I6931" s="1656"/>
      <c r="J6931" s="1656"/>
      <c r="K6931" s="1656"/>
    </row>
    <row r="6932" spans="1:14" ht="14.1" customHeight="1" thickBot="1" x14ac:dyDescent="0.3">
      <c r="A6932" s="714" t="s">
        <v>1116</v>
      </c>
      <c r="B6932" s="715"/>
      <c r="C6932" s="8"/>
      <c r="D6932" s="9"/>
      <c r="E6932" s="1658" t="s">
        <v>1123</v>
      </c>
      <c r="F6932" s="1658"/>
      <c r="G6932" s="1659"/>
      <c r="H6932" s="1659"/>
      <c r="I6932" s="920"/>
      <c r="J6932" s="288"/>
      <c r="K6932" s="289">
        <v>1</v>
      </c>
    </row>
    <row r="6933" spans="1:14" ht="14.1" customHeight="1" x14ac:dyDescent="0.25">
      <c r="A6933" s="1660" t="s">
        <v>423</v>
      </c>
      <c r="B6933" s="1663" t="s">
        <v>424</v>
      </c>
      <c r="C6933" s="1666" t="s">
        <v>1096</v>
      </c>
      <c r="D6933" s="1669" t="s">
        <v>425</v>
      </c>
      <c r="E6933" s="1669"/>
      <c r="F6933" s="1670"/>
      <c r="G6933" s="1671" t="s">
        <v>426</v>
      </c>
      <c r="H6933" s="1672"/>
      <c r="I6933" s="1673"/>
      <c r="J6933" s="716"/>
      <c r="K6933" s="1674" t="s">
        <v>427</v>
      </c>
    </row>
    <row r="6934" spans="1:14" ht="14.1" customHeight="1" x14ac:dyDescent="0.25">
      <c r="A6934" s="1661"/>
      <c r="B6934" s="1664"/>
      <c r="C6934" s="1667"/>
      <c r="D6934" s="683" t="s">
        <v>428</v>
      </c>
      <c r="E6934" s="683" t="s">
        <v>428</v>
      </c>
      <c r="F6934" s="684" t="s">
        <v>428</v>
      </c>
      <c r="G6934" s="798" t="s">
        <v>428</v>
      </c>
      <c r="H6934" s="577" t="s">
        <v>428</v>
      </c>
      <c r="I6934" s="921" t="s">
        <v>428</v>
      </c>
      <c r="J6934" s="1676" t="s">
        <v>429</v>
      </c>
      <c r="K6934" s="1675"/>
    </row>
    <row r="6935" spans="1:14" ht="14.1" customHeight="1" x14ac:dyDescent="0.25">
      <c r="A6935" s="1661"/>
      <c r="B6935" s="1664"/>
      <c r="C6935" s="1667"/>
      <c r="D6935" s="1578" t="s">
        <v>430</v>
      </c>
      <c r="E6935" s="1578" t="s">
        <v>430</v>
      </c>
      <c r="F6935" s="686" t="s">
        <v>431</v>
      </c>
      <c r="G6935" s="799" t="s">
        <v>430</v>
      </c>
      <c r="H6935" s="1580" t="s">
        <v>430</v>
      </c>
      <c r="I6935" s="922" t="s">
        <v>431</v>
      </c>
      <c r="J6935" s="1677"/>
      <c r="K6935" s="1675"/>
    </row>
    <row r="6936" spans="1:14" ht="14.1" customHeight="1" x14ac:dyDescent="0.25">
      <c r="A6936" s="1662"/>
      <c r="B6936" s="1665"/>
      <c r="C6936" s="1668"/>
      <c r="D6936" s="1579" t="s">
        <v>432</v>
      </c>
      <c r="E6936" s="1579" t="s">
        <v>433</v>
      </c>
      <c r="F6936" s="688" t="s">
        <v>433</v>
      </c>
      <c r="G6936" s="800" t="s">
        <v>432</v>
      </c>
      <c r="H6936" s="1581" t="s">
        <v>433</v>
      </c>
      <c r="I6936" s="923" t="s">
        <v>433</v>
      </c>
      <c r="J6936" s="580" t="s">
        <v>434</v>
      </c>
      <c r="K6936" s="1675"/>
    </row>
    <row r="6937" spans="1:14" ht="14.1" customHeight="1" thickBot="1" x14ac:dyDescent="0.3">
      <c r="A6937" s="717" t="s">
        <v>435</v>
      </c>
      <c r="B6937" s="689">
        <v>2</v>
      </c>
      <c r="C6937" s="690" t="s">
        <v>436</v>
      </c>
      <c r="D6937" s="690" t="s">
        <v>437</v>
      </c>
      <c r="E6937" s="690" t="s">
        <v>438</v>
      </c>
      <c r="F6937" s="691" t="s">
        <v>439</v>
      </c>
      <c r="G6937" s="801">
        <v>7</v>
      </c>
      <c r="H6937" s="581">
        <v>8</v>
      </c>
      <c r="I6937" s="924">
        <v>9</v>
      </c>
      <c r="J6937" s="582">
        <v>10</v>
      </c>
      <c r="K6937" s="718">
        <v>11</v>
      </c>
    </row>
    <row r="6938" spans="1:14" ht="14.1" customHeight="1" thickBot="1" x14ac:dyDescent="0.3">
      <c r="A6938" s="719"/>
      <c r="B6938" s="24" t="s">
        <v>440</v>
      </c>
      <c r="C6938" s="692"/>
      <c r="D6938" s="25">
        <f>D6939+D6940</f>
        <v>1905094351</v>
      </c>
      <c r="E6938" s="25">
        <f>E6939+E6940</f>
        <v>0</v>
      </c>
      <c r="F6938" s="64">
        <f>E6938+D6938</f>
        <v>1905094351</v>
      </c>
      <c r="G6938" s="802"/>
      <c r="H6938" s="583"/>
      <c r="I6938" s="925"/>
      <c r="J6938" s="584"/>
      <c r="K6938" s="720"/>
    </row>
    <row r="6939" spans="1:14" ht="14.1" customHeight="1" x14ac:dyDescent="0.25">
      <c r="A6939" s="721"/>
      <c r="B6939" s="21" t="s">
        <v>453</v>
      </c>
      <c r="C6939" s="22"/>
      <c r="D6939" s="23">
        <v>1523583838</v>
      </c>
      <c r="E6939" s="23"/>
      <c r="F6939" s="65">
        <f>E6939+D6939</f>
        <v>1523583838</v>
      </c>
      <c r="G6939" s="803"/>
      <c r="H6939" s="585"/>
      <c r="I6939" s="926"/>
      <c r="J6939" s="586"/>
      <c r="K6939" s="720"/>
    </row>
    <row r="6940" spans="1:14" ht="14.1" customHeight="1" x14ac:dyDescent="0.25">
      <c r="A6940" s="722"/>
      <c r="B6940" s="10" t="s">
        <v>452</v>
      </c>
      <c r="C6940" s="11"/>
      <c r="D6940" s="416">
        <v>381510513</v>
      </c>
      <c r="E6940" s="15">
        <v>0</v>
      </c>
      <c r="F6940" s="13">
        <f>E6940+D6940</f>
        <v>381510513</v>
      </c>
      <c r="G6940" s="804"/>
      <c r="H6940" s="587"/>
      <c r="I6940" s="927"/>
      <c r="J6940" s="588"/>
      <c r="K6940" s="720"/>
    </row>
    <row r="6941" spans="1:14" ht="14.1" customHeight="1" thickBot="1" x14ac:dyDescent="0.3">
      <c r="A6941" s="723"/>
      <c r="B6941" s="589"/>
      <c r="C6941" s="589"/>
      <c r="D6941" s="211"/>
      <c r="E6941" s="211"/>
      <c r="F6941" s="693"/>
      <c r="G6941" s="805"/>
      <c r="H6941" s="590" t="s">
        <v>1122</v>
      </c>
      <c r="I6941" s="928"/>
      <c r="J6941" s="591"/>
      <c r="K6941" s="724"/>
    </row>
    <row r="6942" spans="1:14" ht="14.1" customHeight="1" thickTop="1" thickBot="1" x14ac:dyDescent="0.3">
      <c r="A6942" s="725" t="s">
        <v>81</v>
      </c>
      <c r="B6942" s="592" t="s">
        <v>78</v>
      </c>
      <c r="C6942" s="593">
        <f t="shared" ref="C6942:J6942" si="3131">C6944+C6957</f>
        <v>1997839600</v>
      </c>
      <c r="D6942" s="593">
        <f t="shared" si="3131"/>
        <v>0</v>
      </c>
      <c r="E6942" s="593">
        <f t="shared" si="3131"/>
        <v>0</v>
      </c>
      <c r="F6942" s="594">
        <f t="shared" si="3131"/>
        <v>0</v>
      </c>
      <c r="G6942" s="806">
        <f t="shared" si="3131"/>
        <v>1866523679</v>
      </c>
      <c r="H6942" s="595">
        <f t="shared" si="3131"/>
        <v>53930400</v>
      </c>
      <c r="I6942" s="929">
        <f t="shared" si="3131"/>
        <v>1920454079</v>
      </c>
      <c r="J6942" s="596">
        <f t="shared" si="3131"/>
        <v>77385521</v>
      </c>
      <c r="K6942" s="726">
        <f>I6942/C6942*100</f>
        <v>96.126539838333372</v>
      </c>
      <c r="N6942" s="82">
        <v>54554600</v>
      </c>
    </row>
    <row r="6943" spans="1:14" ht="14.1" customHeight="1" thickTop="1" thickBot="1" x14ac:dyDescent="0.3">
      <c r="A6943" s="727"/>
      <c r="B6943" s="597"/>
      <c r="C6943" s="598"/>
      <c r="D6943" s="598"/>
      <c r="E6943" s="598"/>
      <c r="F6943" s="599"/>
      <c r="G6943" s="807"/>
      <c r="H6943" s="600"/>
      <c r="I6943" s="930"/>
      <c r="J6943" s="601"/>
      <c r="K6943" s="726"/>
      <c r="N6943" s="82">
        <f>N6942-H6942</f>
        <v>624200</v>
      </c>
    </row>
    <row r="6944" spans="1:14" ht="14.1" customHeight="1" thickTop="1" thickBot="1" x14ac:dyDescent="0.3">
      <c r="A6944" s="725" t="s">
        <v>116</v>
      </c>
      <c r="B6944" s="592" t="s">
        <v>79</v>
      </c>
      <c r="C6944" s="593">
        <f>C6945</f>
        <v>1559485600</v>
      </c>
      <c r="D6944" s="593">
        <f t="shared" ref="D6944:J6944" si="3132">D6945</f>
        <v>0</v>
      </c>
      <c r="E6944" s="593">
        <f t="shared" si="3132"/>
        <v>0</v>
      </c>
      <c r="F6944" s="594">
        <f t="shared" si="3132"/>
        <v>0</v>
      </c>
      <c r="G6944" s="806">
        <f t="shared" si="3132"/>
        <v>1523583838</v>
      </c>
      <c r="H6944" s="595">
        <f t="shared" si="3132"/>
        <v>0</v>
      </c>
      <c r="I6944" s="929">
        <f t="shared" si="3132"/>
        <v>1523583838</v>
      </c>
      <c r="J6944" s="596">
        <f t="shared" si="3132"/>
        <v>35901762</v>
      </c>
      <c r="K6944" s="726">
        <f t="shared" ref="K6944:K6961" si="3133">I6944/C6944*100</f>
        <v>97.697845879436144</v>
      </c>
    </row>
    <row r="6945" spans="1:14" ht="14.1" customHeight="1" thickTop="1" x14ac:dyDescent="0.25">
      <c r="A6945" s="728" t="s">
        <v>115</v>
      </c>
      <c r="B6945" s="602" t="s">
        <v>80</v>
      </c>
      <c r="C6945" s="308">
        <f>C6946+C6955</f>
        <v>1559485600</v>
      </c>
      <c r="D6945" s="308">
        <f t="shared" ref="D6945:J6945" si="3134">D6946+D6955</f>
        <v>0</v>
      </c>
      <c r="E6945" s="308">
        <f t="shared" si="3134"/>
        <v>0</v>
      </c>
      <c r="F6945" s="310">
        <f t="shared" si="3134"/>
        <v>0</v>
      </c>
      <c r="G6945" s="808">
        <f t="shared" si="3134"/>
        <v>1523583838</v>
      </c>
      <c r="H6945" s="312">
        <f t="shared" si="3134"/>
        <v>0</v>
      </c>
      <c r="I6945" s="809">
        <f t="shared" si="3134"/>
        <v>1523583838</v>
      </c>
      <c r="J6945" s="313">
        <f t="shared" si="3134"/>
        <v>35901762</v>
      </c>
      <c r="K6945" s="729">
        <f t="shared" si="3133"/>
        <v>97.697845879436144</v>
      </c>
    </row>
    <row r="6946" spans="1:14" ht="14.1" customHeight="1" x14ac:dyDescent="0.25">
      <c r="A6946" s="730" t="s">
        <v>113</v>
      </c>
      <c r="B6946" s="291" t="s">
        <v>0</v>
      </c>
      <c r="C6946" s="309">
        <f>SUM(C6947:C6954)</f>
        <v>1293085600</v>
      </c>
      <c r="D6946" s="309">
        <f t="shared" ref="D6946:J6946" si="3135">SUM(D6947:D6954)</f>
        <v>0</v>
      </c>
      <c r="E6946" s="309">
        <f t="shared" si="3135"/>
        <v>0</v>
      </c>
      <c r="F6946" s="311">
        <f t="shared" si="3135"/>
        <v>0</v>
      </c>
      <c r="G6946" s="959">
        <f t="shared" si="3135"/>
        <v>1299925838</v>
      </c>
      <c r="H6946" s="309">
        <f t="shared" si="3135"/>
        <v>0</v>
      </c>
      <c r="I6946" s="960">
        <f t="shared" si="3135"/>
        <v>1299925838</v>
      </c>
      <c r="J6946" s="314">
        <f t="shared" si="3135"/>
        <v>-6840238</v>
      </c>
      <c r="K6946" s="731">
        <f t="shared" si="3133"/>
        <v>100.52898570674671</v>
      </c>
    </row>
    <row r="6947" spans="1:14" ht="14.1" customHeight="1" x14ac:dyDescent="0.25">
      <c r="A6947" s="732" t="s">
        <v>114</v>
      </c>
      <c r="B6947" s="4" t="s">
        <v>126</v>
      </c>
      <c r="C6947" s="12">
        <v>975704100</v>
      </c>
      <c r="D6947" s="229"/>
      <c r="E6947" s="229"/>
      <c r="F6947" s="694"/>
      <c r="G6947" s="828">
        <v>981836300</v>
      </c>
      <c r="H6947" s="603"/>
      <c r="I6947" s="823">
        <f>H6947+G6947</f>
        <v>981836300</v>
      </c>
      <c r="J6947" s="604">
        <f>C6947-I6947</f>
        <v>-6132200</v>
      </c>
      <c r="K6947" s="733">
        <f t="shared" si="3133"/>
        <v>100.62848972347251</v>
      </c>
    </row>
    <row r="6948" spans="1:14" ht="14.1" customHeight="1" x14ac:dyDescent="0.25">
      <c r="A6948" s="732" t="s">
        <v>117</v>
      </c>
      <c r="B6948" s="4" t="s">
        <v>127</v>
      </c>
      <c r="C6948" s="12">
        <v>111594100</v>
      </c>
      <c r="D6948" s="229"/>
      <c r="E6948" s="229"/>
      <c r="F6948" s="694"/>
      <c r="G6948" s="822">
        <v>111657012</v>
      </c>
      <c r="H6948" s="605"/>
      <c r="I6948" s="823">
        <f t="shared" ref="I6948:I6954" si="3136">H6948+G6948</f>
        <v>111657012</v>
      </c>
      <c r="J6948" s="604">
        <f t="shared" ref="J6948:J6954" si="3137">C6948-I6948</f>
        <v>-62912</v>
      </c>
      <c r="K6948" s="733">
        <f t="shared" si="3133"/>
        <v>100.05637574029451</v>
      </c>
    </row>
    <row r="6949" spans="1:14" ht="14.1" customHeight="1" x14ac:dyDescent="0.25">
      <c r="A6949" s="732" t="s">
        <v>118</v>
      </c>
      <c r="B6949" s="4" t="s">
        <v>128</v>
      </c>
      <c r="C6949" s="12">
        <v>76310000</v>
      </c>
      <c r="D6949" s="229"/>
      <c r="E6949" s="229"/>
      <c r="F6949" s="694"/>
      <c r="G6949" s="822">
        <v>76310000</v>
      </c>
      <c r="H6949" s="605"/>
      <c r="I6949" s="823">
        <f t="shared" si="3136"/>
        <v>76310000</v>
      </c>
      <c r="J6949" s="604">
        <f t="shared" si="3137"/>
        <v>0</v>
      </c>
      <c r="K6949" s="733">
        <f t="shared" si="3133"/>
        <v>100</v>
      </c>
    </row>
    <row r="6950" spans="1:14" ht="14.1" customHeight="1" x14ac:dyDescent="0.25">
      <c r="A6950" s="732" t="s">
        <v>119</v>
      </c>
      <c r="B6950" s="4" t="s">
        <v>129</v>
      </c>
      <c r="C6950" s="12">
        <v>28255000</v>
      </c>
      <c r="D6950" s="229"/>
      <c r="E6950" s="229"/>
      <c r="F6950" s="694"/>
      <c r="G6950" s="822">
        <v>28255000</v>
      </c>
      <c r="H6950" s="605"/>
      <c r="I6950" s="823">
        <f t="shared" si="3136"/>
        <v>28255000</v>
      </c>
      <c r="J6950" s="604">
        <f t="shared" si="3137"/>
        <v>0</v>
      </c>
      <c r="K6950" s="733">
        <f t="shared" si="3133"/>
        <v>100</v>
      </c>
    </row>
    <row r="6951" spans="1:14" ht="14.1" customHeight="1" x14ac:dyDescent="0.25">
      <c r="A6951" s="732" t="s">
        <v>120</v>
      </c>
      <c r="B6951" s="4" t="s">
        <v>130</v>
      </c>
      <c r="C6951" s="12">
        <v>61926300</v>
      </c>
      <c r="D6951" s="229"/>
      <c r="E6951" s="229"/>
      <c r="F6951" s="694"/>
      <c r="G6951" s="822">
        <v>61919100</v>
      </c>
      <c r="H6951" s="605"/>
      <c r="I6951" s="823">
        <f t="shared" si="3136"/>
        <v>61919100</v>
      </c>
      <c r="J6951" s="604">
        <f t="shared" si="3137"/>
        <v>7200</v>
      </c>
      <c r="K6951" s="733">
        <f t="shared" si="3133"/>
        <v>99.988373275974823</v>
      </c>
    </row>
    <row r="6952" spans="1:14" ht="14.1" customHeight="1" x14ac:dyDescent="0.25">
      <c r="A6952" s="732" t="s">
        <v>121</v>
      </c>
      <c r="B6952" s="4" t="s">
        <v>131</v>
      </c>
      <c r="C6952" s="12">
        <v>10915400</v>
      </c>
      <c r="D6952" s="229"/>
      <c r="E6952" s="229"/>
      <c r="F6952" s="694"/>
      <c r="G6952" s="822">
        <v>11594251</v>
      </c>
      <c r="H6952" s="605"/>
      <c r="I6952" s="823">
        <f t="shared" si="3136"/>
        <v>11594251</v>
      </c>
      <c r="J6952" s="604">
        <f t="shared" si="3137"/>
        <v>-678851</v>
      </c>
      <c r="K6952" s="733">
        <f t="shared" si="3133"/>
        <v>106.21920406031845</v>
      </c>
    </row>
    <row r="6953" spans="1:14" ht="14.1" customHeight="1" x14ac:dyDescent="0.25">
      <c r="A6953" s="732" t="s">
        <v>122</v>
      </c>
      <c r="B6953" s="4" t="s">
        <v>132</v>
      </c>
      <c r="C6953" s="12">
        <v>16000</v>
      </c>
      <c r="D6953" s="229"/>
      <c r="E6953" s="229"/>
      <c r="F6953" s="694"/>
      <c r="G6953" s="822">
        <v>15942</v>
      </c>
      <c r="H6953" s="605"/>
      <c r="I6953" s="823">
        <f t="shared" si="3136"/>
        <v>15942</v>
      </c>
      <c r="J6953" s="604">
        <f t="shared" si="3137"/>
        <v>58</v>
      </c>
      <c r="K6953" s="733">
        <f t="shared" si="3133"/>
        <v>99.637500000000003</v>
      </c>
    </row>
    <row r="6954" spans="1:14" ht="14.1" customHeight="1" x14ac:dyDescent="0.25">
      <c r="A6954" s="732" t="s">
        <v>123</v>
      </c>
      <c r="B6954" s="4" t="s">
        <v>133</v>
      </c>
      <c r="C6954" s="12">
        <v>28364700</v>
      </c>
      <c r="D6954" s="229"/>
      <c r="E6954" s="229"/>
      <c r="F6954" s="694"/>
      <c r="G6954" s="1190">
        <v>28338233</v>
      </c>
      <c r="H6954" s="606"/>
      <c r="I6954" s="823">
        <f t="shared" si="3136"/>
        <v>28338233</v>
      </c>
      <c r="J6954" s="604">
        <f t="shared" si="3137"/>
        <v>26467</v>
      </c>
      <c r="K6954" s="733">
        <f t="shared" si="3133"/>
        <v>99.906690358085925</v>
      </c>
    </row>
    <row r="6955" spans="1:14" ht="14.1" customHeight="1" x14ac:dyDescent="0.25">
      <c r="A6955" s="734" t="s">
        <v>124</v>
      </c>
      <c r="B6955" s="17" t="s">
        <v>134</v>
      </c>
      <c r="C6955" s="607">
        <f>C6956</f>
        <v>266400000</v>
      </c>
      <c r="D6955" s="607">
        <f t="shared" ref="D6955:J6955" si="3138">D6956</f>
        <v>0</v>
      </c>
      <c r="E6955" s="607">
        <f t="shared" si="3138"/>
        <v>0</v>
      </c>
      <c r="F6955" s="608">
        <f t="shared" si="3138"/>
        <v>0</v>
      </c>
      <c r="G6955" s="814">
        <f t="shared" si="3138"/>
        <v>223658000</v>
      </c>
      <c r="H6955" s="609">
        <f>H6956</f>
        <v>0</v>
      </c>
      <c r="I6955" s="931">
        <f t="shared" si="3138"/>
        <v>223658000</v>
      </c>
      <c r="J6955" s="610">
        <f t="shared" si="3138"/>
        <v>42742000</v>
      </c>
      <c r="K6955" s="735">
        <f t="shared" si="3133"/>
        <v>83.955705705705711</v>
      </c>
    </row>
    <row r="6956" spans="1:14" ht="14.1" customHeight="1" thickBot="1" x14ac:dyDescent="0.3">
      <c r="A6956" s="736" t="s">
        <v>125</v>
      </c>
      <c r="B6956" s="32" t="s">
        <v>135</v>
      </c>
      <c r="C6956" s="611">
        <v>266400000</v>
      </c>
      <c r="D6956" s="695"/>
      <c r="E6956" s="695"/>
      <c r="F6956" s="696"/>
      <c r="G6956" s="815">
        <v>223658000</v>
      </c>
      <c r="H6956" s="612"/>
      <c r="I6956" s="932">
        <f>H6956+G6956</f>
        <v>223658000</v>
      </c>
      <c r="J6956" s="613">
        <f>C6956-I6956</f>
        <v>42742000</v>
      </c>
      <c r="K6956" s="737">
        <f t="shared" si="3133"/>
        <v>83.955705705705711</v>
      </c>
    </row>
    <row r="6957" spans="1:14" ht="14.1" customHeight="1" thickTop="1" thickBot="1" x14ac:dyDescent="0.3">
      <c r="A6957" s="725" t="s">
        <v>83</v>
      </c>
      <c r="B6957" s="26" t="s">
        <v>82</v>
      </c>
      <c r="C6957" s="614">
        <f t="shared" ref="C6957:J6957" si="3139">C6958+C6974+C6989+C6996+C7003+C7019+C7031+C7038+C7070+C7101+C7154+C7215+C7227+C7239+C7268+C7291+C7333+C7343+C7380+C7411</f>
        <v>438354000</v>
      </c>
      <c r="D6957" s="614">
        <f t="shared" si="3139"/>
        <v>0</v>
      </c>
      <c r="E6957" s="614">
        <f t="shared" si="3139"/>
        <v>0</v>
      </c>
      <c r="F6957" s="784">
        <f t="shared" si="3139"/>
        <v>0</v>
      </c>
      <c r="G6957" s="816">
        <f t="shared" si="3139"/>
        <v>342939841</v>
      </c>
      <c r="H6957" s="614">
        <f t="shared" si="3139"/>
        <v>53930400</v>
      </c>
      <c r="I6957" s="933">
        <f t="shared" si="3139"/>
        <v>396870241</v>
      </c>
      <c r="J6957" s="863">
        <f t="shared" si="3139"/>
        <v>41483759</v>
      </c>
      <c r="K6957" s="738">
        <f t="shared" si="3133"/>
        <v>90.536470751949338</v>
      </c>
      <c r="M6957" s="82">
        <v>54554600</v>
      </c>
      <c r="N6957" s="82">
        <f>M6957-H6957</f>
        <v>624200</v>
      </c>
    </row>
    <row r="6958" spans="1:14" ht="14.1" customHeight="1" thickTop="1" x14ac:dyDescent="0.25">
      <c r="A6958" s="728" t="s">
        <v>85</v>
      </c>
      <c r="B6958" s="36" t="s">
        <v>788</v>
      </c>
      <c r="C6958" s="615">
        <f>C6959</f>
        <v>3000000</v>
      </c>
      <c r="D6958" s="615">
        <f t="shared" ref="D6958:J6959" si="3140">D6959</f>
        <v>0</v>
      </c>
      <c r="E6958" s="615">
        <f t="shared" si="3140"/>
        <v>0</v>
      </c>
      <c r="F6958" s="785">
        <f t="shared" si="3140"/>
        <v>0</v>
      </c>
      <c r="G6958" s="817">
        <f t="shared" si="3140"/>
        <v>2901250</v>
      </c>
      <c r="H6958" s="615">
        <f t="shared" si="3140"/>
        <v>0</v>
      </c>
      <c r="I6958" s="818">
        <f t="shared" si="3140"/>
        <v>2901250</v>
      </c>
      <c r="J6958" s="864">
        <f t="shared" si="3140"/>
        <v>98750</v>
      </c>
      <c r="K6958" s="729">
        <f t="shared" si="3133"/>
        <v>96.708333333333329</v>
      </c>
    </row>
    <row r="6959" spans="1:14" ht="14.1" customHeight="1" thickBot="1" x14ac:dyDescent="0.3">
      <c r="A6959" s="371" t="s">
        <v>792</v>
      </c>
      <c r="B6959" s="47" t="s">
        <v>789</v>
      </c>
      <c r="C6959" s="616">
        <f>C6960</f>
        <v>3000000</v>
      </c>
      <c r="D6959" s="616">
        <f t="shared" si="3140"/>
        <v>0</v>
      </c>
      <c r="E6959" s="616">
        <f t="shared" si="3140"/>
        <v>0</v>
      </c>
      <c r="F6959" s="622">
        <f t="shared" si="3140"/>
        <v>0</v>
      </c>
      <c r="G6959" s="819">
        <f t="shared" si="3140"/>
        <v>2901250</v>
      </c>
      <c r="H6959" s="616">
        <f t="shared" si="3140"/>
        <v>0</v>
      </c>
      <c r="I6959" s="961">
        <f t="shared" si="3140"/>
        <v>2901250</v>
      </c>
      <c r="J6959" s="865">
        <f t="shared" si="3140"/>
        <v>98750</v>
      </c>
      <c r="K6959" s="739">
        <f t="shared" si="3133"/>
        <v>96.708333333333329</v>
      </c>
    </row>
    <row r="6960" spans="1:14" ht="14.1" customHeight="1" thickBot="1" x14ac:dyDescent="0.3">
      <c r="A6960" s="740" t="s">
        <v>793</v>
      </c>
      <c r="B6960" s="3" t="s">
        <v>136</v>
      </c>
      <c r="C6960" s="617">
        <f>C6961+C6963+C6965+C6968</f>
        <v>3000000</v>
      </c>
      <c r="D6960" s="617">
        <f t="shared" ref="D6960:J6960" si="3141">D6961+D6963+D6965+D6968</f>
        <v>0</v>
      </c>
      <c r="E6960" s="617">
        <f t="shared" si="3141"/>
        <v>0</v>
      </c>
      <c r="F6960" s="624">
        <f t="shared" si="3141"/>
        <v>0</v>
      </c>
      <c r="G6960" s="820">
        <f t="shared" si="3141"/>
        <v>2901250</v>
      </c>
      <c r="H6960" s="617">
        <f t="shared" si="3141"/>
        <v>0</v>
      </c>
      <c r="I6960" s="934">
        <f t="shared" si="3141"/>
        <v>2901250</v>
      </c>
      <c r="J6960" s="625">
        <f t="shared" si="3141"/>
        <v>98750</v>
      </c>
      <c r="K6960" s="741">
        <f t="shared" si="3133"/>
        <v>96.708333333333329</v>
      </c>
    </row>
    <row r="6961" spans="1:11" ht="14.1" customHeight="1" x14ac:dyDescent="0.25">
      <c r="A6961" s="742" t="s">
        <v>794</v>
      </c>
      <c r="B6961" s="41" t="s">
        <v>139</v>
      </c>
      <c r="C6961" s="618">
        <f>C6962</f>
        <v>215000</v>
      </c>
      <c r="D6961" s="618">
        <f t="shared" ref="D6961:J6961" si="3142">D6962</f>
        <v>0</v>
      </c>
      <c r="E6961" s="618">
        <f t="shared" si="3142"/>
        <v>0</v>
      </c>
      <c r="F6961" s="626">
        <f t="shared" si="3142"/>
        <v>0</v>
      </c>
      <c r="G6961" s="821">
        <f t="shared" si="3142"/>
        <v>165000</v>
      </c>
      <c r="H6961" s="618">
        <f t="shared" si="3142"/>
        <v>0</v>
      </c>
      <c r="I6961" s="935">
        <f t="shared" si="3142"/>
        <v>165000</v>
      </c>
      <c r="J6961" s="628">
        <f t="shared" si="3142"/>
        <v>50000</v>
      </c>
      <c r="K6961" s="743">
        <f t="shared" si="3133"/>
        <v>76.744186046511629</v>
      </c>
    </row>
    <row r="6962" spans="1:11" ht="14.1" customHeight="1" x14ac:dyDescent="0.25">
      <c r="A6962" s="744" t="s">
        <v>795</v>
      </c>
      <c r="B6962" s="4" t="s">
        <v>140</v>
      </c>
      <c r="C6962" s="12">
        <v>215000</v>
      </c>
      <c r="D6962" s="218"/>
      <c r="E6962" s="218"/>
      <c r="F6962" s="697"/>
      <c r="G6962" s="822">
        <v>165000</v>
      </c>
      <c r="H6962" s="605">
        <v>0</v>
      </c>
      <c r="I6962" s="823">
        <f>H6962+G6962</f>
        <v>165000</v>
      </c>
      <c r="J6962" s="604">
        <f>C6962-I6962</f>
        <v>50000</v>
      </c>
      <c r="K6962" s="733">
        <f>I6962/C6962*100</f>
        <v>76.744186046511629</v>
      </c>
    </row>
    <row r="6963" spans="1:11" ht="14.1" customHeight="1" x14ac:dyDescent="0.25">
      <c r="A6963" s="744" t="s">
        <v>796</v>
      </c>
      <c r="B6963" s="4" t="s">
        <v>790</v>
      </c>
      <c r="C6963" s="12">
        <f>C6964</f>
        <v>0</v>
      </c>
      <c r="D6963" s="12">
        <f t="shared" ref="D6963:J6963" si="3143">D6964</f>
        <v>0</v>
      </c>
      <c r="E6963" s="12">
        <f t="shared" si="3143"/>
        <v>0</v>
      </c>
      <c r="F6963" s="633">
        <f t="shared" si="3143"/>
        <v>0</v>
      </c>
      <c r="G6963" s="824">
        <f t="shared" si="3143"/>
        <v>0</v>
      </c>
      <c r="H6963" s="12">
        <f t="shared" si="3143"/>
        <v>0</v>
      </c>
      <c r="I6963" s="834">
        <f t="shared" si="3143"/>
        <v>0</v>
      </c>
      <c r="J6963" s="634">
        <f t="shared" si="3143"/>
        <v>0</v>
      </c>
      <c r="K6963" s="752"/>
    </row>
    <row r="6964" spans="1:11" ht="14.1" customHeight="1" x14ac:dyDescent="0.25">
      <c r="A6964" s="744" t="s">
        <v>797</v>
      </c>
      <c r="B6964" s="4" t="s">
        <v>791</v>
      </c>
      <c r="C6964" s="12">
        <v>0</v>
      </c>
      <c r="D6964" s="218"/>
      <c r="E6964" s="218"/>
      <c r="F6964" s="697"/>
      <c r="G6964" s="822"/>
      <c r="H6964" s="605"/>
      <c r="I6964" s="823"/>
      <c r="J6964" s="604">
        <f>C6964-I6964</f>
        <v>0</v>
      </c>
      <c r="K6964" s="752"/>
    </row>
    <row r="6965" spans="1:11" ht="14.1" customHeight="1" x14ac:dyDescent="0.25">
      <c r="A6965" s="732" t="s">
        <v>798</v>
      </c>
      <c r="B6965" s="4" t="s">
        <v>141</v>
      </c>
      <c r="C6965" s="12">
        <f>C6966+C6967</f>
        <v>90000</v>
      </c>
      <c r="D6965" s="12">
        <f t="shared" ref="D6965:I6965" si="3144">D6966+D6967</f>
        <v>0</v>
      </c>
      <c r="E6965" s="12">
        <f t="shared" si="3144"/>
        <v>0</v>
      </c>
      <c r="F6965" s="633">
        <f t="shared" si="3144"/>
        <v>0</v>
      </c>
      <c r="G6965" s="824">
        <f t="shared" si="3144"/>
        <v>41250</v>
      </c>
      <c r="H6965" s="12">
        <f t="shared" si="3144"/>
        <v>0</v>
      </c>
      <c r="I6965" s="834">
        <f t="shared" si="3144"/>
        <v>41250</v>
      </c>
      <c r="J6965" s="634">
        <f>C6965-I6965</f>
        <v>48750</v>
      </c>
      <c r="K6965" s="733">
        <f>I6965/C6965*100</f>
        <v>45.833333333333329</v>
      </c>
    </row>
    <row r="6966" spans="1:11" ht="14.1" customHeight="1" x14ac:dyDescent="0.25">
      <c r="A6966" s="732" t="s">
        <v>799</v>
      </c>
      <c r="B6966" s="4" t="s">
        <v>1011</v>
      </c>
      <c r="C6966" s="12">
        <v>90000</v>
      </c>
      <c r="D6966" s="12"/>
      <c r="E6966" s="12"/>
      <c r="F6966" s="633"/>
      <c r="G6966" s="824">
        <v>41250</v>
      </c>
      <c r="H6966" s="12">
        <v>0</v>
      </c>
      <c r="I6966" s="633">
        <f>H6966+G6966</f>
        <v>41250</v>
      </c>
      <c r="J6966" s="634">
        <f>C6966-I6966</f>
        <v>48750</v>
      </c>
      <c r="K6966" s="733">
        <f>I6966/C6966*100</f>
        <v>45.833333333333329</v>
      </c>
    </row>
    <row r="6967" spans="1:11" ht="14.1" customHeight="1" x14ac:dyDescent="0.25">
      <c r="A6967" s="732" t="s">
        <v>1010</v>
      </c>
      <c r="B6967" s="4" t="s">
        <v>805</v>
      </c>
      <c r="C6967" s="416">
        <v>0</v>
      </c>
      <c r="D6967" s="1262"/>
      <c r="E6967" s="1262"/>
      <c r="F6967" s="1263"/>
      <c r="G6967" s="822">
        <v>0</v>
      </c>
      <c r="H6967" s="605">
        <v>0</v>
      </c>
      <c r="I6967" s="1569">
        <f>H6967+G6967</f>
        <v>0</v>
      </c>
      <c r="J6967" s="634">
        <f>C6967-I6967</f>
        <v>0</v>
      </c>
      <c r="K6967" s="1264"/>
    </row>
    <row r="6968" spans="1:11" ht="14.1" customHeight="1" x14ac:dyDescent="0.25">
      <c r="A6968" s="732" t="s">
        <v>800</v>
      </c>
      <c r="B6968" s="4" t="s">
        <v>143</v>
      </c>
      <c r="C6968" s="12">
        <f>C6969</f>
        <v>2695000</v>
      </c>
      <c r="D6968" s="12">
        <f t="shared" ref="D6968:J6968" si="3145">D6969</f>
        <v>0</v>
      </c>
      <c r="E6968" s="12">
        <f t="shared" si="3145"/>
        <v>0</v>
      </c>
      <c r="F6968" s="633">
        <f t="shared" si="3145"/>
        <v>0</v>
      </c>
      <c r="G6968" s="824">
        <f t="shared" si="3145"/>
        <v>2695000</v>
      </c>
      <c r="H6968" s="12">
        <f t="shared" si="3145"/>
        <v>0</v>
      </c>
      <c r="I6968" s="834">
        <f t="shared" si="3145"/>
        <v>2695000</v>
      </c>
      <c r="J6968" s="634">
        <f t="shared" si="3145"/>
        <v>0</v>
      </c>
      <c r="K6968" s="733">
        <f t="shared" ref="K6968:K6969" si="3146">I6968/C6968*100</f>
        <v>100</v>
      </c>
    </row>
    <row r="6969" spans="1:11" ht="14.1" customHeight="1" x14ac:dyDescent="0.25">
      <c r="A6969" s="732" t="s">
        <v>801</v>
      </c>
      <c r="B6969" s="4" t="s">
        <v>144</v>
      </c>
      <c r="C6969" s="12">
        <v>2695000</v>
      </c>
      <c r="D6969" s="218"/>
      <c r="E6969" s="218"/>
      <c r="F6969" s="697"/>
      <c r="G6969" s="822">
        <v>2695000</v>
      </c>
      <c r="H6969" s="605">
        <v>0</v>
      </c>
      <c r="I6969" s="823">
        <f>H6969+G6969</f>
        <v>2695000</v>
      </c>
      <c r="J6969" s="604">
        <f>C6969-I6969</f>
        <v>0</v>
      </c>
      <c r="K6969" s="733">
        <f t="shared" si="3146"/>
        <v>100</v>
      </c>
    </row>
    <row r="6970" spans="1:11" ht="14.1" customHeight="1" x14ac:dyDescent="0.25">
      <c r="A6970" s="879"/>
      <c r="B6970" s="879"/>
      <c r="C6970" s="880"/>
      <c r="D6970" s="881"/>
      <c r="E6970" s="881"/>
      <c r="F6970" s="881"/>
      <c r="G6970" s="882"/>
      <c r="H6970" s="882"/>
      <c r="I6970" s="882"/>
      <c r="J6970" s="883"/>
      <c r="K6970" s="884"/>
    </row>
    <row r="6971" spans="1:11" ht="14.1" customHeight="1" x14ac:dyDescent="0.25">
      <c r="A6971" s="7"/>
      <c r="B6971" s="7"/>
      <c r="C6971" s="885"/>
      <c r="D6971" s="220"/>
      <c r="E6971" s="220"/>
      <c r="F6971" s="220"/>
      <c r="G6971" s="415"/>
      <c r="H6971" s="415"/>
      <c r="I6971" s="415"/>
      <c r="J6971" s="886"/>
      <c r="K6971" s="887"/>
    </row>
    <row r="6972" spans="1:11" ht="14.1" customHeight="1" x14ac:dyDescent="0.25">
      <c r="A6972" s="7"/>
      <c r="B6972" s="7"/>
      <c r="C6972" s="885"/>
      <c r="D6972" s="220"/>
      <c r="E6972" s="220"/>
      <c r="F6972" s="220"/>
      <c r="G6972" s="415"/>
      <c r="H6972" s="415"/>
      <c r="I6972" s="415"/>
      <c r="J6972" s="886"/>
      <c r="K6972" s="887">
        <v>2</v>
      </c>
    </row>
    <row r="6973" spans="1:11" ht="14.1" customHeight="1" x14ac:dyDescent="0.25">
      <c r="A6973" s="717" t="s">
        <v>435</v>
      </c>
      <c r="B6973" s="689">
        <v>2</v>
      </c>
      <c r="C6973" s="690" t="s">
        <v>436</v>
      </c>
      <c r="D6973" s="690" t="s">
        <v>437</v>
      </c>
      <c r="E6973" s="690" t="s">
        <v>438</v>
      </c>
      <c r="F6973" s="691" t="s">
        <v>439</v>
      </c>
      <c r="G6973" s="801">
        <v>7</v>
      </c>
      <c r="H6973" s="581">
        <v>8</v>
      </c>
      <c r="I6973" s="924">
        <v>9</v>
      </c>
      <c r="J6973" s="582">
        <v>10</v>
      </c>
      <c r="K6973" s="718">
        <v>11</v>
      </c>
    </row>
    <row r="6974" spans="1:11" ht="14.1" customHeight="1" x14ac:dyDescent="0.25">
      <c r="A6974" s="745" t="s">
        <v>85</v>
      </c>
      <c r="B6974" s="38" t="s">
        <v>84</v>
      </c>
      <c r="C6974" s="620">
        <f>C6975</f>
        <v>3930000</v>
      </c>
      <c r="D6974" s="620">
        <f t="shared" ref="D6974:J6974" si="3147">D6975</f>
        <v>0</v>
      </c>
      <c r="E6974" s="620">
        <f t="shared" si="3147"/>
        <v>0</v>
      </c>
      <c r="F6974" s="453">
        <f t="shared" si="3147"/>
        <v>0</v>
      </c>
      <c r="G6974" s="825">
        <f t="shared" si="3147"/>
        <v>2126750</v>
      </c>
      <c r="H6974" s="1591">
        <f t="shared" si="3147"/>
        <v>1298250</v>
      </c>
      <c r="I6974" s="665">
        <f t="shared" si="3147"/>
        <v>3425000</v>
      </c>
      <c r="J6974" s="621">
        <f t="shared" si="3147"/>
        <v>505000</v>
      </c>
      <c r="K6974" s="746">
        <f t="shared" ref="K6974:K6981" si="3148">I6974/C6974*100</f>
        <v>87.150127226463098</v>
      </c>
    </row>
    <row r="6975" spans="1:11" ht="14.1" customHeight="1" thickBot="1" x14ac:dyDescent="0.3">
      <c r="A6975" s="371" t="s">
        <v>1</v>
      </c>
      <c r="B6975" s="47" t="s">
        <v>2</v>
      </c>
      <c r="C6975" s="616">
        <f>C6976+C6979</f>
        <v>3930000</v>
      </c>
      <c r="D6975" s="616">
        <f t="shared" ref="D6975:J6975" si="3149">D6976+D6979</f>
        <v>0</v>
      </c>
      <c r="E6975" s="616">
        <f t="shared" si="3149"/>
        <v>0</v>
      </c>
      <c r="F6975" s="622">
        <f t="shared" si="3149"/>
        <v>0</v>
      </c>
      <c r="G6975" s="826">
        <f t="shared" si="3149"/>
        <v>2126750</v>
      </c>
      <c r="H6975" s="616">
        <f t="shared" si="3149"/>
        <v>1298250</v>
      </c>
      <c r="I6975" s="961">
        <f t="shared" si="3149"/>
        <v>3425000</v>
      </c>
      <c r="J6975" s="623">
        <f t="shared" si="3149"/>
        <v>505000</v>
      </c>
      <c r="K6975" s="739">
        <f t="shared" si="3148"/>
        <v>87.150127226463098</v>
      </c>
    </row>
    <row r="6976" spans="1:11" ht="14.1" customHeight="1" thickBot="1" x14ac:dyDescent="0.3">
      <c r="A6976" s="372" t="s">
        <v>145</v>
      </c>
      <c r="B6976" s="3" t="s">
        <v>80</v>
      </c>
      <c r="C6976" s="617">
        <f>C6977</f>
        <v>1150000</v>
      </c>
      <c r="D6976" s="617">
        <f t="shared" ref="D6976:J6977" si="3150">D6977</f>
        <v>0</v>
      </c>
      <c r="E6976" s="617">
        <f t="shared" si="3150"/>
        <v>0</v>
      </c>
      <c r="F6976" s="624">
        <f t="shared" si="3150"/>
        <v>0</v>
      </c>
      <c r="G6976" s="820">
        <f t="shared" si="3150"/>
        <v>0</v>
      </c>
      <c r="H6976" s="617">
        <f t="shared" si="3150"/>
        <v>1150000</v>
      </c>
      <c r="I6976" s="934">
        <f t="shared" si="3150"/>
        <v>1150000</v>
      </c>
      <c r="J6976" s="625">
        <f t="shared" si="3150"/>
        <v>0</v>
      </c>
      <c r="K6976" s="741">
        <f t="shared" si="3148"/>
        <v>100</v>
      </c>
    </row>
    <row r="6977" spans="1:11" ht="14.1" customHeight="1" x14ac:dyDescent="0.25">
      <c r="A6977" s="747" t="s">
        <v>146</v>
      </c>
      <c r="B6977" s="41" t="s">
        <v>137</v>
      </c>
      <c r="C6977" s="618">
        <f>C6978</f>
        <v>1150000</v>
      </c>
      <c r="D6977" s="618">
        <f t="shared" si="3150"/>
        <v>0</v>
      </c>
      <c r="E6977" s="618">
        <f t="shared" si="3150"/>
        <v>0</v>
      </c>
      <c r="F6977" s="626">
        <f t="shared" si="3150"/>
        <v>0</v>
      </c>
      <c r="G6977" s="827">
        <f t="shared" si="3150"/>
        <v>0</v>
      </c>
      <c r="H6977" s="627">
        <f t="shared" si="3150"/>
        <v>1150000</v>
      </c>
      <c r="I6977" s="936">
        <f t="shared" si="3150"/>
        <v>1150000</v>
      </c>
      <c r="J6977" s="628">
        <f t="shared" si="3150"/>
        <v>0</v>
      </c>
      <c r="K6977" s="743">
        <f t="shared" si="3148"/>
        <v>100</v>
      </c>
    </row>
    <row r="6978" spans="1:11" ht="14.1" customHeight="1" thickBot="1" x14ac:dyDescent="0.3">
      <c r="A6978" s="736" t="s">
        <v>150</v>
      </c>
      <c r="B6978" s="32" t="s">
        <v>138</v>
      </c>
      <c r="C6978" s="611">
        <v>1150000</v>
      </c>
      <c r="D6978" s="590"/>
      <c r="E6978" s="590"/>
      <c r="F6978" s="698"/>
      <c r="G6978" s="828"/>
      <c r="H6978" s="629">
        <v>1150000</v>
      </c>
      <c r="I6978" s="829">
        <f>H6978+G6978</f>
        <v>1150000</v>
      </c>
      <c r="J6978" s="630">
        <f>C6978-I6978</f>
        <v>0</v>
      </c>
      <c r="K6978" s="737">
        <f t="shared" si="3148"/>
        <v>100</v>
      </c>
    </row>
    <row r="6979" spans="1:11" ht="14.1" customHeight="1" thickBot="1" x14ac:dyDescent="0.3">
      <c r="A6979" s="372" t="s">
        <v>147</v>
      </c>
      <c r="B6979" s="3" t="s">
        <v>136</v>
      </c>
      <c r="C6979" s="617">
        <f>C6980+C6982+C6984+C6987</f>
        <v>2780000</v>
      </c>
      <c r="D6979" s="617">
        <f t="shared" ref="D6979:J6979" si="3151">D6980+D6982+D6984+D6987</f>
        <v>0</v>
      </c>
      <c r="E6979" s="617">
        <f t="shared" si="3151"/>
        <v>0</v>
      </c>
      <c r="F6979" s="624">
        <f t="shared" si="3151"/>
        <v>0</v>
      </c>
      <c r="G6979" s="820">
        <f t="shared" si="3151"/>
        <v>2126750</v>
      </c>
      <c r="H6979" s="617">
        <f t="shared" si="3151"/>
        <v>148250</v>
      </c>
      <c r="I6979" s="934">
        <f t="shared" si="3151"/>
        <v>2275000</v>
      </c>
      <c r="J6979" s="625">
        <f t="shared" si="3151"/>
        <v>505000</v>
      </c>
      <c r="K6979" s="741">
        <f t="shared" si="3148"/>
        <v>81.834532374100718</v>
      </c>
    </row>
    <row r="6980" spans="1:11" ht="14.1" customHeight="1" x14ac:dyDescent="0.25">
      <c r="A6980" s="747" t="s">
        <v>149</v>
      </c>
      <c r="B6980" s="41" t="s">
        <v>139</v>
      </c>
      <c r="C6980" s="618">
        <f>C6981</f>
        <v>190000</v>
      </c>
      <c r="D6980" s="618">
        <f t="shared" ref="D6980:J6980" si="3152">D6981</f>
        <v>0</v>
      </c>
      <c r="E6980" s="618">
        <f t="shared" si="3152"/>
        <v>0</v>
      </c>
      <c r="F6980" s="626">
        <f t="shared" si="3152"/>
        <v>0</v>
      </c>
      <c r="G6980" s="821">
        <f t="shared" si="3152"/>
        <v>156500</v>
      </c>
      <c r="H6980" s="618">
        <f t="shared" si="3152"/>
        <v>33500</v>
      </c>
      <c r="I6980" s="935">
        <f t="shared" si="3152"/>
        <v>190000</v>
      </c>
      <c r="J6980" s="628">
        <f t="shared" si="3152"/>
        <v>0</v>
      </c>
      <c r="K6980" s="743">
        <f t="shared" si="3148"/>
        <v>100</v>
      </c>
    </row>
    <row r="6981" spans="1:11" ht="14.1" customHeight="1" x14ac:dyDescent="0.25">
      <c r="A6981" s="732" t="s">
        <v>148</v>
      </c>
      <c r="B6981" s="5" t="s">
        <v>140</v>
      </c>
      <c r="C6981" s="12">
        <v>190000</v>
      </c>
      <c r="D6981" s="218"/>
      <c r="E6981" s="218"/>
      <c r="F6981" s="697"/>
      <c r="G6981" s="822">
        <v>156500</v>
      </c>
      <c r="H6981" s="605">
        <v>33500</v>
      </c>
      <c r="I6981" s="823">
        <f>H6981+G6981</f>
        <v>190000</v>
      </c>
      <c r="J6981" s="604">
        <f>C6981-I6981</f>
        <v>0</v>
      </c>
      <c r="K6981" s="733">
        <f t="shared" si="3148"/>
        <v>100</v>
      </c>
    </row>
    <row r="6982" spans="1:11" ht="14.1" customHeight="1" x14ac:dyDescent="0.25">
      <c r="A6982" s="747" t="s">
        <v>802</v>
      </c>
      <c r="B6982" s="5" t="s">
        <v>818</v>
      </c>
      <c r="C6982" s="12">
        <f>C6983</f>
        <v>0</v>
      </c>
      <c r="D6982" s="12">
        <f t="shared" ref="D6982:J6982" si="3153">D6983</f>
        <v>0</v>
      </c>
      <c r="E6982" s="12">
        <f t="shared" si="3153"/>
        <v>0</v>
      </c>
      <c r="F6982" s="633">
        <f t="shared" si="3153"/>
        <v>0</v>
      </c>
      <c r="G6982" s="824">
        <f t="shared" si="3153"/>
        <v>0</v>
      </c>
      <c r="H6982" s="12">
        <f t="shared" si="3153"/>
        <v>0</v>
      </c>
      <c r="I6982" s="834">
        <f t="shared" si="3153"/>
        <v>0</v>
      </c>
      <c r="J6982" s="634">
        <f t="shared" si="3153"/>
        <v>0</v>
      </c>
      <c r="K6982" s="733"/>
    </row>
    <row r="6983" spans="1:11" ht="14.1" customHeight="1" x14ac:dyDescent="0.25">
      <c r="A6983" s="747" t="s">
        <v>803</v>
      </c>
      <c r="B6983" s="5" t="s">
        <v>791</v>
      </c>
      <c r="C6983" s="12">
        <v>0</v>
      </c>
      <c r="D6983" s="218"/>
      <c r="E6983" s="218"/>
      <c r="F6983" s="697"/>
      <c r="G6983" s="822"/>
      <c r="H6983" s="605"/>
      <c r="I6983" s="823"/>
      <c r="J6983" s="604">
        <f>C6983-I6983</f>
        <v>0</v>
      </c>
      <c r="K6983" s="733"/>
    </row>
    <row r="6984" spans="1:11" ht="14.1" customHeight="1" x14ac:dyDescent="0.25">
      <c r="A6984" s="732" t="s">
        <v>151</v>
      </c>
      <c r="B6984" s="4" t="s">
        <v>141</v>
      </c>
      <c r="C6984" s="12">
        <f>C6985+C6986</f>
        <v>168000</v>
      </c>
      <c r="D6984" s="12">
        <f t="shared" ref="D6984:J6984" si="3154">D6985+D6986</f>
        <v>0</v>
      </c>
      <c r="E6984" s="12">
        <f t="shared" si="3154"/>
        <v>0</v>
      </c>
      <c r="F6984" s="633">
        <f t="shared" si="3154"/>
        <v>0</v>
      </c>
      <c r="G6984" s="824">
        <f t="shared" si="3154"/>
        <v>53250</v>
      </c>
      <c r="H6984" s="12">
        <f t="shared" si="3154"/>
        <v>114750</v>
      </c>
      <c r="I6984" s="834">
        <f t="shared" si="3154"/>
        <v>168000</v>
      </c>
      <c r="J6984" s="634">
        <f t="shared" si="3154"/>
        <v>0</v>
      </c>
      <c r="K6984" s="733">
        <f t="shared" ref="K6984:K6985" si="3155">I6984/C6984*100</f>
        <v>100</v>
      </c>
    </row>
    <row r="6985" spans="1:11" ht="14.1" customHeight="1" x14ac:dyDescent="0.25">
      <c r="A6985" s="732" t="s">
        <v>152</v>
      </c>
      <c r="B6985" s="4" t="s">
        <v>142</v>
      </c>
      <c r="C6985" s="12">
        <v>168000</v>
      </c>
      <c r="D6985" s="218"/>
      <c r="E6985" s="218"/>
      <c r="F6985" s="697"/>
      <c r="G6985" s="822">
        <v>53250</v>
      </c>
      <c r="H6985" s="605">
        <v>114750</v>
      </c>
      <c r="I6985" s="823">
        <f>H6985+G6985</f>
        <v>168000</v>
      </c>
      <c r="J6985" s="604">
        <f>C6985-I6985</f>
        <v>0</v>
      </c>
      <c r="K6985" s="733">
        <f t="shared" si="3155"/>
        <v>100</v>
      </c>
    </row>
    <row r="6986" spans="1:11" ht="14.1" customHeight="1" x14ac:dyDescent="0.25">
      <c r="A6986" s="732" t="s">
        <v>804</v>
      </c>
      <c r="B6986" s="4" t="s">
        <v>805</v>
      </c>
      <c r="C6986" s="12">
        <v>0</v>
      </c>
      <c r="D6986" s="218"/>
      <c r="E6986" s="218"/>
      <c r="F6986" s="697"/>
      <c r="G6986" s="822"/>
      <c r="H6986" s="605"/>
      <c r="I6986" s="823">
        <f>H6986+G6986</f>
        <v>0</v>
      </c>
      <c r="J6986" s="604">
        <f>C6986-I6986</f>
        <v>0</v>
      </c>
      <c r="K6986" s="733"/>
    </row>
    <row r="6987" spans="1:11" ht="14.1" customHeight="1" x14ac:dyDescent="0.25">
      <c r="A6987" s="732" t="s">
        <v>153</v>
      </c>
      <c r="B6987" s="4" t="s">
        <v>143</v>
      </c>
      <c r="C6987" s="12">
        <f>C6988</f>
        <v>2422000</v>
      </c>
      <c r="D6987" s="12">
        <f t="shared" ref="D6987:J6987" si="3156">D6988</f>
        <v>0</v>
      </c>
      <c r="E6987" s="12">
        <f t="shared" si="3156"/>
        <v>0</v>
      </c>
      <c r="F6987" s="633">
        <f t="shared" si="3156"/>
        <v>0</v>
      </c>
      <c r="G6987" s="824">
        <f t="shared" si="3156"/>
        <v>1917000</v>
      </c>
      <c r="H6987" s="12">
        <f t="shared" si="3156"/>
        <v>0</v>
      </c>
      <c r="I6987" s="834">
        <f t="shared" si="3156"/>
        <v>1917000</v>
      </c>
      <c r="J6987" s="634">
        <f t="shared" si="3156"/>
        <v>505000</v>
      </c>
      <c r="K6987" s="733">
        <f t="shared" ref="K6987:K6998" si="3157">I6987/C6987*100</f>
        <v>79.149463253509495</v>
      </c>
    </row>
    <row r="6988" spans="1:11" ht="14.1" customHeight="1" x14ac:dyDescent="0.25">
      <c r="A6988" s="732" t="s">
        <v>154</v>
      </c>
      <c r="B6988" s="4" t="s">
        <v>144</v>
      </c>
      <c r="C6988" s="12">
        <v>2422000</v>
      </c>
      <c r="D6988" s="218"/>
      <c r="E6988" s="218"/>
      <c r="F6988" s="697"/>
      <c r="G6988" s="822">
        <v>1917000</v>
      </c>
      <c r="H6988" s="605">
        <v>0</v>
      </c>
      <c r="I6988" s="823">
        <f>H6988+G6988</f>
        <v>1917000</v>
      </c>
      <c r="J6988" s="604">
        <f>C6988-I6988</f>
        <v>505000</v>
      </c>
      <c r="K6988" s="733">
        <f t="shared" si="3157"/>
        <v>79.149463253509495</v>
      </c>
    </row>
    <row r="6989" spans="1:11" ht="14.1" customHeight="1" x14ac:dyDescent="0.25">
      <c r="A6989" s="745" t="s">
        <v>87</v>
      </c>
      <c r="B6989" s="38" t="s">
        <v>86</v>
      </c>
      <c r="C6989" s="620">
        <f>C6990</f>
        <v>1500000</v>
      </c>
      <c r="D6989" s="620">
        <f t="shared" ref="D6989:J6990" si="3158">D6990</f>
        <v>0</v>
      </c>
      <c r="E6989" s="620">
        <f t="shared" si="3158"/>
        <v>0</v>
      </c>
      <c r="F6989" s="453">
        <f t="shared" si="3158"/>
        <v>0</v>
      </c>
      <c r="G6989" s="825">
        <f t="shared" si="3158"/>
        <v>1399750</v>
      </c>
      <c r="H6989" s="1591">
        <f t="shared" si="3158"/>
        <v>100250</v>
      </c>
      <c r="I6989" s="665">
        <f t="shared" si="3158"/>
        <v>1500000</v>
      </c>
      <c r="J6989" s="621">
        <f t="shared" si="3158"/>
        <v>0</v>
      </c>
      <c r="K6989" s="746">
        <f t="shared" si="3157"/>
        <v>100</v>
      </c>
    </row>
    <row r="6990" spans="1:11" ht="14.1" customHeight="1" thickBot="1" x14ac:dyDescent="0.3">
      <c r="A6990" s="371" t="s">
        <v>3</v>
      </c>
      <c r="B6990" s="47" t="s">
        <v>4</v>
      </c>
      <c r="C6990" s="616">
        <f>C6991</f>
        <v>1500000</v>
      </c>
      <c r="D6990" s="616">
        <f t="shared" si="3158"/>
        <v>0</v>
      </c>
      <c r="E6990" s="616">
        <f t="shared" si="3158"/>
        <v>0</v>
      </c>
      <c r="F6990" s="622">
        <f t="shared" si="3158"/>
        <v>0</v>
      </c>
      <c r="G6990" s="838">
        <f t="shared" si="3158"/>
        <v>1399750</v>
      </c>
      <c r="H6990" s="641">
        <f t="shared" si="3158"/>
        <v>100250</v>
      </c>
      <c r="I6990" s="962">
        <f t="shared" si="3158"/>
        <v>1500000</v>
      </c>
      <c r="J6990" s="632">
        <f t="shared" si="3158"/>
        <v>0</v>
      </c>
      <c r="K6990" s="739">
        <f t="shared" si="3157"/>
        <v>100</v>
      </c>
    </row>
    <row r="6991" spans="1:11" ht="14.1" customHeight="1" thickBot="1" x14ac:dyDescent="0.3">
      <c r="A6991" s="372" t="s">
        <v>155</v>
      </c>
      <c r="B6991" s="3" t="s">
        <v>136</v>
      </c>
      <c r="C6991" s="617">
        <f>C6992+C6994</f>
        <v>1500000</v>
      </c>
      <c r="D6991" s="617">
        <f t="shared" ref="D6991:J6991" si="3159">D6992+D6994</f>
        <v>0</v>
      </c>
      <c r="E6991" s="617">
        <f t="shared" si="3159"/>
        <v>0</v>
      </c>
      <c r="F6991" s="624">
        <f t="shared" si="3159"/>
        <v>0</v>
      </c>
      <c r="G6991" s="820">
        <f t="shared" si="3159"/>
        <v>1399750</v>
      </c>
      <c r="H6991" s="617">
        <f t="shared" si="3159"/>
        <v>100250</v>
      </c>
      <c r="I6991" s="934">
        <f t="shared" si="3159"/>
        <v>1500000</v>
      </c>
      <c r="J6991" s="625">
        <f t="shared" si="3159"/>
        <v>0</v>
      </c>
      <c r="K6991" s="741">
        <f t="shared" si="3157"/>
        <v>100</v>
      </c>
    </row>
    <row r="6992" spans="1:11" ht="14.1" customHeight="1" x14ac:dyDescent="0.25">
      <c r="A6992" s="747" t="s">
        <v>156</v>
      </c>
      <c r="B6992" s="41" t="s">
        <v>139</v>
      </c>
      <c r="C6992" s="618">
        <f>C6993</f>
        <v>640000</v>
      </c>
      <c r="D6992" s="618">
        <f t="shared" ref="D6992:J6992" si="3160">D6993</f>
        <v>0</v>
      </c>
      <c r="E6992" s="618">
        <f t="shared" si="3160"/>
        <v>0</v>
      </c>
      <c r="F6992" s="626">
        <f t="shared" si="3160"/>
        <v>0</v>
      </c>
      <c r="G6992" s="821">
        <f t="shared" si="3160"/>
        <v>615000</v>
      </c>
      <c r="H6992" s="618">
        <f t="shared" si="3160"/>
        <v>25000</v>
      </c>
      <c r="I6992" s="935">
        <f t="shared" si="3160"/>
        <v>640000</v>
      </c>
      <c r="J6992" s="628">
        <f t="shared" si="3160"/>
        <v>0</v>
      </c>
      <c r="K6992" s="743">
        <f t="shared" si="3157"/>
        <v>100</v>
      </c>
    </row>
    <row r="6993" spans="1:11" ht="14.1" customHeight="1" x14ac:dyDescent="0.25">
      <c r="A6993" s="732" t="s">
        <v>157</v>
      </c>
      <c r="B6993" s="4" t="s">
        <v>140</v>
      </c>
      <c r="C6993" s="12">
        <v>640000</v>
      </c>
      <c r="D6993" s="218"/>
      <c r="E6993" s="218"/>
      <c r="F6993" s="697"/>
      <c r="G6993" s="822">
        <v>615000</v>
      </c>
      <c r="H6993" s="605">
        <v>25000</v>
      </c>
      <c r="I6993" s="831">
        <f>H6993+G6993</f>
        <v>640000</v>
      </c>
      <c r="J6993" s="604">
        <f>C6993-I6993</f>
        <v>0</v>
      </c>
      <c r="K6993" s="733">
        <f t="shared" si="3157"/>
        <v>100</v>
      </c>
    </row>
    <row r="6994" spans="1:11" ht="14.1" customHeight="1" x14ac:dyDescent="0.25">
      <c r="A6994" s="732" t="s">
        <v>158</v>
      </c>
      <c r="B6994" s="4" t="s">
        <v>141</v>
      </c>
      <c r="C6994" s="12">
        <f>C6995</f>
        <v>860000</v>
      </c>
      <c r="D6994" s="12">
        <f t="shared" ref="D6994:J6994" si="3161">D6995</f>
        <v>0</v>
      </c>
      <c r="E6994" s="12">
        <f t="shared" si="3161"/>
        <v>0</v>
      </c>
      <c r="F6994" s="633">
        <f t="shared" si="3161"/>
        <v>0</v>
      </c>
      <c r="G6994" s="824">
        <f t="shared" si="3161"/>
        <v>784750</v>
      </c>
      <c r="H6994" s="12">
        <f t="shared" si="3161"/>
        <v>75250</v>
      </c>
      <c r="I6994" s="834">
        <f t="shared" si="3161"/>
        <v>860000</v>
      </c>
      <c r="J6994" s="634">
        <f t="shared" si="3161"/>
        <v>0</v>
      </c>
      <c r="K6994" s="733">
        <f t="shared" si="3157"/>
        <v>100</v>
      </c>
    </row>
    <row r="6995" spans="1:11" ht="14.1" customHeight="1" x14ac:dyDescent="0.25">
      <c r="A6995" s="732" t="s">
        <v>159</v>
      </c>
      <c r="B6995" s="4" t="s">
        <v>142</v>
      </c>
      <c r="C6995" s="12">
        <v>860000</v>
      </c>
      <c r="D6995" s="218"/>
      <c r="E6995" s="218"/>
      <c r="F6995" s="697"/>
      <c r="G6995" s="822">
        <v>784750</v>
      </c>
      <c r="H6995" s="605">
        <v>75250</v>
      </c>
      <c r="I6995" s="831">
        <f>H6995+G6995</f>
        <v>860000</v>
      </c>
      <c r="J6995" s="604">
        <f>C6995-I6995</f>
        <v>0</v>
      </c>
      <c r="K6995" s="733">
        <f t="shared" si="3157"/>
        <v>100</v>
      </c>
    </row>
    <row r="6996" spans="1:11" ht="14.1" customHeight="1" x14ac:dyDescent="0.25">
      <c r="A6996" s="745" t="s">
        <v>111</v>
      </c>
      <c r="B6996" s="38" t="s">
        <v>451</v>
      </c>
      <c r="C6996" s="620">
        <f>C6997</f>
        <v>2500000</v>
      </c>
      <c r="D6996" s="620">
        <f t="shared" ref="D6996:J6997" si="3162">D6997</f>
        <v>0</v>
      </c>
      <c r="E6996" s="620">
        <f t="shared" si="3162"/>
        <v>0</v>
      </c>
      <c r="F6996" s="453">
        <f t="shared" si="3162"/>
        <v>0</v>
      </c>
      <c r="G6996" s="832">
        <f t="shared" si="3162"/>
        <v>2072000</v>
      </c>
      <c r="H6996" s="620">
        <f t="shared" si="3162"/>
        <v>0</v>
      </c>
      <c r="I6996" s="810">
        <f t="shared" si="3162"/>
        <v>2072000</v>
      </c>
      <c r="J6996" s="866">
        <f t="shared" si="3162"/>
        <v>428000</v>
      </c>
      <c r="K6996" s="746">
        <f t="shared" si="3157"/>
        <v>82.88</v>
      </c>
    </row>
    <row r="6997" spans="1:11" ht="14.1" customHeight="1" thickBot="1" x14ac:dyDescent="0.3">
      <c r="A6997" s="371" t="s">
        <v>5</v>
      </c>
      <c r="B6997" s="47" t="s">
        <v>6</v>
      </c>
      <c r="C6997" s="616">
        <f>C6998</f>
        <v>2500000</v>
      </c>
      <c r="D6997" s="616">
        <f t="shared" si="3162"/>
        <v>0</v>
      </c>
      <c r="E6997" s="616">
        <f t="shared" si="3162"/>
        <v>0</v>
      </c>
      <c r="F6997" s="622">
        <f t="shared" si="3162"/>
        <v>0</v>
      </c>
      <c r="G6997" s="819">
        <f t="shared" si="3162"/>
        <v>2072000</v>
      </c>
      <c r="H6997" s="616">
        <f t="shared" si="3162"/>
        <v>0</v>
      </c>
      <c r="I6997" s="961">
        <f t="shared" si="3162"/>
        <v>2072000</v>
      </c>
      <c r="J6997" s="865">
        <f t="shared" si="3162"/>
        <v>428000</v>
      </c>
      <c r="K6997" s="739">
        <f t="shared" si="3157"/>
        <v>82.88</v>
      </c>
    </row>
    <row r="6998" spans="1:11" ht="14.1" customHeight="1" thickBot="1" x14ac:dyDescent="0.3">
      <c r="A6998" s="748" t="s">
        <v>165</v>
      </c>
      <c r="B6998" s="335" t="s">
        <v>136</v>
      </c>
      <c r="C6998" s="617">
        <f>C6999+C7001</f>
        <v>2500000</v>
      </c>
      <c r="D6998" s="617">
        <f t="shared" ref="D6998:J6998" si="3163">D6999+D7001</f>
        <v>0</v>
      </c>
      <c r="E6998" s="617">
        <f t="shared" si="3163"/>
        <v>0</v>
      </c>
      <c r="F6998" s="624">
        <f t="shared" si="3163"/>
        <v>0</v>
      </c>
      <c r="G6998" s="820">
        <f t="shared" si="3163"/>
        <v>2072000</v>
      </c>
      <c r="H6998" s="617">
        <f t="shared" si="3163"/>
        <v>0</v>
      </c>
      <c r="I6998" s="934">
        <f t="shared" si="3163"/>
        <v>2072000</v>
      </c>
      <c r="J6998" s="625">
        <f t="shared" si="3163"/>
        <v>428000</v>
      </c>
      <c r="K6998" s="749">
        <f t="shared" si="3157"/>
        <v>82.88</v>
      </c>
    </row>
    <row r="6999" spans="1:11" ht="14.1" customHeight="1" thickBot="1" x14ac:dyDescent="0.3">
      <c r="A6999" s="750" t="s">
        <v>806</v>
      </c>
      <c r="B6999" s="439" t="s">
        <v>141</v>
      </c>
      <c r="C6999" s="635">
        <f>C7000</f>
        <v>100000</v>
      </c>
      <c r="D6999" s="635">
        <f t="shared" ref="D6999:J6999" si="3164">D7000</f>
        <v>0</v>
      </c>
      <c r="E6999" s="635">
        <f t="shared" si="3164"/>
        <v>0</v>
      </c>
      <c r="F6999" s="786">
        <f t="shared" si="3164"/>
        <v>0</v>
      </c>
      <c r="G6999" s="833">
        <f t="shared" si="3164"/>
        <v>72000</v>
      </c>
      <c r="H6999" s="635">
        <f t="shared" si="3164"/>
        <v>0</v>
      </c>
      <c r="I6999" s="937">
        <f t="shared" si="3164"/>
        <v>72000</v>
      </c>
      <c r="J6999" s="867">
        <f t="shared" si="3164"/>
        <v>28000</v>
      </c>
      <c r="K6999" s="751">
        <f>I6999/C6999*100</f>
        <v>72</v>
      </c>
    </row>
    <row r="7000" spans="1:11" ht="14.1" customHeight="1" x14ac:dyDescent="0.25">
      <c r="A7000" s="378" t="s">
        <v>807</v>
      </c>
      <c r="B7000" s="5" t="s">
        <v>809</v>
      </c>
      <c r="C7000" s="12">
        <v>100000</v>
      </c>
      <c r="D7000" s="12"/>
      <c r="E7000" s="12"/>
      <c r="F7000" s="633"/>
      <c r="G7000" s="824">
        <v>72000</v>
      </c>
      <c r="H7000" s="12">
        <v>0</v>
      </c>
      <c r="I7000" s="834">
        <f>H7000+G7000</f>
        <v>72000</v>
      </c>
      <c r="J7000" s="634">
        <f>C7000-I7000</f>
        <v>28000</v>
      </c>
      <c r="K7000" s="751">
        <f>I7000/C7000*100</f>
        <v>72</v>
      </c>
    </row>
    <row r="7001" spans="1:11" ht="14.1" customHeight="1" x14ac:dyDescent="0.25">
      <c r="A7001" s="732" t="s">
        <v>166</v>
      </c>
      <c r="B7001" s="4" t="s">
        <v>143</v>
      </c>
      <c r="C7001" s="12">
        <f>C7002</f>
        <v>2400000</v>
      </c>
      <c r="D7001" s="12">
        <f t="shared" ref="D7001:J7001" si="3165">D7002</f>
        <v>0</v>
      </c>
      <c r="E7001" s="12">
        <f t="shared" si="3165"/>
        <v>0</v>
      </c>
      <c r="F7001" s="633">
        <f t="shared" si="3165"/>
        <v>0</v>
      </c>
      <c r="G7001" s="824">
        <f t="shared" si="3165"/>
        <v>2000000</v>
      </c>
      <c r="H7001" s="12">
        <f t="shared" si="3165"/>
        <v>0</v>
      </c>
      <c r="I7001" s="834">
        <f t="shared" si="3165"/>
        <v>2000000</v>
      </c>
      <c r="J7001" s="634">
        <f t="shared" si="3165"/>
        <v>400000</v>
      </c>
      <c r="K7001" s="733">
        <f t="shared" ref="K7001:K7009" si="3166">I7001/C7001*100</f>
        <v>83.333333333333343</v>
      </c>
    </row>
    <row r="7002" spans="1:11" ht="14.1" customHeight="1" x14ac:dyDescent="0.25">
      <c r="A7002" s="732" t="s">
        <v>167</v>
      </c>
      <c r="B7002" s="4" t="s">
        <v>160</v>
      </c>
      <c r="C7002" s="12">
        <v>2400000</v>
      </c>
      <c r="D7002" s="218"/>
      <c r="E7002" s="218"/>
      <c r="F7002" s="697"/>
      <c r="G7002" s="822">
        <v>2000000</v>
      </c>
      <c r="H7002" s="605">
        <v>0</v>
      </c>
      <c r="I7002" s="823">
        <f>H7002+G7002</f>
        <v>2000000</v>
      </c>
      <c r="J7002" s="604">
        <f>C7002-I7002</f>
        <v>400000</v>
      </c>
      <c r="K7002" s="733">
        <f t="shared" si="3166"/>
        <v>83.333333333333343</v>
      </c>
    </row>
    <row r="7003" spans="1:11" ht="14.1" customHeight="1" x14ac:dyDescent="0.25">
      <c r="A7003" s="745" t="s">
        <v>110</v>
      </c>
      <c r="B7003" s="38" t="s">
        <v>88</v>
      </c>
      <c r="C7003" s="620">
        <f>C7004</f>
        <v>4500000</v>
      </c>
      <c r="D7003" s="620">
        <f t="shared" ref="D7003:J7004" si="3167">D7004</f>
        <v>0</v>
      </c>
      <c r="E7003" s="620">
        <f t="shared" si="3167"/>
        <v>0</v>
      </c>
      <c r="F7003" s="453">
        <f t="shared" si="3167"/>
        <v>0</v>
      </c>
      <c r="G7003" s="832">
        <f t="shared" si="3167"/>
        <v>1878800</v>
      </c>
      <c r="H7003" s="1592">
        <f t="shared" si="3167"/>
        <v>2571200</v>
      </c>
      <c r="I7003" s="810">
        <f t="shared" si="3167"/>
        <v>4450000</v>
      </c>
      <c r="J7003" s="866">
        <f t="shared" si="3167"/>
        <v>50000</v>
      </c>
      <c r="K7003" s="746">
        <f t="shared" si="3166"/>
        <v>98.888888888888886</v>
      </c>
    </row>
    <row r="7004" spans="1:11" ht="14.1" customHeight="1" thickBot="1" x14ac:dyDescent="0.3">
      <c r="A7004" s="371" t="s">
        <v>7</v>
      </c>
      <c r="B7004" s="47" t="s">
        <v>8</v>
      </c>
      <c r="C7004" s="616">
        <f>C7005</f>
        <v>4500000</v>
      </c>
      <c r="D7004" s="616">
        <f t="shared" si="3167"/>
        <v>0</v>
      </c>
      <c r="E7004" s="616">
        <f t="shared" si="3167"/>
        <v>0</v>
      </c>
      <c r="F7004" s="622">
        <f t="shared" si="3167"/>
        <v>0</v>
      </c>
      <c r="G7004" s="819">
        <f t="shared" si="3167"/>
        <v>1878800</v>
      </c>
      <c r="H7004" s="616">
        <f t="shared" si="3167"/>
        <v>2571200</v>
      </c>
      <c r="I7004" s="961">
        <f t="shared" si="3167"/>
        <v>4450000</v>
      </c>
      <c r="J7004" s="865">
        <f t="shared" si="3167"/>
        <v>50000</v>
      </c>
      <c r="K7004" s="739">
        <f t="shared" si="3166"/>
        <v>98.888888888888886</v>
      </c>
    </row>
    <row r="7005" spans="1:11" ht="14.1" customHeight="1" thickBot="1" x14ac:dyDescent="0.3">
      <c r="A7005" s="748" t="s">
        <v>161</v>
      </c>
      <c r="B7005" s="335" t="s">
        <v>136</v>
      </c>
      <c r="C7005" s="617">
        <f>C7006+C7008+C7011</f>
        <v>4500000</v>
      </c>
      <c r="D7005" s="617">
        <f t="shared" ref="D7005:J7005" si="3168">D7006+D7008+D7011</f>
        <v>0</v>
      </c>
      <c r="E7005" s="617">
        <f t="shared" si="3168"/>
        <v>0</v>
      </c>
      <c r="F7005" s="624">
        <f t="shared" si="3168"/>
        <v>0</v>
      </c>
      <c r="G7005" s="820">
        <f t="shared" si="3168"/>
        <v>1878800</v>
      </c>
      <c r="H7005" s="617">
        <f t="shared" si="3168"/>
        <v>2571200</v>
      </c>
      <c r="I7005" s="934">
        <f t="shared" si="3168"/>
        <v>4450000</v>
      </c>
      <c r="J7005" s="625">
        <f t="shared" si="3168"/>
        <v>50000</v>
      </c>
      <c r="K7005" s="749">
        <f t="shared" si="3166"/>
        <v>98.888888888888886</v>
      </c>
    </row>
    <row r="7006" spans="1:11" ht="14.1" customHeight="1" x14ac:dyDescent="0.25">
      <c r="A7006" s="747" t="s">
        <v>162</v>
      </c>
      <c r="B7006" s="41" t="s">
        <v>139</v>
      </c>
      <c r="C7006" s="618">
        <f>C7007</f>
        <v>270000</v>
      </c>
      <c r="D7006" s="618">
        <f t="shared" ref="D7006:J7006" si="3169">D7007</f>
        <v>0</v>
      </c>
      <c r="E7006" s="618">
        <f t="shared" si="3169"/>
        <v>0</v>
      </c>
      <c r="F7006" s="626">
        <f t="shared" si="3169"/>
        <v>0</v>
      </c>
      <c r="G7006" s="821">
        <f t="shared" si="3169"/>
        <v>230000</v>
      </c>
      <c r="H7006" s="618">
        <f t="shared" si="3169"/>
        <v>40000</v>
      </c>
      <c r="I7006" s="935">
        <f t="shared" si="3169"/>
        <v>270000</v>
      </c>
      <c r="J7006" s="628">
        <f t="shared" si="3169"/>
        <v>0</v>
      </c>
      <c r="K7006" s="743">
        <f t="shared" si="3166"/>
        <v>100</v>
      </c>
    </row>
    <row r="7007" spans="1:11" ht="14.1" customHeight="1" x14ac:dyDescent="0.25">
      <c r="A7007" s="732" t="s">
        <v>163</v>
      </c>
      <c r="B7007" s="4" t="s">
        <v>140</v>
      </c>
      <c r="C7007" s="12">
        <v>270000</v>
      </c>
      <c r="D7007" s="587"/>
      <c r="E7007" s="587"/>
      <c r="F7007" s="699"/>
      <c r="G7007" s="822">
        <v>230000</v>
      </c>
      <c r="H7007" s="605">
        <v>40000</v>
      </c>
      <c r="I7007" s="823">
        <f>H7007+G7007</f>
        <v>270000</v>
      </c>
      <c r="J7007" s="604">
        <f>C7007-I7007</f>
        <v>0</v>
      </c>
      <c r="K7007" s="733">
        <f t="shared" si="3166"/>
        <v>100</v>
      </c>
    </row>
    <row r="7008" spans="1:11" ht="14.1" customHeight="1" x14ac:dyDescent="0.25">
      <c r="A7008" s="732" t="s">
        <v>164</v>
      </c>
      <c r="B7008" s="4" t="s">
        <v>141</v>
      </c>
      <c r="C7008" s="12">
        <f t="shared" ref="C7008:H7008" si="3170">C7009+C7010</f>
        <v>150000</v>
      </c>
      <c r="D7008" s="12">
        <f t="shared" si="3170"/>
        <v>0</v>
      </c>
      <c r="E7008" s="12">
        <f t="shared" si="3170"/>
        <v>0</v>
      </c>
      <c r="F7008" s="633">
        <f t="shared" si="3170"/>
        <v>0</v>
      </c>
      <c r="G7008" s="824">
        <f t="shared" si="3170"/>
        <v>118800</v>
      </c>
      <c r="H7008" s="12">
        <f t="shared" si="3170"/>
        <v>31200</v>
      </c>
      <c r="I7008" s="834">
        <f>H7008+G7008</f>
        <v>150000</v>
      </c>
      <c r="J7008" s="634">
        <f>C7008-I7008</f>
        <v>0</v>
      </c>
      <c r="K7008" s="733">
        <f t="shared" si="3166"/>
        <v>100</v>
      </c>
    </row>
    <row r="7009" spans="1:11" ht="14.1" customHeight="1" x14ac:dyDescent="0.25">
      <c r="A7009" s="732" t="s">
        <v>1018</v>
      </c>
      <c r="B7009" s="4" t="s">
        <v>1017</v>
      </c>
      <c r="C7009" s="12">
        <v>150000</v>
      </c>
      <c r="D7009" s="12"/>
      <c r="E7009" s="12"/>
      <c r="F7009" s="633"/>
      <c r="G7009" s="824">
        <v>118800</v>
      </c>
      <c r="H7009" s="12">
        <v>31200</v>
      </c>
      <c r="I7009" s="633">
        <f>H7009+G7009</f>
        <v>150000</v>
      </c>
      <c r="J7009" s="634">
        <f>C7009-I7009</f>
        <v>0</v>
      </c>
      <c r="K7009" s="733">
        <f t="shared" si="3166"/>
        <v>100</v>
      </c>
    </row>
    <row r="7010" spans="1:11" ht="14.1" customHeight="1" x14ac:dyDescent="0.25">
      <c r="A7010" s="732" t="s">
        <v>810</v>
      </c>
      <c r="B7010" s="4" t="s">
        <v>809</v>
      </c>
      <c r="C7010" s="12">
        <v>0</v>
      </c>
      <c r="D7010" s="218"/>
      <c r="E7010" s="218"/>
      <c r="F7010" s="697"/>
      <c r="G7010" s="822"/>
      <c r="H7010" s="605"/>
      <c r="I7010" s="633">
        <f>H7010+G7010</f>
        <v>0</v>
      </c>
      <c r="J7010" s="634">
        <f>C7010-I7010</f>
        <v>0</v>
      </c>
      <c r="K7010" s="733"/>
    </row>
    <row r="7011" spans="1:11" ht="14.1" customHeight="1" x14ac:dyDescent="0.25">
      <c r="A7011" s="732" t="s">
        <v>811</v>
      </c>
      <c r="B7011" s="4" t="s">
        <v>143</v>
      </c>
      <c r="C7011" s="12">
        <f>C7012</f>
        <v>4080000</v>
      </c>
      <c r="D7011" s="12">
        <f t="shared" ref="D7011:J7011" si="3171">D7012</f>
        <v>0</v>
      </c>
      <c r="E7011" s="12">
        <f t="shared" si="3171"/>
        <v>0</v>
      </c>
      <c r="F7011" s="633">
        <f t="shared" si="3171"/>
        <v>0</v>
      </c>
      <c r="G7011" s="824">
        <f t="shared" si="3171"/>
        <v>1530000</v>
      </c>
      <c r="H7011" s="12">
        <f t="shared" si="3171"/>
        <v>2500000</v>
      </c>
      <c r="I7011" s="834">
        <f t="shared" si="3171"/>
        <v>4030000</v>
      </c>
      <c r="J7011" s="634">
        <f t="shared" si="3171"/>
        <v>50000</v>
      </c>
      <c r="K7011" s="733">
        <f>J7011/C7011*100</f>
        <v>1.2254901960784315</v>
      </c>
    </row>
    <row r="7012" spans="1:11" ht="14.1" customHeight="1" x14ac:dyDescent="0.25">
      <c r="A7012" s="732" t="s">
        <v>812</v>
      </c>
      <c r="B7012" s="4" t="s">
        <v>160</v>
      </c>
      <c r="C7012" s="12">
        <v>4080000</v>
      </c>
      <c r="D7012" s="218"/>
      <c r="E7012" s="218"/>
      <c r="F7012" s="697"/>
      <c r="G7012" s="822">
        <v>1530000</v>
      </c>
      <c r="H7012" s="605">
        <v>2500000</v>
      </c>
      <c r="I7012" s="823">
        <f>H7012+G7012</f>
        <v>4030000</v>
      </c>
      <c r="J7012" s="604">
        <f>C7012-I7012</f>
        <v>50000</v>
      </c>
      <c r="K7012" s="733">
        <f>J7012/C7012*100</f>
        <v>1.2254901960784315</v>
      </c>
    </row>
    <row r="7013" spans="1:11" ht="14.1" customHeight="1" x14ac:dyDescent="0.25">
      <c r="A7013" s="879"/>
      <c r="B7013" s="879"/>
      <c r="C7013" s="880"/>
      <c r="D7013" s="881"/>
      <c r="E7013" s="881"/>
      <c r="F7013" s="881"/>
      <c r="G7013" s="882"/>
      <c r="H7013" s="882"/>
      <c r="I7013" s="882"/>
      <c r="J7013" s="883"/>
      <c r="K7013" s="884"/>
    </row>
    <row r="7014" spans="1:11" ht="14.1" customHeight="1" x14ac:dyDescent="0.25">
      <c r="A7014" s="7"/>
      <c r="B7014" s="7"/>
      <c r="C7014" s="885"/>
      <c r="D7014" s="220"/>
      <c r="E7014" s="220"/>
      <c r="F7014" s="220"/>
      <c r="G7014" s="415"/>
      <c r="H7014" s="415"/>
      <c r="I7014" s="415"/>
      <c r="J7014" s="886"/>
      <c r="K7014" s="887"/>
    </row>
    <row r="7015" spans="1:11" ht="14.1" customHeight="1" x14ac:dyDescent="0.25">
      <c r="A7015" s="7"/>
      <c r="B7015" s="7"/>
      <c r="C7015" s="885"/>
      <c r="D7015" s="220"/>
      <c r="E7015" s="220"/>
      <c r="F7015" s="220"/>
      <c r="G7015" s="415"/>
      <c r="H7015" s="415"/>
      <c r="I7015" s="415"/>
      <c r="J7015" s="886"/>
      <c r="K7015" s="887"/>
    </row>
    <row r="7016" spans="1:11" ht="14.1" customHeight="1" x14ac:dyDescent="0.25">
      <c r="A7016" s="7"/>
      <c r="B7016" s="7"/>
      <c r="C7016" s="885"/>
      <c r="D7016" s="220"/>
      <c r="E7016" s="220"/>
      <c r="F7016" s="220"/>
      <c r="G7016" s="415"/>
      <c r="H7016" s="415"/>
      <c r="I7016" s="415"/>
      <c r="J7016" s="886"/>
      <c r="K7016" s="887"/>
    </row>
    <row r="7017" spans="1:11" ht="14.1" customHeight="1" x14ac:dyDescent="0.25">
      <c r="A7017" s="7"/>
      <c r="B7017" s="7"/>
      <c r="C7017" s="885"/>
      <c r="D7017" s="220"/>
      <c r="E7017" s="220"/>
      <c r="F7017" s="220"/>
      <c r="G7017" s="415"/>
      <c r="H7017" s="415"/>
      <c r="I7017" s="415"/>
      <c r="J7017" s="886"/>
      <c r="K7017" s="887">
        <v>3</v>
      </c>
    </row>
    <row r="7018" spans="1:11" ht="14.1" customHeight="1" x14ac:dyDescent="0.25">
      <c r="A7018" s="717" t="s">
        <v>435</v>
      </c>
      <c r="B7018" s="689">
        <v>2</v>
      </c>
      <c r="C7018" s="690" t="s">
        <v>436</v>
      </c>
      <c r="D7018" s="690" t="s">
        <v>437</v>
      </c>
      <c r="E7018" s="690" t="s">
        <v>438</v>
      </c>
      <c r="F7018" s="691" t="s">
        <v>439</v>
      </c>
      <c r="G7018" s="801">
        <v>7</v>
      </c>
      <c r="H7018" s="581">
        <v>8</v>
      </c>
      <c r="I7018" s="924">
        <v>9</v>
      </c>
      <c r="J7018" s="582">
        <v>10</v>
      </c>
      <c r="K7018" s="718">
        <v>11</v>
      </c>
    </row>
    <row r="7019" spans="1:11" ht="14.1" customHeight="1" x14ac:dyDescent="0.25">
      <c r="A7019" s="745" t="s">
        <v>813</v>
      </c>
      <c r="B7019" s="38" t="s">
        <v>982</v>
      </c>
      <c r="C7019" s="620">
        <f>C7020</f>
        <v>4950000</v>
      </c>
      <c r="D7019" s="620">
        <f t="shared" ref="D7019:J7020" si="3172">D7020</f>
        <v>0</v>
      </c>
      <c r="E7019" s="620">
        <f t="shared" si="3172"/>
        <v>0</v>
      </c>
      <c r="F7019" s="453">
        <f t="shared" si="3172"/>
        <v>0</v>
      </c>
      <c r="G7019" s="832">
        <f t="shared" si="3172"/>
        <v>4359500</v>
      </c>
      <c r="H7019" s="620">
        <f t="shared" si="3172"/>
        <v>589800</v>
      </c>
      <c r="I7019" s="810">
        <f t="shared" si="3172"/>
        <v>4949300</v>
      </c>
      <c r="J7019" s="866">
        <f t="shared" si="3172"/>
        <v>700</v>
      </c>
      <c r="K7019" s="746">
        <f t="shared" ref="K7019:K7023" si="3173">I7019/C7019*100</f>
        <v>99.985858585858594</v>
      </c>
    </row>
    <row r="7020" spans="1:11" ht="14.1" customHeight="1" thickBot="1" x14ac:dyDescent="0.3">
      <c r="A7020" s="769" t="s">
        <v>814</v>
      </c>
      <c r="B7020" s="47" t="s">
        <v>983</v>
      </c>
      <c r="C7020" s="616">
        <f>C7021</f>
        <v>4950000</v>
      </c>
      <c r="D7020" s="616">
        <f t="shared" si="3172"/>
        <v>0</v>
      </c>
      <c r="E7020" s="616">
        <f t="shared" si="3172"/>
        <v>0</v>
      </c>
      <c r="F7020" s="622">
        <f t="shared" si="3172"/>
        <v>0</v>
      </c>
      <c r="G7020" s="819">
        <f t="shared" si="3172"/>
        <v>4359500</v>
      </c>
      <c r="H7020" s="1593">
        <f t="shared" si="3172"/>
        <v>589800</v>
      </c>
      <c r="I7020" s="961">
        <f t="shared" si="3172"/>
        <v>4949300</v>
      </c>
      <c r="J7020" s="865">
        <f t="shared" si="3172"/>
        <v>700</v>
      </c>
      <c r="K7020" s="739">
        <f t="shared" si="3173"/>
        <v>99.985858585858594</v>
      </c>
    </row>
    <row r="7021" spans="1:11" ht="14.1" customHeight="1" thickBot="1" x14ac:dyDescent="0.3">
      <c r="A7021" s="1191" t="s">
        <v>815</v>
      </c>
      <c r="B7021" s="3" t="s">
        <v>136</v>
      </c>
      <c r="C7021" s="617">
        <f>C7022+C7024+C7026+C7029</f>
        <v>4950000</v>
      </c>
      <c r="D7021" s="617">
        <f t="shared" ref="D7021:J7021" si="3174">D7022+D7024+D7026+D7029</f>
        <v>0</v>
      </c>
      <c r="E7021" s="617">
        <f t="shared" si="3174"/>
        <v>0</v>
      </c>
      <c r="F7021" s="624">
        <f t="shared" si="3174"/>
        <v>0</v>
      </c>
      <c r="G7021" s="820">
        <f t="shared" si="3174"/>
        <v>4359500</v>
      </c>
      <c r="H7021" s="617">
        <f t="shared" si="3174"/>
        <v>589800</v>
      </c>
      <c r="I7021" s="934">
        <f t="shared" si="3174"/>
        <v>4949300</v>
      </c>
      <c r="J7021" s="625">
        <f t="shared" si="3174"/>
        <v>700</v>
      </c>
      <c r="K7021" s="741">
        <f t="shared" si="3173"/>
        <v>99.985858585858594</v>
      </c>
    </row>
    <row r="7022" spans="1:11" ht="14.1" customHeight="1" x14ac:dyDescent="0.25">
      <c r="A7022" s="742" t="s">
        <v>816</v>
      </c>
      <c r="B7022" s="41" t="s">
        <v>139</v>
      </c>
      <c r="C7022" s="618">
        <f>C7023</f>
        <v>350000</v>
      </c>
      <c r="D7022" s="618">
        <f t="shared" ref="D7022:J7022" si="3175">D7023</f>
        <v>0</v>
      </c>
      <c r="E7022" s="618">
        <f t="shared" si="3175"/>
        <v>0</v>
      </c>
      <c r="F7022" s="626">
        <f t="shared" si="3175"/>
        <v>0</v>
      </c>
      <c r="G7022" s="821">
        <f t="shared" si="3175"/>
        <v>334500</v>
      </c>
      <c r="H7022" s="618">
        <f t="shared" si="3175"/>
        <v>15500</v>
      </c>
      <c r="I7022" s="935">
        <f t="shared" si="3175"/>
        <v>350000</v>
      </c>
      <c r="J7022" s="628">
        <f t="shared" si="3175"/>
        <v>0</v>
      </c>
      <c r="K7022" s="743">
        <f t="shared" si="3173"/>
        <v>100</v>
      </c>
    </row>
    <row r="7023" spans="1:11" ht="14.1" customHeight="1" x14ac:dyDescent="0.25">
      <c r="A7023" s="744" t="s">
        <v>817</v>
      </c>
      <c r="B7023" s="4" t="s">
        <v>140</v>
      </c>
      <c r="C7023" s="12">
        <v>350000</v>
      </c>
      <c r="D7023" s="218"/>
      <c r="E7023" s="218"/>
      <c r="F7023" s="697"/>
      <c r="G7023" s="822">
        <v>334500</v>
      </c>
      <c r="H7023" s="605">
        <v>15500</v>
      </c>
      <c r="I7023" s="823">
        <f>H7023+G7023</f>
        <v>350000</v>
      </c>
      <c r="J7023" s="604">
        <f>C7023-I7023</f>
        <v>0</v>
      </c>
      <c r="K7023" s="733">
        <f t="shared" si="3173"/>
        <v>100</v>
      </c>
    </row>
    <row r="7024" spans="1:11" ht="14.1" customHeight="1" x14ac:dyDescent="0.25">
      <c r="A7024" s="744" t="s">
        <v>819</v>
      </c>
      <c r="B7024" s="4" t="s">
        <v>818</v>
      </c>
      <c r="C7024" s="12">
        <f>C7025</f>
        <v>0</v>
      </c>
      <c r="D7024" s="12">
        <f t="shared" ref="D7024:J7024" si="3176">D7025</f>
        <v>0</v>
      </c>
      <c r="E7024" s="12">
        <f t="shared" si="3176"/>
        <v>0</v>
      </c>
      <c r="F7024" s="633">
        <f t="shared" si="3176"/>
        <v>0</v>
      </c>
      <c r="G7024" s="824">
        <f t="shared" si="3176"/>
        <v>0</v>
      </c>
      <c r="H7024" s="12">
        <f t="shared" si="3176"/>
        <v>0</v>
      </c>
      <c r="I7024" s="834">
        <f t="shared" si="3176"/>
        <v>0</v>
      </c>
      <c r="J7024" s="634">
        <f t="shared" si="3176"/>
        <v>0</v>
      </c>
      <c r="K7024" s="733"/>
    </row>
    <row r="7025" spans="1:11" ht="14.1" customHeight="1" x14ac:dyDescent="0.25">
      <c r="A7025" s="744" t="s">
        <v>820</v>
      </c>
      <c r="B7025" s="4" t="s">
        <v>791</v>
      </c>
      <c r="C7025" s="12">
        <v>0</v>
      </c>
      <c r="D7025" s="218"/>
      <c r="E7025" s="218"/>
      <c r="F7025" s="697"/>
      <c r="G7025" s="822"/>
      <c r="H7025" s="605"/>
      <c r="I7025" s="823"/>
      <c r="J7025" s="604">
        <f>C7025-I7025</f>
        <v>0</v>
      </c>
      <c r="K7025" s="733"/>
    </row>
    <row r="7026" spans="1:11" ht="14.1" customHeight="1" x14ac:dyDescent="0.25">
      <c r="A7026" s="732" t="s">
        <v>821</v>
      </c>
      <c r="B7026" s="4" t="s">
        <v>141</v>
      </c>
      <c r="C7026" s="12">
        <f>C7027+C7028</f>
        <v>225000</v>
      </c>
      <c r="D7026" s="12">
        <f t="shared" ref="D7026:J7026" si="3177">D7027+D7028</f>
        <v>0</v>
      </c>
      <c r="E7026" s="12">
        <f t="shared" si="3177"/>
        <v>0</v>
      </c>
      <c r="F7026" s="633">
        <f t="shared" si="3177"/>
        <v>0</v>
      </c>
      <c r="G7026" s="824">
        <f t="shared" si="3177"/>
        <v>87500</v>
      </c>
      <c r="H7026" s="12">
        <f t="shared" si="3177"/>
        <v>136800</v>
      </c>
      <c r="I7026" s="834">
        <f t="shared" si="3177"/>
        <v>224300</v>
      </c>
      <c r="J7026" s="634">
        <f t="shared" si="3177"/>
        <v>700</v>
      </c>
      <c r="K7026" s="733">
        <f t="shared" ref="K7026:K7027" si="3178">I7026/C7026*100</f>
        <v>99.688888888888897</v>
      </c>
    </row>
    <row r="7027" spans="1:11" ht="14.1" customHeight="1" x14ac:dyDescent="0.25">
      <c r="A7027" s="732" t="s">
        <v>822</v>
      </c>
      <c r="B7027" s="4" t="s">
        <v>142</v>
      </c>
      <c r="C7027" s="12">
        <v>225000</v>
      </c>
      <c r="D7027" s="218"/>
      <c r="E7027" s="218"/>
      <c r="F7027" s="697"/>
      <c r="G7027" s="822">
        <v>87500</v>
      </c>
      <c r="H7027" s="605">
        <v>136800</v>
      </c>
      <c r="I7027" s="823">
        <f>H7027+G7027</f>
        <v>224300</v>
      </c>
      <c r="J7027" s="604">
        <f>C7027-I7027</f>
        <v>700</v>
      </c>
      <c r="K7027" s="733">
        <f t="shared" si="3178"/>
        <v>99.688888888888897</v>
      </c>
    </row>
    <row r="7028" spans="1:11" ht="14.1" customHeight="1" x14ac:dyDescent="0.25">
      <c r="A7028" s="732" t="s">
        <v>823</v>
      </c>
      <c r="B7028" s="4" t="s">
        <v>805</v>
      </c>
      <c r="C7028" s="12">
        <v>0</v>
      </c>
      <c r="D7028" s="218"/>
      <c r="E7028" s="218"/>
      <c r="F7028" s="697"/>
      <c r="G7028" s="822"/>
      <c r="H7028" s="605"/>
      <c r="I7028" s="823"/>
      <c r="J7028" s="604">
        <f>C7028-I7028</f>
        <v>0</v>
      </c>
      <c r="K7028" s="733"/>
    </row>
    <row r="7029" spans="1:11" ht="14.1" customHeight="1" x14ac:dyDescent="0.25">
      <c r="A7029" s="732" t="s">
        <v>824</v>
      </c>
      <c r="B7029" s="4" t="s">
        <v>143</v>
      </c>
      <c r="C7029" s="12">
        <f>C7030</f>
        <v>4375000</v>
      </c>
      <c r="D7029" s="12">
        <f t="shared" ref="D7029:J7029" si="3179">D7030</f>
        <v>0</v>
      </c>
      <c r="E7029" s="12">
        <f t="shared" si="3179"/>
        <v>0</v>
      </c>
      <c r="F7029" s="633">
        <f t="shared" si="3179"/>
        <v>0</v>
      </c>
      <c r="G7029" s="824">
        <f t="shared" si="3179"/>
        <v>3937500</v>
      </c>
      <c r="H7029" s="12">
        <f t="shared" si="3179"/>
        <v>437500</v>
      </c>
      <c r="I7029" s="834">
        <f t="shared" si="3179"/>
        <v>4375000</v>
      </c>
      <c r="J7029" s="634">
        <f t="shared" si="3179"/>
        <v>0</v>
      </c>
      <c r="K7029" s="733">
        <f t="shared" ref="K7029:K7042" si="3180">I7029/C7029*100</f>
        <v>100</v>
      </c>
    </row>
    <row r="7030" spans="1:11" ht="14.1" customHeight="1" x14ac:dyDescent="0.25">
      <c r="A7030" s="732" t="s">
        <v>825</v>
      </c>
      <c r="B7030" s="4" t="s">
        <v>144</v>
      </c>
      <c r="C7030" s="12">
        <v>4375000</v>
      </c>
      <c r="D7030" s="218"/>
      <c r="E7030" s="218"/>
      <c r="F7030" s="697"/>
      <c r="G7030" s="822">
        <v>3937500</v>
      </c>
      <c r="H7030" s="605">
        <v>437500</v>
      </c>
      <c r="I7030" s="823">
        <f>H7030+G7030</f>
        <v>4375000</v>
      </c>
      <c r="J7030" s="636">
        <f>C7030-I7030</f>
        <v>0</v>
      </c>
      <c r="K7030" s="755">
        <f t="shared" si="3180"/>
        <v>100</v>
      </c>
    </row>
    <row r="7031" spans="1:11" ht="14.1" customHeight="1" x14ac:dyDescent="0.25">
      <c r="A7031" s="745" t="s">
        <v>109</v>
      </c>
      <c r="B7031" s="38" t="s">
        <v>89</v>
      </c>
      <c r="C7031" s="620">
        <f>C7032</f>
        <v>2500000</v>
      </c>
      <c r="D7031" s="620">
        <f t="shared" ref="D7031:J7032" si="3181">D7032</f>
        <v>0</v>
      </c>
      <c r="E7031" s="620">
        <f t="shared" si="3181"/>
        <v>0</v>
      </c>
      <c r="F7031" s="453">
        <f t="shared" si="3181"/>
        <v>0</v>
      </c>
      <c r="G7031" s="832">
        <f t="shared" si="3181"/>
        <v>1996500</v>
      </c>
      <c r="H7031" s="620">
        <f t="shared" si="3181"/>
        <v>503500</v>
      </c>
      <c r="I7031" s="810">
        <f t="shared" si="3181"/>
        <v>2500000</v>
      </c>
      <c r="J7031" s="866">
        <f t="shared" si="3181"/>
        <v>0</v>
      </c>
      <c r="K7031" s="746">
        <f t="shared" si="3180"/>
        <v>100</v>
      </c>
    </row>
    <row r="7032" spans="1:11" ht="14.1" customHeight="1" thickBot="1" x14ac:dyDescent="0.3">
      <c r="A7032" s="371" t="s">
        <v>827</v>
      </c>
      <c r="B7032" s="47" t="s">
        <v>826</v>
      </c>
      <c r="C7032" s="616">
        <f>C7033</f>
        <v>2500000</v>
      </c>
      <c r="D7032" s="616">
        <f t="shared" si="3181"/>
        <v>0</v>
      </c>
      <c r="E7032" s="616">
        <f t="shared" si="3181"/>
        <v>0</v>
      </c>
      <c r="F7032" s="622">
        <f t="shared" si="3181"/>
        <v>0</v>
      </c>
      <c r="G7032" s="819">
        <f t="shared" si="3181"/>
        <v>1996500</v>
      </c>
      <c r="H7032" s="1593">
        <f t="shared" si="3181"/>
        <v>503500</v>
      </c>
      <c r="I7032" s="961">
        <f t="shared" si="3181"/>
        <v>2500000</v>
      </c>
      <c r="J7032" s="865">
        <f t="shared" si="3181"/>
        <v>0</v>
      </c>
      <c r="K7032" s="739">
        <f t="shared" si="3180"/>
        <v>100</v>
      </c>
    </row>
    <row r="7033" spans="1:11" ht="14.1" customHeight="1" thickBot="1" x14ac:dyDescent="0.3">
      <c r="A7033" s="372" t="s">
        <v>828</v>
      </c>
      <c r="B7033" s="3" t="s">
        <v>136</v>
      </c>
      <c r="C7033" s="617">
        <f>C7034+C7036</f>
        <v>2500000</v>
      </c>
      <c r="D7033" s="617">
        <f t="shared" ref="D7033:J7033" si="3182">D7034+D7036</f>
        <v>0</v>
      </c>
      <c r="E7033" s="617">
        <f t="shared" si="3182"/>
        <v>0</v>
      </c>
      <c r="F7033" s="624">
        <f t="shared" si="3182"/>
        <v>0</v>
      </c>
      <c r="G7033" s="820">
        <f t="shared" si="3182"/>
        <v>1996500</v>
      </c>
      <c r="H7033" s="617">
        <f t="shared" si="3182"/>
        <v>503500</v>
      </c>
      <c r="I7033" s="934">
        <f t="shared" si="3182"/>
        <v>2500000</v>
      </c>
      <c r="J7033" s="625">
        <f t="shared" si="3182"/>
        <v>0</v>
      </c>
      <c r="K7033" s="741">
        <f t="shared" si="3180"/>
        <v>100</v>
      </c>
    </row>
    <row r="7034" spans="1:11" ht="14.1" customHeight="1" x14ac:dyDescent="0.25">
      <c r="A7034" s="747" t="s">
        <v>829</v>
      </c>
      <c r="B7034" s="41" t="s">
        <v>139</v>
      </c>
      <c r="C7034" s="618">
        <f>C7035</f>
        <v>200000</v>
      </c>
      <c r="D7034" s="618">
        <f t="shared" ref="D7034:J7034" si="3183">D7035</f>
        <v>0</v>
      </c>
      <c r="E7034" s="618">
        <f t="shared" si="3183"/>
        <v>0</v>
      </c>
      <c r="F7034" s="626">
        <f t="shared" si="3183"/>
        <v>0</v>
      </c>
      <c r="G7034" s="821">
        <f t="shared" si="3183"/>
        <v>156500</v>
      </c>
      <c r="H7034" s="618">
        <f t="shared" si="3183"/>
        <v>43500</v>
      </c>
      <c r="I7034" s="935">
        <f t="shared" si="3183"/>
        <v>200000</v>
      </c>
      <c r="J7034" s="628">
        <f t="shared" si="3183"/>
        <v>0</v>
      </c>
      <c r="K7034" s="743">
        <f t="shared" si="3180"/>
        <v>100</v>
      </c>
    </row>
    <row r="7035" spans="1:11" ht="14.1" customHeight="1" x14ac:dyDescent="0.25">
      <c r="A7035" s="732" t="s">
        <v>830</v>
      </c>
      <c r="B7035" s="4" t="s">
        <v>140</v>
      </c>
      <c r="C7035" s="12">
        <v>200000</v>
      </c>
      <c r="D7035" s="218"/>
      <c r="E7035" s="218"/>
      <c r="F7035" s="697"/>
      <c r="G7035" s="822">
        <v>156500</v>
      </c>
      <c r="H7035" s="605">
        <v>43500</v>
      </c>
      <c r="I7035" s="831">
        <f>H7035+G7035</f>
        <v>200000</v>
      </c>
      <c r="J7035" s="604">
        <f>C7035-I7035</f>
        <v>0</v>
      </c>
      <c r="K7035" s="733">
        <f t="shared" si="3180"/>
        <v>100</v>
      </c>
    </row>
    <row r="7036" spans="1:11" ht="14.1" customHeight="1" x14ac:dyDescent="0.25">
      <c r="A7036" s="732" t="s">
        <v>832</v>
      </c>
      <c r="B7036" s="4" t="s">
        <v>143</v>
      </c>
      <c r="C7036" s="12">
        <f>C7037</f>
        <v>2300000</v>
      </c>
      <c r="D7036" s="12">
        <f t="shared" ref="D7036:J7036" si="3184">D7037</f>
        <v>0</v>
      </c>
      <c r="E7036" s="12">
        <f t="shared" si="3184"/>
        <v>0</v>
      </c>
      <c r="F7036" s="633">
        <f t="shared" si="3184"/>
        <v>0</v>
      </c>
      <c r="G7036" s="824">
        <f t="shared" si="3184"/>
        <v>1840000</v>
      </c>
      <c r="H7036" s="12">
        <f t="shared" si="3184"/>
        <v>460000</v>
      </c>
      <c r="I7036" s="834">
        <f t="shared" si="3184"/>
        <v>2300000</v>
      </c>
      <c r="J7036" s="634">
        <f t="shared" si="3184"/>
        <v>0</v>
      </c>
      <c r="K7036" s="733">
        <f t="shared" si="3180"/>
        <v>100</v>
      </c>
    </row>
    <row r="7037" spans="1:11" ht="14.1" customHeight="1" x14ac:dyDescent="0.25">
      <c r="A7037" s="732" t="s">
        <v>831</v>
      </c>
      <c r="B7037" s="4" t="s">
        <v>144</v>
      </c>
      <c r="C7037" s="12">
        <v>2300000</v>
      </c>
      <c r="D7037" s="218"/>
      <c r="E7037" s="218"/>
      <c r="F7037" s="697"/>
      <c r="G7037" s="822">
        <v>1840000</v>
      </c>
      <c r="H7037" s="605">
        <v>460000</v>
      </c>
      <c r="I7037" s="831">
        <f>H7037+G7037</f>
        <v>2300000</v>
      </c>
      <c r="J7037" s="604">
        <f>C7037-I7037</f>
        <v>0</v>
      </c>
      <c r="K7037" s="733">
        <f t="shared" si="3180"/>
        <v>100</v>
      </c>
    </row>
    <row r="7038" spans="1:11" ht="14.1" customHeight="1" x14ac:dyDescent="0.25">
      <c r="A7038" s="745" t="s">
        <v>108</v>
      </c>
      <c r="B7038" s="38" t="s">
        <v>90</v>
      </c>
      <c r="C7038" s="620">
        <f>C7039+C7050</f>
        <v>4000000</v>
      </c>
      <c r="D7038" s="620">
        <f t="shared" ref="D7038:J7038" si="3185">D7039+D7050</f>
        <v>0</v>
      </c>
      <c r="E7038" s="620">
        <f t="shared" si="3185"/>
        <v>0</v>
      </c>
      <c r="F7038" s="453">
        <f t="shared" si="3185"/>
        <v>0</v>
      </c>
      <c r="G7038" s="832">
        <f t="shared" si="3185"/>
        <v>3894250</v>
      </c>
      <c r="H7038" s="620">
        <f t="shared" si="3185"/>
        <v>105750</v>
      </c>
      <c r="I7038" s="810">
        <f t="shared" si="3185"/>
        <v>4000000</v>
      </c>
      <c r="J7038" s="866">
        <f t="shared" si="3185"/>
        <v>0</v>
      </c>
      <c r="K7038" s="746">
        <f t="shared" si="3180"/>
        <v>100</v>
      </c>
    </row>
    <row r="7039" spans="1:11" ht="14.1" customHeight="1" thickBot="1" x14ac:dyDescent="0.3">
      <c r="A7039" s="371" t="s">
        <v>9</v>
      </c>
      <c r="B7039" s="47" t="s">
        <v>10</v>
      </c>
      <c r="C7039" s="616">
        <f>C7040</f>
        <v>2000000</v>
      </c>
      <c r="D7039" s="616">
        <f t="shared" ref="D7039:J7039" si="3186">D7040</f>
        <v>0</v>
      </c>
      <c r="E7039" s="616">
        <f t="shared" si="3186"/>
        <v>0</v>
      </c>
      <c r="F7039" s="622">
        <f t="shared" si="3186"/>
        <v>0</v>
      </c>
      <c r="G7039" s="819">
        <f t="shared" si="3186"/>
        <v>1894250</v>
      </c>
      <c r="H7039" s="1593">
        <f t="shared" si="3186"/>
        <v>105750</v>
      </c>
      <c r="I7039" s="961">
        <f t="shared" si="3186"/>
        <v>2000000</v>
      </c>
      <c r="J7039" s="865">
        <f t="shared" si="3186"/>
        <v>0</v>
      </c>
      <c r="K7039" s="739">
        <f t="shared" si="3180"/>
        <v>100</v>
      </c>
    </row>
    <row r="7040" spans="1:11" ht="14.1" customHeight="1" thickBot="1" x14ac:dyDescent="0.3">
      <c r="A7040" s="372" t="s">
        <v>168</v>
      </c>
      <c r="B7040" s="3" t="s">
        <v>136</v>
      </c>
      <c r="C7040" s="617">
        <f>C7041+C7043+C7045+C7048</f>
        <v>2000000</v>
      </c>
      <c r="D7040" s="617">
        <f t="shared" ref="D7040:J7040" si="3187">D7041+D7043+D7045+D7048</f>
        <v>0</v>
      </c>
      <c r="E7040" s="617">
        <f t="shared" si="3187"/>
        <v>0</v>
      </c>
      <c r="F7040" s="624">
        <f t="shared" si="3187"/>
        <v>0</v>
      </c>
      <c r="G7040" s="820">
        <f t="shared" si="3187"/>
        <v>1894250</v>
      </c>
      <c r="H7040" s="617">
        <f t="shared" si="3187"/>
        <v>105750</v>
      </c>
      <c r="I7040" s="934">
        <f t="shared" si="3187"/>
        <v>2000000</v>
      </c>
      <c r="J7040" s="625">
        <f t="shared" si="3187"/>
        <v>0</v>
      </c>
      <c r="K7040" s="741">
        <f t="shared" si="3180"/>
        <v>100</v>
      </c>
    </row>
    <row r="7041" spans="1:11" ht="14.1" customHeight="1" x14ac:dyDescent="0.25">
      <c r="A7041" s="747" t="s">
        <v>169</v>
      </c>
      <c r="B7041" s="41" t="s">
        <v>139</v>
      </c>
      <c r="C7041" s="618">
        <f>C7042</f>
        <v>200000</v>
      </c>
      <c r="D7041" s="618">
        <f t="shared" ref="D7041:J7041" si="3188">D7042</f>
        <v>0</v>
      </c>
      <c r="E7041" s="618">
        <f t="shared" si="3188"/>
        <v>0</v>
      </c>
      <c r="F7041" s="626">
        <f t="shared" si="3188"/>
        <v>0</v>
      </c>
      <c r="G7041" s="821">
        <f t="shared" si="3188"/>
        <v>165500</v>
      </c>
      <c r="H7041" s="618">
        <f t="shared" si="3188"/>
        <v>34500</v>
      </c>
      <c r="I7041" s="935">
        <f t="shared" si="3188"/>
        <v>200000</v>
      </c>
      <c r="J7041" s="628">
        <f t="shared" si="3188"/>
        <v>0</v>
      </c>
      <c r="K7041" s="743">
        <f t="shared" si="3180"/>
        <v>100</v>
      </c>
    </row>
    <row r="7042" spans="1:11" ht="14.1" customHeight="1" x14ac:dyDescent="0.25">
      <c r="A7042" s="736" t="s">
        <v>170</v>
      </c>
      <c r="B7042" s="4" t="s">
        <v>140</v>
      </c>
      <c r="C7042" s="12">
        <v>200000</v>
      </c>
      <c r="D7042" s="587"/>
      <c r="E7042" s="587"/>
      <c r="F7042" s="699"/>
      <c r="G7042" s="822">
        <v>165500</v>
      </c>
      <c r="H7042" s="605">
        <v>34500</v>
      </c>
      <c r="I7042" s="823">
        <f>H7042+G7042</f>
        <v>200000</v>
      </c>
      <c r="J7042" s="604">
        <f>C7042-I7042</f>
        <v>0</v>
      </c>
      <c r="K7042" s="733">
        <f t="shared" si="3180"/>
        <v>100</v>
      </c>
    </row>
    <row r="7043" spans="1:11" ht="14.1" customHeight="1" x14ac:dyDescent="0.25">
      <c r="A7043" s="732" t="s">
        <v>833</v>
      </c>
      <c r="B7043" s="4" t="s">
        <v>818</v>
      </c>
      <c r="C7043" s="12">
        <f>C7044</f>
        <v>0</v>
      </c>
      <c r="D7043" s="12">
        <f t="shared" ref="D7043:J7043" si="3189">D7044</f>
        <v>0</v>
      </c>
      <c r="E7043" s="12">
        <f t="shared" si="3189"/>
        <v>0</v>
      </c>
      <c r="F7043" s="633">
        <f t="shared" si="3189"/>
        <v>0</v>
      </c>
      <c r="G7043" s="824">
        <f t="shared" si="3189"/>
        <v>0</v>
      </c>
      <c r="H7043" s="12">
        <f t="shared" si="3189"/>
        <v>0</v>
      </c>
      <c r="I7043" s="834">
        <f t="shared" si="3189"/>
        <v>0</v>
      </c>
      <c r="J7043" s="634">
        <f t="shared" si="3189"/>
        <v>0</v>
      </c>
      <c r="K7043" s="733"/>
    </row>
    <row r="7044" spans="1:11" ht="14.1" customHeight="1" x14ac:dyDescent="0.25">
      <c r="A7044" s="732" t="s">
        <v>834</v>
      </c>
      <c r="B7044" s="4" t="s">
        <v>791</v>
      </c>
      <c r="C7044" s="12">
        <v>0</v>
      </c>
      <c r="D7044" s="587"/>
      <c r="E7044" s="587"/>
      <c r="F7044" s="699"/>
      <c r="G7044" s="822"/>
      <c r="H7044" s="605"/>
      <c r="I7044" s="823"/>
      <c r="J7044" s="604">
        <f>C7044-I7044</f>
        <v>0</v>
      </c>
      <c r="K7044" s="733"/>
    </row>
    <row r="7045" spans="1:11" ht="14.1" customHeight="1" x14ac:dyDescent="0.25">
      <c r="A7045" s="747" t="s">
        <v>171</v>
      </c>
      <c r="B7045" s="4" t="s">
        <v>141</v>
      </c>
      <c r="C7045" s="12">
        <f>C7046+C7047</f>
        <v>150000</v>
      </c>
      <c r="D7045" s="12">
        <f t="shared" ref="D7045:I7045" si="3190">D7046+D7047</f>
        <v>0</v>
      </c>
      <c r="E7045" s="12">
        <f t="shared" si="3190"/>
        <v>0</v>
      </c>
      <c r="F7045" s="633">
        <f t="shared" si="3190"/>
        <v>0</v>
      </c>
      <c r="G7045" s="824">
        <f t="shared" si="3190"/>
        <v>78750</v>
      </c>
      <c r="H7045" s="12">
        <f t="shared" si="3190"/>
        <v>71250</v>
      </c>
      <c r="I7045" s="834">
        <f t="shared" si="3190"/>
        <v>150000</v>
      </c>
      <c r="J7045" s="634">
        <f>C7045-I7045</f>
        <v>0</v>
      </c>
      <c r="K7045" s="733">
        <f>I7045/C7045*100</f>
        <v>100</v>
      </c>
    </row>
    <row r="7046" spans="1:11" ht="14.1" customHeight="1" x14ac:dyDescent="0.25">
      <c r="A7046" s="732" t="s">
        <v>1012</v>
      </c>
      <c r="B7046" s="4" t="s">
        <v>142</v>
      </c>
      <c r="C7046" s="12">
        <v>150000</v>
      </c>
      <c r="D7046" s="12"/>
      <c r="E7046" s="12"/>
      <c r="F7046" s="633"/>
      <c r="G7046" s="824">
        <v>78750</v>
      </c>
      <c r="H7046" s="12">
        <v>71250</v>
      </c>
      <c r="I7046" s="834">
        <f>H7046+G7046</f>
        <v>150000</v>
      </c>
      <c r="J7046" s="12">
        <f>C7046-I7046</f>
        <v>0</v>
      </c>
      <c r="K7046" s="733">
        <f>I7046/C7046*100</f>
        <v>100</v>
      </c>
    </row>
    <row r="7047" spans="1:11" ht="14.1" customHeight="1" x14ac:dyDescent="0.25">
      <c r="A7047" s="732" t="s">
        <v>835</v>
      </c>
      <c r="B7047" s="4" t="s">
        <v>809</v>
      </c>
      <c r="C7047" s="12">
        <v>0</v>
      </c>
      <c r="D7047" s="587"/>
      <c r="E7047" s="587"/>
      <c r="F7047" s="699"/>
      <c r="G7047" s="822"/>
      <c r="H7047" s="605"/>
      <c r="I7047" s="823">
        <f>H7047+G7047</f>
        <v>0</v>
      </c>
      <c r="J7047" s="604">
        <f>C7047-I7047</f>
        <v>0</v>
      </c>
      <c r="K7047" s="733"/>
    </row>
    <row r="7048" spans="1:11" ht="14.1" customHeight="1" x14ac:dyDescent="0.25">
      <c r="A7048" s="732" t="s">
        <v>172</v>
      </c>
      <c r="B7048" s="4" t="s">
        <v>143</v>
      </c>
      <c r="C7048" s="12">
        <f>C7049</f>
        <v>1650000</v>
      </c>
      <c r="D7048" s="12">
        <f t="shared" ref="D7048:J7048" si="3191">D7049</f>
        <v>0</v>
      </c>
      <c r="E7048" s="12">
        <f t="shared" si="3191"/>
        <v>0</v>
      </c>
      <c r="F7048" s="633">
        <f t="shared" si="3191"/>
        <v>0</v>
      </c>
      <c r="G7048" s="824">
        <f t="shared" si="3191"/>
        <v>1650000</v>
      </c>
      <c r="H7048" s="12">
        <f t="shared" si="3191"/>
        <v>0</v>
      </c>
      <c r="I7048" s="834">
        <f t="shared" si="3191"/>
        <v>1650000</v>
      </c>
      <c r="J7048" s="634">
        <f t="shared" si="3191"/>
        <v>0</v>
      </c>
      <c r="K7048" s="733">
        <f t="shared" ref="K7048:K7050" si="3192">I7048/C7048*100</f>
        <v>100</v>
      </c>
    </row>
    <row r="7049" spans="1:11" ht="14.1" customHeight="1" thickBot="1" x14ac:dyDescent="0.3">
      <c r="A7049" s="736" t="s">
        <v>173</v>
      </c>
      <c r="B7049" s="32" t="s">
        <v>836</v>
      </c>
      <c r="C7049" s="611">
        <v>1650000</v>
      </c>
      <c r="D7049" s="590"/>
      <c r="E7049" s="590"/>
      <c r="F7049" s="698"/>
      <c r="G7049" s="828">
        <v>1650000</v>
      </c>
      <c r="H7049" s="629">
        <v>0</v>
      </c>
      <c r="I7049" s="829">
        <f>H7049+G7049</f>
        <v>1650000</v>
      </c>
      <c r="J7049" s="630">
        <f>C7049-I7049</f>
        <v>0</v>
      </c>
      <c r="K7049" s="737">
        <f t="shared" si="3192"/>
        <v>100</v>
      </c>
    </row>
    <row r="7050" spans="1:11" ht="14.1" customHeight="1" thickBot="1" x14ac:dyDescent="0.3">
      <c r="A7050" s="756" t="s">
        <v>11</v>
      </c>
      <c r="B7050" s="440" t="s">
        <v>12</v>
      </c>
      <c r="C7050" s="637">
        <f t="shared" ref="C7050:G7050" si="3193">C7051+C7060</f>
        <v>2000000</v>
      </c>
      <c r="D7050" s="637">
        <f t="shared" si="3193"/>
        <v>0</v>
      </c>
      <c r="E7050" s="637">
        <f t="shared" si="3193"/>
        <v>0</v>
      </c>
      <c r="F7050" s="787">
        <f t="shared" si="3193"/>
        <v>0</v>
      </c>
      <c r="G7050" s="835">
        <f t="shared" si="3193"/>
        <v>2000000</v>
      </c>
      <c r="H7050" s="637">
        <f>H7051+H7060</f>
        <v>0</v>
      </c>
      <c r="I7050" s="963">
        <f t="shared" ref="I7050:J7050" si="3194">I7051+I7060</f>
        <v>2000000</v>
      </c>
      <c r="J7050" s="868">
        <f t="shared" si="3194"/>
        <v>0</v>
      </c>
      <c r="K7050" s="757">
        <f t="shared" si="3192"/>
        <v>100</v>
      </c>
    </row>
    <row r="7051" spans="1:11" ht="14.1" customHeight="1" thickBot="1" x14ac:dyDescent="0.3">
      <c r="A7051" s="740" t="s">
        <v>837</v>
      </c>
      <c r="B7051" s="335" t="s">
        <v>80</v>
      </c>
      <c r="C7051" s="638">
        <f>C7052</f>
        <v>510000</v>
      </c>
      <c r="D7051" s="638">
        <f t="shared" ref="D7051:J7052" si="3195">D7052</f>
        <v>0</v>
      </c>
      <c r="E7051" s="638">
        <f t="shared" si="3195"/>
        <v>0</v>
      </c>
      <c r="F7051" s="788">
        <f t="shared" si="3195"/>
        <v>0</v>
      </c>
      <c r="G7051" s="836">
        <f t="shared" si="3195"/>
        <v>510000</v>
      </c>
      <c r="H7051" s="638">
        <f t="shared" si="3195"/>
        <v>0</v>
      </c>
      <c r="I7051" s="938">
        <f t="shared" si="3195"/>
        <v>510000</v>
      </c>
      <c r="J7051" s="869">
        <f t="shared" si="3195"/>
        <v>0</v>
      </c>
      <c r="K7051" s="749">
        <f>I7051/C7051*100</f>
        <v>100</v>
      </c>
    </row>
    <row r="7052" spans="1:11" ht="14.1" customHeight="1" x14ac:dyDescent="0.25">
      <c r="A7052" s="758" t="s">
        <v>838</v>
      </c>
      <c r="B7052" s="338" t="s">
        <v>137</v>
      </c>
      <c r="C7052" s="639">
        <f>C7053</f>
        <v>510000</v>
      </c>
      <c r="D7052" s="639">
        <f t="shared" si="3195"/>
        <v>0</v>
      </c>
      <c r="E7052" s="639">
        <f t="shared" si="3195"/>
        <v>0</v>
      </c>
      <c r="F7052" s="789">
        <f t="shared" si="3195"/>
        <v>0</v>
      </c>
      <c r="G7052" s="837">
        <f t="shared" si="3195"/>
        <v>510000</v>
      </c>
      <c r="H7052" s="639">
        <f t="shared" si="3195"/>
        <v>0</v>
      </c>
      <c r="I7052" s="939">
        <f t="shared" si="3195"/>
        <v>510000</v>
      </c>
      <c r="J7052" s="870">
        <f t="shared" si="3195"/>
        <v>0</v>
      </c>
      <c r="K7052" s="759">
        <f>I7052/C7052*100</f>
        <v>100</v>
      </c>
    </row>
    <row r="7053" spans="1:11" ht="14.1" customHeight="1" x14ac:dyDescent="0.25">
      <c r="A7053" s="744" t="s">
        <v>839</v>
      </c>
      <c r="B7053" s="437" t="s">
        <v>840</v>
      </c>
      <c r="C7053" s="631">
        <v>510000</v>
      </c>
      <c r="D7053" s="631"/>
      <c r="E7053" s="631"/>
      <c r="F7053" s="888"/>
      <c r="G7053" s="830">
        <v>510000</v>
      </c>
      <c r="H7053" s="631"/>
      <c r="I7053" s="889">
        <f>H7053+G7053</f>
        <v>510000</v>
      </c>
      <c r="J7053" s="890">
        <f>C7053-I7053</f>
        <v>0</v>
      </c>
      <c r="K7053" s="781">
        <f>I7053/C7053*100</f>
        <v>100</v>
      </c>
    </row>
    <row r="7054" spans="1:11" ht="14.1" customHeight="1" x14ac:dyDescent="0.25">
      <c r="A7054" s="898"/>
      <c r="B7054" s="898"/>
      <c r="C7054" s="899"/>
      <c r="D7054" s="899"/>
      <c r="E7054" s="899"/>
      <c r="F7054" s="899"/>
      <c r="G7054" s="899"/>
      <c r="H7054" s="899"/>
      <c r="I7054" s="899"/>
      <c r="J7054" s="899"/>
      <c r="K7054" s="900"/>
    </row>
    <row r="7055" spans="1:11" ht="14.1" customHeight="1" x14ac:dyDescent="0.25">
      <c r="A7055" s="901"/>
      <c r="B7055" s="901"/>
      <c r="C7055" s="902"/>
      <c r="D7055" s="902"/>
      <c r="E7055" s="902"/>
      <c r="F7055" s="902"/>
      <c r="G7055" s="902"/>
      <c r="H7055" s="902"/>
      <c r="I7055" s="902"/>
      <c r="J7055" s="902"/>
      <c r="K7055" s="903"/>
    </row>
    <row r="7056" spans="1:11" ht="14.1" customHeight="1" x14ac:dyDescent="0.25">
      <c r="A7056" s="901"/>
      <c r="B7056" s="901"/>
      <c r="C7056" s="902"/>
      <c r="D7056" s="902"/>
      <c r="E7056" s="902"/>
      <c r="F7056" s="902"/>
      <c r="G7056" s="902"/>
      <c r="H7056" s="902"/>
      <c r="I7056" s="902"/>
      <c r="J7056" s="902"/>
      <c r="K7056" s="903"/>
    </row>
    <row r="7057" spans="1:11" ht="14.1" customHeight="1" x14ac:dyDescent="0.25">
      <c r="A7057" s="901"/>
      <c r="B7057" s="901"/>
      <c r="C7057" s="902"/>
      <c r="D7057" s="902"/>
      <c r="E7057" s="902"/>
      <c r="F7057" s="902"/>
      <c r="G7057" s="902"/>
      <c r="H7057" s="902"/>
      <c r="I7057" s="902"/>
      <c r="J7057" s="902"/>
      <c r="K7057" s="903"/>
    </row>
    <row r="7058" spans="1:11" ht="14.1" customHeight="1" x14ac:dyDescent="0.25">
      <c r="A7058" s="901"/>
      <c r="B7058" s="901"/>
      <c r="C7058" s="902"/>
      <c r="D7058" s="902"/>
      <c r="E7058" s="902"/>
      <c r="F7058" s="902"/>
      <c r="G7058" s="902"/>
      <c r="H7058" s="902"/>
      <c r="I7058" s="902"/>
      <c r="J7058" s="902"/>
      <c r="K7058" s="903">
        <v>4</v>
      </c>
    </row>
    <row r="7059" spans="1:11" ht="14.1" customHeight="1" x14ac:dyDescent="0.25">
      <c r="A7059" s="717" t="s">
        <v>435</v>
      </c>
      <c r="B7059" s="689">
        <v>2</v>
      </c>
      <c r="C7059" s="690" t="s">
        <v>436</v>
      </c>
      <c r="D7059" s="690" t="s">
        <v>437</v>
      </c>
      <c r="E7059" s="690" t="s">
        <v>438</v>
      </c>
      <c r="F7059" s="691" t="s">
        <v>439</v>
      </c>
      <c r="G7059" s="801">
        <v>7</v>
      </c>
      <c r="H7059" s="581">
        <v>8</v>
      </c>
      <c r="I7059" s="924">
        <v>9</v>
      </c>
      <c r="J7059" s="582">
        <v>10</v>
      </c>
      <c r="K7059" s="718">
        <v>11</v>
      </c>
    </row>
    <row r="7060" spans="1:11" ht="14.1" customHeight="1" thickBot="1" x14ac:dyDescent="0.3">
      <c r="A7060" s="891" t="s">
        <v>174</v>
      </c>
      <c r="B7060" s="892" t="s">
        <v>136</v>
      </c>
      <c r="C7060" s="893">
        <f>C7061+C7063+C7065+C7068</f>
        <v>1490000</v>
      </c>
      <c r="D7060" s="893">
        <f t="shared" ref="D7060:J7060" si="3196">D7061+D7063+D7065+D7068</f>
        <v>0</v>
      </c>
      <c r="E7060" s="893">
        <f t="shared" si="3196"/>
        <v>0</v>
      </c>
      <c r="F7060" s="894">
        <f t="shared" si="3196"/>
        <v>0</v>
      </c>
      <c r="G7060" s="895">
        <f t="shared" si="3196"/>
        <v>1490000</v>
      </c>
      <c r="H7060" s="893">
        <f t="shared" si="3196"/>
        <v>0</v>
      </c>
      <c r="I7060" s="940">
        <f t="shared" si="3196"/>
        <v>1490000</v>
      </c>
      <c r="J7060" s="896">
        <f t="shared" si="3196"/>
        <v>0</v>
      </c>
      <c r="K7060" s="897">
        <f t="shared" ref="K7060:K7062" si="3197">I7060/C7060*100</f>
        <v>100</v>
      </c>
    </row>
    <row r="7061" spans="1:11" ht="14.1" customHeight="1" x14ac:dyDescent="0.25">
      <c r="A7061" s="747" t="s">
        <v>175</v>
      </c>
      <c r="B7061" s="41" t="s">
        <v>139</v>
      </c>
      <c r="C7061" s="618">
        <f>C7062</f>
        <v>190000</v>
      </c>
      <c r="D7061" s="618">
        <f t="shared" ref="D7061:J7061" si="3198">D7062</f>
        <v>0</v>
      </c>
      <c r="E7061" s="618">
        <f t="shared" si="3198"/>
        <v>0</v>
      </c>
      <c r="F7061" s="626">
        <f t="shared" si="3198"/>
        <v>0</v>
      </c>
      <c r="G7061" s="821">
        <f t="shared" si="3198"/>
        <v>190000</v>
      </c>
      <c r="H7061" s="618">
        <f t="shared" si="3198"/>
        <v>0</v>
      </c>
      <c r="I7061" s="935">
        <f t="shared" si="3198"/>
        <v>190000</v>
      </c>
      <c r="J7061" s="628">
        <f t="shared" si="3198"/>
        <v>0</v>
      </c>
      <c r="K7061" s="743">
        <f t="shared" si="3197"/>
        <v>100</v>
      </c>
    </row>
    <row r="7062" spans="1:11" ht="14.1" customHeight="1" x14ac:dyDescent="0.25">
      <c r="A7062" s="732" t="s">
        <v>176</v>
      </c>
      <c r="B7062" s="4" t="s">
        <v>140</v>
      </c>
      <c r="C7062" s="12">
        <v>190000</v>
      </c>
      <c r="D7062" s="218"/>
      <c r="E7062" s="218"/>
      <c r="F7062" s="697"/>
      <c r="G7062" s="822">
        <v>190000</v>
      </c>
      <c r="H7062" s="605"/>
      <c r="I7062" s="823">
        <f>H7062+G7062</f>
        <v>190000</v>
      </c>
      <c r="J7062" s="604">
        <f>C7062-I7062</f>
        <v>0</v>
      </c>
      <c r="K7062" s="733">
        <f t="shared" si="3197"/>
        <v>100</v>
      </c>
    </row>
    <row r="7063" spans="1:11" ht="14.1" customHeight="1" x14ac:dyDescent="0.25">
      <c r="A7063" s="732" t="s">
        <v>841</v>
      </c>
      <c r="B7063" s="4" t="s">
        <v>818</v>
      </c>
      <c r="C7063" s="12">
        <f>C7064</f>
        <v>0</v>
      </c>
      <c r="D7063" s="12">
        <f t="shared" ref="D7063:J7063" si="3199">D7064</f>
        <v>0</v>
      </c>
      <c r="E7063" s="12">
        <f t="shared" si="3199"/>
        <v>0</v>
      </c>
      <c r="F7063" s="633">
        <f t="shared" si="3199"/>
        <v>0</v>
      </c>
      <c r="G7063" s="824">
        <f t="shared" si="3199"/>
        <v>0</v>
      </c>
      <c r="H7063" s="12">
        <f t="shared" si="3199"/>
        <v>0</v>
      </c>
      <c r="I7063" s="834">
        <f t="shared" si="3199"/>
        <v>0</v>
      </c>
      <c r="J7063" s="634">
        <f t="shared" si="3199"/>
        <v>0</v>
      </c>
      <c r="K7063" s="733"/>
    </row>
    <row r="7064" spans="1:11" ht="14.1" customHeight="1" x14ac:dyDescent="0.25">
      <c r="A7064" s="732" t="s">
        <v>842</v>
      </c>
      <c r="B7064" s="4" t="s">
        <v>791</v>
      </c>
      <c r="C7064" s="12">
        <v>0</v>
      </c>
      <c r="D7064" s="218"/>
      <c r="E7064" s="218"/>
      <c r="F7064" s="697"/>
      <c r="G7064" s="822"/>
      <c r="H7064" s="605"/>
      <c r="I7064" s="823"/>
      <c r="J7064" s="604">
        <f>C7064-I7064</f>
        <v>0</v>
      </c>
      <c r="K7064" s="733"/>
    </row>
    <row r="7065" spans="1:11" ht="14.1" customHeight="1" x14ac:dyDescent="0.25">
      <c r="A7065" s="732" t="s">
        <v>177</v>
      </c>
      <c r="B7065" s="4" t="s">
        <v>141</v>
      </c>
      <c r="C7065" s="12">
        <f>C7066+C7067</f>
        <v>150000</v>
      </c>
      <c r="D7065" s="12">
        <f t="shared" ref="D7065:J7065" si="3200">D7066+D7067</f>
        <v>0</v>
      </c>
      <c r="E7065" s="12">
        <f t="shared" si="3200"/>
        <v>0</v>
      </c>
      <c r="F7065" s="633">
        <f t="shared" si="3200"/>
        <v>0</v>
      </c>
      <c r="G7065" s="824">
        <f t="shared" si="3200"/>
        <v>150000</v>
      </c>
      <c r="H7065" s="12">
        <f t="shared" si="3200"/>
        <v>0</v>
      </c>
      <c r="I7065" s="633">
        <f t="shared" si="3200"/>
        <v>150000</v>
      </c>
      <c r="J7065" s="634">
        <f t="shared" si="3200"/>
        <v>0</v>
      </c>
      <c r="K7065" s="733">
        <f t="shared" ref="K7065" si="3201">I7065/C7065*100</f>
        <v>100</v>
      </c>
    </row>
    <row r="7066" spans="1:11" ht="14.1" customHeight="1" x14ac:dyDescent="0.25">
      <c r="A7066" s="732" t="s">
        <v>1016</v>
      </c>
      <c r="B7066" s="4" t="s">
        <v>142</v>
      </c>
      <c r="C7066" s="12">
        <v>150000</v>
      </c>
      <c r="D7066" s="12"/>
      <c r="E7066" s="12"/>
      <c r="F7066" s="633"/>
      <c r="G7066" s="824">
        <v>150000</v>
      </c>
      <c r="H7066" s="12"/>
      <c r="I7066" s="834">
        <f>H7066+G7066</f>
        <v>150000</v>
      </c>
      <c r="J7066" s="634">
        <f>C7066-I7066</f>
        <v>0</v>
      </c>
      <c r="K7066" s="733">
        <f>I7066/C7066*100</f>
        <v>100</v>
      </c>
    </row>
    <row r="7067" spans="1:11" ht="14.1" customHeight="1" x14ac:dyDescent="0.25">
      <c r="A7067" s="732" t="s">
        <v>843</v>
      </c>
      <c r="B7067" s="4" t="s">
        <v>809</v>
      </c>
      <c r="C7067" s="12">
        <v>0</v>
      </c>
      <c r="D7067" s="218"/>
      <c r="E7067" s="605">
        <v>0</v>
      </c>
      <c r="F7067" s="699"/>
      <c r="G7067" s="822"/>
      <c r="H7067" s="605"/>
      <c r="I7067" s="823">
        <f>H7067+G7067</f>
        <v>0</v>
      </c>
      <c r="J7067" s="604">
        <f>C7067-I7067</f>
        <v>0</v>
      </c>
      <c r="K7067" s="733"/>
    </row>
    <row r="7068" spans="1:11" ht="14.1" customHeight="1" x14ac:dyDescent="0.25">
      <c r="A7068" s="732" t="s">
        <v>178</v>
      </c>
      <c r="B7068" s="4" t="s">
        <v>143</v>
      </c>
      <c r="C7068" s="12">
        <f>C7069</f>
        <v>1150000</v>
      </c>
      <c r="D7068" s="12">
        <f t="shared" ref="D7068:J7068" si="3202">D7069</f>
        <v>0</v>
      </c>
      <c r="E7068" s="12">
        <f t="shared" si="3202"/>
        <v>0</v>
      </c>
      <c r="F7068" s="633">
        <f t="shared" si="3202"/>
        <v>0</v>
      </c>
      <c r="G7068" s="824">
        <f t="shared" si="3202"/>
        <v>1150000</v>
      </c>
      <c r="H7068" s="12">
        <f t="shared" si="3202"/>
        <v>0</v>
      </c>
      <c r="I7068" s="834">
        <f t="shared" si="3202"/>
        <v>1150000</v>
      </c>
      <c r="J7068" s="634">
        <f t="shared" si="3202"/>
        <v>0</v>
      </c>
      <c r="K7068" s="733">
        <f t="shared" ref="K7068:K7070" si="3203">I7068/C7068*100</f>
        <v>100</v>
      </c>
    </row>
    <row r="7069" spans="1:11" ht="14.1" customHeight="1" x14ac:dyDescent="0.25">
      <c r="A7069" s="732" t="s">
        <v>844</v>
      </c>
      <c r="B7069" s="4" t="s">
        <v>144</v>
      </c>
      <c r="C7069" s="12">
        <v>1150000</v>
      </c>
      <c r="D7069" s="218"/>
      <c r="E7069" s="218"/>
      <c r="F7069" s="697"/>
      <c r="G7069" s="822">
        <v>1150000</v>
      </c>
      <c r="H7069" s="605"/>
      <c r="I7069" s="823">
        <f>H7069+G7069</f>
        <v>1150000</v>
      </c>
      <c r="J7069" s="604">
        <f>C7069-I7069</f>
        <v>0</v>
      </c>
      <c r="K7069" s="733">
        <f t="shared" si="3203"/>
        <v>100</v>
      </c>
    </row>
    <row r="7070" spans="1:11" ht="14.1" customHeight="1" x14ac:dyDescent="0.25">
      <c r="A7070" s="745" t="s">
        <v>107</v>
      </c>
      <c r="B7070" s="38" t="s">
        <v>450</v>
      </c>
      <c r="C7070" s="620">
        <f t="shared" ref="C7070:J7070" si="3204">C7071+C7084</f>
        <v>5000000</v>
      </c>
      <c r="D7070" s="620">
        <f t="shared" si="3204"/>
        <v>0</v>
      </c>
      <c r="E7070" s="620">
        <f t="shared" si="3204"/>
        <v>0</v>
      </c>
      <c r="F7070" s="453">
        <f t="shared" si="3204"/>
        <v>0</v>
      </c>
      <c r="G7070" s="825">
        <f t="shared" si="3204"/>
        <v>5000000</v>
      </c>
      <c r="H7070" s="619">
        <f t="shared" si="3204"/>
        <v>0</v>
      </c>
      <c r="I7070" s="665">
        <f t="shared" si="3204"/>
        <v>5000000</v>
      </c>
      <c r="J7070" s="621">
        <f t="shared" si="3204"/>
        <v>0</v>
      </c>
      <c r="K7070" s="746">
        <f t="shared" si="3203"/>
        <v>100</v>
      </c>
    </row>
    <row r="7071" spans="1:11" ht="14.1" customHeight="1" thickBot="1" x14ac:dyDescent="0.3">
      <c r="A7071" s="371" t="s">
        <v>13</v>
      </c>
      <c r="B7071" s="47" t="s">
        <v>14</v>
      </c>
      <c r="C7071" s="616">
        <f>C7072+C7077</f>
        <v>0</v>
      </c>
      <c r="D7071" s="616">
        <f t="shared" ref="D7071:J7071" si="3205">D7072+D7077</f>
        <v>0</v>
      </c>
      <c r="E7071" s="616">
        <f t="shared" si="3205"/>
        <v>0</v>
      </c>
      <c r="F7071" s="622">
        <f t="shared" si="3205"/>
        <v>0</v>
      </c>
      <c r="G7071" s="838">
        <f t="shared" si="3205"/>
        <v>0</v>
      </c>
      <c r="H7071" s="641">
        <f t="shared" si="3205"/>
        <v>0</v>
      </c>
      <c r="I7071" s="962">
        <f t="shared" si="3205"/>
        <v>0</v>
      </c>
      <c r="J7071" s="632">
        <f t="shared" si="3205"/>
        <v>0</v>
      </c>
      <c r="K7071" s="739">
        <v>0</v>
      </c>
    </row>
    <row r="7072" spans="1:11" ht="14.1" customHeight="1" thickBot="1" x14ac:dyDescent="0.3">
      <c r="A7072" s="1502" t="s">
        <v>182</v>
      </c>
      <c r="B7072" s="1503" t="s">
        <v>80</v>
      </c>
      <c r="C7072" s="1504">
        <f>C7073+C7075</f>
        <v>0</v>
      </c>
      <c r="D7072" s="1504">
        <f t="shared" ref="D7072:J7072" si="3206">D7073+D7075</f>
        <v>0</v>
      </c>
      <c r="E7072" s="1504">
        <f t="shared" si="3206"/>
        <v>0</v>
      </c>
      <c r="F7072" s="1505">
        <f t="shared" si="3206"/>
        <v>0</v>
      </c>
      <c r="G7072" s="1506">
        <f t="shared" si="3206"/>
        <v>0</v>
      </c>
      <c r="H7072" s="1504">
        <f t="shared" si="3206"/>
        <v>0</v>
      </c>
      <c r="I7072" s="1507">
        <f t="shared" si="3206"/>
        <v>0</v>
      </c>
      <c r="J7072" s="1508">
        <f t="shared" si="3206"/>
        <v>0</v>
      </c>
      <c r="K7072" s="757">
        <v>0</v>
      </c>
    </row>
    <row r="7073" spans="1:11" ht="14.1" customHeight="1" x14ac:dyDescent="0.25">
      <c r="A7073" s="1509" t="s">
        <v>183</v>
      </c>
      <c r="B7073" s="1510" t="s">
        <v>137</v>
      </c>
      <c r="C7073" s="1511">
        <f>C7074</f>
        <v>0</v>
      </c>
      <c r="D7073" s="1511">
        <f t="shared" ref="D7073:J7073" si="3207">D7074</f>
        <v>0</v>
      </c>
      <c r="E7073" s="1511">
        <f t="shared" si="3207"/>
        <v>0</v>
      </c>
      <c r="F7073" s="1512">
        <f t="shared" si="3207"/>
        <v>0</v>
      </c>
      <c r="G7073" s="1513">
        <f t="shared" si="3207"/>
        <v>0</v>
      </c>
      <c r="H7073" s="1511">
        <f t="shared" si="3207"/>
        <v>0</v>
      </c>
      <c r="I7073" s="1514">
        <f t="shared" si="3207"/>
        <v>0</v>
      </c>
      <c r="J7073" s="1515">
        <f t="shared" si="3207"/>
        <v>0</v>
      </c>
      <c r="K7073" s="1516">
        <v>0</v>
      </c>
    </row>
    <row r="7074" spans="1:11" ht="14.1" customHeight="1" x14ac:dyDescent="0.25">
      <c r="A7074" s="1517" t="s">
        <v>184</v>
      </c>
      <c r="B7074" s="1518" t="s">
        <v>179</v>
      </c>
      <c r="C7074" s="1260">
        <v>0</v>
      </c>
      <c r="D7074" s="1519"/>
      <c r="E7074" s="1519"/>
      <c r="F7074" s="1520"/>
      <c r="G7074" s="1521"/>
      <c r="H7074" s="1522"/>
      <c r="I7074" s="1523">
        <f>H7074+G7074</f>
        <v>0</v>
      </c>
      <c r="J7074" s="1524">
        <f>C7074-I7074</f>
        <v>0</v>
      </c>
      <c r="K7074" s="731">
        <v>0</v>
      </c>
    </row>
    <row r="7075" spans="1:11" ht="14.1" customHeight="1" x14ac:dyDescent="0.25">
      <c r="A7075" s="1517" t="s">
        <v>185</v>
      </c>
      <c r="B7075" s="1518" t="s">
        <v>180</v>
      </c>
      <c r="C7075" s="1260">
        <f>C7076</f>
        <v>0</v>
      </c>
      <c r="D7075" s="1260">
        <f t="shared" ref="D7075:J7075" si="3208">D7076</f>
        <v>0</v>
      </c>
      <c r="E7075" s="1260">
        <f t="shared" si="3208"/>
        <v>0</v>
      </c>
      <c r="F7075" s="1525">
        <f t="shared" si="3208"/>
        <v>0</v>
      </c>
      <c r="G7075" s="1526">
        <f t="shared" si="3208"/>
        <v>0</v>
      </c>
      <c r="H7075" s="1260">
        <f t="shared" si="3208"/>
        <v>0</v>
      </c>
      <c r="I7075" s="1527">
        <f t="shared" si="3208"/>
        <v>0</v>
      </c>
      <c r="J7075" s="1528">
        <f t="shared" si="3208"/>
        <v>0</v>
      </c>
      <c r="K7075" s="731">
        <v>0</v>
      </c>
    </row>
    <row r="7076" spans="1:11" ht="14.1" customHeight="1" thickBot="1" x14ac:dyDescent="0.3">
      <c r="A7076" s="772" t="s">
        <v>186</v>
      </c>
      <c r="B7076" s="49" t="s">
        <v>181</v>
      </c>
      <c r="C7076" s="661">
        <v>0</v>
      </c>
      <c r="D7076" s="1529"/>
      <c r="E7076" s="1529"/>
      <c r="F7076" s="1530"/>
      <c r="G7076" s="1531"/>
      <c r="H7076" s="1532"/>
      <c r="I7076" s="1533">
        <f>H7076+G7076</f>
        <v>0</v>
      </c>
      <c r="J7076" s="1534">
        <f>C7076-I7076</f>
        <v>0</v>
      </c>
      <c r="K7076" s="739">
        <v>0</v>
      </c>
    </row>
    <row r="7077" spans="1:11" ht="14.1" customHeight="1" thickBot="1" x14ac:dyDescent="0.3">
      <c r="A7077" s="1502" t="s">
        <v>187</v>
      </c>
      <c r="B7077" s="1503" t="s">
        <v>136</v>
      </c>
      <c r="C7077" s="1504">
        <f>C7078+C7080+C7082</f>
        <v>0</v>
      </c>
      <c r="D7077" s="1504">
        <f t="shared" ref="D7077:J7077" si="3209">D7078+D7080+D7082</f>
        <v>0</v>
      </c>
      <c r="E7077" s="1504">
        <f t="shared" si="3209"/>
        <v>0</v>
      </c>
      <c r="F7077" s="1505">
        <f t="shared" si="3209"/>
        <v>0</v>
      </c>
      <c r="G7077" s="1506">
        <f t="shared" si="3209"/>
        <v>0</v>
      </c>
      <c r="H7077" s="1504">
        <f t="shared" si="3209"/>
        <v>0</v>
      </c>
      <c r="I7077" s="1507">
        <f t="shared" si="3209"/>
        <v>0</v>
      </c>
      <c r="J7077" s="1508">
        <f t="shared" si="3209"/>
        <v>0</v>
      </c>
      <c r="K7077" s="757">
        <v>0</v>
      </c>
    </row>
    <row r="7078" spans="1:11" ht="14.1" customHeight="1" x14ac:dyDescent="0.25">
      <c r="A7078" s="1535" t="s">
        <v>847</v>
      </c>
      <c r="B7078" s="1536" t="s">
        <v>139</v>
      </c>
      <c r="C7078" s="1537">
        <f>C7079</f>
        <v>0</v>
      </c>
      <c r="D7078" s="1537">
        <f t="shared" ref="D7078:J7078" si="3210">D7079</f>
        <v>0</v>
      </c>
      <c r="E7078" s="1537">
        <f t="shared" si="3210"/>
        <v>0</v>
      </c>
      <c r="F7078" s="1538">
        <f t="shared" si="3210"/>
        <v>0</v>
      </c>
      <c r="G7078" s="1539">
        <f t="shared" si="3210"/>
        <v>0</v>
      </c>
      <c r="H7078" s="1537">
        <f t="shared" si="3210"/>
        <v>0</v>
      </c>
      <c r="I7078" s="1540">
        <f t="shared" si="3210"/>
        <v>0</v>
      </c>
      <c r="J7078" s="1541">
        <f t="shared" si="3210"/>
        <v>0</v>
      </c>
      <c r="K7078" s="1542">
        <v>0</v>
      </c>
    </row>
    <row r="7079" spans="1:11" ht="14.1" customHeight="1" x14ac:dyDescent="0.25">
      <c r="A7079" s="1517" t="s">
        <v>848</v>
      </c>
      <c r="B7079" s="1518" t="s">
        <v>140</v>
      </c>
      <c r="C7079" s="1260">
        <v>0</v>
      </c>
      <c r="D7079" s="1260"/>
      <c r="E7079" s="1260"/>
      <c r="F7079" s="1525"/>
      <c r="G7079" s="1526"/>
      <c r="H7079" s="1260"/>
      <c r="I7079" s="1527"/>
      <c r="J7079" s="1528">
        <f>C7079-I7079</f>
        <v>0</v>
      </c>
      <c r="K7079" s="731"/>
    </row>
    <row r="7080" spans="1:11" ht="14.1" customHeight="1" x14ac:dyDescent="0.25">
      <c r="A7080" s="1517" t="s">
        <v>188</v>
      </c>
      <c r="B7080" s="1518" t="s">
        <v>143</v>
      </c>
      <c r="C7080" s="1260">
        <f>C7081</f>
        <v>0</v>
      </c>
      <c r="D7080" s="1260">
        <f t="shared" ref="D7080:J7080" si="3211">D7081</f>
        <v>0</v>
      </c>
      <c r="E7080" s="1260">
        <f t="shared" si="3211"/>
        <v>0</v>
      </c>
      <c r="F7080" s="1525">
        <f t="shared" si="3211"/>
        <v>0</v>
      </c>
      <c r="G7080" s="1526">
        <f t="shared" si="3211"/>
        <v>0</v>
      </c>
      <c r="H7080" s="1260">
        <f t="shared" si="3211"/>
        <v>0</v>
      </c>
      <c r="I7080" s="1527">
        <f t="shared" si="3211"/>
        <v>0</v>
      </c>
      <c r="J7080" s="1528">
        <f t="shared" si="3211"/>
        <v>0</v>
      </c>
      <c r="K7080" s="731">
        <v>0</v>
      </c>
    </row>
    <row r="7081" spans="1:11" ht="14.1" customHeight="1" x14ac:dyDescent="0.25">
      <c r="A7081" s="1517" t="s">
        <v>189</v>
      </c>
      <c r="B7081" s="1518" t="s">
        <v>160</v>
      </c>
      <c r="C7081" s="1260">
        <v>0</v>
      </c>
      <c r="D7081" s="1519"/>
      <c r="E7081" s="1519"/>
      <c r="F7081" s="1520"/>
      <c r="G7081" s="1521"/>
      <c r="H7081" s="1522"/>
      <c r="I7081" s="1523">
        <f>H7081+G7081</f>
        <v>0</v>
      </c>
      <c r="J7081" s="1524">
        <f>C7081-I7081</f>
        <v>0</v>
      </c>
      <c r="K7081" s="731">
        <v>0</v>
      </c>
    </row>
    <row r="7082" spans="1:11" ht="14.1" customHeight="1" x14ac:dyDescent="0.25">
      <c r="A7082" s="1517" t="s">
        <v>849</v>
      </c>
      <c r="B7082" s="1518" t="s">
        <v>845</v>
      </c>
      <c r="C7082" s="1260">
        <f>C7083</f>
        <v>0</v>
      </c>
      <c r="D7082" s="1260">
        <f t="shared" ref="D7082:J7082" si="3212">D7083</f>
        <v>0</v>
      </c>
      <c r="E7082" s="1260">
        <f t="shared" si="3212"/>
        <v>0</v>
      </c>
      <c r="F7082" s="1525">
        <f t="shared" si="3212"/>
        <v>0</v>
      </c>
      <c r="G7082" s="1526">
        <f t="shared" si="3212"/>
        <v>0</v>
      </c>
      <c r="H7082" s="1260">
        <f t="shared" si="3212"/>
        <v>0</v>
      </c>
      <c r="I7082" s="1527">
        <f t="shared" si="3212"/>
        <v>0</v>
      </c>
      <c r="J7082" s="1528">
        <f t="shared" si="3212"/>
        <v>0</v>
      </c>
      <c r="K7082" s="731"/>
    </row>
    <row r="7083" spans="1:11" ht="14.1" customHeight="1" thickBot="1" x14ac:dyDescent="0.3">
      <c r="A7083" s="1543" t="s">
        <v>850</v>
      </c>
      <c r="B7083" s="1544" t="s">
        <v>846</v>
      </c>
      <c r="C7083" s="1545">
        <v>0</v>
      </c>
      <c r="D7083" s="1546"/>
      <c r="E7083" s="1546"/>
      <c r="F7083" s="1547"/>
      <c r="G7083" s="1548"/>
      <c r="H7083" s="1549"/>
      <c r="I7083" s="1550"/>
      <c r="J7083" s="1551">
        <f>C7083-I7083</f>
        <v>0</v>
      </c>
      <c r="K7083" s="780"/>
    </row>
    <row r="7084" spans="1:11" ht="14.1" customHeight="1" thickBot="1" x14ac:dyDescent="0.3">
      <c r="A7084" s="764" t="s">
        <v>15</v>
      </c>
      <c r="B7084" s="78" t="s">
        <v>16</v>
      </c>
      <c r="C7084" s="645">
        <f>C7085+C7088</f>
        <v>5000000</v>
      </c>
      <c r="D7084" s="645">
        <f t="shared" ref="D7084:J7084" si="3213">D7085+D7088</f>
        <v>0</v>
      </c>
      <c r="E7084" s="645">
        <f t="shared" si="3213"/>
        <v>0</v>
      </c>
      <c r="F7084" s="646">
        <f t="shared" si="3213"/>
        <v>0</v>
      </c>
      <c r="G7084" s="841">
        <f t="shared" si="3213"/>
        <v>5000000</v>
      </c>
      <c r="H7084" s="647">
        <f t="shared" si="3213"/>
        <v>0</v>
      </c>
      <c r="I7084" s="964">
        <f t="shared" si="3213"/>
        <v>5000000</v>
      </c>
      <c r="J7084" s="648">
        <f t="shared" si="3213"/>
        <v>0</v>
      </c>
      <c r="K7084" s="765">
        <f t="shared" ref="K7084:K7097" si="3214">I7084/C7084*100</f>
        <v>100</v>
      </c>
    </row>
    <row r="7085" spans="1:11" ht="14.1" customHeight="1" thickBot="1" x14ac:dyDescent="0.3">
      <c r="A7085" s="372" t="s">
        <v>193</v>
      </c>
      <c r="B7085" s="3" t="s">
        <v>80</v>
      </c>
      <c r="C7085" s="617">
        <f>C7086</f>
        <v>670000</v>
      </c>
      <c r="D7085" s="617">
        <f t="shared" ref="D7085:J7086" si="3215">D7086</f>
        <v>0</v>
      </c>
      <c r="E7085" s="617">
        <f t="shared" si="3215"/>
        <v>0</v>
      </c>
      <c r="F7085" s="624">
        <f t="shared" si="3215"/>
        <v>0</v>
      </c>
      <c r="G7085" s="820">
        <f t="shared" si="3215"/>
        <v>670000</v>
      </c>
      <c r="H7085" s="617">
        <f t="shared" si="3215"/>
        <v>0</v>
      </c>
      <c r="I7085" s="934">
        <f t="shared" si="3215"/>
        <v>670000</v>
      </c>
      <c r="J7085" s="625">
        <f t="shared" si="3215"/>
        <v>0</v>
      </c>
      <c r="K7085" s="741">
        <f t="shared" si="3214"/>
        <v>100</v>
      </c>
    </row>
    <row r="7086" spans="1:11" ht="14.1" customHeight="1" x14ac:dyDescent="0.25">
      <c r="A7086" s="747" t="s">
        <v>194</v>
      </c>
      <c r="B7086" s="41" t="s">
        <v>137</v>
      </c>
      <c r="C7086" s="618">
        <f>C7087</f>
        <v>670000</v>
      </c>
      <c r="D7086" s="618">
        <f t="shared" si="3215"/>
        <v>0</v>
      </c>
      <c r="E7086" s="618">
        <f t="shared" si="3215"/>
        <v>0</v>
      </c>
      <c r="F7086" s="626">
        <f t="shared" si="3215"/>
        <v>0</v>
      </c>
      <c r="G7086" s="821">
        <f t="shared" si="3215"/>
        <v>670000</v>
      </c>
      <c r="H7086" s="618">
        <f t="shared" si="3215"/>
        <v>0</v>
      </c>
      <c r="I7086" s="935">
        <f t="shared" si="3215"/>
        <v>670000</v>
      </c>
      <c r="J7086" s="628">
        <f t="shared" si="3215"/>
        <v>0</v>
      </c>
      <c r="K7086" s="743">
        <f t="shared" si="3214"/>
        <v>100</v>
      </c>
    </row>
    <row r="7087" spans="1:11" ht="14.1" customHeight="1" thickBot="1" x14ac:dyDescent="0.3">
      <c r="A7087" s="736" t="s">
        <v>195</v>
      </c>
      <c r="B7087" s="32" t="s">
        <v>138</v>
      </c>
      <c r="C7087" s="611">
        <v>670000</v>
      </c>
      <c r="D7087" s="590"/>
      <c r="E7087" s="590"/>
      <c r="F7087" s="698"/>
      <c r="G7087" s="828">
        <v>670000</v>
      </c>
      <c r="H7087" s="629">
        <v>0</v>
      </c>
      <c r="I7087" s="829">
        <f>H7087+G7087</f>
        <v>670000</v>
      </c>
      <c r="J7087" s="630">
        <f>C7087-I7087</f>
        <v>0</v>
      </c>
      <c r="K7087" s="737">
        <f t="shared" si="3214"/>
        <v>100</v>
      </c>
    </row>
    <row r="7088" spans="1:11" ht="14.1" customHeight="1" thickBot="1" x14ac:dyDescent="0.3">
      <c r="A7088" s="372" t="s">
        <v>196</v>
      </c>
      <c r="B7088" s="3" t="s">
        <v>136</v>
      </c>
      <c r="C7088" s="617">
        <f>C7089+C7091+C7093+C7095</f>
        <v>4330000</v>
      </c>
      <c r="D7088" s="617">
        <f t="shared" ref="D7088:J7088" si="3216">D7089+D7091+D7093+D7095</f>
        <v>0</v>
      </c>
      <c r="E7088" s="617">
        <f t="shared" si="3216"/>
        <v>0</v>
      </c>
      <c r="F7088" s="624">
        <f t="shared" si="3216"/>
        <v>0</v>
      </c>
      <c r="G7088" s="820">
        <f t="shared" si="3216"/>
        <v>4330000</v>
      </c>
      <c r="H7088" s="617">
        <f t="shared" si="3216"/>
        <v>0</v>
      </c>
      <c r="I7088" s="934">
        <f t="shared" si="3216"/>
        <v>4330000</v>
      </c>
      <c r="J7088" s="625">
        <f t="shared" si="3216"/>
        <v>0</v>
      </c>
      <c r="K7088" s="741">
        <f t="shared" si="3214"/>
        <v>100</v>
      </c>
    </row>
    <row r="7089" spans="1:11" ht="14.1" customHeight="1" x14ac:dyDescent="0.25">
      <c r="A7089" s="747" t="s">
        <v>197</v>
      </c>
      <c r="B7089" s="41" t="s">
        <v>139</v>
      </c>
      <c r="C7089" s="618">
        <f>C7090</f>
        <v>755000</v>
      </c>
      <c r="D7089" s="618">
        <f t="shared" ref="D7089:J7089" si="3217">D7090</f>
        <v>0</v>
      </c>
      <c r="E7089" s="618">
        <f t="shared" si="3217"/>
        <v>0</v>
      </c>
      <c r="F7089" s="626">
        <f t="shared" si="3217"/>
        <v>0</v>
      </c>
      <c r="G7089" s="821">
        <f t="shared" si="3217"/>
        <v>755000</v>
      </c>
      <c r="H7089" s="618">
        <f t="shared" si="3217"/>
        <v>0</v>
      </c>
      <c r="I7089" s="935">
        <f t="shared" si="3217"/>
        <v>755000</v>
      </c>
      <c r="J7089" s="628">
        <f t="shared" si="3217"/>
        <v>0</v>
      </c>
      <c r="K7089" s="743">
        <f t="shared" si="3214"/>
        <v>100</v>
      </c>
    </row>
    <row r="7090" spans="1:11" ht="14.1" customHeight="1" x14ac:dyDescent="0.25">
      <c r="A7090" s="732" t="s">
        <v>198</v>
      </c>
      <c r="B7090" s="4" t="s">
        <v>140</v>
      </c>
      <c r="C7090" s="12">
        <v>755000</v>
      </c>
      <c r="D7090" s="218"/>
      <c r="E7090" s="218"/>
      <c r="F7090" s="697"/>
      <c r="G7090" s="804">
        <v>755000</v>
      </c>
      <c r="H7090" s="605">
        <v>0</v>
      </c>
      <c r="I7090" s="823">
        <f>H7090+G7090</f>
        <v>755000</v>
      </c>
      <c r="J7090" s="604">
        <f>C7090-I7090</f>
        <v>0</v>
      </c>
      <c r="K7090" s="733">
        <f t="shared" si="3214"/>
        <v>100</v>
      </c>
    </row>
    <row r="7091" spans="1:11" ht="14.1" customHeight="1" x14ac:dyDescent="0.25">
      <c r="A7091" s="732" t="s">
        <v>199</v>
      </c>
      <c r="B7091" s="4" t="s">
        <v>141</v>
      </c>
      <c r="C7091" s="12">
        <f>C7092</f>
        <v>200000</v>
      </c>
      <c r="D7091" s="12">
        <f t="shared" ref="D7091:J7091" si="3218">D7092</f>
        <v>0</v>
      </c>
      <c r="E7091" s="12">
        <f t="shared" si="3218"/>
        <v>0</v>
      </c>
      <c r="F7091" s="633">
        <f t="shared" si="3218"/>
        <v>0</v>
      </c>
      <c r="G7091" s="824">
        <f t="shared" si="3218"/>
        <v>200000</v>
      </c>
      <c r="H7091" s="12">
        <f t="shared" si="3218"/>
        <v>0</v>
      </c>
      <c r="I7091" s="834">
        <f t="shared" si="3218"/>
        <v>200000</v>
      </c>
      <c r="J7091" s="634">
        <f t="shared" si="3218"/>
        <v>0</v>
      </c>
      <c r="K7091" s="733">
        <f t="shared" si="3214"/>
        <v>100</v>
      </c>
    </row>
    <row r="7092" spans="1:11" ht="14.1" customHeight="1" x14ac:dyDescent="0.25">
      <c r="A7092" s="732" t="s">
        <v>200</v>
      </c>
      <c r="B7092" s="4" t="s">
        <v>142</v>
      </c>
      <c r="C7092" s="12">
        <v>200000</v>
      </c>
      <c r="D7092" s="218"/>
      <c r="E7092" s="218"/>
      <c r="F7092" s="697"/>
      <c r="G7092" s="822">
        <v>200000</v>
      </c>
      <c r="H7092" s="605">
        <v>0</v>
      </c>
      <c r="I7092" s="823">
        <f>H7092+G7092</f>
        <v>200000</v>
      </c>
      <c r="J7092" s="604">
        <f>C7092-I7092</f>
        <v>0</v>
      </c>
      <c r="K7092" s="733">
        <f t="shared" si="3214"/>
        <v>100</v>
      </c>
    </row>
    <row r="7093" spans="1:11" ht="14.1" customHeight="1" x14ac:dyDescent="0.25">
      <c r="A7093" s="732" t="s">
        <v>201</v>
      </c>
      <c r="B7093" s="4" t="s">
        <v>143</v>
      </c>
      <c r="C7093" s="12">
        <f>C7094</f>
        <v>1275000</v>
      </c>
      <c r="D7093" s="12">
        <f t="shared" ref="D7093:J7093" si="3219">D7094</f>
        <v>0</v>
      </c>
      <c r="E7093" s="12">
        <f t="shared" si="3219"/>
        <v>0</v>
      </c>
      <c r="F7093" s="633">
        <f t="shared" si="3219"/>
        <v>0</v>
      </c>
      <c r="G7093" s="824">
        <f t="shared" si="3219"/>
        <v>1275000</v>
      </c>
      <c r="H7093" s="12">
        <f t="shared" si="3219"/>
        <v>0</v>
      </c>
      <c r="I7093" s="834">
        <f t="shared" si="3219"/>
        <v>1275000</v>
      </c>
      <c r="J7093" s="634">
        <f t="shared" si="3219"/>
        <v>0</v>
      </c>
      <c r="K7093" s="733">
        <f t="shared" si="3214"/>
        <v>100</v>
      </c>
    </row>
    <row r="7094" spans="1:11" ht="14.1" customHeight="1" x14ac:dyDescent="0.25">
      <c r="A7094" s="732" t="s">
        <v>202</v>
      </c>
      <c r="B7094" s="4" t="s">
        <v>160</v>
      </c>
      <c r="C7094" s="12">
        <v>1275000</v>
      </c>
      <c r="D7094" s="218"/>
      <c r="E7094" s="218"/>
      <c r="F7094" s="697"/>
      <c r="G7094" s="822">
        <v>1275000</v>
      </c>
      <c r="H7094" s="605">
        <v>0</v>
      </c>
      <c r="I7094" s="823">
        <f>H7094+G7094</f>
        <v>1275000</v>
      </c>
      <c r="J7094" s="604">
        <f>C7094-I7094</f>
        <v>0</v>
      </c>
      <c r="K7094" s="733">
        <f t="shared" si="3214"/>
        <v>100</v>
      </c>
    </row>
    <row r="7095" spans="1:11" ht="14.1" customHeight="1" x14ac:dyDescent="0.25">
      <c r="A7095" s="732" t="s">
        <v>203</v>
      </c>
      <c r="B7095" s="4" t="s">
        <v>190</v>
      </c>
      <c r="C7095" s="12">
        <f>C7096+C7097</f>
        <v>2100000</v>
      </c>
      <c r="D7095" s="12">
        <f t="shared" ref="D7095:J7095" si="3220">D7096+D7097</f>
        <v>0</v>
      </c>
      <c r="E7095" s="12">
        <f t="shared" si="3220"/>
        <v>0</v>
      </c>
      <c r="F7095" s="633">
        <f t="shared" si="3220"/>
        <v>0</v>
      </c>
      <c r="G7095" s="824">
        <f t="shared" si="3220"/>
        <v>2100000</v>
      </c>
      <c r="H7095" s="12">
        <f t="shared" si="3220"/>
        <v>0</v>
      </c>
      <c r="I7095" s="834">
        <f t="shared" si="3220"/>
        <v>2100000</v>
      </c>
      <c r="J7095" s="634">
        <f t="shared" si="3220"/>
        <v>0</v>
      </c>
      <c r="K7095" s="733">
        <f t="shared" si="3214"/>
        <v>100</v>
      </c>
    </row>
    <row r="7096" spans="1:11" ht="14.1" customHeight="1" x14ac:dyDescent="0.25">
      <c r="A7096" s="732" t="s">
        <v>204</v>
      </c>
      <c r="B7096" s="4" t="s">
        <v>191</v>
      </c>
      <c r="C7096" s="12">
        <v>1500000</v>
      </c>
      <c r="D7096" s="218"/>
      <c r="E7096" s="218"/>
      <c r="F7096" s="697"/>
      <c r="G7096" s="822">
        <v>1500000</v>
      </c>
      <c r="H7096" s="605">
        <v>0</v>
      </c>
      <c r="I7096" s="823">
        <f>H7096+G7096</f>
        <v>1500000</v>
      </c>
      <c r="J7096" s="604">
        <f>C7096-I7096</f>
        <v>0</v>
      </c>
      <c r="K7096" s="733">
        <f t="shared" si="3214"/>
        <v>100</v>
      </c>
    </row>
    <row r="7097" spans="1:11" ht="14.1" customHeight="1" x14ac:dyDescent="0.25">
      <c r="A7097" s="732" t="s">
        <v>205</v>
      </c>
      <c r="B7097" s="4" t="s">
        <v>192</v>
      </c>
      <c r="C7097" s="12">
        <v>600000</v>
      </c>
      <c r="D7097" s="218"/>
      <c r="E7097" s="218"/>
      <c r="F7097" s="697"/>
      <c r="G7097" s="822">
        <v>600000</v>
      </c>
      <c r="H7097" s="605">
        <v>0</v>
      </c>
      <c r="I7097" s="823">
        <f>H7097+G7097</f>
        <v>600000</v>
      </c>
      <c r="J7097" s="604">
        <f>C7097-I7097</f>
        <v>0</v>
      </c>
      <c r="K7097" s="733">
        <f t="shared" si="3214"/>
        <v>100</v>
      </c>
    </row>
    <row r="7098" spans="1:11" ht="14.1" customHeight="1" x14ac:dyDescent="0.25">
      <c r="A7098" s="879"/>
      <c r="B7098" s="879"/>
      <c r="C7098" s="880"/>
      <c r="D7098" s="881"/>
      <c r="E7098" s="881"/>
      <c r="F7098" s="881"/>
      <c r="G7098" s="882"/>
      <c r="H7098" s="882"/>
      <c r="I7098" s="882"/>
      <c r="J7098" s="883"/>
      <c r="K7098" s="884"/>
    </row>
    <row r="7099" spans="1:11" ht="14.1" customHeight="1" x14ac:dyDescent="0.25">
      <c r="A7099" s="7"/>
      <c r="B7099" s="7"/>
      <c r="C7099" s="885"/>
      <c r="D7099" s="220"/>
      <c r="E7099" s="220"/>
      <c r="F7099" s="220"/>
      <c r="G7099" s="415"/>
      <c r="H7099" s="415"/>
      <c r="I7099" s="415"/>
      <c r="J7099" s="886"/>
      <c r="K7099" s="887">
        <v>5</v>
      </c>
    </row>
    <row r="7100" spans="1:11" ht="14.1" customHeight="1" x14ac:dyDescent="0.25">
      <c r="A7100" s="717" t="s">
        <v>435</v>
      </c>
      <c r="B7100" s="689">
        <v>2</v>
      </c>
      <c r="C7100" s="690" t="s">
        <v>436</v>
      </c>
      <c r="D7100" s="690" t="s">
        <v>437</v>
      </c>
      <c r="E7100" s="690" t="s">
        <v>438</v>
      </c>
      <c r="F7100" s="691" t="s">
        <v>439</v>
      </c>
      <c r="G7100" s="801">
        <v>7</v>
      </c>
      <c r="H7100" s="581">
        <v>8</v>
      </c>
      <c r="I7100" s="924">
        <v>9</v>
      </c>
      <c r="J7100" s="582">
        <v>10</v>
      </c>
      <c r="K7100" s="718">
        <v>11</v>
      </c>
    </row>
    <row r="7101" spans="1:11" ht="14.1" customHeight="1" x14ac:dyDescent="0.25">
      <c r="A7101" s="745" t="s">
        <v>106</v>
      </c>
      <c r="B7101" s="38" t="s">
        <v>91</v>
      </c>
      <c r="C7101" s="620">
        <f t="shared" ref="C7101:J7101" si="3221">C7102+C7107+C7114+C7119+C7124+C7128+C7132+C7142+C7146+C7150</f>
        <v>123124000</v>
      </c>
      <c r="D7101" s="620">
        <f t="shared" si="3221"/>
        <v>0</v>
      </c>
      <c r="E7101" s="620">
        <f t="shared" si="3221"/>
        <v>0</v>
      </c>
      <c r="F7101" s="453">
        <f t="shared" si="3221"/>
        <v>0</v>
      </c>
      <c r="G7101" s="825">
        <f t="shared" si="3221"/>
        <v>102124911</v>
      </c>
      <c r="H7101" s="619">
        <f t="shared" si="3221"/>
        <v>6166250</v>
      </c>
      <c r="I7101" s="665">
        <f t="shared" si="3221"/>
        <v>108291161</v>
      </c>
      <c r="J7101" s="621">
        <f t="shared" si="3221"/>
        <v>14832839</v>
      </c>
      <c r="K7101" s="746">
        <f t="shared" ref="K7101:K7136" si="3222">I7101/C7101*100</f>
        <v>87.952926318183302</v>
      </c>
    </row>
    <row r="7102" spans="1:11" ht="14.1" customHeight="1" thickBot="1" x14ac:dyDescent="0.3">
      <c r="A7102" s="766" t="s">
        <v>17</v>
      </c>
      <c r="B7102" s="385" t="s">
        <v>18</v>
      </c>
      <c r="C7102" s="495">
        <f>C7103</f>
        <v>12960000</v>
      </c>
      <c r="D7102" s="495">
        <f t="shared" ref="D7102:J7103" si="3223">D7103</f>
        <v>0</v>
      </c>
      <c r="E7102" s="495">
        <f t="shared" si="3223"/>
        <v>0</v>
      </c>
      <c r="F7102" s="649">
        <f t="shared" si="3223"/>
        <v>0</v>
      </c>
      <c r="G7102" s="842">
        <f t="shared" si="3223"/>
        <v>11214393</v>
      </c>
      <c r="H7102" s="539">
        <f t="shared" si="3223"/>
        <v>0</v>
      </c>
      <c r="I7102" s="965">
        <f t="shared" si="3223"/>
        <v>11214393</v>
      </c>
      <c r="J7102" s="651">
        <f t="shared" si="3223"/>
        <v>1745607</v>
      </c>
      <c r="K7102" s="767">
        <f t="shared" si="3222"/>
        <v>86.530810185185175</v>
      </c>
    </row>
    <row r="7103" spans="1:11" ht="14.1" customHeight="1" thickBot="1" x14ac:dyDescent="0.3">
      <c r="A7103" s="372" t="s">
        <v>209</v>
      </c>
      <c r="B7103" s="3" t="s">
        <v>136</v>
      </c>
      <c r="C7103" s="617">
        <f>C7104</f>
        <v>12960000</v>
      </c>
      <c r="D7103" s="617">
        <f t="shared" si="3223"/>
        <v>0</v>
      </c>
      <c r="E7103" s="617">
        <f t="shared" si="3223"/>
        <v>0</v>
      </c>
      <c r="F7103" s="624">
        <f t="shared" si="3223"/>
        <v>0</v>
      </c>
      <c r="G7103" s="820">
        <f t="shared" si="3223"/>
        <v>11214393</v>
      </c>
      <c r="H7103" s="617">
        <f t="shared" si="3223"/>
        <v>0</v>
      </c>
      <c r="I7103" s="934">
        <f t="shared" si="3223"/>
        <v>11214393</v>
      </c>
      <c r="J7103" s="625">
        <f t="shared" si="3223"/>
        <v>1745607</v>
      </c>
      <c r="K7103" s="741">
        <f t="shared" si="3222"/>
        <v>86.530810185185175</v>
      </c>
    </row>
    <row r="7104" spans="1:11" ht="14.1" customHeight="1" x14ac:dyDescent="0.25">
      <c r="A7104" s="747" t="s">
        <v>210</v>
      </c>
      <c r="B7104" s="41" t="s">
        <v>206</v>
      </c>
      <c r="C7104" s="618">
        <f>C7105+C7106</f>
        <v>12960000</v>
      </c>
      <c r="D7104" s="618">
        <f t="shared" ref="D7104:J7104" si="3224">D7105+D7106</f>
        <v>0</v>
      </c>
      <c r="E7104" s="618">
        <f t="shared" si="3224"/>
        <v>0</v>
      </c>
      <c r="F7104" s="626">
        <f t="shared" si="3224"/>
        <v>0</v>
      </c>
      <c r="G7104" s="821">
        <f t="shared" si="3224"/>
        <v>11214393</v>
      </c>
      <c r="H7104" s="618">
        <f t="shared" si="3224"/>
        <v>0</v>
      </c>
      <c r="I7104" s="935">
        <f t="shared" si="3224"/>
        <v>11214393</v>
      </c>
      <c r="J7104" s="628">
        <f t="shared" si="3224"/>
        <v>1745607</v>
      </c>
      <c r="K7104" s="743">
        <f t="shared" si="3222"/>
        <v>86.530810185185175</v>
      </c>
    </row>
    <row r="7105" spans="1:11" ht="14.1" customHeight="1" x14ac:dyDescent="0.25">
      <c r="A7105" s="732" t="s">
        <v>223</v>
      </c>
      <c r="B7105" s="4" t="s">
        <v>207</v>
      </c>
      <c r="C7105" s="12">
        <v>4200000</v>
      </c>
      <c r="D7105" s="218"/>
      <c r="E7105" s="218"/>
      <c r="F7105" s="697"/>
      <c r="G7105" s="822">
        <v>2985249</v>
      </c>
      <c r="H7105" s="605">
        <v>0</v>
      </c>
      <c r="I7105" s="831">
        <f>H7105+G7105</f>
        <v>2985249</v>
      </c>
      <c r="J7105" s="604">
        <f>C7105-I7105</f>
        <v>1214751</v>
      </c>
      <c r="K7105" s="733">
        <f t="shared" si="3222"/>
        <v>71.077357142857139</v>
      </c>
    </row>
    <row r="7106" spans="1:11" ht="14.1" customHeight="1" x14ac:dyDescent="0.25">
      <c r="A7106" s="732" t="s">
        <v>211</v>
      </c>
      <c r="B7106" s="4" t="s">
        <v>208</v>
      </c>
      <c r="C7106" s="12">
        <v>8760000</v>
      </c>
      <c r="D7106" s="218"/>
      <c r="E7106" s="218"/>
      <c r="F7106" s="697"/>
      <c r="G7106" s="822">
        <v>8229144</v>
      </c>
      <c r="H7106" s="605">
        <v>0</v>
      </c>
      <c r="I7106" s="831">
        <f>H7106+G7106</f>
        <v>8229144</v>
      </c>
      <c r="J7106" s="604">
        <f>C7106-I7106</f>
        <v>530856</v>
      </c>
      <c r="K7106" s="733">
        <f t="shared" si="3222"/>
        <v>93.94</v>
      </c>
    </row>
    <row r="7107" spans="1:11" ht="14.1" customHeight="1" thickBot="1" x14ac:dyDescent="0.3">
      <c r="A7107" s="371" t="s">
        <v>19</v>
      </c>
      <c r="B7107" s="47" t="s">
        <v>20</v>
      </c>
      <c r="C7107" s="616">
        <f>C7108+C7111</f>
        <v>10000000</v>
      </c>
      <c r="D7107" s="616">
        <f t="shared" ref="D7107:J7107" si="3225">D7108+D7111</f>
        <v>0</v>
      </c>
      <c r="E7107" s="616">
        <f t="shared" si="3225"/>
        <v>0</v>
      </c>
      <c r="F7107" s="622">
        <f t="shared" si="3225"/>
        <v>0</v>
      </c>
      <c r="G7107" s="838">
        <f t="shared" si="3225"/>
        <v>8542500</v>
      </c>
      <c r="H7107" s="1594">
        <f t="shared" si="3225"/>
        <v>1457500</v>
      </c>
      <c r="I7107" s="962">
        <f t="shared" si="3225"/>
        <v>10000000</v>
      </c>
      <c r="J7107" s="632">
        <f t="shared" si="3225"/>
        <v>0</v>
      </c>
      <c r="K7107" s="739">
        <f t="shared" si="3222"/>
        <v>100</v>
      </c>
    </row>
    <row r="7108" spans="1:11" ht="14.1" customHeight="1" thickBot="1" x14ac:dyDescent="0.3">
      <c r="A7108" s="372" t="s">
        <v>225</v>
      </c>
      <c r="B7108" s="3" t="s">
        <v>80</v>
      </c>
      <c r="C7108" s="617">
        <f>C7109</f>
        <v>7800000</v>
      </c>
      <c r="D7108" s="617">
        <f t="shared" ref="D7108:J7109" si="3226">D7109</f>
        <v>0</v>
      </c>
      <c r="E7108" s="617">
        <f t="shared" si="3226"/>
        <v>0</v>
      </c>
      <c r="F7108" s="624">
        <f t="shared" si="3226"/>
        <v>0</v>
      </c>
      <c r="G7108" s="820">
        <f t="shared" si="3226"/>
        <v>6500000</v>
      </c>
      <c r="H7108" s="1279">
        <f t="shared" si="3226"/>
        <v>1300000</v>
      </c>
      <c r="I7108" s="934">
        <f t="shared" si="3226"/>
        <v>7800000</v>
      </c>
      <c r="J7108" s="625">
        <f t="shared" si="3226"/>
        <v>0</v>
      </c>
      <c r="K7108" s="741">
        <f t="shared" si="3222"/>
        <v>100</v>
      </c>
    </row>
    <row r="7109" spans="1:11" ht="14.1" customHeight="1" x14ac:dyDescent="0.25">
      <c r="A7109" s="747" t="s">
        <v>226</v>
      </c>
      <c r="B7109" s="41" t="s">
        <v>180</v>
      </c>
      <c r="C7109" s="618">
        <f>C7110</f>
        <v>7800000</v>
      </c>
      <c r="D7109" s="618">
        <f t="shared" si="3226"/>
        <v>0</v>
      </c>
      <c r="E7109" s="618">
        <f t="shared" si="3226"/>
        <v>0</v>
      </c>
      <c r="F7109" s="626">
        <f t="shared" si="3226"/>
        <v>0</v>
      </c>
      <c r="G7109" s="821">
        <f t="shared" si="3226"/>
        <v>6500000</v>
      </c>
      <c r="H7109" s="618">
        <f t="shared" si="3226"/>
        <v>1300000</v>
      </c>
      <c r="I7109" s="935">
        <f t="shared" si="3226"/>
        <v>7800000</v>
      </c>
      <c r="J7109" s="628">
        <f t="shared" si="3226"/>
        <v>0</v>
      </c>
      <c r="K7109" s="743">
        <f t="shared" si="3222"/>
        <v>100</v>
      </c>
    </row>
    <row r="7110" spans="1:11" ht="14.1" customHeight="1" x14ac:dyDescent="0.25">
      <c r="A7110" s="732" t="s">
        <v>227</v>
      </c>
      <c r="B7110" s="4" t="s">
        <v>254</v>
      </c>
      <c r="C7110" s="12">
        <v>7800000</v>
      </c>
      <c r="D7110" s="587"/>
      <c r="E7110" s="587"/>
      <c r="F7110" s="699"/>
      <c r="G7110" s="822">
        <v>6500000</v>
      </c>
      <c r="H7110" s="605">
        <v>1300000</v>
      </c>
      <c r="I7110" s="831">
        <f>H7110+G7110</f>
        <v>7800000</v>
      </c>
      <c r="J7110" s="604">
        <f>C7110-I7110</f>
        <v>0</v>
      </c>
      <c r="K7110" s="733">
        <f t="shared" si="3222"/>
        <v>100</v>
      </c>
    </row>
    <row r="7111" spans="1:11" ht="14.1" customHeight="1" x14ac:dyDescent="0.25">
      <c r="A7111" s="732" t="s">
        <v>224</v>
      </c>
      <c r="B7111" s="4" t="s">
        <v>136</v>
      </c>
      <c r="C7111" s="12">
        <f>C7112</f>
        <v>2200000</v>
      </c>
      <c r="D7111" s="12">
        <f t="shared" ref="D7111:J7112" si="3227">D7112</f>
        <v>0</v>
      </c>
      <c r="E7111" s="12">
        <f t="shared" si="3227"/>
        <v>0</v>
      </c>
      <c r="F7111" s="633">
        <f t="shared" si="3227"/>
        <v>0</v>
      </c>
      <c r="G7111" s="824">
        <f t="shared" si="3227"/>
        <v>2042500</v>
      </c>
      <c r="H7111" s="12">
        <f t="shared" si="3227"/>
        <v>157500</v>
      </c>
      <c r="I7111" s="834">
        <f t="shared" si="3227"/>
        <v>2200000</v>
      </c>
      <c r="J7111" s="634">
        <f t="shared" si="3227"/>
        <v>0</v>
      </c>
      <c r="K7111" s="733">
        <f t="shared" si="3222"/>
        <v>100</v>
      </c>
    </row>
    <row r="7112" spans="1:11" ht="14.1" customHeight="1" x14ac:dyDescent="0.25">
      <c r="A7112" s="732" t="s">
        <v>228</v>
      </c>
      <c r="B7112" s="4" t="s">
        <v>139</v>
      </c>
      <c r="C7112" s="12">
        <f>C7113</f>
        <v>2200000</v>
      </c>
      <c r="D7112" s="12">
        <f t="shared" si="3227"/>
        <v>0</v>
      </c>
      <c r="E7112" s="12">
        <f t="shared" si="3227"/>
        <v>0</v>
      </c>
      <c r="F7112" s="633">
        <f t="shared" si="3227"/>
        <v>0</v>
      </c>
      <c r="G7112" s="824">
        <f t="shared" si="3227"/>
        <v>2042500</v>
      </c>
      <c r="H7112" s="12">
        <f t="shared" si="3227"/>
        <v>157500</v>
      </c>
      <c r="I7112" s="834">
        <f t="shared" si="3227"/>
        <v>2200000</v>
      </c>
      <c r="J7112" s="634">
        <f t="shared" si="3227"/>
        <v>0</v>
      </c>
      <c r="K7112" s="733">
        <f t="shared" si="3222"/>
        <v>100</v>
      </c>
    </row>
    <row r="7113" spans="1:11" ht="14.1" customHeight="1" x14ac:dyDescent="0.25">
      <c r="A7113" s="732" t="s">
        <v>229</v>
      </c>
      <c r="B7113" s="4" t="s">
        <v>212</v>
      </c>
      <c r="C7113" s="12">
        <v>2200000</v>
      </c>
      <c r="D7113" s="587"/>
      <c r="E7113" s="587"/>
      <c r="F7113" s="699"/>
      <c r="G7113" s="822">
        <v>2042500</v>
      </c>
      <c r="H7113" s="605">
        <v>157500</v>
      </c>
      <c r="I7113" s="831">
        <f>H7113+G7113</f>
        <v>2200000</v>
      </c>
      <c r="J7113" s="604">
        <f>C7113-I7113</f>
        <v>0</v>
      </c>
      <c r="K7113" s="733">
        <f t="shared" si="3222"/>
        <v>100</v>
      </c>
    </row>
    <row r="7114" spans="1:11" ht="14.1" customHeight="1" thickBot="1" x14ac:dyDescent="0.3">
      <c r="A7114" s="371" t="s">
        <v>21</v>
      </c>
      <c r="B7114" s="47" t="s">
        <v>22</v>
      </c>
      <c r="C7114" s="616">
        <f>C7115</f>
        <v>7150000</v>
      </c>
      <c r="D7114" s="616">
        <f t="shared" ref="D7114:J7115" si="3228">D7115</f>
        <v>0</v>
      </c>
      <c r="E7114" s="616">
        <f t="shared" si="3228"/>
        <v>0</v>
      </c>
      <c r="F7114" s="622">
        <f t="shared" si="3228"/>
        <v>0</v>
      </c>
      <c r="G7114" s="819">
        <f t="shared" si="3228"/>
        <v>6495500</v>
      </c>
      <c r="H7114" s="616">
        <f t="shared" si="3228"/>
        <v>0</v>
      </c>
      <c r="I7114" s="961">
        <f t="shared" si="3228"/>
        <v>6495500</v>
      </c>
      <c r="J7114" s="865">
        <f t="shared" si="3228"/>
        <v>654500</v>
      </c>
      <c r="K7114" s="739">
        <f t="shared" si="3222"/>
        <v>90.84615384615384</v>
      </c>
    </row>
    <row r="7115" spans="1:11" ht="14.1" customHeight="1" thickBot="1" x14ac:dyDescent="0.3">
      <c r="A7115" s="372" t="s">
        <v>219</v>
      </c>
      <c r="B7115" s="3" t="s">
        <v>136</v>
      </c>
      <c r="C7115" s="617">
        <f>C7116</f>
        <v>7150000</v>
      </c>
      <c r="D7115" s="617">
        <f t="shared" si="3228"/>
        <v>0</v>
      </c>
      <c r="E7115" s="617">
        <f t="shared" si="3228"/>
        <v>0</v>
      </c>
      <c r="F7115" s="624">
        <f t="shared" si="3228"/>
        <v>0</v>
      </c>
      <c r="G7115" s="820">
        <f t="shared" si="3228"/>
        <v>6495500</v>
      </c>
      <c r="H7115" s="617">
        <f t="shared" si="3228"/>
        <v>0</v>
      </c>
      <c r="I7115" s="934">
        <f t="shared" si="3228"/>
        <v>6495500</v>
      </c>
      <c r="J7115" s="625">
        <f t="shared" si="3228"/>
        <v>654500</v>
      </c>
      <c r="K7115" s="741">
        <f t="shared" si="3222"/>
        <v>90.84615384615384</v>
      </c>
    </row>
    <row r="7116" spans="1:11" ht="14.1" customHeight="1" x14ac:dyDescent="0.25">
      <c r="A7116" s="747" t="s">
        <v>220</v>
      </c>
      <c r="B7116" s="41" t="s">
        <v>139</v>
      </c>
      <c r="C7116" s="618">
        <f>C7117+C7118</f>
        <v>7150000</v>
      </c>
      <c r="D7116" s="618">
        <f t="shared" ref="D7116:J7116" si="3229">D7117+D7118</f>
        <v>0</v>
      </c>
      <c r="E7116" s="618">
        <f t="shared" si="3229"/>
        <v>0</v>
      </c>
      <c r="F7116" s="626">
        <f t="shared" si="3229"/>
        <v>0</v>
      </c>
      <c r="G7116" s="821">
        <f t="shared" si="3229"/>
        <v>6495500</v>
      </c>
      <c r="H7116" s="618">
        <f t="shared" si="3229"/>
        <v>0</v>
      </c>
      <c r="I7116" s="935">
        <f t="shared" si="3229"/>
        <v>6495500</v>
      </c>
      <c r="J7116" s="628">
        <f t="shared" si="3229"/>
        <v>654500</v>
      </c>
      <c r="K7116" s="743">
        <f t="shared" si="3222"/>
        <v>90.84615384615384</v>
      </c>
    </row>
    <row r="7117" spans="1:11" ht="14.1" customHeight="1" x14ac:dyDescent="0.25">
      <c r="A7117" s="732" t="s">
        <v>221</v>
      </c>
      <c r="B7117" s="4" t="s">
        <v>213</v>
      </c>
      <c r="C7117" s="12">
        <v>6650000</v>
      </c>
      <c r="D7117" s="587"/>
      <c r="E7117" s="587"/>
      <c r="F7117" s="699"/>
      <c r="G7117" s="822">
        <v>5997500</v>
      </c>
      <c r="H7117" s="605">
        <v>0</v>
      </c>
      <c r="I7117" s="831">
        <f>H7117+G7117</f>
        <v>5997500</v>
      </c>
      <c r="J7117" s="604">
        <f>C7117-I7117</f>
        <v>652500</v>
      </c>
      <c r="K7117" s="733">
        <f t="shared" si="3222"/>
        <v>90.187969924812023</v>
      </c>
    </row>
    <row r="7118" spans="1:11" ht="14.1" customHeight="1" x14ac:dyDescent="0.25">
      <c r="A7118" s="732" t="s">
        <v>222</v>
      </c>
      <c r="B7118" s="4" t="s">
        <v>214</v>
      </c>
      <c r="C7118" s="12">
        <v>500000</v>
      </c>
      <c r="D7118" s="587"/>
      <c r="E7118" s="587"/>
      <c r="F7118" s="699"/>
      <c r="G7118" s="822">
        <v>498000</v>
      </c>
      <c r="H7118" s="605">
        <v>0</v>
      </c>
      <c r="I7118" s="831">
        <f>H7118+G7118</f>
        <v>498000</v>
      </c>
      <c r="J7118" s="604">
        <f>C7118-I7118</f>
        <v>2000</v>
      </c>
      <c r="K7118" s="733">
        <f t="shared" si="3222"/>
        <v>99.6</v>
      </c>
    </row>
    <row r="7119" spans="1:11" ht="14.1" customHeight="1" thickBot="1" x14ac:dyDescent="0.3">
      <c r="A7119" s="371" t="s">
        <v>23</v>
      </c>
      <c r="B7119" s="47" t="s">
        <v>24</v>
      </c>
      <c r="C7119" s="616">
        <f>C7120</f>
        <v>3000000</v>
      </c>
      <c r="D7119" s="616">
        <f t="shared" ref="D7119:J7120" si="3230">D7120</f>
        <v>0</v>
      </c>
      <c r="E7119" s="616">
        <f t="shared" si="3230"/>
        <v>0</v>
      </c>
      <c r="F7119" s="622">
        <f t="shared" si="3230"/>
        <v>0</v>
      </c>
      <c r="G7119" s="819">
        <f t="shared" si="3230"/>
        <v>2117750</v>
      </c>
      <c r="H7119" s="1593">
        <f t="shared" si="3230"/>
        <v>882250</v>
      </c>
      <c r="I7119" s="961">
        <f t="shared" si="3230"/>
        <v>3000000</v>
      </c>
      <c r="J7119" s="865">
        <f t="shared" si="3230"/>
        <v>0</v>
      </c>
      <c r="K7119" s="767">
        <f t="shared" si="3222"/>
        <v>100</v>
      </c>
    </row>
    <row r="7120" spans="1:11" ht="14.1" customHeight="1" thickBot="1" x14ac:dyDescent="0.3">
      <c r="A7120" s="372" t="s">
        <v>215</v>
      </c>
      <c r="B7120" s="3" t="s">
        <v>136</v>
      </c>
      <c r="C7120" s="617">
        <f>C7121</f>
        <v>3000000</v>
      </c>
      <c r="D7120" s="617">
        <f t="shared" si="3230"/>
        <v>0</v>
      </c>
      <c r="E7120" s="617">
        <f t="shared" si="3230"/>
        <v>0</v>
      </c>
      <c r="F7120" s="624">
        <f t="shared" si="3230"/>
        <v>0</v>
      </c>
      <c r="G7120" s="820">
        <f t="shared" si="3230"/>
        <v>2117750</v>
      </c>
      <c r="H7120" s="617">
        <f t="shared" si="3230"/>
        <v>882250</v>
      </c>
      <c r="I7120" s="934">
        <f t="shared" si="3230"/>
        <v>3000000</v>
      </c>
      <c r="J7120" s="625">
        <f t="shared" si="3230"/>
        <v>0</v>
      </c>
      <c r="K7120" s="741">
        <f t="shared" si="3222"/>
        <v>100</v>
      </c>
    </row>
    <row r="7121" spans="1:11" ht="14.1" customHeight="1" x14ac:dyDescent="0.25">
      <c r="A7121" s="747" t="s">
        <v>216</v>
      </c>
      <c r="B7121" s="41" t="s">
        <v>141</v>
      </c>
      <c r="C7121" s="618">
        <f>C7122+C7123</f>
        <v>3000000</v>
      </c>
      <c r="D7121" s="618">
        <f t="shared" ref="D7121:J7121" si="3231">D7122+D7123</f>
        <v>0</v>
      </c>
      <c r="E7121" s="618">
        <f t="shared" si="3231"/>
        <v>0</v>
      </c>
      <c r="F7121" s="626">
        <f t="shared" si="3231"/>
        <v>0</v>
      </c>
      <c r="G7121" s="821">
        <f t="shared" si="3231"/>
        <v>2117750</v>
      </c>
      <c r="H7121" s="618">
        <f t="shared" si="3231"/>
        <v>882250</v>
      </c>
      <c r="I7121" s="935">
        <f t="shared" si="3231"/>
        <v>3000000</v>
      </c>
      <c r="J7121" s="628">
        <f t="shared" si="3231"/>
        <v>0</v>
      </c>
      <c r="K7121" s="743">
        <f t="shared" si="3222"/>
        <v>100</v>
      </c>
    </row>
    <row r="7122" spans="1:11" ht="14.1" customHeight="1" x14ac:dyDescent="0.25">
      <c r="A7122" s="732" t="s">
        <v>218</v>
      </c>
      <c r="B7122" s="4" t="s">
        <v>723</v>
      </c>
      <c r="C7122" s="12">
        <v>1350000</v>
      </c>
      <c r="D7122" s="587"/>
      <c r="E7122" s="587"/>
      <c r="F7122" s="699"/>
      <c r="G7122" s="822">
        <v>762500</v>
      </c>
      <c r="H7122" s="605">
        <v>587500</v>
      </c>
      <c r="I7122" s="831">
        <f>H7122+G7122</f>
        <v>1350000</v>
      </c>
      <c r="J7122" s="636">
        <f>C7122-I7122</f>
        <v>0</v>
      </c>
      <c r="K7122" s="733">
        <f t="shared" si="3222"/>
        <v>100</v>
      </c>
    </row>
    <row r="7123" spans="1:11" ht="14.1" customHeight="1" x14ac:dyDescent="0.25">
      <c r="A7123" s="732" t="s">
        <v>217</v>
      </c>
      <c r="B7123" s="4" t="s">
        <v>142</v>
      </c>
      <c r="C7123" s="12">
        <v>1650000</v>
      </c>
      <c r="D7123" s="587"/>
      <c r="E7123" s="587"/>
      <c r="F7123" s="699"/>
      <c r="G7123" s="822">
        <v>1355250</v>
      </c>
      <c r="H7123" s="605">
        <v>294750</v>
      </c>
      <c r="I7123" s="831">
        <f>H7123+G7123</f>
        <v>1650000</v>
      </c>
      <c r="J7123" s="636">
        <f>C7123-I7123</f>
        <v>0</v>
      </c>
      <c r="K7123" s="733">
        <f t="shared" si="3222"/>
        <v>100</v>
      </c>
    </row>
    <row r="7124" spans="1:11" ht="14.1" customHeight="1" thickBot="1" x14ac:dyDescent="0.3">
      <c r="A7124" s="371" t="s">
        <v>25</v>
      </c>
      <c r="B7124" s="47" t="s">
        <v>26</v>
      </c>
      <c r="C7124" s="616">
        <f>C7125</f>
        <v>4000000</v>
      </c>
      <c r="D7124" s="616">
        <f t="shared" ref="D7124:J7126" si="3232">D7125</f>
        <v>0</v>
      </c>
      <c r="E7124" s="616">
        <f t="shared" si="3232"/>
        <v>0</v>
      </c>
      <c r="F7124" s="622">
        <f t="shared" si="3232"/>
        <v>0</v>
      </c>
      <c r="G7124" s="819">
        <f t="shared" si="3232"/>
        <v>3592000</v>
      </c>
      <c r="H7124" s="616">
        <f t="shared" si="3232"/>
        <v>0</v>
      </c>
      <c r="I7124" s="961">
        <f t="shared" si="3232"/>
        <v>3592000</v>
      </c>
      <c r="J7124" s="865">
        <f t="shared" si="3232"/>
        <v>408000</v>
      </c>
      <c r="K7124" s="767">
        <f t="shared" si="3222"/>
        <v>89.8</v>
      </c>
    </row>
    <row r="7125" spans="1:11" ht="14.1" customHeight="1" thickBot="1" x14ac:dyDescent="0.3">
      <c r="A7125" s="372" t="s">
        <v>231</v>
      </c>
      <c r="B7125" s="3" t="s">
        <v>136</v>
      </c>
      <c r="C7125" s="617">
        <f>C7126</f>
        <v>4000000</v>
      </c>
      <c r="D7125" s="617">
        <f t="shared" si="3232"/>
        <v>0</v>
      </c>
      <c r="E7125" s="617">
        <f t="shared" si="3232"/>
        <v>0</v>
      </c>
      <c r="F7125" s="624">
        <f t="shared" si="3232"/>
        <v>0</v>
      </c>
      <c r="G7125" s="820">
        <f t="shared" si="3232"/>
        <v>3592000</v>
      </c>
      <c r="H7125" s="617">
        <f t="shared" si="3232"/>
        <v>0</v>
      </c>
      <c r="I7125" s="934">
        <f t="shared" si="3232"/>
        <v>3592000</v>
      </c>
      <c r="J7125" s="625">
        <f t="shared" si="3232"/>
        <v>408000</v>
      </c>
      <c r="K7125" s="741">
        <f t="shared" si="3222"/>
        <v>89.8</v>
      </c>
    </row>
    <row r="7126" spans="1:11" ht="14.1" customHeight="1" x14ac:dyDescent="0.25">
      <c r="A7126" s="747" t="s">
        <v>232</v>
      </c>
      <c r="B7126" s="41" t="s">
        <v>139</v>
      </c>
      <c r="C7126" s="618">
        <f>C7127</f>
        <v>4000000</v>
      </c>
      <c r="D7126" s="618">
        <f t="shared" si="3232"/>
        <v>0</v>
      </c>
      <c r="E7126" s="618">
        <f t="shared" si="3232"/>
        <v>0</v>
      </c>
      <c r="F7126" s="626">
        <f t="shared" si="3232"/>
        <v>0</v>
      </c>
      <c r="G7126" s="821">
        <f t="shared" si="3232"/>
        <v>3592000</v>
      </c>
      <c r="H7126" s="618">
        <f t="shared" si="3232"/>
        <v>0</v>
      </c>
      <c r="I7126" s="935">
        <f t="shared" si="3232"/>
        <v>3592000</v>
      </c>
      <c r="J7126" s="628">
        <f t="shared" si="3232"/>
        <v>408000</v>
      </c>
      <c r="K7126" s="743">
        <f t="shared" si="3222"/>
        <v>89.8</v>
      </c>
    </row>
    <row r="7127" spans="1:11" ht="14.1" customHeight="1" x14ac:dyDescent="0.25">
      <c r="A7127" s="732" t="s">
        <v>233</v>
      </c>
      <c r="B7127" s="4" t="s">
        <v>230</v>
      </c>
      <c r="C7127" s="12">
        <v>4000000</v>
      </c>
      <c r="D7127" s="587"/>
      <c r="E7127" s="587"/>
      <c r="F7127" s="699"/>
      <c r="G7127" s="822">
        <v>3592000</v>
      </c>
      <c r="H7127" s="605">
        <v>0</v>
      </c>
      <c r="I7127" s="823">
        <f>H7127+G7127</f>
        <v>3592000</v>
      </c>
      <c r="J7127" s="604">
        <f>C7127-I7127</f>
        <v>408000</v>
      </c>
      <c r="K7127" s="733">
        <f t="shared" si="3222"/>
        <v>89.8</v>
      </c>
    </row>
    <row r="7128" spans="1:11" ht="14.1" customHeight="1" thickBot="1" x14ac:dyDescent="0.3">
      <c r="A7128" s="371" t="s">
        <v>27</v>
      </c>
      <c r="B7128" s="47" t="s">
        <v>28</v>
      </c>
      <c r="C7128" s="616">
        <f>C7129</f>
        <v>1200000</v>
      </c>
      <c r="D7128" s="616">
        <f t="shared" ref="D7128:J7130" si="3233">D7129</f>
        <v>0</v>
      </c>
      <c r="E7128" s="616">
        <f t="shared" si="3233"/>
        <v>0</v>
      </c>
      <c r="F7128" s="622">
        <f t="shared" si="3233"/>
        <v>0</v>
      </c>
      <c r="G7128" s="838">
        <f t="shared" si="3233"/>
        <v>1190000</v>
      </c>
      <c r="H7128" s="641">
        <f t="shared" si="3233"/>
        <v>0</v>
      </c>
      <c r="I7128" s="962">
        <f t="shared" si="3233"/>
        <v>1190000</v>
      </c>
      <c r="J7128" s="632">
        <f t="shared" si="3233"/>
        <v>10000</v>
      </c>
      <c r="K7128" s="739">
        <f t="shared" si="3222"/>
        <v>99.166666666666671</v>
      </c>
    </row>
    <row r="7129" spans="1:11" ht="14.1" customHeight="1" thickBot="1" x14ac:dyDescent="0.3">
      <c r="A7129" s="372" t="s">
        <v>235</v>
      </c>
      <c r="B7129" s="3" t="s">
        <v>136</v>
      </c>
      <c r="C7129" s="617">
        <f>C7130</f>
        <v>1200000</v>
      </c>
      <c r="D7129" s="617">
        <f t="shared" si="3233"/>
        <v>0</v>
      </c>
      <c r="E7129" s="617">
        <f t="shared" si="3233"/>
        <v>0</v>
      </c>
      <c r="F7129" s="624">
        <f t="shared" si="3233"/>
        <v>0</v>
      </c>
      <c r="G7129" s="820">
        <f t="shared" si="3233"/>
        <v>1190000</v>
      </c>
      <c r="H7129" s="617">
        <f t="shared" si="3233"/>
        <v>0</v>
      </c>
      <c r="I7129" s="934">
        <f t="shared" si="3233"/>
        <v>1190000</v>
      </c>
      <c r="J7129" s="625">
        <f t="shared" si="3233"/>
        <v>10000</v>
      </c>
      <c r="K7129" s="741">
        <f t="shared" si="3222"/>
        <v>99.166666666666671</v>
      </c>
    </row>
    <row r="7130" spans="1:11" ht="14.1" customHeight="1" x14ac:dyDescent="0.25">
      <c r="A7130" s="747" t="s">
        <v>236</v>
      </c>
      <c r="B7130" s="41" t="s">
        <v>206</v>
      </c>
      <c r="C7130" s="618">
        <f>C7131</f>
        <v>1200000</v>
      </c>
      <c r="D7130" s="618">
        <f t="shared" si="3233"/>
        <v>0</v>
      </c>
      <c r="E7130" s="618">
        <f t="shared" si="3233"/>
        <v>0</v>
      </c>
      <c r="F7130" s="626">
        <f t="shared" si="3233"/>
        <v>0</v>
      </c>
      <c r="G7130" s="821">
        <f t="shared" si="3233"/>
        <v>1190000</v>
      </c>
      <c r="H7130" s="618">
        <f t="shared" si="3233"/>
        <v>0</v>
      </c>
      <c r="I7130" s="935">
        <f t="shared" si="3233"/>
        <v>1190000</v>
      </c>
      <c r="J7130" s="628">
        <f t="shared" si="3233"/>
        <v>10000</v>
      </c>
      <c r="K7130" s="743">
        <f t="shared" si="3222"/>
        <v>99.166666666666671</v>
      </c>
    </row>
    <row r="7131" spans="1:11" ht="14.1" customHeight="1" x14ac:dyDescent="0.25">
      <c r="A7131" s="732" t="s">
        <v>237</v>
      </c>
      <c r="B7131" s="4" t="s">
        <v>234</v>
      </c>
      <c r="C7131" s="12">
        <v>1200000</v>
      </c>
      <c r="D7131" s="587"/>
      <c r="E7131" s="587"/>
      <c r="F7131" s="699"/>
      <c r="G7131" s="822">
        <v>1190000</v>
      </c>
      <c r="H7131" s="605"/>
      <c r="I7131" s="831">
        <f>H7131+G7131</f>
        <v>1190000</v>
      </c>
      <c r="J7131" s="604">
        <f>C7131-I7131</f>
        <v>10000</v>
      </c>
      <c r="K7131" s="733">
        <f t="shared" si="3222"/>
        <v>99.166666666666671</v>
      </c>
    </row>
    <row r="7132" spans="1:11" ht="14.1" customHeight="1" thickBot="1" x14ac:dyDescent="0.3">
      <c r="A7132" s="371" t="s">
        <v>29</v>
      </c>
      <c r="B7132" s="47" t="s">
        <v>30</v>
      </c>
      <c r="C7132" s="616">
        <f>C7133</f>
        <v>17814000</v>
      </c>
      <c r="D7132" s="616">
        <f t="shared" ref="D7132:J7133" si="3234">D7133</f>
        <v>0</v>
      </c>
      <c r="E7132" s="616">
        <f t="shared" si="3234"/>
        <v>0</v>
      </c>
      <c r="F7132" s="622">
        <f t="shared" si="3234"/>
        <v>0</v>
      </c>
      <c r="G7132" s="819">
        <f t="shared" si="3234"/>
        <v>14094000</v>
      </c>
      <c r="H7132" s="1595">
        <f t="shared" si="3234"/>
        <v>2304000</v>
      </c>
      <c r="I7132" s="961">
        <f t="shared" si="3234"/>
        <v>16398000</v>
      </c>
      <c r="J7132" s="865">
        <f t="shared" si="3234"/>
        <v>1416000</v>
      </c>
      <c r="K7132" s="767">
        <f t="shared" si="3222"/>
        <v>92.051195688784105</v>
      </c>
    </row>
    <row r="7133" spans="1:11" ht="14.1" customHeight="1" thickBot="1" x14ac:dyDescent="0.3">
      <c r="A7133" s="372" t="s">
        <v>241</v>
      </c>
      <c r="B7133" s="3" t="s">
        <v>136</v>
      </c>
      <c r="C7133" s="617">
        <f>C7134</f>
        <v>17814000</v>
      </c>
      <c r="D7133" s="617">
        <f t="shared" si="3234"/>
        <v>0</v>
      </c>
      <c r="E7133" s="617">
        <f t="shared" si="3234"/>
        <v>0</v>
      </c>
      <c r="F7133" s="624">
        <f t="shared" si="3234"/>
        <v>0</v>
      </c>
      <c r="G7133" s="820">
        <f t="shared" si="3234"/>
        <v>14094000</v>
      </c>
      <c r="H7133" s="617">
        <f t="shared" si="3234"/>
        <v>2304000</v>
      </c>
      <c r="I7133" s="934">
        <f t="shared" si="3234"/>
        <v>16398000</v>
      </c>
      <c r="J7133" s="625">
        <f t="shared" si="3234"/>
        <v>1416000</v>
      </c>
      <c r="K7133" s="741">
        <f t="shared" si="3222"/>
        <v>92.051195688784105</v>
      </c>
    </row>
    <row r="7134" spans="1:11" ht="14.1" customHeight="1" x14ac:dyDescent="0.25">
      <c r="A7134" s="747" t="s">
        <v>242</v>
      </c>
      <c r="B7134" s="41" t="s">
        <v>238</v>
      </c>
      <c r="C7134" s="618">
        <f>C7135+C7136</f>
        <v>17814000</v>
      </c>
      <c r="D7134" s="618">
        <f t="shared" ref="D7134:J7134" si="3235">D7135+D7136</f>
        <v>0</v>
      </c>
      <c r="E7134" s="618">
        <f t="shared" si="3235"/>
        <v>0</v>
      </c>
      <c r="F7134" s="626">
        <f t="shared" si="3235"/>
        <v>0</v>
      </c>
      <c r="G7134" s="821">
        <f t="shared" si="3235"/>
        <v>14094000</v>
      </c>
      <c r="H7134" s="618">
        <f t="shared" si="3235"/>
        <v>2304000</v>
      </c>
      <c r="I7134" s="935">
        <f t="shared" si="3235"/>
        <v>16398000</v>
      </c>
      <c r="J7134" s="628">
        <f t="shared" si="3235"/>
        <v>1416000</v>
      </c>
      <c r="K7134" s="743">
        <f t="shared" si="3222"/>
        <v>92.051195688784105</v>
      </c>
    </row>
    <row r="7135" spans="1:11" ht="14.1" customHeight="1" x14ac:dyDescent="0.25">
      <c r="A7135" s="732" t="s">
        <v>244</v>
      </c>
      <c r="B7135" s="4" t="s">
        <v>239</v>
      </c>
      <c r="C7135" s="12">
        <v>6864000</v>
      </c>
      <c r="D7135" s="218"/>
      <c r="E7135" s="218"/>
      <c r="F7135" s="697"/>
      <c r="G7135" s="822">
        <v>4944000</v>
      </c>
      <c r="H7135" s="605">
        <v>504000</v>
      </c>
      <c r="I7135" s="831">
        <f>H7135+G7135</f>
        <v>5448000</v>
      </c>
      <c r="J7135" s="604">
        <f>C7135-I7135</f>
        <v>1416000</v>
      </c>
      <c r="K7135" s="733">
        <f t="shared" si="3222"/>
        <v>79.370629370629374</v>
      </c>
    </row>
    <row r="7136" spans="1:11" ht="14.1" customHeight="1" x14ac:dyDescent="0.25">
      <c r="A7136" s="732" t="s">
        <v>243</v>
      </c>
      <c r="B7136" s="5" t="s">
        <v>240</v>
      </c>
      <c r="C7136" s="12">
        <v>10950000</v>
      </c>
      <c r="D7136" s="218"/>
      <c r="E7136" s="218"/>
      <c r="F7136" s="697"/>
      <c r="G7136" s="822">
        <v>9150000</v>
      </c>
      <c r="H7136" s="605">
        <v>1800000</v>
      </c>
      <c r="I7136" s="831">
        <f>H7136+G7136</f>
        <v>10950000</v>
      </c>
      <c r="J7136" s="604">
        <f>C7136-I7136</f>
        <v>0</v>
      </c>
      <c r="K7136" s="733">
        <f t="shared" si="3222"/>
        <v>100</v>
      </c>
    </row>
    <row r="7137" spans="1:11" ht="14.1" customHeight="1" x14ac:dyDescent="0.25">
      <c r="A7137" s="879"/>
      <c r="B7137" s="879"/>
      <c r="C7137" s="880"/>
      <c r="D7137" s="881"/>
      <c r="E7137" s="881"/>
      <c r="F7137" s="881"/>
      <c r="G7137" s="882"/>
      <c r="H7137" s="882"/>
      <c r="I7137" s="941"/>
      <c r="J7137" s="883"/>
      <c r="K7137" s="884"/>
    </row>
    <row r="7138" spans="1:11" ht="14.1" customHeight="1" x14ac:dyDescent="0.25">
      <c r="A7138" s="7"/>
      <c r="C7138" s="885"/>
      <c r="D7138" s="220"/>
      <c r="E7138" s="220"/>
      <c r="F7138" s="220"/>
      <c r="G7138" s="415"/>
      <c r="H7138" s="415"/>
      <c r="I7138" s="942"/>
      <c r="J7138" s="886"/>
      <c r="K7138" s="887"/>
    </row>
    <row r="7139" spans="1:11" ht="14.1" customHeight="1" x14ac:dyDescent="0.25">
      <c r="A7139" s="7"/>
      <c r="B7139" s="7"/>
      <c r="C7139" s="885"/>
      <c r="D7139" s="220"/>
      <c r="E7139" s="220"/>
      <c r="F7139" s="220"/>
      <c r="G7139" s="415"/>
      <c r="H7139" s="415"/>
      <c r="I7139" s="942"/>
      <c r="J7139" s="886"/>
      <c r="K7139" s="887"/>
    </row>
    <row r="7140" spans="1:11" ht="14.1" customHeight="1" x14ac:dyDescent="0.25">
      <c r="A7140" s="7"/>
      <c r="B7140" s="7"/>
      <c r="C7140" s="885"/>
      <c r="D7140" s="220"/>
      <c r="E7140" s="220"/>
      <c r="F7140" s="220"/>
      <c r="G7140" s="415"/>
      <c r="H7140" s="415"/>
      <c r="I7140" s="942"/>
      <c r="J7140" s="886"/>
      <c r="K7140" s="887">
        <v>6</v>
      </c>
    </row>
    <row r="7141" spans="1:11" ht="14.1" customHeight="1" x14ac:dyDescent="0.25">
      <c r="A7141" s="717" t="s">
        <v>435</v>
      </c>
      <c r="B7141" s="689">
        <v>2</v>
      </c>
      <c r="C7141" s="690" t="s">
        <v>436</v>
      </c>
      <c r="D7141" s="690" t="s">
        <v>437</v>
      </c>
      <c r="E7141" s="690" t="s">
        <v>438</v>
      </c>
      <c r="F7141" s="691" t="s">
        <v>439</v>
      </c>
      <c r="G7141" s="801">
        <v>7</v>
      </c>
      <c r="H7141" s="581">
        <v>8</v>
      </c>
      <c r="I7141" s="924">
        <v>9</v>
      </c>
      <c r="J7141" s="582">
        <v>10</v>
      </c>
      <c r="K7141" s="718">
        <v>11</v>
      </c>
    </row>
    <row r="7142" spans="1:11" ht="14.1" customHeight="1" thickBot="1" x14ac:dyDescent="0.3">
      <c r="A7142" s="371" t="s">
        <v>31</v>
      </c>
      <c r="B7142" s="47" t="s">
        <v>32</v>
      </c>
      <c r="C7142" s="616">
        <f>C7143</f>
        <v>23000000</v>
      </c>
      <c r="D7142" s="616">
        <f t="shared" ref="D7142:J7144" si="3236">D7143</f>
        <v>0</v>
      </c>
      <c r="E7142" s="616">
        <f t="shared" si="3236"/>
        <v>0</v>
      </c>
      <c r="F7142" s="622">
        <f t="shared" si="3236"/>
        <v>0</v>
      </c>
      <c r="G7142" s="819">
        <f t="shared" si="3236"/>
        <v>19261768</v>
      </c>
      <c r="H7142" s="616">
        <f t="shared" si="3236"/>
        <v>0</v>
      </c>
      <c r="I7142" s="961">
        <f t="shared" si="3236"/>
        <v>19261768</v>
      </c>
      <c r="J7142" s="865">
        <f t="shared" si="3236"/>
        <v>3738232</v>
      </c>
      <c r="K7142" s="767">
        <f t="shared" ref="K7142:K7157" si="3237">I7142/C7142*100</f>
        <v>83.746817391304347</v>
      </c>
    </row>
    <row r="7143" spans="1:11" ht="14.1" customHeight="1" thickBot="1" x14ac:dyDescent="0.3">
      <c r="A7143" s="372" t="s">
        <v>248</v>
      </c>
      <c r="B7143" s="3" t="s">
        <v>136</v>
      </c>
      <c r="C7143" s="617">
        <f>C7144</f>
        <v>23000000</v>
      </c>
      <c r="D7143" s="617">
        <f t="shared" si="3236"/>
        <v>0</v>
      </c>
      <c r="E7143" s="617">
        <f t="shared" si="3236"/>
        <v>0</v>
      </c>
      <c r="F7143" s="624">
        <f t="shared" si="3236"/>
        <v>0</v>
      </c>
      <c r="G7143" s="820">
        <f t="shared" si="3236"/>
        <v>19261768</v>
      </c>
      <c r="H7143" s="617">
        <f t="shared" si="3236"/>
        <v>0</v>
      </c>
      <c r="I7143" s="934">
        <f t="shared" si="3236"/>
        <v>19261768</v>
      </c>
      <c r="J7143" s="625">
        <f t="shared" si="3236"/>
        <v>3738232</v>
      </c>
      <c r="K7143" s="741">
        <f t="shared" si="3237"/>
        <v>83.746817391304347</v>
      </c>
    </row>
    <row r="7144" spans="1:11" ht="14.1" customHeight="1" x14ac:dyDescent="0.25">
      <c r="A7144" s="747" t="s">
        <v>249</v>
      </c>
      <c r="B7144" s="41" t="s">
        <v>245</v>
      </c>
      <c r="C7144" s="618">
        <f>C7145</f>
        <v>23000000</v>
      </c>
      <c r="D7144" s="618">
        <f t="shared" si="3236"/>
        <v>0</v>
      </c>
      <c r="E7144" s="618">
        <f t="shared" si="3236"/>
        <v>0</v>
      </c>
      <c r="F7144" s="626">
        <f t="shared" si="3236"/>
        <v>0</v>
      </c>
      <c r="G7144" s="821">
        <f t="shared" si="3236"/>
        <v>19261768</v>
      </c>
      <c r="H7144" s="618">
        <f t="shared" si="3236"/>
        <v>0</v>
      </c>
      <c r="I7144" s="935">
        <f t="shared" si="3236"/>
        <v>19261768</v>
      </c>
      <c r="J7144" s="628">
        <f t="shared" si="3236"/>
        <v>3738232</v>
      </c>
      <c r="K7144" s="743">
        <f t="shared" si="3237"/>
        <v>83.746817391304347</v>
      </c>
    </row>
    <row r="7145" spans="1:11" ht="14.1" customHeight="1" x14ac:dyDescent="0.25">
      <c r="A7145" s="732" t="s">
        <v>250</v>
      </c>
      <c r="B7145" s="4" t="s">
        <v>246</v>
      </c>
      <c r="C7145" s="12">
        <v>23000000</v>
      </c>
      <c r="D7145" s="587"/>
      <c r="E7145" s="587"/>
      <c r="F7145" s="699"/>
      <c r="G7145" s="822">
        <v>19261768</v>
      </c>
      <c r="H7145" s="605">
        <v>0</v>
      </c>
      <c r="I7145" s="823">
        <f>H7145+G7145</f>
        <v>19261768</v>
      </c>
      <c r="J7145" s="604">
        <f>C7145-I7145</f>
        <v>3738232</v>
      </c>
      <c r="K7145" s="733">
        <f t="shared" si="3237"/>
        <v>83.746817391304347</v>
      </c>
    </row>
    <row r="7146" spans="1:11" ht="14.1" customHeight="1" thickBot="1" x14ac:dyDescent="0.3">
      <c r="A7146" s="371" t="s">
        <v>33</v>
      </c>
      <c r="B7146" s="47" t="s">
        <v>34</v>
      </c>
      <c r="C7146" s="616">
        <f>C7147</f>
        <v>39000000</v>
      </c>
      <c r="D7146" s="616">
        <f t="shared" ref="D7146:J7148" si="3238">D7147</f>
        <v>0</v>
      </c>
      <c r="E7146" s="616">
        <f t="shared" si="3238"/>
        <v>0</v>
      </c>
      <c r="F7146" s="622">
        <f t="shared" si="3238"/>
        <v>0</v>
      </c>
      <c r="G7146" s="838">
        <f t="shared" si="3238"/>
        <v>32145000</v>
      </c>
      <c r="H7146" s="641">
        <f t="shared" si="3238"/>
        <v>0</v>
      </c>
      <c r="I7146" s="962">
        <f t="shared" si="3238"/>
        <v>32145000</v>
      </c>
      <c r="J7146" s="632">
        <f t="shared" si="3238"/>
        <v>6855000</v>
      </c>
      <c r="K7146" s="739">
        <f t="shared" si="3237"/>
        <v>82.42307692307692</v>
      </c>
    </row>
    <row r="7147" spans="1:11" ht="14.1" customHeight="1" thickBot="1" x14ac:dyDescent="0.3">
      <c r="A7147" s="372" t="s">
        <v>251</v>
      </c>
      <c r="B7147" s="3" t="s">
        <v>136</v>
      </c>
      <c r="C7147" s="617">
        <f>C7148</f>
        <v>39000000</v>
      </c>
      <c r="D7147" s="617">
        <f t="shared" si="3238"/>
        <v>0</v>
      </c>
      <c r="E7147" s="617">
        <f t="shared" si="3238"/>
        <v>0</v>
      </c>
      <c r="F7147" s="624">
        <f t="shared" si="3238"/>
        <v>0</v>
      </c>
      <c r="G7147" s="820">
        <f t="shared" si="3238"/>
        <v>32145000</v>
      </c>
      <c r="H7147" s="617">
        <f t="shared" si="3238"/>
        <v>0</v>
      </c>
      <c r="I7147" s="934">
        <f t="shared" si="3238"/>
        <v>32145000</v>
      </c>
      <c r="J7147" s="625">
        <f t="shared" si="3238"/>
        <v>6855000</v>
      </c>
      <c r="K7147" s="741">
        <f t="shared" si="3237"/>
        <v>82.42307692307692</v>
      </c>
    </row>
    <row r="7148" spans="1:11" ht="14.1" customHeight="1" x14ac:dyDescent="0.25">
      <c r="A7148" s="747" t="s">
        <v>252</v>
      </c>
      <c r="B7148" s="41" t="s">
        <v>245</v>
      </c>
      <c r="C7148" s="618">
        <f>C7149</f>
        <v>39000000</v>
      </c>
      <c r="D7148" s="618">
        <f t="shared" si="3238"/>
        <v>0</v>
      </c>
      <c r="E7148" s="618">
        <f t="shared" si="3238"/>
        <v>0</v>
      </c>
      <c r="F7148" s="626">
        <f t="shared" si="3238"/>
        <v>0</v>
      </c>
      <c r="G7148" s="821">
        <f t="shared" si="3238"/>
        <v>32145000</v>
      </c>
      <c r="H7148" s="618">
        <f t="shared" si="3238"/>
        <v>0</v>
      </c>
      <c r="I7148" s="935">
        <f t="shared" si="3238"/>
        <v>32145000</v>
      </c>
      <c r="J7148" s="628">
        <f t="shared" si="3238"/>
        <v>6855000</v>
      </c>
      <c r="K7148" s="743">
        <f t="shared" si="3237"/>
        <v>82.42307692307692</v>
      </c>
    </row>
    <row r="7149" spans="1:11" ht="14.1" customHeight="1" x14ac:dyDescent="0.25">
      <c r="A7149" s="732" t="s">
        <v>253</v>
      </c>
      <c r="B7149" s="4" t="s">
        <v>247</v>
      </c>
      <c r="C7149" s="12">
        <v>39000000</v>
      </c>
      <c r="D7149" s="587"/>
      <c r="E7149" s="587"/>
      <c r="F7149" s="699"/>
      <c r="G7149" s="822">
        <v>32145000</v>
      </c>
      <c r="H7149" s="605">
        <v>0</v>
      </c>
      <c r="I7149" s="831">
        <f>H7149+G7149</f>
        <v>32145000</v>
      </c>
      <c r="J7149" s="604">
        <f>C7149-I7149</f>
        <v>6855000</v>
      </c>
      <c r="K7149" s="733">
        <f t="shared" si="3237"/>
        <v>82.42307692307692</v>
      </c>
    </row>
    <row r="7150" spans="1:11" ht="14.1" customHeight="1" thickBot="1" x14ac:dyDescent="0.3">
      <c r="A7150" s="371" t="s">
        <v>35</v>
      </c>
      <c r="B7150" s="47" t="s">
        <v>36</v>
      </c>
      <c r="C7150" s="616">
        <f>C7151</f>
        <v>5000000</v>
      </c>
      <c r="D7150" s="616">
        <f t="shared" ref="D7150:J7152" si="3239">D7151</f>
        <v>0</v>
      </c>
      <c r="E7150" s="616">
        <f t="shared" si="3239"/>
        <v>0</v>
      </c>
      <c r="F7150" s="622">
        <f t="shared" si="3239"/>
        <v>0</v>
      </c>
      <c r="G7150" s="838">
        <f t="shared" si="3239"/>
        <v>3472000</v>
      </c>
      <c r="H7150" s="1594">
        <f t="shared" si="3239"/>
        <v>1522500</v>
      </c>
      <c r="I7150" s="962">
        <f t="shared" si="3239"/>
        <v>4994500</v>
      </c>
      <c r="J7150" s="632">
        <f t="shared" si="3239"/>
        <v>5500</v>
      </c>
      <c r="K7150" s="739">
        <f t="shared" si="3237"/>
        <v>99.89</v>
      </c>
    </row>
    <row r="7151" spans="1:11" ht="14.1" customHeight="1" thickBot="1" x14ac:dyDescent="0.3">
      <c r="A7151" s="372" t="s">
        <v>255</v>
      </c>
      <c r="B7151" s="3" t="s">
        <v>80</v>
      </c>
      <c r="C7151" s="617">
        <f>C7152</f>
        <v>5000000</v>
      </c>
      <c r="D7151" s="617">
        <f t="shared" si="3239"/>
        <v>0</v>
      </c>
      <c r="E7151" s="617">
        <f t="shared" si="3239"/>
        <v>0</v>
      </c>
      <c r="F7151" s="624">
        <f t="shared" si="3239"/>
        <v>0</v>
      </c>
      <c r="G7151" s="820">
        <f t="shared" si="3239"/>
        <v>3472000</v>
      </c>
      <c r="H7151" s="617">
        <f t="shared" si="3239"/>
        <v>1522500</v>
      </c>
      <c r="I7151" s="934">
        <f t="shared" si="3239"/>
        <v>4994500</v>
      </c>
      <c r="J7151" s="625">
        <f t="shared" si="3239"/>
        <v>5500</v>
      </c>
      <c r="K7151" s="741">
        <f t="shared" si="3237"/>
        <v>99.89</v>
      </c>
    </row>
    <row r="7152" spans="1:11" ht="14.1" customHeight="1" x14ac:dyDescent="0.25">
      <c r="A7152" s="747" t="s">
        <v>851</v>
      </c>
      <c r="B7152" s="41" t="s">
        <v>1001</v>
      </c>
      <c r="C7152" s="618">
        <f>C7153</f>
        <v>5000000</v>
      </c>
      <c r="D7152" s="618">
        <f t="shared" si="3239"/>
        <v>0</v>
      </c>
      <c r="E7152" s="618">
        <f t="shared" si="3239"/>
        <v>0</v>
      </c>
      <c r="F7152" s="626">
        <f t="shared" si="3239"/>
        <v>0</v>
      </c>
      <c r="G7152" s="821">
        <f t="shared" si="3239"/>
        <v>3472000</v>
      </c>
      <c r="H7152" s="618">
        <f t="shared" si="3239"/>
        <v>1522500</v>
      </c>
      <c r="I7152" s="935">
        <f t="shared" si="3239"/>
        <v>4994500</v>
      </c>
      <c r="J7152" s="628">
        <f t="shared" si="3239"/>
        <v>5500</v>
      </c>
      <c r="K7152" s="743">
        <f t="shared" si="3237"/>
        <v>99.89</v>
      </c>
    </row>
    <row r="7153" spans="1:13" ht="14.1" customHeight="1" x14ac:dyDescent="0.25">
      <c r="A7153" s="732" t="s">
        <v>852</v>
      </c>
      <c r="B7153" s="4" t="s">
        <v>1000</v>
      </c>
      <c r="C7153" s="12">
        <v>5000000</v>
      </c>
      <c r="D7153" s="218"/>
      <c r="E7153" s="218"/>
      <c r="F7153" s="697"/>
      <c r="G7153" s="822">
        <v>3472000</v>
      </c>
      <c r="H7153" s="605">
        <v>1522500</v>
      </c>
      <c r="I7153" s="823">
        <f>H7153+G7153</f>
        <v>4994500</v>
      </c>
      <c r="J7153" s="604">
        <f>C7153-I7153</f>
        <v>5500</v>
      </c>
      <c r="K7153" s="733">
        <f t="shared" si="3237"/>
        <v>99.89</v>
      </c>
    </row>
    <row r="7154" spans="1:13" ht="14.1" customHeight="1" x14ac:dyDescent="0.25">
      <c r="A7154" s="745" t="s">
        <v>105</v>
      </c>
      <c r="B7154" s="38" t="s">
        <v>92</v>
      </c>
      <c r="C7154" s="620">
        <f t="shared" ref="C7154:J7154" si="3240">C7155+C7164+C7168+C7175+C7186+C7193+C7197+C7201</f>
        <v>173845000</v>
      </c>
      <c r="D7154" s="620">
        <f t="shared" si="3240"/>
        <v>0</v>
      </c>
      <c r="E7154" s="620">
        <f t="shared" si="3240"/>
        <v>0</v>
      </c>
      <c r="F7154" s="453">
        <f t="shared" si="3240"/>
        <v>0</v>
      </c>
      <c r="G7154" s="832">
        <f t="shared" si="3240"/>
        <v>158535780</v>
      </c>
      <c r="H7154" s="620">
        <f t="shared" si="3240"/>
        <v>3131500</v>
      </c>
      <c r="I7154" s="810">
        <f t="shared" si="3240"/>
        <v>161667280</v>
      </c>
      <c r="J7154" s="866">
        <f t="shared" si="3240"/>
        <v>12177720</v>
      </c>
      <c r="K7154" s="746">
        <f t="shared" si="3237"/>
        <v>92.995070321263199</v>
      </c>
    </row>
    <row r="7155" spans="1:13" ht="14.1" customHeight="1" thickBot="1" x14ac:dyDescent="0.3">
      <c r="A7155" s="371" t="s">
        <v>37</v>
      </c>
      <c r="B7155" s="47" t="s">
        <v>38</v>
      </c>
      <c r="C7155" s="616">
        <f>C7156</f>
        <v>21125000</v>
      </c>
      <c r="D7155" s="616">
        <f t="shared" ref="D7155:J7155" si="3241">D7156</f>
        <v>0</v>
      </c>
      <c r="E7155" s="616">
        <f t="shared" si="3241"/>
        <v>0</v>
      </c>
      <c r="F7155" s="622">
        <f t="shared" si="3241"/>
        <v>0</v>
      </c>
      <c r="G7155" s="838">
        <f t="shared" si="3241"/>
        <v>12000000</v>
      </c>
      <c r="H7155" s="1594">
        <f t="shared" si="3241"/>
        <v>3000000</v>
      </c>
      <c r="I7155" s="962">
        <f t="shared" si="3241"/>
        <v>15000000</v>
      </c>
      <c r="J7155" s="632">
        <f t="shared" si="3241"/>
        <v>6125000</v>
      </c>
      <c r="K7155" s="739">
        <f t="shared" si="3237"/>
        <v>71.005917159763314</v>
      </c>
    </row>
    <row r="7156" spans="1:13" ht="14.1" customHeight="1" thickBot="1" x14ac:dyDescent="0.3">
      <c r="A7156" s="372" t="s">
        <v>264</v>
      </c>
      <c r="B7156" s="3" t="s">
        <v>258</v>
      </c>
      <c r="C7156" s="617">
        <f>C7157+C7160</f>
        <v>21125000</v>
      </c>
      <c r="D7156" s="617">
        <f t="shared" ref="D7156:J7156" si="3242">D7157+D7160</f>
        <v>0</v>
      </c>
      <c r="E7156" s="617">
        <f t="shared" si="3242"/>
        <v>0</v>
      </c>
      <c r="F7156" s="624">
        <f t="shared" si="3242"/>
        <v>0</v>
      </c>
      <c r="G7156" s="820">
        <f t="shared" si="3242"/>
        <v>12000000</v>
      </c>
      <c r="H7156" s="617">
        <f t="shared" si="3242"/>
        <v>3000000</v>
      </c>
      <c r="I7156" s="934">
        <f t="shared" si="3242"/>
        <v>15000000</v>
      </c>
      <c r="J7156" s="625">
        <f t="shared" si="3242"/>
        <v>6125000</v>
      </c>
      <c r="K7156" s="741">
        <f t="shared" si="3237"/>
        <v>71.005917159763314</v>
      </c>
    </row>
    <row r="7157" spans="1:13" ht="14.1" customHeight="1" x14ac:dyDescent="0.25">
      <c r="A7157" s="747" t="s">
        <v>269</v>
      </c>
      <c r="B7157" s="41" t="s">
        <v>259</v>
      </c>
      <c r="C7157" s="618">
        <f>C7158+C7159</f>
        <v>3000000</v>
      </c>
      <c r="D7157" s="618">
        <f t="shared" ref="D7157:J7157" si="3243">D7158+D7159</f>
        <v>0</v>
      </c>
      <c r="E7157" s="618">
        <f t="shared" si="3243"/>
        <v>0</v>
      </c>
      <c r="F7157" s="618">
        <f t="shared" si="3243"/>
        <v>0</v>
      </c>
      <c r="G7157" s="618">
        <f t="shared" si="3243"/>
        <v>0</v>
      </c>
      <c r="H7157" s="618">
        <f t="shared" si="3243"/>
        <v>3000000</v>
      </c>
      <c r="I7157" s="618">
        <f t="shared" si="3243"/>
        <v>3000000</v>
      </c>
      <c r="J7157" s="618">
        <f t="shared" si="3243"/>
        <v>0</v>
      </c>
      <c r="K7157" s="743">
        <f t="shared" si="3237"/>
        <v>100</v>
      </c>
    </row>
    <row r="7158" spans="1:13" ht="14.1" customHeight="1" x14ac:dyDescent="0.25">
      <c r="A7158" s="747" t="s">
        <v>1014</v>
      </c>
      <c r="B7158" s="41" t="s">
        <v>1015</v>
      </c>
      <c r="C7158" s="618">
        <v>3000000</v>
      </c>
      <c r="D7158" s="618"/>
      <c r="E7158" s="618"/>
      <c r="F7158" s="626"/>
      <c r="G7158" s="821">
        <v>0</v>
      </c>
      <c r="H7158" s="618">
        <v>3000000</v>
      </c>
      <c r="I7158" s="935">
        <f>H7158+G7158</f>
        <v>3000000</v>
      </c>
      <c r="J7158" s="628">
        <f>C7158-I7158</f>
        <v>0</v>
      </c>
      <c r="K7158" s="743">
        <f>I7158/C7158*100</f>
        <v>100</v>
      </c>
      <c r="M7158" s="345"/>
    </row>
    <row r="7159" spans="1:13" ht="14.1" customHeight="1" x14ac:dyDescent="0.25">
      <c r="A7159" s="732" t="s">
        <v>854</v>
      </c>
      <c r="B7159" s="5" t="s">
        <v>853</v>
      </c>
      <c r="C7159" s="12">
        <v>0</v>
      </c>
      <c r="D7159" s="702"/>
      <c r="E7159" s="702"/>
      <c r="F7159" s="703"/>
      <c r="G7159" s="844">
        <v>0</v>
      </c>
      <c r="H7159" s="652">
        <v>0</v>
      </c>
      <c r="I7159" s="943">
        <v>0</v>
      </c>
      <c r="J7159" s="653">
        <v>0</v>
      </c>
      <c r="K7159" s="733"/>
    </row>
    <row r="7160" spans="1:13" ht="14.1" customHeight="1" x14ac:dyDescent="0.25">
      <c r="A7160" s="732" t="s">
        <v>270</v>
      </c>
      <c r="B7160" s="4" t="s">
        <v>260</v>
      </c>
      <c r="C7160" s="12">
        <f>C7161+C7162+C7163</f>
        <v>18125000</v>
      </c>
      <c r="D7160" s="12">
        <f t="shared" ref="D7160:J7160" si="3244">D7161+D7162+D7163</f>
        <v>0</v>
      </c>
      <c r="E7160" s="12">
        <f t="shared" si="3244"/>
        <v>0</v>
      </c>
      <c r="F7160" s="12">
        <f t="shared" si="3244"/>
        <v>0</v>
      </c>
      <c r="G7160" s="12">
        <f t="shared" si="3244"/>
        <v>12000000</v>
      </c>
      <c r="H7160" s="12">
        <f t="shared" si="3244"/>
        <v>0</v>
      </c>
      <c r="I7160" s="12">
        <f t="shared" si="3244"/>
        <v>12000000</v>
      </c>
      <c r="J7160" s="12">
        <f t="shared" si="3244"/>
        <v>6125000</v>
      </c>
      <c r="K7160" s="733">
        <f t="shared" ref="K7160" si="3245">I7160/C7160*100</f>
        <v>66.206896551724142</v>
      </c>
    </row>
    <row r="7161" spans="1:13" ht="14.1" customHeight="1" x14ac:dyDescent="0.25">
      <c r="A7161" s="732" t="s">
        <v>1097</v>
      </c>
      <c r="B7161" s="4" t="s">
        <v>1098</v>
      </c>
      <c r="C7161" s="12">
        <v>6125000</v>
      </c>
      <c r="D7161" s="12"/>
      <c r="E7161" s="12"/>
      <c r="F7161" s="633"/>
      <c r="G7161" s="824"/>
      <c r="H7161" s="12">
        <v>0</v>
      </c>
      <c r="I7161" s="834">
        <f>G7161+H7161</f>
        <v>0</v>
      </c>
      <c r="J7161" s="634">
        <f>C7161-I7161</f>
        <v>6125000</v>
      </c>
      <c r="K7161" s="733"/>
    </row>
    <row r="7162" spans="1:13" ht="14.1" customHeight="1" x14ac:dyDescent="0.25">
      <c r="A7162" s="732" t="s">
        <v>855</v>
      </c>
      <c r="B7162" s="4" t="s">
        <v>857</v>
      </c>
      <c r="C7162" s="12">
        <v>4000000</v>
      </c>
      <c r="D7162" s="702"/>
      <c r="E7162" s="702"/>
      <c r="F7162" s="703"/>
      <c r="G7162" s="844">
        <v>4000000</v>
      </c>
      <c r="H7162" s="652"/>
      <c r="I7162" s="943">
        <f>H7162+G7162</f>
        <v>4000000</v>
      </c>
      <c r="J7162" s="653">
        <f>C7162-I7162</f>
        <v>0</v>
      </c>
      <c r="K7162" s="733">
        <f t="shared" ref="K7162:K7181" si="3246">I7162/C7162*100</f>
        <v>100</v>
      </c>
    </row>
    <row r="7163" spans="1:13" ht="14.1" customHeight="1" x14ac:dyDescent="0.25">
      <c r="A7163" s="732" t="s">
        <v>856</v>
      </c>
      <c r="B7163" s="32" t="s">
        <v>858</v>
      </c>
      <c r="C7163" s="611">
        <v>8000000</v>
      </c>
      <c r="D7163" s="704"/>
      <c r="E7163" s="704"/>
      <c r="F7163" s="705"/>
      <c r="G7163" s="844">
        <v>8000000</v>
      </c>
      <c r="H7163" s="654"/>
      <c r="I7163" s="943">
        <f>H7163+G7163</f>
        <v>8000000</v>
      </c>
      <c r="J7163" s="653">
        <f>C7163-I7163</f>
        <v>0</v>
      </c>
      <c r="K7163" s="733">
        <f t="shared" si="3246"/>
        <v>100</v>
      </c>
    </row>
    <row r="7164" spans="1:13" ht="14.1" customHeight="1" thickBot="1" x14ac:dyDescent="0.3">
      <c r="A7164" s="371" t="s">
        <v>39</v>
      </c>
      <c r="B7164" s="47" t="s">
        <v>40</v>
      </c>
      <c r="C7164" s="616">
        <f>C7165</f>
        <v>8000000</v>
      </c>
      <c r="D7164" s="616">
        <f t="shared" ref="D7164:J7166" si="3247">D7165</f>
        <v>0</v>
      </c>
      <c r="E7164" s="616">
        <f t="shared" si="3247"/>
        <v>0</v>
      </c>
      <c r="F7164" s="622">
        <f t="shared" si="3247"/>
        <v>0</v>
      </c>
      <c r="G7164" s="819">
        <f t="shared" si="3247"/>
        <v>8000000</v>
      </c>
      <c r="H7164" s="616">
        <f t="shared" si="3247"/>
        <v>0</v>
      </c>
      <c r="I7164" s="961">
        <f t="shared" si="3247"/>
        <v>8000000</v>
      </c>
      <c r="J7164" s="865">
        <f t="shared" si="3247"/>
        <v>0</v>
      </c>
      <c r="K7164" s="739">
        <f t="shared" si="3246"/>
        <v>100</v>
      </c>
    </row>
    <row r="7165" spans="1:13" ht="14.1" customHeight="1" thickBot="1" x14ac:dyDescent="0.3">
      <c r="A7165" s="372" t="s">
        <v>265</v>
      </c>
      <c r="B7165" s="3" t="s">
        <v>258</v>
      </c>
      <c r="C7165" s="617">
        <f>C7166</f>
        <v>8000000</v>
      </c>
      <c r="D7165" s="617">
        <f t="shared" si="3247"/>
        <v>0</v>
      </c>
      <c r="E7165" s="617">
        <f t="shared" si="3247"/>
        <v>0</v>
      </c>
      <c r="F7165" s="624">
        <f t="shared" si="3247"/>
        <v>0</v>
      </c>
      <c r="G7165" s="820">
        <f t="shared" si="3247"/>
        <v>8000000</v>
      </c>
      <c r="H7165" s="617">
        <f t="shared" si="3247"/>
        <v>0</v>
      </c>
      <c r="I7165" s="934">
        <f t="shared" si="3247"/>
        <v>8000000</v>
      </c>
      <c r="J7165" s="625">
        <f t="shared" si="3247"/>
        <v>0</v>
      </c>
      <c r="K7165" s="741">
        <f t="shared" si="3246"/>
        <v>100</v>
      </c>
    </row>
    <row r="7166" spans="1:13" ht="14.1" customHeight="1" x14ac:dyDescent="0.25">
      <c r="A7166" s="747" t="s">
        <v>266</v>
      </c>
      <c r="B7166" s="41" t="s">
        <v>261</v>
      </c>
      <c r="C7166" s="618">
        <f>C7167</f>
        <v>8000000</v>
      </c>
      <c r="D7166" s="618">
        <f t="shared" si="3247"/>
        <v>0</v>
      </c>
      <c r="E7166" s="618">
        <f t="shared" si="3247"/>
        <v>0</v>
      </c>
      <c r="F7166" s="626">
        <f t="shared" si="3247"/>
        <v>0</v>
      </c>
      <c r="G7166" s="821">
        <f t="shared" si="3247"/>
        <v>8000000</v>
      </c>
      <c r="H7166" s="618">
        <f t="shared" si="3247"/>
        <v>0</v>
      </c>
      <c r="I7166" s="935">
        <f t="shared" si="3247"/>
        <v>8000000</v>
      </c>
      <c r="J7166" s="628">
        <f t="shared" si="3247"/>
        <v>0</v>
      </c>
      <c r="K7166" s="743">
        <f t="shared" si="3246"/>
        <v>100</v>
      </c>
    </row>
    <row r="7167" spans="1:13" ht="14.1" customHeight="1" x14ac:dyDescent="0.25">
      <c r="A7167" s="732" t="s">
        <v>267</v>
      </c>
      <c r="B7167" s="4" t="s">
        <v>262</v>
      </c>
      <c r="C7167" s="12">
        <v>8000000</v>
      </c>
      <c r="D7167" s="702"/>
      <c r="E7167" s="702"/>
      <c r="F7167" s="703"/>
      <c r="G7167" s="844">
        <v>8000000</v>
      </c>
      <c r="H7167" s="652"/>
      <c r="I7167" s="943">
        <f>H7167+G7167</f>
        <v>8000000</v>
      </c>
      <c r="J7167" s="655">
        <f>C7167-I7167</f>
        <v>0</v>
      </c>
      <c r="K7167" s="733">
        <f t="shared" si="3246"/>
        <v>100</v>
      </c>
    </row>
    <row r="7168" spans="1:13" ht="14.1" customHeight="1" thickBot="1" x14ac:dyDescent="0.3">
      <c r="A7168" s="371" t="s">
        <v>41</v>
      </c>
      <c r="B7168" s="47" t="s">
        <v>42</v>
      </c>
      <c r="C7168" s="616">
        <f>C7169+C7172</f>
        <v>5000000</v>
      </c>
      <c r="D7168" s="616">
        <f t="shared" ref="D7168:J7168" si="3248">D7169+D7172</f>
        <v>0</v>
      </c>
      <c r="E7168" s="616">
        <f t="shared" si="3248"/>
        <v>0</v>
      </c>
      <c r="F7168" s="622">
        <f t="shared" si="3248"/>
        <v>0</v>
      </c>
      <c r="G7168" s="838">
        <f t="shared" si="3248"/>
        <v>5000000</v>
      </c>
      <c r="H7168" s="641">
        <f t="shared" si="3248"/>
        <v>0</v>
      </c>
      <c r="I7168" s="962">
        <f t="shared" si="3248"/>
        <v>5000000</v>
      </c>
      <c r="J7168" s="632">
        <f t="shared" si="3248"/>
        <v>0</v>
      </c>
      <c r="K7168" s="739">
        <f t="shared" si="3246"/>
        <v>100</v>
      </c>
    </row>
    <row r="7169" spans="1:11" ht="14.1" customHeight="1" thickBot="1" x14ac:dyDescent="0.3">
      <c r="A7169" s="372" t="s">
        <v>273</v>
      </c>
      <c r="B7169" s="3" t="s">
        <v>80</v>
      </c>
      <c r="C7169" s="617">
        <f>C7170</f>
        <v>2000000</v>
      </c>
      <c r="D7169" s="617">
        <f t="shared" ref="D7169:J7170" si="3249">D7170</f>
        <v>0</v>
      </c>
      <c r="E7169" s="617">
        <f t="shared" si="3249"/>
        <v>0</v>
      </c>
      <c r="F7169" s="624">
        <f t="shared" si="3249"/>
        <v>0</v>
      </c>
      <c r="G7169" s="820">
        <f t="shared" si="3249"/>
        <v>2000000</v>
      </c>
      <c r="H7169" s="617">
        <f t="shared" si="3249"/>
        <v>0</v>
      </c>
      <c r="I7169" s="934">
        <f t="shared" si="3249"/>
        <v>2000000</v>
      </c>
      <c r="J7169" s="625">
        <f t="shared" si="3249"/>
        <v>0</v>
      </c>
      <c r="K7169" s="741">
        <f t="shared" si="3246"/>
        <v>100</v>
      </c>
    </row>
    <row r="7170" spans="1:11" ht="14.1" customHeight="1" x14ac:dyDescent="0.25">
      <c r="A7170" s="747" t="s">
        <v>274</v>
      </c>
      <c r="B7170" s="41" t="s">
        <v>180</v>
      </c>
      <c r="C7170" s="618">
        <f>C7171</f>
        <v>2000000</v>
      </c>
      <c r="D7170" s="618">
        <f t="shared" si="3249"/>
        <v>0</v>
      </c>
      <c r="E7170" s="618">
        <f t="shared" si="3249"/>
        <v>0</v>
      </c>
      <c r="F7170" s="626">
        <f t="shared" si="3249"/>
        <v>0</v>
      </c>
      <c r="G7170" s="821">
        <f t="shared" si="3249"/>
        <v>2000000</v>
      </c>
      <c r="H7170" s="618">
        <f t="shared" si="3249"/>
        <v>0</v>
      </c>
      <c r="I7170" s="935">
        <f t="shared" si="3249"/>
        <v>2000000</v>
      </c>
      <c r="J7170" s="628">
        <f t="shared" si="3249"/>
        <v>0</v>
      </c>
      <c r="K7170" s="743">
        <f t="shared" si="3246"/>
        <v>100</v>
      </c>
    </row>
    <row r="7171" spans="1:11" ht="14.1" customHeight="1" thickBot="1" x14ac:dyDescent="0.3">
      <c r="A7171" s="736" t="s">
        <v>275</v>
      </c>
      <c r="B7171" s="32" t="s">
        <v>254</v>
      </c>
      <c r="C7171" s="611">
        <v>2000000</v>
      </c>
      <c r="D7171" s="704"/>
      <c r="E7171" s="704"/>
      <c r="F7171" s="705"/>
      <c r="G7171" s="845">
        <v>2000000</v>
      </c>
      <c r="H7171" s="654"/>
      <c r="I7171" s="944">
        <f>H7171+G7171</f>
        <v>2000000</v>
      </c>
      <c r="J7171" s="656">
        <f>C7171-I7171</f>
        <v>0</v>
      </c>
      <c r="K7171" s="737">
        <f t="shared" si="3246"/>
        <v>100</v>
      </c>
    </row>
    <row r="7172" spans="1:11" ht="14.1" customHeight="1" thickBot="1" x14ac:dyDescent="0.3">
      <c r="A7172" s="372" t="s">
        <v>276</v>
      </c>
      <c r="B7172" s="3" t="s">
        <v>136</v>
      </c>
      <c r="C7172" s="617">
        <f>C7173</f>
        <v>3000000</v>
      </c>
      <c r="D7172" s="617">
        <f t="shared" ref="D7172:J7173" si="3250">D7173</f>
        <v>0</v>
      </c>
      <c r="E7172" s="617">
        <f t="shared" si="3250"/>
        <v>0</v>
      </c>
      <c r="F7172" s="624">
        <f t="shared" si="3250"/>
        <v>0</v>
      </c>
      <c r="G7172" s="820">
        <f t="shared" si="3250"/>
        <v>3000000</v>
      </c>
      <c r="H7172" s="617">
        <f t="shared" si="3250"/>
        <v>0</v>
      </c>
      <c r="I7172" s="934">
        <f t="shared" si="3250"/>
        <v>3000000</v>
      </c>
      <c r="J7172" s="625">
        <f t="shared" si="3250"/>
        <v>0</v>
      </c>
      <c r="K7172" s="741">
        <f t="shared" si="3246"/>
        <v>100</v>
      </c>
    </row>
    <row r="7173" spans="1:11" ht="14.1" customHeight="1" x14ac:dyDescent="0.25">
      <c r="A7173" s="747" t="s">
        <v>277</v>
      </c>
      <c r="B7173" s="41" t="s">
        <v>271</v>
      </c>
      <c r="C7173" s="618">
        <f>C7174</f>
        <v>3000000</v>
      </c>
      <c r="D7173" s="618">
        <f t="shared" si="3250"/>
        <v>0</v>
      </c>
      <c r="E7173" s="618">
        <f t="shared" si="3250"/>
        <v>0</v>
      </c>
      <c r="F7173" s="626">
        <f t="shared" si="3250"/>
        <v>0</v>
      </c>
      <c r="G7173" s="821">
        <f t="shared" si="3250"/>
        <v>3000000</v>
      </c>
      <c r="H7173" s="618">
        <f t="shared" si="3250"/>
        <v>0</v>
      </c>
      <c r="I7173" s="935">
        <f t="shared" si="3250"/>
        <v>3000000</v>
      </c>
      <c r="J7173" s="628">
        <f t="shared" si="3250"/>
        <v>0</v>
      </c>
      <c r="K7173" s="743">
        <f t="shared" si="3246"/>
        <v>100</v>
      </c>
    </row>
    <row r="7174" spans="1:11" ht="14.1" customHeight="1" x14ac:dyDescent="0.25">
      <c r="A7174" s="732" t="s">
        <v>278</v>
      </c>
      <c r="B7174" s="4" t="s">
        <v>272</v>
      </c>
      <c r="C7174" s="12">
        <v>3000000</v>
      </c>
      <c r="D7174" s="702"/>
      <c r="E7174" s="702"/>
      <c r="F7174" s="703"/>
      <c r="G7174" s="652">
        <v>3000000</v>
      </c>
      <c r="H7174" s="652"/>
      <c r="I7174" s="943">
        <f>H7174+G7174</f>
        <v>3000000</v>
      </c>
      <c r="J7174" s="657">
        <f>C7174-I7174</f>
        <v>0</v>
      </c>
      <c r="K7174" s="733">
        <f t="shared" si="3246"/>
        <v>100</v>
      </c>
    </row>
    <row r="7175" spans="1:11" ht="14.1" customHeight="1" thickBot="1" x14ac:dyDescent="0.3">
      <c r="A7175" s="371" t="s">
        <v>43</v>
      </c>
      <c r="B7175" s="47" t="s">
        <v>44</v>
      </c>
      <c r="C7175" s="616">
        <f>C7176+C7179</f>
        <v>19770000</v>
      </c>
      <c r="D7175" s="616">
        <f t="shared" ref="D7175:J7175" si="3251">D7176+D7179</f>
        <v>0</v>
      </c>
      <c r="E7175" s="616">
        <f t="shared" si="3251"/>
        <v>0</v>
      </c>
      <c r="F7175" s="622">
        <f t="shared" si="3251"/>
        <v>0</v>
      </c>
      <c r="G7175" s="838">
        <f t="shared" si="3251"/>
        <v>19770000</v>
      </c>
      <c r="H7175" s="641">
        <f t="shared" si="3251"/>
        <v>0</v>
      </c>
      <c r="I7175" s="962">
        <f t="shared" si="3251"/>
        <v>19770000</v>
      </c>
      <c r="J7175" s="632">
        <f t="shared" si="3251"/>
        <v>0</v>
      </c>
      <c r="K7175" s="739">
        <f t="shared" si="3246"/>
        <v>100</v>
      </c>
    </row>
    <row r="7176" spans="1:11" ht="14.1" customHeight="1" thickBot="1" x14ac:dyDescent="0.3">
      <c r="A7176" s="372" t="s">
        <v>290</v>
      </c>
      <c r="B7176" s="3" t="s">
        <v>80</v>
      </c>
      <c r="C7176" s="617">
        <f>C7177</f>
        <v>5400000</v>
      </c>
      <c r="D7176" s="617">
        <f t="shared" ref="D7176:J7177" si="3252">D7177</f>
        <v>0</v>
      </c>
      <c r="E7176" s="617">
        <f t="shared" si="3252"/>
        <v>0</v>
      </c>
      <c r="F7176" s="624">
        <f t="shared" si="3252"/>
        <v>0</v>
      </c>
      <c r="G7176" s="820">
        <f t="shared" si="3252"/>
        <v>5400000</v>
      </c>
      <c r="H7176" s="617">
        <f t="shared" si="3252"/>
        <v>0</v>
      </c>
      <c r="I7176" s="934">
        <f t="shared" si="3252"/>
        <v>5400000</v>
      </c>
      <c r="J7176" s="625">
        <f t="shared" si="3252"/>
        <v>0</v>
      </c>
      <c r="K7176" s="741">
        <f t="shared" si="3246"/>
        <v>100</v>
      </c>
    </row>
    <row r="7177" spans="1:11" ht="14.1" customHeight="1" x14ac:dyDescent="0.25">
      <c r="A7177" s="747" t="s">
        <v>291</v>
      </c>
      <c r="B7177" s="41" t="s">
        <v>180</v>
      </c>
      <c r="C7177" s="618">
        <f>C7178</f>
        <v>5400000</v>
      </c>
      <c r="D7177" s="618">
        <f t="shared" si="3252"/>
        <v>0</v>
      </c>
      <c r="E7177" s="618">
        <f t="shared" si="3252"/>
        <v>0</v>
      </c>
      <c r="F7177" s="626">
        <f t="shared" si="3252"/>
        <v>0</v>
      </c>
      <c r="G7177" s="821">
        <f t="shared" si="3252"/>
        <v>5400000</v>
      </c>
      <c r="H7177" s="618">
        <f t="shared" si="3252"/>
        <v>0</v>
      </c>
      <c r="I7177" s="935">
        <f t="shared" si="3252"/>
        <v>5400000</v>
      </c>
      <c r="J7177" s="628">
        <f t="shared" si="3252"/>
        <v>0</v>
      </c>
      <c r="K7177" s="743">
        <f t="shared" si="3246"/>
        <v>100</v>
      </c>
    </row>
    <row r="7178" spans="1:11" ht="14.1" customHeight="1" thickBot="1" x14ac:dyDescent="0.3">
      <c r="A7178" s="736" t="s">
        <v>292</v>
      </c>
      <c r="B7178" s="32" t="s">
        <v>254</v>
      </c>
      <c r="C7178" s="611">
        <v>5400000</v>
      </c>
      <c r="D7178" s="706"/>
      <c r="E7178" s="706"/>
      <c r="F7178" s="707"/>
      <c r="G7178" s="845">
        <v>5400000</v>
      </c>
      <c r="H7178" s="654"/>
      <c r="I7178" s="944">
        <f>H7178+G7178</f>
        <v>5400000</v>
      </c>
      <c r="J7178" s="658">
        <f>C7178-I7178</f>
        <v>0</v>
      </c>
      <c r="K7178" s="737">
        <f t="shared" si="3246"/>
        <v>100</v>
      </c>
    </row>
    <row r="7179" spans="1:11" ht="14.1" customHeight="1" thickBot="1" x14ac:dyDescent="0.3">
      <c r="A7179" s="372" t="s">
        <v>293</v>
      </c>
      <c r="B7179" s="3" t="s">
        <v>136</v>
      </c>
      <c r="C7179" s="617">
        <f>C7180</f>
        <v>14370000</v>
      </c>
      <c r="D7179" s="617">
        <f t="shared" ref="D7179:J7180" si="3253">D7180</f>
        <v>0</v>
      </c>
      <c r="E7179" s="617">
        <f t="shared" si="3253"/>
        <v>0</v>
      </c>
      <c r="F7179" s="624">
        <f t="shared" si="3253"/>
        <v>0</v>
      </c>
      <c r="G7179" s="820">
        <f t="shared" si="3253"/>
        <v>14370000</v>
      </c>
      <c r="H7179" s="617">
        <f t="shared" si="3253"/>
        <v>0</v>
      </c>
      <c r="I7179" s="934">
        <f t="shared" si="3253"/>
        <v>14370000</v>
      </c>
      <c r="J7179" s="625">
        <f t="shared" si="3253"/>
        <v>0</v>
      </c>
      <c r="K7179" s="741">
        <f t="shared" si="3246"/>
        <v>100</v>
      </c>
    </row>
    <row r="7180" spans="1:11" ht="14.1" customHeight="1" x14ac:dyDescent="0.25">
      <c r="A7180" s="747" t="s">
        <v>294</v>
      </c>
      <c r="B7180" s="41" t="s">
        <v>271</v>
      </c>
      <c r="C7180" s="618">
        <f>C7181</f>
        <v>14370000</v>
      </c>
      <c r="D7180" s="618">
        <f t="shared" si="3253"/>
        <v>0</v>
      </c>
      <c r="E7180" s="618">
        <f t="shared" si="3253"/>
        <v>0</v>
      </c>
      <c r="F7180" s="626">
        <f t="shared" si="3253"/>
        <v>0</v>
      </c>
      <c r="G7180" s="821">
        <f t="shared" si="3253"/>
        <v>14370000</v>
      </c>
      <c r="H7180" s="618">
        <f t="shared" si="3253"/>
        <v>0</v>
      </c>
      <c r="I7180" s="935">
        <f t="shared" si="3253"/>
        <v>14370000</v>
      </c>
      <c r="J7180" s="628">
        <f t="shared" si="3253"/>
        <v>0</v>
      </c>
      <c r="K7180" s="743">
        <f t="shared" si="3246"/>
        <v>100</v>
      </c>
    </row>
    <row r="7181" spans="1:11" ht="14.1" customHeight="1" x14ac:dyDescent="0.25">
      <c r="A7181" s="732" t="s">
        <v>295</v>
      </c>
      <c r="B7181" s="4" t="s">
        <v>272</v>
      </c>
      <c r="C7181" s="12">
        <v>14370000</v>
      </c>
      <c r="D7181" s="708"/>
      <c r="E7181" s="708"/>
      <c r="F7181" s="709"/>
      <c r="G7181" s="844">
        <v>14370000</v>
      </c>
      <c r="H7181" s="652"/>
      <c r="I7181" s="943">
        <f>H7181+G7181</f>
        <v>14370000</v>
      </c>
      <c r="J7181" s="657">
        <f>C7181-I7181</f>
        <v>0</v>
      </c>
      <c r="K7181" s="733">
        <f t="shared" si="3246"/>
        <v>100</v>
      </c>
    </row>
    <row r="7182" spans="1:11" ht="14.1" customHeight="1" x14ac:dyDescent="0.25">
      <c r="A7182" s="879"/>
      <c r="B7182" s="879"/>
      <c r="C7182" s="880"/>
      <c r="D7182" s="904"/>
      <c r="E7182" s="904"/>
      <c r="F7182" s="904"/>
      <c r="G7182" s="905"/>
      <c r="H7182" s="906"/>
      <c r="I7182" s="906"/>
      <c r="J7182" s="907"/>
      <c r="K7182" s="884"/>
    </row>
    <row r="7183" spans="1:11" ht="14.1" customHeight="1" x14ac:dyDescent="0.25">
      <c r="A7183" s="7"/>
      <c r="B7183" s="7"/>
      <c r="C7183" s="885"/>
      <c r="D7183" s="908"/>
      <c r="E7183" s="908"/>
      <c r="F7183" s="908"/>
      <c r="G7183" s="909"/>
      <c r="H7183" s="910"/>
      <c r="I7183" s="910"/>
      <c r="J7183" s="911"/>
      <c r="K7183" s="887"/>
    </row>
    <row r="7184" spans="1:11" ht="14.1" customHeight="1" x14ac:dyDescent="0.25">
      <c r="A7184" s="7"/>
      <c r="B7184" s="7"/>
      <c r="C7184" s="885"/>
      <c r="D7184" s="908"/>
      <c r="E7184" s="908"/>
      <c r="F7184" s="908"/>
      <c r="G7184" s="909"/>
      <c r="H7184" s="910"/>
      <c r="I7184" s="910"/>
      <c r="J7184" s="911"/>
      <c r="K7184" s="887">
        <v>7</v>
      </c>
    </row>
    <row r="7185" spans="1:11" ht="14.1" customHeight="1" x14ac:dyDescent="0.25">
      <c r="A7185" s="717" t="s">
        <v>435</v>
      </c>
      <c r="B7185" s="689">
        <v>2</v>
      </c>
      <c r="C7185" s="690" t="s">
        <v>436</v>
      </c>
      <c r="D7185" s="690" t="s">
        <v>437</v>
      </c>
      <c r="E7185" s="690" t="s">
        <v>438</v>
      </c>
      <c r="F7185" s="691" t="s">
        <v>439</v>
      </c>
      <c r="G7185" s="801">
        <v>7</v>
      </c>
      <c r="H7185" s="581">
        <v>8</v>
      </c>
      <c r="I7185" s="924">
        <v>9</v>
      </c>
      <c r="J7185" s="582">
        <v>10</v>
      </c>
      <c r="K7185" s="718">
        <v>11</v>
      </c>
    </row>
    <row r="7186" spans="1:11" ht="14.1" customHeight="1" thickBot="1" x14ac:dyDescent="0.3">
      <c r="A7186" s="371" t="s">
        <v>45</v>
      </c>
      <c r="B7186" s="47" t="s">
        <v>46</v>
      </c>
      <c r="C7186" s="616">
        <f>C7187</f>
        <v>25000000</v>
      </c>
      <c r="D7186" s="616">
        <f t="shared" ref="D7186:J7187" si="3254">D7187</f>
        <v>0</v>
      </c>
      <c r="E7186" s="616">
        <f t="shared" si="3254"/>
        <v>0</v>
      </c>
      <c r="F7186" s="622">
        <f t="shared" si="3254"/>
        <v>0</v>
      </c>
      <c r="G7186" s="838">
        <f t="shared" si="3254"/>
        <v>19269780</v>
      </c>
      <c r="H7186" s="1594">
        <f t="shared" si="3254"/>
        <v>131500</v>
      </c>
      <c r="I7186" s="962">
        <f t="shared" si="3254"/>
        <v>19401280</v>
      </c>
      <c r="J7186" s="632">
        <f t="shared" si="3254"/>
        <v>5598720</v>
      </c>
      <c r="K7186" s="739">
        <f t="shared" ref="K7186:K7219" si="3255">I7186/C7186*100</f>
        <v>77.605119999999999</v>
      </c>
    </row>
    <row r="7187" spans="1:11" ht="14.1" customHeight="1" thickBot="1" x14ac:dyDescent="0.3">
      <c r="A7187" s="748" t="s">
        <v>284</v>
      </c>
      <c r="B7187" s="335" t="s">
        <v>136</v>
      </c>
      <c r="C7187" s="53">
        <f>C7188</f>
        <v>25000000</v>
      </c>
      <c r="D7187" s="53">
        <f t="shared" si="3254"/>
        <v>0</v>
      </c>
      <c r="E7187" s="53">
        <f t="shared" si="3254"/>
        <v>0</v>
      </c>
      <c r="F7187" s="69">
        <f t="shared" si="3254"/>
        <v>0</v>
      </c>
      <c r="G7187" s="848">
        <f t="shared" si="3254"/>
        <v>19269780</v>
      </c>
      <c r="H7187" s="53">
        <f t="shared" si="3254"/>
        <v>131500</v>
      </c>
      <c r="I7187" s="945">
        <f t="shared" si="3254"/>
        <v>19401280</v>
      </c>
      <c r="J7187" s="659">
        <f t="shared" si="3254"/>
        <v>5598720</v>
      </c>
      <c r="K7187" s="749">
        <f t="shared" si="3255"/>
        <v>77.605119999999999</v>
      </c>
    </row>
    <row r="7188" spans="1:11" ht="14.1" customHeight="1" x14ac:dyDescent="0.25">
      <c r="A7188" s="768" t="s">
        <v>285</v>
      </c>
      <c r="B7188" s="338" t="s">
        <v>279</v>
      </c>
      <c r="C7188" s="52">
        <f>C7189+C7190+C7191+C7192</f>
        <v>25000000</v>
      </c>
      <c r="D7188" s="52">
        <f t="shared" ref="D7188:J7188" si="3256">D7189+D7190+D7191+D7192</f>
        <v>0</v>
      </c>
      <c r="E7188" s="52">
        <f t="shared" si="3256"/>
        <v>0</v>
      </c>
      <c r="F7188" s="70">
        <f t="shared" si="3256"/>
        <v>0</v>
      </c>
      <c r="G7188" s="849">
        <f t="shared" si="3256"/>
        <v>19269780</v>
      </c>
      <c r="H7188" s="52">
        <f t="shared" si="3256"/>
        <v>131500</v>
      </c>
      <c r="I7188" s="946">
        <f t="shared" si="3256"/>
        <v>19401280</v>
      </c>
      <c r="J7188" s="660">
        <f t="shared" si="3256"/>
        <v>5598720</v>
      </c>
      <c r="K7188" s="759">
        <f t="shared" si="3255"/>
        <v>77.605119999999999</v>
      </c>
    </row>
    <row r="7189" spans="1:11" ht="14.1" customHeight="1" x14ac:dyDescent="0.25">
      <c r="A7189" s="378" t="s">
        <v>286</v>
      </c>
      <c r="B7189" s="5" t="s">
        <v>280</v>
      </c>
      <c r="C7189" s="6">
        <v>2200000</v>
      </c>
      <c r="D7189" s="702"/>
      <c r="E7189" s="702"/>
      <c r="F7189" s="703"/>
      <c r="G7189" s="844">
        <v>2004867</v>
      </c>
      <c r="H7189" s="652">
        <v>0</v>
      </c>
      <c r="I7189" s="943">
        <f>H7189+G7189</f>
        <v>2004867</v>
      </c>
      <c r="J7189" s="653">
        <f>C7189-I7189</f>
        <v>195133</v>
      </c>
      <c r="K7189" s="752">
        <f t="shared" si="3255"/>
        <v>91.130318181818183</v>
      </c>
    </row>
    <row r="7190" spans="1:11" ht="14.1" customHeight="1" x14ac:dyDescent="0.25">
      <c r="A7190" s="378" t="s">
        <v>287</v>
      </c>
      <c r="B7190" s="5" t="s">
        <v>281</v>
      </c>
      <c r="C7190" s="6">
        <v>3866000</v>
      </c>
      <c r="D7190" s="702"/>
      <c r="E7190" s="702"/>
      <c r="F7190" s="703"/>
      <c r="G7190" s="844">
        <v>2209500</v>
      </c>
      <c r="H7190" s="652">
        <v>0</v>
      </c>
      <c r="I7190" s="943">
        <f>H7190+G7190</f>
        <v>2209500</v>
      </c>
      <c r="J7190" s="653">
        <f>C7190-I7190</f>
        <v>1656500</v>
      </c>
      <c r="K7190" s="752">
        <f t="shared" si="3255"/>
        <v>57.152095188825655</v>
      </c>
    </row>
    <row r="7191" spans="1:11" ht="14.1" customHeight="1" x14ac:dyDescent="0.25">
      <c r="A7191" s="378" t="s">
        <v>288</v>
      </c>
      <c r="B7191" s="5" t="s">
        <v>282</v>
      </c>
      <c r="C7191" s="6">
        <v>17184000</v>
      </c>
      <c r="D7191" s="702"/>
      <c r="E7191" s="702"/>
      <c r="F7191" s="703"/>
      <c r="G7191" s="844">
        <v>13475913</v>
      </c>
      <c r="H7191" s="652">
        <v>0</v>
      </c>
      <c r="I7191" s="943">
        <f>H7191+G7191</f>
        <v>13475913</v>
      </c>
      <c r="J7191" s="653">
        <f>C7191-I7191</f>
        <v>3708087</v>
      </c>
      <c r="K7191" s="752">
        <f t="shared" si="3255"/>
        <v>78.421281424580997</v>
      </c>
    </row>
    <row r="7192" spans="1:11" ht="14.1" customHeight="1" x14ac:dyDescent="0.25">
      <c r="A7192" s="378" t="s">
        <v>289</v>
      </c>
      <c r="B7192" s="5" t="s">
        <v>283</v>
      </c>
      <c r="C7192" s="6">
        <v>1750000</v>
      </c>
      <c r="D7192" s="702"/>
      <c r="E7192" s="702"/>
      <c r="F7192" s="703"/>
      <c r="G7192" s="844">
        <v>1579500</v>
      </c>
      <c r="H7192" s="652">
        <v>131500</v>
      </c>
      <c r="I7192" s="943">
        <f>H7192+G7192</f>
        <v>1711000</v>
      </c>
      <c r="J7192" s="653">
        <f>C7192-I7192</f>
        <v>39000</v>
      </c>
      <c r="K7192" s="752">
        <f t="shared" si="3255"/>
        <v>97.771428571428572</v>
      </c>
    </row>
    <row r="7193" spans="1:11" ht="14.1" customHeight="1" thickBot="1" x14ac:dyDescent="0.3">
      <c r="A7193" s="371" t="s">
        <v>47</v>
      </c>
      <c r="B7193" s="47" t="s">
        <v>48</v>
      </c>
      <c r="C7193" s="616">
        <f>C7194</f>
        <v>2500000</v>
      </c>
      <c r="D7193" s="616">
        <f t="shared" ref="D7193:J7195" si="3257">D7194</f>
        <v>0</v>
      </c>
      <c r="E7193" s="616">
        <f t="shared" si="3257"/>
        <v>0</v>
      </c>
      <c r="F7193" s="622">
        <f t="shared" si="3257"/>
        <v>0</v>
      </c>
      <c r="G7193" s="838">
        <f t="shared" si="3257"/>
        <v>2500000</v>
      </c>
      <c r="H7193" s="641">
        <f t="shared" si="3257"/>
        <v>0</v>
      </c>
      <c r="I7193" s="962">
        <f t="shared" si="3257"/>
        <v>2500000</v>
      </c>
      <c r="J7193" s="632">
        <f t="shared" si="3257"/>
        <v>0</v>
      </c>
      <c r="K7193" s="739">
        <f t="shared" si="3255"/>
        <v>100</v>
      </c>
    </row>
    <row r="7194" spans="1:11" ht="14.1" customHeight="1" thickBot="1" x14ac:dyDescent="0.3">
      <c r="A7194" s="372" t="s">
        <v>296</v>
      </c>
      <c r="B7194" s="3" t="s">
        <v>136</v>
      </c>
      <c r="C7194" s="53">
        <f>C7195</f>
        <v>2500000</v>
      </c>
      <c r="D7194" s="53">
        <f t="shared" si="3257"/>
        <v>0</v>
      </c>
      <c r="E7194" s="53">
        <f t="shared" si="3257"/>
        <v>0</v>
      </c>
      <c r="F7194" s="69">
        <f t="shared" si="3257"/>
        <v>0</v>
      </c>
      <c r="G7194" s="848">
        <f t="shared" si="3257"/>
        <v>2500000</v>
      </c>
      <c r="H7194" s="53">
        <f t="shared" si="3257"/>
        <v>0</v>
      </c>
      <c r="I7194" s="945">
        <f t="shared" si="3257"/>
        <v>2500000</v>
      </c>
      <c r="J7194" s="659">
        <f t="shared" si="3257"/>
        <v>0</v>
      </c>
      <c r="K7194" s="741">
        <f t="shared" si="3255"/>
        <v>100</v>
      </c>
    </row>
    <row r="7195" spans="1:11" ht="14.1" customHeight="1" x14ac:dyDescent="0.25">
      <c r="A7195" s="747" t="s">
        <v>297</v>
      </c>
      <c r="B7195" s="51" t="s">
        <v>206</v>
      </c>
      <c r="C7195" s="52">
        <f>C7196</f>
        <v>2500000</v>
      </c>
      <c r="D7195" s="52">
        <f t="shared" si="3257"/>
        <v>0</v>
      </c>
      <c r="E7195" s="52">
        <f t="shared" si="3257"/>
        <v>0</v>
      </c>
      <c r="F7195" s="70">
        <f t="shared" si="3257"/>
        <v>0</v>
      </c>
      <c r="G7195" s="849">
        <f t="shared" si="3257"/>
        <v>2500000</v>
      </c>
      <c r="H7195" s="52">
        <f t="shared" si="3257"/>
        <v>0</v>
      </c>
      <c r="I7195" s="946">
        <f t="shared" si="3257"/>
        <v>2500000</v>
      </c>
      <c r="J7195" s="660">
        <f t="shared" si="3257"/>
        <v>0</v>
      </c>
      <c r="K7195" s="743">
        <f t="shared" si="3255"/>
        <v>100</v>
      </c>
    </row>
    <row r="7196" spans="1:11" ht="14.1" customHeight="1" x14ac:dyDescent="0.25">
      <c r="A7196" s="732" t="s">
        <v>298</v>
      </c>
      <c r="B7196" s="4" t="s">
        <v>725</v>
      </c>
      <c r="C7196" s="6">
        <v>2500000</v>
      </c>
      <c r="D7196" s="702"/>
      <c r="E7196" s="702"/>
      <c r="F7196" s="703"/>
      <c r="G7196" s="844">
        <v>2500000</v>
      </c>
      <c r="H7196" s="652"/>
      <c r="I7196" s="947">
        <f>H7196+G7196</f>
        <v>2500000</v>
      </c>
      <c r="J7196" s="657">
        <f>C7196-I7196</f>
        <v>0</v>
      </c>
      <c r="K7196" s="733">
        <f t="shared" si="3255"/>
        <v>100</v>
      </c>
    </row>
    <row r="7197" spans="1:11" ht="14.1" customHeight="1" thickBot="1" x14ac:dyDescent="0.3">
      <c r="A7197" s="371" t="s">
        <v>49</v>
      </c>
      <c r="B7197" s="47" t="s">
        <v>50</v>
      </c>
      <c r="C7197" s="616">
        <f>C7198</f>
        <v>1250000</v>
      </c>
      <c r="D7197" s="616">
        <f t="shared" ref="D7197:J7199" si="3258">D7198</f>
        <v>0</v>
      </c>
      <c r="E7197" s="616">
        <f t="shared" si="3258"/>
        <v>0</v>
      </c>
      <c r="F7197" s="622">
        <f t="shared" si="3258"/>
        <v>0</v>
      </c>
      <c r="G7197" s="838">
        <f t="shared" si="3258"/>
        <v>1250000</v>
      </c>
      <c r="H7197" s="641">
        <f t="shared" si="3258"/>
        <v>0</v>
      </c>
      <c r="I7197" s="962">
        <f t="shared" si="3258"/>
        <v>1250000</v>
      </c>
      <c r="J7197" s="632">
        <f t="shared" si="3258"/>
        <v>0</v>
      </c>
      <c r="K7197" s="739">
        <f t="shared" si="3255"/>
        <v>100</v>
      </c>
    </row>
    <row r="7198" spans="1:11" ht="14.1" customHeight="1" thickBot="1" x14ac:dyDescent="0.3">
      <c r="A7198" s="372" t="s">
        <v>299</v>
      </c>
      <c r="B7198" s="3" t="s">
        <v>136</v>
      </c>
      <c r="C7198" s="53">
        <f>C7199</f>
        <v>1250000</v>
      </c>
      <c r="D7198" s="53">
        <f t="shared" si="3258"/>
        <v>0</v>
      </c>
      <c r="E7198" s="53">
        <f t="shared" si="3258"/>
        <v>0</v>
      </c>
      <c r="F7198" s="69">
        <f t="shared" si="3258"/>
        <v>0</v>
      </c>
      <c r="G7198" s="848">
        <f t="shared" si="3258"/>
        <v>1250000</v>
      </c>
      <c r="H7198" s="53">
        <f t="shared" si="3258"/>
        <v>0</v>
      </c>
      <c r="I7198" s="945">
        <f t="shared" si="3258"/>
        <v>1250000</v>
      </c>
      <c r="J7198" s="659">
        <f t="shared" si="3258"/>
        <v>0</v>
      </c>
      <c r="K7198" s="741">
        <f t="shared" si="3255"/>
        <v>100</v>
      </c>
    </row>
    <row r="7199" spans="1:11" ht="14.1" customHeight="1" x14ac:dyDescent="0.25">
      <c r="A7199" s="747" t="s">
        <v>300</v>
      </c>
      <c r="B7199" s="51" t="s">
        <v>206</v>
      </c>
      <c r="C7199" s="52">
        <f>C7200</f>
        <v>1250000</v>
      </c>
      <c r="D7199" s="52">
        <f t="shared" si="3258"/>
        <v>0</v>
      </c>
      <c r="E7199" s="52">
        <f t="shared" si="3258"/>
        <v>0</v>
      </c>
      <c r="F7199" s="70">
        <f t="shared" si="3258"/>
        <v>0</v>
      </c>
      <c r="G7199" s="849">
        <f t="shared" si="3258"/>
        <v>1250000</v>
      </c>
      <c r="H7199" s="52">
        <f t="shared" si="3258"/>
        <v>0</v>
      </c>
      <c r="I7199" s="946">
        <f t="shared" si="3258"/>
        <v>1250000</v>
      </c>
      <c r="J7199" s="660">
        <f t="shared" si="3258"/>
        <v>0</v>
      </c>
      <c r="K7199" s="743">
        <f t="shared" si="3255"/>
        <v>100</v>
      </c>
    </row>
    <row r="7200" spans="1:11" ht="14.1" customHeight="1" x14ac:dyDescent="0.25">
      <c r="A7200" s="732" t="s">
        <v>301</v>
      </c>
      <c r="B7200" s="4" t="s">
        <v>724</v>
      </c>
      <c r="C7200" s="6">
        <v>1250000</v>
      </c>
      <c r="D7200" s="708"/>
      <c r="E7200" s="708"/>
      <c r="F7200" s="709"/>
      <c r="G7200" s="844">
        <v>1250000</v>
      </c>
      <c r="H7200" s="652">
        <v>0</v>
      </c>
      <c r="I7200" s="947">
        <f>H7200+G7200</f>
        <v>1250000</v>
      </c>
      <c r="J7200" s="657">
        <f>C7200-I7200</f>
        <v>0</v>
      </c>
      <c r="K7200" s="733">
        <f t="shared" si="3255"/>
        <v>100</v>
      </c>
    </row>
    <row r="7201" spans="1:11" ht="14.1" customHeight="1" thickBot="1" x14ac:dyDescent="0.3">
      <c r="A7201" s="769" t="s">
        <v>859</v>
      </c>
      <c r="B7201" s="450" t="s">
        <v>879</v>
      </c>
      <c r="C7201" s="451">
        <f>C7202+C7207+C7212</f>
        <v>91200000</v>
      </c>
      <c r="D7201" s="451">
        <f t="shared" ref="D7201:J7201" si="3259">D7202+D7207+D7212</f>
        <v>0</v>
      </c>
      <c r="E7201" s="451">
        <f t="shared" si="3259"/>
        <v>0</v>
      </c>
      <c r="F7201" s="790">
        <f t="shared" si="3259"/>
        <v>0</v>
      </c>
      <c r="G7201" s="850">
        <f t="shared" si="3259"/>
        <v>90746000</v>
      </c>
      <c r="H7201" s="451">
        <f t="shared" si="3259"/>
        <v>0</v>
      </c>
      <c r="I7201" s="966">
        <f t="shared" si="3259"/>
        <v>90746000</v>
      </c>
      <c r="J7201" s="871">
        <f t="shared" si="3259"/>
        <v>454000</v>
      </c>
      <c r="K7201" s="770">
        <f t="shared" si="3255"/>
        <v>99.502192982456137</v>
      </c>
    </row>
    <row r="7202" spans="1:11" ht="14.1" customHeight="1" x14ac:dyDescent="0.25">
      <c r="A7202" s="742" t="s">
        <v>860</v>
      </c>
      <c r="B7202" s="41" t="s">
        <v>80</v>
      </c>
      <c r="C7202" s="421">
        <f>C7203</f>
        <v>1270000</v>
      </c>
      <c r="D7202" s="421">
        <f t="shared" ref="D7202:J7202" si="3260">D7203</f>
        <v>0</v>
      </c>
      <c r="E7202" s="421">
        <f t="shared" si="3260"/>
        <v>0</v>
      </c>
      <c r="F7202" s="791">
        <f t="shared" si="3260"/>
        <v>0</v>
      </c>
      <c r="G7202" s="851">
        <f t="shared" si="3260"/>
        <v>1270000</v>
      </c>
      <c r="H7202" s="421">
        <f t="shared" si="3260"/>
        <v>0</v>
      </c>
      <c r="I7202" s="948">
        <f t="shared" si="3260"/>
        <v>1270000</v>
      </c>
      <c r="J7202" s="872">
        <f t="shared" si="3260"/>
        <v>0</v>
      </c>
      <c r="K7202" s="743">
        <f t="shared" si="3255"/>
        <v>100</v>
      </c>
    </row>
    <row r="7203" spans="1:11" ht="14.1" customHeight="1" x14ac:dyDescent="0.25">
      <c r="A7203" s="744" t="s">
        <v>861</v>
      </c>
      <c r="B7203" s="4" t="s">
        <v>137</v>
      </c>
      <c r="C7203" s="6">
        <f>C7204+C7205+C7206</f>
        <v>1270000</v>
      </c>
      <c r="D7203" s="6">
        <f t="shared" ref="D7203:J7203" si="3261">D7204+D7205+D7206</f>
        <v>0</v>
      </c>
      <c r="E7203" s="6">
        <f t="shared" si="3261"/>
        <v>0</v>
      </c>
      <c r="F7203" s="792">
        <f t="shared" si="3261"/>
        <v>0</v>
      </c>
      <c r="G7203" s="852">
        <f t="shared" si="3261"/>
        <v>1270000</v>
      </c>
      <c r="H7203" s="6">
        <f t="shared" si="3261"/>
        <v>0</v>
      </c>
      <c r="I7203" s="949">
        <f t="shared" si="3261"/>
        <v>1270000</v>
      </c>
      <c r="J7203" s="873">
        <f t="shared" si="3261"/>
        <v>0</v>
      </c>
      <c r="K7203" s="733">
        <f t="shared" si="3255"/>
        <v>100</v>
      </c>
    </row>
    <row r="7204" spans="1:11" ht="14.1" customHeight="1" x14ac:dyDescent="0.25">
      <c r="A7204" s="744" t="s">
        <v>862</v>
      </c>
      <c r="B7204" s="4" t="s">
        <v>179</v>
      </c>
      <c r="C7204" s="6">
        <v>670000</v>
      </c>
      <c r="D7204" s="708"/>
      <c r="E7204" s="708"/>
      <c r="F7204" s="709"/>
      <c r="G7204" s="844">
        <v>670000</v>
      </c>
      <c r="H7204" s="652"/>
      <c r="I7204" s="947">
        <f>H7204+G7204</f>
        <v>670000</v>
      </c>
      <c r="J7204" s="657">
        <f>C7204-I7204</f>
        <v>0</v>
      </c>
      <c r="K7204" s="733">
        <f t="shared" si="3255"/>
        <v>100</v>
      </c>
    </row>
    <row r="7205" spans="1:11" ht="14.1" customHeight="1" x14ac:dyDescent="0.25">
      <c r="A7205" s="744" t="s">
        <v>863</v>
      </c>
      <c r="B7205" s="4" t="s">
        <v>877</v>
      </c>
      <c r="C7205" s="6">
        <v>300000</v>
      </c>
      <c r="D7205" s="708"/>
      <c r="E7205" s="708"/>
      <c r="F7205" s="709"/>
      <c r="G7205" s="844">
        <v>300000</v>
      </c>
      <c r="H7205" s="652"/>
      <c r="I7205" s="947">
        <f>H7205+G7205</f>
        <v>300000</v>
      </c>
      <c r="J7205" s="657">
        <f>C7205-I7205</f>
        <v>0</v>
      </c>
      <c r="K7205" s="733">
        <f t="shared" si="3255"/>
        <v>100</v>
      </c>
    </row>
    <row r="7206" spans="1:11" ht="14.1" customHeight="1" thickBot="1" x14ac:dyDescent="0.3">
      <c r="A7206" s="744" t="s">
        <v>864</v>
      </c>
      <c r="B7206" s="32" t="s">
        <v>878</v>
      </c>
      <c r="C7206" s="452">
        <v>300000</v>
      </c>
      <c r="D7206" s="706"/>
      <c r="E7206" s="706"/>
      <c r="F7206" s="707"/>
      <c r="G7206" s="845">
        <v>300000</v>
      </c>
      <c r="H7206" s="654"/>
      <c r="I7206" s="947">
        <f>H7206+G7206</f>
        <v>300000</v>
      </c>
      <c r="J7206" s="656">
        <f>C7206-I7206</f>
        <v>0</v>
      </c>
      <c r="K7206" s="737">
        <f t="shared" si="3255"/>
        <v>100</v>
      </c>
    </row>
    <row r="7207" spans="1:11" ht="14.1" customHeight="1" thickBot="1" x14ac:dyDescent="0.3">
      <c r="A7207" s="740" t="s">
        <v>865</v>
      </c>
      <c r="B7207" s="3" t="s">
        <v>136</v>
      </c>
      <c r="C7207" s="53">
        <f>C7208+C7210</f>
        <v>1476000</v>
      </c>
      <c r="D7207" s="53">
        <f t="shared" ref="D7207:J7207" si="3262">D7208+D7210</f>
        <v>0</v>
      </c>
      <c r="E7207" s="53">
        <f t="shared" si="3262"/>
        <v>0</v>
      </c>
      <c r="F7207" s="69">
        <f t="shared" si="3262"/>
        <v>0</v>
      </c>
      <c r="G7207" s="848">
        <f t="shared" si="3262"/>
        <v>1476000</v>
      </c>
      <c r="H7207" s="53">
        <f t="shared" si="3262"/>
        <v>0</v>
      </c>
      <c r="I7207" s="945">
        <f t="shared" si="3262"/>
        <v>1476000</v>
      </c>
      <c r="J7207" s="659">
        <f t="shared" si="3262"/>
        <v>0</v>
      </c>
      <c r="K7207" s="741">
        <f t="shared" si="3255"/>
        <v>100</v>
      </c>
    </row>
    <row r="7208" spans="1:11" ht="14.1" customHeight="1" x14ac:dyDescent="0.25">
      <c r="A7208" s="742" t="s">
        <v>866</v>
      </c>
      <c r="B7208" s="41" t="s">
        <v>139</v>
      </c>
      <c r="C7208" s="421">
        <f>C7209</f>
        <v>576000</v>
      </c>
      <c r="D7208" s="421">
        <f t="shared" ref="D7208:J7208" si="3263">D7209</f>
        <v>0</v>
      </c>
      <c r="E7208" s="421">
        <f t="shared" si="3263"/>
        <v>0</v>
      </c>
      <c r="F7208" s="791">
        <f t="shared" si="3263"/>
        <v>0</v>
      </c>
      <c r="G7208" s="851">
        <f t="shared" si="3263"/>
        <v>576000</v>
      </c>
      <c r="H7208" s="421">
        <f t="shared" si="3263"/>
        <v>0</v>
      </c>
      <c r="I7208" s="948">
        <f t="shared" si="3263"/>
        <v>576000</v>
      </c>
      <c r="J7208" s="872">
        <f t="shared" si="3263"/>
        <v>0</v>
      </c>
      <c r="K7208" s="743">
        <f t="shared" si="3255"/>
        <v>100</v>
      </c>
    </row>
    <row r="7209" spans="1:11" ht="14.1" customHeight="1" x14ac:dyDescent="0.25">
      <c r="A7209" s="744" t="s">
        <v>867</v>
      </c>
      <c r="B7209" s="4" t="s">
        <v>213</v>
      </c>
      <c r="C7209" s="6">
        <v>576000</v>
      </c>
      <c r="D7209" s="708"/>
      <c r="E7209" s="708"/>
      <c r="F7209" s="709"/>
      <c r="G7209" s="844">
        <v>576000</v>
      </c>
      <c r="H7209" s="652">
        <v>0</v>
      </c>
      <c r="I7209" s="947">
        <f>H7209+G7209</f>
        <v>576000</v>
      </c>
      <c r="J7209" s="657">
        <f>C7209-I7209</f>
        <v>0</v>
      </c>
      <c r="K7209" s="733">
        <f t="shared" si="3255"/>
        <v>100</v>
      </c>
    </row>
    <row r="7210" spans="1:11" ht="14.1" customHeight="1" x14ac:dyDescent="0.25">
      <c r="A7210" s="744" t="s">
        <v>868</v>
      </c>
      <c r="B7210" s="4" t="s">
        <v>876</v>
      </c>
      <c r="C7210" s="6">
        <f>C7211</f>
        <v>900000</v>
      </c>
      <c r="D7210" s="6">
        <f t="shared" ref="D7210:J7210" si="3264">D7211</f>
        <v>0</v>
      </c>
      <c r="E7210" s="6">
        <f t="shared" si="3264"/>
        <v>0</v>
      </c>
      <c r="F7210" s="792">
        <f t="shared" si="3264"/>
        <v>0</v>
      </c>
      <c r="G7210" s="852">
        <f t="shared" si="3264"/>
        <v>900000</v>
      </c>
      <c r="H7210" s="6">
        <f t="shared" si="3264"/>
        <v>0</v>
      </c>
      <c r="I7210" s="949">
        <f t="shared" si="3264"/>
        <v>900000</v>
      </c>
      <c r="J7210" s="873">
        <f t="shared" si="3264"/>
        <v>0</v>
      </c>
      <c r="K7210" s="733">
        <f t="shared" si="3255"/>
        <v>100</v>
      </c>
    </row>
    <row r="7211" spans="1:11" ht="14.1" customHeight="1" x14ac:dyDescent="0.25">
      <c r="A7211" s="744" t="s">
        <v>874</v>
      </c>
      <c r="B7211" s="4" t="s">
        <v>875</v>
      </c>
      <c r="C7211" s="6">
        <v>900000</v>
      </c>
      <c r="D7211" s="708"/>
      <c r="E7211" s="708"/>
      <c r="F7211" s="709"/>
      <c r="G7211" s="844">
        <v>900000</v>
      </c>
      <c r="H7211" s="652">
        <v>0</v>
      </c>
      <c r="I7211" s="947">
        <f>H7211+G7211</f>
        <v>900000</v>
      </c>
      <c r="J7211" s="657">
        <f>C7211-I7211</f>
        <v>0</v>
      </c>
      <c r="K7211" s="733">
        <f t="shared" si="3255"/>
        <v>100</v>
      </c>
    </row>
    <row r="7212" spans="1:11" ht="14.1" customHeight="1" x14ac:dyDescent="0.25">
      <c r="A7212" s="744" t="s">
        <v>869</v>
      </c>
      <c r="B7212" s="4" t="s">
        <v>258</v>
      </c>
      <c r="C7212" s="6">
        <f>C7213</f>
        <v>88454000</v>
      </c>
      <c r="D7212" s="6">
        <f t="shared" ref="D7212:J7213" si="3265">D7213</f>
        <v>0</v>
      </c>
      <c r="E7212" s="6">
        <f t="shared" si="3265"/>
        <v>0</v>
      </c>
      <c r="F7212" s="792">
        <f t="shared" si="3265"/>
        <v>0</v>
      </c>
      <c r="G7212" s="852">
        <f t="shared" si="3265"/>
        <v>88000000</v>
      </c>
      <c r="H7212" s="6">
        <f t="shared" si="3265"/>
        <v>0</v>
      </c>
      <c r="I7212" s="949">
        <f t="shared" si="3265"/>
        <v>88000000</v>
      </c>
      <c r="J7212" s="873">
        <f t="shared" si="3265"/>
        <v>454000</v>
      </c>
      <c r="K7212" s="733">
        <f t="shared" si="3255"/>
        <v>99.486738869921084</v>
      </c>
    </row>
    <row r="7213" spans="1:11" ht="14.1" customHeight="1" x14ac:dyDescent="0.25">
      <c r="A7213" s="744" t="s">
        <v>870</v>
      </c>
      <c r="B7213" s="4" t="s">
        <v>872</v>
      </c>
      <c r="C7213" s="6">
        <f>C7214</f>
        <v>88454000</v>
      </c>
      <c r="D7213" s="6">
        <f t="shared" si="3265"/>
        <v>0</v>
      </c>
      <c r="E7213" s="6">
        <f t="shared" si="3265"/>
        <v>0</v>
      </c>
      <c r="F7213" s="792">
        <f t="shared" si="3265"/>
        <v>0</v>
      </c>
      <c r="G7213" s="852">
        <f t="shared" si="3265"/>
        <v>88000000</v>
      </c>
      <c r="H7213" s="6">
        <f t="shared" si="3265"/>
        <v>0</v>
      </c>
      <c r="I7213" s="949">
        <f t="shared" si="3265"/>
        <v>88000000</v>
      </c>
      <c r="J7213" s="873">
        <f t="shared" si="3265"/>
        <v>454000</v>
      </c>
      <c r="K7213" s="733">
        <f t="shared" si="3255"/>
        <v>99.486738869921084</v>
      </c>
    </row>
    <row r="7214" spans="1:11" ht="14.1" customHeight="1" x14ac:dyDescent="0.25">
      <c r="A7214" s="744" t="s">
        <v>871</v>
      </c>
      <c r="B7214" s="4" t="s">
        <v>873</v>
      </c>
      <c r="C7214" s="6">
        <v>88454000</v>
      </c>
      <c r="D7214" s="708"/>
      <c r="E7214" s="708"/>
      <c r="F7214" s="709"/>
      <c r="G7214" s="844">
        <v>88000000</v>
      </c>
      <c r="H7214" s="652">
        <v>0</v>
      </c>
      <c r="I7214" s="947">
        <f>H7214+G7214</f>
        <v>88000000</v>
      </c>
      <c r="J7214" s="657">
        <f>C7214-I7214</f>
        <v>454000</v>
      </c>
      <c r="K7214" s="733">
        <f t="shared" si="3255"/>
        <v>99.486738869921084</v>
      </c>
    </row>
    <row r="7215" spans="1:11" ht="14.1" customHeight="1" x14ac:dyDescent="0.25">
      <c r="A7215" s="745" t="s">
        <v>880</v>
      </c>
      <c r="B7215" s="38" t="s">
        <v>885</v>
      </c>
      <c r="C7215" s="445">
        <f>C7216</f>
        <v>3750000</v>
      </c>
      <c r="D7215" s="445">
        <f t="shared" ref="D7215:J7218" si="3266">D7216</f>
        <v>0</v>
      </c>
      <c r="E7215" s="445">
        <f t="shared" si="3266"/>
        <v>0</v>
      </c>
      <c r="F7215" s="793">
        <f t="shared" si="3266"/>
        <v>0</v>
      </c>
      <c r="G7215" s="853">
        <f t="shared" si="3266"/>
        <v>3750000</v>
      </c>
      <c r="H7215" s="445">
        <f t="shared" si="3266"/>
        <v>0</v>
      </c>
      <c r="I7215" s="854">
        <f t="shared" si="3266"/>
        <v>3750000</v>
      </c>
      <c r="J7215" s="874">
        <f t="shared" si="3266"/>
        <v>0</v>
      </c>
      <c r="K7215" s="746">
        <f t="shared" si="3255"/>
        <v>100</v>
      </c>
    </row>
    <row r="7216" spans="1:11" ht="14.1" customHeight="1" thickBot="1" x14ac:dyDescent="0.3">
      <c r="A7216" s="766" t="s">
        <v>881</v>
      </c>
      <c r="B7216" s="385" t="s">
        <v>886</v>
      </c>
      <c r="C7216" s="423">
        <f>C7217</f>
        <v>3750000</v>
      </c>
      <c r="D7216" s="423">
        <f t="shared" si="3266"/>
        <v>0</v>
      </c>
      <c r="E7216" s="423">
        <f t="shared" si="3266"/>
        <v>0</v>
      </c>
      <c r="F7216" s="794">
        <f t="shared" si="3266"/>
        <v>0</v>
      </c>
      <c r="G7216" s="855">
        <f t="shared" si="3266"/>
        <v>3750000</v>
      </c>
      <c r="H7216" s="423">
        <f t="shared" si="3266"/>
        <v>0</v>
      </c>
      <c r="I7216" s="967">
        <f t="shared" si="3266"/>
        <v>3750000</v>
      </c>
      <c r="J7216" s="875">
        <f t="shared" si="3266"/>
        <v>0</v>
      </c>
      <c r="K7216" s="767">
        <f t="shared" si="3255"/>
        <v>100</v>
      </c>
    </row>
    <row r="7217" spans="1:11" ht="14.1" customHeight="1" thickBot="1" x14ac:dyDescent="0.3">
      <c r="A7217" s="771" t="s">
        <v>882</v>
      </c>
      <c r="B7217" s="3" t="s">
        <v>136</v>
      </c>
      <c r="C7217" s="53">
        <f>C7218</f>
        <v>3750000</v>
      </c>
      <c r="D7217" s="53">
        <f t="shared" si="3266"/>
        <v>0</v>
      </c>
      <c r="E7217" s="53">
        <f t="shared" si="3266"/>
        <v>0</v>
      </c>
      <c r="F7217" s="69">
        <f t="shared" si="3266"/>
        <v>0</v>
      </c>
      <c r="G7217" s="848">
        <f t="shared" si="3266"/>
        <v>3750000</v>
      </c>
      <c r="H7217" s="53">
        <f t="shared" si="3266"/>
        <v>0</v>
      </c>
      <c r="I7217" s="945">
        <f t="shared" si="3266"/>
        <v>3750000</v>
      </c>
      <c r="J7217" s="659">
        <f t="shared" si="3266"/>
        <v>0</v>
      </c>
      <c r="K7217" s="741">
        <f t="shared" si="3255"/>
        <v>100</v>
      </c>
    </row>
    <row r="7218" spans="1:11" ht="14.1" customHeight="1" x14ac:dyDescent="0.25">
      <c r="A7218" s="768" t="s">
        <v>883</v>
      </c>
      <c r="B7218" s="41" t="s">
        <v>887</v>
      </c>
      <c r="C7218" s="421">
        <f>C7219</f>
        <v>3750000</v>
      </c>
      <c r="D7218" s="421">
        <f t="shared" si="3266"/>
        <v>0</v>
      </c>
      <c r="E7218" s="421">
        <f t="shared" si="3266"/>
        <v>0</v>
      </c>
      <c r="F7218" s="791">
        <f t="shared" si="3266"/>
        <v>0</v>
      </c>
      <c r="G7218" s="851">
        <f t="shared" si="3266"/>
        <v>3750000</v>
      </c>
      <c r="H7218" s="421">
        <f t="shared" si="3266"/>
        <v>0</v>
      </c>
      <c r="I7218" s="948">
        <f t="shared" si="3266"/>
        <v>3750000</v>
      </c>
      <c r="J7218" s="872">
        <f t="shared" si="3266"/>
        <v>0</v>
      </c>
      <c r="K7218" s="743">
        <f t="shared" si="3255"/>
        <v>100</v>
      </c>
    </row>
    <row r="7219" spans="1:11" ht="14.1" customHeight="1" x14ac:dyDescent="0.25">
      <c r="A7219" s="378" t="s">
        <v>884</v>
      </c>
      <c r="B7219" s="4" t="s">
        <v>888</v>
      </c>
      <c r="C7219" s="6">
        <v>3750000</v>
      </c>
      <c r="D7219" s="708"/>
      <c r="E7219" s="708"/>
      <c r="F7219" s="709"/>
      <c r="G7219" s="844">
        <v>3750000</v>
      </c>
      <c r="H7219" s="652"/>
      <c r="I7219" s="947">
        <f>H7219+G7219</f>
        <v>3750000</v>
      </c>
      <c r="J7219" s="657">
        <f>C7219-I7219</f>
        <v>0</v>
      </c>
      <c r="K7219" s="733">
        <f t="shared" si="3255"/>
        <v>100</v>
      </c>
    </row>
    <row r="7220" spans="1:11" ht="14.1" customHeight="1" x14ac:dyDescent="0.25">
      <c r="A7220" s="378"/>
      <c r="B7220" s="4"/>
      <c r="C7220" s="6"/>
      <c r="D7220" s="708"/>
      <c r="E7220" s="708"/>
      <c r="F7220" s="709"/>
      <c r="G7220" s="844"/>
      <c r="H7220" s="652"/>
      <c r="I7220" s="947"/>
      <c r="J7220" s="657"/>
      <c r="K7220" s="733"/>
    </row>
    <row r="7221" spans="1:11" ht="14.1" customHeight="1" x14ac:dyDescent="0.25">
      <c r="A7221" s="912"/>
      <c r="B7221" s="879"/>
      <c r="C7221" s="913"/>
      <c r="D7221" s="904"/>
      <c r="E7221" s="904"/>
      <c r="F7221" s="904"/>
      <c r="G7221" s="906"/>
      <c r="H7221" s="906"/>
      <c r="I7221" s="951"/>
      <c r="J7221" s="907"/>
      <c r="K7221" s="884"/>
    </row>
    <row r="7222" spans="1:11" ht="14.1" customHeight="1" x14ac:dyDescent="0.25">
      <c r="A7222" s="914"/>
      <c r="B7222" s="7"/>
      <c r="C7222" s="915"/>
      <c r="D7222" s="908"/>
      <c r="E7222" s="908"/>
      <c r="F7222" s="908"/>
      <c r="G7222" s="910"/>
      <c r="H7222" s="910"/>
      <c r="I7222" s="952"/>
      <c r="J7222" s="911"/>
      <c r="K7222" s="887"/>
    </row>
    <row r="7223" spans="1:11" ht="14.1" customHeight="1" x14ac:dyDescent="0.25">
      <c r="A7223" s="914"/>
      <c r="B7223" s="7"/>
      <c r="C7223" s="915"/>
      <c r="D7223" s="908"/>
      <c r="E7223" s="908"/>
      <c r="F7223" s="908"/>
      <c r="G7223" s="910"/>
      <c r="H7223" s="910"/>
      <c r="I7223" s="952"/>
      <c r="J7223" s="911"/>
      <c r="K7223" s="887"/>
    </row>
    <row r="7224" spans="1:11" ht="14.1" customHeight="1" x14ac:dyDescent="0.25">
      <c r="A7224" s="914"/>
      <c r="B7224" s="7"/>
      <c r="C7224" s="915"/>
      <c r="D7224" s="908"/>
      <c r="E7224" s="908"/>
      <c r="F7224" s="908"/>
      <c r="G7224" s="910"/>
      <c r="H7224" s="910"/>
      <c r="I7224" s="952"/>
      <c r="J7224" s="911"/>
      <c r="K7224" s="887"/>
    </row>
    <row r="7225" spans="1:11" ht="14.1" customHeight="1" x14ac:dyDescent="0.25">
      <c r="A7225" s="914"/>
      <c r="B7225" s="7"/>
      <c r="C7225" s="915"/>
      <c r="D7225" s="908"/>
      <c r="E7225" s="908"/>
      <c r="F7225" s="908"/>
      <c r="G7225" s="910"/>
      <c r="H7225" s="910"/>
      <c r="I7225" s="952"/>
      <c r="J7225" s="911"/>
      <c r="K7225" s="887">
        <v>8</v>
      </c>
    </row>
    <row r="7226" spans="1:11" ht="14.1" customHeight="1" x14ac:dyDescent="0.25">
      <c r="A7226" s="717" t="s">
        <v>435</v>
      </c>
      <c r="B7226" s="689">
        <v>2</v>
      </c>
      <c r="C7226" s="690" t="s">
        <v>436</v>
      </c>
      <c r="D7226" s="690" t="s">
        <v>437</v>
      </c>
      <c r="E7226" s="690" t="s">
        <v>438</v>
      </c>
      <c r="F7226" s="691" t="s">
        <v>439</v>
      </c>
      <c r="G7226" s="801">
        <v>7</v>
      </c>
      <c r="H7226" s="581">
        <v>8</v>
      </c>
      <c r="I7226" s="924">
        <v>9</v>
      </c>
      <c r="J7226" s="582">
        <v>10</v>
      </c>
      <c r="K7226" s="718">
        <v>11</v>
      </c>
    </row>
    <row r="7227" spans="1:11" ht="14.1" customHeight="1" x14ac:dyDescent="0.25">
      <c r="A7227" s="745" t="s">
        <v>104</v>
      </c>
      <c r="B7227" s="38" t="s">
        <v>449</v>
      </c>
      <c r="C7227" s="620">
        <f>C7228</f>
        <v>52000000</v>
      </c>
      <c r="D7227" s="620">
        <f t="shared" ref="D7227:I7227" si="3267">D7228</f>
        <v>0</v>
      </c>
      <c r="E7227" s="620">
        <f t="shared" si="3267"/>
        <v>0</v>
      </c>
      <c r="F7227" s="620">
        <f t="shared" si="3267"/>
        <v>0</v>
      </c>
      <c r="G7227" s="620">
        <f t="shared" si="3267"/>
        <v>28734350</v>
      </c>
      <c r="H7227" s="620">
        <f t="shared" si="3267"/>
        <v>23265400</v>
      </c>
      <c r="I7227" s="620">
        <f t="shared" si="3267"/>
        <v>51999750</v>
      </c>
      <c r="J7227" s="866">
        <f t="shared" ref="J7227" si="3268">J7228+J7234</f>
        <v>250</v>
      </c>
      <c r="K7227" s="746">
        <f t="shared" ref="K7227:K7258" si="3269">I7227/C7227*100</f>
        <v>99.999519230769224</v>
      </c>
    </row>
    <row r="7228" spans="1:11" ht="14.1" customHeight="1" thickBot="1" x14ac:dyDescent="0.3">
      <c r="A7228" s="772" t="s">
        <v>889</v>
      </c>
      <c r="B7228" s="49" t="s">
        <v>988</v>
      </c>
      <c r="C7228" s="661">
        <f>C7229+C7234</f>
        <v>52000000</v>
      </c>
      <c r="D7228" s="661">
        <f t="shared" ref="D7228:H7228" si="3270">D7229+D7234</f>
        <v>0</v>
      </c>
      <c r="E7228" s="661">
        <f t="shared" si="3270"/>
        <v>0</v>
      </c>
      <c r="F7228" s="661">
        <f t="shared" si="3270"/>
        <v>0</v>
      </c>
      <c r="G7228" s="661">
        <f t="shared" si="3270"/>
        <v>28734350</v>
      </c>
      <c r="H7228" s="1596">
        <f t="shared" si="3270"/>
        <v>23265400</v>
      </c>
      <c r="I7228" s="661">
        <f>I7229+I7234</f>
        <v>51999750</v>
      </c>
      <c r="J7228" s="876">
        <f t="shared" ref="J7228" si="3271">J7229</f>
        <v>0</v>
      </c>
      <c r="K7228" s="739">
        <f t="shared" si="3269"/>
        <v>99.999519230769224</v>
      </c>
    </row>
    <row r="7229" spans="1:11" ht="14.1" customHeight="1" thickBot="1" x14ac:dyDescent="0.3">
      <c r="A7229" s="748" t="s">
        <v>890</v>
      </c>
      <c r="B7229" s="3" t="s">
        <v>80</v>
      </c>
      <c r="C7229" s="617">
        <f>C7230+C7232</f>
        <v>51870000</v>
      </c>
      <c r="D7229" s="617">
        <f t="shared" ref="D7229:J7229" si="3272">D7230+D7232</f>
        <v>0</v>
      </c>
      <c r="E7229" s="617">
        <f t="shared" si="3272"/>
        <v>0</v>
      </c>
      <c r="F7229" s="624">
        <f t="shared" si="3272"/>
        <v>0</v>
      </c>
      <c r="G7229" s="820">
        <f t="shared" si="3272"/>
        <v>28651850</v>
      </c>
      <c r="H7229" s="617">
        <f t="shared" si="3272"/>
        <v>23218150</v>
      </c>
      <c r="I7229" s="934">
        <f t="shared" si="3272"/>
        <v>51870000</v>
      </c>
      <c r="J7229" s="625">
        <f t="shared" si="3272"/>
        <v>0</v>
      </c>
      <c r="K7229" s="741">
        <f t="shared" si="3269"/>
        <v>100</v>
      </c>
    </row>
    <row r="7230" spans="1:11" ht="14.1" customHeight="1" x14ac:dyDescent="0.25">
      <c r="A7230" s="773" t="s">
        <v>891</v>
      </c>
      <c r="B7230" s="41" t="s">
        <v>302</v>
      </c>
      <c r="C7230" s="618">
        <f>C7231</f>
        <v>8300000</v>
      </c>
      <c r="D7230" s="618">
        <f t="shared" ref="D7230:J7230" si="3273">D7231</f>
        <v>0</v>
      </c>
      <c r="E7230" s="618">
        <f t="shared" si="3273"/>
        <v>0</v>
      </c>
      <c r="F7230" s="626">
        <f t="shared" si="3273"/>
        <v>0</v>
      </c>
      <c r="G7230" s="821">
        <f t="shared" si="3273"/>
        <v>8300000</v>
      </c>
      <c r="H7230" s="618">
        <f t="shared" si="3273"/>
        <v>0</v>
      </c>
      <c r="I7230" s="935">
        <f t="shared" si="3273"/>
        <v>8300000</v>
      </c>
      <c r="J7230" s="628">
        <f t="shared" si="3273"/>
        <v>0</v>
      </c>
      <c r="K7230" s="743">
        <f t="shared" si="3269"/>
        <v>100</v>
      </c>
    </row>
    <row r="7231" spans="1:11" ht="14.1" customHeight="1" x14ac:dyDescent="0.25">
      <c r="A7231" s="732" t="s">
        <v>892</v>
      </c>
      <c r="B7231" s="4" t="s">
        <v>179</v>
      </c>
      <c r="C7231" s="12">
        <v>8300000</v>
      </c>
      <c r="D7231" s="218"/>
      <c r="E7231" s="218"/>
      <c r="F7231" s="697"/>
      <c r="G7231" s="822">
        <v>8300000</v>
      </c>
      <c r="H7231" s="605">
        <v>0</v>
      </c>
      <c r="I7231" s="823">
        <f>H7231+G7231</f>
        <v>8300000</v>
      </c>
      <c r="J7231" s="604">
        <f>C7231-I7231</f>
        <v>0</v>
      </c>
      <c r="K7231" s="733">
        <f t="shared" si="3269"/>
        <v>100</v>
      </c>
    </row>
    <row r="7232" spans="1:11" ht="14.1" customHeight="1" x14ac:dyDescent="0.25">
      <c r="A7232" s="732" t="s">
        <v>893</v>
      </c>
      <c r="B7232" s="4" t="s">
        <v>768</v>
      </c>
      <c r="C7232" s="12">
        <f>C7233</f>
        <v>43570000</v>
      </c>
      <c r="D7232" s="12">
        <f t="shared" ref="D7232:J7232" si="3274">D7233</f>
        <v>0</v>
      </c>
      <c r="E7232" s="12">
        <f t="shared" si="3274"/>
        <v>0</v>
      </c>
      <c r="F7232" s="633">
        <f t="shared" si="3274"/>
        <v>0</v>
      </c>
      <c r="G7232" s="824">
        <f t="shared" si="3274"/>
        <v>20351850</v>
      </c>
      <c r="H7232" s="12">
        <f t="shared" si="3274"/>
        <v>23218150</v>
      </c>
      <c r="I7232" s="834">
        <f t="shared" si="3274"/>
        <v>43570000</v>
      </c>
      <c r="J7232" s="634">
        <f t="shared" si="3274"/>
        <v>0</v>
      </c>
      <c r="K7232" s="733">
        <f t="shared" si="3269"/>
        <v>100</v>
      </c>
    </row>
    <row r="7233" spans="1:11" ht="14.1" customHeight="1" thickBot="1" x14ac:dyDescent="0.3">
      <c r="A7233" s="736" t="s">
        <v>894</v>
      </c>
      <c r="B7233" s="32" t="s">
        <v>303</v>
      </c>
      <c r="C7233" s="611">
        <v>43570000</v>
      </c>
      <c r="D7233" s="211"/>
      <c r="E7233" s="211"/>
      <c r="F7233" s="693"/>
      <c r="G7233" s="828">
        <v>20351850</v>
      </c>
      <c r="H7233" s="662">
        <v>23218150</v>
      </c>
      <c r="I7233" s="829">
        <f>H7233+G7233</f>
        <v>43570000</v>
      </c>
      <c r="J7233" s="630">
        <f>C7233-I7233</f>
        <v>0</v>
      </c>
      <c r="K7233" s="737">
        <f t="shared" si="3269"/>
        <v>100</v>
      </c>
    </row>
    <row r="7234" spans="1:11" ht="14.1" customHeight="1" thickBot="1" x14ac:dyDescent="0.3">
      <c r="A7234" s="748" t="s">
        <v>895</v>
      </c>
      <c r="B7234" s="3" t="s">
        <v>136</v>
      </c>
      <c r="C7234" s="617">
        <f>C7235+C7237</f>
        <v>130000</v>
      </c>
      <c r="D7234" s="617">
        <f t="shared" ref="D7234:J7234" si="3275">D7235+D7237</f>
        <v>0</v>
      </c>
      <c r="E7234" s="617">
        <f t="shared" si="3275"/>
        <v>0</v>
      </c>
      <c r="F7234" s="624">
        <f t="shared" si="3275"/>
        <v>0</v>
      </c>
      <c r="G7234" s="820">
        <f t="shared" si="3275"/>
        <v>82500</v>
      </c>
      <c r="H7234" s="617">
        <f t="shared" si="3275"/>
        <v>47250</v>
      </c>
      <c r="I7234" s="934">
        <f t="shared" si="3275"/>
        <v>129750</v>
      </c>
      <c r="J7234" s="625">
        <f t="shared" si="3275"/>
        <v>250</v>
      </c>
      <c r="K7234" s="741">
        <f t="shared" si="3269"/>
        <v>99.807692307692307</v>
      </c>
    </row>
    <row r="7235" spans="1:11" ht="14.1" customHeight="1" x14ac:dyDescent="0.25">
      <c r="A7235" s="768" t="s">
        <v>896</v>
      </c>
      <c r="B7235" s="41" t="s">
        <v>139</v>
      </c>
      <c r="C7235" s="618">
        <f>C7236</f>
        <v>60000</v>
      </c>
      <c r="D7235" s="618">
        <f t="shared" ref="D7235:J7235" si="3276">D7236</f>
        <v>0</v>
      </c>
      <c r="E7235" s="618">
        <f t="shared" si="3276"/>
        <v>0</v>
      </c>
      <c r="F7235" s="626">
        <f t="shared" si="3276"/>
        <v>0</v>
      </c>
      <c r="G7235" s="821">
        <f t="shared" si="3276"/>
        <v>60000</v>
      </c>
      <c r="H7235" s="618">
        <f t="shared" si="3276"/>
        <v>0</v>
      </c>
      <c r="I7235" s="935">
        <f t="shared" si="3276"/>
        <v>60000</v>
      </c>
      <c r="J7235" s="628">
        <f t="shared" si="3276"/>
        <v>0</v>
      </c>
      <c r="K7235" s="743">
        <f t="shared" si="3269"/>
        <v>100</v>
      </c>
    </row>
    <row r="7236" spans="1:11" ht="14.1" customHeight="1" x14ac:dyDescent="0.25">
      <c r="A7236" s="378" t="s">
        <v>897</v>
      </c>
      <c r="B7236" s="4" t="s">
        <v>213</v>
      </c>
      <c r="C7236" s="12">
        <v>60000</v>
      </c>
      <c r="D7236" s="218"/>
      <c r="E7236" s="218"/>
      <c r="F7236" s="697"/>
      <c r="G7236" s="822">
        <v>60000</v>
      </c>
      <c r="H7236" s="605"/>
      <c r="I7236" s="831">
        <f>H7236+G7236</f>
        <v>60000</v>
      </c>
      <c r="J7236" s="604">
        <f>C7236-I7236</f>
        <v>0</v>
      </c>
      <c r="K7236" s="733">
        <f t="shared" si="3269"/>
        <v>100</v>
      </c>
    </row>
    <row r="7237" spans="1:11" ht="14.1" customHeight="1" x14ac:dyDescent="0.25">
      <c r="A7237" s="378" t="s">
        <v>898</v>
      </c>
      <c r="B7237" s="4" t="s">
        <v>141</v>
      </c>
      <c r="C7237" s="12">
        <f>C7238</f>
        <v>70000</v>
      </c>
      <c r="D7237" s="12">
        <f t="shared" ref="D7237:J7237" si="3277">D7238</f>
        <v>0</v>
      </c>
      <c r="E7237" s="12">
        <f t="shared" si="3277"/>
        <v>0</v>
      </c>
      <c r="F7237" s="633">
        <f t="shared" si="3277"/>
        <v>0</v>
      </c>
      <c r="G7237" s="824">
        <f t="shared" si="3277"/>
        <v>22500</v>
      </c>
      <c r="H7237" s="12">
        <f t="shared" si="3277"/>
        <v>47250</v>
      </c>
      <c r="I7237" s="834">
        <f t="shared" si="3277"/>
        <v>69750</v>
      </c>
      <c r="J7237" s="634">
        <f t="shared" si="3277"/>
        <v>250</v>
      </c>
      <c r="K7237" s="733">
        <f t="shared" si="3269"/>
        <v>99.642857142857139</v>
      </c>
    </row>
    <row r="7238" spans="1:11" ht="14.1" customHeight="1" x14ac:dyDescent="0.25">
      <c r="A7238" s="378" t="s">
        <v>899</v>
      </c>
      <c r="B7238" s="4" t="s">
        <v>142</v>
      </c>
      <c r="C7238" s="12">
        <v>70000</v>
      </c>
      <c r="D7238" s="218"/>
      <c r="E7238" s="218"/>
      <c r="F7238" s="697"/>
      <c r="G7238" s="822">
        <v>22500</v>
      </c>
      <c r="H7238" s="605">
        <v>47250</v>
      </c>
      <c r="I7238" s="831">
        <f>H7238+G7238</f>
        <v>69750</v>
      </c>
      <c r="J7238" s="604">
        <f>C7238-I7238</f>
        <v>250</v>
      </c>
      <c r="K7238" s="733">
        <f t="shared" si="3269"/>
        <v>99.642857142857139</v>
      </c>
    </row>
    <row r="7239" spans="1:11" ht="14.1" customHeight="1" x14ac:dyDescent="0.25">
      <c r="A7239" s="745" t="s">
        <v>103</v>
      </c>
      <c r="B7239" s="38" t="s">
        <v>93</v>
      </c>
      <c r="C7239" s="620">
        <f>C7240+C7248</f>
        <v>6750000</v>
      </c>
      <c r="D7239" s="620">
        <f t="shared" ref="D7239:J7239" si="3278">D7240+D7248</f>
        <v>0</v>
      </c>
      <c r="E7239" s="620">
        <f t="shared" si="3278"/>
        <v>0</v>
      </c>
      <c r="F7239" s="453">
        <f t="shared" si="3278"/>
        <v>0</v>
      </c>
      <c r="G7239" s="832">
        <f t="shared" si="3278"/>
        <v>4851500</v>
      </c>
      <c r="H7239" s="620">
        <f t="shared" si="3278"/>
        <v>1898500</v>
      </c>
      <c r="I7239" s="810">
        <f t="shared" si="3278"/>
        <v>6750000</v>
      </c>
      <c r="J7239" s="866">
        <f t="shared" si="3278"/>
        <v>0</v>
      </c>
      <c r="K7239" s="746">
        <f t="shared" si="3269"/>
        <v>100</v>
      </c>
    </row>
    <row r="7240" spans="1:11" ht="14.1" customHeight="1" thickBot="1" x14ac:dyDescent="0.3">
      <c r="A7240" s="766" t="s">
        <v>51</v>
      </c>
      <c r="B7240" s="385" t="s">
        <v>52</v>
      </c>
      <c r="C7240" s="495">
        <f>C7241</f>
        <v>2000000</v>
      </c>
      <c r="D7240" s="495">
        <f t="shared" ref="D7240:J7240" si="3279">D7241</f>
        <v>0</v>
      </c>
      <c r="E7240" s="495">
        <f t="shared" si="3279"/>
        <v>0</v>
      </c>
      <c r="F7240" s="649">
        <f t="shared" si="3279"/>
        <v>0</v>
      </c>
      <c r="G7240" s="842">
        <f t="shared" si="3279"/>
        <v>2000000</v>
      </c>
      <c r="H7240" s="495">
        <f t="shared" si="3279"/>
        <v>0</v>
      </c>
      <c r="I7240" s="965">
        <f t="shared" si="3279"/>
        <v>2000000</v>
      </c>
      <c r="J7240" s="651">
        <f t="shared" si="3279"/>
        <v>0</v>
      </c>
      <c r="K7240" s="767">
        <f t="shared" si="3269"/>
        <v>100</v>
      </c>
    </row>
    <row r="7241" spans="1:11" ht="14.1" customHeight="1" thickBot="1" x14ac:dyDescent="0.3">
      <c r="A7241" s="372" t="s">
        <v>304</v>
      </c>
      <c r="B7241" s="3" t="s">
        <v>136</v>
      </c>
      <c r="C7241" s="617">
        <f>C7242+C7244+C7246</f>
        <v>2000000</v>
      </c>
      <c r="D7241" s="617">
        <f t="shared" ref="D7241:J7241" si="3280">D7242+D7244+D7246</f>
        <v>0</v>
      </c>
      <c r="E7241" s="617">
        <f t="shared" si="3280"/>
        <v>0</v>
      </c>
      <c r="F7241" s="624">
        <f t="shared" si="3280"/>
        <v>0</v>
      </c>
      <c r="G7241" s="820">
        <f t="shared" si="3280"/>
        <v>2000000</v>
      </c>
      <c r="H7241" s="617">
        <f t="shared" si="3280"/>
        <v>0</v>
      </c>
      <c r="I7241" s="934">
        <f t="shared" si="3280"/>
        <v>2000000</v>
      </c>
      <c r="J7241" s="625">
        <f t="shared" si="3280"/>
        <v>0</v>
      </c>
      <c r="K7241" s="741">
        <f t="shared" si="3269"/>
        <v>100</v>
      </c>
    </row>
    <row r="7242" spans="1:11" ht="14.1" customHeight="1" x14ac:dyDescent="0.25">
      <c r="A7242" s="747" t="s">
        <v>305</v>
      </c>
      <c r="B7242" s="41" t="s">
        <v>139</v>
      </c>
      <c r="C7242" s="618">
        <f>C7243</f>
        <v>350000</v>
      </c>
      <c r="D7242" s="618">
        <f t="shared" ref="D7242:J7242" si="3281">D7243</f>
        <v>0</v>
      </c>
      <c r="E7242" s="618">
        <f t="shared" si="3281"/>
        <v>0</v>
      </c>
      <c r="F7242" s="626">
        <f t="shared" si="3281"/>
        <v>0</v>
      </c>
      <c r="G7242" s="821">
        <f t="shared" si="3281"/>
        <v>350000</v>
      </c>
      <c r="H7242" s="618">
        <f t="shared" si="3281"/>
        <v>0</v>
      </c>
      <c r="I7242" s="935">
        <f t="shared" si="3281"/>
        <v>350000</v>
      </c>
      <c r="J7242" s="628">
        <f t="shared" si="3281"/>
        <v>0</v>
      </c>
      <c r="K7242" s="743">
        <f t="shared" si="3269"/>
        <v>100</v>
      </c>
    </row>
    <row r="7243" spans="1:11" ht="14.1" customHeight="1" x14ac:dyDescent="0.25">
      <c r="A7243" s="732" t="s">
        <v>306</v>
      </c>
      <c r="B7243" s="4" t="s">
        <v>140</v>
      </c>
      <c r="C7243" s="12">
        <v>350000</v>
      </c>
      <c r="D7243" s="218"/>
      <c r="E7243" s="218"/>
      <c r="F7243" s="697"/>
      <c r="G7243" s="822">
        <v>350000</v>
      </c>
      <c r="H7243" s="605"/>
      <c r="I7243" s="823">
        <f>H7243+G7243</f>
        <v>350000</v>
      </c>
      <c r="J7243" s="604">
        <f>C7243-I7243</f>
        <v>0</v>
      </c>
      <c r="K7243" s="733">
        <f t="shared" si="3269"/>
        <v>100</v>
      </c>
    </row>
    <row r="7244" spans="1:11" ht="14.1" customHeight="1" x14ac:dyDescent="0.25">
      <c r="A7244" s="732" t="s">
        <v>307</v>
      </c>
      <c r="B7244" s="4" t="s">
        <v>141</v>
      </c>
      <c r="C7244" s="12">
        <f>C7245</f>
        <v>120000</v>
      </c>
      <c r="D7244" s="12">
        <f t="shared" ref="D7244:J7244" si="3282">D7245</f>
        <v>0</v>
      </c>
      <c r="E7244" s="12">
        <f t="shared" si="3282"/>
        <v>0</v>
      </c>
      <c r="F7244" s="633">
        <f t="shared" si="3282"/>
        <v>0</v>
      </c>
      <c r="G7244" s="824">
        <f t="shared" si="3282"/>
        <v>120000</v>
      </c>
      <c r="H7244" s="12">
        <f t="shared" si="3282"/>
        <v>0</v>
      </c>
      <c r="I7244" s="834">
        <f t="shared" si="3282"/>
        <v>120000</v>
      </c>
      <c r="J7244" s="634">
        <f t="shared" si="3282"/>
        <v>0</v>
      </c>
      <c r="K7244" s="733">
        <f t="shared" si="3269"/>
        <v>100</v>
      </c>
    </row>
    <row r="7245" spans="1:11" ht="14.1" customHeight="1" x14ac:dyDescent="0.25">
      <c r="A7245" s="732" t="s">
        <v>308</v>
      </c>
      <c r="B7245" s="4" t="s">
        <v>142</v>
      </c>
      <c r="C7245" s="12">
        <v>120000</v>
      </c>
      <c r="D7245" s="218"/>
      <c r="E7245" s="218"/>
      <c r="F7245" s="697"/>
      <c r="G7245" s="822">
        <v>120000</v>
      </c>
      <c r="H7245" s="605"/>
      <c r="I7245" s="823">
        <f>H7245+G7245</f>
        <v>120000</v>
      </c>
      <c r="J7245" s="604">
        <f>C7245-I7245</f>
        <v>0</v>
      </c>
      <c r="K7245" s="733">
        <f t="shared" si="3269"/>
        <v>100</v>
      </c>
    </row>
    <row r="7246" spans="1:11" ht="14.1" customHeight="1" x14ac:dyDescent="0.25">
      <c r="A7246" s="732" t="s">
        <v>309</v>
      </c>
      <c r="B7246" s="4" t="s">
        <v>143</v>
      </c>
      <c r="C7246" s="12">
        <f>C7247</f>
        <v>1530000</v>
      </c>
      <c r="D7246" s="12">
        <f t="shared" ref="D7246:J7246" si="3283">D7247</f>
        <v>0</v>
      </c>
      <c r="E7246" s="12">
        <f t="shared" si="3283"/>
        <v>0</v>
      </c>
      <c r="F7246" s="633">
        <f t="shared" si="3283"/>
        <v>0</v>
      </c>
      <c r="G7246" s="824">
        <f t="shared" si="3283"/>
        <v>1530000</v>
      </c>
      <c r="H7246" s="12">
        <f t="shared" si="3283"/>
        <v>0</v>
      </c>
      <c r="I7246" s="834">
        <f t="shared" si="3283"/>
        <v>1530000</v>
      </c>
      <c r="J7246" s="634">
        <f t="shared" si="3283"/>
        <v>0</v>
      </c>
      <c r="K7246" s="733">
        <f t="shared" si="3269"/>
        <v>100</v>
      </c>
    </row>
    <row r="7247" spans="1:11" ht="14.1" customHeight="1" x14ac:dyDescent="0.25">
      <c r="A7247" s="732" t="s">
        <v>310</v>
      </c>
      <c r="B7247" s="4" t="s">
        <v>144</v>
      </c>
      <c r="C7247" s="12">
        <v>1530000</v>
      </c>
      <c r="D7247" s="218"/>
      <c r="E7247" s="218"/>
      <c r="F7247" s="697"/>
      <c r="G7247" s="822">
        <v>1530000</v>
      </c>
      <c r="H7247" s="605">
        <v>0</v>
      </c>
      <c r="I7247" s="823">
        <f>H7247+G7247</f>
        <v>1530000</v>
      </c>
      <c r="J7247" s="604">
        <f>C7247-I7247</f>
        <v>0</v>
      </c>
      <c r="K7247" s="733">
        <f t="shared" si="3269"/>
        <v>100</v>
      </c>
    </row>
    <row r="7248" spans="1:11" ht="14.1" customHeight="1" thickBot="1" x14ac:dyDescent="0.3">
      <c r="A7248" s="371" t="s">
        <v>900</v>
      </c>
      <c r="B7248" s="47" t="s">
        <v>901</v>
      </c>
      <c r="C7248" s="616">
        <f>C7249+C7252</f>
        <v>4750000</v>
      </c>
      <c r="D7248" s="616">
        <f t="shared" ref="D7248:H7248" si="3284">D7249+D7252</f>
        <v>0</v>
      </c>
      <c r="E7248" s="616">
        <f t="shared" si="3284"/>
        <v>0</v>
      </c>
      <c r="F7248" s="622">
        <f t="shared" si="3284"/>
        <v>0</v>
      </c>
      <c r="G7248" s="838">
        <f t="shared" si="3284"/>
        <v>2851500</v>
      </c>
      <c r="H7248" s="1594">
        <f t="shared" si="3284"/>
        <v>1898500</v>
      </c>
      <c r="I7248" s="962">
        <f>I7249+I7252</f>
        <v>4750000</v>
      </c>
      <c r="J7248" s="632">
        <f t="shared" ref="J7248" si="3285">J7249+J7252</f>
        <v>0</v>
      </c>
      <c r="K7248" s="739">
        <f t="shared" si="3269"/>
        <v>100</v>
      </c>
    </row>
    <row r="7249" spans="1:11" ht="14.1" customHeight="1" thickBot="1" x14ac:dyDescent="0.3">
      <c r="A7249" s="372" t="s">
        <v>902</v>
      </c>
      <c r="B7249" s="3" t="s">
        <v>80</v>
      </c>
      <c r="C7249" s="617">
        <f>C7250</f>
        <v>1350000</v>
      </c>
      <c r="D7249" s="617">
        <f t="shared" ref="D7249:J7250" si="3286">D7250</f>
        <v>0</v>
      </c>
      <c r="E7249" s="617">
        <f t="shared" si="3286"/>
        <v>0</v>
      </c>
      <c r="F7249" s="624">
        <f t="shared" si="3286"/>
        <v>0</v>
      </c>
      <c r="G7249" s="820">
        <f t="shared" si="3286"/>
        <v>450000</v>
      </c>
      <c r="H7249" s="617">
        <f t="shared" si="3286"/>
        <v>900000</v>
      </c>
      <c r="I7249" s="934">
        <f t="shared" si="3286"/>
        <v>1350000</v>
      </c>
      <c r="J7249" s="625">
        <f t="shared" si="3286"/>
        <v>0</v>
      </c>
      <c r="K7249" s="741">
        <f t="shared" si="3269"/>
        <v>100</v>
      </c>
    </row>
    <row r="7250" spans="1:11" ht="14.1" customHeight="1" x14ac:dyDescent="0.25">
      <c r="A7250" s="747" t="s">
        <v>903</v>
      </c>
      <c r="B7250" s="41" t="s">
        <v>302</v>
      </c>
      <c r="C7250" s="618">
        <f>C7251</f>
        <v>1350000</v>
      </c>
      <c r="D7250" s="618">
        <f t="shared" si="3286"/>
        <v>0</v>
      </c>
      <c r="E7250" s="618">
        <f t="shared" si="3286"/>
        <v>0</v>
      </c>
      <c r="F7250" s="626">
        <f t="shared" si="3286"/>
        <v>0</v>
      </c>
      <c r="G7250" s="821">
        <f t="shared" si="3286"/>
        <v>450000</v>
      </c>
      <c r="H7250" s="618">
        <f t="shared" si="3286"/>
        <v>900000</v>
      </c>
      <c r="I7250" s="935">
        <f t="shared" si="3286"/>
        <v>1350000</v>
      </c>
      <c r="J7250" s="628">
        <f t="shared" si="3286"/>
        <v>0</v>
      </c>
      <c r="K7250" s="743">
        <f t="shared" si="3269"/>
        <v>100</v>
      </c>
    </row>
    <row r="7251" spans="1:11" ht="14.1" customHeight="1" thickBot="1" x14ac:dyDescent="0.3">
      <c r="A7251" s="736" t="s">
        <v>904</v>
      </c>
      <c r="B7251" s="32" t="s">
        <v>179</v>
      </c>
      <c r="C7251" s="611">
        <v>1350000</v>
      </c>
      <c r="D7251" s="590"/>
      <c r="E7251" s="590"/>
      <c r="F7251" s="698"/>
      <c r="G7251" s="828">
        <v>450000</v>
      </c>
      <c r="H7251" s="629">
        <v>900000</v>
      </c>
      <c r="I7251" s="829">
        <f>H7251+G7251</f>
        <v>1350000</v>
      </c>
      <c r="J7251" s="630">
        <f>C7251-I7251</f>
        <v>0</v>
      </c>
      <c r="K7251" s="737">
        <f t="shared" si="3269"/>
        <v>100</v>
      </c>
    </row>
    <row r="7252" spans="1:11" ht="14.1" customHeight="1" thickBot="1" x14ac:dyDescent="0.3">
      <c r="A7252" s="372" t="s">
        <v>905</v>
      </c>
      <c r="B7252" s="3" t="s">
        <v>136</v>
      </c>
      <c r="C7252" s="617">
        <f>C7253+C7255+C7257</f>
        <v>3400000</v>
      </c>
      <c r="D7252" s="617">
        <f t="shared" ref="D7252:J7252" si="3287">D7253+D7255+D7257</f>
        <v>0</v>
      </c>
      <c r="E7252" s="617">
        <f t="shared" si="3287"/>
        <v>0</v>
      </c>
      <c r="F7252" s="624">
        <f t="shared" si="3287"/>
        <v>0</v>
      </c>
      <c r="G7252" s="820">
        <f t="shared" si="3287"/>
        <v>2401500</v>
      </c>
      <c r="H7252" s="617">
        <f t="shared" si="3287"/>
        <v>998500</v>
      </c>
      <c r="I7252" s="934">
        <f t="shared" si="3287"/>
        <v>3400000</v>
      </c>
      <c r="J7252" s="625">
        <f t="shared" si="3287"/>
        <v>0</v>
      </c>
      <c r="K7252" s="741">
        <f t="shared" si="3269"/>
        <v>100</v>
      </c>
    </row>
    <row r="7253" spans="1:11" ht="14.1" customHeight="1" x14ac:dyDescent="0.25">
      <c r="A7253" s="747" t="s">
        <v>906</v>
      </c>
      <c r="B7253" s="41" t="s">
        <v>139</v>
      </c>
      <c r="C7253" s="618">
        <f>C7254</f>
        <v>310000</v>
      </c>
      <c r="D7253" s="618">
        <f t="shared" ref="D7253:J7253" si="3288">D7254</f>
        <v>0</v>
      </c>
      <c r="E7253" s="618">
        <f t="shared" si="3288"/>
        <v>0</v>
      </c>
      <c r="F7253" s="626">
        <f t="shared" si="3288"/>
        <v>0</v>
      </c>
      <c r="G7253" s="821">
        <f t="shared" si="3288"/>
        <v>148500</v>
      </c>
      <c r="H7253" s="618">
        <f t="shared" si="3288"/>
        <v>161500</v>
      </c>
      <c r="I7253" s="935">
        <f t="shared" si="3288"/>
        <v>310000</v>
      </c>
      <c r="J7253" s="628">
        <f t="shared" si="3288"/>
        <v>0</v>
      </c>
      <c r="K7253" s="743">
        <f t="shared" si="3269"/>
        <v>100</v>
      </c>
    </row>
    <row r="7254" spans="1:11" ht="14.1" customHeight="1" x14ac:dyDescent="0.25">
      <c r="A7254" s="732" t="s">
        <v>907</v>
      </c>
      <c r="B7254" s="4" t="s">
        <v>213</v>
      </c>
      <c r="C7254" s="12">
        <v>310000</v>
      </c>
      <c r="D7254" s="218"/>
      <c r="E7254" s="218"/>
      <c r="F7254" s="697"/>
      <c r="G7254" s="822">
        <v>148500</v>
      </c>
      <c r="H7254" s="605">
        <v>161500</v>
      </c>
      <c r="I7254" s="823">
        <f>H7254+G7254</f>
        <v>310000</v>
      </c>
      <c r="J7254" s="604">
        <f>C7254-I7254</f>
        <v>0</v>
      </c>
      <c r="K7254" s="733">
        <f t="shared" si="3269"/>
        <v>100</v>
      </c>
    </row>
    <row r="7255" spans="1:11" ht="14.1" customHeight="1" x14ac:dyDescent="0.25">
      <c r="A7255" s="747" t="s">
        <v>908</v>
      </c>
      <c r="B7255" s="4" t="s">
        <v>141</v>
      </c>
      <c r="C7255" s="611">
        <f>C7256</f>
        <v>210000</v>
      </c>
      <c r="D7255" s="611">
        <f t="shared" ref="D7255:J7255" si="3289">D7256</f>
        <v>0</v>
      </c>
      <c r="E7255" s="611">
        <f t="shared" si="3289"/>
        <v>0</v>
      </c>
      <c r="F7255" s="663">
        <f t="shared" si="3289"/>
        <v>0</v>
      </c>
      <c r="G7255" s="857">
        <f t="shared" si="3289"/>
        <v>93000</v>
      </c>
      <c r="H7255" s="611">
        <f t="shared" si="3289"/>
        <v>117000</v>
      </c>
      <c r="I7255" s="953">
        <f t="shared" si="3289"/>
        <v>210000</v>
      </c>
      <c r="J7255" s="664">
        <f t="shared" si="3289"/>
        <v>0</v>
      </c>
      <c r="K7255" s="733">
        <f t="shared" si="3269"/>
        <v>100</v>
      </c>
    </row>
    <row r="7256" spans="1:11" ht="14.1" customHeight="1" x14ac:dyDescent="0.25">
      <c r="A7256" s="747" t="s">
        <v>909</v>
      </c>
      <c r="B7256" s="4" t="s">
        <v>142</v>
      </c>
      <c r="C7256" s="611">
        <v>210000</v>
      </c>
      <c r="D7256" s="211"/>
      <c r="E7256" s="211"/>
      <c r="F7256" s="693"/>
      <c r="G7256" s="828">
        <v>93000</v>
      </c>
      <c r="H7256" s="629">
        <v>117000</v>
      </c>
      <c r="I7256" s="829">
        <f>H7256+G7256</f>
        <v>210000</v>
      </c>
      <c r="J7256" s="630">
        <f>C7256-I7256</f>
        <v>0</v>
      </c>
      <c r="K7256" s="733">
        <f t="shared" si="3269"/>
        <v>100</v>
      </c>
    </row>
    <row r="7257" spans="1:11" ht="14.1" customHeight="1" x14ac:dyDescent="0.25">
      <c r="A7257" s="768" t="s">
        <v>910</v>
      </c>
      <c r="B7257" s="5" t="s">
        <v>143</v>
      </c>
      <c r="C7257" s="611">
        <f>C7258</f>
        <v>2880000</v>
      </c>
      <c r="D7257" s="611">
        <f t="shared" ref="D7257:J7257" si="3290">D7258</f>
        <v>0</v>
      </c>
      <c r="E7257" s="611">
        <f t="shared" si="3290"/>
        <v>0</v>
      </c>
      <c r="F7257" s="663">
        <f t="shared" si="3290"/>
        <v>0</v>
      </c>
      <c r="G7257" s="824">
        <f t="shared" si="3290"/>
        <v>2160000</v>
      </c>
      <c r="H7257" s="12">
        <f t="shared" si="3290"/>
        <v>720000</v>
      </c>
      <c r="I7257" s="834">
        <f t="shared" si="3290"/>
        <v>2880000</v>
      </c>
      <c r="J7257" s="634">
        <f t="shared" si="3290"/>
        <v>0</v>
      </c>
      <c r="K7257" s="733">
        <f t="shared" si="3269"/>
        <v>100</v>
      </c>
    </row>
    <row r="7258" spans="1:11" ht="14.1" customHeight="1" x14ac:dyDescent="0.25">
      <c r="A7258" s="768" t="s">
        <v>911</v>
      </c>
      <c r="B7258" s="5" t="s">
        <v>144</v>
      </c>
      <c r="C7258" s="611">
        <v>2880000</v>
      </c>
      <c r="D7258" s="590"/>
      <c r="E7258" s="590"/>
      <c r="F7258" s="698"/>
      <c r="G7258" s="828">
        <v>2160000</v>
      </c>
      <c r="H7258" s="629">
        <v>720000</v>
      </c>
      <c r="I7258" s="829">
        <f>H7258+G7258</f>
        <v>2880000</v>
      </c>
      <c r="J7258" s="630">
        <f>C7258-I7258</f>
        <v>0</v>
      </c>
      <c r="K7258" s="733">
        <f t="shared" si="3269"/>
        <v>100</v>
      </c>
    </row>
    <row r="7259" spans="1:11" ht="14.1" customHeight="1" x14ac:dyDescent="0.25">
      <c r="A7259" s="773"/>
      <c r="B7259" s="430"/>
      <c r="C7259" s="611"/>
      <c r="D7259" s="590"/>
      <c r="E7259" s="590"/>
      <c r="F7259" s="698"/>
      <c r="G7259" s="805"/>
      <c r="H7259" s="629"/>
      <c r="I7259" s="829"/>
      <c r="J7259" s="630"/>
      <c r="K7259" s="737"/>
    </row>
    <row r="7260" spans="1:11" ht="14.1" customHeight="1" x14ac:dyDescent="0.25">
      <c r="A7260" s="912"/>
      <c r="B7260" s="912"/>
      <c r="C7260" s="880"/>
      <c r="D7260" s="916"/>
      <c r="E7260" s="916"/>
      <c r="F7260" s="916"/>
      <c r="G7260" s="916"/>
      <c r="H7260" s="882"/>
      <c r="I7260" s="882"/>
      <c r="J7260" s="883"/>
      <c r="K7260" s="884"/>
    </row>
    <row r="7261" spans="1:11" ht="14.1" customHeight="1" x14ac:dyDescent="0.25">
      <c r="A7261" s="914"/>
      <c r="B7261" s="914"/>
      <c r="C7261" s="885"/>
      <c r="D7261" s="917"/>
      <c r="E7261" s="917"/>
      <c r="F7261" s="917"/>
      <c r="G7261" s="917"/>
      <c r="H7261" s="415"/>
      <c r="I7261" s="415"/>
      <c r="J7261" s="886"/>
      <c r="K7261" s="887"/>
    </row>
    <row r="7262" spans="1:11" ht="14.1" customHeight="1" x14ac:dyDescent="0.25">
      <c r="A7262" s="914"/>
      <c r="B7262" s="914"/>
      <c r="C7262" s="885"/>
      <c r="D7262" s="917"/>
      <c r="E7262" s="917"/>
      <c r="F7262" s="917"/>
      <c r="G7262" s="917"/>
      <c r="H7262" s="415"/>
      <c r="I7262" s="415"/>
      <c r="J7262" s="886"/>
      <c r="K7262" s="887"/>
    </row>
    <row r="7263" spans="1:11" ht="14.1" customHeight="1" x14ac:dyDescent="0.25">
      <c r="A7263" s="914"/>
      <c r="B7263" s="914"/>
      <c r="C7263" s="885"/>
      <c r="D7263" s="917"/>
      <c r="E7263" s="917"/>
      <c r="F7263" s="917"/>
      <c r="G7263" s="917"/>
      <c r="H7263" s="415"/>
      <c r="I7263" s="415"/>
      <c r="J7263" s="886"/>
      <c r="K7263" s="887"/>
    </row>
    <row r="7264" spans="1:11" ht="14.1" customHeight="1" x14ac:dyDescent="0.25">
      <c r="A7264" s="914"/>
      <c r="B7264" s="914"/>
      <c r="C7264" s="885"/>
      <c r="D7264" s="917"/>
      <c r="E7264" s="917"/>
      <c r="F7264" s="917"/>
      <c r="G7264" s="917"/>
      <c r="H7264" s="415"/>
      <c r="I7264" s="415"/>
      <c r="J7264" s="886"/>
      <c r="K7264" s="887"/>
    </row>
    <row r="7265" spans="1:11" ht="14.1" customHeight="1" x14ac:dyDescent="0.25">
      <c r="A7265" s="914"/>
      <c r="B7265" s="914"/>
      <c r="C7265" s="885"/>
      <c r="D7265" s="917"/>
      <c r="E7265" s="917"/>
      <c r="F7265" s="917"/>
      <c r="G7265" s="917"/>
      <c r="H7265" s="415"/>
      <c r="I7265" s="415"/>
      <c r="J7265" s="886"/>
      <c r="K7265" s="887"/>
    </row>
    <row r="7266" spans="1:11" ht="14.1" customHeight="1" x14ac:dyDescent="0.25">
      <c r="A7266" s="914"/>
      <c r="B7266" s="914"/>
      <c r="C7266" s="885"/>
      <c r="D7266" s="917"/>
      <c r="E7266" s="917"/>
      <c r="F7266" s="917"/>
      <c r="G7266" s="917"/>
      <c r="H7266" s="415"/>
      <c r="I7266" s="415"/>
      <c r="J7266" s="886"/>
      <c r="K7266" s="887">
        <v>9</v>
      </c>
    </row>
    <row r="7267" spans="1:11" ht="14.1" customHeight="1" x14ac:dyDescent="0.25">
      <c r="A7267" s="717" t="s">
        <v>435</v>
      </c>
      <c r="B7267" s="689">
        <v>2</v>
      </c>
      <c r="C7267" s="690" t="s">
        <v>436</v>
      </c>
      <c r="D7267" s="690" t="s">
        <v>437</v>
      </c>
      <c r="E7267" s="690" t="s">
        <v>438</v>
      </c>
      <c r="F7267" s="691" t="s">
        <v>439</v>
      </c>
      <c r="G7267" s="801">
        <v>7</v>
      </c>
      <c r="H7267" s="581">
        <v>8</v>
      </c>
      <c r="I7267" s="924">
        <v>9</v>
      </c>
      <c r="J7267" s="582">
        <v>10</v>
      </c>
      <c r="K7267" s="718">
        <v>11</v>
      </c>
    </row>
    <row r="7268" spans="1:11" ht="14.1" customHeight="1" x14ac:dyDescent="0.25">
      <c r="A7268" s="774" t="s">
        <v>773</v>
      </c>
      <c r="B7268" s="426" t="s">
        <v>774</v>
      </c>
      <c r="C7268" s="666">
        <f t="shared" ref="C7268:J7268" si="3291">C7269+C7283</f>
        <v>11500000</v>
      </c>
      <c r="D7268" s="666">
        <f t="shared" si="3291"/>
        <v>0</v>
      </c>
      <c r="E7268" s="666">
        <f t="shared" si="3291"/>
        <v>0</v>
      </c>
      <c r="F7268" s="650">
        <f t="shared" si="3291"/>
        <v>0</v>
      </c>
      <c r="G7268" s="858">
        <f t="shared" si="3291"/>
        <v>1434000</v>
      </c>
      <c r="H7268" s="666">
        <f t="shared" si="3291"/>
        <v>721250</v>
      </c>
      <c r="I7268" s="843">
        <f t="shared" si="3291"/>
        <v>2155250</v>
      </c>
      <c r="J7268" s="877">
        <f t="shared" si="3291"/>
        <v>9344750</v>
      </c>
      <c r="K7268" s="775">
        <f>I7268/C7268*100</f>
        <v>18.741304347826087</v>
      </c>
    </row>
    <row r="7269" spans="1:11" ht="14.1" customHeight="1" thickBot="1" x14ac:dyDescent="0.3">
      <c r="A7269" s="371" t="s">
        <v>53</v>
      </c>
      <c r="B7269" s="54" t="s">
        <v>54</v>
      </c>
      <c r="C7269" s="616">
        <f>C7270</f>
        <v>10000000</v>
      </c>
      <c r="D7269" s="616">
        <f t="shared" ref="D7269:J7269" si="3292">D7270</f>
        <v>0</v>
      </c>
      <c r="E7269" s="616">
        <f t="shared" si="3292"/>
        <v>0</v>
      </c>
      <c r="F7269" s="622">
        <f t="shared" si="3292"/>
        <v>0</v>
      </c>
      <c r="G7269" s="819">
        <f t="shared" si="3292"/>
        <v>655250</v>
      </c>
      <c r="H7269" s="616">
        <f t="shared" si="3292"/>
        <v>0</v>
      </c>
      <c r="I7269" s="961">
        <f t="shared" si="3292"/>
        <v>655250</v>
      </c>
      <c r="J7269" s="865">
        <f t="shared" si="3292"/>
        <v>9344750</v>
      </c>
      <c r="K7269" s="739">
        <f t="shared" ref="K7269:K7273" si="3293">I7269/C7269*100</f>
        <v>6.5525000000000002</v>
      </c>
    </row>
    <row r="7270" spans="1:11" ht="14.1" customHeight="1" thickBot="1" x14ac:dyDescent="0.3">
      <c r="A7270" s="776" t="s">
        <v>311</v>
      </c>
      <c r="B7270" s="3" t="s">
        <v>136</v>
      </c>
      <c r="C7270" s="617">
        <f>C7271+C7273+C7277+C7280</f>
        <v>10000000</v>
      </c>
      <c r="D7270" s="617">
        <f t="shared" ref="D7270:J7270" si="3294">D7271+D7273+D7277+D7280</f>
        <v>0</v>
      </c>
      <c r="E7270" s="617">
        <f t="shared" si="3294"/>
        <v>0</v>
      </c>
      <c r="F7270" s="624">
        <f t="shared" si="3294"/>
        <v>0</v>
      </c>
      <c r="G7270" s="820">
        <f t="shared" si="3294"/>
        <v>655250</v>
      </c>
      <c r="H7270" s="617">
        <f t="shared" si="3294"/>
        <v>0</v>
      </c>
      <c r="I7270" s="934">
        <f t="shared" si="3294"/>
        <v>655250</v>
      </c>
      <c r="J7270" s="625">
        <f t="shared" si="3294"/>
        <v>9344750</v>
      </c>
      <c r="K7270" s="741">
        <f t="shared" si="3293"/>
        <v>6.5525000000000002</v>
      </c>
    </row>
    <row r="7271" spans="1:11" ht="14.1" customHeight="1" x14ac:dyDescent="0.25">
      <c r="A7271" s="777" t="s">
        <v>312</v>
      </c>
      <c r="B7271" s="41" t="s">
        <v>139</v>
      </c>
      <c r="C7271" s="618">
        <f>C7272</f>
        <v>1550000</v>
      </c>
      <c r="D7271" s="618">
        <f t="shared" ref="D7271:J7271" si="3295">D7272</f>
        <v>0</v>
      </c>
      <c r="E7271" s="618">
        <f t="shared" si="3295"/>
        <v>0</v>
      </c>
      <c r="F7271" s="626">
        <f t="shared" si="3295"/>
        <v>0</v>
      </c>
      <c r="G7271" s="821">
        <f t="shared" si="3295"/>
        <v>404000</v>
      </c>
      <c r="H7271" s="618">
        <f t="shared" si="3295"/>
        <v>0</v>
      </c>
      <c r="I7271" s="935">
        <f t="shared" si="3295"/>
        <v>404000</v>
      </c>
      <c r="J7271" s="628">
        <f t="shared" si="3295"/>
        <v>1146000</v>
      </c>
      <c r="K7271" s="743">
        <f t="shared" si="3293"/>
        <v>26.064516129032256</v>
      </c>
    </row>
    <row r="7272" spans="1:11" ht="14.1" customHeight="1" x14ac:dyDescent="0.25">
      <c r="A7272" s="778" t="s">
        <v>313</v>
      </c>
      <c r="B7272" s="4" t="s">
        <v>140</v>
      </c>
      <c r="C7272" s="12">
        <v>1550000</v>
      </c>
      <c r="D7272" s="218"/>
      <c r="E7272" s="218"/>
      <c r="F7272" s="697"/>
      <c r="G7272" s="822">
        <v>404000</v>
      </c>
      <c r="H7272" s="605">
        <v>0</v>
      </c>
      <c r="I7272" s="831">
        <f>H7272+G7272</f>
        <v>404000</v>
      </c>
      <c r="J7272" s="604">
        <f>C7272-I7272</f>
        <v>1146000</v>
      </c>
      <c r="K7272" s="733">
        <f t="shared" si="3293"/>
        <v>26.064516129032256</v>
      </c>
    </row>
    <row r="7273" spans="1:11" ht="14.1" customHeight="1" x14ac:dyDescent="0.25">
      <c r="A7273" s="778" t="s">
        <v>314</v>
      </c>
      <c r="B7273" s="4" t="s">
        <v>141</v>
      </c>
      <c r="C7273" s="12">
        <f>C7274+C7275+C7276</f>
        <v>1350000</v>
      </c>
      <c r="D7273" s="12">
        <f t="shared" ref="D7273:J7273" si="3296">D7274+D7275+D7276</f>
        <v>0</v>
      </c>
      <c r="E7273" s="12">
        <f t="shared" si="3296"/>
        <v>0</v>
      </c>
      <c r="F7273" s="12">
        <f t="shared" si="3296"/>
        <v>0</v>
      </c>
      <c r="G7273" s="12">
        <f t="shared" si="3296"/>
        <v>251250</v>
      </c>
      <c r="H7273" s="12">
        <f t="shared" si="3296"/>
        <v>0</v>
      </c>
      <c r="I7273" s="12">
        <f t="shared" si="3296"/>
        <v>251250</v>
      </c>
      <c r="J7273" s="12">
        <f t="shared" si="3296"/>
        <v>1098750</v>
      </c>
      <c r="K7273" s="733">
        <f t="shared" si="3293"/>
        <v>18.611111111111111</v>
      </c>
    </row>
    <row r="7274" spans="1:11" ht="14.1" customHeight="1" x14ac:dyDescent="0.25">
      <c r="A7274" s="778" t="s">
        <v>1019</v>
      </c>
      <c r="B7274" s="4" t="s">
        <v>1020</v>
      </c>
      <c r="C7274" s="12">
        <v>900000</v>
      </c>
      <c r="D7274" s="12"/>
      <c r="E7274" s="12"/>
      <c r="F7274" s="633"/>
      <c r="G7274" s="824">
        <v>150000</v>
      </c>
      <c r="H7274" s="12"/>
      <c r="I7274" s="834">
        <f>G7274+H7274</f>
        <v>150000</v>
      </c>
      <c r="J7274" s="634">
        <f>C7274-I7274</f>
        <v>750000</v>
      </c>
      <c r="K7274" s="733">
        <f>I7274/C7274*100</f>
        <v>16.666666666666664</v>
      </c>
    </row>
    <row r="7275" spans="1:11" ht="14.1" customHeight="1" x14ac:dyDescent="0.25">
      <c r="A7275" s="778" t="s">
        <v>315</v>
      </c>
      <c r="B7275" s="4" t="s">
        <v>142</v>
      </c>
      <c r="C7275" s="12">
        <v>450000</v>
      </c>
      <c r="D7275" s="218"/>
      <c r="E7275" s="218"/>
      <c r="F7275" s="697"/>
      <c r="G7275" s="822">
        <v>101250</v>
      </c>
      <c r="H7275" s="605">
        <v>0</v>
      </c>
      <c r="I7275" s="831">
        <f>H7275+G7275</f>
        <v>101250</v>
      </c>
      <c r="J7275" s="604">
        <f>C7275-I7275</f>
        <v>348750</v>
      </c>
      <c r="K7275" s="733">
        <f t="shared" ref="K7275" si="3297">I7275/C7275*100</f>
        <v>22.5</v>
      </c>
    </row>
    <row r="7276" spans="1:11" ht="14.1" customHeight="1" x14ac:dyDescent="0.25">
      <c r="A7276" s="778" t="s">
        <v>912</v>
      </c>
      <c r="B7276" s="4" t="s">
        <v>387</v>
      </c>
      <c r="C7276" s="12">
        <v>0</v>
      </c>
      <c r="D7276" s="218"/>
      <c r="E7276" s="218"/>
      <c r="F7276" s="697"/>
      <c r="G7276" s="822"/>
      <c r="H7276" s="605"/>
      <c r="I7276" s="831"/>
      <c r="J7276" s="604">
        <f>C7276-I7276</f>
        <v>0</v>
      </c>
      <c r="K7276" s="733"/>
    </row>
    <row r="7277" spans="1:11" ht="14.1" customHeight="1" x14ac:dyDescent="0.25">
      <c r="A7277" s="778" t="s">
        <v>316</v>
      </c>
      <c r="B7277" s="4" t="s">
        <v>143</v>
      </c>
      <c r="C7277" s="12">
        <f>C7278+C7279</f>
        <v>5000000</v>
      </c>
      <c r="D7277" s="12">
        <f t="shared" ref="D7277:J7277" si="3298">D7278+D7279</f>
        <v>0</v>
      </c>
      <c r="E7277" s="12">
        <f t="shared" si="3298"/>
        <v>0</v>
      </c>
      <c r="F7277" s="633">
        <f t="shared" si="3298"/>
        <v>0</v>
      </c>
      <c r="G7277" s="824">
        <f t="shared" si="3298"/>
        <v>0</v>
      </c>
      <c r="H7277" s="12">
        <f t="shared" si="3298"/>
        <v>0</v>
      </c>
      <c r="I7277" s="834">
        <f t="shared" si="3298"/>
        <v>0</v>
      </c>
      <c r="J7277" s="634">
        <f t="shared" si="3298"/>
        <v>5000000</v>
      </c>
      <c r="K7277" s="733">
        <f t="shared" ref="K7277:K7297" si="3299">I7277/C7277*100</f>
        <v>0</v>
      </c>
    </row>
    <row r="7278" spans="1:11" ht="14.1" customHeight="1" x14ac:dyDescent="0.25">
      <c r="A7278" s="778" t="s">
        <v>317</v>
      </c>
      <c r="B7278" s="4" t="s">
        <v>144</v>
      </c>
      <c r="C7278" s="12">
        <v>2250000</v>
      </c>
      <c r="D7278" s="218"/>
      <c r="E7278" s="218"/>
      <c r="F7278" s="697"/>
      <c r="G7278" s="804"/>
      <c r="H7278" s="605">
        <v>0</v>
      </c>
      <c r="I7278" s="823">
        <f>H7278+G7278</f>
        <v>0</v>
      </c>
      <c r="J7278" s="604">
        <f>C7278-I7278</f>
        <v>2250000</v>
      </c>
      <c r="K7278" s="733">
        <f t="shared" si="3299"/>
        <v>0</v>
      </c>
    </row>
    <row r="7279" spans="1:11" ht="14.1" customHeight="1" x14ac:dyDescent="0.25">
      <c r="A7279" s="778" t="s">
        <v>913</v>
      </c>
      <c r="B7279" s="4" t="s">
        <v>914</v>
      </c>
      <c r="C7279" s="611">
        <v>2750000</v>
      </c>
      <c r="D7279" s="211"/>
      <c r="E7279" s="211"/>
      <c r="F7279" s="693"/>
      <c r="G7279" s="805"/>
      <c r="H7279" s="629">
        <v>0</v>
      </c>
      <c r="I7279" s="829">
        <f>H7279+G7279</f>
        <v>0</v>
      </c>
      <c r="J7279" s="604">
        <f>C7279-I7279</f>
        <v>2750000</v>
      </c>
      <c r="K7279" s="733">
        <f t="shared" si="3299"/>
        <v>0</v>
      </c>
    </row>
    <row r="7280" spans="1:11" ht="14.1" customHeight="1" x14ac:dyDescent="0.25">
      <c r="A7280" s="778" t="s">
        <v>915</v>
      </c>
      <c r="B7280" s="32" t="s">
        <v>918</v>
      </c>
      <c r="C7280" s="611">
        <f>C7281+C7282</f>
        <v>2100000</v>
      </c>
      <c r="D7280" s="611">
        <f t="shared" ref="D7280:J7280" si="3300">D7281+D7282</f>
        <v>0</v>
      </c>
      <c r="E7280" s="611">
        <f t="shared" si="3300"/>
        <v>0</v>
      </c>
      <c r="F7280" s="663">
        <f t="shared" si="3300"/>
        <v>0</v>
      </c>
      <c r="G7280" s="857">
        <f t="shared" si="3300"/>
        <v>0</v>
      </c>
      <c r="H7280" s="611">
        <f t="shared" si="3300"/>
        <v>0</v>
      </c>
      <c r="I7280" s="953">
        <f t="shared" si="3300"/>
        <v>0</v>
      </c>
      <c r="J7280" s="664">
        <f t="shared" si="3300"/>
        <v>2100000</v>
      </c>
      <c r="K7280" s="733">
        <f t="shared" si="3299"/>
        <v>0</v>
      </c>
    </row>
    <row r="7281" spans="1:11" ht="14.1" customHeight="1" x14ac:dyDescent="0.25">
      <c r="A7281" s="778" t="s">
        <v>916</v>
      </c>
      <c r="B7281" s="32" t="s">
        <v>919</v>
      </c>
      <c r="C7281" s="611">
        <v>1500000</v>
      </c>
      <c r="D7281" s="211"/>
      <c r="E7281" s="211"/>
      <c r="F7281" s="693"/>
      <c r="G7281" s="805"/>
      <c r="H7281" s="629">
        <v>0</v>
      </c>
      <c r="I7281" s="829">
        <f>H7281+G7281</f>
        <v>0</v>
      </c>
      <c r="J7281" s="630">
        <f>C7281-I7281</f>
        <v>1500000</v>
      </c>
      <c r="K7281" s="733">
        <f t="shared" si="3299"/>
        <v>0</v>
      </c>
    </row>
    <row r="7282" spans="1:11" ht="14.1" customHeight="1" x14ac:dyDescent="0.25">
      <c r="A7282" s="778" t="s">
        <v>917</v>
      </c>
      <c r="B7282" s="32" t="s">
        <v>920</v>
      </c>
      <c r="C7282" s="611">
        <v>600000</v>
      </c>
      <c r="D7282" s="211"/>
      <c r="E7282" s="211"/>
      <c r="F7282" s="693"/>
      <c r="G7282" s="805"/>
      <c r="H7282" s="629">
        <v>0</v>
      </c>
      <c r="I7282" s="829">
        <f>H7282+G7282</f>
        <v>0</v>
      </c>
      <c r="J7282" s="630">
        <f>C7282-I7282</f>
        <v>600000</v>
      </c>
      <c r="K7282" s="733">
        <f t="shared" si="3299"/>
        <v>0</v>
      </c>
    </row>
    <row r="7283" spans="1:11" ht="14.1" customHeight="1" thickBot="1" x14ac:dyDescent="0.3">
      <c r="A7283" s="371" t="s">
        <v>921</v>
      </c>
      <c r="B7283" s="54" t="s">
        <v>991</v>
      </c>
      <c r="C7283" s="616">
        <f>C7284</f>
        <v>1500000</v>
      </c>
      <c r="D7283" s="616">
        <f t="shared" ref="D7283:J7283" si="3301">D7284</f>
        <v>0</v>
      </c>
      <c r="E7283" s="616">
        <f t="shared" si="3301"/>
        <v>0</v>
      </c>
      <c r="F7283" s="622">
        <f t="shared" si="3301"/>
        <v>0</v>
      </c>
      <c r="G7283" s="838">
        <f t="shared" si="3301"/>
        <v>778750</v>
      </c>
      <c r="H7283" s="1594">
        <f t="shared" si="3301"/>
        <v>721250</v>
      </c>
      <c r="I7283" s="962">
        <f t="shared" si="3301"/>
        <v>1500000</v>
      </c>
      <c r="J7283" s="632">
        <f t="shared" si="3301"/>
        <v>0</v>
      </c>
      <c r="K7283" s="739">
        <f t="shared" si="3299"/>
        <v>100</v>
      </c>
    </row>
    <row r="7284" spans="1:11" ht="14.1" customHeight="1" thickBot="1" x14ac:dyDescent="0.3">
      <c r="A7284" s="776" t="s">
        <v>922</v>
      </c>
      <c r="B7284" s="3" t="s">
        <v>136</v>
      </c>
      <c r="C7284" s="617">
        <f>C7285+C7287+C7289</f>
        <v>1500000</v>
      </c>
      <c r="D7284" s="617">
        <f t="shared" ref="D7284:J7284" si="3302">D7285+D7287+D7289</f>
        <v>0</v>
      </c>
      <c r="E7284" s="617">
        <f t="shared" si="3302"/>
        <v>0</v>
      </c>
      <c r="F7284" s="624">
        <f t="shared" si="3302"/>
        <v>0</v>
      </c>
      <c r="G7284" s="820">
        <f t="shared" si="3302"/>
        <v>778750</v>
      </c>
      <c r="H7284" s="617">
        <f t="shared" si="3302"/>
        <v>721250</v>
      </c>
      <c r="I7284" s="934">
        <f t="shared" si="3302"/>
        <v>1500000</v>
      </c>
      <c r="J7284" s="625">
        <f t="shared" si="3302"/>
        <v>0</v>
      </c>
      <c r="K7284" s="741">
        <f t="shared" si="3299"/>
        <v>100</v>
      </c>
    </row>
    <row r="7285" spans="1:11" ht="14.1" customHeight="1" x14ac:dyDescent="0.25">
      <c r="A7285" s="777" t="s">
        <v>923</v>
      </c>
      <c r="B7285" s="41" t="s">
        <v>139</v>
      </c>
      <c r="C7285" s="618">
        <f>C7286</f>
        <v>40000</v>
      </c>
      <c r="D7285" s="618">
        <f t="shared" ref="D7285:J7285" si="3303">D7286</f>
        <v>0</v>
      </c>
      <c r="E7285" s="618">
        <f t="shared" si="3303"/>
        <v>0</v>
      </c>
      <c r="F7285" s="626">
        <f t="shared" si="3303"/>
        <v>0</v>
      </c>
      <c r="G7285" s="821">
        <f t="shared" si="3303"/>
        <v>40000</v>
      </c>
      <c r="H7285" s="618">
        <f t="shared" si="3303"/>
        <v>0</v>
      </c>
      <c r="I7285" s="935">
        <f t="shared" si="3303"/>
        <v>40000</v>
      </c>
      <c r="J7285" s="628">
        <f t="shared" si="3303"/>
        <v>0</v>
      </c>
      <c r="K7285" s="743">
        <f t="shared" si="3299"/>
        <v>100</v>
      </c>
    </row>
    <row r="7286" spans="1:11" ht="14.1" customHeight="1" x14ac:dyDescent="0.25">
      <c r="A7286" s="778" t="s">
        <v>924</v>
      </c>
      <c r="B7286" s="4" t="s">
        <v>140</v>
      </c>
      <c r="C7286" s="12">
        <v>40000</v>
      </c>
      <c r="D7286" s="218"/>
      <c r="E7286" s="218"/>
      <c r="F7286" s="697"/>
      <c r="G7286" s="822">
        <v>40000</v>
      </c>
      <c r="H7286" s="605"/>
      <c r="I7286" s="823">
        <f>H7286+G7286</f>
        <v>40000</v>
      </c>
      <c r="J7286" s="604">
        <f>C7286-I7286</f>
        <v>0</v>
      </c>
      <c r="K7286" s="733">
        <f t="shared" si="3299"/>
        <v>100</v>
      </c>
    </row>
    <row r="7287" spans="1:11" ht="14.1" customHeight="1" x14ac:dyDescent="0.25">
      <c r="A7287" s="778" t="s">
        <v>925</v>
      </c>
      <c r="B7287" s="4" t="s">
        <v>141</v>
      </c>
      <c r="C7287" s="12">
        <f>C7288</f>
        <v>50000</v>
      </c>
      <c r="D7287" s="12">
        <f t="shared" ref="D7287:J7287" si="3304">D7288</f>
        <v>0</v>
      </c>
      <c r="E7287" s="12">
        <f t="shared" si="3304"/>
        <v>0</v>
      </c>
      <c r="F7287" s="633">
        <f t="shared" si="3304"/>
        <v>0</v>
      </c>
      <c r="G7287" s="824">
        <f t="shared" si="3304"/>
        <v>33750</v>
      </c>
      <c r="H7287" s="12">
        <f t="shared" si="3304"/>
        <v>16250</v>
      </c>
      <c r="I7287" s="834">
        <f t="shared" si="3304"/>
        <v>50000</v>
      </c>
      <c r="J7287" s="634">
        <f t="shared" si="3304"/>
        <v>0</v>
      </c>
      <c r="K7287" s="733">
        <f t="shared" si="3299"/>
        <v>100</v>
      </c>
    </row>
    <row r="7288" spans="1:11" ht="14.1" customHeight="1" x14ac:dyDescent="0.25">
      <c r="A7288" s="778" t="s">
        <v>926</v>
      </c>
      <c r="B7288" s="4" t="s">
        <v>142</v>
      </c>
      <c r="C7288" s="12">
        <v>50000</v>
      </c>
      <c r="D7288" s="218"/>
      <c r="E7288" s="218"/>
      <c r="F7288" s="697"/>
      <c r="G7288" s="822">
        <v>33750</v>
      </c>
      <c r="H7288" s="605">
        <v>16250</v>
      </c>
      <c r="I7288" s="823">
        <f>H7288+G7288</f>
        <v>50000</v>
      </c>
      <c r="J7288" s="604">
        <f>C7288-I7288</f>
        <v>0</v>
      </c>
      <c r="K7288" s="733">
        <f t="shared" si="3299"/>
        <v>100</v>
      </c>
    </row>
    <row r="7289" spans="1:11" ht="14.1" customHeight="1" x14ac:dyDescent="0.25">
      <c r="A7289" s="778" t="s">
        <v>927</v>
      </c>
      <c r="B7289" s="4" t="s">
        <v>143</v>
      </c>
      <c r="C7289" s="12">
        <f>C7290</f>
        <v>1410000</v>
      </c>
      <c r="D7289" s="12">
        <f t="shared" ref="D7289:J7289" si="3305">D7290</f>
        <v>0</v>
      </c>
      <c r="E7289" s="12">
        <f t="shared" si="3305"/>
        <v>0</v>
      </c>
      <c r="F7289" s="633">
        <f t="shared" si="3305"/>
        <v>0</v>
      </c>
      <c r="G7289" s="824">
        <f t="shared" si="3305"/>
        <v>705000</v>
      </c>
      <c r="H7289" s="12">
        <f t="shared" si="3305"/>
        <v>705000</v>
      </c>
      <c r="I7289" s="834">
        <f t="shared" si="3305"/>
        <v>1410000</v>
      </c>
      <c r="J7289" s="634">
        <f t="shared" si="3305"/>
        <v>0</v>
      </c>
      <c r="K7289" s="733">
        <f t="shared" si="3299"/>
        <v>100</v>
      </c>
    </row>
    <row r="7290" spans="1:11" ht="14.1" customHeight="1" x14ac:dyDescent="0.25">
      <c r="A7290" s="778" t="s">
        <v>928</v>
      </c>
      <c r="B7290" s="4" t="s">
        <v>144</v>
      </c>
      <c r="C7290" s="12">
        <v>1410000</v>
      </c>
      <c r="D7290" s="218"/>
      <c r="E7290" s="218"/>
      <c r="F7290" s="697"/>
      <c r="G7290" s="822">
        <v>705000</v>
      </c>
      <c r="H7290" s="605">
        <v>705000</v>
      </c>
      <c r="I7290" s="823">
        <f>H7290+G7290</f>
        <v>1410000</v>
      </c>
      <c r="J7290" s="604">
        <f>C7290-I7290</f>
        <v>0</v>
      </c>
      <c r="K7290" s="733">
        <f t="shared" si="3299"/>
        <v>100</v>
      </c>
    </row>
    <row r="7291" spans="1:11" ht="14.1" customHeight="1" thickBot="1" x14ac:dyDescent="0.3">
      <c r="A7291" s="745" t="s">
        <v>102</v>
      </c>
      <c r="B7291" s="40" t="s">
        <v>94</v>
      </c>
      <c r="C7291" s="620">
        <f t="shared" ref="C7291:J7291" si="3306">C7292+C7301+C7313+C7324</f>
        <v>15285000</v>
      </c>
      <c r="D7291" s="620">
        <f t="shared" si="3306"/>
        <v>0</v>
      </c>
      <c r="E7291" s="620">
        <f t="shared" si="3306"/>
        <v>0</v>
      </c>
      <c r="F7291" s="453">
        <f t="shared" si="3306"/>
        <v>0</v>
      </c>
      <c r="G7291" s="825">
        <f t="shared" si="3306"/>
        <v>6654750</v>
      </c>
      <c r="H7291" s="619">
        <f t="shared" si="3306"/>
        <v>5069000</v>
      </c>
      <c r="I7291" s="665">
        <f t="shared" si="3306"/>
        <v>11723750</v>
      </c>
      <c r="J7291" s="621">
        <f t="shared" si="3306"/>
        <v>3561250</v>
      </c>
      <c r="K7291" s="775">
        <f t="shared" si="3299"/>
        <v>76.70101406607786</v>
      </c>
    </row>
    <row r="7292" spans="1:11" ht="14.1" customHeight="1" thickBot="1" x14ac:dyDescent="0.3">
      <c r="A7292" s="371" t="s">
        <v>56</v>
      </c>
      <c r="B7292" s="54" t="s">
        <v>57</v>
      </c>
      <c r="C7292" s="616">
        <f>C7293</f>
        <v>4900000</v>
      </c>
      <c r="D7292" s="616">
        <f t="shared" ref="D7292:J7292" si="3307">D7293</f>
        <v>0</v>
      </c>
      <c r="E7292" s="616">
        <f t="shared" si="3307"/>
        <v>0</v>
      </c>
      <c r="F7292" s="622">
        <f t="shared" si="3307"/>
        <v>0</v>
      </c>
      <c r="G7292" s="838">
        <f t="shared" si="3307"/>
        <v>0</v>
      </c>
      <c r="H7292" s="1594">
        <f t="shared" si="3307"/>
        <v>4900000</v>
      </c>
      <c r="I7292" s="962">
        <f t="shared" si="3307"/>
        <v>4900000</v>
      </c>
      <c r="J7292" s="632">
        <f t="shared" si="3307"/>
        <v>0</v>
      </c>
      <c r="K7292" s="757">
        <f t="shared" si="3299"/>
        <v>100</v>
      </c>
    </row>
    <row r="7293" spans="1:11" ht="14.1" customHeight="1" thickBot="1" x14ac:dyDescent="0.3">
      <c r="A7293" s="776" t="s">
        <v>318</v>
      </c>
      <c r="B7293" s="3" t="s">
        <v>136</v>
      </c>
      <c r="C7293" s="617">
        <f>C7294+C7296+C7299</f>
        <v>4900000</v>
      </c>
      <c r="D7293" s="617">
        <f t="shared" ref="D7293:J7293" si="3308">D7294+D7296+D7299</f>
        <v>0</v>
      </c>
      <c r="E7293" s="617">
        <f t="shared" si="3308"/>
        <v>0</v>
      </c>
      <c r="F7293" s="624">
        <f t="shared" si="3308"/>
        <v>0</v>
      </c>
      <c r="G7293" s="820">
        <f t="shared" si="3308"/>
        <v>0</v>
      </c>
      <c r="H7293" s="617">
        <f t="shared" si="3308"/>
        <v>4900000</v>
      </c>
      <c r="I7293" s="934">
        <f t="shared" si="3308"/>
        <v>4900000</v>
      </c>
      <c r="J7293" s="625">
        <f t="shared" si="3308"/>
        <v>0</v>
      </c>
      <c r="K7293" s="743">
        <f t="shared" si="3299"/>
        <v>100</v>
      </c>
    </row>
    <row r="7294" spans="1:11" ht="14.1" customHeight="1" x14ac:dyDescent="0.25">
      <c r="A7294" s="777" t="s">
        <v>319</v>
      </c>
      <c r="B7294" s="41" t="s">
        <v>139</v>
      </c>
      <c r="C7294" s="618">
        <f>C7295</f>
        <v>785000</v>
      </c>
      <c r="D7294" s="618">
        <f t="shared" ref="D7294:J7294" si="3309">D7295</f>
        <v>0</v>
      </c>
      <c r="E7294" s="618">
        <f t="shared" si="3309"/>
        <v>0</v>
      </c>
      <c r="F7294" s="626">
        <f t="shared" si="3309"/>
        <v>0</v>
      </c>
      <c r="G7294" s="821">
        <f t="shared" si="3309"/>
        <v>0</v>
      </c>
      <c r="H7294" s="618">
        <f t="shared" si="3309"/>
        <v>785000</v>
      </c>
      <c r="I7294" s="935">
        <f t="shared" si="3309"/>
        <v>785000</v>
      </c>
      <c r="J7294" s="628">
        <f t="shared" si="3309"/>
        <v>0</v>
      </c>
      <c r="K7294" s="733">
        <f t="shared" si="3299"/>
        <v>100</v>
      </c>
    </row>
    <row r="7295" spans="1:11" ht="14.1" customHeight="1" x14ac:dyDescent="0.25">
      <c r="A7295" s="778" t="s">
        <v>320</v>
      </c>
      <c r="B7295" s="4" t="s">
        <v>140</v>
      </c>
      <c r="C7295" s="12">
        <v>785000</v>
      </c>
      <c r="D7295" s="218"/>
      <c r="E7295" s="218"/>
      <c r="F7295" s="697"/>
      <c r="G7295" s="804"/>
      <c r="H7295" s="605">
        <v>785000</v>
      </c>
      <c r="I7295" s="823">
        <f>H7295+G7295</f>
        <v>785000</v>
      </c>
      <c r="J7295" s="604">
        <f>C7295-I7295</f>
        <v>0</v>
      </c>
      <c r="K7295" s="733">
        <f t="shared" si="3299"/>
        <v>100</v>
      </c>
    </row>
    <row r="7296" spans="1:11" ht="14.1" customHeight="1" x14ac:dyDescent="0.25">
      <c r="A7296" s="778" t="s">
        <v>321</v>
      </c>
      <c r="B7296" s="4" t="s">
        <v>141</v>
      </c>
      <c r="C7296" s="12">
        <f>C7297+C7298</f>
        <v>290000</v>
      </c>
      <c r="D7296" s="12">
        <f t="shared" ref="D7296:J7296" si="3310">D7297+D7298</f>
        <v>0</v>
      </c>
      <c r="E7296" s="12">
        <f t="shared" si="3310"/>
        <v>0</v>
      </c>
      <c r="F7296" s="633">
        <f t="shared" si="3310"/>
        <v>0</v>
      </c>
      <c r="G7296" s="824">
        <f t="shared" si="3310"/>
        <v>0</v>
      </c>
      <c r="H7296" s="12">
        <f t="shared" si="3310"/>
        <v>290000</v>
      </c>
      <c r="I7296" s="834">
        <f t="shared" si="3310"/>
        <v>290000</v>
      </c>
      <c r="J7296" s="634">
        <f t="shared" si="3310"/>
        <v>0</v>
      </c>
      <c r="K7296" s="733">
        <f t="shared" si="3299"/>
        <v>100</v>
      </c>
    </row>
    <row r="7297" spans="1:13" ht="14.1" customHeight="1" x14ac:dyDescent="0.25">
      <c r="A7297" s="778" t="s">
        <v>322</v>
      </c>
      <c r="B7297" s="4" t="s">
        <v>142</v>
      </c>
      <c r="C7297" s="12">
        <v>90000</v>
      </c>
      <c r="D7297" s="218"/>
      <c r="E7297" s="218"/>
      <c r="F7297" s="697"/>
      <c r="G7297" s="804"/>
      <c r="H7297" s="605">
        <v>90000</v>
      </c>
      <c r="I7297" s="823">
        <f>H7297+G7297</f>
        <v>90000</v>
      </c>
      <c r="J7297" s="604">
        <f>C7297-I7297</f>
        <v>0</v>
      </c>
      <c r="K7297" s="733">
        <f t="shared" si="3299"/>
        <v>100</v>
      </c>
    </row>
    <row r="7298" spans="1:13" ht="14.1" customHeight="1" x14ac:dyDescent="0.25">
      <c r="A7298" s="778" t="s">
        <v>929</v>
      </c>
      <c r="B7298" s="4" t="s">
        <v>809</v>
      </c>
      <c r="C7298" s="12">
        <v>200000</v>
      </c>
      <c r="D7298" s="218"/>
      <c r="E7298" s="218"/>
      <c r="F7298" s="697"/>
      <c r="G7298" s="804"/>
      <c r="H7298" s="605">
        <v>200000</v>
      </c>
      <c r="I7298" s="823">
        <f>H7298+G7298</f>
        <v>200000</v>
      </c>
      <c r="J7298" s="604">
        <f>C7298-I7298</f>
        <v>0</v>
      </c>
      <c r="K7298" s="733"/>
    </row>
    <row r="7299" spans="1:13" ht="14.1" customHeight="1" x14ac:dyDescent="0.25">
      <c r="A7299" s="778" t="s">
        <v>323</v>
      </c>
      <c r="B7299" s="4" t="s">
        <v>143</v>
      </c>
      <c r="C7299" s="12">
        <f>C7300</f>
        <v>3825000</v>
      </c>
      <c r="D7299" s="12">
        <f t="shared" ref="D7299:J7299" si="3311">D7300</f>
        <v>0</v>
      </c>
      <c r="E7299" s="12">
        <f t="shared" si="3311"/>
        <v>0</v>
      </c>
      <c r="F7299" s="633">
        <f t="shared" si="3311"/>
        <v>0</v>
      </c>
      <c r="G7299" s="824">
        <f t="shared" si="3311"/>
        <v>0</v>
      </c>
      <c r="H7299" s="12">
        <f t="shared" si="3311"/>
        <v>3825000</v>
      </c>
      <c r="I7299" s="954">
        <f t="shared" si="3311"/>
        <v>3825000</v>
      </c>
      <c r="J7299" s="634">
        <f t="shared" si="3311"/>
        <v>0</v>
      </c>
      <c r="K7299" s="733">
        <f t="shared" ref="K7299:K7306" si="3312">I7299/C7299*100</f>
        <v>100</v>
      </c>
      <c r="M7299" s="345"/>
    </row>
    <row r="7300" spans="1:13" ht="14.1" customHeight="1" x14ac:dyDescent="0.25">
      <c r="A7300" s="779" t="s">
        <v>324</v>
      </c>
      <c r="B7300" s="32" t="s">
        <v>144</v>
      </c>
      <c r="C7300" s="611">
        <v>3825000</v>
      </c>
      <c r="D7300" s="211"/>
      <c r="E7300" s="211"/>
      <c r="F7300" s="693"/>
      <c r="G7300" s="805"/>
      <c r="H7300" s="629">
        <v>3825000</v>
      </c>
      <c r="I7300" s="829">
        <f>H7300+G7300</f>
        <v>3825000</v>
      </c>
      <c r="J7300" s="630">
        <f>C7300-I7300</f>
        <v>0</v>
      </c>
      <c r="K7300" s="737">
        <f t="shared" si="3312"/>
        <v>100</v>
      </c>
    </row>
    <row r="7301" spans="1:13" ht="14.1" customHeight="1" thickBot="1" x14ac:dyDescent="0.3">
      <c r="A7301" s="769" t="s">
        <v>58</v>
      </c>
      <c r="B7301" s="125" t="s">
        <v>59</v>
      </c>
      <c r="C7301" s="667">
        <f>C7302</f>
        <v>6385000</v>
      </c>
      <c r="D7301" s="667">
        <f t="shared" ref="D7301:J7301" si="3313">D7302</f>
        <v>0</v>
      </c>
      <c r="E7301" s="667">
        <f t="shared" si="3313"/>
        <v>0</v>
      </c>
      <c r="F7301" s="668">
        <f t="shared" si="3313"/>
        <v>0</v>
      </c>
      <c r="G7301" s="859">
        <f t="shared" si="3313"/>
        <v>4611000</v>
      </c>
      <c r="H7301" s="1597">
        <f t="shared" si="3313"/>
        <v>169000</v>
      </c>
      <c r="I7301" s="969">
        <f t="shared" si="3313"/>
        <v>4780000</v>
      </c>
      <c r="J7301" s="670">
        <f t="shared" si="3313"/>
        <v>1605000</v>
      </c>
      <c r="K7301" s="780">
        <f t="shared" si="3312"/>
        <v>74.862960062646835</v>
      </c>
    </row>
    <row r="7302" spans="1:13" ht="14.1" customHeight="1" thickBot="1" x14ac:dyDescent="0.3">
      <c r="A7302" s="776" t="s">
        <v>325</v>
      </c>
      <c r="B7302" s="3" t="s">
        <v>136</v>
      </c>
      <c r="C7302" s="617">
        <f>C7303+C7305+C7308</f>
        <v>6385000</v>
      </c>
      <c r="D7302" s="617">
        <f t="shared" ref="D7302:J7302" si="3314">D7303+D7305+D7308</f>
        <v>0</v>
      </c>
      <c r="E7302" s="617">
        <f t="shared" si="3314"/>
        <v>0</v>
      </c>
      <c r="F7302" s="624">
        <f t="shared" si="3314"/>
        <v>0</v>
      </c>
      <c r="G7302" s="820">
        <f t="shared" si="3314"/>
        <v>4611000</v>
      </c>
      <c r="H7302" s="617">
        <f t="shared" si="3314"/>
        <v>169000</v>
      </c>
      <c r="I7302" s="934">
        <f t="shared" si="3314"/>
        <v>4780000</v>
      </c>
      <c r="J7302" s="625">
        <f t="shared" si="3314"/>
        <v>1605000</v>
      </c>
      <c r="K7302" s="743">
        <f t="shared" si="3312"/>
        <v>74.862960062646835</v>
      </c>
    </row>
    <row r="7303" spans="1:13" ht="14.1" customHeight="1" x14ac:dyDescent="0.25">
      <c r="A7303" s="777" t="s">
        <v>326</v>
      </c>
      <c r="B7303" s="41" t="s">
        <v>139</v>
      </c>
      <c r="C7303" s="618">
        <f>C7304</f>
        <v>360000</v>
      </c>
      <c r="D7303" s="618">
        <f t="shared" ref="D7303:J7303" si="3315">D7304</f>
        <v>0</v>
      </c>
      <c r="E7303" s="618">
        <f t="shared" si="3315"/>
        <v>0</v>
      </c>
      <c r="F7303" s="626">
        <f t="shared" si="3315"/>
        <v>0</v>
      </c>
      <c r="G7303" s="821">
        <f t="shared" si="3315"/>
        <v>266000</v>
      </c>
      <c r="H7303" s="618">
        <f t="shared" si="3315"/>
        <v>94000</v>
      </c>
      <c r="I7303" s="935">
        <f t="shared" si="3315"/>
        <v>360000</v>
      </c>
      <c r="J7303" s="628">
        <f t="shared" si="3315"/>
        <v>0</v>
      </c>
      <c r="K7303" s="733">
        <f t="shared" si="3312"/>
        <v>100</v>
      </c>
    </row>
    <row r="7304" spans="1:13" ht="14.1" customHeight="1" x14ac:dyDescent="0.25">
      <c r="A7304" s="778" t="s">
        <v>327</v>
      </c>
      <c r="B7304" s="4" t="s">
        <v>140</v>
      </c>
      <c r="C7304" s="12">
        <v>360000</v>
      </c>
      <c r="D7304" s="218"/>
      <c r="E7304" s="218"/>
      <c r="F7304" s="697"/>
      <c r="G7304" s="822">
        <v>266000</v>
      </c>
      <c r="H7304" s="605">
        <v>94000</v>
      </c>
      <c r="I7304" s="831">
        <f>H7304+G7304</f>
        <v>360000</v>
      </c>
      <c r="J7304" s="604">
        <f>C7304-I7304</f>
        <v>0</v>
      </c>
      <c r="K7304" s="733">
        <f t="shared" si="3312"/>
        <v>100</v>
      </c>
    </row>
    <row r="7305" spans="1:13" ht="14.1" customHeight="1" x14ac:dyDescent="0.25">
      <c r="A7305" s="778" t="s">
        <v>328</v>
      </c>
      <c r="B7305" s="4" t="s">
        <v>141</v>
      </c>
      <c r="C7305" s="12">
        <f>C7306+C7307</f>
        <v>105000</v>
      </c>
      <c r="D7305" s="12">
        <f t="shared" ref="D7305:J7305" si="3316">D7306+D7307</f>
        <v>0</v>
      </c>
      <c r="E7305" s="12">
        <f t="shared" si="3316"/>
        <v>0</v>
      </c>
      <c r="F7305" s="633">
        <f t="shared" si="3316"/>
        <v>0</v>
      </c>
      <c r="G7305" s="824">
        <f t="shared" si="3316"/>
        <v>30000</v>
      </c>
      <c r="H7305" s="12">
        <f t="shared" si="3316"/>
        <v>75000</v>
      </c>
      <c r="I7305" s="834">
        <f t="shared" si="3316"/>
        <v>105000</v>
      </c>
      <c r="J7305" s="634">
        <f t="shared" si="3316"/>
        <v>0</v>
      </c>
      <c r="K7305" s="733">
        <f t="shared" si="3312"/>
        <v>100</v>
      </c>
    </row>
    <row r="7306" spans="1:13" ht="14.1" customHeight="1" x14ac:dyDescent="0.25">
      <c r="A7306" s="778" t="s">
        <v>329</v>
      </c>
      <c r="B7306" s="4" t="s">
        <v>142</v>
      </c>
      <c r="C7306" s="12">
        <v>105000</v>
      </c>
      <c r="D7306" s="218"/>
      <c r="E7306" s="218"/>
      <c r="F7306" s="697"/>
      <c r="G7306" s="822">
        <v>30000</v>
      </c>
      <c r="H7306" s="605">
        <v>75000</v>
      </c>
      <c r="I7306" s="823">
        <f>H7306+G7306</f>
        <v>105000</v>
      </c>
      <c r="J7306" s="604">
        <f>C7306-I7306</f>
        <v>0</v>
      </c>
      <c r="K7306" s="733">
        <f t="shared" si="3312"/>
        <v>100</v>
      </c>
    </row>
    <row r="7307" spans="1:13" ht="14.1" customHeight="1" x14ac:dyDescent="0.25">
      <c r="A7307" s="778" t="s">
        <v>930</v>
      </c>
      <c r="B7307" s="4" t="s">
        <v>809</v>
      </c>
      <c r="C7307" s="12">
        <v>0</v>
      </c>
      <c r="D7307" s="218"/>
      <c r="E7307" s="218"/>
      <c r="F7307" s="697"/>
      <c r="G7307" s="822"/>
      <c r="H7307" s="605"/>
      <c r="I7307" s="823"/>
      <c r="J7307" s="604">
        <f>C7307-I7307</f>
        <v>0</v>
      </c>
      <c r="K7307" s="733"/>
    </row>
    <row r="7308" spans="1:13" ht="14.1" customHeight="1" x14ac:dyDescent="0.25">
      <c r="A7308" s="778" t="s">
        <v>330</v>
      </c>
      <c r="B7308" s="4" t="s">
        <v>143</v>
      </c>
      <c r="C7308" s="12">
        <f>C7309</f>
        <v>5920000</v>
      </c>
      <c r="D7308" s="12">
        <f t="shared" ref="D7308:J7308" si="3317">D7309</f>
        <v>0</v>
      </c>
      <c r="E7308" s="12">
        <f t="shared" si="3317"/>
        <v>0</v>
      </c>
      <c r="F7308" s="633">
        <f t="shared" si="3317"/>
        <v>0</v>
      </c>
      <c r="G7308" s="824">
        <f t="shared" si="3317"/>
        <v>4315000</v>
      </c>
      <c r="H7308" s="12">
        <f t="shared" si="3317"/>
        <v>0</v>
      </c>
      <c r="I7308" s="834">
        <f t="shared" si="3317"/>
        <v>4315000</v>
      </c>
      <c r="J7308" s="634">
        <f t="shared" si="3317"/>
        <v>1605000</v>
      </c>
      <c r="K7308" s="733">
        <f t="shared" ref="K7308:K7309" si="3318">I7308/C7308*100</f>
        <v>72.888513513513516</v>
      </c>
    </row>
    <row r="7309" spans="1:13" ht="14.1" customHeight="1" x14ac:dyDescent="0.25">
      <c r="A7309" s="778" t="s">
        <v>331</v>
      </c>
      <c r="B7309" s="4" t="s">
        <v>144</v>
      </c>
      <c r="C7309" s="12">
        <v>5920000</v>
      </c>
      <c r="D7309" s="218"/>
      <c r="E7309" s="218"/>
      <c r="F7309" s="697"/>
      <c r="G7309" s="822">
        <v>4315000</v>
      </c>
      <c r="H7309" s="605">
        <v>0</v>
      </c>
      <c r="I7309" s="831">
        <f>H7309+G7309</f>
        <v>4315000</v>
      </c>
      <c r="J7309" s="604">
        <f>C7309-I7309</f>
        <v>1605000</v>
      </c>
      <c r="K7309" s="733">
        <f t="shared" si="3318"/>
        <v>72.888513513513516</v>
      </c>
    </row>
    <row r="7310" spans="1:13" ht="14.1" customHeight="1" x14ac:dyDescent="0.25">
      <c r="A7310" s="918"/>
      <c r="B7310" s="879"/>
      <c r="C7310" s="880"/>
      <c r="D7310" s="881"/>
      <c r="E7310" s="881"/>
      <c r="F7310" s="881"/>
      <c r="G7310" s="882"/>
      <c r="H7310" s="882"/>
      <c r="I7310" s="941"/>
      <c r="J7310" s="883"/>
      <c r="K7310" s="884"/>
    </row>
    <row r="7311" spans="1:13" ht="14.1" customHeight="1" x14ac:dyDescent="0.25">
      <c r="A7311" s="919"/>
      <c r="B7311" s="7"/>
      <c r="C7311" s="885"/>
      <c r="D7311" s="220"/>
      <c r="E7311" s="220"/>
      <c r="F7311" s="220"/>
      <c r="G7311" s="415"/>
      <c r="H7311" s="415"/>
      <c r="I7311" s="942"/>
      <c r="J7311" s="886"/>
      <c r="K7311" s="887">
        <v>10</v>
      </c>
    </row>
    <row r="7312" spans="1:13" ht="14.1" customHeight="1" x14ac:dyDescent="0.25">
      <c r="A7312" s="717" t="s">
        <v>435</v>
      </c>
      <c r="B7312" s="689">
        <v>2</v>
      </c>
      <c r="C7312" s="690" t="s">
        <v>436</v>
      </c>
      <c r="D7312" s="690" t="s">
        <v>437</v>
      </c>
      <c r="E7312" s="690" t="s">
        <v>438</v>
      </c>
      <c r="F7312" s="691" t="s">
        <v>439</v>
      </c>
      <c r="G7312" s="801">
        <v>7</v>
      </c>
      <c r="H7312" s="581">
        <v>8</v>
      </c>
      <c r="I7312" s="924">
        <v>9</v>
      </c>
      <c r="J7312" s="582">
        <v>10</v>
      </c>
      <c r="K7312" s="718">
        <v>11</v>
      </c>
    </row>
    <row r="7313" spans="1:11" ht="14.1" customHeight="1" thickBot="1" x14ac:dyDescent="0.3">
      <c r="A7313" s="371" t="s">
        <v>60</v>
      </c>
      <c r="B7313" s="47" t="s">
        <v>61</v>
      </c>
      <c r="C7313" s="616">
        <f>C7314</f>
        <v>4000000</v>
      </c>
      <c r="D7313" s="616">
        <f t="shared" ref="D7313:J7313" si="3319">D7314</f>
        <v>0</v>
      </c>
      <c r="E7313" s="616">
        <f t="shared" si="3319"/>
        <v>0</v>
      </c>
      <c r="F7313" s="622">
        <f t="shared" si="3319"/>
        <v>0</v>
      </c>
      <c r="G7313" s="819">
        <f t="shared" si="3319"/>
        <v>2043750</v>
      </c>
      <c r="H7313" s="616">
        <f t="shared" si="3319"/>
        <v>0</v>
      </c>
      <c r="I7313" s="961">
        <f t="shared" si="3319"/>
        <v>2043750</v>
      </c>
      <c r="J7313" s="865">
        <f t="shared" si="3319"/>
        <v>1956250</v>
      </c>
      <c r="K7313" s="739">
        <f t="shared" ref="K7313:K7318" si="3320">I7313/C7313*100</f>
        <v>51.093750000000007</v>
      </c>
    </row>
    <row r="7314" spans="1:11" ht="14.1" customHeight="1" thickBot="1" x14ac:dyDescent="0.3">
      <c r="A7314" s="776" t="s">
        <v>332</v>
      </c>
      <c r="B7314" s="3" t="s">
        <v>136</v>
      </c>
      <c r="C7314" s="617">
        <f>C7315+C7317+C7320+C7322</f>
        <v>4000000</v>
      </c>
      <c r="D7314" s="617">
        <f t="shared" ref="D7314:J7314" si="3321">D7315+D7317+D7320+D7322</f>
        <v>0</v>
      </c>
      <c r="E7314" s="617">
        <f t="shared" si="3321"/>
        <v>0</v>
      </c>
      <c r="F7314" s="624">
        <f t="shared" si="3321"/>
        <v>0</v>
      </c>
      <c r="G7314" s="820">
        <f t="shared" si="3321"/>
        <v>2043750</v>
      </c>
      <c r="H7314" s="617">
        <f t="shared" si="3321"/>
        <v>0</v>
      </c>
      <c r="I7314" s="934">
        <f t="shared" si="3321"/>
        <v>2043750</v>
      </c>
      <c r="J7314" s="625">
        <f t="shared" si="3321"/>
        <v>1956250</v>
      </c>
      <c r="K7314" s="741">
        <f t="shared" si="3320"/>
        <v>51.093750000000007</v>
      </c>
    </row>
    <row r="7315" spans="1:11" ht="14.1" customHeight="1" x14ac:dyDescent="0.25">
      <c r="A7315" s="777" t="s">
        <v>333</v>
      </c>
      <c r="B7315" s="41" t="s">
        <v>139</v>
      </c>
      <c r="C7315" s="618">
        <f>C7316</f>
        <v>110000</v>
      </c>
      <c r="D7315" s="618">
        <f t="shared" ref="D7315:J7315" si="3322">D7316</f>
        <v>0</v>
      </c>
      <c r="E7315" s="618">
        <f t="shared" si="3322"/>
        <v>0</v>
      </c>
      <c r="F7315" s="626">
        <f t="shared" si="3322"/>
        <v>0</v>
      </c>
      <c r="G7315" s="827">
        <f t="shared" si="3322"/>
        <v>110000</v>
      </c>
      <c r="H7315" s="627">
        <f t="shared" si="3322"/>
        <v>0</v>
      </c>
      <c r="I7315" s="936">
        <f t="shared" si="3322"/>
        <v>110000</v>
      </c>
      <c r="J7315" s="628">
        <f t="shared" si="3322"/>
        <v>0</v>
      </c>
      <c r="K7315" s="743">
        <f t="shared" si="3320"/>
        <v>100</v>
      </c>
    </row>
    <row r="7316" spans="1:11" ht="14.1" customHeight="1" x14ac:dyDescent="0.25">
      <c r="A7316" s="778" t="s">
        <v>334</v>
      </c>
      <c r="B7316" s="4" t="s">
        <v>140</v>
      </c>
      <c r="C7316" s="12">
        <v>110000</v>
      </c>
      <c r="D7316" s="218"/>
      <c r="E7316" s="218"/>
      <c r="F7316" s="697"/>
      <c r="G7316" s="822">
        <v>110000</v>
      </c>
      <c r="H7316" s="605"/>
      <c r="I7316" s="823">
        <f>H7316+G7316</f>
        <v>110000</v>
      </c>
      <c r="J7316" s="604">
        <f>C7316-I7316</f>
        <v>0</v>
      </c>
      <c r="K7316" s="733">
        <f t="shared" si="3320"/>
        <v>100</v>
      </c>
    </row>
    <row r="7317" spans="1:11" ht="14.1" customHeight="1" x14ac:dyDescent="0.25">
      <c r="A7317" s="778" t="s">
        <v>335</v>
      </c>
      <c r="B7317" s="4" t="s">
        <v>141</v>
      </c>
      <c r="C7317" s="12">
        <f>C7318+C7319</f>
        <v>90000</v>
      </c>
      <c r="D7317" s="12">
        <f t="shared" ref="D7317:J7317" si="3323">D7318+D7319</f>
        <v>0</v>
      </c>
      <c r="E7317" s="12">
        <f t="shared" si="3323"/>
        <v>0</v>
      </c>
      <c r="F7317" s="633">
        <f t="shared" si="3323"/>
        <v>0</v>
      </c>
      <c r="G7317" s="824">
        <f t="shared" si="3323"/>
        <v>33750</v>
      </c>
      <c r="H7317" s="12">
        <f t="shared" si="3323"/>
        <v>0</v>
      </c>
      <c r="I7317" s="834">
        <f t="shared" si="3323"/>
        <v>33750</v>
      </c>
      <c r="J7317" s="634">
        <f t="shared" si="3323"/>
        <v>56250</v>
      </c>
      <c r="K7317" s="733">
        <f t="shared" si="3320"/>
        <v>37.5</v>
      </c>
    </row>
    <row r="7318" spans="1:11" ht="14.1" customHeight="1" x14ac:dyDescent="0.25">
      <c r="A7318" s="778" t="s">
        <v>336</v>
      </c>
      <c r="B7318" s="4" t="s">
        <v>142</v>
      </c>
      <c r="C7318" s="12">
        <v>90000</v>
      </c>
      <c r="D7318" s="218"/>
      <c r="E7318" s="218"/>
      <c r="F7318" s="697"/>
      <c r="G7318" s="822">
        <v>33750</v>
      </c>
      <c r="H7318" s="605">
        <v>0</v>
      </c>
      <c r="I7318" s="823">
        <f>H7318+G7318</f>
        <v>33750</v>
      </c>
      <c r="J7318" s="604">
        <f>C7318-I7318</f>
        <v>56250</v>
      </c>
      <c r="K7318" s="733">
        <f t="shared" si="3320"/>
        <v>37.5</v>
      </c>
    </row>
    <row r="7319" spans="1:11" ht="14.1" customHeight="1" x14ac:dyDescent="0.25">
      <c r="A7319" s="778" t="s">
        <v>931</v>
      </c>
      <c r="B7319" s="4" t="s">
        <v>809</v>
      </c>
      <c r="C7319" s="12">
        <v>0</v>
      </c>
      <c r="D7319" s="218"/>
      <c r="E7319" s="218"/>
      <c r="F7319" s="697"/>
      <c r="G7319" s="822"/>
      <c r="H7319" s="605"/>
      <c r="I7319" s="823"/>
      <c r="J7319" s="604">
        <f>C7319-I7319</f>
        <v>0</v>
      </c>
      <c r="K7319" s="733"/>
    </row>
    <row r="7320" spans="1:11" ht="14.1" customHeight="1" x14ac:dyDescent="0.25">
      <c r="A7320" s="778" t="s">
        <v>337</v>
      </c>
      <c r="B7320" s="4" t="s">
        <v>143</v>
      </c>
      <c r="C7320" s="12">
        <f>C7321</f>
        <v>1400000</v>
      </c>
      <c r="D7320" s="12">
        <f t="shared" ref="D7320:J7320" si="3324">D7321</f>
        <v>0</v>
      </c>
      <c r="E7320" s="12">
        <f t="shared" si="3324"/>
        <v>0</v>
      </c>
      <c r="F7320" s="633">
        <f t="shared" si="3324"/>
        <v>0</v>
      </c>
      <c r="G7320" s="860">
        <f t="shared" si="3324"/>
        <v>700000</v>
      </c>
      <c r="H7320" s="416">
        <f t="shared" si="3324"/>
        <v>0</v>
      </c>
      <c r="I7320" s="954">
        <f t="shared" si="3324"/>
        <v>700000</v>
      </c>
      <c r="J7320" s="634">
        <f t="shared" si="3324"/>
        <v>700000</v>
      </c>
      <c r="K7320" s="733">
        <f t="shared" ref="K7320:K7323" si="3325">I7320/C7320*100</f>
        <v>50</v>
      </c>
    </row>
    <row r="7321" spans="1:11" ht="14.1" customHeight="1" x14ac:dyDescent="0.25">
      <c r="A7321" s="778" t="s">
        <v>338</v>
      </c>
      <c r="B7321" s="4" t="s">
        <v>144</v>
      </c>
      <c r="C7321" s="12">
        <v>1400000</v>
      </c>
      <c r="D7321" s="218"/>
      <c r="E7321" s="218"/>
      <c r="F7321" s="697"/>
      <c r="G7321" s="822">
        <v>700000</v>
      </c>
      <c r="H7321" s="605">
        <v>0</v>
      </c>
      <c r="I7321" s="823">
        <f>H7321+G7321</f>
        <v>700000</v>
      </c>
      <c r="J7321" s="604">
        <f>C7321-I7321</f>
        <v>700000</v>
      </c>
      <c r="K7321" s="733">
        <f t="shared" si="3325"/>
        <v>50</v>
      </c>
    </row>
    <row r="7322" spans="1:11" ht="14.1" customHeight="1" x14ac:dyDescent="0.25">
      <c r="A7322" s="778" t="s">
        <v>932</v>
      </c>
      <c r="B7322" s="32" t="s">
        <v>918</v>
      </c>
      <c r="C7322" s="611">
        <f>C7323</f>
        <v>2400000</v>
      </c>
      <c r="D7322" s="611">
        <f t="shared" ref="D7322:J7322" si="3326">D7323</f>
        <v>0</v>
      </c>
      <c r="E7322" s="611">
        <f t="shared" si="3326"/>
        <v>0</v>
      </c>
      <c r="F7322" s="663">
        <f t="shared" si="3326"/>
        <v>0</v>
      </c>
      <c r="G7322" s="857">
        <f t="shared" si="3326"/>
        <v>1200000</v>
      </c>
      <c r="H7322" s="611">
        <f t="shared" si="3326"/>
        <v>0</v>
      </c>
      <c r="I7322" s="953">
        <f t="shared" si="3326"/>
        <v>1200000</v>
      </c>
      <c r="J7322" s="664">
        <f t="shared" si="3326"/>
        <v>1200000</v>
      </c>
      <c r="K7322" s="733">
        <f t="shared" si="3325"/>
        <v>50</v>
      </c>
    </row>
    <row r="7323" spans="1:11" ht="14.1" customHeight="1" x14ac:dyDescent="0.25">
      <c r="A7323" s="778" t="s">
        <v>933</v>
      </c>
      <c r="B7323" s="32" t="s">
        <v>919</v>
      </c>
      <c r="C7323" s="611">
        <v>2400000</v>
      </c>
      <c r="D7323" s="211"/>
      <c r="E7323" s="211"/>
      <c r="F7323" s="693"/>
      <c r="G7323" s="828">
        <v>1200000</v>
      </c>
      <c r="H7323" s="629">
        <v>0</v>
      </c>
      <c r="I7323" s="829">
        <f>H7323+G7323</f>
        <v>1200000</v>
      </c>
      <c r="J7323" s="630">
        <f>C7323-I7323</f>
        <v>1200000</v>
      </c>
      <c r="K7323" s="733">
        <f t="shared" si="3325"/>
        <v>50</v>
      </c>
    </row>
    <row r="7324" spans="1:11" ht="14.1" customHeight="1" thickBot="1" x14ac:dyDescent="0.3">
      <c r="A7324" s="371" t="s">
        <v>62</v>
      </c>
      <c r="B7324" s="47" t="s">
        <v>63</v>
      </c>
      <c r="C7324" s="616">
        <f>C7325</f>
        <v>0</v>
      </c>
      <c r="D7324" s="616">
        <f t="shared" ref="D7324:J7324" si="3327">D7325</f>
        <v>0</v>
      </c>
      <c r="E7324" s="616">
        <f t="shared" si="3327"/>
        <v>0</v>
      </c>
      <c r="F7324" s="622">
        <f t="shared" si="3327"/>
        <v>0</v>
      </c>
      <c r="G7324" s="838">
        <f t="shared" si="3327"/>
        <v>0</v>
      </c>
      <c r="H7324" s="641">
        <f t="shared" si="3327"/>
        <v>0</v>
      </c>
      <c r="I7324" s="962">
        <f t="shared" si="3327"/>
        <v>0</v>
      </c>
      <c r="J7324" s="632">
        <f t="shared" si="3327"/>
        <v>0</v>
      </c>
      <c r="K7324" s="739">
        <v>0</v>
      </c>
    </row>
    <row r="7325" spans="1:11" ht="14.1" customHeight="1" thickBot="1" x14ac:dyDescent="0.3">
      <c r="A7325" s="1502" t="s">
        <v>339</v>
      </c>
      <c r="B7325" s="1503" t="s">
        <v>136</v>
      </c>
      <c r="C7325" s="1504">
        <f>C7326+C7328+C7331</f>
        <v>0</v>
      </c>
      <c r="D7325" s="1504">
        <f t="shared" ref="D7325:J7325" si="3328">D7326+D7328+D7331</f>
        <v>0</v>
      </c>
      <c r="E7325" s="1504">
        <f t="shared" si="3328"/>
        <v>0</v>
      </c>
      <c r="F7325" s="1505">
        <f t="shared" si="3328"/>
        <v>0</v>
      </c>
      <c r="G7325" s="1506">
        <f t="shared" si="3328"/>
        <v>0</v>
      </c>
      <c r="H7325" s="1504">
        <f t="shared" si="3328"/>
        <v>0</v>
      </c>
      <c r="I7325" s="1507">
        <f t="shared" si="3328"/>
        <v>0</v>
      </c>
      <c r="J7325" s="1508">
        <f t="shared" si="3328"/>
        <v>0</v>
      </c>
      <c r="K7325" s="757">
        <v>0</v>
      </c>
    </row>
    <row r="7326" spans="1:11" ht="14.1" customHeight="1" x14ac:dyDescent="0.25">
      <c r="A7326" s="1509" t="s">
        <v>340</v>
      </c>
      <c r="B7326" s="1510" t="s">
        <v>139</v>
      </c>
      <c r="C7326" s="1511">
        <f>C7327</f>
        <v>0</v>
      </c>
      <c r="D7326" s="1511">
        <f t="shared" ref="D7326:J7326" si="3329">D7327</f>
        <v>0</v>
      </c>
      <c r="E7326" s="1511">
        <f t="shared" si="3329"/>
        <v>0</v>
      </c>
      <c r="F7326" s="1512">
        <f t="shared" si="3329"/>
        <v>0</v>
      </c>
      <c r="G7326" s="1513">
        <f t="shared" si="3329"/>
        <v>0</v>
      </c>
      <c r="H7326" s="1511">
        <f t="shared" si="3329"/>
        <v>0</v>
      </c>
      <c r="I7326" s="1514">
        <f t="shared" si="3329"/>
        <v>0</v>
      </c>
      <c r="J7326" s="1515">
        <f t="shared" si="3329"/>
        <v>0</v>
      </c>
      <c r="K7326" s="1516">
        <v>0</v>
      </c>
    </row>
    <row r="7327" spans="1:11" ht="14.1" customHeight="1" x14ac:dyDescent="0.25">
      <c r="A7327" s="1517" t="s">
        <v>341</v>
      </c>
      <c r="B7327" s="1518" t="s">
        <v>140</v>
      </c>
      <c r="C7327" s="1260">
        <v>0</v>
      </c>
      <c r="D7327" s="1519"/>
      <c r="E7327" s="1519"/>
      <c r="F7327" s="1520"/>
      <c r="G7327" s="1552"/>
      <c r="H7327" s="1519"/>
      <c r="I7327" s="1523">
        <f>H7327+G7327</f>
        <v>0</v>
      </c>
      <c r="J7327" s="1524">
        <f>C7327-I7327</f>
        <v>0</v>
      </c>
      <c r="K7327" s="731">
        <v>0</v>
      </c>
    </row>
    <row r="7328" spans="1:11" ht="14.1" customHeight="1" x14ac:dyDescent="0.25">
      <c r="A7328" s="1517" t="s">
        <v>342</v>
      </c>
      <c r="B7328" s="1518" t="s">
        <v>141</v>
      </c>
      <c r="C7328" s="1260">
        <f>C7329+C7330</f>
        <v>0</v>
      </c>
      <c r="D7328" s="1260">
        <f t="shared" ref="D7328:J7328" si="3330">D7329+D7330</f>
        <v>0</v>
      </c>
      <c r="E7328" s="1260">
        <f t="shared" si="3330"/>
        <v>0</v>
      </c>
      <c r="F7328" s="1525">
        <f t="shared" si="3330"/>
        <v>0</v>
      </c>
      <c r="G7328" s="1526">
        <f t="shared" si="3330"/>
        <v>0</v>
      </c>
      <c r="H7328" s="1260">
        <f t="shared" si="3330"/>
        <v>0</v>
      </c>
      <c r="I7328" s="1527">
        <f t="shared" si="3330"/>
        <v>0</v>
      </c>
      <c r="J7328" s="1528">
        <f t="shared" si="3330"/>
        <v>0</v>
      </c>
      <c r="K7328" s="731">
        <v>0</v>
      </c>
    </row>
    <row r="7329" spans="1:11" ht="14.1" customHeight="1" x14ac:dyDescent="0.25">
      <c r="A7329" s="1517" t="s">
        <v>343</v>
      </c>
      <c r="B7329" s="1518" t="s">
        <v>142</v>
      </c>
      <c r="C7329" s="1260">
        <v>0</v>
      </c>
      <c r="D7329" s="1519"/>
      <c r="E7329" s="1519"/>
      <c r="F7329" s="1520"/>
      <c r="G7329" s="1552"/>
      <c r="H7329" s="1519"/>
      <c r="I7329" s="1523">
        <f>H7329+G7329</f>
        <v>0</v>
      </c>
      <c r="J7329" s="1524">
        <f>C7329-I7329</f>
        <v>0</v>
      </c>
      <c r="K7329" s="731">
        <v>0</v>
      </c>
    </row>
    <row r="7330" spans="1:11" ht="14.1" customHeight="1" x14ac:dyDescent="0.25">
      <c r="A7330" s="1517" t="s">
        <v>944</v>
      </c>
      <c r="B7330" s="1518" t="s">
        <v>809</v>
      </c>
      <c r="C7330" s="1260">
        <v>0</v>
      </c>
      <c r="D7330" s="1519"/>
      <c r="E7330" s="1519"/>
      <c r="F7330" s="1520"/>
      <c r="G7330" s="1552"/>
      <c r="H7330" s="1519"/>
      <c r="I7330" s="1523"/>
      <c r="J7330" s="1524">
        <f>C7330-I7330</f>
        <v>0</v>
      </c>
      <c r="K7330" s="731">
        <v>0</v>
      </c>
    </row>
    <row r="7331" spans="1:11" ht="14.1" customHeight="1" x14ac:dyDescent="0.25">
      <c r="A7331" s="1517" t="s">
        <v>344</v>
      </c>
      <c r="B7331" s="1518" t="s">
        <v>143</v>
      </c>
      <c r="C7331" s="1260">
        <f>C7332</f>
        <v>0</v>
      </c>
      <c r="D7331" s="1260">
        <f t="shared" ref="D7331:J7331" si="3331">D7332</f>
        <v>0</v>
      </c>
      <c r="E7331" s="1260">
        <f t="shared" si="3331"/>
        <v>0</v>
      </c>
      <c r="F7331" s="1525">
        <f t="shared" si="3331"/>
        <v>0</v>
      </c>
      <c r="G7331" s="1526">
        <f t="shared" si="3331"/>
        <v>0</v>
      </c>
      <c r="H7331" s="1260">
        <f t="shared" si="3331"/>
        <v>0</v>
      </c>
      <c r="I7331" s="1553">
        <f t="shared" si="3331"/>
        <v>0</v>
      </c>
      <c r="J7331" s="1528">
        <f t="shared" si="3331"/>
        <v>0</v>
      </c>
      <c r="K7331" s="731">
        <v>0</v>
      </c>
    </row>
    <row r="7332" spans="1:11" ht="14.1" customHeight="1" x14ac:dyDescent="0.25">
      <c r="A7332" s="1517" t="s">
        <v>345</v>
      </c>
      <c r="B7332" s="1518" t="s">
        <v>144</v>
      </c>
      <c r="C7332" s="1260">
        <v>0</v>
      </c>
      <c r="D7332" s="1519"/>
      <c r="E7332" s="1519"/>
      <c r="F7332" s="1520"/>
      <c r="G7332" s="1552"/>
      <c r="H7332" s="1519"/>
      <c r="I7332" s="1523">
        <f>H7332+G7332</f>
        <v>0</v>
      </c>
      <c r="J7332" s="1524">
        <f>C7332-I7332</f>
        <v>0</v>
      </c>
      <c r="K7332" s="731">
        <v>0</v>
      </c>
    </row>
    <row r="7333" spans="1:11" ht="14.1" customHeight="1" x14ac:dyDescent="0.25">
      <c r="A7333" s="745" t="s">
        <v>101</v>
      </c>
      <c r="B7333" s="38" t="s">
        <v>95</v>
      </c>
      <c r="C7333" s="620">
        <f>C7334</f>
        <v>2000000</v>
      </c>
      <c r="D7333" s="620">
        <f t="shared" ref="D7333:J7334" si="3332">D7334</f>
        <v>0</v>
      </c>
      <c r="E7333" s="620">
        <f t="shared" si="3332"/>
        <v>0</v>
      </c>
      <c r="F7333" s="453">
        <f t="shared" si="3332"/>
        <v>0</v>
      </c>
      <c r="G7333" s="825">
        <f t="shared" si="3332"/>
        <v>1516250</v>
      </c>
      <c r="H7333" s="619">
        <f t="shared" si="3332"/>
        <v>0</v>
      </c>
      <c r="I7333" s="665">
        <f t="shared" si="3332"/>
        <v>1516250</v>
      </c>
      <c r="J7333" s="621">
        <f t="shared" si="3332"/>
        <v>483750</v>
      </c>
      <c r="K7333" s="746">
        <f t="shared" ref="K7333:K7338" si="3333">I7333/C7333*100</f>
        <v>75.8125</v>
      </c>
    </row>
    <row r="7334" spans="1:11" ht="14.1" customHeight="1" thickBot="1" x14ac:dyDescent="0.3">
      <c r="A7334" s="371" t="s">
        <v>346</v>
      </c>
      <c r="B7334" s="47" t="s">
        <v>64</v>
      </c>
      <c r="C7334" s="616">
        <f>C7335</f>
        <v>2000000</v>
      </c>
      <c r="D7334" s="616">
        <f t="shared" si="3332"/>
        <v>0</v>
      </c>
      <c r="E7334" s="616">
        <f t="shared" si="3332"/>
        <v>0</v>
      </c>
      <c r="F7334" s="622">
        <f t="shared" si="3332"/>
        <v>0</v>
      </c>
      <c r="G7334" s="838">
        <f t="shared" si="3332"/>
        <v>1516250</v>
      </c>
      <c r="H7334" s="641">
        <f t="shared" si="3332"/>
        <v>0</v>
      </c>
      <c r="I7334" s="962">
        <f t="shared" si="3332"/>
        <v>1516250</v>
      </c>
      <c r="J7334" s="632">
        <f t="shared" si="3332"/>
        <v>483750</v>
      </c>
      <c r="K7334" s="739">
        <f t="shared" si="3333"/>
        <v>75.8125</v>
      </c>
    </row>
    <row r="7335" spans="1:11" ht="14.1" customHeight="1" thickBot="1" x14ac:dyDescent="0.3">
      <c r="A7335" s="776" t="s">
        <v>347</v>
      </c>
      <c r="B7335" s="3" t="s">
        <v>136</v>
      </c>
      <c r="C7335" s="617">
        <f>C7336+C7338+C7341</f>
        <v>2000000</v>
      </c>
      <c r="D7335" s="617">
        <f t="shared" ref="D7335:J7335" si="3334">D7336+D7338+D7341</f>
        <v>0</v>
      </c>
      <c r="E7335" s="617">
        <f t="shared" si="3334"/>
        <v>0</v>
      </c>
      <c r="F7335" s="624">
        <f t="shared" si="3334"/>
        <v>0</v>
      </c>
      <c r="G7335" s="820">
        <f t="shared" si="3334"/>
        <v>1516250</v>
      </c>
      <c r="H7335" s="617">
        <f t="shared" si="3334"/>
        <v>0</v>
      </c>
      <c r="I7335" s="934">
        <f t="shared" si="3334"/>
        <v>1516250</v>
      </c>
      <c r="J7335" s="625">
        <f t="shared" si="3334"/>
        <v>483750</v>
      </c>
      <c r="K7335" s="741">
        <f t="shared" si="3333"/>
        <v>75.8125</v>
      </c>
    </row>
    <row r="7336" spans="1:11" ht="14.1" customHeight="1" x14ac:dyDescent="0.25">
      <c r="A7336" s="778" t="s">
        <v>934</v>
      </c>
      <c r="B7336" s="41" t="s">
        <v>935</v>
      </c>
      <c r="C7336" s="618">
        <f>C7337</f>
        <v>110000</v>
      </c>
      <c r="D7336" s="618">
        <f t="shared" ref="D7336:J7336" si="3335">D7337</f>
        <v>0</v>
      </c>
      <c r="E7336" s="618">
        <f t="shared" si="3335"/>
        <v>0</v>
      </c>
      <c r="F7336" s="626">
        <f t="shared" si="3335"/>
        <v>0</v>
      </c>
      <c r="G7336" s="833">
        <f t="shared" si="3335"/>
        <v>110000</v>
      </c>
      <c r="H7336" s="635">
        <f t="shared" si="3335"/>
        <v>0</v>
      </c>
      <c r="I7336" s="937">
        <f t="shared" si="3335"/>
        <v>110000</v>
      </c>
      <c r="J7336" s="628">
        <f t="shared" si="3335"/>
        <v>0</v>
      </c>
      <c r="K7336" s="743">
        <f t="shared" si="3333"/>
        <v>100</v>
      </c>
    </row>
    <row r="7337" spans="1:11" ht="14.1" customHeight="1" x14ac:dyDescent="0.25">
      <c r="A7337" s="778" t="s">
        <v>936</v>
      </c>
      <c r="B7337" s="4" t="s">
        <v>791</v>
      </c>
      <c r="C7337" s="12">
        <v>110000</v>
      </c>
      <c r="D7337" s="218"/>
      <c r="E7337" s="218"/>
      <c r="F7337" s="697"/>
      <c r="G7337" s="822">
        <v>110000</v>
      </c>
      <c r="H7337" s="605"/>
      <c r="I7337" s="823">
        <f>H7337+G7337</f>
        <v>110000</v>
      </c>
      <c r="J7337" s="878">
        <f>C7337-I7337</f>
        <v>0</v>
      </c>
      <c r="K7337" s="733">
        <f t="shared" si="3333"/>
        <v>100</v>
      </c>
    </row>
    <row r="7338" spans="1:11" ht="14.1" customHeight="1" x14ac:dyDescent="0.25">
      <c r="A7338" s="778" t="s">
        <v>348</v>
      </c>
      <c r="B7338" s="4" t="s">
        <v>141</v>
      </c>
      <c r="C7338" s="12">
        <f>C7339+C7340</f>
        <v>90000</v>
      </c>
      <c r="D7338" s="12">
        <f t="shared" ref="D7338:J7338" si="3336">D7339+D7340</f>
        <v>0</v>
      </c>
      <c r="E7338" s="12">
        <f t="shared" si="3336"/>
        <v>0</v>
      </c>
      <c r="F7338" s="12">
        <f t="shared" si="3336"/>
        <v>0</v>
      </c>
      <c r="G7338" s="12">
        <f t="shared" si="3336"/>
        <v>56250</v>
      </c>
      <c r="H7338" s="12">
        <f t="shared" si="3336"/>
        <v>0</v>
      </c>
      <c r="I7338" s="12">
        <f t="shared" si="3336"/>
        <v>56250</v>
      </c>
      <c r="J7338" s="12">
        <f t="shared" si="3336"/>
        <v>33750</v>
      </c>
      <c r="K7338" s="733">
        <f t="shared" si="3333"/>
        <v>62.5</v>
      </c>
    </row>
    <row r="7339" spans="1:11" ht="14.1" customHeight="1" x14ac:dyDescent="0.25">
      <c r="A7339" s="778" t="s">
        <v>1013</v>
      </c>
      <c r="B7339" s="4" t="s">
        <v>142</v>
      </c>
      <c r="C7339" s="12">
        <v>90000</v>
      </c>
      <c r="D7339" s="12"/>
      <c r="E7339" s="12"/>
      <c r="F7339" s="633"/>
      <c r="G7339" s="824">
        <v>56250</v>
      </c>
      <c r="H7339" s="12">
        <v>0</v>
      </c>
      <c r="I7339" s="834">
        <f>H7339+G7339</f>
        <v>56250</v>
      </c>
      <c r="J7339" s="634">
        <f>C7339-I7339</f>
        <v>33750</v>
      </c>
      <c r="K7339" s="733">
        <f>I7339/C7339*100</f>
        <v>62.5</v>
      </c>
    </row>
    <row r="7340" spans="1:11" ht="14.1" customHeight="1" x14ac:dyDescent="0.25">
      <c r="A7340" s="778" t="s">
        <v>937</v>
      </c>
      <c r="B7340" s="4" t="s">
        <v>387</v>
      </c>
      <c r="C7340" s="12">
        <v>0</v>
      </c>
      <c r="D7340" s="218"/>
      <c r="E7340" s="218"/>
      <c r="F7340" s="697"/>
      <c r="G7340" s="822"/>
      <c r="H7340" s="605"/>
      <c r="I7340" s="823">
        <f>H7340+G7340</f>
        <v>0</v>
      </c>
      <c r="J7340" s="604">
        <f>C7340-I7340</f>
        <v>0</v>
      </c>
      <c r="K7340" s="733"/>
    </row>
    <row r="7341" spans="1:11" ht="14.1" customHeight="1" x14ac:dyDescent="0.25">
      <c r="A7341" s="778" t="s">
        <v>349</v>
      </c>
      <c r="B7341" s="4" t="s">
        <v>143</v>
      </c>
      <c r="C7341" s="12">
        <f>C7342</f>
        <v>1800000</v>
      </c>
      <c r="D7341" s="12">
        <f t="shared" ref="D7341:J7341" si="3337">D7342</f>
        <v>0</v>
      </c>
      <c r="E7341" s="12">
        <f t="shared" si="3337"/>
        <v>0</v>
      </c>
      <c r="F7341" s="633">
        <f t="shared" si="3337"/>
        <v>0</v>
      </c>
      <c r="G7341" s="824">
        <f t="shared" si="3337"/>
        <v>1350000</v>
      </c>
      <c r="H7341" s="824">
        <f t="shared" si="3337"/>
        <v>0</v>
      </c>
      <c r="I7341" s="834">
        <f t="shared" si="3337"/>
        <v>1350000</v>
      </c>
      <c r="J7341" s="634">
        <f t="shared" si="3337"/>
        <v>450000</v>
      </c>
      <c r="K7341" s="733">
        <f t="shared" ref="K7341:K7351" si="3338">I7341/C7341*100</f>
        <v>75</v>
      </c>
    </row>
    <row r="7342" spans="1:11" ht="14.1" customHeight="1" x14ac:dyDescent="0.25">
      <c r="A7342" s="778" t="s">
        <v>350</v>
      </c>
      <c r="B7342" s="4" t="s">
        <v>144</v>
      </c>
      <c r="C7342" s="12">
        <v>1800000</v>
      </c>
      <c r="D7342" s="218"/>
      <c r="E7342" s="218"/>
      <c r="F7342" s="697"/>
      <c r="G7342" s="822">
        <v>1350000</v>
      </c>
      <c r="H7342" s="605">
        <v>0</v>
      </c>
      <c r="I7342" s="823">
        <f>H7342+G7342</f>
        <v>1350000</v>
      </c>
      <c r="J7342" s="604">
        <f>C7342-I7342</f>
        <v>450000</v>
      </c>
      <c r="K7342" s="733">
        <f t="shared" si="3338"/>
        <v>75</v>
      </c>
    </row>
    <row r="7343" spans="1:11" ht="14.1" customHeight="1" x14ac:dyDescent="0.25">
      <c r="A7343" s="745" t="s">
        <v>100</v>
      </c>
      <c r="B7343" s="38" t="s">
        <v>96</v>
      </c>
      <c r="C7343" s="620">
        <f t="shared" ref="C7343:J7343" si="3339">C7344+C7356+C7368</f>
        <v>6420000</v>
      </c>
      <c r="D7343" s="620">
        <f t="shared" si="3339"/>
        <v>0</v>
      </c>
      <c r="E7343" s="620">
        <f t="shared" si="3339"/>
        <v>0</v>
      </c>
      <c r="F7343" s="453">
        <f t="shared" si="3339"/>
        <v>0</v>
      </c>
      <c r="G7343" s="832">
        <f t="shared" si="3339"/>
        <v>1970750</v>
      </c>
      <c r="H7343" s="620">
        <f t="shared" si="3339"/>
        <v>4448750</v>
      </c>
      <c r="I7343" s="810">
        <f t="shared" si="3339"/>
        <v>6419500</v>
      </c>
      <c r="J7343" s="866">
        <f t="shared" si="3339"/>
        <v>500</v>
      </c>
      <c r="K7343" s="746">
        <f t="shared" si="3338"/>
        <v>99.992211838006227</v>
      </c>
    </row>
    <row r="7344" spans="1:11" ht="14.1" customHeight="1" thickBot="1" x14ac:dyDescent="0.3">
      <c r="A7344" s="371" t="s">
        <v>65</v>
      </c>
      <c r="B7344" s="47" t="s">
        <v>66</v>
      </c>
      <c r="C7344" s="616">
        <f>C7345</f>
        <v>2000000</v>
      </c>
      <c r="D7344" s="616">
        <f t="shared" ref="D7344:J7344" si="3340">D7345</f>
        <v>0</v>
      </c>
      <c r="E7344" s="616">
        <f t="shared" si="3340"/>
        <v>0</v>
      </c>
      <c r="F7344" s="622">
        <f t="shared" si="3340"/>
        <v>0</v>
      </c>
      <c r="G7344" s="838">
        <f t="shared" si="3340"/>
        <v>229000</v>
      </c>
      <c r="H7344" s="1594">
        <f t="shared" si="3340"/>
        <v>1770500</v>
      </c>
      <c r="I7344" s="962">
        <f t="shared" si="3340"/>
        <v>1999500</v>
      </c>
      <c r="J7344" s="632">
        <f t="shared" si="3340"/>
        <v>500</v>
      </c>
      <c r="K7344" s="739">
        <f t="shared" si="3338"/>
        <v>99.975000000000009</v>
      </c>
    </row>
    <row r="7345" spans="1:11" ht="14.1" customHeight="1" thickBot="1" x14ac:dyDescent="0.3">
      <c r="A7345" s="776" t="s">
        <v>351</v>
      </c>
      <c r="B7345" s="3" t="s">
        <v>136</v>
      </c>
      <c r="C7345" s="617">
        <f>C7346+C7348+C7350</f>
        <v>2000000</v>
      </c>
      <c r="D7345" s="617">
        <f t="shared" ref="D7345:J7345" si="3341">D7346+D7348+D7350</f>
        <v>0</v>
      </c>
      <c r="E7345" s="617">
        <f t="shared" si="3341"/>
        <v>0</v>
      </c>
      <c r="F7345" s="624">
        <f t="shared" si="3341"/>
        <v>0</v>
      </c>
      <c r="G7345" s="820">
        <f t="shared" si="3341"/>
        <v>229000</v>
      </c>
      <c r="H7345" s="617">
        <f t="shared" si="3341"/>
        <v>1770500</v>
      </c>
      <c r="I7345" s="934">
        <f t="shared" si="3341"/>
        <v>1999500</v>
      </c>
      <c r="J7345" s="625">
        <f t="shared" si="3341"/>
        <v>500</v>
      </c>
      <c r="K7345" s="741">
        <f t="shared" si="3338"/>
        <v>99.975000000000009</v>
      </c>
    </row>
    <row r="7346" spans="1:11" ht="14.1" customHeight="1" x14ac:dyDescent="0.25">
      <c r="A7346" s="777" t="s">
        <v>352</v>
      </c>
      <c r="B7346" s="41" t="s">
        <v>139</v>
      </c>
      <c r="C7346" s="618">
        <f>C7347</f>
        <v>270000</v>
      </c>
      <c r="D7346" s="618">
        <f t="shared" ref="D7346:J7346" si="3342">D7347</f>
        <v>0</v>
      </c>
      <c r="E7346" s="618">
        <f t="shared" si="3342"/>
        <v>0</v>
      </c>
      <c r="F7346" s="626">
        <f t="shared" si="3342"/>
        <v>0</v>
      </c>
      <c r="G7346" s="821">
        <f t="shared" si="3342"/>
        <v>184000</v>
      </c>
      <c r="H7346" s="618">
        <f t="shared" si="3342"/>
        <v>86000</v>
      </c>
      <c r="I7346" s="935">
        <f t="shared" si="3342"/>
        <v>270000</v>
      </c>
      <c r="J7346" s="628">
        <f t="shared" si="3342"/>
        <v>0</v>
      </c>
      <c r="K7346" s="743">
        <f t="shared" si="3338"/>
        <v>100</v>
      </c>
    </row>
    <row r="7347" spans="1:11" ht="14.1" customHeight="1" x14ac:dyDescent="0.25">
      <c r="A7347" s="778" t="s">
        <v>353</v>
      </c>
      <c r="B7347" s="4" t="s">
        <v>140</v>
      </c>
      <c r="C7347" s="12">
        <v>270000</v>
      </c>
      <c r="D7347" s="218"/>
      <c r="E7347" s="218"/>
      <c r="F7347" s="697"/>
      <c r="G7347" s="822">
        <v>184000</v>
      </c>
      <c r="H7347" s="605">
        <v>86000</v>
      </c>
      <c r="I7347" s="823">
        <f>H7347+G7347</f>
        <v>270000</v>
      </c>
      <c r="J7347" s="604">
        <f>C7347-I7347</f>
        <v>0</v>
      </c>
      <c r="K7347" s="733">
        <f t="shared" si="3338"/>
        <v>100</v>
      </c>
    </row>
    <row r="7348" spans="1:11" ht="14.1" customHeight="1" x14ac:dyDescent="0.25">
      <c r="A7348" s="778" t="s">
        <v>354</v>
      </c>
      <c r="B7348" s="4" t="s">
        <v>141</v>
      </c>
      <c r="C7348" s="12">
        <f>C7349</f>
        <v>200000</v>
      </c>
      <c r="D7348" s="12">
        <f t="shared" ref="D7348:J7348" si="3343">D7349</f>
        <v>0</v>
      </c>
      <c r="E7348" s="12">
        <f t="shared" si="3343"/>
        <v>0</v>
      </c>
      <c r="F7348" s="633">
        <f t="shared" si="3343"/>
        <v>0</v>
      </c>
      <c r="G7348" s="824">
        <f t="shared" si="3343"/>
        <v>45000</v>
      </c>
      <c r="H7348" s="12">
        <f t="shared" si="3343"/>
        <v>154500</v>
      </c>
      <c r="I7348" s="834">
        <f t="shared" si="3343"/>
        <v>199500</v>
      </c>
      <c r="J7348" s="634">
        <f t="shared" si="3343"/>
        <v>500</v>
      </c>
      <c r="K7348" s="733">
        <f t="shared" si="3338"/>
        <v>99.75</v>
      </c>
    </row>
    <row r="7349" spans="1:11" ht="14.1" customHeight="1" x14ac:dyDescent="0.25">
      <c r="A7349" s="778" t="s">
        <v>355</v>
      </c>
      <c r="B7349" s="4" t="s">
        <v>142</v>
      </c>
      <c r="C7349" s="12">
        <v>200000</v>
      </c>
      <c r="D7349" s="218"/>
      <c r="E7349" s="218"/>
      <c r="F7349" s="697"/>
      <c r="G7349" s="822">
        <v>45000</v>
      </c>
      <c r="H7349" s="605">
        <v>154500</v>
      </c>
      <c r="I7349" s="823">
        <f>H7349+G7349</f>
        <v>199500</v>
      </c>
      <c r="J7349" s="604">
        <f>C7349-I7349</f>
        <v>500</v>
      </c>
      <c r="K7349" s="733">
        <f t="shared" si="3338"/>
        <v>99.75</v>
      </c>
    </row>
    <row r="7350" spans="1:11" ht="14.1" customHeight="1" x14ac:dyDescent="0.25">
      <c r="A7350" s="778" t="s">
        <v>356</v>
      </c>
      <c r="B7350" s="4" t="s">
        <v>143</v>
      </c>
      <c r="C7350" s="12">
        <f>C7351</f>
        <v>1530000</v>
      </c>
      <c r="D7350" s="12">
        <f t="shared" ref="D7350:J7350" si="3344">D7351</f>
        <v>0</v>
      </c>
      <c r="E7350" s="12">
        <f t="shared" si="3344"/>
        <v>0</v>
      </c>
      <c r="F7350" s="633">
        <f t="shared" si="3344"/>
        <v>0</v>
      </c>
      <c r="G7350" s="824">
        <f t="shared" si="3344"/>
        <v>0</v>
      </c>
      <c r="H7350" s="12">
        <f t="shared" si="3344"/>
        <v>1530000</v>
      </c>
      <c r="I7350" s="834">
        <f t="shared" si="3344"/>
        <v>1530000</v>
      </c>
      <c r="J7350" s="634">
        <f t="shared" si="3344"/>
        <v>0</v>
      </c>
      <c r="K7350" s="733">
        <f t="shared" si="3338"/>
        <v>100</v>
      </c>
    </row>
    <row r="7351" spans="1:11" ht="14.1" customHeight="1" x14ac:dyDescent="0.25">
      <c r="A7351" s="778" t="s">
        <v>357</v>
      </c>
      <c r="B7351" s="4" t="s">
        <v>144</v>
      </c>
      <c r="C7351" s="12">
        <v>1530000</v>
      </c>
      <c r="D7351" s="218"/>
      <c r="E7351" s="218"/>
      <c r="F7351" s="697"/>
      <c r="G7351" s="822"/>
      <c r="H7351" s="605">
        <v>1530000</v>
      </c>
      <c r="I7351" s="823">
        <f>H7351+G7351</f>
        <v>1530000</v>
      </c>
      <c r="J7351" s="604">
        <f>C7351-I7351</f>
        <v>0</v>
      </c>
      <c r="K7351" s="733">
        <f t="shared" si="3338"/>
        <v>100</v>
      </c>
    </row>
    <row r="7352" spans="1:11" ht="14.1" customHeight="1" x14ac:dyDescent="0.25">
      <c r="A7352" s="918"/>
      <c r="B7352" s="879"/>
      <c r="C7352" s="880"/>
      <c r="D7352" s="881"/>
      <c r="E7352" s="881"/>
      <c r="F7352" s="881"/>
      <c r="G7352" s="882"/>
      <c r="H7352" s="882"/>
      <c r="I7352" s="882"/>
      <c r="J7352" s="883"/>
      <c r="K7352" s="884"/>
    </row>
    <row r="7353" spans="1:11" ht="14.1" customHeight="1" x14ac:dyDescent="0.25">
      <c r="A7353" s="919"/>
      <c r="B7353" s="7"/>
      <c r="C7353" s="885"/>
      <c r="D7353" s="220"/>
      <c r="E7353" s="220"/>
      <c r="F7353" s="220"/>
      <c r="G7353" s="415"/>
      <c r="H7353" s="415"/>
      <c r="I7353" s="415"/>
      <c r="J7353" s="886"/>
      <c r="K7353" s="887"/>
    </row>
    <row r="7354" spans="1:11" ht="14.1" customHeight="1" x14ac:dyDescent="0.25">
      <c r="A7354" s="919"/>
      <c r="B7354" s="7"/>
      <c r="C7354" s="885"/>
      <c r="D7354" s="220"/>
      <c r="E7354" s="220"/>
      <c r="F7354" s="220"/>
      <c r="G7354" s="415"/>
      <c r="H7354" s="415"/>
      <c r="I7354" s="415"/>
      <c r="J7354" s="886"/>
      <c r="K7354" s="887">
        <v>11</v>
      </c>
    </row>
    <row r="7355" spans="1:11" ht="14.1" customHeight="1" x14ac:dyDescent="0.25">
      <c r="A7355" s="717" t="s">
        <v>435</v>
      </c>
      <c r="B7355" s="689">
        <v>2</v>
      </c>
      <c r="C7355" s="690" t="s">
        <v>436</v>
      </c>
      <c r="D7355" s="690" t="s">
        <v>437</v>
      </c>
      <c r="E7355" s="690" t="s">
        <v>438</v>
      </c>
      <c r="F7355" s="691" t="s">
        <v>439</v>
      </c>
      <c r="G7355" s="801">
        <v>7</v>
      </c>
      <c r="H7355" s="581">
        <v>8</v>
      </c>
      <c r="I7355" s="924">
        <v>9</v>
      </c>
      <c r="J7355" s="582">
        <v>10</v>
      </c>
      <c r="K7355" s="718">
        <v>11</v>
      </c>
    </row>
    <row r="7356" spans="1:11" ht="14.1" customHeight="1" thickBot="1" x14ac:dyDescent="0.3">
      <c r="A7356" s="371" t="s">
        <v>67</v>
      </c>
      <c r="B7356" s="47" t="s">
        <v>68</v>
      </c>
      <c r="C7356" s="616">
        <f>C7357+C7360</f>
        <v>0</v>
      </c>
      <c r="D7356" s="616">
        <f t="shared" ref="D7356:J7356" si="3345">D7357+D7360</f>
        <v>0</v>
      </c>
      <c r="E7356" s="616">
        <f t="shared" si="3345"/>
        <v>0</v>
      </c>
      <c r="F7356" s="622">
        <f t="shared" si="3345"/>
        <v>0</v>
      </c>
      <c r="G7356" s="838">
        <f t="shared" si="3345"/>
        <v>0</v>
      </c>
      <c r="H7356" s="641">
        <f t="shared" si="3345"/>
        <v>0</v>
      </c>
      <c r="I7356" s="962">
        <f t="shared" si="3345"/>
        <v>0</v>
      </c>
      <c r="J7356" s="632">
        <f t="shared" si="3345"/>
        <v>0</v>
      </c>
      <c r="K7356" s="739">
        <v>0</v>
      </c>
    </row>
    <row r="7357" spans="1:11" ht="14.1" customHeight="1" thickBot="1" x14ac:dyDescent="0.3">
      <c r="A7357" s="1502" t="s">
        <v>365</v>
      </c>
      <c r="B7357" s="1503" t="s">
        <v>80</v>
      </c>
      <c r="C7357" s="1504">
        <f>C7358</f>
        <v>0</v>
      </c>
      <c r="D7357" s="1504">
        <f t="shared" ref="D7357:J7358" si="3346">D7358</f>
        <v>0</v>
      </c>
      <c r="E7357" s="1504">
        <f t="shared" si="3346"/>
        <v>0</v>
      </c>
      <c r="F7357" s="1505">
        <f t="shared" si="3346"/>
        <v>0</v>
      </c>
      <c r="G7357" s="1506">
        <f t="shared" si="3346"/>
        <v>0</v>
      </c>
      <c r="H7357" s="1504">
        <f t="shared" si="3346"/>
        <v>0</v>
      </c>
      <c r="I7357" s="1507">
        <f t="shared" si="3346"/>
        <v>0</v>
      </c>
      <c r="J7357" s="1508">
        <f t="shared" si="3346"/>
        <v>0</v>
      </c>
      <c r="K7357" s="757">
        <v>0</v>
      </c>
    </row>
    <row r="7358" spans="1:11" ht="14.1" customHeight="1" x14ac:dyDescent="0.25">
      <c r="A7358" s="1509" t="s">
        <v>366</v>
      </c>
      <c r="B7358" s="1510" t="s">
        <v>137</v>
      </c>
      <c r="C7358" s="1511">
        <f>C7359</f>
        <v>0</v>
      </c>
      <c r="D7358" s="1511">
        <f t="shared" si="3346"/>
        <v>0</v>
      </c>
      <c r="E7358" s="1511">
        <f t="shared" si="3346"/>
        <v>0</v>
      </c>
      <c r="F7358" s="1512">
        <f t="shared" si="3346"/>
        <v>0</v>
      </c>
      <c r="G7358" s="1513">
        <f t="shared" si="3346"/>
        <v>0</v>
      </c>
      <c r="H7358" s="1511">
        <f t="shared" si="3346"/>
        <v>0</v>
      </c>
      <c r="I7358" s="1514">
        <f t="shared" si="3346"/>
        <v>0</v>
      </c>
      <c r="J7358" s="1515">
        <f t="shared" si="3346"/>
        <v>0</v>
      </c>
      <c r="K7358" s="1516">
        <v>0</v>
      </c>
    </row>
    <row r="7359" spans="1:11" ht="14.1" customHeight="1" thickBot="1" x14ac:dyDescent="0.3">
      <c r="A7359" s="772" t="s">
        <v>367</v>
      </c>
      <c r="B7359" s="49" t="s">
        <v>138</v>
      </c>
      <c r="C7359" s="661">
        <v>0</v>
      </c>
      <c r="D7359" s="1529"/>
      <c r="E7359" s="1529"/>
      <c r="F7359" s="1530"/>
      <c r="G7359" s="1531"/>
      <c r="H7359" s="1532"/>
      <c r="I7359" s="1533">
        <f>H7359+G7359</f>
        <v>0</v>
      </c>
      <c r="J7359" s="1534">
        <f>C7359-I7359</f>
        <v>0</v>
      </c>
      <c r="K7359" s="739">
        <v>0</v>
      </c>
    </row>
    <row r="7360" spans="1:11" ht="14.1" customHeight="1" thickBot="1" x14ac:dyDescent="0.3">
      <c r="A7360" s="1502" t="s">
        <v>358</v>
      </c>
      <c r="B7360" s="1503" t="s">
        <v>136</v>
      </c>
      <c r="C7360" s="1504">
        <f>C7361+C7363+C7366</f>
        <v>0</v>
      </c>
      <c r="D7360" s="1504">
        <f t="shared" ref="D7360:J7360" si="3347">D7361+D7363+D7366</f>
        <v>0</v>
      </c>
      <c r="E7360" s="1504">
        <f t="shared" si="3347"/>
        <v>0</v>
      </c>
      <c r="F7360" s="1505">
        <f t="shared" si="3347"/>
        <v>0</v>
      </c>
      <c r="G7360" s="1506">
        <f t="shared" si="3347"/>
        <v>0</v>
      </c>
      <c r="H7360" s="1504">
        <f t="shared" si="3347"/>
        <v>0</v>
      </c>
      <c r="I7360" s="1507">
        <f t="shared" si="3347"/>
        <v>0</v>
      </c>
      <c r="J7360" s="1508">
        <f t="shared" si="3347"/>
        <v>0</v>
      </c>
      <c r="K7360" s="757">
        <v>0</v>
      </c>
    </row>
    <row r="7361" spans="1:11" ht="14.1" customHeight="1" x14ac:dyDescent="0.25">
      <c r="A7361" s="1509" t="s">
        <v>359</v>
      </c>
      <c r="B7361" s="1510" t="s">
        <v>139</v>
      </c>
      <c r="C7361" s="1511">
        <f>C7362</f>
        <v>0</v>
      </c>
      <c r="D7361" s="1511">
        <f t="shared" ref="D7361:J7361" si="3348">D7362</f>
        <v>0</v>
      </c>
      <c r="E7361" s="1511">
        <f t="shared" si="3348"/>
        <v>0</v>
      </c>
      <c r="F7361" s="1512">
        <f t="shared" si="3348"/>
        <v>0</v>
      </c>
      <c r="G7361" s="1513">
        <f t="shared" si="3348"/>
        <v>0</v>
      </c>
      <c r="H7361" s="1511">
        <f t="shared" si="3348"/>
        <v>0</v>
      </c>
      <c r="I7361" s="1514">
        <f t="shared" si="3348"/>
        <v>0</v>
      </c>
      <c r="J7361" s="1515">
        <f t="shared" si="3348"/>
        <v>0</v>
      </c>
      <c r="K7361" s="1516">
        <v>0</v>
      </c>
    </row>
    <row r="7362" spans="1:11" ht="14.1" customHeight="1" x14ac:dyDescent="0.25">
      <c r="A7362" s="1517" t="s">
        <v>360</v>
      </c>
      <c r="B7362" s="1518" t="s">
        <v>140</v>
      </c>
      <c r="C7362" s="1260">
        <v>0</v>
      </c>
      <c r="D7362" s="1519"/>
      <c r="E7362" s="1519"/>
      <c r="F7362" s="1520"/>
      <c r="G7362" s="1521"/>
      <c r="H7362" s="1522"/>
      <c r="I7362" s="1523">
        <f>H7362+G7362</f>
        <v>0</v>
      </c>
      <c r="J7362" s="1524">
        <f>C7362-I7362</f>
        <v>0</v>
      </c>
      <c r="K7362" s="731">
        <v>0</v>
      </c>
    </row>
    <row r="7363" spans="1:11" ht="14.1" customHeight="1" x14ac:dyDescent="0.25">
      <c r="A7363" s="1517" t="s">
        <v>361</v>
      </c>
      <c r="B7363" s="1518" t="s">
        <v>141</v>
      </c>
      <c r="C7363" s="1260">
        <f>C7364+C7365</f>
        <v>0</v>
      </c>
      <c r="D7363" s="1260">
        <f t="shared" ref="D7363:J7363" si="3349">D7364+D7365</f>
        <v>0</v>
      </c>
      <c r="E7363" s="1260">
        <f t="shared" si="3349"/>
        <v>0</v>
      </c>
      <c r="F7363" s="1525">
        <f t="shared" si="3349"/>
        <v>0</v>
      </c>
      <c r="G7363" s="1526">
        <f t="shared" si="3349"/>
        <v>0</v>
      </c>
      <c r="H7363" s="1260">
        <f t="shared" si="3349"/>
        <v>0</v>
      </c>
      <c r="I7363" s="1527">
        <f t="shared" si="3349"/>
        <v>0</v>
      </c>
      <c r="J7363" s="1528">
        <f t="shared" si="3349"/>
        <v>0</v>
      </c>
      <c r="K7363" s="731">
        <v>0</v>
      </c>
    </row>
    <row r="7364" spans="1:11" ht="14.1" customHeight="1" x14ac:dyDescent="0.25">
      <c r="A7364" s="1517" t="s">
        <v>362</v>
      </c>
      <c r="B7364" s="1518" t="s">
        <v>142</v>
      </c>
      <c r="C7364" s="1260">
        <v>0</v>
      </c>
      <c r="D7364" s="1519"/>
      <c r="E7364" s="1519"/>
      <c r="F7364" s="1520"/>
      <c r="G7364" s="1521">
        <v>0</v>
      </c>
      <c r="H7364" s="1522"/>
      <c r="I7364" s="1523">
        <f>H7364+G7364</f>
        <v>0</v>
      </c>
      <c r="J7364" s="1524">
        <f>C7364-I7364</f>
        <v>0</v>
      </c>
      <c r="K7364" s="731">
        <v>0</v>
      </c>
    </row>
    <row r="7365" spans="1:11" ht="14.1" customHeight="1" x14ac:dyDescent="0.25">
      <c r="A7365" s="1517" t="s">
        <v>938</v>
      </c>
      <c r="B7365" s="1518" t="s">
        <v>387</v>
      </c>
      <c r="C7365" s="1260">
        <v>0</v>
      </c>
      <c r="D7365" s="1519"/>
      <c r="E7365" s="1519"/>
      <c r="F7365" s="1520"/>
      <c r="G7365" s="1521"/>
      <c r="H7365" s="1522"/>
      <c r="I7365" s="1523"/>
      <c r="J7365" s="1524">
        <f>C7365-I7365</f>
        <v>0</v>
      </c>
      <c r="K7365" s="731">
        <v>0</v>
      </c>
    </row>
    <row r="7366" spans="1:11" ht="14.1" customHeight="1" x14ac:dyDescent="0.25">
      <c r="A7366" s="1517" t="s">
        <v>363</v>
      </c>
      <c r="B7366" s="1518" t="s">
        <v>143</v>
      </c>
      <c r="C7366" s="1260">
        <f>C7367</f>
        <v>0</v>
      </c>
      <c r="D7366" s="1260">
        <f t="shared" ref="D7366:J7366" si="3350">D7367</f>
        <v>0</v>
      </c>
      <c r="E7366" s="1260">
        <f t="shared" si="3350"/>
        <v>0</v>
      </c>
      <c r="F7366" s="1525">
        <f t="shared" si="3350"/>
        <v>0</v>
      </c>
      <c r="G7366" s="1526">
        <f t="shared" si="3350"/>
        <v>0</v>
      </c>
      <c r="H7366" s="1260">
        <f t="shared" si="3350"/>
        <v>0</v>
      </c>
      <c r="I7366" s="1527">
        <f t="shared" si="3350"/>
        <v>0</v>
      </c>
      <c r="J7366" s="1528">
        <f t="shared" si="3350"/>
        <v>0</v>
      </c>
      <c r="K7366" s="731">
        <v>0</v>
      </c>
    </row>
    <row r="7367" spans="1:11" ht="14.1" customHeight="1" x14ac:dyDescent="0.25">
      <c r="A7367" s="1517" t="s">
        <v>364</v>
      </c>
      <c r="B7367" s="1518" t="s">
        <v>939</v>
      </c>
      <c r="C7367" s="1260">
        <v>0</v>
      </c>
      <c r="D7367" s="1519"/>
      <c r="E7367" s="1519"/>
      <c r="F7367" s="1520"/>
      <c r="G7367" s="1521"/>
      <c r="H7367" s="1522"/>
      <c r="I7367" s="1523">
        <f>H7367+G7367</f>
        <v>0</v>
      </c>
      <c r="J7367" s="1524">
        <f>C7367-I7367</f>
        <v>0</v>
      </c>
      <c r="K7367" s="731">
        <v>0</v>
      </c>
    </row>
    <row r="7368" spans="1:11" ht="14.1" customHeight="1" thickBot="1" x14ac:dyDescent="0.3">
      <c r="A7368" s="1554" t="s">
        <v>69</v>
      </c>
      <c r="B7368" s="1555" t="s">
        <v>70</v>
      </c>
      <c r="C7368" s="1556">
        <f>C7369+C7372</f>
        <v>4420000</v>
      </c>
      <c r="D7368" s="1556">
        <f t="shared" ref="D7368:J7368" si="3351">D7369+D7372</f>
        <v>0</v>
      </c>
      <c r="E7368" s="1556">
        <f t="shared" si="3351"/>
        <v>0</v>
      </c>
      <c r="F7368" s="1557">
        <f t="shared" si="3351"/>
        <v>0</v>
      </c>
      <c r="G7368" s="1558">
        <f t="shared" si="3351"/>
        <v>1741750</v>
      </c>
      <c r="H7368" s="1594">
        <f t="shared" si="3351"/>
        <v>2678250</v>
      </c>
      <c r="I7368" s="1560">
        <f t="shared" si="3351"/>
        <v>4420000</v>
      </c>
      <c r="J7368" s="1561">
        <f t="shared" si="3351"/>
        <v>0</v>
      </c>
      <c r="K7368" s="1562">
        <f t="shared" ref="K7368:K7376" si="3352">I7368/C7368*100</f>
        <v>100</v>
      </c>
    </row>
    <row r="7369" spans="1:11" ht="14.1" customHeight="1" thickBot="1" x14ac:dyDescent="0.3">
      <c r="A7369" s="372" t="s">
        <v>375</v>
      </c>
      <c r="B7369" s="3" t="s">
        <v>80</v>
      </c>
      <c r="C7369" s="617">
        <f>C7370</f>
        <v>1140000</v>
      </c>
      <c r="D7369" s="617">
        <f t="shared" ref="D7369:J7370" si="3353">D7370</f>
        <v>0</v>
      </c>
      <c r="E7369" s="617">
        <f t="shared" si="3353"/>
        <v>0</v>
      </c>
      <c r="F7369" s="624">
        <f t="shared" si="3353"/>
        <v>0</v>
      </c>
      <c r="G7369" s="820">
        <f t="shared" si="3353"/>
        <v>760000</v>
      </c>
      <c r="H7369" s="617">
        <f t="shared" si="3353"/>
        <v>380000</v>
      </c>
      <c r="I7369" s="934">
        <f t="shared" si="3353"/>
        <v>1140000</v>
      </c>
      <c r="J7369" s="625">
        <f t="shared" si="3353"/>
        <v>0</v>
      </c>
      <c r="K7369" s="741">
        <f t="shared" si="3352"/>
        <v>100</v>
      </c>
    </row>
    <row r="7370" spans="1:11" ht="14.1" customHeight="1" x14ac:dyDescent="0.25">
      <c r="A7370" s="747" t="s">
        <v>376</v>
      </c>
      <c r="B7370" s="41" t="s">
        <v>137</v>
      </c>
      <c r="C7370" s="618">
        <f>C7371</f>
        <v>1140000</v>
      </c>
      <c r="D7370" s="618">
        <f t="shared" si="3353"/>
        <v>0</v>
      </c>
      <c r="E7370" s="618">
        <f t="shared" si="3353"/>
        <v>0</v>
      </c>
      <c r="F7370" s="626">
        <f t="shared" si="3353"/>
        <v>0</v>
      </c>
      <c r="G7370" s="821">
        <f t="shared" si="3353"/>
        <v>760000</v>
      </c>
      <c r="H7370" s="618">
        <f t="shared" si="3353"/>
        <v>380000</v>
      </c>
      <c r="I7370" s="935">
        <f t="shared" si="3353"/>
        <v>1140000</v>
      </c>
      <c r="J7370" s="628">
        <f t="shared" si="3353"/>
        <v>0</v>
      </c>
      <c r="K7370" s="743">
        <f t="shared" si="3352"/>
        <v>100</v>
      </c>
    </row>
    <row r="7371" spans="1:11" ht="14.1" customHeight="1" thickBot="1" x14ac:dyDescent="0.3">
      <c r="A7371" s="736" t="s">
        <v>377</v>
      </c>
      <c r="B7371" s="32" t="s">
        <v>138</v>
      </c>
      <c r="C7371" s="611">
        <v>1140000</v>
      </c>
      <c r="D7371" s="590"/>
      <c r="E7371" s="590"/>
      <c r="F7371" s="698"/>
      <c r="G7371" s="828">
        <v>760000</v>
      </c>
      <c r="H7371" s="629">
        <v>380000</v>
      </c>
      <c r="I7371" s="829">
        <f>H7371+G7371</f>
        <v>1140000</v>
      </c>
      <c r="J7371" s="630">
        <f>C7371-I7371</f>
        <v>0</v>
      </c>
      <c r="K7371" s="737">
        <f t="shared" si="3352"/>
        <v>100</v>
      </c>
    </row>
    <row r="7372" spans="1:11" ht="14.1" customHeight="1" thickBot="1" x14ac:dyDescent="0.3">
      <c r="A7372" s="776" t="s">
        <v>368</v>
      </c>
      <c r="B7372" s="3" t="s">
        <v>136</v>
      </c>
      <c r="C7372" s="617">
        <f>C7373+C7375+C7378</f>
        <v>3280000</v>
      </c>
      <c r="D7372" s="617">
        <f t="shared" ref="D7372:J7372" si="3354">D7373+D7375+D7378</f>
        <v>0</v>
      </c>
      <c r="E7372" s="617">
        <f t="shared" si="3354"/>
        <v>0</v>
      </c>
      <c r="F7372" s="624">
        <f t="shared" si="3354"/>
        <v>0</v>
      </c>
      <c r="G7372" s="820">
        <f t="shared" si="3354"/>
        <v>981750</v>
      </c>
      <c r="H7372" s="617">
        <f t="shared" si="3354"/>
        <v>2298250</v>
      </c>
      <c r="I7372" s="934">
        <f t="shared" si="3354"/>
        <v>3280000</v>
      </c>
      <c r="J7372" s="625">
        <f t="shared" si="3354"/>
        <v>0</v>
      </c>
      <c r="K7372" s="741">
        <f t="shared" si="3352"/>
        <v>100</v>
      </c>
    </row>
    <row r="7373" spans="1:11" ht="14.1" customHeight="1" x14ac:dyDescent="0.25">
      <c r="A7373" s="777" t="s">
        <v>369</v>
      </c>
      <c r="B7373" s="41" t="s">
        <v>139</v>
      </c>
      <c r="C7373" s="618">
        <f>C7374</f>
        <v>530000</v>
      </c>
      <c r="D7373" s="618">
        <f t="shared" ref="D7373:J7373" si="3355">D7374</f>
        <v>0</v>
      </c>
      <c r="E7373" s="618">
        <f t="shared" si="3355"/>
        <v>0</v>
      </c>
      <c r="F7373" s="626">
        <f t="shared" si="3355"/>
        <v>0</v>
      </c>
      <c r="G7373" s="821">
        <f t="shared" si="3355"/>
        <v>317500</v>
      </c>
      <c r="H7373" s="618">
        <f t="shared" si="3355"/>
        <v>212500</v>
      </c>
      <c r="I7373" s="935">
        <f t="shared" si="3355"/>
        <v>530000</v>
      </c>
      <c r="J7373" s="628">
        <f t="shared" si="3355"/>
        <v>0</v>
      </c>
      <c r="K7373" s="743">
        <f t="shared" si="3352"/>
        <v>100</v>
      </c>
    </row>
    <row r="7374" spans="1:11" ht="14.1" customHeight="1" x14ac:dyDescent="0.25">
      <c r="A7374" s="778" t="s">
        <v>370</v>
      </c>
      <c r="B7374" s="4" t="s">
        <v>140</v>
      </c>
      <c r="C7374" s="12">
        <v>530000</v>
      </c>
      <c r="D7374" s="218"/>
      <c r="E7374" s="218"/>
      <c r="F7374" s="697"/>
      <c r="G7374" s="822">
        <v>317500</v>
      </c>
      <c r="H7374" s="605">
        <v>212500</v>
      </c>
      <c r="I7374" s="823">
        <f>H7374+G7374</f>
        <v>530000</v>
      </c>
      <c r="J7374" s="604">
        <f>C7374-I7374</f>
        <v>0</v>
      </c>
      <c r="K7374" s="733">
        <f t="shared" si="3352"/>
        <v>100</v>
      </c>
    </row>
    <row r="7375" spans="1:11" ht="14.1" customHeight="1" x14ac:dyDescent="0.25">
      <c r="A7375" s="778" t="s">
        <v>371</v>
      </c>
      <c r="B7375" s="4" t="s">
        <v>141</v>
      </c>
      <c r="C7375" s="12">
        <f>C7376+C7377</f>
        <v>300000</v>
      </c>
      <c r="D7375" s="12">
        <f t="shared" ref="D7375:J7375" si="3356">D7376+D7377</f>
        <v>0</v>
      </c>
      <c r="E7375" s="12">
        <f t="shared" si="3356"/>
        <v>0</v>
      </c>
      <c r="F7375" s="633">
        <f t="shared" si="3356"/>
        <v>0</v>
      </c>
      <c r="G7375" s="824">
        <f t="shared" si="3356"/>
        <v>51750</v>
      </c>
      <c r="H7375" s="12">
        <f t="shared" si="3356"/>
        <v>248250</v>
      </c>
      <c r="I7375" s="834">
        <f t="shared" si="3356"/>
        <v>300000</v>
      </c>
      <c r="J7375" s="634">
        <f t="shared" si="3356"/>
        <v>0</v>
      </c>
      <c r="K7375" s="733">
        <f t="shared" si="3352"/>
        <v>100</v>
      </c>
    </row>
    <row r="7376" spans="1:11" ht="14.1" customHeight="1" x14ac:dyDescent="0.25">
      <c r="A7376" s="778" t="s">
        <v>372</v>
      </c>
      <c r="B7376" s="4" t="s">
        <v>142</v>
      </c>
      <c r="C7376" s="12">
        <v>300000</v>
      </c>
      <c r="D7376" s="218"/>
      <c r="E7376" s="218"/>
      <c r="F7376" s="697"/>
      <c r="G7376" s="822">
        <v>51750</v>
      </c>
      <c r="H7376" s="605">
        <v>248250</v>
      </c>
      <c r="I7376" s="823">
        <f>H7376+G7376</f>
        <v>300000</v>
      </c>
      <c r="J7376" s="604">
        <f>C7376-I7376</f>
        <v>0</v>
      </c>
      <c r="K7376" s="733">
        <f t="shared" si="3352"/>
        <v>100</v>
      </c>
    </row>
    <row r="7377" spans="1:11" ht="14.1" customHeight="1" x14ac:dyDescent="0.25">
      <c r="A7377" s="778" t="s">
        <v>940</v>
      </c>
      <c r="B7377" s="4" t="s">
        <v>387</v>
      </c>
      <c r="C7377" s="12">
        <v>0</v>
      </c>
      <c r="D7377" s="218"/>
      <c r="E7377" s="218"/>
      <c r="F7377" s="697"/>
      <c r="G7377" s="822"/>
      <c r="H7377" s="605"/>
      <c r="I7377" s="823"/>
      <c r="J7377" s="604">
        <f>C7377-I7377</f>
        <v>0</v>
      </c>
      <c r="K7377" s="733"/>
    </row>
    <row r="7378" spans="1:11" ht="14.1" customHeight="1" x14ac:dyDescent="0.25">
      <c r="A7378" s="778" t="s">
        <v>373</v>
      </c>
      <c r="B7378" s="4" t="s">
        <v>143</v>
      </c>
      <c r="C7378" s="12">
        <f>C7379</f>
        <v>2450000</v>
      </c>
      <c r="D7378" s="12">
        <f t="shared" ref="D7378:J7378" si="3357">D7379</f>
        <v>0</v>
      </c>
      <c r="E7378" s="12">
        <f t="shared" si="3357"/>
        <v>0</v>
      </c>
      <c r="F7378" s="633">
        <f t="shared" si="3357"/>
        <v>0</v>
      </c>
      <c r="G7378" s="824">
        <f t="shared" si="3357"/>
        <v>612500</v>
      </c>
      <c r="H7378" s="12">
        <f t="shared" si="3357"/>
        <v>1837500</v>
      </c>
      <c r="I7378" s="834">
        <f t="shared" si="3357"/>
        <v>2450000</v>
      </c>
      <c r="J7378" s="634">
        <f t="shared" si="3357"/>
        <v>0</v>
      </c>
      <c r="K7378" s="733">
        <f t="shared" ref="K7378:K7388" si="3358">I7378/C7378*100</f>
        <v>100</v>
      </c>
    </row>
    <row r="7379" spans="1:11" ht="14.1" customHeight="1" x14ac:dyDescent="0.25">
      <c r="A7379" s="778" t="s">
        <v>374</v>
      </c>
      <c r="B7379" s="4" t="s">
        <v>160</v>
      </c>
      <c r="C7379" s="12">
        <v>2450000</v>
      </c>
      <c r="D7379" s="218"/>
      <c r="E7379" s="218"/>
      <c r="F7379" s="697"/>
      <c r="G7379" s="822">
        <v>612500</v>
      </c>
      <c r="H7379" s="605">
        <v>1837500</v>
      </c>
      <c r="I7379" s="823">
        <f>H7379+G7379</f>
        <v>2450000</v>
      </c>
      <c r="J7379" s="604">
        <f>C7379-I7379</f>
        <v>0</v>
      </c>
      <c r="K7379" s="733">
        <f t="shared" si="3358"/>
        <v>100</v>
      </c>
    </row>
    <row r="7380" spans="1:11" ht="14.1" customHeight="1" x14ac:dyDescent="0.25">
      <c r="A7380" s="745" t="s">
        <v>99</v>
      </c>
      <c r="B7380" s="38" t="s">
        <v>447</v>
      </c>
      <c r="C7380" s="620">
        <f t="shared" ref="C7380:J7380" si="3359">C7381+C7394</f>
        <v>6800000</v>
      </c>
      <c r="D7380" s="620">
        <f t="shared" si="3359"/>
        <v>0</v>
      </c>
      <c r="E7380" s="620">
        <f t="shared" si="3359"/>
        <v>0</v>
      </c>
      <c r="F7380" s="453">
        <f t="shared" si="3359"/>
        <v>0</v>
      </c>
      <c r="G7380" s="825">
        <f t="shared" si="3359"/>
        <v>6800000</v>
      </c>
      <c r="H7380" s="619">
        <f t="shared" si="3359"/>
        <v>0</v>
      </c>
      <c r="I7380" s="665">
        <f t="shared" si="3359"/>
        <v>6800000</v>
      </c>
      <c r="J7380" s="621">
        <f t="shared" si="3359"/>
        <v>0</v>
      </c>
      <c r="K7380" s="746">
        <f t="shared" si="3358"/>
        <v>100</v>
      </c>
    </row>
    <row r="7381" spans="1:11" ht="14.1" customHeight="1" thickBot="1" x14ac:dyDescent="0.3">
      <c r="A7381" s="371" t="s">
        <v>71</v>
      </c>
      <c r="B7381" s="47" t="s">
        <v>72</v>
      </c>
      <c r="C7381" s="616">
        <f>C7382</f>
        <v>2000000</v>
      </c>
      <c r="D7381" s="616">
        <f t="shared" ref="D7381:J7381" si="3360">D7382</f>
        <v>0</v>
      </c>
      <c r="E7381" s="616">
        <f t="shared" si="3360"/>
        <v>0</v>
      </c>
      <c r="F7381" s="622">
        <f t="shared" si="3360"/>
        <v>0</v>
      </c>
      <c r="G7381" s="838">
        <f t="shared" si="3360"/>
        <v>2000000</v>
      </c>
      <c r="H7381" s="641">
        <f t="shared" si="3360"/>
        <v>0</v>
      </c>
      <c r="I7381" s="962">
        <f t="shared" si="3360"/>
        <v>2000000</v>
      </c>
      <c r="J7381" s="632">
        <f t="shared" si="3360"/>
        <v>0</v>
      </c>
      <c r="K7381" s="739">
        <f t="shared" si="3358"/>
        <v>100</v>
      </c>
    </row>
    <row r="7382" spans="1:11" ht="14.1" customHeight="1" thickBot="1" x14ac:dyDescent="0.3">
      <c r="A7382" s="776" t="s">
        <v>378</v>
      </c>
      <c r="B7382" s="3" t="s">
        <v>136</v>
      </c>
      <c r="C7382" s="617">
        <f>C7383+C7385+C7387</f>
        <v>2000000</v>
      </c>
      <c r="D7382" s="617">
        <f t="shared" ref="D7382:J7382" si="3361">D7383+D7385+D7387</f>
        <v>0</v>
      </c>
      <c r="E7382" s="617">
        <f t="shared" si="3361"/>
        <v>0</v>
      </c>
      <c r="F7382" s="624">
        <f t="shared" si="3361"/>
        <v>0</v>
      </c>
      <c r="G7382" s="820">
        <f t="shared" si="3361"/>
        <v>2000000</v>
      </c>
      <c r="H7382" s="617">
        <f t="shared" si="3361"/>
        <v>0</v>
      </c>
      <c r="I7382" s="934">
        <f t="shared" si="3361"/>
        <v>2000000</v>
      </c>
      <c r="J7382" s="625">
        <f t="shared" si="3361"/>
        <v>0</v>
      </c>
      <c r="K7382" s="741">
        <f t="shared" si="3358"/>
        <v>100</v>
      </c>
    </row>
    <row r="7383" spans="1:11" ht="14.1" customHeight="1" x14ac:dyDescent="0.25">
      <c r="A7383" s="777" t="s">
        <v>379</v>
      </c>
      <c r="B7383" s="41" t="s">
        <v>139</v>
      </c>
      <c r="C7383" s="618">
        <f>C7384</f>
        <v>525000</v>
      </c>
      <c r="D7383" s="618">
        <f t="shared" ref="D7383:J7383" si="3362">D7384</f>
        <v>0</v>
      </c>
      <c r="E7383" s="618">
        <f t="shared" si="3362"/>
        <v>0</v>
      </c>
      <c r="F7383" s="626">
        <f t="shared" si="3362"/>
        <v>0</v>
      </c>
      <c r="G7383" s="821">
        <f t="shared" si="3362"/>
        <v>525000</v>
      </c>
      <c r="H7383" s="618">
        <f t="shared" si="3362"/>
        <v>0</v>
      </c>
      <c r="I7383" s="935">
        <f t="shared" si="3362"/>
        <v>525000</v>
      </c>
      <c r="J7383" s="628">
        <f t="shared" si="3362"/>
        <v>0</v>
      </c>
      <c r="K7383" s="743">
        <f t="shared" si="3358"/>
        <v>100</v>
      </c>
    </row>
    <row r="7384" spans="1:11" ht="14.1" customHeight="1" x14ac:dyDescent="0.25">
      <c r="A7384" s="778" t="s">
        <v>380</v>
      </c>
      <c r="B7384" s="4" t="s">
        <v>140</v>
      </c>
      <c r="C7384" s="12">
        <v>525000</v>
      </c>
      <c r="D7384" s="587"/>
      <c r="E7384" s="587"/>
      <c r="F7384" s="699"/>
      <c r="G7384" s="822">
        <v>525000</v>
      </c>
      <c r="H7384" s="605"/>
      <c r="I7384" s="823">
        <f>H7384+G7384</f>
        <v>525000</v>
      </c>
      <c r="J7384" s="604">
        <f>C7384-I7384</f>
        <v>0</v>
      </c>
      <c r="K7384" s="733">
        <f t="shared" si="3358"/>
        <v>100</v>
      </c>
    </row>
    <row r="7385" spans="1:11" ht="14.1" customHeight="1" x14ac:dyDescent="0.25">
      <c r="A7385" s="778" t="s">
        <v>381</v>
      </c>
      <c r="B7385" s="4" t="s">
        <v>141</v>
      </c>
      <c r="C7385" s="12">
        <f>C7386</f>
        <v>200000</v>
      </c>
      <c r="D7385" s="12">
        <f t="shared" ref="D7385:J7385" si="3363">D7386</f>
        <v>0</v>
      </c>
      <c r="E7385" s="12">
        <f t="shared" si="3363"/>
        <v>0</v>
      </c>
      <c r="F7385" s="633">
        <f t="shared" si="3363"/>
        <v>0</v>
      </c>
      <c r="G7385" s="824">
        <f t="shared" si="3363"/>
        <v>200000</v>
      </c>
      <c r="H7385" s="12">
        <f t="shared" si="3363"/>
        <v>0</v>
      </c>
      <c r="I7385" s="834">
        <f t="shared" si="3363"/>
        <v>200000</v>
      </c>
      <c r="J7385" s="634">
        <f t="shared" si="3363"/>
        <v>0</v>
      </c>
      <c r="K7385" s="733">
        <f t="shared" si="3358"/>
        <v>100</v>
      </c>
    </row>
    <row r="7386" spans="1:11" ht="14.1" customHeight="1" x14ac:dyDescent="0.25">
      <c r="A7386" s="778" t="s">
        <v>382</v>
      </c>
      <c r="B7386" s="4" t="s">
        <v>142</v>
      </c>
      <c r="C7386" s="12">
        <v>200000</v>
      </c>
      <c r="D7386" s="218"/>
      <c r="E7386" s="218"/>
      <c r="F7386" s="697"/>
      <c r="G7386" s="822">
        <v>200000</v>
      </c>
      <c r="H7386" s="605"/>
      <c r="I7386" s="823">
        <f>H7386+G7386</f>
        <v>200000</v>
      </c>
      <c r="J7386" s="604">
        <f>C7386-I7386</f>
        <v>0</v>
      </c>
      <c r="K7386" s="733">
        <f t="shared" si="3358"/>
        <v>100</v>
      </c>
    </row>
    <row r="7387" spans="1:11" ht="14.1" customHeight="1" x14ac:dyDescent="0.25">
      <c r="A7387" s="778" t="s">
        <v>383</v>
      </c>
      <c r="B7387" s="4" t="s">
        <v>143</v>
      </c>
      <c r="C7387" s="12">
        <f>C7388</f>
        <v>1275000</v>
      </c>
      <c r="D7387" s="12">
        <f t="shared" ref="D7387:J7387" si="3364">D7388</f>
        <v>0</v>
      </c>
      <c r="E7387" s="12">
        <f t="shared" si="3364"/>
        <v>0</v>
      </c>
      <c r="F7387" s="633">
        <f t="shared" si="3364"/>
        <v>0</v>
      </c>
      <c r="G7387" s="824">
        <f t="shared" si="3364"/>
        <v>1275000</v>
      </c>
      <c r="H7387" s="12">
        <f t="shared" si="3364"/>
        <v>0</v>
      </c>
      <c r="I7387" s="834">
        <f t="shared" si="3364"/>
        <v>1275000</v>
      </c>
      <c r="J7387" s="634">
        <f t="shared" si="3364"/>
        <v>0</v>
      </c>
      <c r="K7387" s="733">
        <f t="shared" si="3358"/>
        <v>100</v>
      </c>
    </row>
    <row r="7388" spans="1:11" ht="14.1" customHeight="1" x14ac:dyDescent="0.25">
      <c r="A7388" s="778" t="s">
        <v>384</v>
      </c>
      <c r="B7388" s="4" t="s">
        <v>160</v>
      </c>
      <c r="C7388" s="12">
        <v>1275000</v>
      </c>
      <c r="D7388" s="218"/>
      <c r="E7388" s="218"/>
      <c r="F7388" s="697"/>
      <c r="G7388" s="822">
        <v>1275000</v>
      </c>
      <c r="H7388" s="605"/>
      <c r="I7388" s="823">
        <f>H7388+G7388</f>
        <v>1275000</v>
      </c>
      <c r="J7388" s="604">
        <f>C7388-I7388</f>
        <v>0</v>
      </c>
      <c r="K7388" s="733">
        <f t="shared" si="3358"/>
        <v>100</v>
      </c>
    </row>
    <row r="7389" spans="1:11" ht="14.1" customHeight="1" x14ac:dyDescent="0.25">
      <c r="A7389" s="779"/>
      <c r="B7389" s="32"/>
      <c r="C7389" s="611"/>
      <c r="D7389" s="211"/>
      <c r="E7389" s="211"/>
      <c r="F7389" s="693"/>
      <c r="G7389" s="828"/>
      <c r="H7389" s="629"/>
      <c r="I7389" s="829"/>
      <c r="J7389" s="630"/>
      <c r="K7389" s="737"/>
    </row>
    <row r="7390" spans="1:11" ht="14.1" customHeight="1" x14ac:dyDescent="0.25">
      <c r="A7390" s="918"/>
      <c r="B7390" s="879"/>
      <c r="C7390" s="880"/>
      <c r="D7390" s="881"/>
      <c r="E7390" s="881"/>
      <c r="F7390" s="881"/>
      <c r="G7390" s="882"/>
      <c r="H7390" s="882"/>
      <c r="I7390" s="882"/>
      <c r="J7390" s="883"/>
      <c r="K7390" s="884"/>
    </row>
    <row r="7391" spans="1:11" ht="14.1" customHeight="1" x14ac:dyDescent="0.25">
      <c r="A7391" s="918"/>
      <c r="B7391" s="879"/>
      <c r="C7391" s="880"/>
      <c r="D7391" s="881"/>
      <c r="E7391" s="881"/>
      <c r="F7391" s="881"/>
      <c r="G7391" s="882"/>
      <c r="H7391" s="882"/>
      <c r="I7391" s="882"/>
      <c r="J7391" s="883"/>
      <c r="K7391" s="884"/>
    </row>
    <row r="7392" spans="1:11" ht="14.1" customHeight="1" x14ac:dyDescent="0.25">
      <c r="A7392" s="919"/>
      <c r="B7392" s="7"/>
      <c r="C7392" s="885"/>
      <c r="D7392" s="220"/>
      <c r="E7392" s="220"/>
      <c r="F7392" s="220"/>
      <c r="G7392" s="415"/>
      <c r="H7392" s="415"/>
      <c r="I7392" s="415"/>
      <c r="J7392" s="886"/>
      <c r="K7392" s="887">
        <v>12</v>
      </c>
    </row>
    <row r="7393" spans="1:11" ht="14.1" customHeight="1" x14ac:dyDescent="0.25">
      <c r="A7393" s="717" t="s">
        <v>435</v>
      </c>
      <c r="B7393" s="689">
        <v>2</v>
      </c>
      <c r="C7393" s="690" t="s">
        <v>436</v>
      </c>
      <c r="D7393" s="690" t="s">
        <v>437</v>
      </c>
      <c r="E7393" s="690" t="s">
        <v>438</v>
      </c>
      <c r="F7393" s="691" t="s">
        <v>439</v>
      </c>
      <c r="G7393" s="801">
        <v>7</v>
      </c>
      <c r="H7393" s="581">
        <v>8</v>
      </c>
      <c r="I7393" s="924">
        <v>9</v>
      </c>
      <c r="J7393" s="582">
        <v>10</v>
      </c>
      <c r="K7393" s="718">
        <v>11</v>
      </c>
    </row>
    <row r="7394" spans="1:11" ht="14.1" customHeight="1" thickBot="1" x14ac:dyDescent="0.3">
      <c r="A7394" s="371" t="s">
        <v>73</v>
      </c>
      <c r="B7394" s="47" t="s">
        <v>448</v>
      </c>
      <c r="C7394" s="616">
        <f>C7395+C7398</f>
        <v>4800000</v>
      </c>
      <c r="D7394" s="616">
        <f t="shared" ref="D7394:J7394" si="3365">D7395+D7398</f>
        <v>0</v>
      </c>
      <c r="E7394" s="616">
        <f t="shared" si="3365"/>
        <v>0</v>
      </c>
      <c r="F7394" s="622">
        <f t="shared" si="3365"/>
        <v>0</v>
      </c>
      <c r="G7394" s="819">
        <f t="shared" si="3365"/>
        <v>4800000</v>
      </c>
      <c r="H7394" s="616">
        <f t="shared" si="3365"/>
        <v>0</v>
      </c>
      <c r="I7394" s="961">
        <f t="shared" si="3365"/>
        <v>4800000</v>
      </c>
      <c r="J7394" s="865">
        <f t="shared" si="3365"/>
        <v>0</v>
      </c>
      <c r="K7394" s="737">
        <f t="shared" ref="K7394:K7417" si="3366">I7394/C7394*100</f>
        <v>100</v>
      </c>
    </row>
    <row r="7395" spans="1:11" ht="14.1" customHeight="1" thickBot="1" x14ac:dyDescent="0.3">
      <c r="A7395" s="372" t="s">
        <v>391</v>
      </c>
      <c r="B7395" s="3" t="s">
        <v>80</v>
      </c>
      <c r="C7395" s="617">
        <f>C7396</f>
        <v>625000</v>
      </c>
      <c r="D7395" s="617">
        <f t="shared" ref="D7395:J7396" si="3367">D7396</f>
        <v>0</v>
      </c>
      <c r="E7395" s="617">
        <f t="shared" si="3367"/>
        <v>0</v>
      </c>
      <c r="F7395" s="624">
        <f t="shared" si="3367"/>
        <v>0</v>
      </c>
      <c r="G7395" s="820">
        <f t="shared" si="3367"/>
        <v>625000</v>
      </c>
      <c r="H7395" s="617">
        <f t="shared" si="3367"/>
        <v>0</v>
      </c>
      <c r="I7395" s="934">
        <f t="shared" si="3367"/>
        <v>625000</v>
      </c>
      <c r="J7395" s="625">
        <f t="shared" si="3367"/>
        <v>0</v>
      </c>
      <c r="K7395" s="741">
        <f t="shared" si="3366"/>
        <v>100</v>
      </c>
    </row>
    <row r="7396" spans="1:11" ht="14.1" customHeight="1" x14ac:dyDescent="0.25">
      <c r="A7396" s="747" t="s">
        <v>392</v>
      </c>
      <c r="B7396" s="41" t="s">
        <v>137</v>
      </c>
      <c r="C7396" s="618">
        <f>C7397</f>
        <v>625000</v>
      </c>
      <c r="D7396" s="618">
        <f t="shared" si="3367"/>
        <v>0</v>
      </c>
      <c r="E7396" s="618">
        <f t="shared" si="3367"/>
        <v>0</v>
      </c>
      <c r="F7396" s="626">
        <f t="shared" si="3367"/>
        <v>0</v>
      </c>
      <c r="G7396" s="821">
        <f t="shared" si="3367"/>
        <v>625000</v>
      </c>
      <c r="H7396" s="618">
        <f t="shared" si="3367"/>
        <v>0</v>
      </c>
      <c r="I7396" s="935">
        <f t="shared" si="3367"/>
        <v>625000</v>
      </c>
      <c r="J7396" s="628">
        <f t="shared" si="3367"/>
        <v>0</v>
      </c>
      <c r="K7396" s="743">
        <f t="shared" si="3366"/>
        <v>100</v>
      </c>
    </row>
    <row r="7397" spans="1:11" ht="14.1" customHeight="1" thickBot="1" x14ac:dyDescent="0.3">
      <c r="A7397" s="736" t="s">
        <v>393</v>
      </c>
      <c r="B7397" s="32" t="s">
        <v>138</v>
      </c>
      <c r="C7397" s="611">
        <v>625000</v>
      </c>
      <c r="D7397" s="590"/>
      <c r="E7397" s="590"/>
      <c r="F7397" s="698"/>
      <c r="G7397" s="828">
        <v>625000</v>
      </c>
      <c r="H7397" s="629"/>
      <c r="I7397" s="829">
        <f>H7397+G7397</f>
        <v>625000</v>
      </c>
      <c r="J7397" s="630">
        <f>C7397-I7397</f>
        <v>0</v>
      </c>
      <c r="K7397" s="737">
        <f t="shared" si="3366"/>
        <v>100</v>
      </c>
    </row>
    <row r="7398" spans="1:11" ht="14.1" customHeight="1" thickBot="1" x14ac:dyDescent="0.3">
      <c r="A7398" s="372" t="s">
        <v>394</v>
      </c>
      <c r="B7398" s="3" t="s">
        <v>136</v>
      </c>
      <c r="C7398" s="617">
        <f>C7399+C7401+C7403+C7406+C7409</f>
        <v>4175000</v>
      </c>
      <c r="D7398" s="617">
        <f t="shared" ref="D7398:J7398" si="3368">D7399+D7401+D7403+D7406+D7409</f>
        <v>0</v>
      </c>
      <c r="E7398" s="617">
        <f t="shared" si="3368"/>
        <v>0</v>
      </c>
      <c r="F7398" s="624">
        <f t="shared" si="3368"/>
        <v>0</v>
      </c>
      <c r="G7398" s="820">
        <f t="shared" si="3368"/>
        <v>4175000</v>
      </c>
      <c r="H7398" s="617">
        <f t="shared" si="3368"/>
        <v>0</v>
      </c>
      <c r="I7398" s="934">
        <f t="shared" si="3368"/>
        <v>4175000</v>
      </c>
      <c r="J7398" s="625">
        <f t="shared" si="3368"/>
        <v>0</v>
      </c>
      <c r="K7398" s="741">
        <f t="shared" si="3366"/>
        <v>100</v>
      </c>
    </row>
    <row r="7399" spans="1:11" ht="14.1" customHeight="1" x14ac:dyDescent="0.25">
      <c r="A7399" s="747" t="s">
        <v>395</v>
      </c>
      <c r="B7399" s="41" t="s">
        <v>139</v>
      </c>
      <c r="C7399" s="618">
        <f>C7400</f>
        <v>480000</v>
      </c>
      <c r="D7399" s="618">
        <f t="shared" ref="D7399:J7399" si="3369">D7400</f>
        <v>0</v>
      </c>
      <c r="E7399" s="618">
        <f t="shared" si="3369"/>
        <v>0</v>
      </c>
      <c r="F7399" s="626">
        <f t="shared" si="3369"/>
        <v>0</v>
      </c>
      <c r="G7399" s="821">
        <f t="shared" si="3369"/>
        <v>480000</v>
      </c>
      <c r="H7399" s="618">
        <f t="shared" si="3369"/>
        <v>0</v>
      </c>
      <c r="I7399" s="935">
        <f t="shared" si="3369"/>
        <v>480000</v>
      </c>
      <c r="J7399" s="628">
        <f t="shared" si="3369"/>
        <v>0</v>
      </c>
      <c r="K7399" s="743">
        <f t="shared" si="3366"/>
        <v>100</v>
      </c>
    </row>
    <row r="7400" spans="1:11" ht="14.1" customHeight="1" x14ac:dyDescent="0.25">
      <c r="A7400" s="732" t="s">
        <v>396</v>
      </c>
      <c r="B7400" s="4" t="s">
        <v>140</v>
      </c>
      <c r="C7400" s="12">
        <v>480000</v>
      </c>
      <c r="D7400" s="587"/>
      <c r="E7400" s="587"/>
      <c r="F7400" s="699"/>
      <c r="G7400" s="822">
        <v>480000</v>
      </c>
      <c r="H7400" s="605"/>
      <c r="I7400" s="831">
        <f>H7400+G7400</f>
        <v>480000</v>
      </c>
      <c r="J7400" s="636">
        <f>C7400-I7400</f>
        <v>0</v>
      </c>
      <c r="K7400" s="733">
        <f t="shared" si="3366"/>
        <v>100</v>
      </c>
    </row>
    <row r="7401" spans="1:11" ht="14.1" customHeight="1" x14ac:dyDescent="0.25">
      <c r="A7401" s="732" t="s">
        <v>397</v>
      </c>
      <c r="B7401" s="4" t="s">
        <v>385</v>
      </c>
      <c r="C7401" s="12">
        <f>C7402</f>
        <v>200000</v>
      </c>
      <c r="D7401" s="12">
        <f t="shared" ref="D7401:J7401" si="3370">D7402</f>
        <v>0</v>
      </c>
      <c r="E7401" s="12">
        <f t="shared" si="3370"/>
        <v>0</v>
      </c>
      <c r="F7401" s="633">
        <f t="shared" si="3370"/>
        <v>0</v>
      </c>
      <c r="G7401" s="824">
        <f t="shared" si="3370"/>
        <v>200000</v>
      </c>
      <c r="H7401" s="12">
        <f t="shared" si="3370"/>
        <v>0</v>
      </c>
      <c r="I7401" s="834">
        <f t="shared" si="3370"/>
        <v>200000</v>
      </c>
      <c r="J7401" s="634">
        <f t="shared" si="3370"/>
        <v>0</v>
      </c>
      <c r="K7401" s="733">
        <f t="shared" si="3366"/>
        <v>100</v>
      </c>
    </row>
    <row r="7402" spans="1:11" ht="14.1" customHeight="1" x14ac:dyDescent="0.25">
      <c r="A7402" s="732" t="s">
        <v>398</v>
      </c>
      <c r="B7402" s="4" t="s">
        <v>386</v>
      </c>
      <c r="C7402" s="12">
        <v>200000</v>
      </c>
      <c r="D7402" s="587"/>
      <c r="E7402" s="587"/>
      <c r="F7402" s="699"/>
      <c r="G7402" s="822">
        <v>200000</v>
      </c>
      <c r="H7402" s="605"/>
      <c r="I7402" s="831">
        <f>H7402+G7402</f>
        <v>200000</v>
      </c>
      <c r="J7402" s="636">
        <f>C7402-I7402</f>
        <v>0</v>
      </c>
      <c r="K7402" s="733">
        <f t="shared" si="3366"/>
        <v>100</v>
      </c>
    </row>
    <row r="7403" spans="1:11" ht="14.1" customHeight="1" x14ac:dyDescent="0.25">
      <c r="A7403" s="732" t="s">
        <v>399</v>
      </c>
      <c r="B7403" s="4" t="s">
        <v>141</v>
      </c>
      <c r="C7403" s="12">
        <f>C7404+C7405</f>
        <v>400000</v>
      </c>
      <c r="D7403" s="12">
        <f t="shared" ref="D7403:J7403" si="3371">D7404+D7405</f>
        <v>0</v>
      </c>
      <c r="E7403" s="12">
        <f t="shared" si="3371"/>
        <v>0</v>
      </c>
      <c r="F7403" s="633">
        <f t="shared" si="3371"/>
        <v>0</v>
      </c>
      <c r="G7403" s="824">
        <f t="shared" si="3371"/>
        <v>400000</v>
      </c>
      <c r="H7403" s="12">
        <f t="shared" si="3371"/>
        <v>0</v>
      </c>
      <c r="I7403" s="834">
        <f t="shared" si="3371"/>
        <v>400000</v>
      </c>
      <c r="J7403" s="634">
        <f t="shared" si="3371"/>
        <v>0</v>
      </c>
      <c r="K7403" s="733">
        <f t="shared" si="3366"/>
        <v>100</v>
      </c>
    </row>
    <row r="7404" spans="1:11" ht="14.1" customHeight="1" x14ac:dyDescent="0.25">
      <c r="A7404" s="732" t="s">
        <v>401</v>
      </c>
      <c r="B7404" s="4" t="s">
        <v>142</v>
      </c>
      <c r="C7404" s="12">
        <v>300000</v>
      </c>
      <c r="D7404" s="587"/>
      <c r="E7404" s="587"/>
      <c r="F7404" s="699"/>
      <c r="G7404" s="822">
        <v>300000</v>
      </c>
      <c r="H7404" s="605"/>
      <c r="I7404" s="831">
        <f>H7404+G7404</f>
        <v>300000</v>
      </c>
      <c r="J7404" s="636">
        <f>C7404-I7404</f>
        <v>0</v>
      </c>
      <c r="K7404" s="733">
        <f t="shared" si="3366"/>
        <v>100</v>
      </c>
    </row>
    <row r="7405" spans="1:11" ht="14.1" customHeight="1" x14ac:dyDescent="0.25">
      <c r="A7405" s="732" t="s">
        <v>400</v>
      </c>
      <c r="B7405" s="4" t="s">
        <v>387</v>
      </c>
      <c r="C7405" s="12">
        <v>100000</v>
      </c>
      <c r="D7405" s="587"/>
      <c r="E7405" s="587"/>
      <c r="F7405" s="699"/>
      <c r="G7405" s="822">
        <v>100000</v>
      </c>
      <c r="H7405" s="605"/>
      <c r="I7405" s="831">
        <f>H7405+G7405</f>
        <v>100000</v>
      </c>
      <c r="J7405" s="636">
        <f>C7405-I7405</f>
        <v>0</v>
      </c>
      <c r="K7405" s="733">
        <f t="shared" si="3366"/>
        <v>100</v>
      </c>
    </row>
    <row r="7406" spans="1:11" ht="14.1" customHeight="1" x14ac:dyDescent="0.25">
      <c r="A7406" s="732" t="s">
        <v>402</v>
      </c>
      <c r="B7406" s="4" t="s">
        <v>388</v>
      </c>
      <c r="C7406" s="12">
        <f>C7407+C7408</f>
        <v>800000</v>
      </c>
      <c r="D7406" s="12">
        <f t="shared" ref="D7406:J7406" si="3372">D7407+D7408</f>
        <v>0</v>
      </c>
      <c r="E7406" s="12">
        <f t="shared" si="3372"/>
        <v>0</v>
      </c>
      <c r="F7406" s="633">
        <f t="shared" si="3372"/>
        <v>0</v>
      </c>
      <c r="G7406" s="824">
        <f t="shared" si="3372"/>
        <v>800000</v>
      </c>
      <c r="H7406" s="12">
        <f t="shared" si="3372"/>
        <v>0</v>
      </c>
      <c r="I7406" s="834">
        <f t="shared" si="3372"/>
        <v>800000</v>
      </c>
      <c r="J7406" s="634">
        <f t="shared" si="3372"/>
        <v>0</v>
      </c>
      <c r="K7406" s="733">
        <f t="shared" si="3366"/>
        <v>100</v>
      </c>
    </row>
    <row r="7407" spans="1:11" ht="14.1" customHeight="1" x14ac:dyDescent="0.25">
      <c r="A7407" s="732" t="s">
        <v>404</v>
      </c>
      <c r="B7407" s="4" t="s">
        <v>389</v>
      </c>
      <c r="C7407" s="12">
        <v>500000</v>
      </c>
      <c r="D7407" s="587"/>
      <c r="E7407" s="587"/>
      <c r="F7407" s="699"/>
      <c r="G7407" s="822">
        <v>500000</v>
      </c>
      <c r="H7407" s="605"/>
      <c r="I7407" s="831">
        <f>H7407+G7407</f>
        <v>500000</v>
      </c>
      <c r="J7407" s="636">
        <f>C7407-I7407</f>
        <v>0</v>
      </c>
      <c r="K7407" s="733">
        <f t="shared" si="3366"/>
        <v>100</v>
      </c>
    </row>
    <row r="7408" spans="1:11" ht="14.1" customHeight="1" x14ac:dyDescent="0.25">
      <c r="A7408" s="732" t="s">
        <v>403</v>
      </c>
      <c r="B7408" s="4" t="s">
        <v>390</v>
      </c>
      <c r="C7408" s="12">
        <v>300000</v>
      </c>
      <c r="D7408" s="587"/>
      <c r="E7408" s="587"/>
      <c r="F7408" s="699"/>
      <c r="G7408" s="822">
        <v>300000</v>
      </c>
      <c r="H7408" s="605"/>
      <c r="I7408" s="831">
        <f>H7408+G7408</f>
        <v>300000</v>
      </c>
      <c r="J7408" s="636">
        <f>C7408-I7408</f>
        <v>0</v>
      </c>
      <c r="K7408" s="733">
        <f t="shared" si="3366"/>
        <v>100</v>
      </c>
    </row>
    <row r="7409" spans="1:11" ht="14.1" customHeight="1" x14ac:dyDescent="0.25">
      <c r="A7409" s="732" t="s">
        <v>405</v>
      </c>
      <c r="B7409" s="4" t="s">
        <v>143</v>
      </c>
      <c r="C7409" s="12">
        <f>C7410</f>
        <v>2295000</v>
      </c>
      <c r="D7409" s="12">
        <f t="shared" ref="D7409:J7409" si="3373">D7410</f>
        <v>0</v>
      </c>
      <c r="E7409" s="12">
        <f t="shared" si="3373"/>
        <v>0</v>
      </c>
      <c r="F7409" s="633">
        <f t="shared" si="3373"/>
        <v>0</v>
      </c>
      <c r="G7409" s="824">
        <f t="shared" si="3373"/>
        <v>2295000</v>
      </c>
      <c r="H7409" s="12">
        <f t="shared" si="3373"/>
        <v>0</v>
      </c>
      <c r="I7409" s="834">
        <f t="shared" si="3373"/>
        <v>2295000</v>
      </c>
      <c r="J7409" s="634">
        <f t="shared" si="3373"/>
        <v>0</v>
      </c>
      <c r="K7409" s="733">
        <f t="shared" si="3366"/>
        <v>100</v>
      </c>
    </row>
    <row r="7410" spans="1:11" ht="14.1" customHeight="1" x14ac:dyDescent="0.25">
      <c r="A7410" s="732" t="s">
        <v>406</v>
      </c>
      <c r="B7410" s="4" t="s">
        <v>160</v>
      </c>
      <c r="C7410" s="12">
        <v>2295000</v>
      </c>
      <c r="D7410" s="218"/>
      <c r="E7410" s="218"/>
      <c r="F7410" s="697"/>
      <c r="G7410" s="822">
        <v>2295000</v>
      </c>
      <c r="H7410" s="605"/>
      <c r="I7410" s="831">
        <f>H7410+G7410</f>
        <v>2295000</v>
      </c>
      <c r="J7410" s="604">
        <f>C7410-I7410</f>
        <v>0</v>
      </c>
      <c r="K7410" s="733">
        <f t="shared" si="3366"/>
        <v>100</v>
      </c>
    </row>
    <row r="7411" spans="1:11" ht="14.1" customHeight="1" x14ac:dyDescent="0.25">
      <c r="A7411" s="745" t="s">
        <v>98</v>
      </c>
      <c r="B7411" s="38" t="s">
        <v>97</v>
      </c>
      <c r="C7411" s="620">
        <f t="shared" ref="C7411:J7411" si="3374">C7412+C7421</f>
        <v>5000000</v>
      </c>
      <c r="D7411" s="620">
        <f t="shared" si="3374"/>
        <v>0</v>
      </c>
      <c r="E7411" s="620">
        <f t="shared" si="3374"/>
        <v>0</v>
      </c>
      <c r="F7411" s="453">
        <f t="shared" si="3374"/>
        <v>0</v>
      </c>
      <c r="G7411" s="825">
        <f t="shared" si="3374"/>
        <v>938750</v>
      </c>
      <c r="H7411" s="619">
        <f t="shared" si="3374"/>
        <v>4061000</v>
      </c>
      <c r="I7411" s="665">
        <f t="shared" si="3374"/>
        <v>4999750</v>
      </c>
      <c r="J7411" s="621">
        <f t="shared" si="3374"/>
        <v>250</v>
      </c>
      <c r="K7411" s="746">
        <f t="shared" si="3366"/>
        <v>99.995000000000005</v>
      </c>
    </row>
    <row r="7412" spans="1:11" ht="14.1" customHeight="1" thickBot="1" x14ac:dyDescent="0.3">
      <c r="A7412" s="371" t="s">
        <v>74</v>
      </c>
      <c r="B7412" s="47" t="s">
        <v>75</v>
      </c>
      <c r="C7412" s="616">
        <f>C7413</f>
        <v>2000000</v>
      </c>
      <c r="D7412" s="616">
        <f t="shared" ref="D7412:J7412" si="3375">D7413</f>
        <v>0</v>
      </c>
      <c r="E7412" s="616">
        <f t="shared" si="3375"/>
        <v>0</v>
      </c>
      <c r="F7412" s="622">
        <f t="shared" si="3375"/>
        <v>0</v>
      </c>
      <c r="G7412" s="838">
        <f t="shared" si="3375"/>
        <v>740500</v>
      </c>
      <c r="H7412" s="1594">
        <f t="shared" si="3375"/>
        <v>1259500</v>
      </c>
      <c r="I7412" s="962">
        <f t="shared" si="3375"/>
        <v>2000000</v>
      </c>
      <c r="J7412" s="632">
        <f t="shared" si="3375"/>
        <v>0</v>
      </c>
      <c r="K7412" s="739">
        <f t="shared" si="3366"/>
        <v>100</v>
      </c>
    </row>
    <row r="7413" spans="1:11" ht="14.1" customHeight="1" thickBot="1" x14ac:dyDescent="0.3">
      <c r="A7413" s="776" t="s">
        <v>407</v>
      </c>
      <c r="B7413" s="3" t="s">
        <v>136</v>
      </c>
      <c r="C7413" s="617">
        <f>C7414+C7416+C7419</f>
        <v>2000000</v>
      </c>
      <c r="D7413" s="617">
        <f t="shared" ref="D7413:J7413" si="3376">D7414+D7416+D7419</f>
        <v>0</v>
      </c>
      <c r="E7413" s="617">
        <f t="shared" si="3376"/>
        <v>0</v>
      </c>
      <c r="F7413" s="624">
        <f t="shared" si="3376"/>
        <v>0</v>
      </c>
      <c r="G7413" s="820">
        <f t="shared" si="3376"/>
        <v>740500</v>
      </c>
      <c r="H7413" s="617">
        <f t="shared" si="3376"/>
        <v>1259500</v>
      </c>
      <c r="I7413" s="934">
        <f t="shared" si="3376"/>
        <v>2000000</v>
      </c>
      <c r="J7413" s="625">
        <f t="shared" si="3376"/>
        <v>0</v>
      </c>
      <c r="K7413" s="741">
        <f t="shared" si="3366"/>
        <v>100</v>
      </c>
    </row>
    <row r="7414" spans="1:11" ht="14.1" customHeight="1" x14ac:dyDescent="0.25">
      <c r="A7414" s="777" t="s">
        <v>408</v>
      </c>
      <c r="B7414" s="41" t="s">
        <v>139</v>
      </c>
      <c r="C7414" s="618">
        <f>C7415</f>
        <v>550000</v>
      </c>
      <c r="D7414" s="618">
        <f t="shared" ref="D7414:J7414" si="3377">D7415</f>
        <v>0</v>
      </c>
      <c r="E7414" s="618">
        <f t="shared" si="3377"/>
        <v>0</v>
      </c>
      <c r="F7414" s="626">
        <f t="shared" si="3377"/>
        <v>0</v>
      </c>
      <c r="G7414" s="821">
        <f t="shared" si="3377"/>
        <v>149000</v>
      </c>
      <c r="H7414" s="618">
        <f t="shared" si="3377"/>
        <v>401000</v>
      </c>
      <c r="I7414" s="935">
        <f t="shared" si="3377"/>
        <v>550000</v>
      </c>
      <c r="J7414" s="628">
        <f t="shared" si="3377"/>
        <v>0</v>
      </c>
      <c r="K7414" s="743">
        <f t="shared" si="3366"/>
        <v>100</v>
      </c>
    </row>
    <row r="7415" spans="1:11" ht="14.1" customHeight="1" x14ac:dyDescent="0.25">
      <c r="A7415" s="778" t="s">
        <v>409</v>
      </c>
      <c r="B7415" s="4" t="s">
        <v>140</v>
      </c>
      <c r="C7415" s="12">
        <v>550000</v>
      </c>
      <c r="D7415" s="587"/>
      <c r="E7415" s="587"/>
      <c r="F7415" s="699"/>
      <c r="G7415" s="822">
        <v>149000</v>
      </c>
      <c r="H7415" s="605">
        <v>401000</v>
      </c>
      <c r="I7415" s="823">
        <f>H7415+G7415</f>
        <v>550000</v>
      </c>
      <c r="J7415" s="604">
        <f>C7415-I7415</f>
        <v>0</v>
      </c>
      <c r="K7415" s="733">
        <f t="shared" si="3366"/>
        <v>100</v>
      </c>
    </row>
    <row r="7416" spans="1:11" ht="14.1" customHeight="1" x14ac:dyDescent="0.25">
      <c r="A7416" s="778" t="s">
        <v>410</v>
      </c>
      <c r="B7416" s="4" t="s">
        <v>141</v>
      </c>
      <c r="C7416" s="12">
        <f>C7417+C7418</f>
        <v>450000</v>
      </c>
      <c r="D7416" s="12">
        <f t="shared" ref="D7416:J7416" si="3378">D7417+D7418</f>
        <v>0</v>
      </c>
      <c r="E7416" s="12">
        <f t="shared" si="3378"/>
        <v>0</v>
      </c>
      <c r="F7416" s="633">
        <f t="shared" si="3378"/>
        <v>0</v>
      </c>
      <c r="G7416" s="824">
        <f t="shared" si="3378"/>
        <v>91500</v>
      </c>
      <c r="H7416" s="12">
        <f t="shared" si="3378"/>
        <v>358500</v>
      </c>
      <c r="I7416" s="834">
        <f t="shared" si="3378"/>
        <v>450000</v>
      </c>
      <c r="J7416" s="634">
        <f t="shared" si="3378"/>
        <v>0</v>
      </c>
      <c r="K7416" s="733">
        <f t="shared" si="3366"/>
        <v>100</v>
      </c>
    </row>
    <row r="7417" spans="1:11" ht="14.1" customHeight="1" x14ac:dyDescent="0.25">
      <c r="A7417" s="778" t="s">
        <v>411</v>
      </c>
      <c r="B7417" s="4" t="s">
        <v>142</v>
      </c>
      <c r="C7417" s="12">
        <v>450000</v>
      </c>
      <c r="D7417" s="587"/>
      <c r="E7417" s="587"/>
      <c r="F7417" s="699"/>
      <c r="G7417" s="822">
        <v>91500</v>
      </c>
      <c r="H7417" s="605">
        <v>358500</v>
      </c>
      <c r="I7417" s="823">
        <f>H7417+G7417</f>
        <v>450000</v>
      </c>
      <c r="J7417" s="604">
        <f>C7417-I7417</f>
        <v>0</v>
      </c>
      <c r="K7417" s="733">
        <f t="shared" si="3366"/>
        <v>100</v>
      </c>
    </row>
    <row r="7418" spans="1:11" ht="14.1" customHeight="1" x14ac:dyDescent="0.25">
      <c r="A7418" s="778" t="s">
        <v>941</v>
      </c>
      <c r="B7418" s="4" t="s">
        <v>387</v>
      </c>
      <c r="C7418" s="12">
        <v>0</v>
      </c>
      <c r="D7418" s="587"/>
      <c r="E7418" s="587"/>
      <c r="F7418" s="699"/>
      <c r="G7418" s="822"/>
      <c r="H7418" s="605"/>
      <c r="I7418" s="823"/>
      <c r="J7418" s="604">
        <f>C7418-I7418</f>
        <v>0</v>
      </c>
      <c r="K7418" s="733"/>
    </row>
    <row r="7419" spans="1:11" ht="14.1" customHeight="1" x14ac:dyDescent="0.25">
      <c r="A7419" s="778" t="s">
        <v>412</v>
      </c>
      <c r="B7419" s="4" t="s">
        <v>143</v>
      </c>
      <c r="C7419" s="12">
        <f>C7420</f>
        <v>1000000</v>
      </c>
      <c r="D7419" s="12">
        <f t="shared" ref="D7419:J7419" si="3379">D7420</f>
        <v>0</v>
      </c>
      <c r="E7419" s="12">
        <f t="shared" si="3379"/>
        <v>0</v>
      </c>
      <c r="F7419" s="633">
        <f t="shared" si="3379"/>
        <v>0</v>
      </c>
      <c r="G7419" s="824">
        <f t="shared" si="3379"/>
        <v>500000</v>
      </c>
      <c r="H7419" s="12">
        <f t="shared" si="3379"/>
        <v>500000</v>
      </c>
      <c r="I7419" s="834">
        <f t="shared" si="3379"/>
        <v>1000000</v>
      </c>
      <c r="J7419" s="634">
        <f t="shared" si="3379"/>
        <v>0</v>
      </c>
      <c r="K7419" s="733">
        <f t="shared" ref="K7419:K7428" si="3380">I7419/C7419*100</f>
        <v>100</v>
      </c>
    </row>
    <row r="7420" spans="1:11" ht="14.1" customHeight="1" x14ac:dyDescent="0.25">
      <c r="A7420" s="778" t="s">
        <v>413</v>
      </c>
      <c r="B7420" s="4" t="s">
        <v>160</v>
      </c>
      <c r="C7420" s="12">
        <v>1000000</v>
      </c>
      <c r="D7420" s="218"/>
      <c r="E7420" s="218"/>
      <c r="F7420" s="697"/>
      <c r="G7420" s="822">
        <v>500000</v>
      </c>
      <c r="H7420" s="605">
        <v>500000</v>
      </c>
      <c r="I7420" s="823">
        <f>H7420+G7420</f>
        <v>1000000</v>
      </c>
      <c r="J7420" s="604">
        <f>C7420-I7420</f>
        <v>0</v>
      </c>
      <c r="K7420" s="733">
        <f t="shared" si="3380"/>
        <v>100</v>
      </c>
    </row>
    <row r="7421" spans="1:11" ht="14.1" customHeight="1" thickBot="1" x14ac:dyDescent="0.3">
      <c r="A7421" s="371" t="s">
        <v>76</v>
      </c>
      <c r="B7421" s="47" t="s">
        <v>77</v>
      </c>
      <c r="C7421" s="616">
        <f>C7422</f>
        <v>3000000</v>
      </c>
      <c r="D7421" s="616">
        <f t="shared" ref="D7421:J7421" si="3381">D7422</f>
        <v>0</v>
      </c>
      <c r="E7421" s="616">
        <f t="shared" si="3381"/>
        <v>0</v>
      </c>
      <c r="F7421" s="622">
        <f t="shared" si="3381"/>
        <v>0</v>
      </c>
      <c r="G7421" s="838">
        <f t="shared" si="3381"/>
        <v>198250</v>
      </c>
      <c r="H7421" s="1594">
        <f t="shared" si="3381"/>
        <v>2801500</v>
      </c>
      <c r="I7421" s="962">
        <f t="shared" si="3381"/>
        <v>2999750</v>
      </c>
      <c r="J7421" s="632">
        <f t="shared" si="3381"/>
        <v>250</v>
      </c>
      <c r="K7421" s="739">
        <f t="shared" si="3380"/>
        <v>99.991666666666674</v>
      </c>
    </row>
    <row r="7422" spans="1:11" ht="14.1" customHeight="1" thickBot="1" x14ac:dyDescent="0.3">
      <c r="A7422" s="776" t="s">
        <v>414</v>
      </c>
      <c r="B7422" s="3" t="s">
        <v>136</v>
      </c>
      <c r="C7422" s="617">
        <f>C7423+C7425+C7427</f>
        <v>3000000</v>
      </c>
      <c r="D7422" s="617">
        <f t="shared" ref="D7422:J7422" si="3382">D7423+D7425+D7427</f>
        <v>0</v>
      </c>
      <c r="E7422" s="617">
        <f t="shared" si="3382"/>
        <v>0</v>
      </c>
      <c r="F7422" s="624">
        <f t="shared" si="3382"/>
        <v>0</v>
      </c>
      <c r="G7422" s="820">
        <f t="shared" si="3382"/>
        <v>198250</v>
      </c>
      <c r="H7422" s="617">
        <f t="shared" si="3382"/>
        <v>2801500</v>
      </c>
      <c r="I7422" s="934">
        <f t="shared" si="3382"/>
        <v>2999750</v>
      </c>
      <c r="J7422" s="625">
        <f t="shared" si="3382"/>
        <v>250</v>
      </c>
      <c r="K7422" s="749">
        <f t="shared" si="3380"/>
        <v>99.991666666666674</v>
      </c>
    </row>
    <row r="7423" spans="1:11" ht="14.1" customHeight="1" x14ac:dyDescent="0.25">
      <c r="A7423" s="777" t="s">
        <v>415</v>
      </c>
      <c r="B7423" s="41" t="s">
        <v>139</v>
      </c>
      <c r="C7423" s="618">
        <f>C7424</f>
        <v>940000</v>
      </c>
      <c r="D7423" s="618">
        <f t="shared" ref="D7423:J7423" si="3383">D7424</f>
        <v>0</v>
      </c>
      <c r="E7423" s="618">
        <f t="shared" si="3383"/>
        <v>0</v>
      </c>
      <c r="F7423" s="626">
        <f t="shared" si="3383"/>
        <v>0</v>
      </c>
      <c r="G7423" s="821">
        <f t="shared" si="3383"/>
        <v>164500</v>
      </c>
      <c r="H7423" s="618">
        <f t="shared" si="3383"/>
        <v>775500</v>
      </c>
      <c r="I7423" s="935">
        <f t="shared" si="3383"/>
        <v>940000</v>
      </c>
      <c r="J7423" s="628">
        <f t="shared" si="3383"/>
        <v>0</v>
      </c>
      <c r="K7423" s="759">
        <f t="shared" si="3380"/>
        <v>100</v>
      </c>
    </row>
    <row r="7424" spans="1:11" ht="14.1" customHeight="1" x14ac:dyDescent="0.25">
      <c r="A7424" s="778" t="s">
        <v>416</v>
      </c>
      <c r="B7424" s="4" t="s">
        <v>140</v>
      </c>
      <c r="C7424" s="12">
        <v>940000</v>
      </c>
      <c r="D7424" s="587"/>
      <c r="E7424" s="587"/>
      <c r="F7424" s="699"/>
      <c r="G7424" s="822">
        <v>164500</v>
      </c>
      <c r="H7424" s="605">
        <v>775500</v>
      </c>
      <c r="I7424" s="823">
        <f>H7424+G7424</f>
        <v>940000</v>
      </c>
      <c r="J7424" s="636">
        <f>C7424-I7424</f>
        <v>0</v>
      </c>
      <c r="K7424" s="752">
        <f t="shared" si="3380"/>
        <v>100</v>
      </c>
    </row>
    <row r="7425" spans="1:15" ht="14.1" customHeight="1" x14ac:dyDescent="0.25">
      <c r="A7425" s="778" t="s">
        <v>417</v>
      </c>
      <c r="B7425" s="4" t="s">
        <v>141</v>
      </c>
      <c r="C7425" s="12">
        <f>C7426</f>
        <v>100000</v>
      </c>
      <c r="D7425" s="12">
        <f t="shared" ref="D7425:J7425" si="3384">D7426</f>
        <v>0</v>
      </c>
      <c r="E7425" s="12">
        <f t="shared" si="3384"/>
        <v>0</v>
      </c>
      <c r="F7425" s="633">
        <f t="shared" si="3384"/>
        <v>0</v>
      </c>
      <c r="G7425" s="824">
        <f t="shared" si="3384"/>
        <v>33750</v>
      </c>
      <c r="H7425" s="12">
        <f t="shared" si="3384"/>
        <v>66000</v>
      </c>
      <c r="I7425" s="834">
        <f t="shared" si="3384"/>
        <v>99750</v>
      </c>
      <c r="J7425" s="634">
        <f t="shared" si="3384"/>
        <v>250</v>
      </c>
      <c r="K7425" s="752">
        <f t="shared" si="3380"/>
        <v>99.75</v>
      </c>
    </row>
    <row r="7426" spans="1:15" ht="14.1" customHeight="1" x14ac:dyDescent="0.25">
      <c r="A7426" s="778" t="s">
        <v>418</v>
      </c>
      <c r="B7426" s="4" t="s">
        <v>142</v>
      </c>
      <c r="C7426" s="12">
        <v>100000</v>
      </c>
      <c r="D7426" s="218"/>
      <c r="E7426" s="218"/>
      <c r="F7426" s="699"/>
      <c r="G7426" s="822">
        <v>33750</v>
      </c>
      <c r="H7426" s="605">
        <v>66000</v>
      </c>
      <c r="I7426" s="831">
        <f>H7426+G7426</f>
        <v>99750</v>
      </c>
      <c r="J7426" s="636">
        <f>C7426-I7426</f>
        <v>250</v>
      </c>
      <c r="K7426" s="752">
        <f t="shared" si="3380"/>
        <v>99.75</v>
      </c>
    </row>
    <row r="7427" spans="1:15" ht="14.1" customHeight="1" x14ac:dyDescent="0.25">
      <c r="A7427" s="778" t="s">
        <v>419</v>
      </c>
      <c r="B7427" s="4" t="s">
        <v>143</v>
      </c>
      <c r="C7427" s="12">
        <f>C7428</f>
        <v>1960000</v>
      </c>
      <c r="D7427" s="12">
        <f t="shared" ref="D7427:J7427" si="3385">D7428</f>
        <v>0</v>
      </c>
      <c r="E7427" s="12">
        <f t="shared" si="3385"/>
        <v>0</v>
      </c>
      <c r="F7427" s="633">
        <f t="shared" si="3385"/>
        <v>0</v>
      </c>
      <c r="G7427" s="824">
        <f t="shared" si="3385"/>
        <v>0</v>
      </c>
      <c r="H7427" s="12">
        <f t="shared" si="3385"/>
        <v>1960000</v>
      </c>
      <c r="I7427" s="834">
        <f t="shared" si="3385"/>
        <v>1960000</v>
      </c>
      <c r="J7427" s="634">
        <f t="shared" si="3385"/>
        <v>0</v>
      </c>
      <c r="K7427" s="752">
        <f t="shared" si="3380"/>
        <v>100</v>
      </c>
    </row>
    <row r="7428" spans="1:15" ht="14.1" customHeight="1" thickBot="1" x14ac:dyDescent="0.3">
      <c r="A7428" s="778" t="s">
        <v>420</v>
      </c>
      <c r="B7428" s="4" t="s">
        <v>160</v>
      </c>
      <c r="C7428" s="12">
        <v>1960000</v>
      </c>
      <c r="D7428" s="218"/>
      <c r="E7428" s="218"/>
      <c r="F7428" s="699"/>
      <c r="G7428" s="804"/>
      <c r="H7428" s="605">
        <v>1960000</v>
      </c>
      <c r="I7428" s="823">
        <f>H7428+G7428</f>
        <v>1960000</v>
      </c>
      <c r="J7428" s="636">
        <f>C7428-I7428</f>
        <v>0</v>
      </c>
      <c r="K7428" s="781">
        <f t="shared" si="3380"/>
        <v>100</v>
      </c>
    </row>
    <row r="7429" spans="1:15" ht="14.1" customHeight="1" thickBot="1" x14ac:dyDescent="0.3">
      <c r="A7429" s="1647" t="s">
        <v>112</v>
      </c>
      <c r="B7429" s="1648"/>
      <c r="C7429" s="671">
        <f>C6942</f>
        <v>1997839600</v>
      </c>
      <c r="D7429" s="671">
        <f>D6938</f>
        <v>1905094351</v>
      </c>
      <c r="E7429" s="671">
        <f>E6938</f>
        <v>0</v>
      </c>
      <c r="F7429" s="796">
        <f>F6938</f>
        <v>1905094351</v>
      </c>
      <c r="G7429" s="861">
        <f>G6942</f>
        <v>1866523679</v>
      </c>
      <c r="H7429" s="671">
        <f>H6942</f>
        <v>53930400</v>
      </c>
      <c r="I7429" s="955">
        <f>I6942</f>
        <v>1920454079</v>
      </c>
      <c r="J7429" s="672">
        <f>J6942</f>
        <v>77385521</v>
      </c>
      <c r="K7429" s="782">
        <f>K6942</f>
        <v>96.126539838333372</v>
      </c>
      <c r="N7429" s="82">
        <v>54554600</v>
      </c>
      <c r="O7429" s="1604">
        <f>N7429-H7429</f>
        <v>624200</v>
      </c>
    </row>
    <row r="7430" spans="1:15" ht="14.1" customHeight="1" thickTop="1" thickBot="1" x14ac:dyDescent="0.3">
      <c r="A7430" s="1649" t="s">
        <v>693</v>
      </c>
      <c r="B7430" s="1650"/>
      <c r="C7430" s="710"/>
      <c r="D7430" s="710"/>
      <c r="E7430" s="710"/>
      <c r="F7430" s="711"/>
      <c r="G7430" s="862"/>
      <c r="H7430" s="673"/>
      <c r="I7430" s="956"/>
      <c r="J7430" s="674">
        <f>F7429-I7429</f>
        <v>-15359728</v>
      </c>
      <c r="K7430" s="783"/>
    </row>
    <row r="7431" spans="1:15" ht="14.1" customHeight="1" x14ac:dyDescent="0.25">
      <c r="A7431" s="216"/>
      <c r="B7431" s="216"/>
      <c r="C7431" s="1651" t="s">
        <v>455</v>
      </c>
      <c r="D7431" s="1651"/>
      <c r="E7431" s="387">
        <f>J7430</f>
        <v>-15359728</v>
      </c>
      <c r="F7431" s="237"/>
      <c r="G7431" s="1652" t="s">
        <v>1102</v>
      </c>
      <c r="H7431" s="1652"/>
      <c r="I7431" s="1652"/>
      <c r="J7431" s="1652"/>
      <c r="K7431" s="1652"/>
    </row>
    <row r="7432" spans="1:15" ht="14.1" customHeight="1" x14ac:dyDescent="0.25">
      <c r="A7432" s="216"/>
      <c r="B7432" s="216"/>
      <c r="C7432" s="1653" t="s">
        <v>787</v>
      </c>
      <c r="D7432" s="1653"/>
      <c r="E7432" s="388">
        <v>0</v>
      </c>
      <c r="F7432" s="237"/>
      <c r="G7432" s="1654" t="s">
        <v>720</v>
      </c>
      <c r="H7432" s="1654"/>
      <c r="I7432" s="1654"/>
      <c r="J7432" s="1654"/>
      <c r="K7432" s="1654"/>
    </row>
    <row r="7433" spans="1:15" ht="14.1" customHeight="1" x14ac:dyDescent="0.25">
      <c r="A7433" s="216" t="s">
        <v>1123</v>
      </c>
      <c r="B7433" s="387">
        <v>624200</v>
      </c>
      <c r="C7433" s="1655" t="s">
        <v>572</v>
      </c>
      <c r="D7433" s="1655"/>
      <c r="E7433" s="675">
        <f>E7431-E7432</f>
        <v>-15359728</v>
      </c>
      <c r="F7433" s="237"/>
      <c r="G7433" s="237"/>
      <c r="H7433" s="237"/>
      <c r="I7433" s="237"/>
      <c r="J7433" s="237"/>
      <c r="K7433" s="237"/>
    </row>
    <row r="7434" spans="1:15" ht="14.1" customHeight="1" x14ac:dyDescent="0.25">
      <c r="A7434" s="216" t="s">
        <v>1026</v>
      </c>
      <c r="B7434" s="216">
        <v>1394533</v>
      </c>
      <c r="C7434" s="216"/>
      <c r="D7434" s="216"/>
      <c r="E7434" s="676">
        <f>E7433+E7432</f>
        <v>-15359728</v>
      </c>
      <c r="F7434" s="237"/>
      <c r="G7434" s="237"/>
      <c r="H7434" s="237"/>
      <c r="I7434" s="677"/>
      <c r="J7434" s="237"/>
      <c r="K7434" s="237"/>
    </row>
    <row r="7435" spans="1:15" ht="14.1" customHeight="1" x14ac:dyDescent="0.25">
      <c r="A7435" s="216"/>
      <c r="B7435" s="1582">
        <f>B7434+B7433</f>
        <v>2018733</v>
      </c>
      <c r="C7435" s="387">
        <f>B7435-E7434</f>
        <v>17378461</v>
      </c>
      <c r="D7435" s="216"/>
      <c r="E7435" s="387">
        <v>459646</v>
      </c>
      <c r="F7435" s="237"/>
      <c r="G7435" s="677"/>
      <c r="H7435" s="677"/>
      <c r="I7435" s="957" t="s">
        <v>744</v>
      </c>
      <c r="J7435" s="677"/>
      <c r="K7435" s="677"/>
    </row>
    <row r="7436" spans="1:15" ht="14.1" customHeight="1" x14ac:dyDescent="0.25">
      <c r="A7436" s="216"/>
      <c r="B7436" s="712"/>
      <c r="C7436" s="713"/>
      <c r="D7436" s="387"/>
      <c r="E7436" s="713">
        <f>E7435-E7434</f>
        <v>15819374</v>
      </c>
      <c r="F7436" s="237"/>
      <c r="G7436" s="677"/>
      <c r="H7436" s="677"/>
      <c r="I7436" s="958" t="s">
        <v>745</v>
      </c>
      <c r="J7436" s="677"/>
      <c r="K7436" s="677"/>
    </row>
    <row r="7437" spans="1:15" ht="14.1" customHeight="1" x14ac:dyDescent="0.25"/>
    <row r="7438" spans="1:15" ht="14.1" customHeight="1" x14ac:dyDescent="0.25"/>
    <row r="7439" spans="1:15" ht="14.1" customHeight="1" x14ac:dyDescent="0.25"/>
    <row r="7440" spans="1:15" ht="14.1" customHeight="1" x14ac:dyDescent="0.25"/>
    <row r="7441" ht="14.1" customHeight="1" x14ac:dyDescent="0.25"/>
    <row r="7442" ht="14.1" customHeight="1" x14ac:dyDescent="0.25"/>
    <row r="7443" ht="14.1" customHeight="1" x14ac:dyDescent="0.25"/>
    <row r="7444" ht="14.1" customHeight="1" x14ac:dyDescent="0.25"/>
    <row r="7445" ht="14.1" customHeight="1" x14ac:dyDescent="0.25"/>
    <row r="7446" ht="14.1" customHeight="1" x14ac:dyDescent="0.25"/>
    <row r="7447" ht="14.1" customHeight="1" x14ac:dyDescent="0.25"/>
    <row r="7448" ht="14.1" customHeight="1" x14ac:dyDescent="0.25"/>
    <row r="7449" ht="14.1" customHeight="1" x14ac:dyDescent="0.25"/>
    <row r="7450" ht="14.1" customHeight="1" x14ac:dyDescent="0.25"/>
    <row r="7451" ht="14.1" customHeight="1" x14ac:dyDescent="0.25"/>
    <row r="7452" ht="14.1" customHeight="1" x14ac:dyDescent="0.25"/>
    <row r="7453" ht="14.1" customHeight="1" x14ac:dyDescent="0.25"/>
    <row r="7454" ht="14.1" customHeight="1" x14ac:dyDescent="0.25"/>
    <row r="7455" ht="14.1" customHeight="1" x14ac:dyDescent="0.25"/>
    <row r="7456" ht="14.1" customHeight="1" x14ac:dyDescent="0.25"/>
    <row r="7457" ht="14.1" customHeight="1" x14ac:dyDescent="0.25"/>
    <row r="7458" ht="14.1" customHeight="1" x14ac:dyDescent="0.25"/>
    <row r="7459" ht="14.1" customHeight="1" x14ac:dyDescent="0.25"/>
    <row r="7460" ht="14.1" customHeight="1" x14ac:dyDescent="0.25"/>
    <row r="7461" ht="14.1" customHeight="1" x14ac:dyDescent="0.25"/>
    <row r="7462" ht="14.1" customHeight="1" x14ac:dyDescent="0.25"/>
    <row r="7463" ht="14.1" customHeight="1" x14ac:dyDescent="0.25"/>
    <row r="7464" ht="14.1" customHeight="1" x14ac:dyDescent="0.25"/>
    <row r="7465" ht="14.1" customHeight="1" x14ac:dyDescent="0.25"/>
    <row r="7466" ht="14.1" customHeight="1" x14ac:dyDescent="0.25"/>
    <row r="7467" ht="14.1" customHeight="1" x14ac:dyDescent="0.25"/>
    <row r="7468" ht="14.1" customHeight="1" x14ac:dyDescent="0.25"/>
    <row r="7469" ht="14.1" customHeight="1" x14ac:dyDescent="0.25"/>
    <row r="7470" ht="14.1" customHeight="1" x14ac:dyDescent="0.25"/>
    <row r="7471" ht="14.1" customHeight="1" x14ac:dyDescent="0.25"/>
    <row r="7472" ht="14.1" customHeight="1" x14ac:dyDescent="0.25"/>
    <row r="7473" ht="14.1" customHeight="1" x14ac:dyDescent="0.25"/>
    <row r="7474" ht="14.1" customHeight="1" x14ac:dyDescent="0.25"/>
    <row r="7475" ht="14.1" customHeight="1" x14ac:dyDescent="0.25"/>
    <row r="7476" ht="14.1" customHeight="1" x14ac:dyDescent="0.25"/>
    <row r="7477" ht="14.1" customHeight="1" x14ac:dyDescent="0.25"/>
    <row r="7478" ht="14.1" customHeight="1" x14ac:dyDescent="0.25"/>
    <row r="7479" ht="14.1" customHeight="1" x14ac:dyDescent="0.25"/>
    <row r="7480" ht="14.1" customHeight="1" x14ac:dyDescent="0.25"/>
    <row r="7481" ht="14.1" customHeight="1" x14ac:dyDescent="0.25"/>
    <row r="7482" ht="14.1" customHeight="1" x14ac:dyDescent="0.25"/>
    <row r="7483" ht="14.1" customHeight="1" x14ac:dyDescent="0.25"/>
    <row r="7484" ht="14.1" customHeight="1" x14ac:dyDescent="0.25"/>
    <row r="7485" ht="14.1" customHeight="1" x14ac:dyDescent="0.25"/>
    <row r="7486" ht="14.1" customHeight="1" x14ac:dyDescent="0.25"/>
    <row r="7487" ht="14.1" customHeight="1" x14ac:dyDescent="0.25"/>
    <row r="7488" ht="14.1" customHeight="1" x14ac:dyDescent="0.25"/>
    <row r="7489" ht="14.1" customHeight="1" x14ac:dyDescent="0.25"/>
    <row r="7490" ht="14.1" customHeight="1" x14ac:dyDescent="0.25"/>
    <row r="7491" ht="14.1" customHeight="1" x14ac:dyDescent="0.25"/>
    <row r="7492" ht="14.1" customHeight="1" x14ac:dyDescent="0.25"/>
    <row r="7493" ht="14.1" customHeight="1" x14ac:dyDescent="0.25"/>
    <row r="7494" ht="14.1" customHeight="1" x14ac:dyDescent="0.25"/>
    <row r="7495" ht="14.1" customHeight="1" x14ac:dyDescent="0.25"/>
    <row r="7496" ht="14.1" customHeight="1" x14ac:dyDescent="0.25"/>
    <row r="7497" ht="14.1" customHeight="1" x14ac:dyDescent="0.25"/>
    <row r="7498" ht="14.1" customHeight="1" x14ac:dyDescent="0.25"/>
    <row r="7499" ht="14.1" customHeight="1" x14ac:dyDescent="0.25"/>
    <row r="7500" ht="14.1" customHeight="1" x14ac:dyDescent="0.25"/>
    <row r="7501" ht="14.1" customHeight="1" x14ac:dyDescent="0.25"/>
    <row r="7502" ht="14.1" customHeight="1" x14ac:dyDescent="0.25"/>
    <row r="7503" ht="14.1" customHeight="1" x14ac:dyDescent="0.25"/>
    <row r="7504" ht="14.1" customHeight="1" x14ac:dyDescent="0.25"/>
    <row r="7505" ht="14.1" customHeight="1" x14ac:dyDescent="0.25"/>
    <row r="7506" ht="14.1" customHeight="1" x14ac:dyDescent="0.25"/>
    <row r="7507" ht="14.1" customHeight="1" x14ac:dyDescent="0.25"/>
    <row r="7508" ht="14.1" customHeight="1" x14ac:dyDescent="0.25"/>
    <row r="7509" ht="14.1" customHeight="1" x14ac:dyDescent="0.25"/>
    <row r="7510" ht="14.1" customHeight="1" x14ac:dyDescent="0.25"/>
    <row r="7511" ht="14.1" customHeight="1" x14ac:dyDescent="0.25"/>
    <row r="7512" ht="14.1" customHeight="1" x14ac:dyDescent="0.25"/>
    <row r="7513" ht="14.1" customHeight="1" x14ac:dyDescent="0.25"/>
    <row r="7514" ht="14.1" customHeight="1" x14ac:dyDescent="0.25"/>
    <row r="7515" ht="14.1" customHeight="1" x14ac:dyDescent="0.25"/>
    <row r="7516" ht="14.1" customHeight="1" x14ac:dyDescent="0.25"/>
    <row r="7517" ht="14.1" customHeight="1" x14ac:dyDescent="0.25"/>
    <row r="7518" ht="14.1" customHeight="1" x14ac:dyDescent="0.25"/>
    <row r="7519" ht="14.1" customHeight="1" x14ac:dyDescent="0.25"/>
    <row r="7520" ht="14.1" customHeight="1" x14ac:dyDescent="0.25"/>
    <row r="7521" ht="14.1" customHeight="1" x14ac:dyDescent="0.25"/>
    <row r="7522" ht="14.1" customHeight="1" x14ac:dyDescent="0.25"/>
    <row r="7523" ht="14.1" customHeight="1" x14ac:dyDescent="0.25"/>
    <row r="7524" ht="14.1" customHeight="1" x14ac:dyDescent="0.25"/>
    <row r="7525" ht="14.1" customHeight="1" x14ac:dyDescent="0.25"/>
    <row r="7526" ht="14.1" customHeight="1" x14ac:dyDescent="0.25"/>
    <row r="7527" ht="14.1" customHeight="1" x14ac:dyDescent="0.25"/>
    <row r="7528" ht="14.1" customHeight="1" x14ac:dyDescent="0.25"/>
    <row r="7529" ht="14.1" customHeight="1" x14ac:dyDescent="0.25"/>
    <row r="7530" ht="14.1" customHeight="1" x14ac:dyDescent="0.25"/>
    <row r="7531" ht="14.1" customHeight="1" x14ac:dyDescent="0.25"/>
    <row r="7532" ht="14.1" customHeight="1" x14ac:dyDescent="0.25"/>
    <row r="7533" ht="14.1" customHeight="1" x14ac:dyDescent="0.25"/>
    <row r="7534" ht="14.1" customHeight="1" x14ac:dyDescent="0.25"/>
    <row r="7535" ht="14.1" customHeight="1" x14ac:dyDescent="0.25"/>
    <row r="7536" ht="14.1" customHeight="1" x14ac:dyDescent="0.25"/>
    <row r="7537" ht="14.1" customHeight="1" x14ac:dyDescent="0.25"/>
    <row r="7538" ht="14.1" customHeight="1" x14ac:dyDescent="0.25"/>
    <row r="7539" ht="14.1" customHeight="1" x14ac:dyDescent="0.25"/>
    <row r="7540" ht="14.1" customHeight="1" x14ac:dyDescent="0.25"/>
    <row r="7541" ht="14.1" customHeight="1" x14ac:dyDescent="0.25"/>
    <row r="7542" ht="14.1" customHeight="1" x14ac:dyDescent="0.25"/>
    <row r="7543" ht="14.1" customHeight="1" x14ac:dyDescent="0.25"/>
    <row r="7544" ht="14.1" customHeight="1" x14ac:dyDescent="0.25"/>
    <row r="7545" ht="14.1" customHeight="1" x14ac:dyDescent="0.25"/>
    <row r="7546" ht="14.1" customHeight="1" x14ac:dyDescent="0.25"/>
    <row r="7547" ht="14.1" customHeight="1" x14ac:dyDescent="0.25"/>
    <row r="7548" ht="14.1" customHeight="1" x14ac:dyDescent="0.25"/>
    <row r="7549" ht="14.1" customHeight="1" x14ac:dyDescent="0.25"/>
    <row r="7550" ht="14.1" customHeight="1" x14ac:dyDescent="0.25"/>
    <row r="7551" ht="14.1" customHeight="1" x14ac:dyDescent="0.25"/>
    <row r="7552" ht="14.1" customHeight="1" x14ac:dyDescent="0.25"/>
    <row r="7553" ht="14.1" customHeight="1" x14ac:dyDescent="0.25"/>
    <row r="7554" ht="14.1" customHeight="1" x14ac:dyDescent="0.25"/>
    <row r="7555" ht="14.1" customHeight="1" x14ac:dyDescent="0.25"/>
    <row r="7556" ht="14.1" customHeight="1" x14ac:dyDescent="0.25"/>
    <row r="7557" ht="14.1" customHeight="1" x14ac:dyDescent="0.25"/>
    <row r="7558" ht="14.1" customHeight="1" x14ac:dyDescent="0.25"/>
    <row r="7559" ht="14.1" customHeight="1" x14ac:dyDescent="0.25"/>
    <row r="7560" ht="14.1" customHeight="1" x14ac:dyDescent="0.25"/>
    <row r="7561" ht="14.1" customHeight="1" x14ac:dyDescent="0.25"/>
    <row r="7562" ht="14.1" customHeight="1" x14ac:dyDescent="0.25"/>
    <row r="7563" ht="14.1" customHeight="1" x14ac:dyDescent="0.25"/>
    <row r="7564" ht="14.1" customHeight="1" x14ac:dyDescent="0.25"/>
    <row r="7565" ht="14.1" customHeight="1" x14ac:dyDescent="0.25"/>
    <row r="7566" ht="14.1" customHeight="1" x14ac:dyDescent="0.25"/>
    <row r="7567" ht="14.1" customHeight="1" x14ac:dyDescent="0.25"/>
    <row r="7568" ht="14.1" customHeight="1" x14ac:dyDescent="0.25"/>
    <row r="7569" ht="14.1" customHeight="1" x14ac:dyDescent="0.25"/>
    <row r="7570" ht="14.1" customHeight="1" x14ac:dyDescent="0.25"/>
    <row r="7571" ht="14.1" customHeight="1" x14ac:dyDescent="0.25"/>
    <row r="7572" ht="14.1" customHeight="1" x14ac:dyDescent="0.25"/>
    <row r="7573" ht="14.1" customHeight="1" x14ac:dyDescent="0.25"/>
    <row r="7574" ht="14.1" customHeight="1" x14ac:dyDescent="0.25"/>
    <row r="7575" ht="14.1" customHeight="1" x14ac:dyDescent="0.25"/>
    <row r="7576" ht="14.1" customHeight="1" x14ac:dyDescent="0.25"/>
    <row r="7577" ht="14.1" customHeight="1" x14ac:dyDescent="0.25"/>
    <row r="7578" ht="14.1" customHeight="1" x14ac:dyDescent="0.25"/>
    <row r="7579" ht="14.1" customHeight="1" x14ac:dyDescent="0.25"/>
    <row r="7580" ht="14.1" customHeight="1" x14ac:dyDescent="0.25"/>
    <row r="7581" ht="14.1" customHeight="1" x14ac:dyDescent="0.25"/>
    <row r="7582" ht="14.1" customHeight="1" x14ac:dyDescent="0.25"/>
    <row r="7583" ht="14.1" customHeight="1" x14ac:dyDescent="0.25"/>
    <row r="7584" ht="14.1" customHeight="1" x14ac:dyDescent="0.25"/>
    <row r="7585" ht="14.1" customHeight="1" x14ac:dyDescent="0.25"/>
    <row r="7586" ht="14.1" customHeight="1" x14ac:dyDescent="0.25"/>
    <row r="7587" ht="14.1" customHeight="1" x14ac:dyDescent="0.25"/>
    <row r="7588" ht="14.1" customHeight="1" x14ac:dyDescent="0.25"/>
    <row r="7589" ht="14.1" customHeight="1" x14ac:dyDescent="0.25"/>
    <row r="7590" ht="14.1" customHeight="1" x14ac:dyDescent="0.25"/>
    <row r="7591" ht="14.1" customHeight="1" x14ac:dyDescent="0.25"/>
    <row r="7592" ht="14.1" customHeight="1" x14ac:dyDescent="0.25"/>
    <row r="7593" ht="14.1" customHeight="1" x14ac:dyDescent="0.25"/>
    <row r="7594" ht="14.1" customHeight="1" x14ac:dyDescent="0.25"/>
    <row r="7595" ht="14.1" customHeight="1" x14ac:dyDescent="0.25"/>
    <row r="7596" ht="14.1" customHeight="1" x14ac:dyDescent="0.25"/>
    <row r="7597" ht="14.1" customHeight="1" x14ac:dyDescent="0.25"/>
    <row r="7598" ht="14.1" customHeight="1" x14ac:dyDescent="0.25"/>
    <row r="7599" ht="14.1" customHeight="1" x14ac:dyDescent="0.25"/>
    <row r="7600" ht="14.1" customHeight="1" x14ac:dyDescent="0.25"/>
    <row r="7601" ht="14.1" customHeight="1" x14ac:dyDescent="0.25"/>
    <row r="7602" ht="14.1" customHeight="1" x14ac:dyDescent="0.25"/>
    <row r="7603" ht="14.1" customHeight="1" x14ac:dyDescent="0.25"/>
    <row r="7604" ht="14.1" customHeight="1" x14ac:dyDescent="0.25"/>
    <row r="7605" ht="14.1" customHeight="1" x14ac:dyDescent="0.25"/>
    <row r="7606" ht="14.1" customHeight="1" x14ac:dyDescent="0.25"/>
    <row r="7607" ht="14.1" customHeight="1" x14ac:dyDescent="0.25"/>
    <row r="7608" ht="14.1" customHeight="1" x14ac:dyDescent="0.25"/>
    <row r="7609" ht="14.1" customHeight="1" x14ac:dyDescent="0.25"/>
    <row r="7610" ht="14.1" customHeight="1" x14ac:dyDescent="0.25"/>
    <row r="7611" ht="14.1" customHeight="1" x14ac:dyDescent="0.25"/>
    <row r="7612" ht="14.1" customHeight="1" x14ac:dyDescent="0.25"/>
    <row r="7613" ht="14.1" customHeight="1" x14ac:dyDescent="0.25"/>
    <row r="7614" ht="14.1" customHeight="1" x14ac:dyDescent="0.25"/>
    <row r="7615" ht="14.1" customHeight="1" x14ac:dyDescent="0.25"/>
    <row r="7616" ht="14.1" customHeight="1" x14ac:dyDescent="0.25"/>
    <row r="7617" ht="14.1" customHeight="1" x14ac:dyDescent="0.25"/>
    <row r="7618" ht="14.1" customHeight="1" x14ac:dyDescent="0.25"/>
    <row r="7619" ht="14.1" customHeight="1" x14ac:dyDescent="0.25"/>
    <row r="7620" ht="14.1" customHeight="1" x14ac:dyDescent="0.25"/>
    <row r="7621" ht="14.1" customHeight="1" x14ac:dyDescent="0.25"/>
    <row r="7622" ht="14.1" customHeight="1" x14ac:dyDescent="0.25"/>
    <row r="7623" ht="14.1" customHeight="1" x14ac:dyDescent="0.25"/>
    <row r="7624" ht="14.1" customHeight="1" x14ac:dyDescent="0.25"/>
    <row r="7625" ht="14.1" customHeight="1" x14ac:dyDescent="0.25"/>
    <row r="7626" ht="14.1" customHeight="1" x14ac:dyDescent="0.25"/>
    <row r="7627" ht="14.1" customHeight="1" x14ac:dyDescent="0.25"/>
    <row r="7628" ht="14.1" customHeight="1" x14ac:dyDescent="0.25"/>
    <row r="7629" ht="14.1" customHeight="1" x14ac:dyDescent="0.25"/>
    <row r="7630" ht="14.1" customHeight="1" x14ac:dyDescent="0.25"/>
    <row r="7631" ht="14.1" customHeight="1" x14ac:dyDescent="0.25"/>
    <row r="7632" ht="14.1" customHeight="1" x14ac:dyDescent="0.25"/>
    <row r="7633" ht="14.1" customHeight="1" x14ac:dyDescent="0.25"/>
    <row r="7634" ht="14.1" customHeight="1" x14ac:dyDescent="0.25"/>
    <row r="7635" ht="14.1" customHeight="1" x14ac:dyDescent="0.25"/>
    <row r="7636" ht="14.1" customHeight="1" x14ac:dyDescent="0.25"/>
    <row r="7637" ht="14.1" customHeight="1" x14ac:dyDescent="0.25"/>
    <row r="7638" ht="14.1" customHeight="1" x14ac:dyDescent="0.25"/>
    <row r="7639" ht="14.1" customHeight="1" x14ac:dyDescent="0.25"/>
    <row r="7640" ht="14.1" customHeight="1" x14ac:dyDescent="0.25"/>
    <row r="7641" ht="14.1" customHeight="1" x14ac:dyDescent="0.25"/>
    <row r="7642" ht="14.1" customHeight="1" x14ac:dyDescent="0.25"/>
    <row r="7643" ht="14.1" customHeight="1" x14ac:dyDescent="0.25"/>
    <row r="7644" ht="14.1" customHeight="1" x14ac:dyDescent="0.25"/>
    <row r="7645" ht="14.1" customHeight="1" x14ac:dyDescent="0.25"/>
    <row r="7646" ht="14.1" customHeight="1" x14ac:dyDescent="0.25"/>
    <row r="7647" ht="14.1" customHeight="1" x14ac:dyDescent="0.25"/>
    <row r="7648" ht="14.1" customHeight="1" x14ac:dyDescent="0.25"/>
    <row r="7649" ht="14.1" customHeight="1" x14ac:dyDescent="0.25"/>
    <row r="7650" ht="14.1" customHeight="1" x14ac:dyDescent="0.25"/>
    <row r="7651" ht="14.1" customHeight="1" x14ac:dyDescent="0.25"/>
    <row r="7652" ht="14.1" customHeight="1" x14ac:dyDescent="0.25"/>
    <row r="7653" ht="14.1" customHeight="1" x14ac:dyDescent="0.25"/>
    <row r="7654" ht="14.1" customHeight="1" x14ac:dyDescent="0.25"/>
    <row r="7655" ht="14.1" customHeight="1" x14ac:dyDescent="0.25"/>
    <row r="7656" ht="14.1" customHeight="1" x14ac:dyDescent="0.25"/>
    <row r="7657" ht="14.1" customHeight="1" x14ac:dyDescent="0.25"/>
    <row r="7658" ht="14.1" customHeight="1" x14ac:dyDescent="0.25"/>
    <row r="7659" ht="14.1" customHeight="1" x14ac:dyDescent="0.25"/>
    <row r="7660" ht="14.1" customHeight="1" x14ac:dyDescent="0.25"/>
    <row r="7661" ht="14.1" customHeight="1" x14ac:dyDescent="0.25"/>
    <row r="7662" ht="14.1" customHeight="1" x14ac:dyDescent="0.25"/>
    <row r="7663" ht="14.1" customHeight="1" x14ac:dyDescent="0.25"/>
    <row r="7664" ht="14.1" customHeight="1" x14ac:dyDescent="0.25"/>
    <row r="7665" ht="14.1" customHeight="1" x14ac:dyDescent="0.25"/>
    <row r="7666" ht="14.1" customHeight="1" x14ac:dyDescent="0.25"/>
    <row r="7667" ht="14.1" customHeight="1" x14ac:dyDescent="0.25"/>
    <row r="7668" ht="14.1" customHeight="1" x14ac:dyDescent="0.25"/>
    <row r="7669" ht="14.1" customHeight="1" x14ac:dyDescent="0.25"/>
    <row r="7670" ht="14.1" customHeight="1" x14ac:dyDescent="0.25"/>
    <row r="7671" ht="14.1" customHeight="1" x14ac:dyDescent="0.25"/>
    <row r="7672" ht="14.1" customHeight="1" x14ac:dyDescent="0.25"/>
    <row r="7673" ht="14.1" customHeight="1" x14ac:dyDescent="0.25"/>
    <row r="7674" ht="14.1" customHeight="1" x14ac:dyDescent="0.25"/>
    <row r="7675" ht="14.1" customHeight="1" x14ac:dyDescent="0.25"/>
    <row r="7676" ht="14.1" customHeight="1" x14ac:dyDescent="0.25"/>
    <row r="7677" ht="14.1" customHeight="1" x14ac:dyDescent="0.25"/>
    <row r="7678" ht="14.1" customHeight="1" x14ac:dyDescent="0.25"/>
    <row r="7679" ht="14.1" customHeight="1" x14ac:dyDescent="0.25"/>
    <row r="7680" ht="14.1" customHeight="1" x14ac:dyDescent="0.25"/>
    <row r="7681" ht="14.1" customHeight="1" x14ac:dyDescent="0.25"/>
    <row r="7682" ht="14.1" customHeight="1" x14ac:dyDescent="0.25"/>
    <row r="7683" ht="14.1" customHeight="1" x14ac:dyDescent="0.25"/>
    <row r="7684" ht="14.1" customHeight="1" x14ac:dyDescent="0.25"/>
    <row r="7685" ht="14.1" customHeight="1" x14ac:dyDescent="0.25"/>
    <row r="7686" ht="14.1" customHeight="1" x14ac:dyDescent="0.25"/>
    <row r="7687" ht="14.1" customHeight="1" x14ac:dyDescent="0.25"/>
    <row r="7688" ht="14.1" customHeight="1" x14ac:dyDescent="0.25"/>
    <row r="7689" ht="14.1" customHeight="1" x14ac:dyDescent="0.25"/>
    <row r="7690" ht="14.1" customHeight="1" x14ac:dyDescent="0.25"/>
    <row r="7691" ht="14.1" customHeight="1" x14ac:dyDescent="0.25"/>
    <row r="7692" ht="14.1" customHeight="1" x14ac:dyDescent="0.25"/>
    <row r="7693" ht="14.1" customHeight="1" x14ac:dyDescent="0.25"/>
    <row r="7694" ht="14.1" customHeight="1" x14ac:dyDescent="0.25"/>
    <row r="7695" ht="14.1" customHeight="1" x14ac:dyDescent="0.25"/>
    <row r="7696" ht="14.1" customHeight="1" x14ac:dyDescent="0.25"/>
    <row r="7697" ht="14.1" customHeight="1" x14ac:dyDescent="0.25"/>
    <row r="7698" ht="14.1" customHeight="1" x14ac:dyDescent="0.25"/>
    <row r="7699" ht="14.1" customHeight="1" x14ac:dyDescent="0.25"/>
    <row r="7700" ht="14.1" customHeight="1" x14ac:dyDescent="0.25"/>
    <row r="7701" ht="14.1" customHeight="1" x14ac:dyDescent="0.25"/>
    <row r="7702" ht="14.1" customHeight="1" x14ac:dyDescent="0.25"/>
    <row r="7703" ht="14.1" customHeight="1" x14ac:dyDescent="0.25"/>
    <row r="7704" ht="14.1" customHeight="1" x14ac:dyDescent="0.25"/>
    <row r="7705" ht="14.1" customHeight="1" x14ac:dyDescent="0.25"/>
    <row r="7706" ht="14.1" customHeight="1" x14ac:dyDescent="0.25"/>
    <row r="7707" ht="14.1" customHeight="1" x14ac:dyDescent="0.25"/>
    <row r="7708" ht="14.1" customHeight="1" x14ac:dyDescent="0.25"/>
    <row r="7709" ht="14.1" customHeight="1" x14ac:dyDescent="0.25"/>
    <row r="7710" ht="14.1" customHeight="1" x14ac:dyDescent="0.25"/>
    <row r="7711" ht="14.1" customHeight="1" x14ac:dyDescent="0.25"/>
    <row r="7712" ht="14.1" customHeight="1" x14ac:dyDescent="0.25"/>
    <row r="7713" ht="14.1" customHeight="1" x14ac:dyDescent="0.25"/>
    <row r="7714" ht="14.1" customHeight="1" x14ac:dyDescent="0.25"/>
    <row r="7715" ht="14.1" customHeight="1" x14ac:dyDescent="0.25"/>
    <row r="7716" ht="14.1" customHeight="1" x14ac:dyDescent="0.25"/>
    <row r="7717" ht="14.1" customHeight="1" x14ac:dyDescent="0.25"/>
    <row r="7718" ht="14.1" customHeight="1" x14ac:dyDescent="0.25"/>
    <row r="7719" ht="14.1" customHeight="1" x14ac:dyDescent="0.25"/>
    <row r="7720" ht="14.1" customHeight="1" x14ac:dyDescent="0.25"/>
    <row r="7721" ht="14.1" customHeight="1" x14ac:dyDescent="0.25"/>
    <row r="7722" ht="14.1" customHeight="1" x14ac:dyDescent="0.25"/>
    <row r="7723" ht="14.1" customHeight="1" x14ac:dyDescent="0.25"/>
    <row r="7724" ht="14.1" customHeight="1" x14ac:dyDescent="0.25"/>
    <row r="7725" ht="14.1" customHeight="1" x14ac:dyDescent="0.25"/>
    <row r="7726" ht="14.1" customHeight="1" x14ac:dyDescent="0.25"/>
    <row r="7727" ht="14.1" customHeight="1" x14ac:dyDescent="0.25"/>
    <row r="7728" ht="14.1" customHeight="1" x14ac:dyDescent="0.25"/>
    <row r="7729" ht="14.1" customHeight="1" x14ac:dyDescent="0.25"/>
    <row r="7730" ht="14.1" customHeight="1" x14ac:dyDescent="0.25"/>
    <row r="7731" ht="14.1" customHeight="1" x14ac:dyDescent="0.25"/>
    <row r="7732" ht="14.1" customHeight="1" x14ac:dyDescent="0.25"/>
    <row r="7733" ht="14.1" customHeight="1" x14ac:dyDescent="0.25"/>
    <row r="7734" ht="14.1" customHeight="1" x14ac:dyDescent="0.25"/>
    <row r="7735" ht="14.1" customHeight="1" x14ac:dyDescent="0.25"/>
    <row r="7736" ht="14.1" customHeight="1" x14ac:dyDescent="0.25"/>
    <row r="7737" ht="14.1" customHeight="1" x14ac:dyDescent="0.25"/>
    <row r="7738" ht="14.1" customHeight="1" x14ac:dyDescent="0.25"/>
    <row r="7739" ht="14.1" customHeight="1" x14ac:dyDescent="0.25"/>
    <row r="7740" ht="14.1" customHeight="1" x14ac:dyDescent="0.25"/>
    <row r="7741" ht="14.1" customHeight="1" x14ac:dyDescent="0.25"/>
    <row r="7742" ht="14.1" customHeight="1" x14ac:dyDescent="0.25"/>
    <row r="7743" ht="14.1" customHeight="1" x14ac:dyDescent="0.25"/>
    <row r="7744" ht="14.1" customHeight="1" x14ac:dyDescent="0.25"/>
    <row r="7745" ht="14.1" customHeight="1" x14ac:dyDescent="0.25"/>
    <row r="7746" ht="14.1" customHeight="1" x14ac:dyDescent="0.25"/>
    <row r="7747" ht="14.1" customHeight="1" x14ac:dyDescent="0.25"/>
    <row r="7748" ht="14.1" customHeight="1" x14ac:dyDescent="0.25"/>
    <row r="7749" ht="14.1" customHeight="1" x14ac:dyDescent="0.25"/>
    <row r="7750" ht="14.1" customHeight="1" x14ac:dyDescent="0.25"/>
    <row r="7751" ht="14.1" customHeight="1" x14ac:dyDescent="0.25"/>
    <row r="7752" ht="14.1" customHeight="1" x14ac:dyDescent="0.25"/>
    <row r="7753" ht="14.1" customHeight="1" x14ac:dyDescent="0.25"/>
    <row r="7754" ht="14.1" customHeight="1" x14ac:dyDescent="0.25"/>
    <row r="7755" ht="14.1" customHeight="1" x14ac:dyDescent="0.25"/>
    <row r="7756" ht="14.1" customHeight="1" x14ac:dyDescent="0.25"/>
    <row r="7757" ht="14.1" customHeight="1" x14ac:dyDescent="0.25"/>
    <row r="7758" ht="14.1" customHeight="1" x14ac:dyDescent="0.25"/>
    <row r="7759" ht="14.1" customHeight="1" x14ac:dyDescent="0.25"/>
    <row r="7760" ht="14.1" customHeight="1" x14ac:dyDescent="0.25"/>
    <row r="7761" ht="14.1" customHeight="1" x14ac:dyDescent="0.25"/>
    <row r="7762" ht="14.1" customHeight="1" x14ac:dyDescent="0.25"/>
    <row r="7763" ht="14.1" customHeight="1" x14ac:dyDescent="0.25"/>
    <row r="7764" ht="14.1" customHeight="1" x14ac:dyDescent="0.25"/>
    <row r="7765" ht="14.1" customHeight="1" x14ac:dyDescent="0.25"/>
    <row r="7766" ht="14.1" customHeight="1" x14ac:dyDescent="0.25"/>
    <row r="7767" ht="14.1" customHeight="1" x14ac:dyDescent="0.25"/>
    <row r="7768" ht="14.1" customHeight="1" x14ac:dyDescent="0.25"/>
    <row r="7769" ht="14.1" customHeight="1" x14ac:dyDescent="0.25"/>
    <row r="7770" ht="14.1" customHeight="1" x14ac:dyDescent="0.25"/>
    <row r="7771" ht="14.1" customHeight="1" x14ac:dyDescent="0.25"/>
    <row r="7772" ht="14.1" customHeight="1" x14ac:dyDescent="0.25"/>
    <row r="7773" ht="14.1" customHeight="1" x14ac:dyDescent="0.25"/>
    <row r="7774" ht="14.1" customHeight="1" x14ac:dyDescent="0.25"/>
    <row r="7775" ht="14.1" customHeight="1" x14ac:dyDescent="0.25"/>
    <row r="7776" ht="14.1" customHeight="1" x14ac:dyDescent="0.25"/>
    <row r="7777" ht="14.1" customHeight="1" x14ac:dyDescent="0.25"/>
    <row r="7778" ht="14.1" customHeight="1" x14ac:dyDescent="0.25"/>
    <row r="7779" ht="14.1" customHeight="1" x14ac:dyDescent="0.25"/>
    <row r="7780" ht="14.1" customHeight="1" x14ac:dyDescent="0.25"/>
    <row r="7781" ht="14.1" customHeight="1" x14ac:dyDescent="0.25"/>
    <row r="7782" ht="14.1" customHeight="1" x14ac:dyDescent="0.25"/>
    <row r="7783" ht="14.1" customHeight="1" x14ac:dyDescent="0.25"/>
    <row r="7784" ht="14.1" customHeight="1" x14ac:dyDescent="0.25"/>
    <row r="7785" ht="14.1" customHeight="1" x14ac:dyDescent="0.25"/>
    <row r="7786" ht="14.1" customHeight="1" x14ac:dyDescent="0.25"/>
    <row r="7787" ht="14.1" customHeight="1" x14ac:dyDescent="0.25"/>
    <row r="7788" ht="14.1" customHeight="1" x14ac:dyDescent="0.25"/>
    <row r="7789" ht="14.1" customHeight="1" x14ac:dyDescent="0.25"/>
    <row r="7790" ht="14.1" customHeight="1" x14ac:dyDescent="0.25"/>
    <row r="7791" ht="14.1" customHeight="1" x14ac:dyDescent="0.25"/>
    <row r="7792" ht="14.1" customHeight="1" x14ac:dyDescent="0.25"/>
    <row r="7793" ht="14.1" customHeight="1" x14ac:dyDescent="0.25"/>
    <row r="7794" ht="14.1" customHeight="1" x14ac:dyDescent="0.25"/>
    <row r="7795" ht="14.1" customHeight="1" x14ac:dyDescent="0.25"/>
    <row r="7796" ht="14.1" customHeight="1" x14ac:dyDescent="0.25"/>
    <row r="7797" ht="14.1" customHeight="1" x14ac:dyDescent="0.25"/>
    <row r="7798" ht="14.1" customHeight="1" x14ac:dyDescent="0.25"/>
    <row r="7799" ht="14.1" customHeight="1" x14ac:dyDescent="0.25"/>
    <row r="7800" ht="14.1" customHeight="1" x14ac:dyDescent="0.25"/>
    <row r="7801" ht="14.1" customHeight="1" x14ac:dyDescent="0.25"/>
    <row r="7802" ht="14.1" customHeight="1" x14ac:dyDescent="0.25"/>
    <row r="7803" ht="14.1" customHeight="1" x14ac:dyDescent="0.25"/>
    <row r="7804" ht="14.1" customHeight="1" x14ac:dyDescent="0.25"/>
    <row r="7805" ht="14.1" customHeight="1" x14ac:dyDescent="0.25"/>
    <row r="7806" ht="14.1" customHeight="1" x14ac:dyDescent="0.25"/>
    <row r="7807" ht="14.1" customHeight="1" x14ac:dyDescent="0.25"/>
    <row r="7808" ht="14.1" customHeight="1" x14ac:dyDescent="0.25"/>
    <row r="7809" ht="14.1" customHeight="1" x14ac:dyDescent="0.25"/>
    <row r="7810" ht="14.1" customHeight="1" x14ac:dyDescent="0.25"/>
    <row r="7811" ht="14.1" customHeight="1" x14ac:dyDescent="0.25"/>
    <row r="7812" ht="14.1" customHeight="1" x14ac:dyDescent="0.25"/>
    <row r="7813" ht="14.1" customHeight="1" x14ac:dyDescent="0.25"/>
    <row r="7814" ht="14.1" customHeight="1" x14ac:dyDescent="0.25"/>
    <row r="7815" ht="14.1" customHeight="1" x14ac:dyDescent="0.25"/>
    <row r="7816" ht="14.1" customHeight="1" x14ac:dyDescent="0.25"/>
    <row r="7817" ht="14.1" customHeight="1" x14ac:dyDescent="0.25"/>
    <row r="7818" ht="14.1" customHeight="1" x14ac:dyDescent="0.25"/>
    <row r="7819" ht="14.1" customHeight="1" x14ac:dyDescent="0.25"/>
    <row r="7820" ht="14.1" customHeight="1" x14ac:dyDescent="0.25"/>
    <row r="7821" ht="14.1" customHeight="1" x14ac:dyDescent="0.25"/>
    <row r="7822" ht="14.1" customHeight="1" x14ac:dyDescent="0.25"/>
    <row r="7823" ht="14.1" customHeight="1" x14ac:dyDescent="0.25"/>
    <row r="7824" ht="14.1" customHeight="1" x14ac:dyDescent="0.25"/>
    <row r="7825" ht="14.1" customHeight="1" x14ac:dyDescent="0.25"/>
    <row r="7826" ht="14.1" customHeight="1" x14ac:dyDescent="0.25"/>
    <row r="7827" ht="14.1" customHeight="1" x14ac:dyDescent="0.25"/>
    <row r="7828" ht="14.1" customHeight="1" x14ac:dyDescent="0.25"/>
    <row r="7829" ht="14.1" customHeight="1" x14ac:dyDescent="0.25"/>
    <row r="7830" ht="14.1" customHeight="1" x14ac:dyDescent="0.25"/>
    <row r="7831" ht="14.1" customHeight="1" x14ac:dyDescent="0.25"/>
    <row r="7832" ht="14.1" customHeight="1" x14ac:dyDescent="0.25"/>
    <row r="7833" ht="14.1" customHeight="1" x14ac:dyDescent="0.25"/>
    <row r="7834" ht="14.1" customHeight="1" x14ac:dyDescent="0.25"/>
    <row r="7835" ht="14.1" customHeight="1" x14ac:dyDescent="0.25"/>
    <row r="7836" ht="14.1" customHeight="1" x14ac:dyDescent="0.25"/>
    <row r="7837" ht="14.1" customHeight="1" x14ac:dyDescent="0.25"/>
    <row r="7838" ht="14.1" customHeight="1" x14ac:dyDescent="0.25"/>
    <row r="7839" ht="14.1" customHeight="1" x14ac:dyDescent="0.25"/>
    <row r="7840" ht="14.1" customHeight="1" x14ac:dyDescent="0.25"/>
    <row r="7841" ht="14.1" customHeight="1" x14ac:dyDescent="0.25"/>
    <row r="7842" ht="14.1" customHeight="1" x14ac:dyDescent="0.25"/>
    <row r="7843" ht="14.1" customHeight="1" x14ac:dyDescent="0.25"/>
    <row r="7844" ht="14.1" customHeight="1" x14ac:dyDescent="0.25"/>
    <row r="7845" ht="14.1" customHeight="1" x14ac:dyDescent="0.25"/>
    <row r="7846" ht="14.1" customHeight="1" x14ac:dyDescent="0.25"/>
    <row r="7847" ht="14.1" customHeight="1" x14ac:dyDescent="0.25"/>
    <row r="7848" ht="14.1" customHeight="1" x14ac:dyDescent="0.25"/>
    <row r="7849" ht="14.1" customHeight="1" x14ac:dyDescent="0.25"/>
    <row r="7850" ht="14.1" customHeight="1" x14ac:dyDescent="0.25"/>
    <row r="7851" ht="14.1" customHeight="1" x14ac:dyDescent="0.25"/>
    <row r="7852" ht="14.1" customHeight="1" x14ac:dyDescent="0.25"/>
    <row r="7853" ht="14.1" customHeight="1" x14ac:dyDescent="0.25"/>
    <row r="7854" ht="14.1" customHeight="1" x14ac:dyDescent="0.25"/>
    <row r="7855" ht="14.1" customHeight="1" x14ac:dyDescent="0.25"/>
    <row r="7856" ht="14.1" customHeight="1" x14ac:dyDescent="0.25"/>
    <row r="7857" ht="14.1" customHeight="1" x14ac:dyDescent="0.25"/>
    <row r="7858" ht="14.1" customHeight="1" x14ac:dyDescent="0.25"/>
    <row r="7859" ht="14.1" customHeight="1" x14ac:dyDescent="0.25"/>
    <row r="7860" ht="14.1" customHeight="1" x14ac:dyDescent="0.25"/>
    <row r="7861" ht="14.1" customHeight="1" x14ac:dyDescent="0.25"/>
    <row r="7862" ht="14.1" customHeight="1" x14ac:dyDescent="0.25"/>
    <row r="7863" ht="14.1" customHeight="1" x14ac:dyDescent="0.25"/>
    <row r="7864" ht="14.1" customHeight="1" x14ac:dyDescent="0.25"/>
    <row r="7865" ht="14.1" customHeight="1" x14ac:dyDescent="0.25"/>
    <row r="7866" ht="14.1" customHeight="1" x14ac:dyDescent="0.25"/>
    <row r="7867" ht="14.1" customHeight="1" x14ac:dyDescent="0.25"/>
    <row r="7868" ht="14.1" customHeight="1" x14ac:dyDescent="0.25"/>
    <row r="7869" ht="14.1" customHeight="1" x14ac:dyDescent="0.25"/>
    <row r="7870" ht="14.1" customHeight="1" x14ac:dyDescent="0.25"/>
    <row r="7871" ht="14.1" customHeight="1" x14ac:dyDescent="0.25"/>
    <row r="7872" ht="14.1" customHeight="1" x14ac:dyDescent="0.25"/>
    <row r="7873" ht="14.1" customHeight="1" x14ac:dyDescent="0.25"/>
    <row r="7874" ht="14.1" customHeight="1" x14ac:dyDescent="0.25"/>
    <row r="7875" ht="14.1" customHeight="1" x14ac:dyDescent="0.25"/>
    <row r="7876" ht="14.1" customHeight="1" x14ac:dyDescent="0.25"/>
    <row r="7877" ht="14.1" customHeight="1" x14ac:dyDescent="0.25"/>
    <row r="7878" ht="14.1" customHeight="1" x14ac:dyDescent="0.25"/>
    <row r="7879" ht="14.1" customHeight="1" x14ac:dyDescent="0.25"/>
    <row r="7880" ht="14.1" customHeight="1" x14ac:dyDescent="0.25"/>
    <row r="7881" ht="14.1" customHeight="1" x14ac:dyDescent="0.25"/>
    <row r="7882" ht="14.1" customHeight="1" x14ac:dyDescent="0.25"/>
    <row r="7883" ht="14.1" customHeight="1" x14ac:dyDescent="0.25"/>
    <row r="7884" ht="14.1" customHeight="1" x14ac:dyDescent="0.25"/>
    <row r="7885" ht="14.1" customHeight="1" x14ac:dyDescent="0.25"/>
    <row r="7886" ht="14.1" customHeight="1" x14ac:dyDescent="0.25"/>
    <row r="7887" ht="14.1" customHeight="1" x14ac:dyDescent="0.25"/>
    <row r="7888" ht="14.1" customHeight="1" x14ac:dyDescent="0.25"/>
    <row r="7889" ht="14.1" customHeight="1" x14ac:dyDescent="0.25"/>
    <row r="7890" ht="14.1" customHeight="1" x14ac:dyDescent="0.25"/>
    <row r="7891" ht="14.1" customHeight="1" x14ac:dyDescent="0.25"/>
    <row r="7892" ht="14.1" customHeight="1" x14ac:dyDescent="0.25"/>
    <row r="7893" ht="14.1" customHeight="1" x14ac:dyDescent="0.25"/>
    <row r="7894" ht="14.1" customHeight="1" x14ac:dyDescent="0.25"/>
    <row r="7895" ht="14.1" customHeight="1" x14ac:dyDescent="0.25"/>
    <row r="7896" ht="14.1" customHeight="1" x14ac:dyDescent="0.25"/>
    <row r="7897" ht="14.1" customHeight="1" x14ac:dyDescent="0.25"/>
    <row r="7898" ht="14.1" customHeight="1" x14ac:dyDescent="0.25"/>
    <row r="7899" ht="14.1" customHeight="1" x14ac:dyDescent="0.25"/>
    <row r="7900" ht="14.1" customHeight="1" x14ac:dyDescent="0.25"/>
    <row r="7901" ht="14.1" customHeight="1" x14ac:dyDescent="0.25"/>
    <row r="7902" ht="14.1" customHeight="1" x14ac:dyDescent="0.25"/>
    <row r="7903" ht="14.1" customHeight="1" x14ac:dyDescent="0.25"/>
    <row r="7904" ht="14.1" customHeight="1" x14ac:dyDescent="0.25"/>
    <row r="7905" ht="14.1" customHeight="1" x14ac:dyDescent="0.25"/>
    <row r="7906" ht="14.1" customHeight="1" x14ac:dyDescent="0.25"/>
    <row r="7907" ht="14.1" customHeight="1" x14ac:dyDescent="0.25"/>
    <row r="7908" ht="14.1" customHeight="1" x14ac:dyDescent="0.25"/>
    <row r="7909" ht="14.1" customHeight="1" x14ac:dyDescent="0.25"/>
    <row r="7910" ht="14.1" customHeight="1" x14ac:dyDescent="0.25"/>
    <row r="7911" ht="14.1" customHeight="1" x14ac:dyDescent="0.25"/>
    <row r="7912" ht="14.1" customHeight="1" x14ac:dyDescent="0.25"/>
    <row r="7913" ht="14.1" customHeight="1" x14ac:dyDescent="0.25"/>
    <row r="7914" ht="14.1" customHeight="1" x14ac:dyDescent="0.25"/>
    <row r="7915" ht="14.1" customHeight="1" x14ac:dyDescent="0.25"/>
    <row r="7916" ht="14.1" customHeight="1" x14ac:dyDescent="0.25"/>
    <row r="7917" ht="14.1" customHeight="1" x14ac:dyDescent="0.25"/>
    <row r="7918" ht="14.1" customHeight="1" x14ac:dyDescent="0.25"/>
    <row r="7919" ht="14.1" customHeight="1" x14ac:dyDescent="0.25"/>
    <row r="7920" ht="14.1" customHeight="1" x14ac:dyDescent="0.25"/>
    <row r="7921" ht="14.1" customHeight="1" x14ac:dyDescent="0.25"/>
    <row r="7922" ht="14.1" customHeight="1" x14ac:dyDescent="0.25"/>
    <row r="7923" ht="14.1" customHeight="1" x14ac:dyDescent="0.25"/>
    <row r="7924" ht="14.1" customHeight="1" x14ac:dyDescent="0.25"/>
    <row r="7925" ht="14.1" customHeight="1" x14ac:dyDescent="0.25"/>
    <row r="7926" ht="14.1" customHeight="1" x14ac:dyDescent="0.25"/>
    <row r="7927" ht="14.1" customHeight="1" x14ac:dyDescent="0.25"/>
    <row r="7928" ht="14.1" customHeight="1" x14ac:dyDescent="0.25"/>
    <row r="7929" ht="14.1" customHeight="1" x14ac:dyDescent="0.25"/>
    <row r="7930" ht="14.1" customHeight="1" x14ac:dyDescent="0.25"/>
    <row r="7931" ht="14.1" customHeight="1" x14ac:dyDescent="0.25"/>
    <row r="7932" ht="14.1" customHeight="1" x14ac:dyDescent="0.25"/>
    <row r="7933" ht="14.1" customHeight="1" x14ac:dyDescent="0.25"/>
    <row r="7934" ht="14.1" customHeight="1" x14ac:dyDescent="0.25"/>
    <row r="7935" ht="14.1" customHeight="1" x14ac:dyDescent="0.25"/>
    <row r="7936" ht="14.1" customHeight="1" x14ac:dyDescent="0.25"/>
    <row r="7937" ht="14.1" customHeight="1" x14ac:dyDescent="0.25"/>
    <row r="7938" ht="14.1" customHeight="1" x14ac:dyDescent="0.25"/>
    <row r="7939" ht="14.1" customHeight="1" x14ac:dyDescent="0.25"/>
    <row r="7940" ht="14.1" customHeight="1" x14ac:dyDescent="0.25"/>
    <row r="7941" ht="14.1" customHeight="1" x14ac:dyDescent="0.25"/>
    <row r="7942" ht="14.1" customHeight="1" x14ac:dyDescent="0.25"/>
    <row r="7943" ht="14.1" customHeight="1" x14ac:dyDescent="0.25"/>
    <row r="7944" ht="14.1" customHeight="1" x14ac:dyDescent="0.25"/>
    <row r="7945" ht="14.1" customHeight="1" x14ac:dyDescent="0.25"/>
    <row r="7946" ht="14.1" customHeight="1" x14ac:dyDescent="0.25"/>
    <row r="7947" ht="14.1" customHeight="1" x14ac:dyDescent="0.25"/>
    <row r="7948" ht="14.1" customHeight="1" x14ac:dyDescent="0.25"/>
    <row r="7949" ht="14.1" customHeight="1" x14ac:dyDescent="0.25"/>
    <row r="7950" ht="14.1" customHeight="1" x14ac:dyDescent="0.25"/>
    <row r="7951" ht="14.1" customHeight="1" x14ac:dyDescent="0.25"/>
    <row r="7952" ht="14.1" customHeight="1" x14ac:dyDescent="0.25"/>
    <row r="7953" ht="14.1" customHeight="1" x14ac:dyDescent="0.25"/>
    <row r="7954" ht="14.1" customHeight="1" x14ac:dyDescent="0.25"/>
    <row r="7955" ht="14.1" customHeight="1" x14ac:dyDescent="0.25"/>
    <row r="7956" ht="14.1" customHeight="1" x14ac:dyDescent="0.25"/>
    <row r="7957" ht="14.1" customHeight="1" x14ac:dyDescent="0.25"/>
    <row r="7958" ht="14.1" customHeight="1" x14ac:dyDescent="0.25"/>
    <row r="7959" ht="14.1" customHeight="1" x14ac:dyDescent="0.25"/>
    <row r="7960" ht="14.1" customHeight="1" x14ac:dyDescent="0.25"/>
    <row r="7961" ht="14.1" customHeight="1" x14ac:dyDescent="0.25"/>
    <row r="7962" ht="14.1" customHeight="1" x14ac:dyDescent="0.25"/>
    <row r="7963" ht="14.1" customHeight="1" x14ac:dyDescent="0.25"/>
    <row r="7964" ht="14.1" customHeight="1" x14ac:dyDescent="0.25"/>
    <row r="7965" ht="14.1" customHeight="1" x14ac:dyDescent="0.25"/>
    <row r="7966" ht="14.1" customHeight="1" x14ac:dyDescent="0.25"/>
    <row r="7967" ht="14.1" customHeight="1" x14ac:dyDescent="0.25"/>
    <row r="7968" ht="14.1" customHeight="1" x14ac:dyDescent="0.25"/>
    <row r="7969" ht="14.1" customHeight="1" x14ac:dyDescent="0.25"/>
    <row r="7970" ht="14.1" customHeight="1" x14ac:dyDescent="0.25"/>
    <row r="7971" ht="14.1" customHeight="1" x14ac:dyDescent="0.25"/>
    <row r="7972" ht="14.1" customHeight="1" x14ac:dyDescent="0.25"/>
    <row r="7973" ht="14.1" customHeight="1" x14ac:dyDescent="0.25"/>
    <row r="7974" ht="14.1" customHeight="1" x14ac:dyDescent="0.25"/>
    <row r="7975" ht="14.1" customHeight="1" x14ac:dyDescent="0.25"/>
    <row r="7976" ht="14.1" customHeight="1" x14ac:dyDescent="0.25"/>
    <row r="7977" ht="14.1" customHeight="1" x14ac:dyDescent="0.25"/>
    <row r="7978" ht="14.1" customHeight="1" x14ac:dyDescent="0.25"/>
    <row r="7979" ht="14.1" customHeight="1" x14ac:dyDescent="0.25"/>
    <row r="7980" ht="14.1" customHeight="1" x14ac:dyDescent="0.25"/>
    <row r="7981" ht="14.1" customHeight="1" x14ac:dyDescent="0.25"/>
    <row r="7982" ht="14.1" customHeight="1" x14ac:dyDescent="0.25"/>
    <row r="7983" ht="14.1" customHeight="1" x14ac:dyDescent="0.25"/>
    <row r="7984" ht="14.1" customHeight="1" x14ac:dyDescent="0.25"/>
    <row r="7985" ht="14.1" customHeight="1" x14ac:dyDescent="0.25"/>
    <row r="7986" ht="14.1" customHeight="1" x14ac:dyDescent="0.25"/>
    <row r="7987" ht="14.1" customHeight="1" x14ac:dyDescent="0.25"/>
    <row r="7988" ht="14.1" customHeight="1" x14ac:dyDescent="0.25"/>
    <row r="7989" ht="14.1" customHeight="1" x14ac:dyDescent="0.25"/>
    <row r="7990" ht="14.1" customHeight="1" x14ac:dyDescent="0.25"/>
    <row r="7991" ht="14.1" customHeight="1" x14ac:dyDescent="0.25"/>
    <row r="7992" ht="14.1" customHeight="1" x14ac:dyDescent="0.25"/>
    <row r="7993" ht="14.1" customHeight="1" x14ac:dyDescent="0.25"/>
    <row r="7994" ht="14.1" customHeight="1" x14ac:dyDescent="0.25"/>
    <row r="7995" ht="14.1" customHeight="1" x14ac:dyDescent="0.25"/>
    <row r="7996" ht="14.1" customHeight="1" x14ac:dyDescent="0.25"/>
    <row r="7997" ht="14.1" customHeight="1" x14ac:dyDescent="0.25"/>
    <row r="7998" ht="14.1" customHeight="1" x14ac:dyDescent="0.25"/>
    <row r="7999" ht="14.1" customHeight="1" x14ac:dyDescent="0.25"/>
    <row r="8000" ht="14.1" customHeight="1" x14ac:dyDescent="0.25"/>
    <row r="8001" ht="14.1" customHeight="1" x14ac:dyDescent="0.25"/>
    <row r="8002" ht="14.1" customHeight="1" x14ac:dyDescent="0.25"/>
    <row r="8003" ht="14.1" customHeight="1" x14ac:dyDescent="0.25"/>
    <row r="8004" ht="14.1" customHeight="1" x14ac:dyDescent="0.25"/>
    <row r="8005" ht="14.1" customHeight="1" x14ac:dyDescent="0.25"/>
    <row r="8006" ht="14.1" customHeight="1" x14ac:dyDescent="0.25"/>
    <row r="8007" ht="14.1" customHeight="1" x14ac:dyDescent="0.25"/>
    <row r="8008" ht="14.1" customHeight="1" x14ac:dyDescent="0.25"/>
    <row r="8009" ht="14.1" customHeight="1" x14ac:dyDescent="0.25"/>
    <row r="8010" ht="14.1" customHeight="1" x14ac:dyDescent="0.25"/>
    <row r="8011" ht="14.1" customHeight="1" x14ac:dyDescent="0.25"/>
    <row r="8012" ht="14.1" customHeight="1" x14ac:dyDescent="0.25"/>
    <row r="8013" ht="14.1" customHeight="1" x14ac:dyDescent="0.25"/>
    <row r="8014" ht="14.1" customHeight="1" x14ac:dyDescent="0.25"/>
    <row r="8015" ht="14.1" customHeight="1" x14ac:dyDescent="0.25"/>
    <row r="8016" ht="14.1" customHeight="1" x14ac:dyDescent="0.25"/>
    <row r="8017" ht="14.1" customHeight="1" x14ac:dyDescent="0.25"/>
    <row r="8018" ht="14.1" customHeight="1" x14ac:dyDescent="0.25"/>
    <row r="8019" ht="14.1" customHeight="1" x14ac:dyDescent="0.25"/>
    <row r="8020" ht="14.1" customHeight="1" x14ac:dyDescent="0.25"/>
    <row r="8021" ht="14.1" customHeight="1" x14ac:dyDescent="0.25"/>
    <row r="8022" ht="14.1" customHeight="1" x14ac:dyDescent="0.25"/>
    <row r="8023" ht="14.1" customHeight="1" x14ac:dyDescent="0.25"/>
    <row r="8024" ht="14.1" customHeight="1" x14ac:dyDescent="0.25"/>
    <row r="8025" ht="14.1" customHeight="1" x14ac:dyDescent="0.25"/>
    <row r="8026" ht="14.1" customHeight="1" x14ac:dyDescent="0.25"/>
    <row r="8027" ht="14.1" customHeight="1" x14ac:dyDescent="0.25"/>
    <row r="8028" ht="14.1" customHeight="1" x14ac:dyDescent="0.25"/>
    <row r="8029" ht="14.1" customHeight="1" x14ac:dyDescent="0.25"/>
    <row r="8030" ht="14.1" customHeight="1" x14ac:dyDescent="0.25"/>
    <row r="8031" ht="14.1" customHeight="1" x14ac:dyDescent="0.25"/>
    <row r="8032" ht="14.1" customHeight="1" x14ac:dyDescent="0.25"/>
    <row r="8033" ht="14.1" customHeight="1" x14ac:dyDescent="0.25"/>
    <row r="8034" ht="14.1" customHeight="1" x14ac:dyDescent="0.25"/>
    <row r="8035" ht="14.1" customHeight="1" x14ac:dyDescent="0.25"/>
    <row r="8036" ht="14.1" customHeight="1" x14ac:dyDescent="0.25"/>
    <row r="8037" ht="14.1" customHeight="1" x14ac:dyDescent="0.25"/>
    <row r="8038" ht="14.1" customHeight="1" x14ac:dyDescent="0.25"/>
    <row r="8039" ht="14.1" customHeight="1" x14ac:dyDescent="0.25"/>
    <row r="8040" ht="14.1" customHeight="1" x14ac:dyDescent="0.25"/>
    <row r="8041" ht="14.1" customHeight="1" x14ac:dyDescent="0.25"/>
    <row r="8042" ht="14.1" customHeight="1" x14ac:dyDescent="0.25"/>
    <row r="8043" ht="14.1" customHeight="1" x14ac:dyDescent="0.25"/>
    <row r="8044" ht="14.1" customHeight="1" x14ac:dyDescent="0.25"/>
    <row r="8045" ht="14.1" customHeight="1" x14ac:dyDescent="0.25"/>
    <row r="8046" ht="14.1" customHeight="1" x14ac:dyDescent="0.25"/>
    <row r="8047" ht="14.1" customHeight="1" x14ac:dyDescent="0.25"/>
    <row r="8048" ht="14.1" customHeight="1" x14ac:dyDescent="0.25"/>
    <row r="8049" ht="14.1" customHeight="1" x14ac:dyDescent="0.25"/>
    <row r="8050" ht="14.1" customHeight="1" x14ac:dyDescent="0.25"/>
    <row r="8051" ht="14.1" customHeight="1" x14ac:dyDescent="0.25"/>
    <row r="8052" ht="14.1" customHeight="1" x14ac:dyDescent="0.25"/>
    <row r="8053" ht="14.1" customHeight="1" x14ac:dyDescent="0.25"/>
    <row r="8054" ht="14.1" customHeight="1" x14ac:dyDescent="0.25"/>
    <row r="8055" ht="14.1" customHeight="1" x14ac:dyDescent="0.25"/>
    <row r="8056" ht="14.1" customHeight="1" x14ac:dyDescent="0.25"/>
    <row r="8057" ht="14.1" customHeight="1" x14ac:dyDescent="0.25"/>
    <row r="8058" ht="14.1" customHeight="1" x14ac:dyDescent="0.25"/>
    <row r="8059" ht="14.1" customHeight="1" x14ac:dyDescent="0.25"/>
    <row r="8060" ht="14.1" customHeight="1" x14ac:dyDescent="0.25"/>
    <row r="8061" ht="14.1" customHeight="1" x14ac:dyDescent="0.25"/>
    <row r="8062" ht="14.1" customHeight="1" x14ac:dyDescent="0.25"/>
    <row r="8063" ht="14.1" customHeight="1" x14ac:dyDescent="0.25"/>
    <row r="8064" ht="14.1" customHeight="1" x14ac:dyDescent="0.25"/>
    <row r="8065" ht="14.1" customHeight="1" x14ac:dyDescent="0.25"/>
    <row r="8066" ht="14.1" customHeight="1" x14ac:dyDescent="0.25"/>
    <row r="8067" ht="14.1" customHeight="1" x14ac:dyDescent="0.25"/>
    <row r="8068" ht="14.1" customHeight="1" x14ac:dyDescent="0.25"/>
    <row r="8069" ht="14.1" customHeight="1" x14ac:dyDescent="0.25"/>
    <row r="8070" ht="14.1" customHeight="1" x14ac:dyDescent="0.25"/>
    <row r="8071" ht="14.1" customHeight="1" x14ac:dyDescent="0.25"/>
    <row r="8072" ht="14.1" customHeight="1" x14ac:dyDescent="0.25"/>
    <row r="8073" ht="14.1" customHeight="1" x14ac:dyDescent="0.25"/>
    <row r="8074" ht="14.1" customHeight="1" x14ac:dyDescent="0.25"/>
    <row r="8075" ht="14.1" customHeight="1" x14ac:dyDescent="0.25"/>
    <row r="8076" ht="14.1" customHeight="1" x14ac:dyDescent="0.25"/>
    <row r="8077" ht="14.1" customHeight="1" x14ac:dyDescent="0.25"/>
    <row r="8078" ht="14.1" customHeight="1" x14ac:dyDescent="0.25"/>
    <row r="8079" ht="14.1" customHeight="1" x14ac:dyDescent="0.25"/>
    <row r="8080" ht="14.1" customHeight="1" x14ac:dyDescent="0.25"/>
    <row r="8081" ht="14.1" customHeight="1" x14ac:dyDescent="0.25"/>
    <row r="8082" ht="14.1" customHeight="1" x14ac:dyDescent="0.25"/>
    <row r="8083" ht="14.1" customHeight="1" x14ac:dyDescent="0.25"/>
    <row r="8084" ht="14.1" customHeight="1" x14ac:dyDescent="0.25"/>
    <row r="8085" ht="14.1" customHeight="1" x14ac:dyDescent="0.25"/>
    <row r="8086" ht="14.1" customHeight="1" x14ac:dyDescent="0.25"/>
    <row r="8087" ht="14.1" customHeight="1" x14ac:dyDescent="0.25"/>
    <row r="8088" ht="14.1" customHeight="1" x14ac:dyDescent="0.25"/>
    <row r="8089" ht="14.1" customHeight="1" x14ac:dyDescent="0.25"/>
    <row r="8090" ht="14.1" customHeight="1" x14ac:dyDescent="0.25"/>
    <row r="8091" ht="14.1" customHeight="1" x14ac:dyDescent="0.25"/>
    <row r="8092" ht="14.1" customHeight="1" x14ac:dyDescent="0.25"/>
    <row r="8093" ht="14.1" customHeight="1" x14ac:dyDescent="0.25"/>
    <row r="8094" ht="14.1" customHeight="1" x14ac:dyDescent="0.25"/>
    <row r="8095" ht="14.1" customHeight="1" x14ac:dyDescent="0.25"/>
    <row r="8096" ht="14.1" customHeight="1" x14ac:dyDescent="0.25"/>
    <row r="8097" ht="14.1" customHeight="1" x14ac:dyDescent="0.25"/>
    <row r="8098" ht="14.1" customHeight="1" x14ac:dyDescent="0.25"/>
    <row r="8099" ht="14.1" customHeight="1" x14ac:dyDescent="0.25"/>
    <row r="8100" ht="14.1" customHeight="1" x14ac:dyDescent="0.25"/>
    <row r="8101" ht="14.1" customHeight="1" x14ac:dyDescent="0.25"/>
    <row r="8102" ht="14.1" customHeight="1" x14ac:dyDescent="0.25"/>
    <row r="8103" ht="14.1" customHeight="1" x14ac:dyDescent="0.25"/>
    <row r="8104" ht="14.1" customHeight="1" x14ac:dyDescent="0.25"/>
    <row r="8105" ht="14.1" customHeight="1" x14ac:dyDescent="0.25"/>
    <row r="8106" ht="14.1" customHeight="1" x14ac:dyDescent="0.25"/>
    <row r="8107" ht="14.1" customHeight="1" x14ac:dyDescent="0.25"/>
    <row r="8108" ht="14.1" customHeight="1" x14ac:dyDescent="0.25"/>
    <row r="8109" ht="14.1" customHeight="1" x14ac:dyDescent="0.25"/>
    <row r="8110" ht="14.1" customHeight="1" x14ac:dyDescent="0.25"/>
    <row r="8111" ht="14.1" customHeight="1" x14ac:dyDescent="0.25"/>
    <row r="8112" ht="14.1" customHeight="1" x14ac:dyDescent="0.25"/>
    <row r="8113" ht="14.1" customHeight="1" x14ac:dyDescent="0.25"/>
    <row r="8114" ht="14.1" customHeight="1" x14ac:dyDescent="0.25"/>
    <row r="8115" ht="14.1" customHeight="1" x14ac:dyDescent="0.25"/>
    <row r="8116" ht="14.1" customHeight="1" x14ac:dyDescent="0.25"/>
    <row r="8117" ht="14.1" customHeight="1" x14ac:dyDescent="0.25"/>
    <row r="8118" ht="14.1" customHeight="1" x14ac:dyDescent="0.25"/>
    <row r="8119" ht="14.1" customHeight="1" x14ac:dyDescent="0.25"/>
    <row r="8120" ht="14.1" customHeight="1" x14ac:dyDescent="0.25"/>
    <row r="8121" ht="14.1" customHeight="1" x14ac:dyDescent="0.25"/>
    <row r="8122" ht="14.1" customHeight="1" x14ac:dyDescent="0.25"/>
    <row r="8123" ht="14.1" customHeight="1" x14ac:dyDescent="0.25"/>
    <row r="8124" ht="14.1" customHeight="1" x14ac:dyDescent="0.25"/>
    <row r="8125" ht="14.1" customHeight="1" x14ac:dyDescent="0.25"/>
    <row r="8126" ht="14.1" customHeight="1" x14ac:dyDescent="0.25"/>
    <row r="8127" ht="14.1" customHeight="1" x14ac:dyDescent="0.25"/>
    <row r="8128" ht="14.1" customHeight="1" x14ac:dyDescent="0.25"/>
    <row r="8129" ht="14.1" customHeight="1" x14ac:dyDescent="0.25"/>
    <row r="8130" ht="14.1" customHeight="1" x14ac:dyDescent="0.25"/>
    <row r="8131" ht="14.1" customHeight="1" x14ac:dyDescent="0.25"/>
    <row r="8132" ht="14.1" customHeight="1" x14ac:dyDescent="0.25"/>
    <row r="8133" ht="14.1" customHeight="1" x14ac:dyDescent="0.25"/>
    <row r="8134" ht="14.1" customHeight="1" x14ac:dyDescent="0.25"/>
    <row r="8135" ht="14.1" customHeight="1" x14ac:dyDescent="0.25"/>
    <row r="8136" ht="14.1" customHeight="1" x14ac:dyDescent="0.25"/>
    <row r="8137" ht="14.1" customHeight="1" x14ac:dyDescent="0.25"/>
    <row r="8138" ht="14.1" customHeight="1" x14ac:dyDescent="0.25"/>
    <row r="8139" ht="14.1" customHeight="1" x14ac:dyDescent="0.25"/>
    <row r="8140" ht="14.1" customHeight="1" x14ac:dyDescent="0.25"/>
    <row r="8141" ht="14.1" customHeight="1" x14ac:dyDescent="0.25"/>
    <row r="8142" ht="14.1" customHeight="1" x14ac:dyDescent="0.25"/>
    <row r="8143" ht="14.1" customHeight="1" x14ac:dyDescent="0.25"/>
    <row r="8144" ht="14.1" customHeight="1" x14ac:dyDescent="0.25"/>
    <row r="8145" ht="14.1" customHeight="1" x14ac:dyDescent="0.25"/>
    <row r="8146" ht="14.1" customHeight="1" x14ac:dyDescent="0.25"/>
    <row r="8147" ht="14.1" customHeight="1" x14ac:dyDescent="0.25"/>
    <row r="8148" ht="14.1" customHeight="1" x14ac:dyDescent="0.25"/>
    <row r="8149" ht="14.1" customHeight="1" x14ac:dyDescent="0.25"/>
    <row r="8150" ht="14.1" customHeight="1" x14ac:dyDescent="0.25"/>
    <row r="8151" ht="14.1" customHeight="1" x14ac:dyDescent="0.25"/>
    <row r="8152" ht="14.1" customHeight="1" x14ac:dyDescent="0.25"/>
    <row r="8153" ht="14.1" customHeight="1" x14ac:dyDescent="0.25"/>
    <row r="8154" ht="14.1" customHeight="1" x14ac:dyDescent="0.25"/>
    <row r="8155" ht="14.1" customHeight="1" x14ac:dyDescent="0.25"/>
    <row r="8156" ht="14.1" customHeight="1" x14ac:dyDescent="0.25"/>
    <row r="8157" ht="14.1" customHeight="1" x14ac:dyDescent="0.25"/>
    <row r="8158" ht="14.1" customHeight="1" x14ac:dyDescent="0.25"/>
    <row r="8159" ht="14.1" customHeight="1" x14ac:dyDescent="0.25"/>
    <row r="8160" ht="14.1" customHeight="1" x14ac:dyDescent="0.25"/>
    <row r="8161" ht="14.1" customHeight="1" x14ac:dyDescent="0.25"/>
    <row r="8162" ht="14.1" customHeight="1" x14ac:dyDescent="0.25"/>
    <row r="8163" ht="14.1" customHeight="1" x14ac:dyDescent="0.25"/>
    <row r="8164" ht="14.1" customHeight="1" x14ac:dyDescent="0.25"/>
    <row r="8165" ht="14.1" customHeight="1" x14ac:dyDescent="0.25"/>
    <row r="8166" ht="14.1" customHeight="1" x14ac:dyDescent="0.25"/>
    <row r="8167" ht="14.1" customHeight="1" x14ac:dyDescent="0.25"/>
    <row r="8168" ht="14.1" customHeight="1" x14ac:dyDescent="0.25"/>
    <row r="8169" ht="14.1" customHeight="1" x14ac:dyDescent="0.25"/>
    <row r="8170" ht="14.1" customHeight="1" x14ac:dyDescent="0.25"/>
    <row r="8171" ht="14.1" customHeight="1" x14ac:dyDescent="0.25"/>
    <row r="8172" ht="14.1" customHeight="1" x14ac:dyDescent="0.25"/>
    <row r="8173" ht="14.1" customHeight="1" x14ac:dyDescent="0.25"/>
    <row r="8174" ht="14.1" customHeight="1" x14ac:dyDescent="0.25"/>
    <row r="8175" ht="14.1" customHeight="1" x14ac:dyDescent="0.25"/>
    <row r="8176" ht="14.1" customHeight="1" x14ac:dyDescent="0.25"/>
    <row r="8177" ht="14.1" customHeight="1" x14ac:dyDescent="0.25"/>
    <row r="8178" ht="14.1" customHeight="1" x14ac:dyDescent="0.25"/>
    <row r="8179" ht="14.1" customHeight="1" x14ac:dyDescent="0.25"/>
    <row r="8180" ht="14.1" customHeight="1" x14ac:dyDescent="0.25"/>
    <row r="8181" ht="14.1" customHeight="1" x14ac:dyDescent="0.25"/>
    <row r="8182" ht="14.1" customHeight="1" x14ac:dyDescent="0.25"/>
    <row r="8183" ht="14.1" customHeight="1" x14ac:dyDescent="0.25"/>
    <row r="8184" ht="14.1" customHeight="1" x14ac:dyDescent="0.25"/>
    <row r="8185" ht="14.1" customHeight="1" x14ac:dyDescent="0.25"/>
    <row r="8186" ht="14.1" customHeight="1" x14ac:dyDescent="0.25"/>
    <row r="8187" ht="14.1" customHeight="1" x14ac:dyDescent="0.25"/>
    <row r="8188" ht="14.1" customHeight="1" x14ac:dyDescent="0.25"/>
    <row r="8189" ht="14.1" customHeight="1" x14ac:dyDescent="0.25"/>
    <row r="8190" ht="14.1" customHeight="1" x14ac:dyDescent="0.25"/>
    <row r="8191" ht="14.1" customHeight="1" x14ac:dyDescent="0.25"/>
    <row r="8192" ht="14.1" customHeight="1" x14ac:dyDescent="0.25"/>
    <row r="8193" ht="14.1" customHeight="1" x14ac:dyDescent="0.25"/>
    <row r="8194" ht="14.1" customHeight="1" x14ac:dyDescent="0.25"/>
    <row r="8195" ht="14.1" customHeight="1" x14ac:dyDescent="0.25"/>
    <row r="8196" ht="14.1" customHeight="1" x14ac:dyDescent="0.25"/>
    <row r="8197" ht="14.1" customHeight="1" x14ac:dyDescent="0.25"/>
    <row r="8198" ht="14.1" customHeight="1" x14ac:dyDescent="0.25"/>
    <row r="8199" ht="14.1" customHeight="1" x14ac:dyDescent="0.25"/>
    <row r="8200" ht="14.1" customHeight="1" x14ac:dyDescent="0.25"/>
    <row r="8201" ht="14.1" customHeight="1" x14ac:dyDescent="0.25"/>
    <row r="8202" ht="14.1" customHeight="1" x14ac:dyDescent="0.25"/>
    <row r="8203" ht="14.1" customHeight="1" x14ac:dyDescent="0.25"/>
    <row r="8204" ht="14.1" customHeight="1" x14ac:dyDescent="0.25"/>
    <row r="8205" ht="14.1" customHeight="1" x14ac:dyDescent="0.25"/>
    <row r="8206" ht="14.1" customHeight="1" x14ac:dyDescent="0.25"/>
    <row r="8207" ht="14.1" customHeight="1" x14ac:dyDescent="0.25"/>
    <row r="8208" ht="14.1" customHeight="1" x14ac:dyDescent="0.25"/>
    <row r="8209" ht="14.1" customHeight="1" x14ac:dyDescent="0.25"/>
    <row r="8210" ht="14.1" customHeight="1" x14ac:dyDescent="0.25"/>
    <row r="8211" ht="14.1" customHeight="1" x14ac:dyDescent="0.25"/>
    <row r="8212" ht="14.1" customHeight="1" x14ac:dyDescent="0.25"/>
    <row r="8213" ht="14.1" customHeight="1" x14ac:dyDescent="0.25"/>
    <row r="8214" ht="14.1" customHeight="1" x14ac:dyDescent="0.25"/>
    <row r="8215" ht="14.1" customHeight="1" x14ac:dyDescent="0.25"/>
    <row r="8216" ht="14.1" customHeight="1" x14ac:dyDescent="0.25"/>
    <row r="8217" ht="14.1" customHeight="1" x14ac:dyDescent="0.25"/>
    <row r="8218" ht="14.1" customHeight="1" x14ac:dyDescent="0.25"/>
    <row r="8219" ht="14.1" customHeight="1" x14ac:dyDescent="0.25"/>
    <row r="8220" ht="14.1" customHeight="1" x14ac:dyDescent="0.25"/>
    <row r="8221" ht="14.1" customHeight="1" x14ac:dyDescent="0.25"/>
    <row r="8222" ht="14.1" customHeight="1" x14ac:dyDescent="0.25"/>
    <row r="8223" ht="14.1" customHeight="1" x14ac:dyDescent="0.25"/>
    <row r="8224" ht="14.1" customHeight="1" x14ac:dyDescent="0.25"/>
    <row r="8225" ht="14.1" customHeight="1" x14ac:dyDescent="0.25"/>
    <row r="8226" ht="14.1" customHeight="1" x14ac:dyDescent="0.25"/>
    <row r="8227" ht="14.1" customHeight="1" x14ac:dyDescent="0.25"/>
    <row r="8228" ht="14.1" customHeight="1" x14ac:dyDescent="0.25"/>
    <row r="8229" ht="14.1" customHeight="1" x14ac:dyDescent="0.25"/>
    <row r="8230" ht="14.1" customHeight="1" x14ac:dyDescent="0.25"/>
    <row r="8231" ht="14.1" customHeight="1" x14ac:dyDescent="0.25"/>
    <row r="8232" ht="14.1" customHeight="1" x14ac:dyDescent="0.25"/>
    <row r="8233" ht="14.1" customHeight="1" x14ac:dyDescent="0.25"/>
    <row r="8234" ht="14.1" customHeight="1" x14ac:dyDescent="0.25"/>
    <row r="8235" ht="14.1" customHeight="1" x14ac:dyDescent="0.25"/>
    <row r="8236" ht="14.1" customHeight="1" x14ac:dyDescent="0.25"/>
    <row r="8237" ht="14.1" customHeight="1" x14ac:dyDescent="0.25"/>
    <row r="8238" ht="14.1" customHeight="1" x14ac:dyDescent="0.25"/>
    <row r="8239" ht="14.1" customHeight="1" x14ac:dyDescent="0.25"/>
    <row r="8240" ht="14.1" customHeight="1" x14ac:dyDescent="0.25"/>
    <row r="8241" ht="14.1" customHeight="1" x14ac:dyDescent="0.25"/>
    <row r="8242" ht="14.1" customHeight="1" x14ac:dyDescent="0.25"/>
    <row r="8243" ht="14.1" customHeight="1" x14ac:dyDescent="0.25"/>
    <row r="8244" ht="14.1" customHeight="1" x14ac:dyDescent="0.25"/>
    <row r="8245" ht="14.1" customHeight="1" x14ac:dyDescent="0.25"/>
    <row r="8246" ht="14.1" customHeight="1" x14ac:dyDescent="0.25"/>
    <row r="8247" ht="14.1" customHeight="1" x14ac:dyDescent="0.25"/>
    <row r="8248" ht="14.1" customHeight="1" x14ac:dyDescent="0.25"/>
    <row r="8249" ht="14.1" customHeight="1" x14ac:dyDescent="0.25"/>
    <row r="8250" ht="14.1" customHeight="1" x14ac:dyDescent="0.25"/>
    <row r="8251" ht="14.1" customHeight="1" x14ac:dyDescent="0.25"/>
    <row r="8252" ht="14.1" customHeight="1" x14ac:dyDescent="0.25"/>
    <row r="8253" ht="14.1" customHeight="1" x14ac:dyDescent="0.25"/>
    <row r="8254" ht="14.1" customHeight="1" x14ac:dyDescent="0.25"/>
    <row r="8255" ht="14.1" customHeight="1" x14ac:dyDescent="0.25"/>
    <row r="8256" ht="14.1" customHeight="1" x14ac:dyDescent="0.25"/>
    <row r="8257" ht="14.1" customHeight="1" x14ac:dyDescent="0.25"/>
    <row r="8258" ht="14.1" customHeight="1" x14ac:dyDescent="0.25"/>
    <row r="8259" ht="14.1" customHeight="1" x14ac:dyDescent="0.25"/>
    <row r="8260" ht="14.1" customHeight="1" x14ac:dyDescent="0.25"/>
    <row r="8261" ht="14.1" customHeight="1" x14ac:dyDescent="0.25"/>
    <row r="8262" ht="14.1" customHeight="1" x14ac:dyDescent="0.25"/>
    <row r="8263" ht="14.1" customHeight="1" x14ac:dyDescent="0.25"/>
    <row r="8264" ht="14.1" customHeight="1" x14ac:dyDescent="0.25"/>
    <row r="8265" ht="14.1" customHeight="1" x14ac:dyDescent="0.25"/>
    <row r="8266" ht="14.1" customHeight="1" x14ac:dyDescent="0.25"/>
    <row r="8267" ht="14.1" customHeight="1" x14ac:dyDescent="0.25"/>
    <row r="8268" ht="14.1" customHeight="1" x14ac:dyDescent="0.25"/>
    <row r="8269" ht="14.1" customHeight="1" x14ac:dyDescent="0.25"/>
    <row r="8270" ht="14.1" customHeight="1" x14ac:dyDescent="0.25"/>
    <row r="8271" ht="14.1" customHeight="1" x14ac:dyDescent="0.25"/>
    <row r="8272" ht="14.1" customHeight="1" x14ac:dyDescent="0.25"/>
    <row r="8273" ht="14.1" customHeight="1" x14ac:dyDescent="0.25"/>
    <row r="8274" ht="14.1" customHeight="1" x14ac:dyDescent="0.25"/>
    <row r="8275" ht="14.1" customHeight="1" x14ac:dyDescent="0.25"/>
    <row r="8276" ht="14.1" customHeight="1" x14ac:dyDescent="0.25"/>
    <row r="8277" ht="14.1" customHeight="1" x14ac:dyDescent="0.25"/>
    <row r="8278" ht="14.1" customHeight="1" x14ac:dyDescent="0.25"/>
    <row r="8279" ht="14.1" customHeight="1" x14ac:dyDescent="0.25"/>
    <row r="8280" ht="14.1" customHeight="1" x14ac:dyDescent="0.25"/>
    <row r="8281" ht="14.1" customHeight="1" x14ac:dyDescent="0.25"/>
    <row r="8282" ht="14.1" customHeight="1" x14ac:dyDescent="0.25"/>
    <row r="8283" ht="14.1" customHeight="1" x14ac:dyDescent="0.25"/>
    <row r="8284" ht="14.1" customHeight="1" x14ac:dyDescent="0.25"/>
    <row r="8285" ht="14.1" customHeight="1" x14ac:dyDescent="0.25"/>
    <row r="8286" ht="14.1" customHeight="1" x14ac:dyDescent="0.25"/>
    <row r="8287" ht="14.1" customHeight="1" x14ac:dyDescent="0.25"/>
    <row r="8288" ht="14.1" customHeight="1" x14ac:dyDescent="0.25"/>
    <row r="8289" ht="14.1" customHeight="1" x14ac:dyDescent="0.25"/>
    <row r="8290" ht="14.1" customHeight="1" x14ac:dyDescent="0.25"/>
    <row r="8291" ht="14.1" customHeight="1" x14ac:dyDescent="0.25"/>
    <row r="8292" ht="14.1" customHeight="1" x14ac:dyDescent="0.25"/>
    <row r="8293" ht="14.1" customHeight="1" x14ac:dyDescent="0.25"/>
    <row r="8294" ht="14.1" customHeight="1" x14ac:dyDescent="0.25"/>
    <row r="8295" ht="14.1" customHeight="1" x14ac:dyDescent="0.25"/>
    <row r="8296" ht="14.1" customHeight="1" x14ac:dyDescent="0.25"/>
    <row r="8297" ht="14.1" customHeight="1" x14ac:dyDescent="0.25"/>
    <row r="8298" ht="14.1" customHeight="1" x14ac:dyDescent="0.25"/>
    <row r="8299" ht="14.1" customHeight="1" x14ac:dyDescent="0.25"/>
    <row r="8300" ht="14.1" customHeight="1" x14ac:dyDescent="0.25"/>
    <row r="8301" ht="14.1" customHeight="1" x14ac:dyDescent="0.25"/>
    <row r="8302" ht="14.1" customHeight="1" x14ac:dyDescent="0.25"/>
    <row r="8303" ht="14.1" customHeight="1" x14ac:dyDescent="0.25"/>
    <row r="8304" ht="14.1" customHeight="1" x14ac:dyDescent="0.25"/>
    <row r="8305" ht="14.1" customHeight="1" x14ac:dyDescent="0.25"/>
    <row r="8306" ht="14.1" customHeight="1" x14ac:dyDescent="0.25"/>
    <row r="8307" ht="14.1" customHeight="1" x14ac:dyDescent="0.25"/>
    <row r="8308" ht="14.1" customHeight="1" x14ac:dyDescent="0.25"/>
    <row r="8309" ht="14.1" customHeight="1" x14ac:dyDescent="0.25"/>
    <row r="8310" ht="14.1" customHeight="1" x14ac:dyDescent="0.25"/>
    <row r="8311" ht="14.1" customHeight="1" x14ac:dyDescent="0.25"/>
    <row r="8312" ht="14.1" customHeight="1" x14ac:dyDescent="0.25"/>
    <row r="8313" ht="14.1" customHeight="1" x14ac:dyDescent="0.25"/>
    <row r="8314" ht="14.1" customHeight="1" x14ac:dyDescent="0.25"/>
    <row r="8315" ht="14.1" customHeight="1" x14ac:dyDescent="0.25"/>
    <row r="8316" ht="14.1" customHeight="1" x14ac:dyDescent="0.25"/>
    <row r="8317" ht="14.1" customHeight="1" x14ac:dyDescent="0.25"/>
    <row r="8318" ht="14.1" customHeight="1" x14ac:dyDescent="0.25"/>
    <row r="8319" ht="14.1" customHeight="1" x14ac:dyDescent="0.25"/>
    <row r="8320" ht="14.1" customHeight="1" x14ac:dyDescent="0.25"/>
    <row r="8321" ht="14.1" customHeight="1" x14ac:dyDescent="0.25"/>
    <row r="8322" ht="14.1" customHeight="1" x14ac:dyDescent="0.25"/>
    <row r="8323" ht="14.1" customHeight="1" x14ac:dyDescent="0.25"/>
    <row r="8324" ht="14.1" customHeight="1" x14ac:dyDescent="0.25"/>
    <row r="8325" ht="14.1" customHeight="1" x14ac:dyDescent="0.25"/>
    <row r="8326" ht="14.1" customHeight="1" x14ac:dyDescent="0.25"/>
    <row r="8327" ht="14.1" customHeight="1" x14ac:dyDescent="0.25"/>
    <row r="8328" ht="14.1" customHeight="1" x14ac:dyDescent="0.25"/>
    <row r="8329" ht="14.1" customHeight="1" x14ac:dyDescent="0.25"/>
    <row r="8330" ht="14.1" customHeight="1" x14ac:dyDescent="0.25"/>
    <row r="8331" ht="14.1" customHeight="1" x14ac:dyDescent="0.25"/>
    <row r="8332" ht="14.1" customHeight="1" x14ac:dyDescent="0.25"/>
    <row r="8333" ht="14.1" customHeight="1" x14ac:dyDescent="0.25"/>
    <row r="8334" ht="14.1" customHeight="1" x14ac:dyDescent="0.25"/>
    <row r="8335" ht="14.1" customHeight="1" x14ac:dyDescent="0.25"/>
    <row r="8336" ht="14.1" customHeight="1" x14ac:dyDescent="0.25"/>
    <row r="8337" ht="14.1" customHeight="1" x14ac:dyDescent="0.25"/>
    <row r="8338" ht="14.1" customHeight="1" x14ac:dyDescent="0.25"/>
    <row r="8339" ht="14.1" customHeight="1" x14ac:dyDescent="0.25"/>
    <row r="8340" ht="14.1" customHeight="1" x14ac:dyDescent="0.25"/>
    <row r="8341" ht="14.1" customHeight="1" x14ac:dyDescent="0.25"/>
    <row r="8342" ht="14.1" customHeight="1" x14ac:dyDescent="0.25"/>
    <row r="8343" ht="14.1" customHeight="1" x14ac:dyDescent="0.25"/>
    <row r="8344" ht="14.1" customHeight="1" x14ac:dyDescent="0.25"/>
    <row r="8345" ht="14.1" customHeight="1" x14ac:dyDescent="0.25"/>
    <row r="8346" ht="14.1" customHeight="1" x14ac:dyDescent="0.25"/>
    <row r="8347" ht="14.1" customHeight="1" x14ac:dyDescent="0.25"/>
    <row r="8348" ht="14.1" customHeight="1" x14ac:dyDescent="0.25"/>
    <row r="8349" ht="14.1" customHeight="1" x14ac:dyDescent="0.25"/>
    <row r="8350" ht="14.1" customHeight="1" x14ac:dyDescent="0.25"/>
    <row r="8351" ht="14.1" customHeight="1" x14ac:dyDescent="0.25"/>
    <row r="8352" ht="14.1" customHeight="1" x14ac:dyDescent="0.25"/>
    <row r="8353" ht="14.1" customHeight="1" x14ac:dyDescent="0.25"/>
    <row r="8354" ht="14.1" customHeight="1" x14ac:dyDescent="0.25"/>
    <row r="8355" ht="14.1" customHeight="1" x14ac:dyDescent="0.25"/>
    <row r="8356" ht="14.1" customHeight="1" x14ac:dyDescent="0.25"/>
    <row r="8357" ht="14.1" customHeight="1" x14ac:dyDescent="0.25"/>
    <row r="8358" ht="14.1" customHeight="1" x14ac:dyDescent="0.25"/>
    <row r="8359" ht="14.1" customHeight="1" x14ac:dyDescent="0.25"/>
    <row r="8360" ht="14.1" customHeight="1" x14ac:dyDescent="0.25"/>
    <row r="8361" ht="14.1" customHeight="1" x14ac:dyDescent="0.25"/>
    <row r="8362" ht="14.1" customHeight="1" x14ac:dyDescent="0.25"/>
    <row r="8363" ht="14.1" customHeight="1" x14ac:dyDescent="0.25"/>
    <row r="8364" ht="14.1" customHeight="1" x14ac:dyDescent="0.25"/>
    <row r="8365" ht="14.1" customHeight="1" x14ac:dyDescent="0.25"/>
    <row r="8366" ht="14.1" customHeight="1" x14ac:dyDescent="0.25"/>
    <row r="8367" ht="14.1" customHeight="1" x14ac:dyDescent="0.25"/>
    <row r="8368" ht="14.1" customHeight="1" x14ac:dyDescent="0.25"/>
    <row r="8369" ht="14.1" customHeight="1" x14ac:dyDescent="0.25"/>
    <row r="8370" ht="14.1" customHeight="1" x14ac:dyDescent="0.25"/>
    <row r="8371" ht="14.1" customHeight="1" x14ac:dyDescent="0.25"/>
    <row r="8372" ht="14.1" customHeight="1" x14ac:dyDescent="0.25"/>
    <row r="8373" ht="14.1" customHeight="1" x14ac:dyDescent="0.25"/>
    <row r="8374" ht="14.1" customHeight="1" x14ac:dyDescent="0.25"/>
    <row r="8375" ht="14.1" customHeight="1" x14ac:dyDescent="0.25"/>
    <row r="8376" ht="14.1" customHeight="1" x14ac:dyDescent="0.25"/>
    <row r="8377" ht="14.1" customHeight="1" x14ac:dyDescent="0.25"/>
    <row r="8378" ht="14.1" customHeight="1" x14ac:dyDescent="0.25"/>
    <row r="8379" ht="14.1" customHeight="1" x14ac:dyDescent="0.25"/>
    <row r="8380" ht="14.1" customHeight="1" x14ac:dyDescent="0.25"/>
    <row r="8381" ht="14.1" customHeight="1" x14ac:dyDescent="0.25"/>
    <row r="8382" ht="14.1" customHeight="1" x14ac:dyDescent="0.25"/>
    <row r="8383" ht="14.1" customHeight="1" x14ac:dyDescent="0.25"/>
    <row r="8384" ht="14.1" customHeight="1" x14ac:dyDescent="0.25"/>
    <row r="8385" ht="14.1" customHeight="1" x14ac:dyDescent="0.25"/>
    <row r="8386" ht="14.1" customHeight="1" x14ac:dyDescent="0.25"/>
    <row r="8387" ht="14.1" customHeight="1" x14ac:dyDescent="0.25"/>
    <row r="8388" ht="14.1" customHeight="1" x14ac:dyDescent="0.25"/>
    <row r="8389" ht="14.1" customHeight="1" x14ac:dyDescent="0.25"/>
    <row r="8390" ht="14.1" customHeight="1" x14ac:dyDescent="0.25"/>
    <row r="8391" ht="14.1" customHeight="1" x14ac:dyDescent="0.25"/>
    <row r="8392" ht="14.1" customHeight="1" x14ac:dyDescent="0.25"/>
    <row r="8393" ht="14.1" customHeight="1" x14ac:dyDescent="0.25"/>
    <row r="8394" ht="14.1" customHeight="1" x14ac:dyDescent="0.25"/>
    <row r="8395" ht="14.1" customHeight="1" x14ac:dyDescent="0.25"/>
    <row r="8396" ht="14.1" customHeight="1" x14ac:dyDescent="0.25"/>
    <row r="8397" ht="14.1" customHeight="1" x14ac:dyDescent="0.25"/>
    <row r="8398" ht="14.1" customHeight="1" x14ac:dyDescent="0.25"/>
    <row r="8399" ht="14.1" customHeight="1" x14ac:dyDescent="0.25"/>
    <row r="8400" ht="14.1" customHeight="1" x14ac:dyDescent="0.25"/>
    <row r="8401" ht="14.1" customHeight="1" x14ac:dyDescent="0.25"/>
    <row r="8402" ht="14.1" customHeight="1" x14ac:dyDescent="0.25"/>
    <row r="8403" ht="14.1" customHeight="1" x14ac:dyDescent="0.25"/>
    <row r="8404" ht="14.1" customHeight="1" x14ac:dyDescent="0.25"/>
    <row r="8405" ht="14.1" customHeight="1" x14ac:dyDescent="0.25"/>
    <row r="8406" ht="14.1" customHeight="1" x14ac:dyDescent="0.25"/>
    <row r="8407" ht="14.1" customHeight="1" x14ac:dyDescent="0.25"/>
    <row r="8408" ht="14.1" customHeight="1" x14ac:dyDescent="0.25"/>
    <row r="8409" ht="14.1" customHeight="1" x14ac:dyDescent="0.25"/>
    <row r="8410" ht="14.1" customHeight="1" x14ac:dyDescent="0.25"/>
    <row r="8411" ht="14.1" customHeight="1" x14ac:dyDescent="0.25"/>
    <row r="8412" ht="14.1" customHeight="1" x14ac:dyDescent="0.25"/>
    <row r="8413" ht="14.1" customHeight="1" x14ac:dyDescent="0.25"/>
    <row r="8414" ht="14.1" customHeight="1" x14ac:dyDescent="0.25"/>
    <row r="8415" ht="14.1" customHeight="1" x14ac:dyDescent="0.25"/>
    <row r="8416" ht="14.1" customHeight="1" x14ac:dyDescent="0.25"/>
    <row r="8417" ht="14.1" customHeight="1" x14ac:dyDescent="0.25"/>
    <row r="8418" ht="14.1" customHeight="1" x14ac:dyDescent="0.25"/>
    <row r="8419" ht="14.1" customHeight="1" x14ac:dyDescent="0.25"/>
    <row r="8420" ht="14.1" customHeight="1" x14ac:dyDescent="0.25"/>
    <row r="8421" ht="14.1" customHeight="1" x14ac:dyDescent="0.25"/>
    <row r="8422" ht="14.1" customHeight="1" x14ac:dyDescent="0.25"/>
    <row r="8423" ht="14.1" customHeight="1" x14ac:dyDescent="0.25"/>
    <row r="8424" ht="14.1" customHeight="1" x14ac:dyDescent="0.25"/>
    <row r="8425" ht="14.1" customHeight="1" x14ac:dyDescent="0.25"/>
    <row r="8426" ht="14.1" customHeight="1" x14ac:dyDescent="0.25"/>
    <row r="8427" ht="14.1" customHeight="1" x14ac:dyDescent="0.25"/>
    <row r="8428" ht="14.1" customHeight="1" x14ac:dyDescent="0.25"/>
    <row r="8429" ht="14.1" customHeight="1" x14ac:dyDescent="0.25"/>
    <row r="8430" ht="14.1" customHeight="1" x14ac:dyDescent="0.25"/>
    <row r="8431" ht="14.1" customHeight="1" x14ac:dyDescent="0.25"/>
    <row r="8432" ht="14.1" customHeight="1" x14ac:dyDescent="0.25"/>
    <row r="8433" ht="14.1" customHeight="1" x14ac:dyDescent="0.25"/>
    <row r="8434" ht="14.1" customHeight="1" x14ac:dyDescent="0.25"/>
    <row r="8435" ht="14.1" customHeight="1" x14ac:dyDescent="0.25"/>
    <row r="8436" ht="14.1" customHeight="1" x14ac:dyDescent="0.25"/>
    <row r="8437" ht="14.1" customHeight="1" x14ac:dyDescent="0.25"/>
    <row r="8438" ht="14.1" customHeight="1" x14ac:dyDescent="0.25"/>
    <row r="8439" ht="14.1" customHeight="1" x14ac:dyDescent="0.25"/>
    <row r="8440" ht="14.1" customHeight="1" x14ac:dyDescent="0.25"/>
    <row r="8441" ht="14.1" customHeight="1" x14ac:dyDescent="0.25"/>
    <row r="8442" ht="14.1" customHeight="1" x14ac:dyDescent="0.25"/>
    <row r="8443" ht="14.1" customHeight="1" x14ac:dyDescent="0.25"/>
    <row r="8444" ht="14.1" customHeight="1" x14ac:dyDescent="0.25"/>
    <row r="8445" ht="14.1" customHeight="1" x14ac:dyDescent="0.25"/>
    <row r="8446" ht="14.1" customHeight="1" x14ac:dyDescent="0.25"/>
    <row r="8447" ht="14.1" customHeight="1" x14ac:dyDescent="0.25"/>
    <row r="8448" ht="14.1" customHeight="1" x14ac:dyDescent="0.25"/>
    <row r="8449" ht="14.1" customHeight="1" x14ac:dyDescent="0.25"/>
    <row r="8450" ht="14.1" customHeight="1" x14ac:dyDescent="0.25"/>
    <row r="8451" ht="14.1" customHeight="1" x14ac:dyDescent="0.25"/>
    <row r="8452" ht="14.1" customHeight="1" x14ac:dyDescent="0.25"/>
    <row r="8453" ht="14.1" customHeight="1" x14ac:dyDescent="0.25"/>
    <row r="8454" ht="14.1" customHeight="1" x14ac:dyDescent="0.25"/>
    <row r="8455" ht="14.1" customHeight="1" x14ac:dyDescent="0.25"/>
    <row r="8456" ht="14.1" customHeight="1" x14ac:dyDescent="0.25"/>
    <row r="8457" ht="14.1" customHeight="1" x14ac:dyDescent="0.25"/>
    <row r="8458" ht="14.1" customHeight="1" x14ac:dyDescent="0.25"/>
    <row r="8459" ht="14.1" customHeight="1" x14ac:dyDescent="0.25"/>
    <row r="8460" ht="14.1" customHeight="1" x14ac:dyDescent="0.25"/>
    <row r="8461" ht="14.1" customHeight="1" x14ac:dyDescent="0.25"/>
    <row r="8462" ht="14.1" customHeight="1" x14ac:dyDescent="0.25"/>
    <row r="8463" ht="14.1" customHeight="1" x14ac:dyDescent="0.25"/>
    <row r="8464" ht="14.1" customHeight="1" x14ac:dyDescent="0.25"/>
    <row r="8465" ht="14.1" customHeight="1" x14ac:dyDescent="0.25"/>
    <row r="8466" ht="14.1" customHeight="1" x14ac:dyDescent="0.25"/>
    <row r="8467" ht="14.1" customHeight="1" x14ac:dyDescent="0.25"/>
    <row r="8468" ht="14.1" customHeight="1" x14ac:dyDescent="0.25"/>
    <row r="8469" ht="14.1" customHeight="1" x14ac:dyDescent="0.25"/>
    <row r="8470" ht="14.1" customHeight="1" x14ac:dyDescent="0.25"/>
    <row r="8471" ht="14.1" customHeight="1" x14ac:dyDescent="0.25"/>
    <row r="8472" ht="14.1" customHeight="1" x14ac:dyDescent="0.25"/>
    <row r="8473" ht="14.1" customHeight="1" x14ac:dyDescent="0.25"/>
    <row r="8474" ht="14.1" customHeight="1" x14ac:dyDescent="0.25"/>
    <row r="8475" ht="14.1" customHeight="1" x14ac:dyDescent="0.25"/>
    <row r="8476" ht="14.1" customHeight="1" x14ac:dyDescent="0.25"/>
    <row r="8477" ht="14.1" customHeight="1" x14ac:dyDescent="0.25"/>
    <row r="8478" ht="14.1" customHeight="1" x14ac:dyDescent="0.25"/>
    <row r="8479" ht="14.1" customHeight="1" x14ac:dyDescent="0.25"/>
    <row r="8480" ht="14.1" customHeight="1" x14ac:dyDescent="0.25"/>
    <row r="8481" ht="14.1" customHeight="1" x14ac:dyDescent="0.25"/>
    <row r="8482" ht="14.1" customHeight="1" x14ac:dyDescent="0.25"/>
    <row r="8483" ht="14.1" customHeight="1" x14ac:dyDescent="0.25"/>
    <row r="8484" ht="14.1" customHeight="1" x14ac:dyDescent="0.25"/>
    <row r="8485" ht="14.1" customHeight="1" x14ac:dyDescent="0.25"/>
    <row r="8486" ht="14.1" customHeight="1" x14ac:dyDescent="0.25"/>
    <row r="8487" ht="14.1" customHeight="1" x14ac:dyDescent="0.25"/>
    <row r="8488" ht="14.1" customHeight="1" x14ac:dyDescent="0.25"/>
    <row r="8489" ht="14.1" customHeight="1" x14ac:dyDescent="0.25"/>
    <row r="8490" ht="14.1" customHeight="1" x14ac:dyDescent="0.25"/>
    <row r="8491" ht="14.1" customHeight="1" x14ac:dyDescent="0.25"/>
    <row r="8492" ht="14.1" customHeight="1" x14ac:dyDescent="0.25"/>
    <row r="8493" ht="14.1" customHeight="1" x14ac:dyDescent="0.25"/>
    <row r="8494" ht="14.1" customHeight="1" x14ac:dyDescent="0.25"/>
    <row r="8495" ht="14.1" customHeight="1" x14ac:dyDescent="0.25"/>
    <row r="8496" ht="14.1" customHeight="1" x14ac:dyDescent="0.25"/>
    <row r="8497" ht="14.1" customHeight="1" x14ac:dyDescent="0.25"/>
    <row r="8498" ht="14.1" customHeight="1" x14ac:dyDescent="0.25"/>
    <row r="8499" ht="14.1" customHeight="1" x14ac:dyDescent="0.25"/>
    <row r="8500" ht="14.1" customHeight="1" x14ac:dyDescent="0.25"/>
    <row r="8501" ht="14.1" customHeight="1" x14ac:dyDescent="0.25"/>
    <row r="8502" ht="14.1" customHeight="1" x14ac:dyDescent="0.25"/>
    <row r="8503" ht="14.1" customHeight="1" x14ac:dyDescent="0.25"/>
    <row r="8504" ht="14.1" customHeight="1" x14ac:dyDescent="0.25"/>
    <row r="8505" ht="14.1" customHeight="1" x14ac:dyDescent="0.25"/>
    <row r="8506" ht="14.1" customHeight="1" x14ac:dyDescent="0.25"/>
    <row r="8507" ht="14.1" customHeight="1" x14ac:dyDescent="0.25"/>
    <row r="8508" ht="14.1" customHeight="1" x14ac:dyDescent="0.25"/>
    <row r="8509" ht="14.1" customHeight="1" x14ac:dyDescent="0.25"/>
    <row r="8510" ht="14.1" customHeight="1" x14ac:dyDescent="0.25"/>
    <row r="8511" ht="14.1" customHeight="1" x14ac:dyDescent="0.25"/>
    <row r="8512" ht="14.1" customHeight="1" x14ac:dyDescent="0.25"/>
    <row r="8513" ht="14.1" customHeight="1" x14ac:dyDescent="0.25"/>
    <row r="8514" ht="14.1" customHeight="1" x14ac:dyDescent="0.25"/>
    <row r="8515" ht="14.1" customHeight="1" x14ac:dyDescent="0.25"/>
    <row r="8516" ht="14.1" customHeight="1" x14ac:dyDescent="0.25"/>
    <row r="8517" ht="14.1" customHeight="1" x14ac:dyDescent="0.25"/>
    <row r="8518" ht="14.1" customHeight="1" x14ac:dyDescent="0.25"/>
    <row r="8519" ht="14.1" customHeight="1" x14ac:dyDescent="0.25"/>
    <row r="8520" ht="14.1" customHeight="1" x14ac:dyDescent="0.25"/>
    <row r="8521" ht="14.1" customHeight="1" x14ac:dyDescent="0.25"/>
    <row r="8522" ht="14.1" customHeight="1" x14ac:dyDescent="0.25"/>
    <row r="8523" ht="14.1" customHeight="1" x14ac:dyDescent="0.25"/>
    <row r="8524" ht="14.1" customHeight="1" x14ac:dyDescent="0.25"/>
    <row r="8525" ht="14.1" customHeight="1" x14ac:dyDescent="0.25"/>
    <row r="8526" ht="14.1" customHeight="1" x14ac:dyDescent="0.25"/>
    <row r="8527" ht="14.1" customHeight="1" x14ac:dyDescent="0.25"/>
    <row r="8528" ht="14.1" customHeight="1" x14ac:dyDescent="0.25"/>
    <row r="8529" ht="14.1" customHeight="1" x14ac:dyDescent="0.25"/>
    <row r="8530" ht="14.1" customHeight="1" x14ac:dyDescent="0.25"/>
    <row r="8531" ht="14.1" customHeight="1" x14ac:dyDescent="0.25"/>
    <row r="8532" ht="14.1" customHeight="1" x14ac:dyDescent="0.25"/>
    <row r="8533" ht="14.1" customHeight="1" x14ac:dyDescent="0.25"/>
    <row r="8534" ht="14.1" customHeight="1" x14ac:dyDescent="0.25"/>
    <row r="8535" ht="14.1" customHeight="1" x14ac:dyDescent="0.25"/>
    <row r="8536" ht="14.1" customHeight="1" x14ac:dyDescent="0.25"/>
    <row r="8537" ht="14.1" customHeight="1" x14ac:dyDescent="0.25"/>
    <row r="8538" ht="14.1" customHeight="1" x14ac:dyDescent="0.25"/>
    <row r="8539" ht="14.1" customHeight="1" x14ac:dyDescent="0.25"/>
    <row r="8540" ht="14.1" customHeight="1" x14ac:dyDescent="0.25"/>
    <row r="8541" ht="14.1" customHeight="1" x14ac:dyDescent="0.25"/>
    <row r="8542" ht="14.1" customHeight="1" x14ac:dyDescent="0.25"/>
    <row r="8543" ht="14.1" customHeight="1" x14ac:dyDescent="0.25"/>
    <row r="8544" ht="14.1" customHeight="1" x14ac:dyDescent="0.25"/>
    <row r="8545" ht="14.1" customHeight="1" x14ac:dyDescent="0.25"/>
    <row r="8546" ht="14.1" customHeight="1" x14ac:dyDescent="0.25"/>
    <row r="8547" ht="14.1" customHeight="1" x14ac:dyDescent="0.25"/>
    <row r="8548" ht="14.1" customHeight="1" x14ac:dyDescent="0.25"/>
    <row r="8549" ht="14.1" customHeight="1" x14ac:dyDescent="0.25"/>
    <row r="8550" ht="14.1" customHeight="1" x14ac:dyDescent="0.25"/>
    <row r="8551" ht="14.1" customHeight="1" x14ac:dyDescent="0.25"/>
    <row r="8552" ht="14.1" customHeight="1" x14ac:dyDescent="0.25"/>
    <row r="8553" ht="14.1" customHeight="1" x14ac:dyDescent="0.25"/>
    <row r="8554" ht="14.1" customHeight="1" x14ac:dyDescent="0.25"/>
    <row r="8555" ht="14.1" customHeight="1" x14ac:dyDescent="0.25"/>
    <row r="8556" ht="14.1" customHeight="1" x14ac:dyDescent="0.25"/>
    <row r="8557" ht="14.1" customHeight="1" x14ac:dyDescent="0.25"/>
    <row r="8558" ht="14.1" customHeight="1" x14ac:dyDescent="0.25"/>
    <row r="8559" ht="14.1" customHeight="1" x14ac:dyDescent="0.25"/>
    <row r="8560" ht="14.1" customHeight="1" x14ac:dyDescent="0.25"/>
    <row r="8561" ht="14.1" customHeight="1" x14ac:dyDescent="0.25"/>
    <row r="8562" ht="14.1" customHeight="1" x14ac:dyDescent="0.25"/>
    <row r="8563" ht="14.1" customHeight="1" x14ac:dyDescent="0.25"/>
    <row r="8564" ht="14.1" customHeight="1" x14ac:dyDescent="0.25"/>
    <row r="8565" ht="14.1" customHeight="1" x14ac:dyDescent="0.25"/>
    <row r="8566" ht="14.1" customHeight="1" x14ac:dyDescent="0.25"/>
    <row r="8567" ht="14.1" customHeight="1" x14ac:dyDescent="0.25"/>
    <row r="8568" ht="14.1" customHeight="1" x14ac:dyDescent="0.25"/>
    <row r="8569" ht="14.1" customHeight="1" x14ac:dyDescent="0.25"/>
    <row r="8570" ht="14.1" customHeight="1" x14ac:dyDescent="0.25"/>
    <row r="8571" ht="14.1" customHeight="1" x14ac:dyDescent="0.25"/>
    <row r="8572" ht="14.1" customHeight="1" x14ac:dyDescent="0.25"/>
    <row r="8573" ht="14.1" customHeight="1" x14ac:dyDescent="0.25"/>
    <row r="8574" ht="14.1" customHeight="1" x14ac:dyDescent="0.25"/>
    <row r="8575" ht="14.1" customHeight="1" x14ac:dyDescent="0.25"/>
    <row r="8576" ht="14.1" customHeight="1" x14ac:dyDescent="0.25"/>
    <row r="8577" ht="14.1" customHeight="1" x14ac:dyDescent="0.25"/>
    <row r="8578" ht="14.1" customHeight="1" x14ac:dyDescent="0.25"/>
    <row r="8579" ht="14.1" customHeight="1" x14ac:dyDescent="0.25"/>
    <row r="8580" ht="14.1" customHeight="1" x14ac:dyDescent="0.25"/>
    <row r="8581" ht="14.1" customHeight="1" x14ac:dyDescent="0.25"/>
    <row r="8582" ht="14.1" customHeight="1" x14ac:dyDescent="0.25"/>
    <row r="8583" ht="14.1" customHeight="1" x14ac:dyDescent="0.25"/>
    <row r="8584" ht="14.1" customHeight="1" x14ac:dyDescent="0.25"/>
    <row r="8585" ht="14.1" customHeight="1" x14ac:dyDescent="0.25"/>
    <row r="8586" ht="14.1" customHeight="1" x14ac:dyDescent="0.25"/>
    <row r="8587" ht="14.1" customHeight="1" x14ac:dyDescent="0.25"/>
    <row r="8588" ht="14.1" customHeight="1" x14ac:dyDescent="0.25"/>
    <row r="8589" ht="14.1" customHeight="1" x14ac:dyDescent="0.25"/>
    <row r="8590" ht="14.1" customHeight="1" x14ac:dyDescent="0.25"/>
    <row r="8591" ht="14.1" customHeight="1" x14ac:dyDescent="0.25"/>
    <row r="8592" ht="14.1" customHeight="1" x14ac:dyDescent="0.25"/>
    <row r="8593" ht="14.1" customHeight="1" x14ac:dyDescent="0.25"/>
    <row r="8594" ht="14.1" customHeight="1" x14ac:dyDescent="0.25"/>
    <row r="8595" ht="14.1" customHeight="1" x14ac:dyDescent="0.25"/>
    <row r="8596" ht="14.1" customHeight="1" x14ac:dyDescent="0.25"/>
    <row r="8597" ht="14.1" customHeight="1" x14ac:dyDescent="0.25"/>
    <row r="8598" ht="14.1" customHeight="1" x14ac:dyDescent="0.25"/>
    <row r="8599" ht="14.1" customHeight="1" x14ac:dyDescent="0.25"/>
    <row r="8600" ht="14.1" customHeight="1" x14ac:dyDescent="0.25"/>
    <row r="8601" ht="14.1" customHeight="1" x14ac:dyDescent="0.25"/>
    <row r="8602" ht="14.1" customHeight="1" x14ac:dyDescent="0.25"/>
    <row r="8603" ht="14.1" customHeight="1" x14ac:dyDescent="0.25"/>
    <row r="8604" ht="14.1" customHeight="1" x14ac:dyDescent="0.25"/>
    <row r="8605" ht="14.1" customHeight="1" x14ac:dyDescent="0.25"/>
    <row r="8606" ht="14.1" customHeight="1" x14ac:dyDescent="0.25"/>
    <row r="8607" ht="14.1" customHeight="1" x14ac:dyDescent="0.25"/>
    <row r="8608" ht="14.1" customHeight="1" x14ac:dyDescent="0.25"/>
    <row r="8609" ht="14.1" customHeight="1" x14ac:dyDescent="0.25"/>
    <row r="8610" ht="14.1" customHeight="1" x14ac:dyDescent="0.25"/>
    <row r="8611" ht="14.1" customHeight="1" x14ac:dyDescent="0.25"/>
    <row r="8612" ht="14.1" customHeight="1" x14ac:dyDescent="0.25"/>
    <row r="8613" ht="14.1" customHeight="1" x14ac:dyDescent="0.25"/>
    <row r="8614" ht="14.1" customHeight="1" x14ac:dyDescent="0.25"/>
    <row r="8615" ht="14.1" customHeight="1" x14ac:dyDescent="0.25"/>
    <row r="8616" ht="14.1" customHeight="1" x14ac:dyDescent="0.25"/>
    <row r="8617" ht="14.1" customHeight="1" x14ac:dyDescent="0.25"/>
    <row r="8618" ht="14.1" customHeight="1" x14ac:dyDescent="0.25"/>
    <row r="8619" ht="14.1" customHeight="1" x14ac:dyDescent="0.25"/>
    <row r="8620" ht="14.1" customHeight="1" x14ac:dyDescent="0.25"/>
    <row r="8621" ht="14.1" customHeight="1" x14ac:dyDescent="0.25"/>
    <row r="8622" ht="14.1" customHeight="1" x14ac:dyDescent="0.25"/>
    <row r="8623" ht="14.1" customHeight="1" x14ac:dyDescent="0.25"/>
    <row r="8624" ht="14.1" customHeight="1" x14ac:dyDescent="0.25"/>
    <row r="8625" ht="14.1" customHeight="1" x14ac:dyDescent="0.25"/>
    <row r="8626" ht="14.1" customHeight="1" x14ac:dyDescent="0.25"/>
    <row r="8627" ht="14.1" customHeight="1" x14ac:dyDescent="0.25"/>
    <row r="8628" ht="14.1" customHeight="1" x14ac:dyDescent="0.25"/>
    <row r="8629" ht="14.1" customHeight="1" x14ac:dyDescent="0.25"/>
    <row r="8630" ht="14.1" customHeight="1" x14ac:dyDescent="0.25"/>
    <row r="8631" ht="14.1" customHeight="1" x14ac:dyDescent="0.25"/>
    <row r="8632" ht="14.1" customHeight="1" x14ac:dyDescent="0.25"/>
    <row r="8633" ht="14.1" customHeight="1" x14ac:dyDescent="0.25"/>
    <row r="8634" ht="14.1" customHeight="1" x14ac:dyDescent="0.25"/>
    <row r="8635" ht="14.1" customHeight="1" x14ac:dyDescent="0.25"/>
    <row r="8636" ht="14.1" customHeight="1" x14ac:dyDescent="0.25"/>
    <row r="8637" ht="14.1" customHeight="1" x14ac:dyDescent="0.25"/>
    <row r="8638" ht="14.1" customHeight="1" x14ac:dyDescent="0.25"/>
    <row r="8639" ht="14.1" customHeight="1" x14ac:dyDescent="0.25"/>
    <row r="8640" ht="14.1" customHeight="1" x14ac:dyDescent="0.25"/>
    <row r="8641" ht="14.1" customHeight="1" x14ac:dyDescent="0.25"/>
    <row r="8642" ht="14.1" customHeight="1" x14ac:dyDescent="0.25"/>
    <row r="8643" ht="14.1" customHeight="1" x14ac:dyDescent="0.25"/>
    <row r="8644" ht="14.1" customHeight="1" x14ac:dyDescent="0.25"/>
    <row r="8645" ht="14.1" customHeight="1" x14ac:dyDescent="0.25"/>
    <row r="8646" ht="14.1" customHeight="1" x14ac:dyDescent="0.25"/>
    <row r="8647" ht="14.1" customHeight="1" x14ac:dyDescent="0.25"/>
    <row r="8648" ht="14.1" customHeight="1" x14ac:dyDescent="0.25"/>
    <row r="8649" ht="14.1" customHeight="1" x14ac:dyDescent="0.25"/>
    <row r="8650" ht="14.1" customHeight="1" x14ac:dyDescent="0.25"/>
    <row r="8651" ht="14.1" customHeight="1" x14ac:dyDescent="0.25"/>
    <row r="8652" ht="14.1" customHeight="1" x14ac:dyDescent="0.25"/>
    <row r="8653" ht="14.1" customHeight="1" x14ac:dyDescent="0.25"/>
    <row r="8654" ht="14.1" customHeight="1" x14ac:dyDescent="0.25"/>
    <row r="8655" ht="14.1" customHeight="1" x14ac:dyDescent="0.25"/>
    <row r="8656" ht="14.1" customHeight="1" x14ac:dyDescent="0.25"/>
    <row r="8657" ht="14.1" customHeight="1" x14ac:dyDescent="0.25"/>
    <row r="8658" ht="14.1" customHeight="1" x14ac:dyDescent="0.25"/>
    <row r="8659" ht="14.1" customHeight="1" x14ac:dyDescent="0.25"/>
    <row r="8660" ht="14.1" customHeight="1" x14ac:dyDescent="0.25"/>
    <row r="8661" ht="14.1" customHeight="1" x14ac:dyDescent="0.25"/>
    <row r="8662" ht="14.1" customHeight="1" x14ac:dyDescent="0.25"/>
    <row r="8663" ht="14.1" customHeight="1" x14ac:dyDescent="0.25"/>
    <row r="8664" ht="14.1" customHeight="1" x14ac:dyDescent="0.25"/>
    <row r="8665" ht="14.1" customHeight="1" x14ac:dyDescent="0.25"/>
    <row r="8666" ht="14.1" customHeight="1" x14ac:dyDescent="0.25"/>
    <row r="8667" ht="14.1" customHeight="1" x14ac:dyDescent="0.25"/>
    <row r="8668" ht="14.1" customHeight="1" x14ac:dyDescent="0.25"/>
    <row r="8669" ht="14.1" customHeight="1" x14ac:dyDescent="0.25"/>
    <row r="8670" ht="14.1" customHeight="1" x14ac:dyDescent="0.25"/>
    <row r="8671" ht="14.1" customHeight="1" x14ac:dyDescent="0.25"/>
    <row r="8672" ht="14.1" customHeight="1" x14ac:dyDescent="0.25"/>
    <row r="8673" ht="14.1" customHeight="1" x14ac:dyDescent="0.25"/>
    <row r="8674" ht="14.1" customHeight="1" x14ac:dyDescent="0.25"/>
    <row r="8675" ht="14.1" customHeight="1" x14ac:dyDescent="0.25"/>
    <row r="8676" ht="14.1" customHeight="1" x14ac:dyDescent="0.25"/>
    <row r="8677" ht="14.1" customHeight="1" x14ac:dyDescent="0.25"/>
    <row r="8678" ht="14.1" customHeight="1" x14ac:dyDescent="0.25"/>
    <row r="8679" ht="14.1" customHeight="1" x14ac:dyDescent="0.25"/>
    <row r="8680" ht="14.1" customHeight="1" x14ac:dyDescent="0.25"/>
    <row r="8681" ht="14.1" customHeight="1" x14ac:dyDescent="0.25"/>
    <row r="8682" ht="14.1" customHeight="1" x14ac:dyDescent="0.25"/>
    <row r="8683" ht="14.1" customHeight="1" x14ac:dyDescent="0.25"/>
    <row r="8684" ht="14.1" customHeight="1" x14ac:dyDescent="0.25"/>
    <row r="8685" ht="14.1" customHeight="1" x14ac:dyDescent="0.25"/>
    <row r="8686" ht="14.1" customHeight="1" x14ac:dyDescent="0.25"/>
    <row r="8687" ht="14.1" customHeight="1" x14ac:dyDescent="0.25"/>
    <row r="8688" ht="14.1" customHeight="1" x14ac:dyDescent="0.25"/>
    <row r="8689" ht="14.1" customHeight="1" x14ac:dyDescent="0.25"/>
    <row r="8690" ht="14.1" customHeight="1" x14ac:dyDescent="0.25"/>
    <row r="8691" ht="14.1" customHeight="1" x14ac:dyDescent="0.25"/>
    <row r="8692" ht="14.1" customHeight="1" x14ac:dyDescent="0.25"/>
    <row r="8693" ht="14.1" customHeight="1" x14ac:dyDescent="0.25"/>
    <row r="8694" ht="14.1" customHeight="1" x14ac:dyDescent="0.25"/>
    <row r="8695" ht="14.1" customHeight="1" x14ac:dyDescent="0.25"/>
    <row r="8696" ht="14.1" customHeight="1" x14ac:dyDescent="0.25"/>
    <row r="8697" ht="14.1" customHeight="1" x14ac:dyDescent="0.25"/>
    <row r="8698" ht="14.1" customHeight="1" x14ac:dyDescent="0.25"/>
    <row r="8699" ht="14.1" customHeight="1" x14ac:dyDescent="0.25"/>
    <row r="8700" ht="14.1" customHeight="1" x14ac:dyDescent="0.25"/>
    <row r="8701" ht="14.1" customHeight="1" x14ac:dyDescent="0.25"/>
    <row r="8702" ht="14.1" customHeight="1" x14ac:dyDescent="0.25"/>
    <row r="8703" ht="14.1" customHeight="1" x14ac:dyDescent="0.25"/>
    <row r="8704" ht="14.1" customHeight="1" x14ac:dyDescent="0.25"/>
    <row r="8705" ht="14.1" customHeight="1" x14ac:dyDescent="0.25"/>
    <row r="8706" ht="14.1" customHeight="1" x14ac:dyDescent="0.25"/>
    <row r="8707" ht="14.1" customHeight="1" x14ac:dyDescent="0.25"/>
    <row r="8708" ht="14.1" customHeight="1" x14ac:dyDescent="0.25"/>
    <row r="8709" ht="14.1" customHeight="1" x14ac:dyDescent="0.25"/>
    <row r="8710" ht="14.1" customHeight="1" x14ac:dyDescent="0.25"/>
    <row r="8711" ht="14.1" customHeight="1" x14ac:dyDescent="0.25"/>
    <row r="8712" ht="14.1" customHeight="1" x14ac:dyDescent="0.25"/>
    <row r="8713" ht="14.1" customHeight="1" x14ac:dyDescent="0.25"/>
    <row r="8714" ht="14.1" customHeight="1" x14ac:dyDescent="0.25"/>
    <row r="8715" ht="14.1" customHeight="1" x14ac:dyDescent="0.25"/>
    <row r="8716" ht="14.1" customHeight="1" x14ac:dyDescent="0.25"/>
    <row r="8717" ht="14.1" customHeight="1" x14ac:dyDescent="0.25"/>
    <row r="8718" ht="14.1" customHeight="1" x14ac:dyDescent="0.25"/>
    <row r="8719" ht="14.1" customHeight="1" x14ac:dyDescent="0.25"/>
    <row r="8720" ht="14.1" customHeight="1" x14ac:dyDescent="0.25"/>
    <row r="8721" ht="14.1" customHeight="1" x14ac:dyDescent="0.25"/>
    <row r="8722" ht="14.1" customHeight="1" x14ac:dyDescent="0.25"/>
    <row r="8723" ht="14.1" customHeight="1" x14ac:dyDescent="0.25"/>
    <row r="8724" ht="14.1" customHeight="1" x14ac:dyDescent="0.25"/>
    <row r="8725" ht="14.1" customHeight="1" x14ac:dyDescent="0.25"/>
    <row r="8726" ht="14.1" customHeight="1" x14ac:dyDescent="0.25"/>
    <row r="8727" ht="14.1" customHeight="1" x14ac:dyDescent="0.25"/>
    <row r="8728" ht="14.1" customHeight="1" x14ac:dyDescent="0.25"/>
    <row r="8729" ht="14.1" customHeight="1" x14ac:dyDescent="0.25"/>
    <row r="8730" ht="14.1" customHeight="1" x14ac:dyDescent="0.25"/>
    <row r="8731" ht="14.1" customHeight="1" x14ac:dyDescent="0.25"/>
    <row r="8732" ht="14.1" customHeight="1" x14ac:dyDescent="0.25"/>
    <row r="8733" ht="14.1" customHeight="1" x14ac:dyDescent="0.25"/>
    <row r="8734" ht="14.1" customHeight="1" x14ac:dyDescent="0.25"/>
    <row r="8735" ht="14.1" customHeight="1" x14ac:dyDescent="0.25"/>
    <row r="8736" ht="14.1" customHeight="1" x14ac:dyDescent="0.25"/>
    <row r="8737" ht="14.1" customHeight="1" x14ac:dyDescent="0.25"/>
    <row r="8738" ht="14.1" customHeight="1" x14ac:dyDescent="0.25"/>
    <row r="8739" ht="14.1" customHeight="1" x14ac:dyDescent="0.25"/>
    <row r="8740" ht="14.1" customHeight="1" x14ac:dyDescent="0.25"/>
    <row r="8741" ht="14.1" customHeight="1" x14ac:dyDescent="0.25"/>
    <row r="8742" ht="14.1" customHeight="1" x14ac:dyDescent="0.25"/>
    <row r="8743" ht="14.1" customHeight="1" x14ac:dyDescent="0.25"/>
    <row r="8744" ht="14.1" customHeight="1" x14ac:dyDescent="0.25"/>
    <row r="8745" ht="14.1" customHeight="1" x14ac:dyDescent="0.25"/>
    <row r="8746" ht="14.1" customHeight="1" x14ac:dyDescent="0.25"/>
    <row r="8747" ht="14.1" customHeight="1" x14ac:dyDescent="0.25"/>
    <row r="8748" ht="14.1" customHeight="1" x14ac:dyDescent="0.25"/>
    <row r="8749" ht="14.1" customHeight="1" x14ac:dyDescent="0.25"/>
    <row r="8750" ht="14.1" customHeight="1" x14ac:dyDescent="0.25"/>
    <row r="8751" ht="14.1" customHeight="1" x14ac:dyDescent="0.25"/>
    <row r="8752" ht="14.1" customHeight="1" x14ac:dyDescent="0.25"/>
    <row r="8753" ht="14.1" customHeight="1" x14ac:dyDescent="0.25"/>
    <row r="8754" ht="14.1" customHeight="1" x14ac:dyDescent="0.25"/>
    <row r="8755" ht="14.1" customHeight="1" x14ac:dyDescent="0.25"/>
    <row r="8756" ht="14.1" customHeight="1" x14ac:dyDescent="0.25"/>
    <row r="8757" ht="14.1" customHeight="1" x14ac:dyDescent="0.25"/>
    <row r="8758" ht="14.1" customHeight="1" x14ac:dyDescent="0.25"/>
    <row r="8759" ht="14.1" customHeight="1" x14ac:dyDescent="0.25"/>
    <row r="8760" ht="14.1" customHeight="1" x14ac:dyDescent="0.25"/>
    <row r="8761" ht="14.1" customHeight="1" x14ac:dyDescent="0.25"/>
    <row r="8762" ht="14.1" customHeight="1" x14ac:dyDescent="0.25"/>
    <row r="8763" ht="14.1" customHeight="1" x14ac:dyDescent="0.25"/>
    <row r="8764" ht="14.1" customHeight="1" x14ac:dyDescent="0.25"/>
    <row r="8765" ht="14.1" customHeight="1" x14ac:dyDescent="0.25"/>
    <row r="8766" ht="14.1" customHeight="1" x14ac:dyDescent="0.25"/>
    <row r="8767" ht="14.1" customHeight="1" x14ac:dyDescent="0.25"/>
    <row r="8768" ht="14.1" customHeight="1" x14ac:dyDescent="0.25"/>
    <row r="8769" ht="14.1" customHeight="1" x14ac:dyDescent="0.25"/>
    <row r="8770" ht="14.1" customHeight="1" x14ac:dyDescent="0.25"/>
    <row r="8771" ht="14.1" customHeight="1" x14ac:dyDescent="0.25"/>
    <row r="8772" ht="14.1" customHeight="1" x14ac:dyDescent="0.25"/>
    <row r="8773" ht="14.1" customHeight="1" x14ac:dyDescent="0.25"/>
    <row r="8774" ht="14.1" customHeight="1" x14ac:dyDescent="0.25"/>
    <row r="8775" ht="14.1" customHeight="1" x14ac:dyDescent="0.25"/>
    <row r="8776" ht="14.1" customHeight="1" x14ac:dyDescent="0.25"/>
    <row r="8777" ht="14.1" customHeight="1" x14ac:dyDescent="0.25"/>
    <row r="8778" ht="14.1" customHeight="1" x14ac:dyDescent="0.25"/>
    <row r="8779" ht="14.1" customHeight="1" x14ac:dyDescent="0.25"/>
    <row r="8780" ht="14.1" customHeight="1" x14ac:dyDescent="0.25"/>
    <row r="8781" ht="14.1" customHeight="1" x14ac:dyDescent="0.25"/>
    <row r="8782" ht="14.1" customHeight="1" x14ac:dyDescent="0.25"/>
    <row r="8783" ht="14.1" customHeight="1" x14ac:dyDescent="0.25"/>
    <row r="8784" ht="14.1" customHeight="1" x14ac:dyDescent="0.25"/>
    <row r="8785" ht="14.1" customHeight="1" x14ac:dyDescent="0.25"/>
    <row r="8786" ht="14.1" customHeight="1" x14ac:dyDescent="0.25"/>
    <row r="8787" ht="14.1" customHeight="1" x14ac:dyDescent="0.25"/>
    <row r="8788" ht="14.1" customHeight="1" x14ac:dyDescent="0.25"/>
    <row r="8789" ht="14.1" customHeight="1" x14ac:dyDescent="0.25"/>
    <row r="8790" ht="14.1" customHeight="1" x14ac:dyDescent="0.25"/>
    <row r="8791" ht="14.1" customHeight="1" x14ac:dyDescent="0.25"/>
    <row r="8792" ht="14.1" customHeight="1" x14ac:dyDescent="0.25"/>
    <row r="8793" ht="14.1" customHeight="1" x14ac:dyDescent="0.25"/>
    <row r="8794" ht="14.1" customHeight="1" x14ac:dyDescent="0.25"/>
    <row r="8795" ht="14.1" customHeight="1" x14ac:dyDescent="0.25"/>
    <row r="8796" ht="14.1" customHeight="1" x14ac:dyDescent="0.25"/>
    <row r="8797" ht="14.1" customHeight="1" x14ac:dyDescent="0.25"/>
    <row r="8798" ht="14.1" customHeight="1" x14ac:dyDescent="0.25"/>
    <row r="8799" ht="14.1" customHeight="1" x14ac:dyDescent="0.25"/>
    <row r="8800" ht="14.1" customHeight="1" x14ac:dyDescent="0.25"/>
    <row r="8801" ht="14.1" customHeight="1" x14ac:dyDescent="0.25"/>
    <row r="8802" ht="14.1" customHeight="1" x14ac:dyDescent="0.25"/>
    <row r="8803" ht="14.1" customHeight="1" x14ac:dyDescent="0.25"/>
    <row r="8804" ht="14.1" customHeight="1" x14ac:dyDescent="0.25"/>
    <row r="8805" ht="14.1" customHeight="1" x14ac:dyDescent="0.25"/>
    <row r="8806" ht="14.1" customHeight="1" x14ac:dyDescent="0.25"/>
    <row r="8807" ht="14.1" customHeight="1" x14ac:dyDescent="0.25"/>
    <row r="8808" ht="14.1" customHeight="1" x14ac:dyDescent="0.25"/>
    <row r="8809" ht="14.1" customHeight="1" x14ac:dyDescent="0.25"/>
    <row r="8810" ht="14.1" customHeight="1" x14ac:dyDescent="0.25"/>
    <row r="8811" ht="14.1" customHeight="1" x14ac:dyDescent="0.25"/>
    <row r="8812" ht="14.1" customHeight="1" x14ac:dyDescent="0.25"/>
    <row r="8813" ht="14.1" customHeight="1" x14ac:dyDescent="0.25"/>
    <row r="8814" ht="14.1" customHeight="1" x14ac:dyDescent="0.25"/>
    <row r="8815" ht="14.1" customHeight="1" x14ac:dyDescent="0.25"/>
    <row r="8816" ht="14.1" customHeight="1" x14ac:dyDescent="0.25"/>
    <row r="8817" ht="14.1" customHeight="1" x14ac:dyDescent="0.25"/>
    <row r="8818" ht="14.1" customHeight="1" x14ac:dyDescent="0.25"/>
    <row r="8819" ht="14.1" customHeight="1" x14ac:dyDescent="0.25"/>
    <row r="8820" ht="14.1" customHeight="1" x14ac:dyDescent="0.25"/>
    <row r="8821" ht="14.1" customHeight="1" x14ac:dyDescent="0.25"/>
    <row r="8822" ht="14.1" customHeight="1" x14ac:dyDescent="0.25"/>
    <row r="8823" ht="14.1" customHeight="1" x14ac:dyDescent="0.25"/>
    <row r="8824" ht="14.1" customHeight="1" x14ac:dyDescent="0.25"/>
    <row r="8825" ht="14.1" customHeight="1" x14ac:dyDescent="0.25"/>
    <row r="8826" ht="14.1" customHeight="1" x14ac:dyDescent="0.25"/>
    <row r="8827" ht="14.1" customHeight="1" x14ac:dyDescent="0.25"/>
    <row r="8828" ht="14.1" customHeight="1" x14ac:dyDescent="0.25"/>
    <row r="8829" ht="14.1" customHeight="1" x14ac:dyDescent="0.25"/>
    <row r="8830" ht="14.1" customHeight="1" x14ac:dyDescent="0.25"/>
    <row r="8831" ht="14.1" customHeight="1" x14ac:dyDescent="0.25"/>
    <row r="8832" ht="14.1" customHeight="1" x14ac:dyDescent="0.25"/>
    <row r="8833" ht="14.1" customHeight="1" x14ac:dyDescent="0.25"/>
    <row r="8834" ht="14.1" customHeight="1" x14ac:dyDescent="0.25"/>
    <row r="8835" ht="14.1" customHeight="1" x14ac:dyDescent="0.25"/>
    <row r="8836" ht="14.1" customHeight="1" x14ac:dyDescent="0.25"/>
    <row r="8837" ht="14.1" customHeight="1" x14ac:dyDescent="0.25"/>
    <row r="8838" ht="14.1" customHeight="1" x14ac:dyDescent="0.25"/>
    <row r="8839" ht="14.1" customHeight="1" x14ac:dyDescent="0.25"/>
    <row r="8840" ht="14.1" customHeight="1" x14ac:dyDescent="0.25"/>
    <row r="8841" ht="14.1" customHeight="1" x14ac:dyDescent="0.25"/>
    <row r="8842" ht="14.1" customHeight="1" x14ac:dyDescent="0.25"/>
    <row r="8843" ht="14.1" customHeight="1" x14ac:dyDescent="0.25"/>
    <row r="8844" ht="14.1" customHeight="1" x14ac:dyDescent="0.25"/>
    <row r="8845" ht="14.1" customHeight="1" x14ac:dyDescent="0.25"/>
    <row r="8846" ht="14.1" customHeight="1" x14ac:dyDescent="0.25"/>
    <row r="8847" ht="14.1" customHeight="1" x14ac:dyDescent="0.25"/>
    <row r="8848" ht="14.1" customHeight="1" x14ac:dyDescent="0.25"/>
    <row r="8849" ht="14.1" customHeight="1" x14ac:dyDescent="0.25"/>
    <row r="8850" ht="14.1" customHeight="1" x14ac:dyDescent="0.25"/>
    <row r="8851" ht="14.1" customHeight="1" x14ac:dyDescent="0.25"/>
    <row r="8852" ht="14.1" customHeight="1" x14ac:dyDescent="0.25"/>
    <row r="8853" ht="14.1" customHeight="1" x14ac:dyDescent="0.25"/>
    <row r="8854" ht="14.1" customHeight="1" x14ac:dyDescent="0.25"/>
    <row r="8855" ht="14.1" customHeight="1" x14ac:dyDescent="0.25"/>
    <row r="8856" ht="14.1" customHeight="1" x14ac:dyDescent="0.25"/>
    <row r="8857" ht="14.1" customHeight="1" x14ac:dyDescent="0.25"/>
    <row r="8858" ht="14.1" customHeight="1" x14ac:dyDescent="0.25"/>
    <row r="8859" ht="14.1" customHeight="1" x14ac:dyDescent="0.25"/>
    <row r="8860" ht="14.1" customHeight="1" x14ac:dyDescent="0.25"/>
    <row r="8861" ht="14.1" customHeight="1" x14ac:dyDescent="0.25"/>
    <row r="8862" ht="14.1" customHeight="1" x14ac:dyDescent="0.25"/>
    <row r="8863" ht="14.1" customHeight="1" x14ac:dyDescent="0.25"/>
    <row r="8864" ht="14.1" customHeight="1" x14ac:dyDescent="0.25"/>
    <row r="8865" ht="14.1" customHeight="1" x14ac:dyDescent="0.25"/>
    <row r="8866" ht="14.1" customHeight="1" x14ac:dyDescent="0.25"/>
    <row r="8867" ht="14.1" customHeight="1" x14ac:dyDescent="0.25"/>
    <row r="8868" ht="14.1" customHeight="1" x14ac:dyDescent="0.25"/>
    <row r="8869" ht="14.1" customHeight="1" x14ac:dyDescent="0.25"/>
    <row r="8870" ht="14.1" customHeight="1" x14ac:dyDescent="0.25"/>
    <row r="8871" ht="14.1" customHeight="1" x14ac:dyDescent="0.25"/>
    <row r="8872" ht="14.1" customHeight="1" x14ac:dyDescent="0.25"/>
    <row r="8873" ht="14.1" customHeight="1" x14ac:dyDescent="0.25"/>
    <row r="8874" ht="14.1" customHeight="1" x14ac:dyDescent="0.25"/>
    <row r="8875" ht="14.1" customHeight="1" x14ac:dyDescent="0.25"/>
    <row r="8876" ht="14.1" customHeight="1" x14ac:dyDescent="0.25"/>
    <row r="8877" ht="14.1" customHeight="1" x14ac:dyDescent="0.25"/>
    <row r="8878" ht="14.1" customHeight="1" x14ac:dyDescent="0.25"/>
    <row r="8879" ht="14.1" customHeight="1" x14ac:dyDescent="0.25"/>
    <row r="8880" ht="14.1" customHeight="1" x14ac:dyDescent="0.25"/>
    <row r="8881" ht="14.1" customHeight="1" x14ac:dyDescent="0.25"/>
    <row r="8882" ht="14.1" customHeight="1" x14ac:dyDescent="0.25"/>
    <row r="8883" ht="14.1" customHeight="1" x14ac:dyDescent="0.25"/>
    <row r="8884" ht="14.1" customHeight="1" x14ac:dyDescent="0.25"/>
    <row r="8885" ht="14.1" customHeight="1" x14ac:dyDescent="0.25"/>
    <row r="8886" ht="14.1" customHeight="1" x14ac:dyDescent="0.25"/>
    <row r="8887" ht="14.1" customHeight="1" x14ac:dyDescent="0.25"/>
    <row r="8888" ht="14.1" customHeight="1" x14ac:dyDescent="0.25"/>
    <row r="8889" ht="14.1" customHeight="1" x14ac:dyDescent="0.25"/>
    <row r="8890" ht="14.1" customHeight="1" x14ac:dyDescent="0.25"/>
    <row r="8891" ht="14.1" customHeight="1" x14ac:dyDescent="0.25"/>
    <row r="8892" ht="14.1" customHeight="1" x14ac:dyDescent="0.25"/>
    <row r="8893" ht="14.1" customHeight="1" x14ac:dyDescent="0.25"/>
    <row r="8894" ht="14.1" customHeight="1" x14ac:dyDescent="0.25"/>
    <row r="8895" ht="14.1" customHeight="1" x14ac:dyDescent="0.25"/>
    <row r="8896" ht="14.1" customHeight="1" x14ac:dyDescent="0.25"/>
    <row r="8897" ht="14.1" customHeight="1" x14ac:dyDescent="0.25"/>
    <row r="8898" ht="14.1" customHeight="1" x14ac:dyDescent="0.25"/>
    <row r="8899" ht="14.1" customHeight="1" x14ac:dyDescent="0.25"/>
    <row r="8900" ht="14.1" customHeight="1" x14ac:dyDescent="0.25"/>
    <row r="8901" ht="14.1" customHeight="1" x14ac:dyDescent="0.25"/>
    <row r="8902" ht="14.1" customHeight="1" x14ac:dyDescent="0.25"/>
    <row r="8903" ht="14.1" customHeight="1" x14ac:dyDescent="0.25"/>
    <row r="8904" ht="14.1" customHeight="1" x14ac:dyDescent="0.25"/>
    <row r="8905" ht="14.1" customHeight="1" x14ac:dyDescent="0.25"/>
    <row r="8906" ht="14.1" customHeight="1" x14ac:dyDescent="0.25"/>
    <row r="8907" ht="14.1" customHeight="1" x14ac:dyDescent="0.25"/>
    <row r="8908" ht="14.1" customHeight="1" x14ac:dyDescent="0.25"/>
    <row r="8909" ht="14.1" customHeight="1" x14ac:dyDescent="0.25"/>
    <row r="8910" ht="14.1" customHeight="1" x14ac:dyDescent="0.25"/>
    <row r="8911" ht="14.1" customHeight="1" x14ac:dyDescent="0.25"/>
    <row r="8912" ht="14.1" customHeight="1" x14ac:dyDescent="0.25"/>
    <row r="8913" ht="14.1" customHeight="1" x14ac:dyDescent="0.25"/>
    <row r="8914" ht="14.1" customHeight="1" x14ac:dyDescent="0.25"/>
    <row r="8915" ht="14.1" customHeight="1" x14ac:dyDescent="0.25"/>
    <row r="8916" ht="14.1" customHeight="1" x14ac:dyDescent="0.25"/>
    <row r="8917" ht="14.1" customHeight="1" x14ac:dyDescent="0.25"/>
    <row r="8918" ht="14.1" customHeight="1" x14ac:dyDescent="0.25"/>
    <row r="8919" ht="14.1" customHeight="1" x14ac:dyDescent="0.25"/>
    <row r="8920" ht="14.1" customHeight="1" x14ac:dyDescent="0.25"/>
    <row r="8921" ht="14.1" customHeight="1" x14ac:dyDescent="0.25"/>
    <row r="8922" ht="14.1" customHeight="1" x14ac:dyDescent="0.25"/>
    <row r="8923" ht="14.1" customHeight="1" x14ac:dyDescent="0.25"/>
    <row r="8924" ht="14.1" customHeight="1" x14ac:dyDescent="0.25"/>
    <row r="8925" ht="14.1" customHeight="1" x14ac:dyDescent="0.25"/>
    <row r="8926" ht="14.1" customHeight="1" x14ac:dyDescent="0.25"/>
    <row r="8927" ht="14.1" customHeight="1" x14ac:dyDescent="0.25"/>
    <row r="8928" ht="14.1" customHeight="1" x14ac:dyDescent="0.25"/>
    <row r="8929" ht="14.1" customHeight="1" x14ac:dyDescent="0.25"/>
    <row r="8930" ht="14.1" customHeight="1" x14ac:dyDescent="0.25"/>
    <row r="8931" ht="14.1" customHeight="1" x14ac:dyDescent="0.25"/>
    <row r="8932" ht="14.1" customHeight="1" x14ac:dyDescent="0.25"/>
    <row r="8933" ht="14.1" customHeight="1" x14ac:dyDescent="0.25"/>
    <row r="8934" ht="14.1" customHeight="1" x14ac:dyDescent="0.25"/>
    <row r="8935" ht="14.1" customHeight="1" x14ac:dyDescent="0.25"/>
    <row r="8936" ht="14.1" customHeight="1" x14ac:dyDescent="0.25"/>
    <row r="8937" ht="14.1" customHeight="1" x14ac:dyDescent="0.25"/>
    <row r="8938" ht="14.1" customHeight="1" x14ac:dyDescent="0.25"/>
    <row r="8939" ht="14.1" customHeight="1" x14ac:dyDescent="0.25"/>
    <row r="8940" ht="14.1" customHeight="1" x14ac:dyDescent="0.25"/>
    <row r="8941" ht="14.1" customHeight="1" x14ac:dyDescent="0.25"/>
    <row r="8942" ht="14.1" customHeight="1" x14ac:dyDescent="0.25"/>
    <row r="8943" ht="14.1" customHeight="1" x14ac:dyDescent="0.25"/>
    <row r="8944" ht="14.1" customHeight="1" x14ac:dyDescent="0.25"/>
    <row r="8945" ht="14.1" customHeight="1" x14ac:dyDescent="0.25"/>
    <row r="8946" ht="14.1" customHeight="1" x14ac:dyDescent="0.25"/>
    <row r="8947" ht="14.1" customHeight="1" x14ac:dyDescent="0.25"/>
    <row r="8948" ht="14.1" customHeight="1" x14ac:dyDescent="0.25"/>
    <row r="8949" ht="14.1" customHeight="1" x14ac:dyDescent="0.25"/>
    <row r="8950" ht="14.1" customHeight="1" x14ac:dyDescent="0.25"/>
    <row r="8951" ht="14.1" customHeight="1" x14ac:dyDescent="0.25"/>
    <row r="8952" ht="14.1" customHeight="1" x14ac:dyDescent="0.25"/>
    <row r="8953" ht="14.1" customHeight="1" x14ac:dyDescent="0.25"/>
    <row r="8954" ht="14.1" customHeight="1" x14ac:dyDescent="0.25"/>
    <row r="8955" ht="14.1" customHeight="1" x14ac:dyDescent="0.25"/>
    <row r="8956" ht="14.1" customHeight="1" x14ac:dyDescent="0.25"/>
    <row r="8957" ht="14.1" customHeight="1" x14ac:dyDescent="0.25"/>
    <row r="8958" ht="14.1" customHeight="1" x14ac:dyDescent="0.25"/>
    <row r="8959" ht="14.1" customHeight="1" x14ac:dyDescent="0.25"/>
    <row r="8960" ht="14.1" customHeight="1" x14ac:dyDescent="0.25"/>
    <row r="8961" ht="14.1" customHeight="1" x14ac:dyDescent="0.25"/>
    <row r="8962" ht="14.1" customHeight="1" x14ac:dyDescent="0.25"/>
    <row r="8963" ht="14.1" customHeight="1" x14ac:dyDescent="0.25"/>
    <row r="8964" ht="14.1" customHeight="1" x14ac:dyDescent="0.25"/>
    <row r="8965" ht="14.1" customHeight="1" x14ac:dyDescent="0.25"/>
    <row r="8966" ht="14.1" customHeight="1" x14ac:dyDescent="0.25"/>
    <row r="8967" ht="14.1" customHeight="1" x14ac:dyDescent="0.25"/>
    <row r="8968" ht="14.1" customHeight="1" x14ac:dyDescent="0.25"/>
    <row r="8969" ht="14.1" customHeight="1" x14ac:dyDescent="0.25"/>
    <row r="8970" ht="14.1" customHeight="1" x14ac:dyDescent="0.25"/>
    <row r="8971" ht="14.1" customHeight="1" x14ac:dyDescent="0.25"/>
    <row r="8972" ht="14.1" customHeight="1" x14ac:dyDescent="0.25"/>
    <row r="8973" ht="14.1" customHeight="1" x14ac:dyDescent="0.25"/>
    <row r="8974" ht="14.1" customHeight="1" x14ac:dyDescent="0.25"/>
    <row r="8975" ht="14.1" customHeight="1" x14ac:dyDescent="0.25"/>
    <row r="8976" ht="14.1" customHeight="1" x14ac:dyDescent="0.25"/>
    <row r="8977" ht="14.1" customHeight="1" x14ac:dyDescent="0.25"/>
    <row r="8978" ht="14.1" customHeight="1" x14ac:dyDescent="0.25"/>
    <row r="8979" ht="14.1" customHeight="1" x14ac:dyDescent="0.25"/>
    <row r="8980" ht="14.1" customHeight="1" x14ac:dyDescent="0.25"/>
    <row r="8981" ht="14.1" customHeight="1" x14ac:dyDescent="0.25"/>
    <row r="8982" ht="14.1" customHeight="1" x14ac:dyDescent="0.25"/>
    <row r="8983" ht="14.1" customHeight="1" x14ac:dyDescent="0.25"/>
    <row r="8984" ht="14.1" customHeight="1" x14ac:dyDescent="0.25"/>
    <row r="8985" ht="14.1" customHeight="1" x14ac:dyDescent="0.25"/>
    <row r="8986" ht="14.1" customHeight="1" x14ac:dyDescent="0.25"/>
    <row r="8987" ht="14.1" customHeight="1" x14ac:dyDescent="0.25"/>
    <row r="8988" ht="14.1" customHeight="1" x14ac:dyDescent="0.25"/>
    <row r="8989" ht="14.1" customHeight="1" x14ac:dyDescent="0.25"/>
    <row r="8990" ht="14.1" customHeight="1" x14ac:dyDescent="0.25"/>
    <row r="8991" ht="14.1" customHeight="1" x14ac:dyDescent="0.25"/>
    <row r="8992" ht="14.1" customHeight="1" x14ac:dyDescent="0.25"/>
    <row r="8993" ht="14.1" customHeight="1" x14ac:dyDescent="0.25"/>
    <row r="8994" ht="14.1" customHeight="1" x14ac:dyDescent="0.25"/>
    <row r="8995" ht="14.1" customHeight="1" x14ac:dyDescent="0.25"/>
    <row r="8996" ht="14.1" customHeight="1" x14ac:dyDescent="0.25"/>
    <row r="8997" ht="14.1" customHeight="1" x14ac:dyDescent="0.25"/>
    <row r="8998" ht="14.1" customHeight="1" x14ac:dyDescent="0.25"/>
    <row r="8999" ht="14.1" customHeight="1" x14ac:dyDescent="0.25"/>
    <row r="9000" ht="14.1" customHeight="1" x14ac:dyDescent="0.25"/>
    <row r="9001" ht="14.1" customHeight="1" x14ac:dyDescent="0.25"/>
    <row r="9002" ht="14.1" customHeight="1" x14ac:dyDescent="0.25"/>
    <row r="9003" ht="14.1" customHeight="1" x14ac:dyDescent="0.25"/>
    <row r="9004" ht="14.1" customHeight="1" x14ac:dyDescent="0.25"/>
    <row r="9005" ht="14.1" customHeight="1" x14ac:dyDescent="0.25"/>
    <row r="9006" ht="14.1" customHeight="1" x14ac:dyDescent="0.25"/>
    <row r="9007" ht="14.1" customHeight="1" x14ac:dyDescent="0.25"/>
    <row r="9008" ht="14.1" customHeight="1" x14ac:dyDescent="0.25"/>
    <row r="9009" ht="14.1" customHeight="1" x14ac:dyDescent="0.25"/>
    <row r="9010" ht="14.1" customHeight="1" x14ac:dyDescent="0.25"/>
    <row r="9011" ht="14.1" customHeight="1" x14ac:dyDescent="0.25"/>
    <row r="9012" ht="14.1" customHeight="1" x14ac:dyDescent="0.25"/>
    <row r="9013" ht="14.1" customHeight="1" x14ac:dyDescent="0.25"/>
    <row r="9014" ht="14.1" customHeight="1" x14ac:dyDescent="0.25"/>
    <row r="9015" ht="14.1" customHeight="1" x14ac:dyDescent="0.25"/>
    <row r="9016" ht="14.1" customHeight="1" x14ac:dyDescent="0.25"/>
    <row r="9017" ht="14.1" customHeight="1" x14ac:dyDescent="0.25"/>
    <row r="9018" ht="14.1" customHeight="1" x14ac:dyDescent="0.25"/>
    <row r="9019" ht="14.1" customHeight="1" x14ac:dyDescent="0.25"/>
    <row r="9020" ht="14.1" customHeight="1" x14ac:dyDescent="0.25"/>
    <row r="9021" ht="14.1" customHeight="1" x14ac:dyDescent="0.25"/>
    <row r="9022" ht="14.1" customHeight="1" x14ac:dyDescent="0.25"/>
    <row r="9023" ht="14.1" customHeight="1" x14ac:dyDescent="0.25"/>
    <row r="9024" ht="14.1" customHeight="1" x14ac:dyDescent="0.25"/>
    <row r="9025" ht="14.1" customHeight="1" x14ac:dyDescent="0.25"/>
    <row r="9026" ht="14.1" customHeight="1" x14ac:dyDescent="0.25"/>
    <row r="9027" ht="14.1" customHeight="1" x14ac:dyDescent="0.25"/>
    <row r="9028" ht="14.1" customHeight="1" x14ac:dyDescent="0.25"/>
    <row r="9029" ht="14.1" customHeight="1" x14ac:dyDescent="0.25"/>
    <row r="9030" ht="14.1" customHeight="1" x14ac:dyDescent="0.25"/>
    <row r="9031" ht="14.1" customHeight="1" x14ac:dyDescent="0.25"/>
    <row r="9032" ht="14.1" customHeight="1" x14ac:dyDescent="0.25"/>
    <row r="9033" ht="14.1" customHeight="1" x14ac:dyDescent="0.25"/>
    <row r="9034" ht="14.1" customHeight="1" x14ac:dyDescent="0.25"/>
    <row r="9035" ht="14.1" customHeight="1" x14ac:dyDescent="0.25"/>
    <row r="9036" ht="14.1" customHeight="1" x14ac:dyDescent="0.25"/>
    <row r="9037" ht="14.1" customHeight="1" x14ac:dyDescent="0.25"/>
    <row r="9038" ht="14.1" customHeight="1" x14ac:dyDescent="0.25"/>
    <row r="9039" ht="14.1" customHeight="1" x14ac:dyDescent="0.25"/>
    <row r="9040" ht="14.1" customHeight="1" x14ac:dyDescent="0.25"/>
    <row r="9041" ht="14.1" customHeight="1" x14ac:dyDescent="0.25"/>
    <row r="9042" ht="14.1" customHeight="1" x14ac:dyDescent="0.25"/>
    <row r="9043" ht="14.1" customHeight="1" x14ac:dyDescent="0.25"/>
    <row r="9044" ht="14.1" customHeight="1" x14ac:dyDescent="0.25"/>
    <row r="9045" ht="14.1" customHeight="1" x14ac:dyDescent="0.25"/>
    <row r="9046" ht="14.1" customHeight="1" x14ac:dyDescent="0.25"/>
    <row r="9047" ht="14.1" customHeight="1" x14ac:dyDescent="0.25"/>
    <row r="9048" ht="14.1" customHeight="1" x14ac:dyDescent="0.25"/>
    <row r="9049" ht="14.1" customHeight="1" x14ac:dyDescent="0.25"/>
    <row r="9050" ht="14.1" customHeight="1" x14ac:dyDescent="0.25"/>
    <row r="9051" ht="14.1" customHeight="1" x14ac:dyDescent="0.25"/>
    <row r="9052" ht="14.1" customHeight="1" x14ac:dyDescent="0.25"/>
    <row r="9053" ht="14.1" customHeight="1" x14ac:dyDescent="0.25"/>
    <row r="9054" ht="14.1" customHeight="1" x14ac:dyDescent="0.25"/>
    <row r="9055" ht="14.1" customHeight="1" x14ac:dyDescent="0.25"/>
    <row r="9056" ht="14.1" customHeight="1" x14ac:dyDescent="0.25"/>
    <row r="9057" ht="14.1" customHeight="1" x14ac:dyDescent="0.25"/>
    <row r="9058" ht="14.1" customHeight="1" x14ac:dyDescent="0.25"/>
    <row r="9059" ht="14.1" customHeight="1" x14ac:dyDescent="0.25"/>
    <row r="9060" ht="14.1" customHeight="1" x14ac:dyDescent="0.25"/>
    <row r="9061" ht="14.1" customHeight="1" x14ac:dyDescent="0.25"/>
    <row r="9062" ht="14.1" customHeight="1" x14ac:dyDescent="0.25"/>
    <row r="9063" ht="14.1" customHeight="1" x14ac:dyDescent="0.25"/>
    <row r="9064" ht="14.1" customHeight="1" x14ac:dyDescent="0.25"/>
    <row r="9065" ht="14.1" customHeight="1" x14ac:dyDescent="0.25"/>
    <row r="9066" ht="14.1" customHeight="1" x14ac:dyDescent="0.25"/>
    <row r="9067" ht="14.1" customHeight="1" x14ac:dyDescent="0.25"/>
    <row r="9068" ht="14.1" customHeight="1" x14ac:dyDescent="0.25"/>
    <row r="9069" ht="14.1" customHeight="1" x14ac:dyDescent="0.25"/>
    <row r="9070" ht="14.1" customHeight="1" x14ac:dyDescent="0.25"/>
    <row r="9071" ht="14.1" customHeight="1" x14ac:dyDescent="0.25"/>
    <row r="9072" ht="14.1" customHeight="1" x14ac:dyDescent="0.25"/>
    <row r="9073" ht="14.1" customHeight="1" x14ac:dyDescent="0.25"/>
    <row r="9074" ht="14.1" customHeight="1" x14ac:dyDescent="0.25"/>
    <row r="9075" ht="14.1" customHeight="1" x14ac:dyDescent="0.25"/>
    <row r="9076" ht="14.1" customHeight="1" x14ac:dyDescent="0.25"/>
    <row r="9077" ht="14.1" customHeight="1" x14ac:dyDescent="0.25"/>
    <row r="9078" ht="14.1" customHeight="1" x14ac:dyDescent="0.25"/>
    <row r="9079" ht="14.1" customHeight="1" x14ac:dyDescent="0.25"/>
    <row r="9080" ht="14.1" customHeight="1" x14ac:dyDescent="0.25"/>
    <row r="9081" ht="14.1" customHeight="1" x14ac:dyDescent="0.25"/>
    <row r="9082" ht="14.1" customHeight="1" x14ac:dyDescent="0.25"/>
    <row r="9083" ht="14.1" customHeight="1" x14ac:dyDescent="0.25"/>
    <row r="9084" ht="14.1" customHeight="1" x14ac:dyDescent="0.25"/>
    <row r="9085" ht="14.1" customHeight="1" x14ac:dyDescent="0.25"/>
    <row r="9086" ht="14.1" customHeight="1" x14ac:dyDescent="0.25"/>
    <row r="9087" ht="14.1" customHeight="1" x14ac:dyDescent="0.25"/>
    <row r="9088" ht="14.1" customHeight="1" x14ac:dyDescent="0.25"/>
    <row r="9089" ht="14.1" customHeight="1" x14ac:dyDescent="0.25"/>
    <row r="9090" ht="14.1" customHeight="1" x14ac:dyDescent="0.25"/>
    <row r="9091" ht="14.1" customHeight="1" x14ac:dyDescent="0.25"/>
    <row r="9092" ht="14.1" customHeight="1" x14ac:dyDescent="0.25"/>
    <row r="9093" ht="14.1" customHeight="1" x14ac:dyDescent="0.25"/>
    <row r="9094" ht="14.1" customHeight="1" x14ac:dyDescent="0.25"/>
    <row r="9095" ht="14.1" customHeight="1" x14ac:dyDescent="0.25"/>
    <row r="9096" ht="14.1" customHeight="1" x14ac:dyDescent="0.25"/>
    <row r="9097" ht="14.1" customHeight="1" x14ac:dyDescent="0.25"/>
    <row r="9098" ht="14.1" customHeight="1" x14ac:dyDescent="0.25"/>
    <row r="9099" ht="14.1" customHeight="1" x14ac:dyDescent="0.25"/>
    <row r="9100" ht="14.1" customHeight="1" x14ac:dyDescent="0.25"/>
    <row r="9101" ht="14.1" customHeight="1" x14ac:dyDescent="0.25"/>
    <row r="9102" ht="14.1" customHeight="1" x14ac:dyDescent="0.25"/>
    <row r="9103" ht="14.1" customHeight="1" x14ac:dyDescent="0.25"/>
    <row r="9104" ht="14.1" customHeight="1" x14ac:dyDescent="0.25"/>
    <row r="9105" ht="14.1" customHeight="1" x14ac:dyDescent="0.25"/>
    <row r="9106" ht="14.1" customHeight="1" x14ac:dyDescent="0.25"/>
    <row r="9107" ht="14.1" customHeight="1" x14ac:dyDescent="0.25"/>
    <row r="9108" ht="14.1" customHeight="1" x14ac:dyDescent="0.25"/>
    <row r="9109" ht="14.1" customHeight="1" x14ac:dyDescent="0.25"/>
    <row r="9110" ht="14.1" customHeight="1" x14ac:dyDescent="0.25"/>
    <row r="9111" ht="14.1" customHeight="1" x14ac:dyDescent="0.25"/>
    <row r="9112" ht="14.1" customHeight="1" x14ac:dyDescent="0.25"/>
    <row r="9113" ht="14.1" customHeight="1" x14ac:dyDescent="0.25"/>
    <row r="9114" ht="14.1" customHeight="1" x14ac:dyDescent="0.25"/>
    <row r="9115" ht="14.1" customHeight="1" x14ac:dyDescent="0.25"/>
    <row r="9116" ht="14.1" customHeight="1" x14ac:dyDescent="0.25"/>
    <row r="9117" ht="14.1" customHeight="1" x14ac:dyDescent="0.25"/>
    <row r="9118" ht="14.1" customHeight="1" x14ac:dyDescent="0.25"/>
    <row r="9119" ht="14.1" customHeight="1" x14ac:dyDescent="0.25"/>
    <row r="9120" ht="14.1" customHeight="1" x14ac:dyDescent="0.25"/>
    <row r="9121" ht="14.1" customHeight="1" x14ac:dyDescent="0.25"/>
    <row r="9122" ht="14.1" customHeight="1" x14ac:dyDescent="0.25"/>
    <row r="9123" ht="14.1" customHeight="1" x14ac:dyDescent="0.25"/>
    <row r="9124" ht="14.1" customHeight="1" x14ac:dyDescent="0.25"/>
    <row r="9125" ht="14.1" customHeight="1" x14ac:dyDescent="0.25"/>
    <row r="9126" ht="14.1" customHeight="1" x14ac:dyDescent="0.25"/>
    <row r="9127" ht="14.1" customHeight="1" x14ac:dyDescent="0.25"/>
    <row r="9128" ht="14.1" customHeight="1" x14ac:dyDescent="0.25"/>
    <row r="9129" ht="14.1" customHeight="1" x14ac:dyDescent="0.25"/>
    <row r="9130" ht="14.1" customHeight="1" x14ac:dyDescent="0.25"/>
    <row r="9131" ht="14.1" customHeight="1" x14ac:dyDescent="0.25"/>
    <row r="9132" ht="14.1" customHeight="1" x14ac:dyDescent="0.25"/>
    <row r="9133" ht="14.1" customHeight="1" x14ac:dyDescent="0.25"/>
    <row r="9134" ht="14.1" customHeight="1" x14ac:dyDescent="0.25"/>
    <row r="9135" ht="14.1" customHeight="1" x14ac:dyDescent="0.25"/>
    <row r="9136" ht="14.1" customHeight="1" x14ac:dyDescent="0.25"/>
    <row r="9137" ht="14.1" customHeight="1" x14ac:dyDescent="0.25"/>
    <row r="9138" ht="14.1" customHeight="1" x14ac:dyDescent="0.25"/>
    <row r="9139" ht="14.1" customHeight="1" x14ac:dyDescent="0.25"/>
    <row r="9140" ht="14.1" customHeight="1" x14ac:dyDescent="0.25"/>
    <row r="9141" ht="14.1" customHeight="1" x14ac:dyDescent="0.25"/>
    <row r="9142" ht="14.1" customHeight="1" x14ac:dyDescent="0.25"/>
    <row r="9143" ht="14.1" customHeight="1" x14ac:dyDescent="0.25"/>
    <row r="9144" ht="14.1" customHeight="1" x14ac:dyDescent="0.25"/>
    <row r="9145" ht="14.1" customHeight="1" x14ac:dyDescent="0.25"/>
    <row r="9146" ht="14.1" customHeight="1" x14ac:dyDescent="0.25"/>
    <row r="9147" ht="14.1" customHeight="1" x14ac:dyDescent="0.25"/>
    <row r="9148" ht="14.1" customHeight="1" x14ac:dyDescent="0.25"/>
    <row r="9149" ht="14.1" customHeight="1" x14ac:dyDescent="0.25"/>
    <row r="9150" ht="14.1" customHeight="1" x14ac:dyDescent="0.25"/>
    <row r="9151" ht="14.1" customHeight="1" x14ac:dyDescent="0.25"/>
    <row r="9152" ht="14.1" customHeight="1" x14ac:dyDescent="0.25"/>
    <row r="9153" ht="14.1" customHeight="1" x14ac:dyDescent="0.25"/>
    <row r="9154" ht="14.1" customHeight="1" x14ac:dyDescent="0.25"/>
    <row r="9155" ht="14.1" customHeight="1" x14ac:dyDescent="0.25"/>
    <row r="9156" ht="14.1" customHeight="1" x14ac:dyDescent="0.25"/>
    <row r="9157" ht="14.1" customHeight="1" x14ac:dyDescent="0.25"/>
    <row r="9158" ht="14.1" customHeight="1" x14ac:dyDescent="0.25"/>
    <row r="9159" ht="14.1" customHeight="1" x14ac:dyDescent="0.25"/>
    <row r="9160" ht="14.1" customHeight="1" x14ac:dyDescent="0.25"/>
    <row r="9161" ht="14.1" customHeight="1" x14ac:dyDescent="0.25"/>
    <row r="9162" ht="14.1" customHeight="1" x14ac:dyDescent="0.25"/>
    <row r="9163" ht="14.1" customHeight="1" x14ac:dyDescent="0.25"/>
    <row r="9164" ht="14.1" customHeight="1" x14ac:dyDescent="0.25"/>
    <row r="9165" ht="14.1" customHeight="1" x14ac:dyDescent="0.25"/>
    <row r="9166" ht="14.1" customHeight="1" x14ac:dyDescent="0.25"/>
    <row r="9167" ht="14.1" customHeight="1" x14ac:dyDescent="0.25"/>
    <row r="9168" ht="14.1" customHeight="1" x14ac:dyDescent="0.25"/>
    <row r="9169" ht="14.1" customHeight="1" x14ac:dyDescent="0.25"/>
    <row r="9170" ht="14.1" customHeight="1" x14ac:dyDescent="0.25"/>
    <row r="9171" ht="14.1" customHeight="1" x14ac:dyDescent="0.25"/>
    <row r="9172" ht="14.1" customHeight="1" x14ac:dyDescent="0.25"/>
    <row r="9173" ht="14.1" customHeight="1" x14ac:dyDescent="0.25"/>
    <row r="9174" ht="14.1" customHeight="1" x14ac:dyDescent="0.25"/>
    <row r="9175" ht="14.1" customHeight="1" x14ac:dyDescent="0.25"/>
    <row r="9176" ht="14.1" customHeight="1" x14ac:dyDescent="0.25"/>
    <row r="9177" ht="14.1" customHeight="1" x14ac:dyDescent="0.25"/>
    <row r="9178" ht="14.1" customHeight="1" x14ac:dyDescent="0.25"/>
    <row r="9179" ht="14.1" customHeight="1" x14ac:dyDescent="0.25"/>
    <row r="9180" ht="14.1" customHeight="1" x14ac:dyDescent="0.25"/>
    <row r="9181" ht="14.1" customHeight="1" x14ac:dyDescent="0.25"/>
    <row r="9182" ht="14.1" customHeight="1" x14ac:dyDescent="0.25"/>
    <row r="9183" ht="14.1" customHeight="1" x14ac:dyDescent="0.25"/>
    <row r="9184" ht="14.1" customHeight="1" x14ac:dyDescent="0.25"/>
    <row r="9185" ht="14.1" customHeight="1" x14ac:dyDescent="0.25"/>
    <row r="9186" ht="14.1" customHeight="1" x14ac:dyDescent="0.25"/>
    <row r="9187" ht="14.1" customHeight="1" x14ac:dyDescent="0.25"/>
    <row r="9188" ht="14.1" customHeight="1" x14ac:dyDescent="0.25"/>
    <row r="9189" ht="14.1" customHeight="1" x14ac:dyDescent="0.25"/>
    <row r="9190" ht="14.1" customHeight="1" x14ac:dyDescent="0.25"/>
    <row r="9191" ht="14.1" customHeight="1" x14ac:dyDescent="0.25"/>
    <row r="9192" ht="14.1" customHeight="1" x14ac:dyDescent="0.25"/>
    <row r="9193" ht="14.1" customHeight="1" x14ac:dyDescent="0.25"/>
    <row r="9194" ht="14.1" customHeight="1" x14ac:dyDescent="0.25"/>
    <row r="9195" ht="14.1" customHeight="1" x14ac:dyDescent="0.25"/>
    <row r="9196" ht="14.1" customHeight="1" x14ac:dyDescent="0.25"/>
    <row r="9197" ht="14.1" customHeight="1" x14ac:dyDescent="0.25"/>
    <row r="9198" ht="14.1" customHeight="1" x14ac:dyDescent="0.25"/>
    <row r="9199" ht="14.1" customHeight="1" x14ac:dyDescent="0.25"/>
    <row r="9200" ht="14.1" customHeight="1" x14ac:dyDescent="0.25"/>
    <row r="9201" ht="14.1" customHeight="1" x14ac:dyDescent="0.25"/>
    <row r="9202" ht="14.1" customHeight="1" x14ac:dyDescent="0.25"/>
    <row r="9203" ht="14.1" customHeight="1" x14ac:dyDescent="0.25"/>
    <row r="9204" ht="14.1" customHeight="1" x14ac:dyDescent="0.25"/>
    <row r="9205" ht="14.1" customHeight="1" x14ac:dyDescent="0.25"/>
    <row r="9206" ht="14.1" customHeight="1" x14ac:dyDescent="0.25"/>
    <row r="9207" ht="14.1" customHeight="1" x14ac:dyDescent="0.25"/>
    <row r="9208" ht="14.1" customHeight="1" x14ac:dyDescent="0.25"/>
    <row r="9209" ht="14.1" customHeight="1" x14ac:dyDescent="0.25"/>
    <row r="9210" ht="14.1" customHeight="1" x14ac:dyDescent="0.25"/>
    <row r="9211" ht="14.1" customHeight="1" x14ac:dyDescent="0.25"/>
    <row r="9212" ht="14.1" customHeight="1" x14ac:dyDescent="0.25"/>
    <row r="9213" ht="14.1" customHeight="1" x14ac:dyDescent="0.25"/>
    <row r="9214" ht="14.1" customHeight="1" x14ac:dyDescent="0.25"/>
    <row r="9215" ht="14.1" customHeight="1" x14ac:dyDescent="0.25"/>
    <row r="9216" ht="14.1" customHeight="1" x14ac:dyDescent="0.25"/>
    <row r="9217" ht="14.1" customHeight="1" x14ac:dyDescent="0.25"/>
    <row r="9218" ht="14.1" customHeight="1" x14ac:dyDescent="0.25"/>
    <row r="9219" ht="14.1" customHeight="1" x14ac:dyDescent="0.25"/>
    <row r="9220" ht="14.1" customHeight="1" x14ac:dyDescent="0.25"/>
    <row r="9221" ht="14.1" customHeight="1" x14ac:dyDescent="0.25"/>
    <row r="9222" ht="14.1" customHeight="1" x14ac:dyDescent="0.25"/>
    <row r="9223" ht="14.1" customHeight="1" x14ac:dyDescent="0.25"/>
    <row r="9224" ht="14.1" customHeight="1" x14ac:dyDescent="0.25"/>
    <row r="9225" ht="14.1" customHeight="1" x14ac:dyDescent="0.25"/>
    <row r="9226" ht="14.1" customHeight="1" x14ac:dyDescent="0.25"/>
    <row r="9227" ht="14.1" customHeight="1" x14ac:dyDescent="0.25"/>
    <row r="9228" ht="14.1" customHeight="1" x14ac:dyDescent="0.25"/>
    <row r="9229" ht="14.1" customHeight="1" x14ac:dyDescent="0.25"/>
    <row r="9230" ht="14.1" customHeight="1" x14ac:dyDescent="0.25"/>
    <row r="9231" ht="14.1" customHeight="1" x14ac:dyDescent="0.25"/>
    <row r="9232" ht="14.1" customHeight="1" x14ac:dyDescent="0.25"/>
    <row r="9233" ht="14.1" customHeight="1" x14ac:dyDescent="0.25"/>
    <row r="9234" ht="14.1" customHeight="1" x14ac:dyDescent="0.25"/>
    <row r="9235" ht="14.1" customHeight="1" x14ac:dyDescent="0.25"/>
    <row r="9236" ht="14.1" customHeight="1" x14ac:dyDescent="0.25"/>
    <row r="9237" ht="14.1" customHeight="1" x14ac:dyDescent="0.25"/>
    <row r="9238" ht="14.1" customHeight="1" x14ac:dyDescent="0.25"/>
    <row r="9239" ht="14.1" customHeight="1" x14ac:dyDescent="0.25"/>
    <row r="9240" ht="14.1" customHeight="1" x14ac:dyDescent="0.25"/>
    <row r="9241" ht="14.1" customHeight="1" x14ac:dyDescent="0.25"/>
    <row r="9242" ht="14.1" customHeight="1" x14ac:dyDescent="0.25"/>
    <row r="9243" ht="14.1" customHeight="1" x14ac:dyDescent="0.25"/>
    <row r="9244" ht="14.1" customHeight="1" x14ac:dyDescent="0.25"/>
    <row r="9245" ht="14.1" customHeight="1" x14ac:dyDescent="0.25"/>
    <row r="9246" ht="14.1" customHeight="1" x14ac:dyDescent="0.25"/>
    <row r="9247" ht="14.1" customHeight="1" x14ac:dyDescent="0.25"/>
    <row r="9248" ht="14.1" customHeight="1" x14ac:dyDescent="0.25"/>
    <row r="9249" ht="14.1" customHeight="1" x14ac:dyDescent="0.25"/>
    <row r="9250" ht="14.1" customHeight="1" x14ac:dyDescent="0.25"/>
    <row r="9251" ht="14.1" customHeight="1" x14ac:dyDescent="0.25"/>
    <row r="9252" ht="14.1" customHeight="1" x14ac:dyDescent="0.25"/>
    <row r="9253" ht="14.1" customHeight="1" x14ac:dyDescent="0.25"/>
    <row r="9254" ht="14.1" customHeight="1" x14ac:dyDescent="0.25"/>
    <row r="9255" ht="14.1" customHeight="1" x14ac:dyDescent="0.25"/>
    <row r="9256" ht="14.1" customHeight="1" x14ac:dyDescent="0.25"/>
    <row r="9257" ht="14.1" customHeight="1" x14ac:dyDescent="0.25"/>
    <row r="9258" ht="14.1" customHeight="1" x14ac:dyDescent="0.25"/>
    <row r="9259" ht="14.1" customHeight="1" x14ac:dyDescent="0.25"/>
    <row r="9260" ht="14.1" customHeight="1" x14ac:dyDescent="0.25"/>
    <row r="9261" ht="14.1" customHeight="1" x14ac:dyDescent="0.25"/>
    <row r="9262" ht="14.1" customHeight="1" x14ac:dyDescent="0.25"/>
    <row r="9263" ht="14.1" customHeight="1" x14ac:dyDescent="0.25"/>
    <row r="9264" ht="14.1" customHeight="1" x14ac:dyDescent="0.25"/>
    <row r="9265" ht="14.1" customHeight="1" x14ac:dyDescent="0.25"/>
    <row r="9266" ht="14.1" customHeight="1" x14ac:dyDescent="0.25"/>
    <row r="9267" ht="14.1" customHeight="1" x14ac:dyDescent="0.25"/>
    <row r="9268" ht="14.1" customHeight="1" x14ac:dyDescent="0.25"/>
    <row r="9269" ht="14.1" customHeight="1" x14ac:dyDescent="0.25"/>
    <row r="9270" ht="14.1" customHeight="1" x14ac:dyDescent="0.25"/>
    <row r="9271" ht="14.1" customHeight="1" x14ac:dyDescent="0.25"/>
    <row r="9272" ht="14.1" customHeight="1" x14ac:dyDescent="0.25"/>
    <row r="9273" ht="14.1" customHeight="1" x14ac:dyDescent="0.25"/>
    <row r="9274" ht="14.1" customHeight="1" x14ac:dyDescent="0.25"/>
    <row r="9275" ht="14.1" customHeight="1" x14ac:dyDescent="0.25"/>
    <row r="9276" ht="14.1" customHeight="1" x14ac:dyDescent="0.25"/>
    <row r="9277" ht="14.1" customHeight="1" x14ac:dyDescent="0.25"/>
    <row r="9278" ht="14.1" customHeight="1" x14ac:dyDescent="0.25"/>
    <row r="9279" ht="14.1" customHeight="1" x14ac:dyDescent="0.25"/>
    <row r="9280" ht="14.1" customHeight="1" x14ac:dyDescent="0.25"/>
    <row r="9281" ht="14.1" customHeight="1" x14ac:dyDescent="0.25"/>
    <row r="9282" ht="14.1" customHeight="1" x14ac:dyDescent="0.25"/>
    <row r="9283" ht="14.1" customHeight="1" x14ac:dyDescent="0.25"/>
    <row r="9284" ht="14.1" customHeight="1" x14ac:dyDescent="0.25"/>
    <row r="9285" ht="14.1" customHeight="1" x14ac:dyDescent="0.25"/>
    <row r="9286" ht="14.1" customHeight="1" x14ac:dyDescent="0.25"/>
    <row r="9287" ht="14.1" customHeight="1" x14ac:dyDescent="0.25"/>
    <row r="9288" ht="14.1" customHeight="1" x14ac:dyDescent="0.25"/>
    <row r="9289" ht="14.1" customHeight="1" x14ac:dyDescent="0.25"/>
    <row r="9290" ht="14.1" customHeight="1" x14ac:dyDescent="0.25"/>
    <row r="9291" ht="14.1" customHeight="1" x14ac:dyDescent="0.25"/>
    <row r="9292" ht="14.1" customHeight="1" x14ac:dyDescent="0.25"/>
    <row r="9293" ht="14.1" customHeight="1" x14ac:dyDescent="0.25"/>
    <row r="9294" ht="14.1" customHeight="1" x14ac:dyDescent="0.25"/>
    <row r="9295" ht="14.1" customHeight="1" x14ac:dyDescent="0.25"/>
    <row r="9296" ht="14.1" customHeight="1" x14ac:dyDescent="0.25"/>
    <row r="9297" ht="14.1" customHeight="1" x14ac:dyDescent="0.25"/>
    <row r="9298" ht="14.1" customHeight="1" x14ac:dyDescent="0.25"/>
    <row r="9299" ht="14.1" customHeight="1" x14ac:dyDescent="0.25"/>
    <row r="9300" ht="14.1" customHeight="1" x14ac:dyDescent="0.25"/>
    <row r="9301" ht="14.1" customHeight="1" x14ac:dyDescent="0.25"/>
    <row r="9302" ht="14.1" customHeight="1" x14ac:dyDescent="0.25"/>
    <row r="9303" ht="14.1" customHeight="1" x14ac:dyDescent="0.25"/>
    <row r="9304" ht="14.1" customHeight="1" x14ac:dyDescent="0.25"/>
    <row r="9305" ht="14.1" customHeight="1" x14ac:dyDescent="0.25"/>
    <row r="9306" ht="14.1" customHeight="1" x14ac:dyDescent="0.25"/>
    <row r="9307" ht="14.1" customHeight="1" x14ac:dyDescent="0.25"/>
    <row r="9308" ht="14.1" customHeight="1" x14ac:dyDescent="0.25"/>
    <row r="9309" ht="14.1" customHeight="1" x14ac:dyDescent="0.25"/>
    <row r="9310" ht="14.1" customHeight="1" x14ac:dyDescent="0.25"/>
    <row r="9311" ht="14.1" customHeight="1" x14ac:dyDescent="0.25"/>
    <row r="9312" ht="14.1" customHeight="1" x14ac:dyDescent="0.25"/>
    <row r="9313" ht="14.1" customHeight="1" x14ac:dyDescent="0.25"/>
    <row r="9314" ht="14.1" customHeight="1" x14ac:dyDescent="0.25"/>
    <row r="9315" ht="14.1" customHeight="1" x14ac:dyDescent="0.25"/>
    <row r="9316" ht="14.1" customHeight="1" x14ac:dyDescent="0.25"/>
    <row r="9317" ht="14.1" customHeight="1" x14ac:dyDescent="0.25"/>
    <row r="9318" ht="14.1" customHeight="1" x14ac:dyDescent="0.25"/>
    <row r="9319" ht="14.1" customHeight="1" x14ac:dyDescent="0.25"/>
    <row r="9320" ht="14.1" customHeight="1" x14ac:dyDescent="0.25"/>
    <row r="9321" ht="14.1" customHeight="1" x14ac:dyDescent="0.25"/>
    <row r="9322" ht="14.1" customHeight="1" x14ac:dyDescent="0.25"/>
    <row r="9323" ht="14.1" customHeight="1" x14ac:dyDescent="0.25"/>
    <row r="9324" ht="14.1" customHeight="1" x14ac:dyDescent="0.25"/>
    <row r="9325" ht="14.1" customHeight="1" x14ac:dyDescent="0.25"/>
    <row r="9326" ht="14.1" customHeight="1" x14ac:dyDescent="0.25"/>
    <row r="9327" ht="14.1" customHeight="1" x14ac:dyDescent="0.25"/>
    <row r="9328" ht="14.1" customHeight="1" x14ac:dyDescent="0.25"/>
    <row r="9329" ht="14.1" customHeight="1" x14ac:dyDescent="0.25"/>
    <row r="9330" ht="14.1" customHeight="1" x14ac:dyDescent="0.25"/>
    <row r="9331" ht="14.1" customHeight="1" x14ac:dyDescent="0.25"/>
    <row r="9332" ht="14.1" customHeight="1" x14ac:dyDescent="0.25"/>
    <row r="9333" ht="14.1" customHeight="1" x14ac:dyDescent="0.25"/>
    <row r="9334" ht="14.1" customHeight="1" x14ac:dyDescent="0.25"/>
    <row r="9335" ht="14.1" customHeight="1" x14ac:dyDescent="0.25"/>
    <row r="9336" ht="14.1" customHeight="1" x14ac:dyDescent="0.25"/>
    <row r="9337" ht="14.1" customHeight="1" x14ac:dyDescent="0.25"/>
    <row r="9338" ht="14.1" customHeight="1" x14ac:dyDescent="0.25"/>
    <row r="9339" ht="14.1" customHeight="1" x14ac:dyDescent="0.25"/>
    <row r="9340" ht="14.1" customHeight="1" x14ac:dyDescent="0.25"/>
    <row r="9341" ht="14.1" customHeight="1" x14ac:dyDescent="0.25"/>
    <row r="9342" ht="14.1" customHeight="1" x14ac:dyDescent="0.25"/>
    <row r="9343" ht="14.1" customHeight="1" x14ac:dyDescent="0.25"/>
    <row r="9344" ht="14.1" customHeight="1" x14ac:dyDescent="0.25"/>
    <row r="9345" ht="14.1" customHeight="1" x14ac:dyDescent="0.25"/>
    <row r="9346" ht="14.1" customHeight="1" x14ac:dyDescent="0.25"/>
    <row r="9347" ht="14.1" customHeight="1" x14ac:dyDescent="0.25"/>
    <row r="9348" ht="14.1" customHeight="1" x14ac:dyDescent="0.25"/>
    <row r="9349" ht="14.1" customHeight="1" x14ac:dyDescent="0.25"/>
    <row r="9350" ht="14.1" customHeight="1" x14ac:dyDescent="0.25"/>
    <row r="9351" ht="14.1" customHeight="1" x14ac:dyDescent="0.25"/>
    <row r="9352" ht="14.1" customHeight="1" x14ac:dyDescent="0.25"/>
    <row r="9353" ht="14.1" customHeight="1" x14ac:dyDescent="0.25"/>
    <row r="9354" ht="14.1" customHeight="1" x14ac:dyDescent="0.25"/>
    <row r="9355" ht="14.1" customHeight="1" x14ac:dyDescent="0.25"/>
    <row r="9356" ht="14.1" customHeight="1" x14ac:dyDescent="0.25"/>
    <row r="9357" ht="14.1" customHeight="1" x14ac:dyDescent="0.25"/>
    <row r="9358" ht="14.1" customHeight="1" x14ac:dyDescent="0.25"/>
    <row r="9359" ht="14.1" customHeight="1" x14ac:dyDescent="0.25"/>
    <row r="9360" ht="14.1" customHeight="1" x14ac:dyDescent="0.25"/>
    <row r="9361" ht="14.1" customHeight="1" x14ac:dyDescent="0.25"/>
    <row r="9362" ht="14.1" customHeight="1" x14ac:dyDescent="0.25"/>
    <row r="9363" ht="14.1" customHeight="1" x14ac:dyDescent="0.25"/>
    <row r="9364" ht="14.1" customHeight="1" x14ac:dyDescent="0.25"/>
    <row r="9365" ht="14.1" customHeight="1" x14ac:dyDescent="0.25"/>
    <row r="9366" ht="14.1" customHeight="1" x14ac:dyDescent="0.25"/>
    <row r="9367" ht="14.1" customHeight="1" x14ac:dyDescent="0.25"/>
    <row r="9368" ht="14.1" customHeight="1" x14ac:dyDescent="0.25"/>
    <row r="9369" ht="14.1" customHeight="1" x14ac:dyDescent="0.25"/>
    <row r="9370" ht="14.1" customHeight="1" x14ac:dyDescent="0.25"/>
    <row r="9371" ht="14.1" customHeight="1" x14ac:dyDescent="0.25"/>
    <row r="9372" ht="14.1" customHeight="1" x14ac:dyDescent="0.25"/>
    <row r="9373" ht="14.1" customHeight="1" x14ac:dyDescent="0.25"/>
    <row r="9374" ht="14.1" customHeight="1" x14ac:dyDescent="0.25"/>
    <row r="9375" ht="14.1" customHeight="1" x14ac:dyDescent="0.25"/>
    <row r="9376" ht="14.1" customHeight="1" x14ac:dyDescent="0.25"/>
    <row r="9377" ht="14.1" customHeight="1" x14ac:dyDescent="0.25"/>
    <row r="9378" ht="14.1" customHeight="1" x14ac:dyDescent="0.25"/>
    <row r="9379" ht="14.1" customHeight="1" x14ac:dyDescent="0.25"/>
    <row r="9380" ht="14.1" customHeight="1" x14ac:dyDescent="0.25"/>
    <row r="9381" ht="14.1" customHeight="1" x14ac:dyDescent="0.25"/>
    <row r="9382" ht="14.1" customHeight="1" x14ac:dyDescent="0.25"/>
    <row r="9383" ht="14.1" customHeight="1" x14ac:dyDescent="0.25"/>
    <row r="9384" ht="14.1" customHeight="1" x14ac:dyDescent="0.25"/>
    <row r="9385" ht="14.1" customHeight="1" x14ac:dyDescent="0.25"/>
    <row r="9386" ht="14.1" customHeight="1" x14ac:dyDescent="0.25"/>
    <row r="9387" ht="14.1" customHeight="1" x14ac:dyDescent="0.25"/>
    <row r="9388" ht="14.1" customHeight="1" x14ac:dyDescent="0.25"/>
    <row r="9389" ht="14.1" customHeight="1" x14ac:dyDescent="0.25"/>
    <row r="9390" ht="14.1" customHeight="1" x14ac:dyDescent="0.25"/>
    <row r="9391" ht="14.1" customHeight="1" x14ac:dyDescent="0.25"/>
    <row r="9392" ht="14.1" customHeight="1" x14ac:dyDescent="0.25"/>
    <row r="9393" ht="14.1" customHeight="1" x14ac:dyDescent="0.25"/>
    <row r="9394" ht="14.1" customHeight="1" x14ac:dyDescent="0.25"/>
    <row r="9395" ht="14.1" customHeight="1" x14ac:dyDescent="0.25"/>
    <row r="9396" ht="14.1" customHeight="1" x14ac:dyDescent="0.25"/>
    <row r="9397" ht="14.1" customHeight="1" x14ac:dyDescent="0.25"/>
    <row r="9398" ht="14.1" customHeight="1" x14ac:dyDescent="0.25"/>
    <row r="9399" ht="14.1" customHeight="1" x14ac:dyDescent="0.25"/>
    <row r="9400" ht="14.1" customHeight="1" x14ac:dyDescent="0.25"/>
    <row r="9401" ht="14.1" customHeight="1" x14ac:dyDescent="0.25"/>
    <row r="9402" ht="14.1" customHeight="1" x14ac:dyDescent="0.25"/>
    <row r="9403" ht="14.1" customHeight="1" x14ac:dyDescent="0.25"/>
    <row r="9404" ht="14.1" customHeight="1" x14ac:dyDescent="0.25"/>
    <row r="9405" ht="14.1" customHeight="1" x14ac:dyDescent="0.25"/>
    <row r="9406" ht="14.1" customHeight="1" x14ac:dyDescent="0.25"/>
    <row r="9407" ht="14.1" customHeight="1" x14ac:dyDescent="0.25"/>
    <row r="9408" ht="14.1" customHeight="1" x14ac:dyDescent="0.25"/>
    <row r="9409" ht="14.1" customHeight="1" x14ac:dyDescent="0.25"/>
    <row r="9410" ht="14.1" customHeight="1" x14ac:dyDescent="0.25"/>
    <row r="9411" ht="14.1" customHeight="1" x14ac:dyDescent="0.25"/>
    <row r="9412" ht="14.1" customHeight="1" x14ac:dyDescent="0.25"/>
    <row r="9413" ht="14.1" customHeight="1" x14ac:dyDescent="0.25"/>
    <row r="9414" ht="14.1" customHeight="1" x14ac:dyDescent="0.25"/>
    <row r="9415" ht="14.1" customHeight="1" x14ac:dyDescent="0.25"/>
    <row r="9416" ht="14.1" customHeight="1" x14ac:dyDescent="0.25"/>
    <row r="9417" ht="14.1" customHeight="1" x14ac:dyDescent="0.25"/>
    <row r="9418" ht="14.1" customHeight="1" x14ac:dyDescent="0.25"/>
    <row r="9419" ht="14.1" customHeight="1" x14ac:dyDescent="0.25"/>
    <row r="9420" ht="14.1" customHeight="1" x14ac:dyDescent="0.25"/>
    <row r="9421" ht="14.1" customHeight="1" x14ac:dyDescent="0.25"/>
    <row r="9422" ht="14.1" customHeight="1" x14ac:dyDescent="0.25"/>
    <row r="9423" ht="14.1" customHeight="1" x14ac:dyDescent="0.25"/>
    <row r="9424" ht="14.1" customHeight="1" x14ac:dyDescent="0.25"/>
    <row r="9425" ht="14.1" customHeight="1" x14ac:dyDescent="0.25"/>
    <row r="9426" ht="14.1" customHeight="1" x14ac:dyDescent="0.25"/>
    <row r="9427" ht="14.1" customHeight="1" x14ac:dyDescent="0.25"/>
    <row r="9428" ht="14.1" customHeight="1" x14ac:dyDescent="0.25"/>
    <row r="9429" ht="14.1" customHeight="1" x14ac:dyDescent="0.25"/>
    <row r="9430" ht="14.1" customHeight="1" x14ac:dyDescent="0.25"/>
    <row r="9431" ht="14.1" customHeight="1" x14ac:dyDescent="0.25"/>
    <row r="9432" ht="14.1" customHeight="1" x14ac:dyDescent="0.25"/>
    <row r="9433" ht="14.1" customHeight="1" x14ac:dyDescent="0.25"/>
    <row r="9434" ht="14.1" customHeight="1" x14ac:dyDescent="0.25"/>
    <row r="9435" ht="14.1" customHeight="1" x14ac:dyDescent="0.25"/>
    <row r="9436" ht="14.1" customHeight="1" x14ac:dyDescent="0.25"/>
    <row r="9437" ht="14.1" customHeight="1" x14ac:dyDescent="0.25"/>
    <row r="9438" ht="14.1" customHeight="1" x14ac:dyDescent="0.25"/>
    <row r="9439" ht="14.1" customHeight="1" x14ac:dyDescent="0.25"/>
    <row r="9440" ht="14.1" customHeight="1" x14ac:dyDescent="0.25"/>
    <row r="9441" ht="14.1" customHeight="1" x14ac:dyDescent="0.25"/>
    <row r="9442" ht="14.1" customHeight="1" x14ac:dyDescent="0.25"/>
    <row r="9443" ht="14.1" customHeight="1" x14ac:dyDescent="0.25"/>
    <row r="9444" ht="14.1" customHeight="1" x14ac:dyDescent="0.25"/>
    <row r="9445" ht="14.1" customHeight="1" x14ac:dyDescent="0.25"/>
    <row r="9446" ht="14.1" customHeight="1" x14ac:dyDescent="0.25"/>
    <row r="9447" ht="14.1" customHeight="1" x14ac:dyDescent="0.25"/>
    <row r="9448" ht="14.1" customHeight="1" x14ac:dyDescent="0.25"/>
    <row r="9449" ht="14.1" customHeight="1" x14ac:dyDescent="0.25"/>
    <row r="9450" ht="14.1" customHeight="1" x14ac:dyDescent="0.25"/>
    <row r="9451" ht="14.1" customHeight="1" x14ac:dyDescent="0.25"/>
    <row r="9452" ht="14.1" customHeight="1" x14ac:dyDescent="0.25"/>
    <row r="9453" ht="14.1" customHeight="1" x14ac:dyDescent="0.25"/>
    <row r="9454" ht="14.1" customHeight="1" x14ac:dyDescent="0.25"/>
    <row r="9455" ht="14.1" customHeight="1" x14ac:dyDescent="0.25"/>
    <row r="9456" ht="14.1" customHeight="1" x14ac:dyDescent="0.25"/>
    <row r="9457" ht="14.1" customHeight="1" x14ac:dyDescent="0.25"/>
    <row r="9458" ht="14.1" customHeight="1" x14ac:dyDescent="0.25"/>
    <row r="9459" ht="14.1" customHeight="1" x14ac:dyDescent="0.25"/>
    <row r="9460" ht="14.1" customHeight="1" x14ac:dyDescent="0.25"/>
    <row r="9461" ht="14.1" customHeight="1" x14ac:dyDescent="0.25"/>
    <row r="9462" ht="14.1" customHeight="1" x14ac:dyDescent="0.25"/>
    <row r="9463" ht="14.1" customHeight="1" x14ac:dyDescent="0.25"/>
    <row r="9464" ht="14.1" customHeight="1" x14ac:dyDescent="0.25"/>
    <row r="9465" ht="14.1" customHeight="1" x14ac:dyDescent="0.25"/>
    <row r="9466" ht="14.1" customHeight="1" x14ac:dyDescent="0.25"/>
    <row r="9467" ht="14.1" customHeight="1" x14ac:dyDescent="0.25"/>
    <row r="9468" ht="14.1" customHeight="1" x14ac:dyDescent="0.25"/>
    <row r="9469" ht="14.1" customHeight="1" x14ac:dyDescent="0.25"/>
    <row r="9470" ht="14.1" customHeight="1" x14ac:dyDescent="0.25"/>
    <row r="9471" ht="14.1" customHeight="1" x14ac:dyDescent="0.25"/>
    <row r="9472" ht="14.1" customHeight="1" x14ac:dyDescent="0.25"/>
    <row r="9473" ht="14.1" customHeight="1" x14ac:dyDescent="0.25"/>
    <row r="9474" ht="14.1" customHeight="1" x14ac:dyDescent="0.25"/>
    <row r="9475" ht="14.1" customHeight="1" x14ac:dyDescent="0.25"/>
    <row r="9476" ht="14.1" customHeight="1" x14ac:dyDescent="0.25"/>
    <row r="9477" ht="14.1" customHeight="1" x14ac:dyDescent="0.25"/>
    <row r="9478" ht="14.1" customHeight="1" x14ac:dyDescent="0.25"/>
    <row r="9479" ht="14.1" customHeight="1" x14ac:dyDescent="0.25"/>
    <row r="9480" ht="14.1" customHeight="1" x14ac:dyDescent="0.25"/>
    <row r="9481" ht="14.1" customHeight="1" x14ac:dyDescent="0.25"/>
    <row r="9482" ht="14.1" customHeight="1" x14ac:dyDescent="0.25"/>
    <row r="9483" ht="14.1" customHeight="1" x14ac:dyDescent="0.25"/>
    <row r="9484" ht="14.1" customHeight="1" x14ac:dyDescent="0.25"/>
    <row r="9485" ht="14.1" customHeight="1" x14ac:dyDescent="0.25"/>
    <row r="9486" ht="14.1" customHeight="1" x14ac:dyDescent="0.25"/>
    <row r="9487" ht="14.1" customHeight="1" x14ac:dyDescent="0.25"/>
    <row r="9488" ht="14.1" customHeight="1" x14ac:dyDescent="0.25"/>
    <row r="9489" ht="14.1" customHeight="1" x14ac:dyDescent="0.25"/>
    <row r="9490" ht="14.1" customHeight="1" x14ac:dyDescent="0.25"/>
    <row r="9491" ht="14.1" customHeight="1" x14ac:dyDescent="0.25"/>
    <row r="9492" ht="14.1" customHeight="1" x14ac:dyDescent="0.25"/>
    <row r="9493" ht="14.1" customHeight="1" x14ac:dyDescent="0.25"/>
    <row r="9494" ht="14.1" customHeight="1" x14ac:dyDescent="0.25"/>
    <row r="9495" ht="14.1" customHeight="1" x14ac:dyDescent="0.25"/>
    <row r="9496" ht="14.1" customHeight="1" x14ac:dyDescent="0.25"/>
    <row r="9497" ht="14.1" customHeight="1" x14ac:dyDescent="0.25"/>
    <row r="9498" ht="14.1" customHeight="1" x14ac:dyDescent="0.25"/>
    <row r="9499" ht="14.1" customHeight="1" x14ac:dyDescent="0.25"/>
    <row r="9500" ht="14.1" customHeight="1" x14ac:dyDescent="0.25"/>
    <row r="9501" ht="14.1" customHeight="1" x14ac:dyDescent="0.25"/>
    <row r="9502" ht="14.1" customHeight="1" x14ac:dyDescent="0.25"/>
    <row r="9503" ht="14.1" customHeight="1" x14ac:dyDescent="0.25"/>
    <row r="9504" ht="14.1" customHeight="1" x14ac:dyDescent="0.25"/>
    <row r="9505" ht="14.1" customHeight="1" x14ac:dyDescent="0.25"/>
    <row r="9506" ht="14.1" customHeight="1" x14ac:dyDescent="0.25"/>
    <row r="9507" ht="14.1" customHeight="1" x14ac:dyDescent="0.25"/>
    <row r="9508" ht="14.1" customHeight="1" x14ac:dyDescent="0.25"/>
    <row r="9509" ht="14.1" customHeight="1" x14ac:dyDescent="0.25"/>
    <row r="9510" ht="14.1" customHeight="1" x14ac:dyDescent="0.25"/>
    <row r="9511" ht="14.1" customHeight="1" x14ac:dyDescent="0.25"/>
    <row r="9512" ht="14.1" customHeight="1" x14ac:dyDescent="0.25"/>
    <row r="9513" ht="14.1" customHeight="1" x14ac:dyDescent="0.25"/>
    <row r="9514" ht="14.1" customHeight="1" x14ac:dyDescent="0.25"/>
    <row r="9515" ht="14.1" customHeight="1" x14ac:dyDescent="0.25"/>
    <row r="9516" ht="14.1" customHeight="1" x14ac:dyDescent="0.25"/>
    <row r="9517" ht="14.1" customHeight="1" x14ac:dyDescent="0.25"/>
    <row r="9518" ht="14.1" customHeight="1" x14ac:dyDescent="0.25"/>
    <row r="9519" ht="14.1" customHeight="1" x14ac:dyDescent="0.25"/>
    <row r="9520" ht="14.1" customHeight="1" x14ac:dyDescent="0.25"/>
    <row r="9521" ht="14.1" customHeight="1" x14ac:dyDescent="0.25"/>
    <row r="9522" ht="14.1" customHeight="1" x14ac:dyDescent="0.25"/>
    <row r="9523" ht="14.1" customHeight="1" x14ac:dyDescent="0.25"/>
    <row r="9524" ht="14.1" customHeight="1" x14ac:dyDescent="0.25"/>
    <row r="9525" ht="14.1" customHeight="1" x14ac:dyDescent="0.25"/>
    <row r="9526" ht="14.1" customHeight="1" x14ac:dyDescent="0.25"/>
    <row r="9527" ht="14.1" customHeight="1" x14ac:dyDescent="0.25"/>
    <row r="9528" ht="14.1" customHeight="1" x14ac:dyDescent="0.25"/>
    <row r="9529" ht="14.1" customHeight="1" x14ac:dyDescent="0.25"/>
    <row r="9530" ht="14.1" customHeight="1" x14ac:dyDescent="0.25"/>
    <row r="9531" ht="14.1" customHeight="1" x14ac:dyDescent="0.25"/>
    <row r="9532" ht="14.1" customHeight="1" x14ac:dyDescent="0.25"/>
    <row r="9533" ht="14.1" customHeight="1" x14ac:dyDescent="0.25"/>
    <row r="9534" ht="14.1" customHeight="1" x14ac:dyDescent="0.25"/>
    <row r="9535" ht="14.1" customHeight="1" x14ac:dyDescent="0.25"/>
    <row r="9536" ht="14.1" customHeight="1" x14ac:dyDescent="0.25"/>
    <row r="9537" ht="14.1" customHeight="1" x14ac:dyDescent="0.25"/>
    <row r="9538" ht="14.1" customHeight="1" x14ac:dyDescent="0.25"/>
    <row r="9539" ht="14.1" customHeight="1" x14ac:dyDescent="0.25"/>
    <row r="9540" ht="14.1" customHeight="1" x14ac:dyDescent="0.25"/>
    <row r="9541" ht="14.1" customHeight="1" x14ac:dyDescent="0.25"/>
    <row r="9542" ht="14.1" customHeight="1" x14ac:dyDescent="0.25"/>
    <row r="9543" ht="14.1" customHeight="1" x14ac:dyDescent="0.25"/>
    <row r="9544" ht="14.1" customHeight="1" x14ac:dyDescent="0.25"/>
    <row r="9545" ht="14.1" customHeight="1" x14ac:dyDescent="0.25"/>
    <row r="9546" ht="14.1" customHeight="1" x14ac:dyDescent="0.25"/>
    <row r="9547" ht="14.1" customHeight="1" x14ac:dyDescent="0.25"/>
    <row r="9548" ht="14.1" customHeight="1" x14ac:dyDescent="0.25"/>
    <row r="9549" ht="14.1" customHeight="1" x14ac:dyDescent="0.25"/>
    <row r="9550" ht="14.1" customHeight="1" x14ac:dyDescent="0.25"/>
    <row r="9551" ht="14.1" customHeight="1" x14ac:dyDescent="0.25"/>
    <row r="9552" ht="14.1" customHeight="1" x14ac:dyDescent="0.25"/>
    <row r="9553" ht="14.1" customHeight="1" x14ac:dyDescent="0.25"/>
    <row r="9554" ht="14.1" customHeight="1" x14ac:dyDescent="0.25"/>
    <row r="9555" ht="14.1" customHeight="1" x14ac:dyDescent="0.25"/>
    <row r="9556" ht="14.1" customHeight="1" x14ac:dyDescent="0.25"/>
    <row r="9557" ht="14.1" customHeight="1" x14ac:dyDescent="0.25"/>
    <row r="9558" ht="14.1" customHeight="1" x14ac:dyDescent="0.25"/>
    <row r="9559" ht="14.1" customHeight="1" x14ac:dyDescent="0.25"/>
    <row r="9560" ht="14.1" customHeight="1" x14ac:dyDescent="0.25"/>
    <row r="9561" ht="14.1" customHeight="1" x14ac:dyDescent="0.25"/>
    <row r="9562" ht="14.1" customHeight="1" x14ac:dyDescent="0.25"/>
    <row r="9563" ht="14.1" customHeight="1" x14ac:dyDescent="0.25"/>
    <row r="9564" ht="14.1" customHeight="1" x14ac:dyDescent="0.25"/>
    <row r="9565" ht="14.1" customHeight="1" x14ac:dyDescent="0.25"/>
    <row r="9566" ht="14.1" customHeight="1" x14ac:dyDescent="0.25"/>
    <row r="9567" ht="14.1" customHeight="1" x14ac:dyDescent="0.25"/>
    <row r="9568" ht="14.1" customHeight="1" x14ac:dyDescent="0.25"/>
    <row r="9569" ht="14.1" customHeight="1" x14ac:dyDescent="0.25"/>
    <row r="9570" ht="14.1" customHeight="1" x14ac:dyDescent="0.25"/>
    <row r="9571" ht="14.1" customHeight="1" x14ac:dyDescent="0.25"/>
    <row r="9572" ht="14.1" customHeight="1" x14ac:dyDescent="0.25"/>
    <row r="9573" ht="14.1" customHeight="1" x14ac:dyDescent="0.25"/>
    <row r="9574" ht="14.1" customHeight="1" x14ac:dyDescent="0.25"/>
    <row r="9575" ht="14.1" customHeight="1" x14ac:dyDescent="0.25"/>
    <row r="9576" ht="14.1" customHeight="1" x14ac:dyDescent="0.25"/>
    <row r="9577" ht="14.1" customHeight="1" x14ac:dyDescent="0.25"/>
    <row r="9578" ht="14.1" customHeight="1" x14ac:dyDescent="0.25"/>
    <row r="9579" ht="14.1" customHeight="1" x14ac:dyDescent="0.25"/>
    <row r="9580" ht="14.1" customHeight="1" x14ac:dyDescent="0.25"/>
    <row r="9581" ht="14.1" customHeight="1" x14ac:dyDescent="0.25"/>
    <row r="9582" ht="14.1" customHeight="1" x14ac:dyDescent="0.25"/>
    <row r="9583" ht="14.1" customHeight="1" x14ac:dyDescent="0.25"/>
    <row r="9584" ht="14.1" customHeight="1" x14ac:dyDescent="0.25"/>
    <row r="9585" ht="14.1" customHeight="1" x14ac:dyDescent="0.25"/>
    <row r="9586" ht="14.1" customHeight="1" x14ac:dyDescent="0.25"/>
    <row r="9587" ht="14.1" customHeight="1" x14ac:dyDescent="0.25"/>
    <row r="9588" ht="14.1" customHeight="1" x14ac:dyDescent="0.25"/>
    <row r="9589" ht="14.1" customHeight="1" x14ac:dyDescent="0.25"/>
    <row r="9590" ht="14.1" customHeight="1" x14ac:dyDescent="0.25"/>
    <row r="9591" ht="14.1" customHeight="1" x14ac:dyDescent="0.25"/>
    <row r="9592" ht="14.1" customHeight="1" x14ac:dyDescent="0.25"/>
    <row r="9593" ht="14.1" customHeight="1" x14ac:dyDescent="0.25"/>
    <row r="9594" ht="14.1" customHeight="1" x14ac:dyDescent="0.25"/>
    <row r="9595" ht="14.1" customHeight="1" x14ac:dyDescent="0.25"/>
    <row r="9596" ht="14.1" customHeight="1" x14ac:dyDescent="0.25"/>
    <row r="9597" ht="14.1" customHeight="1" x14ac:dyDescent="0.25"/>
    <row r="9598" ht="14.1" customHeight="1" x14ac:dyDescent="0.25"/>
    <row r="9599" ht="14.1" customHeight="1" x14ac:dyDescent="0.25"/>
    <row r="9600" ht="14.1" customHeight="1" x14ac:dyDescent="0.25"/>
    <row r="9601" ht="14.1" customHeight="1" x14ac:dyDescent="0.25"/>
    <row r="9602" ht="14.1" customHeight="1" x14ac:dyDescent="0.25"/>
    <row r="9603" ht="14.1" customHeight="1" x14ac:dyDescent="0.25"/>
    <row r="9604" ht="14.1" customHeight="1" x14ac:dyDescent="0.25"/>
    <row r="9605" ht="14.1" customHeight="1" x14ac:dyDescent="0.25"/>
    <row r="9606" ht="14.1" customHeight="1" x14ac:dyDescent="0.25"/>
    <row r="9607" ht="14.1" customHeight="1" x14ac:dyDescent="0.25"/>
    <row r="9608" ht="14.1" customHeight="1" x14ac:dyDescent="0.25"/>
    <row r="9609" ht="14.1" customHeight="1" x14ac:dyDescent="0.25"/>
    <row r="9610" ht="14.1" customHeight="1" x14ac:dyDescent="0.25"/>
    <row r="9611" ht="14.1" customHeight="1" x14ac:dyDescent="0.25"/>
    <row r="9612" ht="14.1" customHeight="1" x14ac:dyDescent="0.25"/>
    <row r="9613" ht="14.1" customHeight="1" x14ac:dyDescent="0.25"/>
    <row r="9614" ht="14.1" customHeight="1" x14ac:dyDescent="0.25"/>
    <row r="9615" ht="14.1" customHeight="1" x14ac:dyDescent="0.25"/>
    <row r="9616" ht="14.1" customHeight="1" x14ac:dyDescent="0.25"/>
    <row r="9617" ht="14.1" customHeight="1" x14ac:dyDescent="0.25"/>
    <row r="9618" ht="14.1" customHeight="1" x14ac:dyDescent="0.25"/>
    <row r="9619" ht="14.1" customHeight="1" x14ac:dyDescent="0.25"/>
    <row r="9620" ht="14.1" customHeight="1" x14ac:dyDescent="0.25"/>
    <row r="9621" ht="14.1" customHeight="1" x14ac:dyDescent="0.25"/>
    <row r="9622" ht="14.1" customHeight="1" x14ac:dyDescent="0.25"/>
    <row r="9623" ht="14.1" customHeight="1" x14ac:dyDescent="0.25"/>
    <row r="9624" ht="14.1" customHeight="1" x14ac:dyDescent="0.25"/>
    <row r="9625" ht="14.1" customHeight="1" x14ac:dyDescent="0.25"/>
    <row r="9626" ht="14.1" customHeight="1" x14ac:dyDescent="0.25"/>
    <row r="9627" ht="14.1" customHeight="1" x14ac:dyDescent="0.25"/>
    <row r="9628" ht="14.1" customHeight="1" x14ac:dyDescent="0.25"/>
    <row r="9629" ht="14.1" customHeight="1" x14ac:dyDescent="0.25"/>
    <row r="9630" ht="14.1" customHeight="1" x14ac:dyDescent="0.25"/>
    <row r="9631" ht="14.1" customHeight="1" x14ac:dyDescent="0.25"/>
    <row r="9632" ht="14.1" customHeight="1" x14ac:dyDescent="0.25"/>
    <row r="9633" ht="14.1" customHeight="1" x14ac:dyDescent="0.25"/>
    <row r="9634" ht="14.1" customHeight="1" x14ac:dyDescent="0.25"/>
    <row r="9635" ht="14.1" customHeight="1" x14ac:dyDescent="0.25"/>
    <row r="9636" ht="14.1" customHeight="1" x14ac:dyDescent="0.25"/>
    <row r="9637" ht="14.1" customHeight="1" x14ac:dyDescent="0.25"/>
    <row r="9638" ht="14.1" customHeight="1" x14ac:dyDescent="0.25"/>
    <row r="9639" ht="14.1" customHeight="1" x14ac:dyDescent="0.25"/>
    <row r="9640" ht="14.1" customHeight="1" x14ac:dyDescent="0.25"/>
    <row r="9641" ht="14.1" customHeight="1" x14ac:dyDescent="0.25"/>
    <row r="9642" ht="14.1" customHeight="1" x14ac:dyDescent="0.25"/>
    <row r="9643" ht="14.1" customHeight="1" x14ac:dyDescent="0.25"/>
    <row r="9644" ht="14.1" customHeight="1" x14ac:dyDescent="0.25"/>
    <row r="9645" ht="14.1" customHeight="1" x14ac:dyDescent="0.25"/>
    <row r="9646" ht="14.1" customHeight="1" x14ac:dyDescent="0.25"/>
    <row r="9647" ht="14.1" customHeight="1" x14ac:dyDescent="0.25"/>
    <row r="9648" ht="14.1" customHeight="1" x14ac:dyDescent="0.25"/>
    <row r="9649" ht="14.1" customHeight="1" x14ac:dyDescent="0.25"/>
    <row r="9650" ht="14.1" customHeight="1" x14ac:dyDescent="0.25"/>
    <row r="9651" ht="14.1" customHeight="1" x14ac:dyDescent="0.25"/>
    <row r="9652" ht="14.1" customHeight="1" x14ac:dyDescent="0.25"/>
    <row r="9653" ht="14.1" customHeight="1" x14ac:dyDescent="0.25"/>
    <row r="9654" ht="14.1" customHeight="1" x14ac:dyDescent="0.25"/>
    <row r="9655" ht="14.1" customHeight="1" x14ac:dyDescent="0.25"/>
    <row r="9656" ht="14.1" customHeight="1" x14ac:dyDescent="0.25"/>
    <row r="9657" ht="14.1" customHeight="1" x14ac:dyDescent="0.25"/>
    <row r="9658" ht="14.1" customHeight="1" x14ac:dyDescent="0.25"/>
    <row r="9659" ht="14.1" customHeight="1" x14ac:dyDescent="0.25"/>
    <row r="9660" ht="14.1" customHeight="1" x14ac:dyDescent="0.25"/>
    <row r="9661" ht="14.1" customHeight="1" x14ac:dyDescent="0.25"/>
    <row r="9662" ht="14.1" customHeight="1" x14ac:dyDescent="0.25"/>
    <row r="9663" ht="14.1" customHeight="1" x14ac:dyDescent="0.25"/>
    <row r="9664" ht="14.1" customHeight="1" x14ac:dyDescent="0.25"/>
    <row r="9665" ht="14.1" customHeight="1" x14ac:dyDescent="0.25"/>
    <row r="9666" ht="14.1" customHeight="1" x14ac:dyDescent="0.25"/>
    <row r="9667" ht="14.1" customHeight="1" x14ac:dyDescent="0.25"/>
    <row r="9668" ht="14.1" customHeight="1" x14ac:dyDescent="0.25"/>
    <row r="9669" ht="14.1" customHeight="1" x14ac:dyDescent="0.25"/>
    <row r="9670" ht="14.1" customHeight="1" x14ac:dyDescent="0.25"/>
    <row r="9671" ht="14.1" customHeight="1" x14ac:dyDescent="0.25"/>
    <row r="9672" ht="14.1" customHeight="1" x14ac:dyDescent="0.25"/>
    <row r="9673" ht="14.1" customHeight="1" x14ac:dyDescent="0.25"/>
    <row r="9674" ht="14.1" customHeight="1" x14ac:dyDescent="0.25"/>
    <row r="9675" ht="14.1" customHeight="1" x14ac:dyDescent="0.25"/>
    <row r="9676" ht="14.1" customHeight="1" x14ac:dyDescent="0.25"/>
    <row r="9677" ht="14.1" customHeight="1" x14ac:dyDescent="0.25"/>
    <row r="9678" ht="14.1" customHeight="1" x14ac:dyDescent="0.25"/>
    <row r="9679" ht="14.1" customHeight="1" x14ac:dyDescent="0.25"/>
    <row r="9680" ht="14.1" customHeight="1" x14ac:dyDescent="0.25"/>
    <row r="9681" ht="14.1" customHeight="1" x14ac:dyDescent="0.25"/>
    <row r="9682" ht="14.1" customHeight="1" x14ac:dyDescent="0.25"/>
    <row r="9683" ht="14.1" customHeight="1" x14ac:dyDescent="0.25"/>
    <row r="9684" ht="14.1" customHeight="1" x14ac:dyDescent="0.25"/>
    <row r="9685" ht="14.1" customHeight="1" x14ac:dyDescent="0.25"/>
    <row r="9686" ht="14.1" customHeight="1" x14ac:dyDescent="0.25"/>
    <row r="9687" ht="14.1" customHeight="1" x14ac:dyDescent="0.25"/>
    <row r="9688" ht="14.1" customHeight="1" x14ac:dyDescent="0.25"/>
    <row r="9689" ht="14.1" customHeight="1" x14ac:dyDescent="0.25"/>
    <row r="9690" ht="14.1" customHeight="1" x14ac:dyDescent="0.25"/>
    <row r="9691" ht="14.1" customHeight="1" x14ac:dyDescent="0.25"/>
    <row r="9692" ht="14.1" customHeight="1" x14ac:dyDescent="0.25"/>
    <row r="9693" ht="14.1" customHeight="1" x14ac:dyDescent="0.25"/>
    <row r="9694" ht="14.1" customHeight="1" x14ac:dyDescent="0.25"/>
    <row r="9695" ht="14.1" customHeight="1" x14ac:dyDescent="0.25"/>
    <row r="9696" ht="14.1" customHeight="1" x14ac:dyDescent="0.25"/>
    <row r="9697" ht="14.1" customHeight="1" x14ac:dyDescent="0.25"/>
    <row r="9698" ht="14.1" customHeight="1" x14ac:dyDescent="0.25"/>
    <row r="9699" ht="14.1" customHeight="1" x14ac:dyDescent="0.25"/>
    <row r="9700" ht="14.1" customHeight="1" x14ac:dyDescent="0.25"/>
    <row r="9701" ht="14.1" customHeight="1" x14ac:dyDescent="0.25"/>
    <row r="9702" ht="14.1" customHeight="1" x14ac:dyDescent="0.25"/>
    <row r="9703" ht="14.1" customHeight="1" x14ac:dyDescent="0.25"/>
    <row r="9704" ht="14.1" customHeight="1" x14ac:dyDescent="0.25"/>
    <row r="9705" ht="14.1" customHeight="1" x14ac:dyDescent="0.25"/>
    <row r="9706" ht="14.1" customHeight="1" x14ac:dyDescent="0.25"/>
    <row r="9707" ht="14.1" customHeight="1" x14ac:dyDescent="0.25"/>
    <row r="9708" ht="14.1" customHeight="1" x14ac:dyDescent="0.25"/>
    <row r="9709" ht="14.1" customHeight="1" x14ac:dyDescent="0.25"/>
    <row r="9710" ht="14.1" customHeight="1" x14ac:dyDescent="0.25"/>
    <row r="9711" ht="14.1" customHeight="1" x14ac:dyDescent="0.25"/>
    <row r="9712" ht="14.1" customHeight="1" x14ac:dyDescent="0.25"/>
    <row r="9713" ht="14.1" customHeight="1" x14ac:dyDescent="0.25"/>
    <row r="9714" ht="14.1" customHeight="1" x14ac:dyDescent="0.25"/>
    <row r="9715" ht="14.1" customHeight="1" x14ac:dyDescent="0.25"/>
    <row r="9716" ht="14.1" customHeight="1" x14ac:dyDescent="0.25"/>
    <row r="9717" ht="14.1" customHeight="1" x14ac:dyDescent="0.25"/>
    <row r="9718" ht="14.1" customHeight="1" x14ac:dyDescent="0.25"/>
    <row r="9719" ht="14.1" customHeight="1" x14ac:dyDescent="0.25"/>
    <row r="9720" ht="14.1" customHeight="1" x14ac:dyDescent="0.25"/>
    <row r="9721" ht="14.1" customHeight="1" x14ac:dyDescent="0.25"/>
    <row r="9722" ht="14.1" customHeight="1" x14ac:dyDescent="0.25"/>
    <row r="9723" ht="14.1" customHeight="1" x14ac:dyDescent="0.25"/>
    <row r="9724" ht="14.1" customHeight="1" x14ac:dyDescent="0.25"/>
    <row r="9725" ht="14.1" customHeight="1" x14ac:dyDescent="0.25"/>
    <row r="9726" ht="14.1" customHeight="1" x14ac:dyDescent="0.25"/>
    <row r="9727" ht="14.1" customHeight="1" x14ac:dyDescent="0.25"/>
    <row r="9728" ht="14.1" customHeight="1" x14ac:dyDescent="0.25"/>
    <row r="9729" ht="14.1" customHeight="1" x14ac:dyDescent="0.25"/>
    <row r="9730" ht="14.1" customHeight="1" x14ac:dyDescent="0.25"/>
    <row r="9731" ht="14.1" customHeight="1" x14ac:dyDescent="0.25"/>
    <row r="9732" ht="14.1" customHeight="1" x14ac:dyDescent="0.25"/>
    <row r="9733" ht="14.1" customHeight="1" x14ac:dyDescent="0.25"/>
    <row r="9734" ht="14.1" customHeight="1" x14ac:dyDescent="0.25"/>
    <row r="9735" ht="14.1" customHeight="1" x14ac:dyDescent="0.25"/>
    <row r="9736" ht="14.1" customHeight="1" x14ac:dyDescent="0.25"/>
    <row r="9737" ht="14.1" customHeight="1" x14ac:dyDescent="0.25"/>
    <row r="9738" ht="14.1" customHeight="1" x14ac:dyDescent="0.25"/>
    <row r="9739" ht="14.1" customHeight="1" x14ac:dyDescent="0.25"/>
    <row r="9740" ht="14.1" customHeight="1" x14ac:dyDescent="0.25"/>
    <row r="9741" ht="14.1" customHeight="1" x14ac:dyDescent="0.25"/>
    <row r="9742" ht="14.1" customHeight="1" x14ac:dyDescent="0.25"/>
    <row r="9743" ht="14.1" customHeight="1" x14ac:dyDescent="0.25"/>
    <row r="9744" ht="14.1" customHeight="1" x14ac:dyDescent="0.25"/>
    <row r="9745" ht="14.1" customHeight="1" x14ac:dyDescent="0.25"/>
    <row r="9746" ht="14.1" customHeight="1" x14ac:dyDescent="0.25"/>
    <row r="9747" ht="14.1" customHeight="1" x14ac:dyDescent="0.25"/>
    <row r="9748" ht="14.1" customHeight="1" x14ac:dyDescent="0.25"/>
    <row r="9749" ht="14.1" customHeight="1" x14ac:dyDescent="0.25"/>
    <row r="9750" ht="14.1" customHeight="1" x14ac:dyDescent="0.25"/>
    <row r="9751" ht="14.1" customHeight="1" x14ac:dyDescent="0.25"/>
    <row r="9752" ht="14.1" customHeight="1" x14ac:dyDescent="0.25"/>
    <row r="9753" ht="14.1" customHeight="1" x14ac:dyDescent="0.25"/>
    <row r="9754" ht="14.1" customHeight="1" x14ac:dyDescent="0.25"/>
    <row r="9755" ht="14.1" customHeight="1" x14ac:dyDescent="0.25"/>
    <row r="9756" ht="14.1" customHeight="1" x14ac:dyDescent="0.25"/>
    <row r="9757" ht="14.1" customHeight="1" x14ac:dyDescent="0.25"/>
    <row r="9758" ht="14.1" customHeight="1" x14ac:dyDescent="0.25"/>
    <row r="9759" ht="14.1" customHeight="1" x14ac:dyDescent="0.25"/>
    <row r="9760" ht="14.1" customHeight="1" x14ac:dyDescent="0.25"/>
    <row r="9761" ht="14.1" customHeight="1" x14ac:dyDescent="0.25"/>
    <row r="9762" ht="14.1" customHeight="1" x14ac:dyDescent="0.25"/>
    <row r="9763" ht="14.1" customHeight="1" x14ac:dyDescent="0.25"/>
    <row r="9764" ht="14.1" customHeight="1" x14ac:dyDescent="0.25"/>
    <row r="9765" ht="14.1" customHeight="1" x14ac:dyDescent="0.25"/>
    <row r="9766" ht="14.1" customHeight="1" x14ac:dyDescent="0.25"/>
    <row r="9767" ht="14.1" customHeight="1" x14ac:dyDescent="0.25"/>
    <row r="9768" ht="14.1" customHeight="1" x14ac:dyDescent="0.25"/>
    <row r="9769" ht="14.1" customHeight="1" x14ac:dyDescent="0.25"/>
    <row r="9770" ht="14.1" customHeight="1" x14ac:dyDescent="0.25"/>
    <row r="9771" ht="14.1" customHeight="1" x14ac:dyDescent="0.25"/>
    <row r="9772" ht="14.1" customHeight="1" x14ac:dyDescent="0.25"/>
    <row r="9773" ht="14.1" customHeight="1" x14ac:dyDescent="0.25"/>
    <row r="9774" ht="14.1" customHeight="1" x14ac:dyDescent="0.25"/>
    <row r="9775" ht="14.1" customHeight="1" x14ac:dyDescent="0.25"/>
    <row r="9776" ht="14.1" customHeight="1" x14ac:dyDescent="0.25"/>
    <row r="9777" ht="14.1" customHeight="1" x14ac:dyDescent="0.25"/>
    <row r="9778" ht="14.1" customHeight="1" x14ac:dyDescent="0.25"/>
    <row r="9779" ht="14.1" customHeight="1" x14ac:dyDescent="0.25"/>
    <row r="9780" ht="14.1" customHeight="1" x14ac:dyDescent="0.25"/>
    <row r="9781" ht="14.1" customHeight="1" x14ac:dyDescent="0.25"/>
    <row r="9782" ht="14.1" customHeight="1" x14ac:dyDescent="0.25"/>
    <row r="9783" ht="14.1" customHeight="1" x14ac:dyDescent="0.25"/>
    <row r="9784" ht="14.1" customHeight="1" x14ac:dyDescent="0.25"/>
    <row r="9785" ht="14.1" customHeight="1" x14ac:dyDescent="0.25"/>
    <row r="9786" ht="14.1" customHeight="1" x14ac:dyDescent="0.25"/>
    <row r="9787" ht="14.1" customHeight="1" x14ac:dyDescent="0.25"/>
    <row r="9788" ht="14.1" customHeight="1" x14ac:dyDescent="0.25"/>
    <row r="9789" ht="14.1" customHeight="1" x14ac:dyDescent="0.25"/>
    <row r="9790" ht="14.1" customHeight="1" x14ac:dyDescent="0.25"/>
    <row r="9791" ht="14.1" customHeight="1" x14ac:dyDescent="0.25"/>
    <row r="9792" ht="14.1" customHeight="1" x14ac:dyDescent="0.25"/>
    <row r="9793" ht="14.1" customHeight="1" x14ac:dyDescent="0.25"/>
    <row r="9794" ht="14.1" customHeight="1" x14ac:dyDescent="0.25"/>
    <row r="9795" ht="14.1" customHeight="1" x14ac:dyDescent="0.25"/>
    <row r="9796" ht="14.1" customHeight="1" x14ac:dyDescent="0.25"/>
    <row r="9797" ht="14.1" customHeight="1" x14ac:dyDescent="0.25"/>
    <row r="9798" ht="14.1" customHeight="1" x14ac:dyDescent="0.25"/>
    <row r="9799" ht="14.1" customHeight="1" x14ac:dyDescent="0.25"/>
    <row r="9800" ht="14.1" customHeight="1" x14ac:dyDescent="0.25"/>
    <row r="9801" ht="14.1" customHeight="1" x14ac:dyDescent="0.25"/>
    <row r="9802" ht="14.1" customHeight="1" x14ac:dyDescent="0.25"/>
    <row r="9803" ht="14.1" customHeight="1" x14ac:dyDescent="0.25"/>
    <row r="9804" ht="14.1" customHeight="1" x14ac:dyDescent="0.25"/>
    <row r="9805" ht="14.1" customHeight="1" x14ac:dyDescent="0.25"/>
    <row r="9806" ht="14.1" customHeight="1" x14ac:dyDescent="0.25"/>
    <row r="9807" ht="14.1" customHeight="1" x14ac:dyDescent="0.25"/>
    <row r="9808" ht="14.1" customHeight="1" x14ac:dyDescent="0.25"/>
    <row r="9809" ht="14.1" customHeight="1" x14ac:dyDescent="0.25"/>
    <row r="9810" ht="14.1" customHeight="1" x14ac:dyDescent="0.25"/>
    <row r="9811" ht="14.1" customHeight="1" x14ac:dyDescent="0.25"/>
    <row r="9812" ht="14.1" customHeight="1" x14ac:dyDescent="0.25"/>
    <row r="9813" ht="14.1" customHeight="1" x14ac:dyDescent="0.25"/>
    <row r="9814" ht="14.1" customHeight="1" x14ac:dyDescent="0.25"/>
    <row r="9815" ht="14.1" customHeight="1" x14ac:dyDescent="0.25"/>
    <row r="9816" ht="14.1" customHeight="1" x14ac:dyDescent="0.25"/>
    <row r="9817" ht="14.1" customHeight="1" x14ac:dyDescent="0.25"/>
    <row r="9818" ht="14.1" customHeight="1" x14ac:dyDescent="0.25"/>
    <row r="9819" ht="14.1" customHeight="1" x14ac:dyDescent="0.25"/>
    <row r="9820" ht="14.1" customHeight="1" x14ac:dyDescent="0.25"/>
    <row r="9821" ht="14.1" customHeight="1" x14ac:dyDescent="0.25"/>
    <row r="9822" ht="14.1" customHeight="1" x14ac:dyDescent="0.25"/>
    <row r="9823" ht="14.1" customHeight="1" x14ac:dyDescent="0.25"/>
    <row r="9824" ht="14.1" customHeight="1" x14ac:dyDescent="0.25"/>
    <row r="9825" ht="14.1" customHeight="1" x14ac:dyDescent="0.25"/>
    <row r="9826" ht="14.1" customHeight="1" x14ac:dyDescent="0.25"/>
    <row r="9827" ht="14.1" customHeight="1" x14ac:dyDescent="0.25"/>
    <row r="9828" ht="14.1" customHeight="1" x14ac:dyDescent="0.25"/>
    <row r="9829" ht="14.1" customHeight="1" x14ac:dyDescent="0.25"/>
    <row r="9830" ht="14.1" customHeight="1" x14ac:dyDescent="0.25"/>
    <row r="9831" ht="14.1" customHeight="1" x14ac:dyDescent="0.25"/>
    <row r="9832" ht="14.1" customHeight="1" x14ac:dyDescent="0.25"/>
    <row r="9833" ht="14.1" customHeight="1" x14ac:dyDescent="0.25"/>
    <row r="9834" ht="14.1" customHeight="1" x14ac:dyDescent="0.25"/>
    <row r="9835" ht="14.1" customHeight="1" x14ac:dyDescent="0.25"/>
    <row r="9836" ht="14.1" customHeight="1" x14ac:dyDescent="0.25"/>
    <row r="9837" ht="14.1" customHeight="1" x14ac:dyDescent="0.25"/>
    <row r="9838" ht="14.1" customHeight="1" x14ac:dyDescent="0.25"/>
    <row r="9839" ht="14.1" customHeight="1" x14ac:dyDescent="0.25"/>
    <row r="9840" ht="14.1" customHeight="1" x14ac:dyDescent="0.25"/>
    <row r="9841" ht="14.1" customHeight="1" x14ac:dyDescent="0.25"/>
    <row r="9842" ht="14.1" customHeight="1" x14ac:dyDescent="0.25"/>
    <row r="9843" ht="14.1" customHeight="1" x14ac:dyDescent="0.25"/>
    <row r="9844" ht="14.1" customHeight="1" x14ac:dyDescent="0.25"/>
    <row r="9845" ht="14.1" customHeight="1" x14ac:dyDescent="0.25"/>
    <row r="9846" ht="14.1" customHeight="1" x14ac:dyDescent="0.25"/>
    <row r="9847" ht="14.1" customHeight="1" x14ac:dyDescent="0.25"/>
    <row r="9848" ht="14.1" customHeight="1" x14ac:dyDescent="0.25"/>
    <row r="9849" ht="14.1" customHeight="1" x14ac:dyDescent="0.25"/>
    <row r="9850" ht="14.1" customHeight="1" x14ac:dyDescent="0.25"/>
    <row r="9851" ht="14.1" customHeight="1" x14ac:dyDescent="0.25"/>
    <row r="9852" ht="14.1" customHeight="1" x14ac:dyDescent="0.25"/>
    <row r="9853" ht="14.1" customHeight="1" x14ac:dyDescent="0.25"/>
    <row r="9854" ht="14.1" customHeight="1" x14ac:dyDescent="0.25"/>
    <row r="9855" ht="14.1" customHeight="1" x14ac:dyDescent="0.25"/>
    <row r="9856" ht="14.1" customHeight="1" x14ac:dyDescent="0.25"/>
    <row r="9857" ht="14.1" customHeight="1" x14ac:dyDescent="0.25"/>
    <row r="9858" ht="14.1" customHeight="1" x14ac:dyDescent="0.25"/>
    <row r="9859" ht="14.1" customHeight="1" x14ac:dyDescent="0.25"/>
    <row r="9860" ht="14.1" customHeight="1" x14ac:dyDescent="0.25"/>
    <row r="9861" ht="14.1" customHeight="1" x14ac:dyDescent="0.25"/>
    <row r="9862" ht="14.1" customHeight="1" x14ac:dyDescent="0.25"/>
    <row r="9863" ht="14.1" customHeight="1" x14ac:dyDescent="0.25"/>
    <row r="9864" ht="14.1" customHeight="1" x14ac:dyDescent="0.25"/>
    <row r="9865" ht="14.1" customHeight="1" x14ac:dyDescent="0.25"/>
    <row r="9866" ht="14.1" customHeight="1" x14ac:dyDescent="0.25"/>
    <row r="9867" ht="14.1" customHeight="1" x14ac:dyDescent="0.25"/>
    <row r="9868" ht="14.1" customHeight="1" x14ac:dyDescent="0.25"/>
    <row r="9869" ht="14.1" customHeight="1" x14ac:dyDescent="0.25"/>
    <row r="9870" ht="14.1" customHeight="1" x14ac:dyDescent="0.25"/>
    <row r="9871" ht="14.1" customHeight="1" x14ac:dyDescent="0.25"/>
    <row r="9872" ht="14.1" customHeight="1" x14ac:dyDescent="0.25"/>
    <row r="9873" ht="14.1" customHeight="1" x14ac:dyDescent="0.25"/>
    <row r="9874" ht="14.1" customHeight="1" x14ac:dyDescent="0.25"/>
    <row r="9875" ht="14.1" customHeight="1" x14ac:dyDescent="0.25"/>
    <row r="9876" ht="14.1" customHeight="1" x14ac:dyDescent="0.25"/>
    <row r="9877" ht="14.1" customHeight="1" x14ac:dyDescent="0.25"/>
    <row r="9878" ht="14.1" customHeight="1" x14ac:dyDescent="0.25"/>
    <row r="9879" ht="14.1" customHeight="1" x14ac:dyDescent="0.25"/>
    <row r="9880" ht="14.1" customHeight="1" x14ac:dyDescent="0.25"/>
    <row r="9881" ht="14.1" customHeight="1" x14ac:dyDescent="0.25"/>
    <row r="9882" ht="14.1" customHeight="1" x14ac:dyDescent="0.25"/>
    <row r="9883" ht="14.1" customHeight="1" x14ac:dyDescent="0.25"/>
    <row r="9884" ht="14.1" customHeight="1" x14ac:dyDescent="0.25"/>
    <row r="9885" ht="14.1" customHeight="1" x14ac:dyDescent="0.25"/>
    <row r="9886" ht="14.1" customHeight="1" x14ac:dyDescent="0.25"/>
    <row r="9887" ht="14.1" customHeight="1" x14ac:dyDescent="0.25"/>
    <row r="9888" ht="14.1" customHeight="1" x14ac:dyDescent="0.25"/>
    <row r="9889" ht="14.1" customHeight="1" x14ac:dyDescent="0.25"/>
    <row r="9890" ht="14.1" customHeight="1" x14ac:dyDescent="0.25"/>
    <row r="9891" ht="14.1" customHeight="1" x14ac:dyDescent="0.25"/>
    <row r="9892" ht="14.1" customHeight="1" x14ac:dyDescent="0.25"/>
    <row r="9893" ht="14.1" customHeight="1" x14ac:dyDescent="0.25"/>
    <row r="9894" ht="14.1" customHeight="1" x14ac:dyDescent="0.25"/>
    <row r="9895" ht="14.1" customHeight="1" x14ac:dyDescent="0.25"/>
    <row r="9896" ht="14.1" customHeight="1" x14ac:dyDescent="0.25"/>
    <row r="9897" ht="14.1" customHeight="1" x14ac:dyDescent="0.25"/>
    <row r="9898" ht="14.1" customHeight="1" x14ac:dyDescent="0.25"/>
    <row r="9899" ht="14.1" customHeight="1" x14ac:dyDescent="0.25"/>
    <row r="9900" ht="14.1" customHeight="1" x14ac:dyDescent="0.25"/>
    <row r="9901" ht="14.1" customHeight="1" x14ac:dyDescent="0.25"/>
    <row r="9902" ht="14.1" customHeight="1" x14ac:dyDescent="0.25"/>
    <row r="9903" ht="14.1" customHeight="1" x14ac:dyDescent="0.25"/>
    <row r="9904" ht="14.1" customHeight="1" x14ac:dyDescent="0.25"/>
    <row r="9905" ht="14.1" customHeight="1" x14ac:dyDescent="0.25"/>
    <row r="9906" ht="14.1" customHeight="1" x14ac:dyDescent="0.25"/>
    <row r="9907" ht="14.1" customHeight="1" x14ac:dyDescent="0.25"/>
    <row r="9908" ht="14.1" customHeight="1" x14ac:dyDescent="0.25"/>
    <row r="9909" ht="14.1" customHeight="1" x14ac:dyDescent="0.25"/>
    <row r="9910" ht="14.1" customHeight="1" x14ac:dyDescent="0.25"/>
    <row r="9911" ht="14.1" customHeight="1" x14ac:dyDescent="0.25"/>
    <row r="9912" ht="14.1" customHeight="1" x14ac:dyDescent="0.25"/>
    <row r="9913" ht="14.1" customHeight="1" x14ac:dyDescent="0.25"/>
    <row r="9914" ht="14.1" customHeight="1" x14ac:dyDescent="0.25"/>
    <row r="9915" ht="14.1" customHeight="1" x14ac:dyDescent="0.25"/>
    <row r="9916" ht="14.1" customHeight="1" x14ac:dyDescent="0.25"/>
    <row r="9917" ht="14.1" customHeight="1" x14ac:dyDescent="0.25"/>
    <row r="9918" ht="14.1" customHeight="1" x14ac:dyDescent="0.25"/>
    <row r="9919" ht="14.1" customHeight="1" x14ac:dyDescent="0.25"/>
    <row r="9920" ht="14.1" customHeight="1" x14ac:dyDescent="0.25"/>
    <row r="9921" ht="14.1" customHeight="1" x14ac:dyDescent="0.25"/>
    <row r="9922" ht="14.1" customHeight="1" x14ac:dyDescent="0.25"/>
    <row r="9923" ht="14.1" customHeight="1" x14ac:dyDescent="0.25"/>
    <row r="9924" ht="14.1" customHeight="1" x14ac:dyDescent="0.25"/>
    <row r="9925" ht="14.1" customHeight="1" x14ac:dyDescent="0.25"/>
    <row r="9926" ht="14.1" customHeight="1" x14ac:dyDescent="0.25"/>
    <row r="9927" ht="14.1" customHeight="1" x14ac:dyDescent="0.25"/>
    <row r="9928" ht="14.1" customHeight="1" x14ac:dyDescent="0.25"/>
    <row r="9929" ht="14.1" customHeight="1" x14ac:dyDescent="0.25"/>
    <row r="9930" ht="14.1" customHeight="1" x14ac:dyDescent="0.25"/>
    <row r="9931" ht="14.1" customHeight="1" x14ac:dyDescent="0.25"/>
    <row r="9932" ht="14.1" customHeight="1" x14ac:dyDescent="0.25"/>
    <row r="9933" ht="14.1" customHeight="1" x14ac:dyDescent="0.25"/>
    <row r="9934" ht="14.1" customHeight="1" x14ac:dyDescent="0.25"/>
    <row r="9935" ht="14.1" customHeight="1" x14ac:dyDescent="0.25"/>
    <row r="9936" ht="14.1" customHeight="1" x14ac:dyDescent="0.25"/>
    <row r="9937" ht="14.1" customHeight="1" x14ac:dyDescent="0.25"/>
    <row r="9938" ht="14.1" customHeight="1" x14ac:dyDescent="0.25"/>
    <row r="9939" ht="14.1" customHeight="1" x14ac:dyDescent="0.25"/>
    <row r="9940" ht="14.1" customHeight="1" x14ac:dyDescent="0.25"/>
    <row r="9941" ht="14.1" customHeight="1" x14ac:dyDescent="0.25"/>
    <row r="9942" ht="14.1" customHeight="1" x14ac:dyDescent="0.25"/>
    <row r="9943" ht="14.1" customHeight="1" x14ac:dyDescent="0.25"/>
    <row r="9944" ht="14.1" customHeight="1" x14ac:dyDescent="0.25"/>
    <row r="9945" ht="14.1" customHeight="1" x14ac:dyDescent="0.25"/>
    <row r="9946" ht="14.1" customHeight="1" x14ac:dyDescent="0.25"/>
    <row r="9947" ht="14.1" customHeight="1" x14ac:dyDescent="0.25"/>
    <row r="9948" ht="14.1" customHeight="1" x14ac:dyDescent="0.25"/>
    <row r="9949" ht="14.1" customHeight="1" x14ac:dyDescent="0.25"/>
    <row r="9950" ht="14.1" customHeight="1" x14ac:dyDescent="0.25"/>
    <row r="9951" ht="14.1" customHeight="1" x14ac:dyDescent="0.25"/>
    <row r="9952" ht="14.1" customHeight="1" x14ac:dyDescent="0.25"/>
    <row r="9953" ht="14.1" customHeight="1" x14ac:dyDescent="0.25"/>
    <row r="9954" ht="14.1" customHeight="1" x14ac:dyDescent="0.25"/>
    <row r="9955" ht="14.1" customHeight="1" x14ac:dyDescent="0.25"/>
    <row r="9956" ht="14.1" customHeight="1" x14ac:dyDescent="0.25"/>
    <row r="9957" ht="14.1" customHeight="1" x14ac:dyDescent="0.25"/>
    <row r="9958" ht="14.1" customHeight="1" x14ac:dyDescent="0.25"/>
    <row r="9959" ht="14.1" customHeight="1" x14ac:dyDescent="0.25"/>
    <row r="9960" ht="14.1" customHeight="1" x14ac:dyDescent="0.25"/>
    <row r="9961" ht="14.1" customHeight="1" x14ac:dyDescent="0.25"/>
    <row r="9962" ht="14.1" customHeight="1" x14ac:dyDescent="0.25"/>
    <row r="9963" ht="14.1" customHeight="1" x14ac:dyDescent="0.25"/>
    <row r="9964" ht="14.1" customHeight="1" x14ac:dyDescent="0.25"/>
    <row r="9965" ht="14.1" customHeight="1" x14ac:dyDescent="0.25"/>
    <row r="9966" ht="14.1" customHeight="1" x14ac:dyDescent="0.25"/>
    <row r="9967" ht="14.1" customHeight="1" x14ac:dyDescent="0.25"/>
    <row r="9968" ht="14.1" customHeight="1" x14ac:dyDescent="0.25"/>
    <row r="9969" ht="14.1" customHeight="1" x14ac:dyDescent="0.25"/>
    <row r="9970" ht="14.1" customHeight="1" x14ac:dyDescent="0.25"/>
    <row r="9971" ht="14.1" customHeight="1" x14ac:dyDescent="0.25"/>
    <row r="9972" ht="14.1" customHeight="1" x14ac:dyDescent="0.25"/>
    <row r="9973" ht="14.1" customHeight="1" x14ac:dyDescent="0.25"/>
    <row r="9974" ht="14.1" customHeight="1" x14ac:dyDescent="0.25"/>
    <row r="9975" ht="14.1" customHeight="1" x14ac:dyDescent="0.25"/>
    <row r="9976" ht="14.1" customHeight="1" x14ac:dyDescent="0.25"/>
    <row r="9977" ht="14.1" customHeight="1" x14ac:dyDescent="0.25"/>
    <row r="9978" ht="14.1" customHeight="1" x14ac:dyDescent="0.25"/>
    <row r="9979" ht="14.1" customHeight="1" x14ac:dyDescent="0.25"/>
    <row r="9980" ht="14.1" customHeight="1" x14ac:dyDescent="0.25"/>
    <row r="9981" ht="14.1" customHeight="1" x14ac:dyDescent="0.25"/>
    <row r="9982" ht="14.1" customHeight="1" x14ac:dyDescent="0.25"/>
    <row r="9983" ht="14.1" customHeight="1" x14ac:dyDescent="0.25"/>
    <row r="9984" ht="14.1" customHeight="1" x14ac:dyDescent="0.25"/>
    <row r="9985" ht="14.1" customHeight="1" x14ac:dyDescent="0.25"/>
    <row r="9986" ht="14.1" customHeight="1" x14ac:dyDescent="0.25"/>
    <row r="9987" ht="14.1" customHeight="1" x14ac:dyDescent="0.25"/>
    <row r="9988" ht="14.1" customHeight="1" x14ac:dyDescent="0.25"/>
    <row r="9989" ht="14.1" customHeight="1" x14ac:dyDescent="0.25"/>
    <row r="9990" ht="14.1" customHeight="1" x14ac:dyDescent="0.25"/>
    <row r="9991" ht="14.1" customHeight="1" x14ac:dyDescent="0.25"/>
    <row r="9992" ht="14.1" customHeight="1" x14ac:dyDescent="0.25"/>
    <row r="9993" ht="14.1" customHeight="1" x14ac:dyDescent="0.25"/>
    <row r="9994" ht="14.1" customHeight="1" x14ac:dyDescent="0.25"/>
    <row r="9995" ht="14.1" customHeight="1" x14ac:dyDescent="0.25"/>
    <row r="9996" ht="14.1" customHeight="1" x14ac:dyDescent="0.25"/>
    <row r="9997" ht="14.1" customHeight="1" x14ac:dyDescent="0.25"/>
    <row r="9998" ht="14.1" customHeight="1" x14ac:dyDescent="0.25"/>
    <row r="9999" ht="14.1" customHeight="1" x14ac:dyDescent="0.25"/>
    <row r="10000" ht="14.1" customHeight="1" x14ac:dyDescent="0.25"/>
    <row r="10001" ht="14.1" customHeight="1" x14ac:dyDescent="0.25"/>
    <row r="10002" ht="14.1" customHeight="1" x14ac:dyDescent="0.25"/>
    <row r="10003" ht="14.1" customHeight="1" x14ac:dyDescent="0.25"/>
    <row r="10004" ht="14.1" customHeight="1" x14ac:dyDescent="0.25"/>
    <row r="10005" ht="14.1" customHeight="1" x14ac:dyDescent="0.25"/>
    <row r="10006" ht="14.1" customHeight="1" x14ac:dyDescent="0.25"/>
    <row r="10007" ht="14.1" customHeight="1" x14ac:dyDescent="0.25"/>
    <row r="10008" ht="14.1" customHeight="1" x14ac:dyDescent="0.25"/>
    <row r="10009" ht="14.1" customHeight="1" x14ac:dyDescent="0.25"/>
    <row r="10010" ht="14.1" customHeight="1" x14ac:dyDescent="0.25"/>
    <row r="10011" ht="14.1" customHeight="1" x14ac:dyDescent="0.25"/>
    <row r="10012" ht="14.1" customHeight="1" x14ac:dyDescent="0.25"/>
    <row r="10013" ht="14.1" customHeight="1" x14ac:dyDescent="0.25"/>
    <row r="10014" ht="14.1" customHeight="1" x14ac:dyDescent="0.25"/>
    <row r="10015" ht="14.1" customHeight="1" x14ac:dyDescent="0.25"/>
    <row r="10016" ht="14.1" customHeight="1" x14ac:dyDescent="0.25"/>
    <row r="10017" ht="14.1" customHeight="1" x14ac:dyDescent="0.25"/>
    <row r="10018" ht="14.1" customHeight="1" x14ac:dyDescent="0.25"/>
    <row r="10019" ht="14.1" customHeight="1" x14ac:dyDescent="0.25"/>
    <row r="10020" ht="14.1" customHeight="1" x14ac:dyDescent="0.25"/>
    <row r="10021" ht="14.1" customHeight="1" x14ac:dyDescent="0.25"/>
    <row r="10022" ht="14.1" customHeight="1" x14ac:dyDescent="0.25"/>
    <row r="10023" ht="14.1" customHeight="1" x14ac:dyDescent="0.25"/>
    <row r="10024" ht="14.1" customHeight="1" x14ac:dyDescent="0.25"/>
    <row r="10025" ht="14.1" customHeight="1" x14ac:dyDescent="0.25"/>
    <row r="10026" ht="14.1" customHeight="1" x14ac:dyDescent="0.25"/>
    <row r="10027" ht="14.1" customHeight="1" x14ac:dyDescent="0.25"/>
    <row r="10028" ht="14.1" customHeight="1" x14ac:dyDescent="0.25"/>
    <row r="10029" ht="14.1" customHeight="1" x14ac:dyDescent="0.25"/>
    <row r="10030" ht="14.1" customHeight="1" x14ac:dyDescent="0.25"/>
    <row r="10031" ht="14.1" customHeight="1" x14ac:dyDescent="0.25"/>
    <row r="10032" ht="14.1" customHeight="1" x14ac:dyDescent="0.25"/>
    <row r="10033" ht="14.1" customHeight="1" x14ac:dyDescent="0.25"/>
    <row r="10034" ht="14.1" customHeight="1" x14ac:dyDescent="0.25"/>
    <row r="10035" ht="14.1" customHeight="1" x14ac:dyDescent="0.25"/>
    <row r="10036" ht="14.1" customHeight="1" x14ac:dyDescent="0.25"/>
    <row r="10037" ht="14.1" customHeight="1" x14ac:dyDescent="0.25"/>
    <row r="10038" ht="14.1" customHeight="1" x14ac:dyDescent="0.25"/>
    <row r="10039" ht="14.1" customHeight="1" x14ac:dyDescent="0.25"/>
    <row r="10040" ht="14.1" customHeight="1" x14ac:dyDescent="0.25"/>
    <row r="10041" ht="14.1" customHeight="1" x14ac:dyDescent="0.25"/>
    <row r="10042" ht="14.1" customHeight="1" x14ac:dyDescent="0.25"/>
    <row r="10043" ht="14.1" customHeight="1" x14ac:dyDescent="0.25"/>
    <row r="10044" ht="14.1" customHeight="1" x14ac:dyDescent="0.25"/>
    <row r="10045" ht="14.1" customHeight="1" x14ac:dyDescent="0.25"/>
    <row r="10046" ht="14.1" customHeight="1" x14ac:dyDescent="0.25"/>
    <row r="10047" ht="14.1" customHeight="1" x14ac:dyDescent="0.25"/>
    <row r="10048" ht="14.1" customHeight="1" x14ac:dyDescent="0.25"/>
    <row r="10049" ht="14.1" customHeight="1" x14ac:dyDescent="0.25"/>
    <row r="10050" ht="14.1" customHeight="1" x14ac:dyDescent="0.25"/>
    <row r="10051" ht="14.1" customHeight="1" x14ac:dyDescent="0.25"/>
    <row r="10052" ht="14.1" customHeight="1" x14ac:dyDescent="0.25"/>
    <row r="10053" ht="14.1" customHeight="1" x14ac:dyDescent="0.25"/>
    <row r="10054" ht="14.1" customHeight="1" x14ac:dyDescent="0.25"/>
    <row r="10055" ht="14.1" customHeight="1" x14ac:dyDescent="0.25"/>
    <row r="10056" ht="14.1" customHeight="1" x14ac:dyDescent="0.25"/>
    <row r="10057" ht="14.1" customHeight="1" x14ac:dyDescent="0.25"/>
    <row r="10058" ht="14.1" customHeight="1" x14ac:dyDescent="0.25"/>
    <row r="10059" ht="14.1" customHeight="1" x14ac:dyDescent="0.25"/>
    <row r="10060" ht="14.1" customHeight="1" x14ac:dyDescent="0.25"/>
    <row r="10061" ht="14.1" customHeight="1" x14ac:dyDescent="0.25"/>
    <row r="10062" ht="14.1" customHeight="1" x14ac:dyDescent="0.25"/>
    <row r="10063" ht="14.1" customHeight="1" x14ac:dyDescent="0.25"/>
    <row r="10064" ht="14.1" customHeight="1" x14ac:dyDescent="0.25"/>
    <row r="10065" ht="14.1" customHeight="1" x14ac:dyDescent="0.25"/>
    <row r="10066" ht="14.1" customHeight="1" x14ac:dyDescent="0.25"/>
    <row r="10067" ht="14.1" customHeight="1" x14ac:dyDescent="0.25"/>
    <row r="10068" ht="14.1" customHeight="1" x14ac:dyDescent="0.25"/>
    <row r="10069" ht="14.1" customHeight="1" x14ac:dyDescent="0.25"/>
    <row r="10070" ht="14.1" customHeight="1" x14ac:dyDescent="0.25"/>
    <row r="10071" ht="14.1" customHeight="1" x14ac:dyDescent="0.25"/>
    <row r="10072" ht="14.1" customHeight="1" x14ac:dyDescent="0.25"/>
    <row r="10073" ht="14.1" customHeight="1" x14ac:dyDescent="0.25"/>
    <row r="10074" ht="14.1" customHeight="1" x14ac:dyDescent="0.25"/>
    <row r="10075" ht="14.1" customHeight="1" x14ac:dyDescent="0.25"/>
    <row r="10076" ht="14.1" customHeight="1" x14ac:dyDescent="0.25"/>
    <row r="10077" ht="14.1" customHeight="1" x14ac:dyDescent="0.25"/>
    <row r="10078" ht="14.1" customHeight="1" x14ac:dyDescent="0.25"/>
    <row r="10079" ht="14.1" customHeight="1" x14ac:dyDescent="0.25"/>
    <row r="10080" ht="14.1" customHeight="1" x14ac:dyDescent="0.25"/>
    <row r="10081" ht="14.1" customHeight="1" x14ac:dyDescent="0.25"/>
    <row r="10082" ht="14.1" customHeight="1" x14ac:dyDescent="0.25"/>
    <row r="10083" ht="14.1" customHeight="1" x14ac:dyDescent="0.25"/>
    <row r="10084" ht="14.1" customHeight="1" x14ac:dyDescent="0.25"/>
    <row r="10085" ht="14.1" customHeight="1" x14ac:dyDescent="0.25"/>
    <row r="10086" ht="14.1" customHeight="1" x14ac:dyDescent="0.25"/>
    <row r="10087" ht="14.1" customHeight="1" x14ac:dyDescent="0.25"/>
    <row r="10088" ht="14.1" customHeight="1" x14ac:dyDescent="0.25"/>
    <row r="10089" ht="14.1" customHeight="1" x14ac:dyDescent="0.25"/>
    <row r="10090" ht="14.1" customHeight="1" x14ac:dyDescent="0.25"/>
    <row r="10091" ht="14.1" customHeight="1" x14ac:dyDescent="0.25"/>
    <row r="10092" ht="14.1" customHeight="1" x14ac:dyDescent="0.25"/>
    <row r="10093" ht="14.1" customHeight="1" x14ac:dyDescent="0.25"/>
    <row r="10094" ht="14.1" customHeight="1" x14ac:dyDescent="0.25"/>
    <row r="10095" ht="14.1" customHeight="1" x14ac:dyDescent="0.25"/>
    <row r="10096" ht="14.1" customHeight="1" x14ac:dyDescent="0.25"/>
    <row r="10097" ht="14.1" customHeight="1" x14ac:dyDescent="0.25"/>
    <row r="10098" ht="14.1" customHeight="1" x14ac:dyDescent="0.25"/>
    <row r="10099" ht="14.1" customHeight="1" x14ac:dyDescent="0.25"/>
    <row r="10100" ht="14.1" customHeight="1" x14ac:dyDescent="0.25"/>
    <row r="10101" ht="14.1" customHeight="1" x14ac:dyDescent="0.25"/>
    <row r="10102" ht="14.1" customHeight="1" x14ac:dyDescent="0.25"/>
    <row r="10103" ht="14.1" customHeight="1" x14ac:dyDescent="0.25"/>
    <row r="10104" ht="14.1" customHeight="1" x14ac:dyDescent="0.25"/>
    <row r="10105" ht="14.1" customHeight="1" x14ac:dyDescent="0.25"/>
    <row r="10106" ht="14.1" customHeight="1" x14ac:dyDescent="0.25"/>
    <row r="10107" ht="14.1" customHeight="1" x14ac:dyDescent="0.25"/>
    <row r="10108" ht="14.1" customHeight="1" x14ac:dyDescent="0.25"/>
    <row r="10109" ht="14.1" customHeight="1" x14ac:dyDescent="0.25"/>
    <row r="10110" ht="14.1" customHeight="1" x14ac:dyDescent="0.25"/>
    <row r="10111" ht="14.1" customHeight="1" x14ac:dyDescent="0.25"/>
    <row r="10112" ht="14.1" customHeight="1" x14ac:dyDescent="0.25"/>
    <row r="10113" ht="14.1" customHeight="1" x14ac:dyDescent="0.25"/>
    <row r="10114" ht="14.1" customHeight="1" x14ac:dyDescent="0.25"/>
    <row r="10115" ht="14.1" customHeight="1" x14ac:dyDescent="0.25"/>
    <row r="10116" ht="14.1" customHeight="1" x14ac:dyDescent="0.25"/>
    <row r="10117" ht="14.1" customHeight="1" x14ac:dyDescent="0.25"/>
    <row r="10118" ht="14.1" customHeight="1" x14ac:dyDescent="0.25"/>
    <row r="10119" ht="14.1" customHeight="1" x14ac:dyDescent="0.25"/>
    <row r="10120" ht="14.1" customHeight="1" x14ac:dyDescent="0.25"/>
    <row r="10121" ht="14.1" customHeight="1" x14ac:dyDescent="0.25"/>
    <row r="10122" ht="14.1" customHeight="1" x14ac:dyDescent="0.25"/>
    <row r="10123" ht="14.1" customHeight="1" x14ac:dyDescent="0.25"/>
    <row r="10124" ht="14.1" customHeight="1" x14ac:dyDescent="0.25"/>
    <row r="10125" ht="14.1" customHeight="1" x14ac:dyDescent="0.25"/>
    <row r="10126" ht="14.1" customHeight="1" x14ac:dyDescent="0.25"/>
    <row r="10127" ht="14.1" customHeight="1" x14ac:dyDescent="0.25"/>
    <row r="10128" ht="14.1" customHeight="1" x14ac:dyDescent="0.25"/>
    <row r="10129" ht="14.1" customHeight="1" x14ac:dyDescent="0.25"/>
    <row r="10130" ht="14.1" customHeight="1" x14ac:dyDescent="0.25"/>
    <row r="10131" ht="14.1" customHeight="1" x14ac:dyDescent="0.25"/>
    <row r="10132" ht="14.1" customHeight="1" x14ac:dyDescent="0.25"/>
    <row r="10133" ht="14.1" customHeight="1" x14ac:dyDescent="0.25"/>
    <row r="10134" ht="14.1" customHeight="1" x14ac:dyDescent="0.25"/>
    <row r="10135" ht="14.1" customHeight="1" x14ac:dyDescent="0.25"/>
    <row r="10136" ht="14.1" customHeight="1" x14ac:dyDescent="0.25"/>
    <row r="10137" ht="14.1" customHeight="1" x14ac:dyDescent="0.25"/>
    <row r="10138" ht="14.1" customHeight="1" x14ac:dyDescent="0.25"/>
    <row r="10139" ht="14.1" customHeight="1" x14ac:dyDescent="0.25"/>
    <row r="10140" ht="14.1" customHeight="1" x14ac:dyDescent="0.25"/>
    <row r="10141" ht="14.1" customHeight="1" x14ac:dyDescent="0.25"/>
    <row r="10142" ht="14.1" customHeight="1" x14ac:dyDescent="0.25"/>
    <row r="10143" ht="14.1" customHeight="1" x14ac:dyDescent="0.25"/>
    <row r="10144" ht="14.1" customHeight="1" x14ac:dyDescent="0.25"/>
    <row r="10145" ht="14.1" customHeight="1" x14ac:dyDescent="0.25"/>
    <row r="10146" ht="14.1" customHeight="1" x14ac:dyDescent="0.25"/>
    <row r="10147" ht="14.1" customHeight="1" x14ac:dyDescent="0.25"/>
    <row r="10148" ht="14.1" customHeight="1" x14ac:dyDescent="0.25"/>
    <row r="10149" ht="14.1" customHeight="1" x14ac:dyDescent="0.25"/>
    <row r="10150" ht="14.1" customHeight="1" x14ac:dyDescent="0.25"/>
    <row r="10151" ht="14.1" customHeight="1" x14ac:dyDescent="0.25"/>
    <row r="10152" ht="14.1" customHeight="1" x14ac:dyDescent="0.25"/>
    <row r="10153" ht="14.1" customHeight="1" x14ac:dyDescent="0.25"/>
    <row r="10154" ht="14.1" customHeight="1" x14ac:dyDescent="0.25"/>
    <row r="10155" ht="14.1" customHeight="1" x14ac:dyDescent="0.25"/>
    <row r="10156" ht="14.1" customHeight="1" x14ac:dyDescent="0.25"/>
    <row r="10157" ht="14.1" customHeight="1" x14ac:dyDescent="0.25"/>
    <row r="10158" ht="14.1" customHeight="1" x14ac:dyDescent="0.25"/>
    <row r="10159" ht="14.1" customHeight="1" x14ac:dyDescent="0.25"/>
    <row r="10160" ht="14.1" customHeight="1" x14ac:dyDescent="0.25"/>
    <row r="10161" ht="14.1" customHeight="1" x14ac:dyDescent="0.25"/>
    <row r="10162" ht="14.1" customHeight="1" x14ac:dyDescent="0.25"/>
    <row r="10163" ht="14.1" customHeight="1" x14ac:dyDescent="0.25"/>
    <row r="10164" ht="14.1" customHeight="1" x14ac:dyDescent="0.25"/>
    <row r="10165" ht="14.1" customHeight="1" x14ac:dyDescent="0.25"/>
    <row r="10166" ht="14.1" customHeight="1" x14ac:dyDescent="0.25"/>
    <row r="10167" ht="14.1" customHeight="1" x14ac:dyDescent="0.25"/>
    <row r="10168" ht="14.1" customHeight="1" x14ac:dyDescent="0.25"/>
    <row r="10169" ht="14.1" customHeight="1" x14ac:dyDescent="0.25"/>
    <row r="10170" ht="14.1" customHeight="1" x14ac:dyDescent="0.25"/>
    <row r="10171" ht="14.1" customHeight="1" x14ac:dyDescent="0.25"/>
    <row r="10172" ht="14.1" customHeight="1" x14ac:dyDescent="0.25"/>
    <row r="10173" ht="14.1" customHeight="1" x14ac:dyDescent="0.25"/>
    <row r="10174" ht="14.1" customHeight="1" x14ac:dyDescent="0.25"/>
    <row r="10175" ht="14.1" customHeight="1" x14ac:dyDescent="0.25"/>
    <row r="10176" ht="14.1" customHeight="1" x14ac:dyDescent="0.25"/>
    <row r="10177" ht="14.1" customHeight="1" x14ac:dyDescent="0.25"/>
    <row r="10178" ht="14.1" customHeight="1" x14ac:dyDescent="0.25"/>
    <row r="10179" ht="14.1" customHeight="1" x14ac:dyDescent="0.25"/>
    <row r="10180" ht="14.1" customHeight="1" x14ac:dyDescent="0.25"/>
    <row r="10181" ht="14.1" customHeight="1" x14ac:dyDescent="0.25"/>
    <row r="10182" ht="14.1" customHeight="1" x14ac:dyDescent="0.25"/>
    <row r="10183" ht="14.1" customHeight="1" x14ac:dyDescent="0.25"/>
    <row r="10184" ht="14.1" customHeight="1" x14ac:dyDescent="0.25"/>
    <row r="10185" ht="14.1" customHeight="1" x14ac:dyDescent="0.25"/>
    <row r="10186" ht="14.1" customHeight="1" x14ac:dyDescent="0.25"/>
    <row r="10187" ht="14.1" customHeight="1" x14ac:dyDescent="0.25"/>
    <row r="10188" ht="14.1" customHeight="1" x14ac:dyDescent="0.25"/>
    <row r="10189" ht="14.1" customHeight="1" x14ac:dyDescent="0.25"/>
    <row r="10190" ht="14.1" customHeight="1" x14ac:dyDescent="0.25"/>
    <row r="10191" ht="14.1" customHeight="1" x14ac:dyDescent="0.25"/>
    <row r="10192" ht="14.1" customHeight="1" x14ac:dyDescent="0.25"/>
    <row r="10193" ht="14.1" customHeight="1" x14ac:dyDescent="0.25"/>
    <row r="10194" ht="14.1" customHeight="1" x14ac:dyDescent="0.25"/>
    <row r="10195" ht="14.1" customHeight="1" x14ac:dyDescent="0.25"/>
    <row r="10196" ht="14.1" customHeight="1" x14ac:dyDescent="0.25"/>
    <row r="10197" ht="14.1" customHeight="1" x14ac:dyDescent="0.25"/>
    <row r="10198" ht="14.1" customHeight="1" x14ac:dyDescent="0.25"/>
    <row r="10199" ht="14.1" customHeight="1" x14ac:dyDescent="0.25"/>
    <row r="10200" ht="14.1" customHeight="1" x14ac:dyDescent="0.25"/>
    <row r="10201" ht="14.1" customHeight="1" x14ac:dyDescent="0.25"/>
    <row r="10202" ht="14.1" customHeight="1" x14ac:dyDescent="0.25"/>
    <row r="10203" ht="14.1" customHeight="1" x14ac:dyDescent="0.25"/>
    <row r="10204" ht="14.1" customHeight="1" x14ac:dyDescent="0.25"/>
    <row r="10205" ht="14.1" customHeight="1" x14ac:dyDescent="0.25"/>
    <row r="10206" ht="14.1" customHeight="1" x14ac:dyDescent="0.25"/>
    <row r="10207" ht="14.1" customHeight="1" x14ac:dyDescent="0.25"/>
    <row r="10208" ht="14.1" customHeight="1" x14ac:dyDescent="0.25"/>
    <row r="10209" ht="14.1" customHeight="1" x14ac:dyDescent="0.25"/>
    <row r="10210" ht="14.1" customHeight="1" x14ac:dyDescent="0.25"/>
    <row r="10211" ht="14.1" customHeight="1" x14ac:dyDescent="0.25"/>
    <row r="10212" ht="14.1" customHeight="1" x14ac:dyDescent="0.25"/>
    <row r="10213" ht="14.1" customHeight="1" x14ac:dyDescent="0.25"/>
    <row r="10214" ht="14.1" customHeight="1" x14ac:dyDescent="0.25"/>
    <row r="10215" ht="14.1" customHeight="1" x14ac:dyDescent="0.25"/>
    <row r="10216" ht="14.1" customHeight="1" x14ac:dyDescent="0.25"/>
    <row r="10217" ht="14.1" customHeight="1" x14ac:dyDescent="0.25"/>
    <row r="10218" ht="14.1" customHeight="1" x14ac:dyDescent="0.25"/>
    <row r="10219" ht="14.1" customHeight="1" x14ac:dyDescent="0.25"/>
    <row r="10220" ht="14.1" customHeight="1" x14ac:dyDescent="0.25"/>
    <row r="10221" ht="14.1" customHeight="1" x14ac:dyDescent="0.25"/>
    <row r="10222" ht="14.1" customHeight="1" x14ac:dyDescent="0.25"/>
    <row r="10223" ht="14.1" customHeight="1" x14ac:dyDescent="0.25"/>
    <row r="10224" ht="14.1" customHeight="1" x14ac:dyDescent="0.25"/>
    <row r="10225" ht="14.1" customHeight="1" x14ac:dyDescent="0.25"/>
    <row r="10226" ht="14.1" customHeight="1" x14ac:dyDescent="0.25"/>
    <row r="10227" ht="14.1" customHeight="1" x14ac:dyDescent="0.25"/>
    <row r="10228" ht="14.1" customHeight="1" x14ac:dyDescent="0.25"/>
    <row r="10229" ht="14.1" customHeight="1" x14ac:dyDescent="0.25"/>
    <row r="10230" ht="14.1" customHeight="1" x14ac:dyDescent="0.25"/>
    <row r="10231" ht="14.1" customHeight="1" x14ac:dyDescent="0.25"/>
    <row r="10232" ht="14.1" customHeight="1" x14ac:dyDescent="0.25"/>
    <row r="10233" ht="14.1" customHeight="1" x14ac:dyDescent="0.25"/>
    <row r="10234" ht="14.1" customHeight="1" x14ac:dyDescent="0.25"/>
    <row r="10235" ht="14.1" customHeight="1" x14ac:dyDescent="0.25"/>
    <row r="10236" ht="14.1" customHeight="1" x14ac:dyDescent="0.25"/>
    <row r="10237" ht="14.1" customHeight="1" x14ac:dyDescent="0.25"/>
    <row r="10238" ht="14.1" customHeight="1" x14ac:dyDescent="0.25"/>
    <row r="10239" ht="14.1" customHeight="1" x14ac:dyDescent="0.25"/>
    <row r="10240" ht="14.1" customHeight="1" x14ac:dyDescent="0.25"/>
    <row r="10241" ht="14.1" customHeight="1" x14ac:dyDescent="0.25"/>
    <row r="10242" ht="14.1" customHeight="1" x14ac:dyDescent="0.25"/>
    <row r="10243" ht="14.1" customHeight="1" x14ac:dyDescent="0.25"/>
    <row r="10244" ht="14.1" customHeight="1" x14ac:dyDescent="0.25"/>
    <row r="10245" ht="14.1" customHeight="1" x14ac:dyDescent="0.25"/>
    <row r="10246" ht="14.1" customHeight="1" x14ac:dyDescent="0.25"/>
    <row r="10247" ht="14.1" customHeight="1" x14ac:dyDescent="0.25"/>
    <row r="10248" ht="14.1" customHeight="1" x14ac:dyDescent="0.25"/>
    <row r="10249" ht="14.1" customHeight="1" x14ac:dyDescent="0.25"/>
    <row r="10250" ht="14.1" customHeight="1" x14ac:dyDescent="0.25"/>
    <row r="10251" ht="14.1" customHeight="1" x14ac:dyDescent="0.25"/>
    <row r="10252" ht="14.1" customHeight="1" x14ac:dyDescent="0.25"/>
    <row r="10253" ht="14.1" customHeight="1" x14ac:dyDescent="0.25"/>
    <row r="10254" ht="14.1" customHeight="1" x14ac:dyDescent="0.25"/>
    <row r="10255" ht="14.1" customHeight="1" x14ac:dyDescent="0.25"/>
    <row r="10256" ht="14.1" customHeight="1" x14ac:dyDescent="0.25"/>
    <row r="10257" ht="14.1" customHeight="1" x14ac:dyDescent="0.25"/>
    <row r="10258" ht="14.1" customHeight="1" x14ac:dyDescent="0.25"/>
    <row r="10259" ht="14.1" customHeight="1" x14ac:dyDescent="0.25"/>
    <row r="10260" ht="14.1" customHeight="1" x14ac:dyDescent="0.25"/>
    <row r="10261" ht="14.1" customHeight="1" x14ac:dyDescent="0.25"/>
    <row r="10262" ht="14.1" customHeight="1" x14ac:dyDescent="0.25"/>
    <row r="10263" ht="14.1" customHeight="1" x14ac:dyDescent="0.25"/>
    <row r="10264" ht="14.1" customHeight="1" x14ac:dyDescent="0.25"/>
    <row r="10265" ht="14.1" customHeight="1" x14ac:dyDescent="0.25"/>
    <row r="10266" ht="14.1" customHeight="1" x14ac:dyDescent="0.25"/>
    <row r="10267" ht="14.1" customHeight="1" x14ac:dyDescent="0.25"/>
    <row r="10268" ht="14.1" customHeight="1" x14ac:dyDescent="0.25"/>
    <row r="10269" ht="14.1" customHeight="1" x14ac:dyDescent="0.25"/>
    <row r="10270" ht="14.1" customHeight="1" x14ac:dyDescent="0.25"/>
    <row r="10271" ht="14.1" customHeight="1" x14ac:dyDescent="0.25"/>
    <row r="10272" ht="14.1" customHeight="1" x14ac:dyDescent="0.25"/>
    <row r="10273" ht="14.1" customHeight="1" x14ac:dyDescent="0.25"/>
    <row r="10274" ht="14.1" customHeight="1" x14ac:dyDescent="0.25"/>
    <row r="10275" ht="14.1" customHeight="1" x14ac:dyDescent="0.25"/>
    <row r="10276" ht="14.1" customHeight="1" x14ac:dyDescent="0.25"/>
    <row r="10277" ht="14.1" customHeight="1" x14ac:dyDescent="0.25"/>
    <row r="10278" ht="14.1" customHeight="1" x14ac:dyDescent="0.25"/>
    <row r="10279" ht="14.1" customHeight="1" x14ac:dyDescent="0.25"/>
    <row r="10280" ht="14.1" customHeight="1" x14ac:dyDescent="0.25"/>
    <row r="10281" ht="14.1" customHeight="1" x14ac:dyDescent="0.25"/>
    <row r="10282" ht="14.1" customHeight="1" x14ac:dyDescent="0.25"/>
    <row r="10283" ht="14.1" customHeight="1" x14ac:dyDescent="0.25"/>
    <row r="10284" ht="14.1" customHeight="1" x14ac:dyDescent="0.25"/>
    <row r="10285" ht="14.1" customHeight="1" x14ac:dyDescent="0.25"/>
    <row r="10286" ht="14.1" customHeight="1" x14ac:dyDescent="0.25"/>
    <row r="10287" ht="14.1" customHeight="1" x14ac:dyDescent="0.25"/>
    <row r="10288" ht="14.1" customHeight="1" x14ac:dyDescent="0.25"/>
    <row r="10289" ht="14.1" customHeight="1" x14ac:dyDescent="0.25"/>
    <row r="10290" ht="14.1" customHeight="1" x14ac:dyDescent="0.25"/>
    <row r="10291" ht="14.1" customHeight="1" x14ac:dyDescent="0.25"/>
    <row r="10292" ht="14.1" customHeight="1" x14ac:dyDescent="0.25"/>
    <row r="10293" ht="14.1" customHeight="1" x14ac:dyDescent="0.25"/>
    <row r="10294" ht="14.1" customHeight="1" x14ac:dyDescent="0.25"/>
    <row r="10295" ht="14.1" customHeight="1" x14ac:dyDescent="0.25"/>
    <row r="10296" ht="14.1" customHeight="1" x14ac:dyDescent="0.25"/>
    <row r="10297" ht="14.1" customHeight="1" x14ac:dyDescent="0.25"/>
    <row r="10298" ht="14.1" customHeight="1" x14ac:dyDescent="0.25"/>
    <row r="10299" ht="14.1" customHeight="1" x14ac:dyDescent="0.25"/>
    <row r="10300" ht="14.1" customHeight="1" x14ac:dyDescent="0.25"/>
    <row r="10301" ht="14.1" customHeight="1" x14ac:dyDescent="0.25"/>
    <row r="10302" ht="14.1" customHeight="1" x14ac:dyDescent="0.25"/>
    <row r="10303" ht="14.1" customHeight="1" x14ac:dyDescent="0.25"/>
    <row r="10304" ht="14.1" customHeight="1" x14ac:dyDescent="0.25"/>
    <row r="10305" ht="14.1" customHeight="1" x14ac:dyDescent="0.25"/>
    <row r="10306" ht="14.1" customHeight="1" x14ac:dyDescent="0.25"/>
    <row r="10307" ht="14.1" customHeight="1" x14ac:dyDescent="0.25"/>
    <row r="10308" ht="14.1" customHeight="1" x14ac:dyDescent="0.25"/>
    <row r="10309" ht="14.1" customHeight="1" x14ac:dyDescent="0.25"/>
    <row r="10310" ht="14.1" customHeight="1" x14ac:dyDescent="0.25"/>
    <row r="10311" ht="14.1" customHeight="1" x14ac:dyDescent="0.25"/>
    <row r="10312" ht="14.1" customHeight="1" x14ac:dyDescent="0.25"/>
    <row r="10313" ht="14.1" customHeight="1" x14ac:dyDescent="0.25"/>
    <row r="10314" ht="14.1" customHeight="1" x14ac:dyDescent="0.25"/>
    <row r="10315" ht="14.1" customHeight="1" x14ac:dyDescent="0.25"/>
    <row r="10316" ht="14.1" customHeight="1" x14ac:dyDescent="0.25"/>
    <row r="10317" ht="14.1" customHeight="1" x14ac:dyDescent="0.25"/>
    <row r="10318" ht="14.1" customHeight="1" x14ac:dyDescent="0.25"/>
    <row r="10319" ht="14.1" customHeight="1" x14ac:dyDescent="0.25"/>
    <row r="10320" ht="14.1" customHeight="1" x14ac:dyDescent="0.25"/>
    <row r="10321" ht="14.1" customHeight="1" x14ac:dyDescent="0.25"/>
    <row r="10322" ht="14.1" customHeight="1" x14ac:dyDescent="0.25"/>
    <row r="10323" ht="14.1" customHeight="1" x14ac:dyDescent="0.25"/>
    <row r="10324" ht="14.1" customHeight="1" x14ac:dyDescent="0.25"/>
    <row r="10325" ht="14.1" customHeight="1" x14ac:dyDescent="0.25"/>
    <row r="10326" ht="14.1" customHeight="1" x14ac:dyDescent="0.25"/>
    <row r="10327" ht="14.1" customHeight="1" x14ac:dyDescent="0.25"/>
    <row r="10328" ht="14.1" customHeight="1" x14ac:dyDescent="0.25"/>
    <row r="10329" ht="14.1" customHeight="1" x14ac:dyDescent="0.25"/>
    <row r="10330" ht="14.1" customHeight="1" x14ac:dyDescent="0.25"/>
    <row r="10331" ht="14.1" customHeight="1" x14ac:dyDescent="0.25"/>
    <row r="10332" ht="14.1" customHeight="1" x14ac:dyDescent="0.25"/>
    <row r="10333" ht="14.1" customHeight="1" x14ac:dyDescent="0.25"/>
    <row r="10334" ht="14.1" customHeight="1" x14ac:dyDescent="0.25"/>
    <row r="10335" ht="14.1" customHeight="1" x14ac:dyDescent="0.25"/>
    <row r="10336" ht="14.1" customHeight="1" x14ac:dyDescent="0.25"/>
    <row r="10337" ht="14.1" customHeight="1" x14ac:dyDescent="0.25"/>
    <row r="10338" ht="14.1" customHeight="1" x14ac:dyDescent="0.25"/>
    <row r="10339" ht="14.1" customHeight="1" x14ac:dyDescent="0.25"/>
    <row r="10340" ht="14.1" customHeight="1" x14ac:dyDescent="0.25"/>
    <row r="10341" ht="14.1" customHeight="1" x14ac:dyDescent="0.25"/>
    <row r="10342" ht="14.1" customHeight="1" x14ac:dyDescent="0.25"/>
    <row r="10343" ht="14.1" customHeight="1" x14ac:dyDescent="0.25"/>
    <row r="10344" ht="14.1" customHeight="1" x14ac:dyDescent="0.25"/>
    <row r="10345" ht="14.1" customHeight="1" x14ac:dyDescent="0.25"/>
    <row r="10346" ht="14.1" customHeight="1" x14ac:dyDescent="0.25"/>
    <row r="10347" ht="14.1" customHeight="1" x14ac:dyDescent="0.25"/>
    <row r="10348" ht="14.1" customHeight="1" x14ac:dyDescent="0.25"/>
    <row r="10349" ht="14.1" customHeight="1" x14ac:dyDescent="0.25"/>
    <row r="10350" ht="14.1" customHeight="1" x14ac:dyDescent="0.25"/>
    <row r="10351" ht="14.1" customHeight="1" x14ac:dyDescent="0.25"/>
    <row r="10352" ht="14.1" customHeight="1" x14ac:dyDescent="0.25"/>
    <row r="10353" ht="14.1" customHeight="1" x14ac:dyDescent="0.25"/>
    <row r="10354" ht="14.1" customHeight="1" x14ac:dyDescent="0.25"/>
    <row r="10355" ht="14.1" customHeight="1" x14ac:dyDescent="0.25"/>
    <row r="10356" ht="14.1" customHeight="1" x14ac:dyDescent="0.25"/>
    <row r="10357" ht="14.1" customHeight="1" x14ac:dyDescent="0.25"/>
    <row r="10358" ht="14.1" customHeight="1" x14ac:dyDescent="0.25"/>
    <row r="10359" ht="14.1" customHeight="1" x14ac:dyDescent="0.25"/>
    <row r="10360" ht="14.1" customHeight="1" x14ac:dyDescent="0.25"/>
    <row r="10361" ht="14.1" customHeight="1" x14ac:dyDescent="0.25"/>
    <row r="10362" ht="14.1" customHeight="1" x14ac:dyDescent="0.25"/>
    <row r="10363" ht="14.1" customHeight="1" x14ac:dyDescent="0.25"/>
    <row r="10364" ht="14.1" customHeight="1" x14ac:dyDescent="0.25"/>
    <row r="10365" ht="14.1" customHeight="1" x14ac:dyDescent="0.25"/>
    <row r="10366" ht="14.1" customHeight="1" x14ac:dyDescent="0.25"/>
    <row r="10367" ht="14.1" customHeight="1" x14ac:dyDescent="0.25"/>
    <row r="10368" ht="14.1" customHeight="1" x14ac:dyDescent="0.25"/>
    <row r="10369" ht="14.1" customHeight="1" x14ac:dyDescent="0.25"/>
    <row r="10370" ht="14.1" customHeight="1" x14ac:dyDescent="0.25"/>
    <row r="10371" ht="14.1" customHeight="1" x14ac:dyDescent="0.25"/>
    <row r="10372" ht="14.1" customHeight="1" x14ac:dyDescent="0.25"/>
    <row r="10373" ht="14.1" customHeight="1" x14ac:dyDescent="0.25"/>
    <row r="10374" ht="14.1" customHeight="1" x14ac:dyDescent="0.25"/>
    <row r="10375" ht="14.1" customHeight="1" x14ac:dyDescent="0.25"/>
    <row r="10376" ht="14.1" customHeight="1" x14ac:dyDescent="0.25"/>
    <row r="10377" ht="14.1" customHeight="1" x14ac:dyDescent="0.25"/>
    <row r="10378" ht="14.1" customHeight="1" x14ac:dyDescent="0.25"/>
    <row r="10379" ht="14.1" customHeight="1" x14ac:dyDescent="0.25"/>
    <row r="10380" ht="14.1" customHeight="1" x14ac:dyDescent="0.25"/>
    <row r="10381" ht="14.1" customHeight="1" x14ac:dyDescent="0.25"/>
    <row r="10382" ht="14.1" customHeight="1" x14ac:dyDescent="0.25"/>
    <row r="10383" ht="14.1" customHeight="1" x14ac:dyDescent="0.25"/>
    <row r="10384" ht="14.1" customHeight="1" x14ac:dyDescent="0.25"/>
    <row r="10385" ht="14.1" customHeight="1" x14ac:dyDescent="0.25"/>
    <row r="10386" ht="14.1" customHeight="1" x14ac:dyDescent="0.25"/>
    <row r="10387" ht="14.1" customHeight="1" x14ac:dyDescent="0.25"/>
    <row r="10388" ht="14.1" customHeight="1" x14ac:dyDescent="0.25"/>
    <row r="10389" ht="14.1" customHeight="1" x14ac:dyDescent="0.25"/>
    <row r="10390" ht="14.1" customHeight="1" x14ac:dyDescent="0.25"/>
    <row r="10391" ht="14.1" customHeight="1" x14ac:dyDescent="0.25"/>
    <row r="10392" ht="14.1" customHeight="1" x14ac:dyDescent="0.25"/>
    <row r="10393" ht="14.1" customHeight="1" x14ac:dyDescent="0.25"/>
    <row r="10394" ht="14.1" customHeight="1" x14ac:dyDescent="0.25"/>
    <row r="10395" ht="14.1" customHeight="1" x14ac:dyDescent="0.25"/>
    <row r="10396" ht="14.1" customHeight="1" x14ac:dyDescent="0.25"/>
    <row r="10397" ht="14.1" customHeight="1" x14ac:dyDescent="0.25"/>
    <row r="10398" ht="14.1" customHeight="1" x14ac:dyDescent="0.25"/>
    <row r="10399" ht="14.1" customHeight="1" x14ac:dyDescent="0.25"/>
    <row r="10400" ht="14.1" customHeight="1" x14ac:dyDescent="0.25"/>
    <row r="10401" ht="14.1" customHeight="1" x14ac:dyDescent="0.25"/>
    <row r="10402" ht="14.1" customHeight="1" x14ac:dyDescent="0.25"/>
    <row r="10403" ht="14.1" customHeight="1" x14ac:dyDescent="0.25"/>
    <row r="10404" ht="14.1" customHeight="1" x14ac:dyDescent="0.25"/>
    <row r="10405" ht="14.1" customHeight="1" x14ac:dyDescent="0.25"/>
    <row r="10406" ht="14.1" customHeight="1" x14ac:dyDescent="0.25"/>
    <row r="10407" ht="14.1" customHeight="1" x14ac:dyDescent="0.25"/>
    <row r="10408" ht="14.1" customHeight="1" x14ac:dyDescent="0.25"/>
    <row r="10409" ht="14.1" customHeight="1" x14ac:dyDescent="0.25"/>
    <row r="10410" ht="14.1" customHeight="1" x14ac:dyDescent="0.25"/>
    <row r="10411" ht="14.1" customHeight="1" x14ac:dyDescent="0.25"/>
    <row r="10412" ht="14.1" customHeight="1" x14ac:dyDescent="0.25"/>
    <row r="10413" ht="14.1" customHeight="1" x14ac:dyDescent="0.25"/>
    <row r="10414" ht="14.1" customHeight="1" x14ac:dyDescent="0.25"/>
    <row r="10415" ht="14.1" customHeight="1" x14ac:dyDescent="0.25"/>
    <row r="10416" ht="14.1" customHeight="1" x14ac:dyDescent="0.25"/>
    <row r="10417" ht="14.1" customHeight="1" x14ac:dyDescent="0.25"/>
    <row r="10418" ht="14.1" customHeight="1" x14ac:dyDescent="0.25"/>
    <row r="10419" ht="14.1" customHeight="1" x14ac:dyDescent="0.25"/>
    <row r="10420" ht="14.1" customHeight="1" x14ac:dyDescent="0.25"/>
    <row r="10421" ht="14.1" customHeight="1" x14ac:dyDescent="0.25"/>
    <row r="10422" ht="14.1" customHeight="1" x14ac:dyDescent="0.25"/>
    <row r="10423" ht="14.1" customHeight="1" x14ac:dyDescent="0.25"/>
    <row r="10424" ht="14.1" customHeight="1" x14ac:dyDescent="0.25"/>
    <row r="10425" ht="14.1" customHeight="1" x14ac:dyDescent="0.25"/>
    <row r="10426" ht="14.1" customHeight="1" x14ac:dyDescent="0.25"/>
    <row r="10427" ht="14.1" customHeight="1" x14ac:dyDescent="0.25"/>
    <row r="10428" ht="14.1" customHeight="1" x14ac:dyDescent="0.25"/>
    <row r="10429" ht="14.1" customHeight="1" x14ac:dyDescent="0.25"/>
    <row r="10430" ht="14.1" customHeight="1" x14ac:dyDescent="0.25"/>
    <row r="10431" ht="14.1" customHeight="1" x14ac:dyDescent="0.25"/>
    <row r="10432" ht="14.1" customHeight="1" x14ac:dyDescent="0.25"/>
    <row r="10433" ht="14.1" customHeight="1" x14ac:dyDescent="0.25"/>
    <row r="10434" ht="14.1" customHeight="1" x14ac:dyDescent="0.25"/>
    <row r="10435" ht="14.1" customHeight="1" x14ac:dyDescent="0.25"/>
    <row r="10436" ht="14.1" customHeight="1" x14ac:dyDescent="0.25"/>
    <row r="10437" ht="14.1" customHeight="1" x14ac:dyDescent="0.25"/>
    <row r="10438" ht="14.1" customHeight="1" x14ac:dyDescent="0.25"/>
    <row r="10439" ht="14.1" customHeight="1" x14ac:dyDescent="0.25"/>
    <row r="10440" ht="14.1" customHeight="1" x14ac:dyDescent="0.25"/>
    <row r="10441" ht="14.1" customHeight="1" x14ac:dyDescent="0.25"/>
    <row r="10442" ht="14.1" customHeight="1" x14ac:dyDescent="0.25"/>
    <row r="10443" ht="14.1" customHeight="1" x14ac:dyDescent="0.25"/>
    <row r="10444" ht="14.1" customHeight="1" x14ac:dyDescent="0.25"/>
    <row r="10445" ht="14.1" customHeight="1" x14ac:dyDescent="0.25"/>
    <row r="10446" ht="14.1" customHeight="1" x14ac:dyDescent="0.25"/>
    <row r="10447" ht="14.1" customHeight="1" x14ac:dyDescent="0.25"/>
    <row r="10448" ht="14.1" customHeight="1" x14ac:dyDescent="0.25"/>
    <row r="10449" ht="14.1" customHeight="1" x14ac:dyDescent="0.25"/>
    <row r="10450" ht="14.1" customHeight="1" x14ac:dyDescent="0.25"/>
    <row r="10451" ht="14.1" customHeight="1" x14ac:dyDescent="0.25"/>
    <row r="10452" ht="14.1" customHeight="1" x14ac:dyDescent="0.25"/>
    <row r="10453" ht="14.1" customHeight="1" x14ac:dyDescent="0.25"/>
    <row r="10454" ht="14.1" customHeight="1" x14ac:dyDescent="0.25"/>
    <row r="10455" ht="14.1" customHeight="1" x14ac:dyDescent="0.25"/>
    <row r="10456" ht="14.1" customHeight="1" x14ac:dyDescent="0.25"/>
    <row r="10457" ht="14.1" customHeight="1" x14ac:dyDescent="0.25"/>
    <row r="10458" ht="14.1" customHeight="1" x14ac:dyDescent="0.25"/>
    <row r="10459" ht="14.1" customHeight="1" x14ac:dyDescent="0.25"/>
    <row r="10460" ht="14.1" customHeight="1" x14ac:dyDescent="0.25"/>
    <row r="10461" ht="14.1" customHeight="1" x14ac:dyDescent="0.25"/>
    <row r="10462" ht="14.1" customHeight="1" x14ac:dyDescent="0.25"/>
    <row r="10463" ht="14.1" customHeight="1" x14ac:dyDescent="0.25"/>
    <row r="10464" ht="14.1" customHeight="1" x14ac:dyDescent="0.25"/>
    <row r="10465" ht="14.1" customHeight="1" x14ac:dyDescent="0.25"/>
    <row r="10466" ht="14.1" customHeight="1" x14ac:dyDescent="0.25"/>
    <row r="10467" ht="14.1" customHeight="1" x14ac:dyDescent="0.25"/>
    <row r="10468" ht="14.1" customHeight="1" x14ac:dyDescent="0.25"/>
    <row r="10469" ht="14.1" customHeight="1" x14ac:dyDescent="0.25"/>
    <row r="10470" ht="14.1" customHeight="1" x14ac:dyDescent="0.25"/>
    <row r="10471" ht="14.1" customHeight="1" x14ac:dyDescent="0.25"/>
    <row r="10472" ht="14.1" customHeight="1" x14ac:dyDescent="0.25"/>
    <row r="10473" ht="14.1" customHeight="1" x14ac:dyDescent="0.25"/>
    <row r="10474" ht="14.1" customHeight="1" x14ac:dyDescent="0.25"/>
    <row r="10475" ht="14.1" customHeight="1" x14ac:dyDescent="0.25"/>
    <row r="10476" ht="14.1" customHeight="1" x14ac:dyDescent="0.25"/>
    <row r="10477" ht="14.1" customHeight="1" x14ac:dyDescent="0.25"/>
    <row r="10478" ht="14.1" customHeight="1" x14ac:dyDescent="0.25"/>
    <row r="10479" ht="14.1" customHeight="1" x14ac:dyDescent="0.25"/>
    <row r="10480" ht="14.1" customHeight="1" x14ac:dyDescent="0.25"/>
    <row r="10481" ht="14.1" customHeight="1" x14ac:dyDescent="0.25"/>
    <row r="10482" ht="14.1" customHeight="1" x14ac:dyDescent="0.25"/>
    <row r="10483" ht="14.1" customHeight="1" x14ac:dyDescent="0.25"/>
    <row r="10484" ht="14.1" customHeight="1" x14ac:dyDescent="0.25"/>
    <row r="10485" ht="14.1" customHeight="1" x14ac:dyDescent="0.25"/>
    <row r="10486" ht="14.1" customHeight="1" x14ac:dyDescent="0.25"/>
    <row r="10487" ht="14.1" customHeight="1" x14ac:dyDescent="0.25"/>
    <row r="10488" ht="14.1" customHeight="1" x14ac:dyDescent="0.25"/>
    <row r="10489" ht="14.1" customHeight="1" x14ac:dyDescent="0.25"/>
    <row r="10490" ht="14.1" customHeight="1" x14ac:dyDescent="0.25"/>
    <row r="10491" ht="14.1" customHeight="1" x14ac:dyDescent="0.25"/>
    <row r="10492" ht="14.1" customHeight="1" x14ac:dyDescent="0.25"/>
    <row r="10493" ht="14.1" customHeight="1" x14ac:dyDescent="0.25"/>
    <row r="10494" ht="14.1" customHeight="1" x14ac:dyDescent="0.25"/>
    <row r="10495" ht="14.1" customHeight="1" x14ac:dyDescent="0.25"/>
    <row r="10496" ht="14.1" customHeight="1" x14ac:dyDescent="0.25"/>
    <row r="10497" ht="14.1" customHeight="1" x14ac:dyDescent="0.25"/>
    <row r="10498" ht="14.1" customHeight="1" x14ac:dyDescent="0.25"/>
    <row r="10499" ht="14.1" customHeight="1" x14ac:dyDescent="0.25"/>
    <row r="10500" ht="14.1" customHeight="1" x14ac:dyDescent="0.25"/>
    <row r="10501" ht="14.1" customHeight="1" x14ac:dyDescent="0.25"/>
    <row r="10502" ht="14.1" customHeight="1" x14ac:dyDescent="0.25"/>
    <row r="10503" ht="14.1" customHeight="1" x14ac:dyDescent="0.25"/>
    <row r="10504" ht="14.1" customHeight="1" x14ac:dyDescent="0.25"/>
    <row r="10505" ht="14.1" customHeight="1" x14ac:dyDescent="0.25"/>
    <row r="10506" ht="14.1" customHeight="1" x14ac:dyDescent="0.25"/>
    <row r="10507" ht="14.1" customHeight="1" x14ac:dyDescent="0.25"/>
    <row r="10508" ht="14.1" customHeight="1" x14ac:dyDescent="0.25"/>
    <row r="10509" ht="14.1" customHeight="1" x14ac:dyDescent="0.25"/>
    <row r="10510" ht="14.1" customHeight="1" x14ac:dyDescent="0.25"/>
    <row r="10511" ht="14.1" customHeight="1" x14ac:dyDescent="0.25"/>
    <row r="10512" ht="14.1" customHeight="1" x14ac:dyDescent="0.25"/>
    <row r="10513" ht="14.1" customHeight="1" x14ac:dyDescent="0.25"/>
    <row r="10514" ht="14.1" customHeight="1" x14ac:dyDescent="0.25"/>
    <row r="10515" ht="14.1" customHeight="1" x14ac:dyDescent="0.25"/>
    <row r="10516" ht="14.1" customHeight="1" x14ac:dyDescent="0.25"/>
    <row r="10517" ht="14.1" customHeight="1" x14ac:dyDescent="0.25"/>
    <row r="10518" ht="14.1" customHeight="1" x14ac:dyDescent="0.25"/>
    <row r="10519" ht="14.1" customHeight="1" x14ac:dyDescent="0.25"/>
    <row r="10520" ht="14.1" customHeight="1" x14ac:dyDescent="0.25"/>
    <row r="10521" ht="14.1" customHeight="1" x14ac:dyDescent="0.25"/>
    <row r="10522" ht="14.1" customHeight="1" x14ac:dyDescent="0.25"/>
    <row r="10523" ht="14.1" customHeight="1" x14ac:dyDescent="0.25"/>
    <row r="10524" ht="14.1" customHeight="1" x14ac:dyDescent="0.25"/>
    <row r="10525" ht="14.1" customHeight="1" x14ac:dyDescent="0.25"/>
    <row r="10526" ht="14.1" customHeight="1" x14ac:dyDescent="0.25"/>
    <row r="10527" ht="14.1" customHeight="1" x14ac:dyDescent="0.25"/>
    <row r="10528" ht="14.1" customHeight="1" x14ac:dyDescent="0.25"/>
    <row r="10529" ht="14.1" customHeight="1" x14ac:dyDescent="0.25"/>
    <row r="10530" ht="14.1" customHeight="1" x14ac:dyDescent="0.25"/>
    <row r="10531" ht="14.1" customHeight="1" x14ac:dyDescent="0.25"/>
    <row r="10532" ht="14.1" customHeight="1" x14ac:dyDescent="0.25"/>
    <row r="10533" ht="14.1" customHeight="1" x14ac:dyDescent="0.25"/>
    <row r="10534" ht="14.1" customHeight="1" x14ac:dyDescent="0.25"/>
    <row r="10535" ht="14.1" customHeight="1" x14ac:dyDescent="0.25"/>
    <row r="10536" ht="14.1" customHeight="1" x14ac:dyDescent="0.25"/>
    <row r="10537" ht="14.1" customHeight="1" x14ac:dyDescent="0.25"/>
    <row r="10538" ht="14.1" customHeight="1" x14ac:dyDescent="0.25"/>
    <row r="10539" ht="14.1" customHeight="1" x14ac:dyDescent="0.25"/>
    <row r="10540" ht="14.1" customHeight="1" x14ac:dyDescent="0.25"/>
    <row r="10541" ht="14.1" customHeight="1" x14ac:dyDescent="0.25"/>
    <row r="10542" ht="14.1" customHeight="1" x14ac:dyDescent="0.25"/>
    <row r="10543" ht="14.1" customHeight="1" x14ac:dyDescent="0.25"/>
    <row r="10544" ht="14.1" customHeight="1" x14ac:dyDescent="0.25"/>
    <row r="10545" ht="14.1" customHeight="1" x14ac:dyDescent="0.25"/>
    <row r="10546" ht="14.1" customHeight="1" x14ac:dyDescent="0.25"/>
    <row r="10547" ht="14.1" customHeight="1" x14ac:dyDescent="0.25"/>
    <row r="10548" ht="14.1" customHeight="1" x14ac:dyDescent="0.25"/>
    <row r="10549" ht="14.1" customHeight="1" x14ac:dyDescent="0.25"/>
    <row r="10550" ht="14.1" customHeight="1" x14ac:dyDescent="0.25"/>
    <row r="10551" ht="14.1" customHeight="1" x14ac:dyDescent="0.25"/>
    <row r="10552" ht="14.1" customHeight="1" x14ac:dyDescent="0.25"/>
    <row r="10553" ht="14.1" customHeight="1" x14ac:dyDescent="0.25"/>
    <row r="10554" ht="14.1" customHeight="1" x14ac:dyDescent="0.25"/>
    <row r="10555" ht="14.1" customHeight="1" x14ac:dyDescent="0.25"/>
    <row r="10556" ht="14.1" customHeight="1" x14ac:dyDescent="0.25"/>
    <row r="10557" ht="14.1" customHeight="1" x14ac:dyDescent="0.25"/>
    <row r="10558" ht="14.1" customHeight="1" x14ac:dyDescent="0.25"/>
    <row r="10559" ht="14.1" customHeight="1" x14ac:dyDescent="0.25"/>
    <row r="10560" ht="14.1" customHeight="1" x14ac:dyDescent="0.25"/>
    <row r="10561" ht="14.1" customHeight="1" x14ac:dyDescent="0.25"/>
    <row r="10562" ht="14.1" customHeight="1" x14ac:dyDescent="0.25"/>
    <row r="10563" ht="14.1" customHeight="1" x14ac:dyDescent="0.25"/>
    <row r="10564" ht="14.1" customHeight="1" x14ac:dyDescent="0.25"/>
    <row r="10565" ht="14.1" customHeight="1" x14ac:dyDescent="0.25"/>
    <row r="10566" ht="14.1" customHeight="1" x14ac:dyDescent="0.25"/>
    <row r="10567" ht="14.1" customHeight="1" x14ac:dyDescent="0.25"/>
    <row r="10568" ht="14.1" customHeight="1" x14ac:dyDescent="0.25"/>
    <row r="10569" ht="14.1" customHeight="1" x14ac:dyDescent="0.25"/>
    <row r="10570" ht="14.1" customHeight="1" x14ac:dyDescent="0.25"/>
    <row r="10571" ht="14.1" customHeight="1" x14ac:dyDescent="0.25"/>
    <row r="10572" ht="14.1" customHeight="1" x14ac:dyDescent="0.25"/>
    <row r="10573" ht="14.1" customHeight="1" x14ac:dyDescent="0.25"/>
    <row r="10574" ht="14.1" customHeight="1" x14ac:dyDescent="0.25"/>
    <row r="10575" ht="14.1" customHeight="1" x14ac:dyDescent="0.25"/>
    <row r="10576" ht="14.1" customHeight="1" x14ac:dyDescent="0.25"/>
    <row r="10577" ht="14.1" customHeight="1" x14ac:dyDescent="0.25"/>
    <row r="10578" ht="14.1" customHeight="1" x14ac:dyDescent="0.25"/>
    <row r="10579" ht="14.1" customHeight="1" x14ac:dyDescent="0.25"/>
    <row r="10580" ht="14.1" customHeight="1" x14ac:dyDescent="0.25"/>
    <row r="10581" ht="14.1" customHeight="1" x14ac:dyDescent="0.25"/>
    <row r="10582" ht="14.1" customHeight="1" x14ac:dyDescent="0.25"/>
    <row r="10583" ht="14.1" customHeight="1" x14ac:dyDescent="0.25"/>
    <row r="10584" ht="14.1" customHeight="1" x14ac:dyDescent="0.25"/>
    <row r="10585" ht="14.1" customHeight="1" x14ac:dyDescent="0.25"/>
    <row r="10586" ht="14.1" customHeight="1" x14ac:dyDescent="0.25"/>
    <row r="10587" ht="14.1" customHeight="1" x14ac:dyDescent="0.25"/>
    <row r="10588" ht="14.1" customHeight="1" x14ac:dyDescent="0.25"/>
    <row r="10589" ht="14.1" customHeight="1" x14ac:dyDescent="0.25"/>
    <row r="10590" ht="14.1" customHeight="1" x14ac:dyDescent="0.25"/>
    <row r="10591" ht="14.1" customHeight="1" x14ac:dyDescent="0.25"/>
    <row r="10592" ht="14.1" customHeight="1" x14ac:dyDescent="0.25"/>
    <row r="10593" ht="14.1" customHeight="1" x14ac:dyDescent="0.25"/>
    <row r="10594" ht="14.1" customHeight="1" x14ac:dyDescent="0.25"/>
    <row r="10595" ht="14.1" customHeight="1" x14ac:dyDescent="0.25"/>
    <row r="10596" ht="14.1" customHeight="1" x14ac:dyDescent="0.25"/>
    <row r="10597" ht="14.1" customHeight="1" x14ac:dyDescent="0.25"/>
    <row r="10598" ht="14.1" customHeight="1" x14ac:dyDescent="0.25"/>
    <row r="10599" ht="14.1" customHeight="1" x14ac:dyDescent="0.25"/>
    <row r="10600" ht="14.1" customHeight="1" x14ac:dyDescent="0.25"/>
    <row r="10601" ht="14.1" customHeight="1" x14ac:dyDescent="0.25"/>
    <row r="10602" ht="14.1" customHeight="1" x14ac:dyDescent="0.25"/>
    <row r="10603" ht="14.1" customHeight="1" x14ac:dyDescent="0.25"/>
    <row r="10604" ht="14.1" customHeight="1" x14ac:dyDescent="0.25"/>
    <row r="10605" ht="14.1" customHeight="1" x14ac:dyDescent="0.25"/>
    <row r="10606" ht="14.1" customHeight="1" x14ac:dyDescent="0.25"/>
    <row r="10607" ht="14.1" customHeight="1" x14ac:dyDescent="0.25"/>
    <row r="10608" ht="14.1" customHeight="1" x14ac:dyDescent="0.25"/>
    <row r="10609" ht="14.1" customHeight="1" x14ac:dyDescent="0.25"/>
    <row r="10610" ht="14.1" customHeight="1" x14ac:dyDescent="0.25"/>
    <row r="10611" ht="14.1" customHeight="1" x14ac:dyDescent="0.25"/>
    <row r="10612" ht="14.1" customHeight="1" x14ac:dyDescent="0.25"/>
    <row r="10613" ht="14.1" customHeight="1" x14ac:dyDescent="0.25"/>
    <row r="10614" ht="14.1" customHeight="1" x14ac:dyDescent="0.25"/>
    <row r="10615" ht="14.1" customHeight="1" x14ac:dyDescent="0.25"/>
    <row r="10616" ht="14.1" customHeight="1" x14ac:dyDescent="0.25"/>
    <row r="10617" ht="14.1" customHeight="1" x14ac:dyDescent="0.25"/>
    <row r="10618" ht="14.1" customHeight="1" x14ac:dyDescent="0.25"/>
    <row r="10619" ht="14.1" customHeight="1" x14ac:dyDescent="0.25"/>
    <row r="10620" ht="14.1" customHeight="1" x14ac:dyDescent="0.25"/>
    <row r="10621" ht="14.1" customHeight="1" x14ac:dyDescent="0.25"/>
    <row r="10622" ht="14.1" customHeight="1" x14ac:dyDescent="0.25"/>
    <row r="10623" ht="14.1" customHeight="1" x14ac:dyDescent="0.25"/>
    <row r="10624" ht="14.1" customHeight="1" x14ac:dyDescent="0.25"/>
    <row r="10625" ht="14.1" customHeight="1" x14ac:dyDescent="0.25"/>
    <row r="10626" ht="14.1" customHeight="1" x14ac:dyDescent="0.25"/>
    <row r="10627" ht="14.1" customHeight="1" x14ac:dyDescent="0.25"/>
    <row r="10628" ht="14.1" customHeight="1" x14ac:dyDescent="0.25"/>
    <row r="10629" ht="14.1" customHeight="1" x14ac:dyDescent="0.25"/>
    <row r="10630" ht="14.1" customHeight="1" x14ac:dyDescent="0.25"/>
    <row r="10631" ht="14.1" customHeight="1" x14ac:dyDescent="0.25"/>
    <row r="10632" ht="14.1" customHeight="1" x14ac:dyDescent="0.25"/>
    <row r="10633" ht="14.1" customHeight="1" x14ac:dyDescent="0.25"/>
    <row r="10634" ht="14.1" customHeight="1" x14ac:dyDescent="0.25"/>
    <row r="10635" ht="14.1" customHeight="1" x14ac:dyDescent="0.25"/>
    <row r="10636" ht="14.1" customHeight="1" x14ac:dyDescent="0.25"/>
    <row r="10637" ht="14.1" customHeight="1" x14ac:dyDescent="0.25"/>
    <row r="10638" ht="14.1" customHeight="1" x14ac:dyDescent="0.25"/>
    <row r="10639" ht="14.1" customHeight="1" x14ac:dyDescent="0.25"/>
    <row r="10640" ht="14.1" customHeight="1" x14ac:dyDescent="0.25"/>
    <row r="10641" ht="14.1" customHeight="1" x14ac:dyDescent="0.25"/>
    <row r="10642" ht="14.1" customHeight="1" x14ac:dyDescent="0.25"/>
    <row r="10643" ht="14.1" customHeight="1" x14ac:dyDescent="0.25"/>
    <row r="10644" ht="14.1" customHeight="1" x14ac:dyDescent="0.25"/>
    <row r="10645" ht="14.1" customHeight="1" x14ac:dyDescent="0.25"/>
    <row r="10646" ht="14.1" customHeight="1" x14ac:dyDescent="0.25"/>
    <row r="10647" ht="14.1" customHeight="1" x14ac:dyDescent="0.25"/>
    <row r="10648" ht="14.1" customHeight="1" x14ac:dyDescent="0.25"/>
    <row r="10649" ht="14.1" customHeight="1" x14ac:dyDescent="0.25"/>
    <row r="10650" ht="14.1" customHeight="1" x14ac:dyDescent="0.25"/>
    <row r="10651" ht="14.1" customHeight="1" x14ac:dyDescent="0.25"/>
    <row r="10652" ht="14.1" customHeight="1" x14ac:dyDescent="0.25"/>
    <row r="10653" ht="14.1" customHeight="1" x14ac:dyDescent="0.25"/>
    <row r="10654" ht="14.1" customHeight="1" x14ac:dyDescent="0.25"/>
    <row r="10655" ht="14.1" customHeight="1" x14ac:dyDescent="0.25"/>
    <row r="10656" ht="14.1" customHeight="1" x14ac:dyDescent="0.25"/>
    <row r="10657" ht="14.1" customHeight="1" x14ac:dyDescent="0.25"/>
    <row r="10658" ht="14.1" customHeight="1" x14ac:dyDescent="0.25"/>
    <row r="10659" ht="14.1" customHeight="1" x14ac:dyDescent="0.25"/>
    <row r="10660" ht="14.1" customHeight="1" x14ac:dyDescent="0.25"/>
    <row r="10661" ht="14.1" customHeight="1" x14ac:dyDescent="0.25"/>
    <row r="10662" ht="14.1" customHeight="1" x14ac:dyDescent="0.25"/>
    <row r="10663" ht="14.1" customHeight="1" x14ac:dyDescent="0.25"/>
    <row r="10664" ht="14.1" customHeight="1" x14ac:dyDescent="0.25"/>
    <row r="10665" ht="14.1" customHeight="1" x14ac:dyDescent="0.25"/>
    <row r="10666" ht="14.1" customHeight="1" x14ac:dyDescent="0.25"/>
    <row r="10667" ht="14.1" customHeight="1" x14ac:dyDescent="0.25"/>
    <row r="10668" ht="14.1" customHeight="1" x14ac:dyDescent="0.25"/>
    <row r="10669" ht="14.1" customHeight="1" x14ac:dyDescent="0.25"/>
    <row r="10670" ht="14.1" customHeight="1" x14ac:dyDescent="0.25"/>
    <row r="10671" ht="14.1" customHeight="1" x14ac:dyDescent="0.25"/>
    <row r="10672" ht="14.1" customHeight="1" x14ac:dyDescent="0.25"/>
    <row r="10673" ht="14.1" customHeight="1" x14ac:dyDescent="0.25"/>
    <row r="10674" ht="14.1" customHeight="1" x14ac:dyDescent="0.25"/>
    <row r="10675" ht="14.1" customHeight="1" x14ac:dyDescent="0.25"/>
    <row r="10676" ht="14.1" customHeight="1" x14ac:dyDescent="0.25"/>
    <row r="10677" ht="14.1" customHeight="1" x14ac:dyDescent="0.25"/>
    <row r="10678" ht="14.1" customHeight="1" x14ac:dyDescent="0.25"/>
    <row r="10679" ht="14.1" customHeight="1" x14ac:dyDescent="0.25"/>
    <row r="10680" ht="14.1" customHeight="1" x14ac:dyDescent="0.25"/>
    <row r="10681" ht="14.1" customHeight="1" x14ac:dyDescent="0.25"/>
    <row r="10682" ht="14.1" customHeight="1" x14ac:dyDescent="0.25"/>
    <row r="10683" ht="14.1" customHeight="1" x14ac:dyDescent="0.25"/>
    <row r="10684" ht="14.1" customHeight="1" x14ac:dyDescent="0.25"/>
    <row r="10685" ht="14.1" customHeight="1" x14ac:dyDescent="0.25"/>
    <row r="10686" ht="14.1" customHeight="1" x14ac:dyDescent="0.25"/>
    <row r="10687" ht="14.1" customHeight="1" x14ac:dyDescent="0.25"/>
    <row r="10688" ht="14.1" customHeight="1" x14ac:dyDescent="0.25"/>
    <row r="10689" ht="14.1" customHeight="1" x14ac:dyDescent="0.25"/>
    <row r="10690" ht="14.1" customHeight="1" x14ac:dyDescent="0.25"/>
    <row r="10691" ht="14.1" customHeight="1" x14ac:dyDescent="0.25"/>
    <row r="10692" ht="14.1" customHeight="1" x14ac:dyDescent="0.25"/>
    <row r="10693" ht="14.1" customHeight="1" x14ac:dyDescent="0.25"/>
    <row r="10694" ht="14.1" customHeight="1" x14ac:dyDescent="0.25"/>
    <row r="10695" ht="14.1" customHeight="1" x14ac:dyDescent="0.25"/>
    <row r="10696" ht="14.1" customHeight="1" x14ac:dyDescent="0.25"/>
    <row r="10697" ht="14.1" customHeight="1" x14ac:dyDescent="0.25"/>
    <row r="10698" ht="14.1" customHeight="1" x14ac:dyDescent="0.25"/>
    <row r="10699" ht="14.1" customHeight="1" x14ac:dyDescent="0.25"/>
    <row r="10700" ht="14.1" customHeight="1" x14ac:dyDescent="0.25"/>
    <row r="10701" ht="14.1" customHeight="1" x14ac:dyDescent="0.25"/>
    <row r="10702" ht="14.1" customHeight="1" x14ac:dyDescent="0.25"/>
    <row r="10703" ht="14.1" customHeight="1" x14ac:dyDescent="0.25"/>
    <row r="10704" ht="14.1" customHeight="1" x14ac:dyDescent="0.25"/>
    <row r="10705" ht="14.1" customHeight="1" x14ac:dyDescent="0.25"/>
    <row r="10706" ht="14.1" customHeight="1" x14ac:dyDescent="0.25"/>
    <row r="10707" ht="14.1" customHeight="1" x14ac:dyDescent="0.25"/>
    <row r="10708" ht="14.1" customHeight="1" x14ac:dyDescent="0.25"/>
    <row r="10709" ht="14.1" customHeight="1" x14ac:dyDescent="0.25"/>
    <row r="10710" ht="14.1" customHeight="1" x14ac:dyDescent="0.25"/>
    <row r="10711" ht="14.1" customHeight="1" x14ac:dyDescent="0.25"/>
    <row r="10712" ht="14.1" customHeight="1" x14ac:dyDescent="0.25"/>
    <row r="10713" ht="14.1" customHeight="1" x14ac:dyDescent="0.25"/>
    <row r="10714" ht="14.1" customHeight="1" x14ac:dyDescent="0.25"/>
    <row r="10715" ht="14.1" customHeight="1" x14ac:dyDescent="0.25"/>
    <row r="10716" ht="14.1" customHeight="1" x14ac:dyDescent="0.25"/>
    <row r="10717" ht="14.1" customHeight="1" x14ac:dyDescent="0.25"/>
    <row r="10718" ht="14.1" customHeight="1" x14ac:dyDescent="0.25"/>
    <row r="10719" ht="14.1" customHeight="1" x14ac:dyDescent="0.25"/>
    <row r="10720" ht="14.1" customHeight="1" x14ac:dyDescent="0.25"/>
    <row r="10721" ht="14.1" customHeight="1" x14ac:dyDescent="0.25"/>
    <row r="10722" ht="14.1" customHeight="1" x14ac:dyDescent="0.25"/>
    <row r="10723" ht="14.1" customHeight="1" x14ac:dyDescent="0.25"/>
    <row r="10724" ht="14.1" customHeight="1" x14ac:dyDescent="0.25"/>
    <row r="10725" ht="14.1" customHeight="1" x14ac:dyDescent="0.25"/>
    <row r="10726" ht="14.1" customHeight="1" x14ac:dyDescent="0.25"/>
    <row r="10727" ht="14.1" customHeight="1" x14ac:dyDescent="0.25"/>
    <row r="10728" ht="14.1" customHeight="1" x14ac:dyDescent="0.25"/>
    <row r="10729" ht="14.1" customHeight="1" x14ac:dyDescent="0.25"/>
    <row r="10730" ht="14.1" customHeight="1" x14ac:dyDescent="0.25"/>
    <row r="10731" ht="14.1" customHeight="1" x14ac:dyDescent="0.25"/>
    <row r="10732" ht="14.1" customHeight="1" x14ac:dyDescent="0.25"/>
    <row r="10733" ht="14.1" customHeight="1" x14ac:dyDescent="0.25"/>
    <row r="10734" ht="14.1" customHeight="1" x14ac:dyDescent="0.25"/>
    <row r="10735" ht="14.1" customHeight="1" x14ac:dyDescent="0.25"/>
    <row r="10736" ht="14.1" customHeight="1" x14ac:dyDescent="0.25"/>
    <row r="10737" ht="14.1" customHeight="1" x14ac:dyDescent="0.25"/>
    <row r="10738" ht="14.1" customHeight="1" x14ac:dyDescent="0.25"/>
    <row r="10739" ht="14.1" customHeight="1" x14ac:dyDescent="0.25"/>
    <row r="10740" ht="14.1" customHeight="1" x14ac:dyDescent="0.25"/>
    <row r="10741" ht="14.1" customHeight="1" x14ac:dyDescent="0.25"/>
    <row r="10742" ht="14.1" customHeight="1" x14ac:dyDescent="0.25"/>
    <row r="10743" ht="14.1" customHeight="1" x14ac:dyDescent="0.25"/>
    <row r="10744" ht="14.1" customHeight="1" x14ac:dyDescent="0.25"/>
    <row r="10745" ht="14.1" customHeight="1" x14ac:dyDescent="0.25"/>
    <row r="10746" ht="14.1" customHeight="1" x14ac:dyDescent="0.25"/>
    <row r="10747" ht="14.1" customHeight="1" x14ac:dyDescent="0.25"/>
    <row r="10748" ht="14.1" customHeight="1" x14ac:dyDescent="0.25"/>
    <row r="10749" ht="14.1" customHeight="1" x14ac:dyDescent="0.25"/>
    <row r="10750" ht="14.1" customHeight="1" x14ac:dyDescent="0.25"/>
    <row r="10751" ht="14.1" customHeight="1" x14ac:dyDescent="0.25"/>
    <row r="10752" ht="14.1" customHeight="1" x14ac:dyDescent="0.25"/>
    <row r="10753" ht="14.1" customHeight="1" x14ac:dyDescent="0.25"/>
    <row r="10754" ht="14.1" customHeight="1" x14ac:dyDescent="0.25"/>
    <row r="10755" ht="14.1" customHeight="1" x14ac:dyDescent="0.25"/>
    <row r="10756" ht="14.1" customHeight="1" x14ac:dyDescent="0.25"/>
    <row r="10757" ht="14.1" customHeight="1" x14ac:dyDescent="0.25"/>
    <row r="10758" ht="14.1" customHeight="1" x14ac:dyDescent="0.25"/>
    <row r="10759" ht="14.1" customHeight="1" x14ac:dyDescent="0.25"/>
    <row r="10760" ht="14.1" customHeight="1" x14ac:dyDescent="0.25"/>
    <row r="10761" ht="14.1" customHeight="1" x14ac:dyDescent="0.25"/>
    <row r="10762" ht="14.1" customHeight="1" x14ac:dyDescent="0.25"/>
    <row r="10763" ht="14.1" customHeight="1" x14ac:dyDescent="0.25"/>
    <row r="10764" ht="14.1" customHeight="1" x14ac:dyDescent="0.25"/>
    <row r="10765" ht="14.1" customHeight="1" x14ac:dyDescent="0.25"/>
    <row r="10766" ht="14.1" customHeight="1" x14ac:dyDescent="0.25"/>
    <row r="10767" ht="14.1" customHeight="1" x14ac:dyDescent="0.25"/>
    <row r="10768" ht="14.1" customHeight="1" x14ac:dyDescent="0.25"/>
    <row r="10769" ht="14.1" customHeight="1" x14ac:dyDescent="0.25"/>
    <row r="10770" ht="14.1" customHeight="1" x14ac:dyDescent="0.25"/>
    <row r="10771" ht="14.1" customHeight="1" x14ac:dyDescent="0.25"/>
    <row r="10772" ht="14.1" customHeight="1" x14ac:dyDescent="0.25"/>
    <row r="10773" ht="14.1" customHeight="1" x14ac:dyDescent="0.25"/>
    <row r="10774" ht="14.1" customHeight="1" x14ac:dyDescent="0.25"/>
    <row r="10775" ht="14.1" customHeight="1" x14ac:dyDescent="0.25"/>
    <row r="10776" ht="14.1" customHeight="1" x14ac:dyDescent="0.25"/>
    <row r="10777" ht="14.1" customHeight="1" x14ac:dyDescent="0.25"/>
    <row r="10778" ht="14.1" customHeight="1" x14ac:dyDescent="0.25"/>
    <row r="10779" ht="14.1" customHeight="1" x14ac:dyDescent="0.25"/>
    <row r="10780" ht="14.1" customHeight="1" x14ac:dyDescent="0.25"/>
    <row r="10781" ht="14.1" customHeight="1" x14ac:dyDescent="0.25"/>
    <row r="10782" ht="14.1" customHeight="1" x14ac:dyDescent="0.25"/>
    <row r="10783" ht="14.1" customHeight="1" x14ac:dyDescent="0.25"/>
    <row r="10784" ht="14.1" customHeight="1" x14ac:dyDescent="0.25"/>
    <row r="10785" ht="14.1" customHeight="1" x14ac:dyDescent="0.25"/>
    <row r="10786" ht="14.1" customHeight="1" x14ac:dyDescent="0.25"/>
    <row r="10787" ht="14.1" customHeight="1" x14ac:dyDescent="0.25"/>
    <row r="10788" ht="14.1" customHeight="1" x14ac:dyDescent="0.25"/>
    <row r="10789" ht="14.1" customHeight="1" x14ac:dyDescent="0.25"/>
    <row r="10790" ht="14.1" customHeight="1" x14ac:dyDescent="0.25"/>
    <row r="10791" ht="14.1" customHeight="1" x14ac:dyDescent="0.25"/>
    <row r="10792" ht="14.1" customHeight="1" x14ac:dyDescent="0.25"/>
    <row r="10793" ht="14.1" customHeight="1" x14ac:dyDescent="0.25"/>
    <row r="10794" ht="14.1" customHeight="1" x14ac:dyDescent="0.25"/>
    <row r="10795" ht="14.1" customHeight="1" x14ac:dyDescent="0.25"/>
    <row r="10796" ht="14.1" customHeight="1" x14ac:dyDescent="0.25"/>
    <row r="10797" ht="14.1" customHeight="1" x14ac:dyDescent="0.25"/>
    <row r="10798" ht="14.1" customHeight="1" x14ac:dyDescent="0.25"/>
    <row r="10799" ht="14.1" customHeight="1" x14ac:dyDescent="0.25"/>
    <row r="10800" ht="14.1" customHeight="1" x14ac:dyDescent="0.25"/>
    <row r="10801" ht="14.1" customHeight="1" x14ac:dyDescent="0.25"/>
    <row r="10802" ht="14.1" customHeight="1" x14ac:dyDescent="0.25"/>
    <row r="10803" ht="14.1" customHeight="1" x14ac:dyDescent="0.25"/>
    <row r="10804" ht="14.1" customHeight="1" x14ac:dyDescent="0.25"/>
    <row r="10805" ht="14.1" customHeight="1" x14ac:dyDescent="0.25"/>
    <row r="10806" ht="14.1" customHeight="1" x14ac:dyDescent="0.25"/>
    <row r="10807" ht="14.1" customHeight="1" x14ac:dyDescent="0.25"/>
    <row r="10808" ht="14.1" customHeight="1" x14ac:dyDescent="0.25"/>
    <row r="10809" ht="14.1" customHeight="1" x14ac:dyDescent="0.25"/>
    <row r="10810" ht="14.1" customHeight="1" x14ac:dyDescent="0.25"/>
    <row r="10811" ht="14.1" customHeight="1" x14ac:dyDescent="0.25"/>
    <row r="10812" ht="14.1" customHeight="1" x14ac:dyDescent="0.25"/>
    <row r="10813" ht="14.1" customHeight="1" x14ac:dyDescent="0.25"/>
    <row r="10814" ht="14.1" customHeight="1" x14ac:dyDescent="0.25"/>
    <row r="10815" ht="14.1" customHeight="1" x14ac:dyDescent="0.25"/>
    <row r="10816" ht="14.1" customHeight="1" x14ac:dyDescent="0.25"/>
    <row r="10817" ht="14.1" customHeight="1" x14ac:dyDescent="0.25"/>
    <row r="10818" ht="14.1" customHeight="1" x14ac:dyDescent="0.25"/>
    <row r="10819" ht="14.1" customHeight="1" x14ac:dyDescent="0.25"/>
    <row r="10820" ht="14.1" customHeight="1" x14ac:dyDescent="0.25"/>
    <row r="10821" ht="14.1" customHeight="1" x14ac:dyDescent="0.25"/>
    <row r="10822" ht="14.1" customHeight="1" x14ac:dyDescent="0.25"/>
    <row r="10823" ht="14.1" customHeight="1" x14ac:dyDescent="0.25"/>
    <row r="10824" ht="14.1" customHeight="1" x14ac:dyDescent="0.25"/>
    <row r="10825" ht="14.1" customHeight="1" x14ac:dyDescent="0.25"/>
    <row r="10826" ht="14.1" customHeight="1" x14ac:dyDescent="0.25"/>
    <row r="10827" ht="14.1" customHeight="1" x14ac:dyDescent="0.25"/>
    <row r="10828" ht="14.1" customHeight="1" x14ac:dyDescent="0.25"/>
    <row r="10829" ht="14.1" customHeight="1" x14ac:dyDescent="0.25"/>
    <row r="10830" ht="14.1" customHeight="1" x14ac:dyDescent="0.25"/>
    <row r="10831" ht="14.1" customHeight="1" x14ac:dyDescent="0.25"/>
    <row r="10832" ht="14.1" customHeight="1" x14ac:dyDescent="0.25"/>
    <row r="10833" ht="14.1" customHeight="1" x14ac:dyDescent="0.25"/>
    <row r="10834" ht="14.1" customHeight="1" x14ac:dyDescent="0.25"/>
    <row r="10835" ht="14.1" customHeight="1" x14ac:dyDescent="0.25"/>
    <row r="10836" ht="14.1" customHeight="1" x14ac:dyDescent="0.25"/>
    <row r="10837" ht="14.1" customHeight="1" x14ac:dyDescent="0.25"/>
    <row r="10838" ht="14.1" customHeight="1" x14ac:dyDescent="0.25"/>
    <row r="10839" ht="14.1" customHeight="1" x14ac:dyDescent="0.25"/>
    <row r="10840" ht="14.1" customHeight="1" x14ac:dyDescent="0.25"/>
    <row r="10841" ht="14.1" customHeight="1" x14ac:dyDescent="0.25"/>
    <row r="10842" ht="14.1" customHeight="1" x14ac:dyDescent="0.25"/>
    <row r="10843" ht="14.1" customHeight="1" x14ac:dyDescent="0.25"/>
    <row r="10844" ht="14.1" customHeight="1" x14ac:dyDescent="0.25"/>
    <row r="10845" ht="14.1" customHeight="1" x14ac:dyDescent="0.25"/>
    <row r="10846" ht="14.1" customHeight="1" x14ac:dyDescent="0.25"/>
    <row r="10847" ht="14.1" customHeight="1" x14ac:dyDescent="0.25"/>
    <row r="10848" ht="14.1" customHeight="1" x14ac:dyDescent="0.25"/>
    <row r="10849" ht="14.1" customHeight="1" x14ac:dyDescent="0.25"/>
    <row r="10850" ht="14.1" customHeight="1" x14ac:dyDescent="0.25"/>
    <row r="10851" ht="14.1" customHeight="1" x14ac:dyDescent="0.25"/>
    <row r="10852" ht="14.1" customHeight="1" x14ac:dyDescent="0.25"/>
    <row r="10853" ht="14.1" customHeight="1" x14ac:dyDescent="0.25"/>
    <row r="10854" ht="14.1" customHeight="1" x14ac:dyDescent="0.25"/>
    <row r="10855" ht="14.1" customHeight="1" x14ac:dyDescent="0.25"/>
    <row r="10856" ht="14.1" customHeight="1" x14ac:dyDescent="0.25"/>
    <row r="10857" ht="14.1" customHeight="1" x14ac:dyDescent="0.25"/>
    <row r="10858" ht="14.1" customHeight="1" x14ac:dyDescent="0.25"/>
    <row r="10859" ht="14.1" customHeight="1" x14ac:dyDescent="0.25"/>
    <row r="10860" ht="14.1" customHeight="1" x14ac:dyDescent="0.25"/>
    <row r="10861" ht="14.1" customHeight="1" x14ac:dyDescent="0.25"/>
    <row r="10862" ht="14.1" customHeight="1" x14ac:dyDescent="0.25"/>
    <row r="10863" ht="14.1" customHeight="1" x14ac:dyDescent="0.25"/>
    <row r="10864" ht="14.1" customHeight="1" x14ac:dyDescent="0.25"/>
    <row r="10865" ht="14.1" customHeight="1" x14ac:dyDescent="0.25"/>
    <row r="10866" ht="14.1" customHeight="1" x14ac:dyDescent="0.25"/>
    <row r="10867" ht="14.1" customHeight="1" x14ac:dyDescent="0.25"/>
    <row r="10868" ht="14.1" customHeight="1" x14ac:dyDescent="0.25"/>
    <row r="10869" ht="14.1" customHeight="1" x14ac:dyDescent="0.25"/>
    <row r="10870" ht="14.1" customHeight="1" x14ac:dyDescent="0.25"/>
    <row r="10871" ht="14.1" customHeight="1" x14ac:dyDescent="0.25"/>
    <row r="10872" ht="14.1" customHeight="1" x14ac:dyDescent="0.25"/>
    <row r="10873" ht="14.1" customHeight="1" x14ac:dyDescent="0.25"/>
    <row r="10874" ht="14.1" customHeight="1" x14ac:dyDescent="0.25"/>
    <row r="10875" ht="14.1" customHeight="1" x14ac:dyDescent="0.25"/>
    <row r="10876" ht="14.1" customHeight="1" x14ac:dyDescent="0.25"/>
    <row r="10877" ht="14.1" customHeight="1" x14ac:dyDescent="0.25"/>
    <row r="10878" ht="14.1" customHeight="1" x14ac:dyDescent="0.25"/>
    <row r="10879" ht="14.1" customHeight="1" x14ac:dyDescent="0.25"/>
    <row r="10880" ht="14.1" customHeight="1" x14ac:dyDescent="0.25"/>
    <row r="10881" ht="14.1" customHeight="1" x14ac:dyDescent="0.25"/>
    <row r="10882" ht="14.1" customHeight="1" x14ac:dyDescent="0.25"/>
    <row r="10883" ht="14.1" customHeight="1" x14ac:dyDescent="0.25"/>
    <row r="10884" ht="14.1" customHeight="1" x14ac:dyDescent="0.25"/>
    <row r="10885" ht="14.1" customHeight="1" x14ac:dyDescent="0.25"/>
    <row r="10886" ht="14.1" customHeight="1" x14ac:dyDescent="0.25"/>
    <row r="10887" ht="14.1" customHeight="1" x14ac:dyDescent="0.25"/>
    <row r="10888" ht="14.1" customHeight="1" x14ac:dyDescent="0.25"/>
    <row r="10889" ht="14.1" customHeight="1" x14ac:dyDescent="0.25"/>
    <row r="10890" ht="14.1" customHeight="1" x14ac:dyDescent="0.25"/>
    <row r="10891" ht="14.1" customHeight="1" x14ac:dyDescent="0.25"/>
    <row r="10892" ht="14.1" customHeight="1" x14ac:dyDescent="0.25"/>
    <row r="10893" ht="14.1" customHeight="1" x14ac:dyDescent="0.25"/>
    <row r="10894" ht="14.1" customHeight="1" x14ac:dyDescent="0.25"/>
    <row r="10895" ht="14.1" customHeight="1" x14ac:dyDescent="0.25"/>
    <row r="10896" ht="14.1" customHeight="1" x14ac:dyDescent="0.25"/>
    <row r="10897" ht="14.1" customHeight="1" x14ac:dyDescent="0.25"/>
    <row r="10898" ht="14.1" customHeight="1" x14ac:dyDescent="0.25"/>
    <row r="10899" ht="14.1" customHeight="1" x14ac:dyDescent="0.25"/>
    <row r="10900" ht="14.1" customHeight="1" x14ac:dyDescent="0.25"/>
    <row r="10901" ht="14.1" customHeight="1" x14ac:dyDescent="0.25"/>
    <row r="10902" ht="14.1" customHeight="1" x14ac:dyDescent="0.25"/>
    <row r="10903" ht="14.1" customHeight="1" x14ac:dyDescent="0.25"/>
    <row r="10904" ht="14.1" customHeight="1" x14ac:dyDescent="0.25"/>
    <row r="10905" ht="14.1" customHeight="1" x14ac:dyDescent="0.25"/>
    <row r="10906" ht="14.1" customHeight="1" x14ac:dyDescent="0.25"/>
    <row r="10907" ht="14.1" customHeight="1" x14ac:dyDescent="0.25"/>
    <row r="10908" ht="14.1" customHeight="1" x14ac:dyDescent="0.25"/>
    <row r="10909" ht="14.1" customHeight="1" x14ac:dyDescent="0.25"/>
    <row r="10910" ht="14.1" customHeight="1" x14ac:dyDescent="0.25"/>
    <row r="10911" ht="14.1" customHeight="1" x14ac:dyDescent="0.25"/>
    <row r="10912" ht="14.1" customHeight="1" x14ac:dyDescent="0.25"/>
    <row r="10913" ht="14.1" customHeight="1" x14ac:dyDescent="0.25"/>
    <row r="10914" ht="14.1" customHeight="1" x14ac:dyDescent="0.25"/>
    <row r="10915" ht="14.1" customHeight="1" x14ac:dyDescent="0.25"/>
    <row r="10916" ht="14.1" customHeight="1" x14ac:dyDescent="0.25"/>
    <row r="10917" ht="14.1" customHeight="1" x14ac:dyDescent="0.25"/>
    <row r="10918" ht="14.1" customHeight="1" x14ac:dyDescent="0.25"/>
    <row r="10919" ht="14.1" customHeight="1" x14ac:dyDescent="0.25"/>
    <row r="10920" ht="14.1" customHeight="1" x14ac:dyDescent="0.25"/>
    <row r="10921" ht="14.1" customHeight="1" x14ac:dyDescent="0.25"/>
    <row r="10922" ht="14.1" customHeight="1" x14ac:dyDescent="0.25"/>
    <row r="10923" ht="14.1" customHeight="1" x14ac:dyDescent="0.25"/>
    <row r="10924" ht="14.1" customHeight="1" x14ac:dyDescent="0.25"/>
    <row r="10925" ht="14.1" customHeight="1" x14ac:dyDescent="0.25"/>
    <row r="10926" ht="14.1" customHeight="1" x14ac:dyDescent="0.25"/>
    <row r="10927" ht="14.1" customHeight="1" x14ac:dyDescent="0.25"/>
    <row r="10928" ht="14.1" customHeight="1" x14ac:dyDescent="0.25"/>
    <row r="10929" ht="14.1" customHeight="1" x14ac:dyDescent="0.25"/>
    <row r="10930" ht="14.1" customHeight="1" x14ac:dyDescent="0.25"/>
    <row r="10931" ht="14.1" customHeight="1" x14ac:dyDescent="0.25"/>
    <row r="10932" ht="14.1" customHeight="1" x14ac:dyDescent="0.25"/>
    <row r="10933" ht="14.1" customHeight="1" x14ac:dyDescent="0.25"/>
    <row r="10934" ht="14.1" customHeight="1" x14ac:dyDescent="0.25"/>
    <row r="10935" ht="14.1" customHeight="1" x14ac:dyDescent="0.25"/>
    <row r="10936" ht="14.1" customHeight="1" x14ac:dyDescent="0.25"/>
    <row r="10937" ht="14.1" customHeight="1" x14ac:dyDescent="0.25"/>
    <row r="10938" ht="14.1" customHeight="1" x14ac:dyDescent="0.25"/>
    <row r="10939" ht="14.1" customHeight="1" x14ac:dyDescent="0.25"/>
    <row r="10940" ht="14.1" customHeight="1" x14ac:dyDescent="0.25"/>
    <row r="10941" ht="14.1" customHeight="1" x14ac:dyDescent="0.25"/>
    <row r="10942" ht="14.1" customHeight="1" x14ac:dyDescent="0.25"/>
    <row r="10943" ht="14.1" customHeight="1" x14ac:dyDescent="0.25"/>
    <row r="10944" ht="14.1" customHeight="1" x14ac:dyDescent="0.25"/>
    <row r="10945" ht="14.1" customHeight="1" x14ac:dyDescent="0.25"/>
    <row r="10946" ht="14.1" customHeight="1" x14ac:dyDescent="0.25"/>
    <row r="10947" ht="14.1" customHeight="1" x14ac:dyDescent="0.25"/>
    <row r="10948" ht="14.1" customHeight="1" x14ac:dyDescent="0.25"/>
    <row r="10949" ht="14.1" customHeight="1" x14ac:dyDescent="0.25"/>
    <row r="10950" ht="14.1" customHeight="1" x14ac:dyDescent="0.25"/>
    <row r="10951" ht="14.1" customHeight="1" x14ac:dyDescent="0.25"/>
    <row r="10952" ht="14.1" customHeight="1" x14ac:dyDescent="0.25"/>
    <row r="10953" ht="14.1" customHeight="1" x14ac:dyDescent="0.25"/>
    <row r="10954" ht="14.1" customHeight="1" x14ac:dyDescent="0.25"/>
    <row r="10955" ht="14.1" customHeight="1" x14ac:dyDescent="0.25"/>
    <row r="10956" ht="14.1" customHeight="1" x14ac:dyDescent="0.25"/>
    <row r="10957" ht="14.1" customHeight="1" x14ac:dyDescent="0.25"/>
    <row r="10958" ht="14.1" customHeight="1" x14ac:dyDescent="0.25"/>
    <row r="10959" ht="14.1" customHeight="1" x14ac:dyDescent="0.25"/>
    <row r="10960" ht="14.1" customHeight="1" x14ac:dyDescent="0.25"/>
    <row r="10961" ht="14.1" customHeight="1" x14ac:dyDescent="0.25"/>
    <row r="10962" ht="14.1" customHeight="1" x14ac:dyDescent="0.25"/>
    <row r="10963" ht="14.1" customHeight="1" x14ac:dyDescent="0.25"/>
    <row r="10964" ht="14.1" customHeight="1" x14ac:dyDescent="0.25"/>
    <row r="10965" ht="14.1" customHeight="1" x14ac:dyDescent="0.25"/>
    <row r="10966" ht="14.1" customHeight="1" x14ac:dyDescent="0.25"/>
    <row r="10967" ht="14.1" customHeight="1" x14ac:dyDescent="0.25"/>
    <row r="10968" ht="14.1" customHeight="1" x14ac:dyDescent="0.25"/>
    <row r="10969" ht="14.1" customHeight="1" x14ac:dyDescent="0.25"/>
    <row r="10970" ht="14.1" customHeight="1" x14ac:dyDescent="0.25"/>
    <row r="10971" ht="14.1" customHeight="1" x14ac:dyDescent="0.25"/>
    <row r="10972" ht="14.1" customHeight="1" x14ac:dyDescent="0.25"/>
    <row r="10973" ht="14.1" customHeight="1" x14ac:dyDescent="0.25"/>
    <row r="10974" ht="14.1" customHeight="1" x14ac:dyDescent="0.25"/>
    <row r="10975" ht="14.1" customHeight="1" x14ac:dyDescent="0.25"/>
    <row r="10976" ht="14.1" customHeight="1" x14ac:dyDescent="0.25"/>
    <row r="10977" ht="14.1" customHeight="1" x14ac:dyDescent="0.25"/>
    <row r="10978" ht="14.1" customHeight="1" x14ac:dyDescent="0.25"/>
    <row r="10979" ht="14.1" customHeight="1" x14ac:dyDescent="0.25"/>
    <row r="10980" ht="14.1" customHeight="1" x14ac:dyDescent="0.25"/>
    <row r="10981" ht="14.1" customHeight="1" x14ac:dyDescent="0.25"/>
    <row r="10982" ht="14.1" customHeight="1" x14ac:dyDescent="0.25"/>
    <row r="10983" ht="14.1" customHeight="1" x14ac:dyDescent="0.25"/>
    <row r="10984" ht="14.1" customHeight="1" x14ac:dyDescent="0.25"/>
    <row r="10985" ht="14.1" customHeight="1" x14ac:dyDescent="0.25"/>
    <row r="10986" ht="14.1" customHeight="1" x14ac:dyDescent="0.25"/>
    <row r="10987" ht="14.1" customHeight="1" x14ac:dyDescent="0.25"/>
    <row r="10988" ht="14.1" customHeight="1" x14ac:dyDescent="0.25"/>
    <row r="10989" ht="14.1" customHeight="1" x14ac:dyDescent="0.25"/>
    <row r="10990" ht="14.1" customHeight="1" x14ac:dyDescent="0.25"/>
    <row r="10991" ht="14.1" customHeight="1" x14ac:dyDescent="0.25"/>
    <row r="10992" ht="14.1" customHeight="1" x14ac:dyDescent="0.25"/>
    <row r="10993" ht="14.1" customHeight="1" x14ac:dyDescent="0.25"/>
    <row r="10994" ht="14.1" customHeight="1" x14ac:dyDescent="0.25"/>
    <row r="10995" ht="14.1" customHeight="1" x14ac:dyDescent="0.25"/>
    <row r="10996" ht="14.1" customHeight="1" x14ac:dyDescent="0.25"/>
    <row r="10997" ht="14.1" customHeight="1" x14ac:dyDescent="0.25"/>
    <row r="10998" ht="14.1" customHeight="1" x14ac:dyDescent="0.25"/>
    <row r="10999" ht="14.1" customHeight="1" x14ac:dyDescent="0.25"/>
    <row r="11000" ht="14.1" customHeight="1" x14ac:dyDescent="0.25"/>
    <row r="11001" ht="14.1" customHeight="1" x14ac:dyDescent="0.25"/>
    <row r="11002" ht="14.1" customHeight="1" x14ac:dyDescent="0.25"/>
    <row r="11003" ht="14.1" customHeight="1" x14ac:dyDescent="0.25"/>
    <row r="11004" ht="14.1" customHeight="1" x14ac:dyDescent="0.25"/>
    <row r="11005" ht="14.1" customHeight="1" x14ac:dyDescent="0.25"/>
    <row r="11006" ht="14.1" customHeight="1" x14ac:dyDescent="0.25"/>
    <row r="11007" ht="14.1" customHeight="1" x14ac:dyDescent="0.25"/>
    <row r="11008" ht="14.1" customHeight="1" x14ac:dyDescent="0.25"/>
    <row r="11009" ht="14.1" customHeight="1" x14ac:dyDescent="0.25"/>
    <row r="11010" ht="14.1" customHeight="1" x14ac:dyDescent="0.25"/>
    <row r="11011" ht="14.1" customHeight="1" x14ac:dyDescent="0.25"/>
    <row r="11012" ht="14.1" customHeight="1" x14ac:dyDescent="0.25"/>
    <row r="11013" ht="14.1" customHeight="1" x14ac:dyDescent="0.25"/>
    <row r="11014" ht="14.1" customHeight="1" x14ac:dyDescent="0.25"/>
    <row r="11015" ht="14.1" customHeight="1" x14ac:dyDescent="0.25"/>
    <row r="11016" ht="14.1" customHeight="1" x14ac:dyDescent="0.25"/>
    <row r="11017" ht="14.1" customHeight="1" x14ac:dyDescent="0.25"/>
    <row r="11018" ht="14.1" customHeight="1" x14ac:dyDescent="0.25"/>
    <row r="11019" ht="14.1" customHeight="1" x14ac:dyDescent="0.25"/>
    <row r="11020" ht="14.1" customHeight="1" x14ac:dyDescent="0.25"/>
    <row r="11021" ht="14.1" customHeight="1" x14ac:dyDescent="0.25"/>
    <row r="11022" ht="14.1" customHeight="1" x14ac:dyDescent="0.25"/>
    <row r="11023" ht="14.1" customHeight="1" x14ac:dyDescent="0.25"/>
    <row r="11024" ht="14.1" customHeight="1" x14ac:dyDescent="0.25"/>
    <row r="11025" ht="14.1" customHeight="1" x14ac:dyDescent="0.25"/>
    <row r="11026" ht="14.1" customHeight="1" x14ac:dyDescent="0.25"/>
    <row r="11027" ht="14.1" customHeight="1" x14ac:dyDescent="0.25"/>
    <row r="11028" ht="14.1" customHeight="1" x14ac:dyDescent="0.25"/>
    <row r="11029" ht="14.1" customHeight="1" x14ac:dyDescent="0.25"/>
    <row r="11030" ht="14.1" customHeight="1" x14ac:dyDescent="0.25"/>
    <row r="11031" ht="14.1" customHeight="1" x14ac:dyDescent="0.25"/>
    <row r="11032" ht="14.1" customHeight="1" x14ac:dyDescent="0.25"/>
    <row r="11033" ht="14.1" customHeight="1" x14ac:dyDescent="0.25"/>
    <row r="11034" ht="14.1" customHeight="1" x14ac:dyDescent="0.25"/>
    <row r="11035" ht="14.1" customHeight="1" x14ac:dyDescent="0.25"/>
    <row r="11036" ht="14.1" customHeight="1" x14ac:dyDescent="0.25"/>
    <row r="11037" ht="14.1" customHeight="1" x14ac:dyDescent="0.25"/>
    <row r="11038" ht="14.1" customHeight="1" x14ac:dyDescent="0.25"/>
    <row r="11039" ht="14.1" customHeight="1" x14ac:dyDescent="0.25"/>
    <row r="11040" ht="14.1" customHeight="1" x14ac:dyDescent="0.25"/>
    <row r="11041" ht="14.1" customHeight="1" x14ac:dyDescent="0.25"/>
    <row r="11042" ht="14.1" customHeight="1" x14ac:dyDescent="0.25"/>
    <row r="11043" ht="14.1" customHeight="1" x14ac:dyDescent="0.25"/>
    <row r="11044" ht="14.1" customHeight="1" x14ac:dyDescent="0.25"/>
    <row r="11045" ht="14.1" customHeight="1" x14ac:dyDescent="0.25"/>
    <row r="11046" ht="14.1" customHeight="1" x14ac:dyDescent="0.25"/>
    <row r="11047" ht="14.1" customHeight="1" x14ac:dyDescent="0.25"/>
    <row r="11048" ht="14.1" customHeight="1" x14ac:dyDescent="0.25"/>
    <row r="11049" ht="14.1" customHeight="1" x14ac:dyDescent="0.25"/>
    <row r="11050" ht="14.1" customHeight="1" x14ac:dyDescent="0.25"/>
    <row r="11051" ht="14.1" customHeight="1" x14ac:dyDescent="0.25"/>
    <row r="11052" ht="14.1" customHeight="1" x14ac:dyDescent="0.25"/>
    <row r="11053" ht="14.1" customHeight="1" x14ac:dyDescent="0.25"/>
    <row r="11054" ht="14.1" customHeight="1" x14ac:dyDescent="0.25"/>
    <row r="11055" ht="14.1" customHeight="1" x14ac:dyDescent="0.25"/>
    <row r="11056" ht="14.1" customHeight="1" x14ac:dyDescent="0.25"/>
    <row r="11057" ht="14.1" customHeight="1" x14ac:dyDescent="0.25"/>
    <row r="11058" ht="14.1" customHeight="1" x14ac:dyDescent="0.25"/>
    <row r="11059" ht="14.1" customHeight="1" x14ac:dyDescent="0.25"/>
    <row r="11060" ht="14.1" customHeight="1" x14ac:dyDescent="0.25"/>
    <row r="11061" ht="14.1" customHeight="1" x14ac:dyDescent="0.25"/>
    <row r="11062" ht="14.1" customHeight="1" x14ac:dyDescent="0.25"/>
    <row r="11063" ht="14.1" customHeight="1" x14ac:dyDescent="0.25"/>
    <row r="11064" ht="14.1" customHeight="1" x14ac:dyDescent="0.25"/>
    <row r="11065" ht="14.1" customHeight="1" x14ac:dyDescent="0.25"/>
    <row r="11066" ht="14.1" customHeight="1" x14ac:dyDescent="0.25"/>
    <row r="11067" ht="14.1" customHeight="1" x14ac:dyDescent="0.25"/>
    <row r="11068" ht="14.1" customHeight="1" x14ac:dyDescent="0.25"/>
    <row r="11069" ht="14.1" customHeight="1" x14ac:dyDescent="0.25"/>
    <row r="11070" ht="14.1" customHeight="1" x14ac:dyDescent="0.25"/>
    <row r="11071" ht="14.1" customHeight="1" x14ac:dyDescent="0.25"/>
    <row r="11072" ht="14.1" customHeight="1" x14ac:dyDescent="0.25"/>
    <row r="11073" ht="14.1" customHeight="1" x14ac:dyDescent="0.25"/>
    <row r="11074" ht="14.1" customHeight="1" x14ac:dyDescent="0.25"/>
    <row r="11075" ht="14.1" customHeight="1" x14ac:dyDescent="0.25"/>
    <row r="11076" ht="14.1" customHeight="1" x14ac:dyDescent="0.25"/>
    <row r="11077" ht="14.1" customHeight="1" x14ac:dyDescent="0.25"/>
    <row r="11078" ht="14.1" customHeight="1" x14ac:dyDescent="0.25"/>
    <row r="11079" ht="14.1" customHeight="1" x14ac:dyDescent="0.25"/>
    <row r="11080" ht="14.1" customHeight="1" x14ac:dyDescent="0.25"/>
    <row r="11081" ht="14.1" customHeight="1" x14ac:dyDescent="0.25"/>
    <row r="11082" ht="14.1" customHeight="1" x14ac:dyDescent="0.25"/>
    <row r="11083" ht="14.1" customHeight="1" x14ac:dyDescent="0.25"/>
    <row r="11084" ht="14.1" customHeight="1" x14ac:dyDescent="0.25"/>
    <row r="11085" ht="14.1" customHeight="1" x14ac:dyDescent="0.25"/>
    <row r="11086" ht="14.1" customHeight="1" x14ac:dyDescent="0.25"/>
    <row r="11087" ht="14.1" customHeight="1" x14ac:dyDescent="0.25"/>
    <row r="11088" ht="14.1" customHeight="1" x14ac:dyDescent="0.25"/>
    <row r="11089" ht="14.1" customHeight="1" x14ac:dyDescent="0.25"/>
    <row r="11090" ht="14.1" customHeight="1" x14ac:dyDescent="0.25"/>
    <row r="11091" ht="14.1" customHeight="1" x14ac:dyDescent="0.25"/>
    <row r="11092" ht="14.1" customHeight="1" x14ac:dyDescent="0.25"/>
    <row r="11093" ht="14.1" customHeight="1" x14ac:dyDescent="0.25"/>
    <row r="11094" ht="14.1" customHeight="1" x14ac:dyDescent="0.25"/>
    <row r="11095" ht="14.1" customHeight="1" x14ac:dyDescent="0.25"/>
    <row r="11096" ht="14.1" customHeight="1" x14ac:dyDescent="0.25"/>
    <row r="11097" ht="14.1" customHeight="1" x14ac:dyDescent="0.25"/>
    <row r="11098" ht="14.1" customHeight="1" x14ac:dyDescent="0.25"/>
    <row r="11099" ht="14.1" customHeight="1" x14ac:dyDescent="0.25"/>
    <row r="11100" ht="14.1" customHeight="1" x14ac:dyDescent="0.25"/>
    <row r="11101" ht="14.1" customHeight="1" x14ac:dyDescent="0.25"/>
    <row r="11102" ht="14.1" customHeight="1" x14ac:dyDescent="0.25"/>
    <row r="11103" ht="14.1" customHeight="1" x14ac:dyDescent="0.25"/>
    <row r="11104" ht="14.1" customHeight="1" x14ac:dyDescent="0.25"/>
    <row r="11105" ht="14.1" customHeight="1" x14ac:dyDescent="0.25"/>
    <row r="11106" ht="14.1" customHeight="1" x14ac:dyDescent="0.25"/>
    <row r="11107" ht="14.1" customHeight="1" x14ac:dyDescent="0.25"/>
    <row r="11108" ht="14.1" customHeight="1" x14ac:dyDescent="0.25"/>
    <row r="11109" ht="14.1" customHeight="1" x14ac:dyDescent="0.25"/>
    <row r="11110" ht="14.1" customHeight="1" x14ac:dyDescent="0.25"/>
    <row r="11111" ht="14.1" customHeight="1" x14ac:dyDescent="0.25"/>
    <row r="11112" ht="14.1" customHeight="1" x14ac:dyDescent="0.25"/>
    <row r="11113" ht="14.1" customHeight="1" x14ac:dyDescent="0.25"/>
    <row r="11114" ht="14.1" customHeight="1" x14ac:dyDescent="0.25"/>
    <row r="11115" ht="14.1" customHeight="1" x14ac:dyDescent="0.25"/>
    <row r="11116" ht="14.1" customHeight="1" x14ac:dyDescent="0.25"/>
    <row r="11117" ht="14.1" customHeight="1" x14ac:dyDescent="0.25"/>
    <row r="11118" ht="14.1" customHeight="1" x14ac:dyDescent="0.25"/>
    <row r="11119" ht="14.1" customHeight="1" x14ac:dyDescent="0.25"/>
    <row r="11120" ht="14.1" customHeight="1" x14ac:dyDescent="0.25"/>
    <row r="11121" ht="14.1" customHeight="1" x14ac:dyDescent="0.25"/>
    <row r="11122" ht="14.1" customHeight="1" x14ac:dyDescent="0.25"/>
    <row r="11123" ht="14.1" customHeight="1" x14ac:dyDescent="0.25"/>
    <row r="11124" ht="14.1" customHeight="1" x14ac:dyDescent="0.25"/>
    <row r="11125" ht="14.1" customHeight="1" x14ac:dyDescent="0.25"/>
    <row r="11126" ht="14.1" customHeight="1" x14ac:dyDescent="0.25"/>
    <row r="11127" ht="14.1" customHeight="1" x14ac:dyDescent="0.25"/>
    <row r="11128" ht="14.1" customHeight="1" x14ac:dyDescent="0.25"/>
    <row r="11129" ht="14.1" customHeight="1" x14ac:dyDescent="0.25"/>
    <row r="11130" ht="14.1" customHeight="1" x14ac:dyDescent="0.25"/>
    <row r="11131" ht="14.1" customHeight="1" x14ac:dyDescent="0.25"/>
    <row r="11132" ht="14.1" customHeight="1" x14ac:dyDescent="0.25"/>
    <row r="11133" ht="14.1" customHeight="1" x14ac:dyDescent="0.25"/>
    <row r="11134" ht="14.1" customHeight="1" x14ac:dyDescent="0.25"/>
    <row r="11135" ht="14.1" customHeight="1" x14ac:dyDescent="0.25"/>
    <row r="11136" ht="14.1" customHeight="1" x14ac:dyDescent="0.25"/>
    <row r="11137" ht="14.1" customHeight="1" x14ac:dyDescent="0.25"/>
    <row r="11138" ht="14.1" customHeight="1" x14ac:dyDescent="0.25"/>
    <row r="11139" ht="14.1" customHeight="1" x14ac:dyDescent="0.25"/>
    <row r="11140" ht="14.1" customHeight="1" x14ac:dyDescent="0.25"/>
    <row r="11141" ht="14.1" customHeight="1" x14ac:dyDescent="0.25"/>
    <row r="11142" ht="14.1" customHeight="1" x14ac:dyDescent="0.25"/>
    <row r="11143" ht="14.1" customHeight="1" x14ac:dyDescent="0.25"/>
    <row r="11144" ht="14.1" customHeight="1" x14ac:dyDescent="0.25"/>
    <row r="11145" ht="14.1" customHeight="1" x14ac:dyDescent="0.25"/>
    <row r="11146" ht="14.1" customHeight="1" x14ac:dyDescent="0.25"/>
    <row r="11147" ht="14.1" customHeight="1" x14ac:dyDescent="0.25"/>
    <row r="11148" ht="14.1" customHeight="1" x14ac:dyDescent="0.25"/>
    <row r="11149" ht="14.1" customHeight="1" x14ac:dyDescent="0.25"/>
    <row r="11150" ht="14.1" customHeight="1" x14ac:dyDescent="0.25"/>
    <row r="11151" ht="14.1" customHeight="1" x14ac:dyDescent="0.25"/>
    <row r="11152" ht="14.1" customHeight="1" x14ac:dyDescent="0.25"/>
    <row r="11153" ht="14.1" customHeight="1" x14ac:dyDescent="0.25"/>
    <row r="11154" ht="14.1" customHeight="1" x14ac:dyDescent="0.25"/>
    <row r="11155" ht="14.1" customHeight="1" x14ac:dyDescent="0.25"/>
    <row r="11156" ht="14.1" customHeight="1" x14ac:dyDescent="0.25"/>
    <row r="11157" ht="14.1" customHeight="1" x14ac:dyDescent="0.25"/>
    <row r="11158" ht="14.1" customHeight="1" x14ac:dyDescent="0.25"/>
    <row r="11159" ht="14.1" customHeight="1" x14ac:dyDescent="0.25"/>
    <row r="11160" ht="14.1" customHeight="1" x14ac:dyDescent="0.25"/>
    <row r="11161" ht="14.1" customHeight="1" x14ac:dyDescent="0.25"/>
    <row r="11162" ht="14.1" customHeight="1" x14ac:dyDescent="0.25"/>
    <row r="11163" ht="14.1" customHeight="1" x14ac:dyDescent="0.25"/>
    <row r="11164" ht="14.1" customHeight="1" x14ac:dyDescent="0.25"/>
    <row r="11165" ht="14.1" customHeight="1" x14ac:dyDescent="0.25"/>
    <row r="11166" ht="14.1" customHeight="1" x14ac:dyDescent="0.25"/>
    <row r="11167" ht="14.1" customHeight="1" x14ac:dyDescent="0.25"/>
    <row r="11168" ht="14.1" customHeight="1" x14ac:dyDescent="0.25"/>
    <row r="11169" ht="14.1" customHeight="1" x14ac:dyDescent="0.25"/>
    <row r="11170" ht="14.1" customHeight="1" x14ac:dyDescent="0.25"/>
    <row r="11171" ht="14.1" customHeight="1" x14ac:dyDescent="0.25"/>
    <row r="11172" ht="14.1" customHeight="1" x14ac:dyDescent="0.25"/>
    <row r="11173" ht="14.1" customHeight="1" x14ac:dyDescent="0.25"/>
    <row r="11174" ht="14.1" customHeight="1" x14ac:dyDescent="0.25"/>
    <row r="11175" ht="14.1" customHeight="1" x14ac:dyDescent="0.25"/>
    <row r="11176" ht="14.1" customHeight="1" x14ac:dyDescent="0.25"/>
    <row r="11177" ht="14.1" customHeight="1" x14ac:dyDescent="0.25"/>
    <row r="11178" ht="14.1" customHeight="1" x14ac:dyDescent="0.25"/>
    <row r="11179" ht="14.1" customHeight="1" x14ac:dyDescent="0.25"/>
    <row r="11180" ht="14.1" customHeight="1" x14ac:dyDescent="0.25"/>
    <row r="11181" ht="14.1" customHeight="1" x14ac:dyDescent="0.25"/>
    <row r="11182" ht="14.1" customHeight="1" x14ac:dyDescent="0.25"/>
    <row r="11183" ht="14.1" customHeight="1" x14ac:dyDescent="0.25"/>
    <row r="11184" ht="14.1" customHeight="1" x14ac:dyDescent="0.25"/>
    <row r="11185" ht="14.1" customHeight="1" x14ac:dyDescent="0.25"/>
    <row r="11186" ht="14.1" customHeight="1" x14ac:dyDescent="0.25"/>
    <row r="11187" ht="14.1" customHeight="1" x14ac:dyDescent="0.25"/>
    <row r="11188" ht="14.1" customHeight="1" x14ac:dyDescent="0.25"/>
    <row r="11189" ht="14.1" customHeight="1" x14ac:dyDescent="0.25"/>
    <row r="11190" ht="14.1" customHeight="1" x14ac:dyDescent="0.25"/>
    <row r="11191" ht="14.1" customHeight="1" x14ac:dyDescent="0.25"/>
    <row r="11192" ht="14.1" customHeight="1" x14ac:dyDescent="0.25"/>
    <row r="11193" ht="14.1" customHeight="1" x14ac:dyDescent="0.25"/>
    <row r="11194" ht="14.1" customHeight="1" x14ac:dyDescent="0.25"/>
    <row r="11195" ht="14.1" customHeight="1" x14ac:dyDescent="0.25"/>
    <row r="11196" ht="14.1" customHeight="1" x14ac:dyDescent="0.25"/>
    <row r="11197" ht="14.1" customHeight="1" x14ac:dyDescent="0.25"/>
    <row r="11198" ht="14.1" customHeight="1" x14ac:dyDescent="0.25"/>
    <row r="11199" ht="14.1" customHeight="1" x14ac:dyDescent="0.25"/>
    <row r="11200" ht="14.1" customHeight="1" x14ac:dyDescent="0.25"/>
    <row r="11201" ht="14.1" customHeight="1" x14ac:dyDescent="0.25"/>
    <row r="11202" ht="14.1" customHeight="1" x14ac:dyDescent="0.25"/>
    <row r="11203" ht="14.1" customHeight="1" x14ac:dyDescent="0.25"/>
    <row r="11204" ht="14.1" customHeight="1" x14ac:dyDescent="0.25"/>
    <row r="11205" ht="14.1" customHeight="1" x14ac:dyDescent="0.25"/>
    <row r="11206" ht="14.1" customHeight="1" x14ac:dyDescent="0.25"/>
    <row r="11207" ht="14.1" customHeight="1" x14ac:dyDescent="0.25"/>
    <row r="11208" ht="14.1" customHeight="1" x14ac:dyDescent="0.25"/>
    <row r="11209" ht="14.1" customHeight="1" x14ac:dyDescent="0.25"/>
    <row r="11210" ht="14.1" customHeight="1" x14ac:dyDescent="0.25"/>
    <row r="11211" ht="14.1" customHeight="1" x14ac:dyDescent="0.25"/>
    <row r="11212" ht="14.1" customHeight="1" x14ac:dyDescent="0.25"/>
    <row r="11213" ht="14.1" customHeight="1" x14ac:dyDescent="0.25"/>
    <row r="11214" ht="14.1" customHeight="1" x14ac:dyDescent="0.25"/>
    <row r="11215" ht="14.1" customHeight="1" x14ac:dyDescent="0.25"/>
    <row r="11216" ht="14.1" customHeight="1" x14ac:dyDescent="0.25"/>
    <row r="11217" ht="14.1" customHeight="1" x14ac:dyDescent="0.25"/>
    <row r="11218" ht="14.1" customHeight="1" x14ac:dyDescent="0.25"/>
    <row r="11219" ht="14.1" customHeight="1" x14ac:dyDescent="0.25"/>
    <row r="11220" ht="14.1" customHeight="1" x14ac:dyDescent="0.25"/>
    <row r="11221" ht="14.1" customHeight="1" x14ac:dyDescent="0.25"/>
    <row r="11222" ht="14.1" customHeight="1" x14ac:dyDescent="0.25"/>
    <row r="11223" ht="14.1" customHeight="1" x14ac:dyDescent="0.25"/>
    <row r="11224" ht="14.1" customHeight="1" x14ac:dyDescent="0.25"/>
    <row r="11225" ht="14.1" customHeight="1" x14ac:dyDescent="0.25"/>
    <row r="11226" ht="14.1" customHeight="1" x14ac:dyDescent="0.25"/>
    <row r="11227" ht="14.1" customHeight="1" x14ac:dyDescent="0.25"/>
    <row r="11228" ht="14.1" customHeight="1" x14ac:dyDescent="0.25"/>
    <row r="11229" ht="14.1" customHeight="1" x14ac:dyDescent="0.25"/>
    <row r="11230" ht="14.1" customHeight="1" x14ac:dyDescent="0.25"/>
    <row r="11231" ht="14.1" customHeight="1" x14ac:dyDescent="0.25"/>
    <row r="11232" ht="14.1" customHeight="1" x14ac:dyDescent="0.25"/>
    <row r="11233" ht="14.1" customHeight="1" x14ac:dyDescent="0.25"/>
    <row r="11234" ht="14.1" customHeight="1" x14ac:dyDescent="0.25"/>
    <row r="11235" ht="14.1" customHeight="1" x14ac:dyDescent="0.25"/>
    <row r="11236" ht="14.1" customHeight="1" x14ac:dyDescent="0.25"/>
    <row r="11237" ht="14.1" customHeight="1" x14ac:dyDescent="0.25"/>
    <row r="11238" ht="14.1" customHeight="1" x14ac:dyDescent="0.25"/>
    <row r="11239" ht="14.1" customHeight="1" x14ac:dyDescent="0.25"/>
    <row r="11240" ht="14.1" customHeight="1" x14ac:dyDescent="0.25"/>
    <row r="11241" ht="14.1" customHeight="1" x14ac:dyDescent="0.25"/>
    <row r="11242" ht="14.1" customHeight="1" x14ac:dyDescent="0.25"/>
    <row r="11243" ht="14.1" customHeight="1" x14ac:dyDescent="0.25"/>
    <row r="11244" ht="14.1" customHeight="1" x14ac:dyDescent="0.25"/>
    <row r="11245" ht="14.1" customHeight="1" x14ac:dyDescent="0.25"/>
    <row r="11246" ht="14.1" customHeight="1" x14ac:dyDescent="0.25"/>
    <row r="11247" ht="14.1" customHeight="1" x14ac:dyDescent="0.25"/>
    <row r="11248" ht="14.1" customHeight="1" x14ac:dyDescent="0.25"/>
    <row r="11249" ht="14.1" customHeight="1" x14ac:dyDescent="0.25"/>
    <row r="11250" ht="14.1" customHeight="1" x14ac:dyDescent="0.25"/>
    <row r="11251" ht="14.1" customHeight="1" x14ac:dyDescent="0.25"/>
    <row r="11252" ht="14.1" customHeight="1" x14ac:dyDescent="0.25"/>
    <row r="11253" ht="14.1" customHeight="1" x14ac:dyDescent="0.25"/>
    <row r="11254" ht="14.1" customHeight="1" x14ac:dyDescent="0.25"/>
    <row r="11255" ht="14.1" customHeight="1" x14ac:dyDescent="0.25"/>
    <row r="11256" ht="14.1" customHeight="1" x14ac:dyDescent="0.25"/>
    <row r="11257" ht="14.1" customHeight="1" x14ac:dyDescent="0.25"/>
    <row r="11258" ht="14.1" customHeight="1" x14ac:dyDescent="0.25"/>
    <row r="11259" ht="14.1" customHeight="1" x14ac:dyDescent="0.25"/>
    <row r="11260" ht="14.1" customHeight="1" x14ac:dyDescent="0.25"/>
    <row r="11261" ht="14.1" customHeight="1" x14ac:dyDescent="0.25"/>
    <row r="11262" ht="14.1" customHeight="1" x14ac:dyDescent="0.25"/>
    <row r="11263" ht="14.1" customHeight="1" x14ac:dyDescent="0.25"/>
    <row r="11264" ht="14.1" customHeight="1" x14ac:dyDescent="0.25"/>
    <row r="11265" ht="14.1" customHeight="1" x14ac:dyDescent="0.25"/>
    <row r="11266" ht="14.1" customHeight="1" x14ac:dyDescent="0.25"/>
    <row r="11267" ht="14.1" customHeight="1" x14ac:dyDescent="0.25"/>
    <row r="11268" ht="14.1" customHeight="1" x14ac:dyDescent="0.25"/>
    <row r="11269" ht="14.1" customHeight="1" x14ac:dyDescent="0.25"/>
    <row r="11270" ht="14.1" customHeight="1" x14ac:dyDescent="0.25"/>
    <row r="11271" ht="14.1" customHeight="1" x14ac:dyDescent="0.25"/>
    <row r="11272" ht="14.1" customHeight="1" x14ac:dyDescent="0.25"/>
    <row r="11273" ht="14.1" customHeight="1" x14ac:dyDescent="0.25"/>
    <row r="11274" ht="14.1" customHeight="1" x14ac:dyDescent="0.25"/>
    <row r="11275" ht="14.1" customHeight="1" x14ac:dyDescent="0.25"/>
    <row r="11276" ht="14.1" customHeight="1" x14ac:dyDescent="0.25"/>
    <row r="11277" ht="14.1" customHeight="1" x14ac:dyDescent="0.25"/>
    <row r="11278" ht="14.1" customHeight="1" x14ac:dyDescent="0.25"/>
    <row r="11279" ht="14.1" customHeight="1" x14ac:dyDescent="0.25"/>
    <row r="11280" ht="14.1" customHeight="1" x14ac:dyDescent="0.25"/>
    <row r="11281" ht="14.1" customHeight="1" x14ac:dyDescent="0.25"/>
    <row r="11282" ht="14.1" customHeight="1" x14ac:dyDescent="0.25"/>
    <row r="11283" ht="14.1" customHeight="1" x14ac:dyDescent="0.25"/>
    <row r="11284" ht="14.1" customHeight="1" x14ac:dyDescent="0.25"/>
    <row r="11285" ht="14.1" customHeight="1" x14ac:dyDescent="0.25"/>
    <row r="11286" ht="14.1" customHeight="1" x14ac:dyDescent="0.25"/>
    <row r="11287" ht="14.1" customHeight="1" x14ac:dyDescent="0.25"/>
    <row r="11288" ht="14.1" customHeight="1" x14ac:dyDescent="0.25"/>
    <row r="11289" ht="14.1" customHeight="1" x14ac:dyDescent="0.25"/>
    <row r="11290" ht="14.1" customHeight="1" x14ac:dyDescent="0.25"/>
    <row r="11291" ht="14.1" customHeight="1" x14ac:dyDescent="0.25"/>
    <row r="11292" ht="14.1" customHeight="1" x14ac:dyDescent="0.25"/>
    <row r="11293" ht="14.1" customHeight="1" x14ac:dyDescent="0.25"/>
    <row r="11294" ht="14.1" customHeight="1" x14ac:dyDescent="0.25"/>
    <row r="11295" ht="14.1" customHeight="1" x14ac:dyDescent="0.25"/>
    <row r="11296" ht="14.1" customHeight="1" x14ac:dyDescent="0.25"/>
    <row r="11297" ht="14.1" customHeight="1" x14ac:dyDescent="0.25"/>
    <row r="11298" ht="14.1" customHeight="1" x14ac:dyDescent="0.25"/>
    <row r="11299" ht="14.1" customHeight="1" x14ac:dyDescent="0.25"/>
    <row r="11300" ht="14.1" customHeight="1" x14ac:dyDescent="0.25"/>
    <row r="11301" ht="14.1" customHeight="1" x14ac:dyDescent="0.25"/>
    <row r="11302" ht="14.1" customHeight="1" x14ac:dyDescent="0.25"/>
    <row r="11303" ht="14.1" customHeight="1" x14ac:dyDescent="0.25"/>
    <row r="11304" ht="14.1" customHeight="1" x14ac:dyDescent="0.25"/>
    <row r="11305" ht="14.1" customHeight="1" x14ac:dyDescent="0.25"/>
    <row r="11306" ht="14.1" customHeight="1" x14ac:dyDescent="0.25"/>
    <row r="11307" ht="14.1" customHeight="1" x14ac:dyDescent="0.25"/>
    <row r="11308" ht="14.1" customHeight="1" x14ac:dyDescent="0.25"/>
    <row r="11309" ht="14.1" customHeight="1" x14ac:dyDescent="0.25"/>
    <row r="11310" ht="14.1" customHeight="1" x14ac:dyDescent="0.25"/>
    <row r="11311" ht="14.1" customHeight="1" x14ac:dyDescent="0.25"/>
    <row r="11312" ht="14.1" customHeight="1" x14ac:dyDescent="0.25"/>
    <row r="11313" ht="14.1" customHeight="1" x14ac:dyDescent="0.25"/>
    <row r="11314" ht="14.1" customHeight="1" x14ac:dyDescent="0.25"/>
    <row r="11315" ht="14.1" customHeight="1" x14ac:dyDescent="0.25"/>
    <row r="11316" ht="14.1" customHeight="1" x14ac:dyDescent="0.25"/>
    <row r="11317" ht="14.1" customHeight="1" x14ac:dyDescent="0.25"/>
    <row r="11318" ht="14.1" customHeight="1" x14ac:dyDescent="0.25"/>
    <row r="11319" ht="14.1" customHeight="1" x14ac:dyDescent="0.25"/>
    <row r="11320" ht="14.1" customHeight="1" x14ac:dyDescent="0.25"/>
    <row r="11321" ht="14.1" customHeight="1" x14ac:dyDescent="0.25"/>
    <row r="11322" ht="14.1" customHeight="1" x14ac:dyDescent="0.25"/>
    <row r="11323" ht="14.1" customHeight="1" x14ac:dyDescent="0.25"/>
    <row r="11324" ht="14.1" customHeight="1" x14ac:dyDescent="0.25"/>
    <row r="11325" ht="14.1" customHeight="1" x14ac:dyDescent="0.25"/>
    <row r="11326" ht="14.1" customHeight="1" x14ac:dyDescent="0.25"/>
    <row r="11327" ht="14.1" customHeight="1" x14ac:dyDescent="0.25"/>
    <row r="11328" ht="14.1" customHeight="1" x14ac:dyDescent="0.25"/>
    <row r="11329" ht="14.1" customHeight="1" x14ac:dyDescent="0.25"/>
    <row r="11330" ht="14.1" customHeight="1" x14ac:dyDescent="0.25"/>
    <row r="11331" ht="14.1" customHeight="1" x14ac:dyDescent="0.25"/>
    <row r="11332" ht="14.1" customHeight="1" x14ac:dyDescent="0.25"/>
    <row r="11333" ht="14.1" customHeight="1" x14ac:dyDescent="0.25"/>
    <row r="11334" ht="14.1" customHeight="1" x14ac:dyDescent="0.25"/>
    <row r="11335" ht="14.1" customHeight="1" x14ac:dyDescent="0.25"/>
    <row r="11336" ht="14.1" customHeight="1" x14ac:dyDescent="0.25"/>
    <row r="11337" ht="14.1" customHeight="1" x14ac:dyDescent="0.25"/>
    <row r="11338" ht="14.1" customHeight="1" x14ac:dyDescent="0.25"/>
    <row r="11339" ht="14.1" customHeight="1" x14ac:dyDescent="0.25"/>
    <row r="11340" ht="14.1" customHeight="1" x14ac:dyDescent="0.25"/>
    <row r="11341" ht="14.1" customHeight="1" x14ac:dyDescent="0.25"/>
    <row r="11342" ht="14.1" customHeight="1" x14ac:dyDescent="0.25"/>
    <row r="11343" ht="14.1" customHeight="1" x14ac:dyDescent="0.25"/>
    <row r="11344" ht="14.1" customHeight="1" x14ac:dyDescent="0.25"/>
    <row r="11345" ht="14.1" customHeight="1" x14ac:dyDescent="0.25"/>
    <row r="11346" ht="14.1" customHeight="1" x14ac:dyDescent="0.25"/>
    <row r="11347" ht="14.1" customHeight="1" x14ac:dyDescent="0.25"/>
    <row r="11348" ht="14.1" customHeight="1" x14ac:dyDescent="0.25"/>
    <row r="11349" ht="14.1" customHeight="1" x14ac:dyDescent="0.25"/>
    <row r="11350" ht="14.1" customHeight="1" x14ac:dyDescent="0.25"/>
    <row r="11351" ht="14.1" customHeight="1" x14ac:dyDescent="0.25"/>
    <row r="11352" ht="14.1" customHeight="1" x14ac:dyDescent="0.25"/>
    <row r="11353" ht="14.1" customHeight="1" x14ac:dyDescent="0.25"/>
    <row r="11354" ht="14.1" customHeight="1" x14ac:dyDescent="0.25"/>
    <row r="11355" ht="14.1" customHeight="1" x14ac:dyDescent="0.25"/>
    <row r="11356" ht="14.1" customHeight="1" x14ac:dyDescent="0.25"/>
    <row r="11357" ht="14.1" customHeight="1" x14ac:dyDescent="0.25"/>
    <row r="11358" ht="14.1" customHeight="1" x14ac:dyDescent="0.25"/>
    <row r="11359" ht="14.1" customHeight="1" x14ac:dyDescent="0.25"/>
    <row r="11360" ht="14.1" customHeight="1" x14ac:dyDescent="0.25"/>
    <row r="11361" ht="14.1" customHeight="1" x14ac:dyDescent="0.25"/>
    <row r="11362" ht="14.1" customHeight="1" x14ac:dyDescent="0.25"/>
    <row r="11363" ht="14.1" customHeight="1" x14ac:dyDescent="0.25"/>
    <row r="11364" ht="14.1" customHeight="1" x14ac:dyDescent="0.25"/>
    <row r="11365" ht="14.1" customHeight="1" x14ac:dyDescent="0.25"/>
    <row r="11366" ht="14.1" customHeight="1" x14ac:dyDescent="0.25"/>
    <row r="11367" ht="14.1" customHeight="1" x14ac:dyDescent="0.25"/>
    <row r="11368" ht="14.1" customHeight="1" x14ac:dyDescent="0.25"/>
    <row r="11369" ht="14.1" customHeight="1" x14ac:dyDescent="0.25"/>
    <row r="11370" ht="14.1" customHeight="1" x14ac:dyDescent="0.25"/>
    <row r="11371" ht="14.1" customHeight="1" x14ac:dyDescent="0.25"/>
    <row r="11372" ht="14.1" customHeight="1" x14ac:dyDescent="0.25"/>
    <row r="11373" ht="14.1" customHeight="1" x14ac:dyDescent="0.25"/>
    <row r="11374" ht="14.1" customHeight="1" x14ac:dyDescent="0.25"/>
    <row r="11375" ht="14.1" customHeight="1" x14ac:dyDescent="0.25"/>
    <row r="11376" ht="14.1" customHeight="1" x14ac:dyDescent="0.25"/>
    <row r="11377" ht="14.1" customHeight="1" x14ac:dyDescent="0.25"/>
    <row r="11378" ht="14.1" customHeight="1" x14ac:dyDescent="0.25"/>
    <row r="11379" ht="14.1" customHeight="1" x14ac:dyDescent="0.25"/>
    <row r="11380" ht="14.1" customHeight="1" x14ac:dyDescent="0.25"/>
    <row r="11381" ht="14.1" customHeight="1" x14ac:dyDescent="0.25"/>
    <row r="11382" ht="14.1" customHeight="1" x14ac:dyDescent="0.25"/>
    <row r="11383" ht="14.1" customHeight="1" x14ac:dyDescent="0.25"/>
    <row r="11384" ht="14.1" customHeight="1" x14ac:dyDescent="0.25"/>
    <row r="11385" ht="14.1" customHeight="1" x14ac:dyDescent="0.25"/>
    <row r="11386" ht="14.1" customHeight="1" x14ac:dyDescent="0.25"/>
    <row r="11387" ht="14.1" customHeight="1" x14ac:dyDescent="0.25"/>
    <row r="11388" ht="14.1" customHeight="1" x14ac:dyDescent="0.25"/>
    <row r="11389" ht="14.1" customHeight="1" x14ac:dyDescent="0.25"/>
    <row r="11390" ht="14.1" customHeight="1" x14ac:dyDescent="0.25"/>
    <row r="11391" ht="14.1" customHeight="1" x14ac:dyDescent="0.25"/>
    <row r="11392" ht="14.1" customHeight="1" x14ac:dyDescent="0.25"/>
    <row r="11393" ht="14.1" customHeight="1" x14ac:dyDescent="0.25"/>
    <row r="11394" ht="14.1" customHeight="1" x14ac:dyDescent="0.25"/>
    <row r="11395" ht="14.1" customHeight="1" x14ac:dyDescent="0.25"/>
    <row r="11396" ht="14.1" customHeight="1" x14ac:dyDescent="0.25"/>
    <row r="11397" ht="14.1" customHeight="1" x14ac:dyDescent="0.25"/>
    <row r="11398" ht="14.1" customHeight="1" x14ac:dyDescent="0.25"/>
    <row r="11399" ht="14.1" customHeight="1" x14ac:dyDescent="0.25"/>
    <row r="11400" ht="14.1" customHeight="1" x14ac:dyDescent="0.25"/>
    <row r="11401" ht="14.1" customHeight="1" x14ac:dyDescent="0.25"/>
    <row r="11402" ht="14.1" customHeight="1" x14ac:dyDescent="0.25"/>
    <row r="11403" ht="14.1" customHeight="1" x14ac:dyDescent="0.25"/>
    <row r="11404" ht="14.1" customHeight="1" x14ac:dyDescent="0.25"/>
    <row r="11405" ht="14.1" customHeight="1" x14ac:dyDescent="0.25"/>
    <row r="11406" ht="14.1" customHeight="1" x14ac:dyDescent="0.25"/>
    <row r="11407" ht="14.1" customHeight="1" x14ac:dyDescent="0.25"/>
    <row r="11408" ht="14.1" customHeight="1" x14ac:dyDescent="0.25"/>
    <row r="11409" ht="14.1" customHeight="1" x14ac:dyDescent="0.25"/>
    <row r="11410" ht="14.1" customHeight="1" x14ac:dyDescent="0.25"/>
    <row r="11411" ht="14.1" customHeight="1" x14ac:dyDescent="0.25"/>
    <row r="11412" ht="14.1" customHeight="1" x14ac:dyDescent="0.25"/>
    <row r="11413" ht="14.1" customHeight="1" x14ac:dyDescent="0.25"/>
    <row r="11414" ht="14.1" customHeight="1" x14ac:dyDescent="0.25"/>
    <row r="11415" ht="14.1" customHeight="1" x14ac:dyDescent="0.25"/>
    <row r="11416" ht="14.1" customHeight="1" x14ac:dyDescent="0.25"/>
    <row r="11417" ht="14.1" customHeight="1" x14ac:dyDescent="0.25"/>
    <row r="11418" ht="14.1" customHeight="1" x14ac:dyDescent="0.25"/>
    <row r="11419" ht="14.1" customHeight="1" x14ac:dyDescent="0.25"/>
    <row r="11420" ht="14.1" customHeight="1" x14ac:dyDescent="0.25"/>
    <row r="11421" ht="14.1" customHeight="1" x14ac:dyDescent="0.25"/>
    <row r="11422" ht="14.1" customHeight="1" x14ac:dyDescent="0.25"/>
    <row r="11423" ht="14.1" customHeight="1" x14ac:dyDescent="0.25"/>
    <row r="11424" ht="14.1" customHeight="1" x14ac:dyDescent="0.25"/>
    <row r="11425" ht="14.1" customHeight="1" x14ac:dyDescent="0.25"/>
    <row r="11426" ht="14.1" customHeight="1" x14ac:dyDescent="0.25"/>
    <row r="11427" ht="14.1" customHeight="1" x14ac:dyDescent="0.25"/>
    <row r="11428" ht="14.1" customHeight="1" x14ac:dyDescent="0.25"/>
    <row r="11429" ht="14.1" customHeight="1" x14ac:dyDescent="0.25"/>
    <row r="11430" ht="14.1" customHeight="1" x14ac:dyDescent="0.25"/>
    <row r="11431" ht="14.1" customHeight="1" x14ac:dyDescent="0.25"/>
    <row r="11432" ht="14.1" customHeight="1" x14ac:dyDescent="0.25"/>
    <row r="11433" ht="14.1" customHeight="1" x14ac:dyDescent="0.25"/>
    <row r="11434" ht="14.1" customHeight="1" x14ac:dyDescent="0.25"/>
    <row r="11435" ht="14.1" customHeight="1" x14ac:dyDescent="0.25"/>
    <row r="11436" ht="14.1" customHeight="1" x14ac:dyDescent="0.25"/>
    <row r="11437" ht="14.1" customHeight="1" x14ac:dyDescent="0.25"/>
    <row r="11438" ht="14.1" customHeight="1" x14ac:dyDescent="0.25"/>
    <row r="11439" ht="14.1" customHeight="1" x14ac:dyDescent="0.25"/>
    <row r="11440" ht="14.1" customHeight="1" x14ac:dyDescent="0.25"/>
    <row r="11441" ht="14.1" customHeight="1" x14ac:dyDescent="0.25"/>
    <row r="11442" ht="14.1" customHeight="1" x14ac:dyDescent="0.25"/>
    <row r="11443" ht="14.1" customHeight="1" x14ac:dyDescent="0.25"/>
    <row r="11444" ht="14.1" customHeight="1" x14ac:dyDescent="0.25"/>
    <row r="11445" ht="14.1" customHeight="1" x14ac:dyDescent="0.25"/>
    <row r="11446" ht="14.1" customHeight="1" x14ac:dyDescent="0.25"/>
    <row r="11447" ht="14.1" customHeight="1" x14ac:dyDescent="0.25"/>
    <row r="11448" ht="14.1" customHeight="1" x14ac:dyDescent="0.25"/>
    <row r="11449" ht="14.1" customHeight="1" x14ac:dyDescent="0.25"/>
    <row r="11450" ht="14.1" customHeight="1" x14ac:dyDescent="0.25"/>
    <row r="11451" ht="14.1" customHeight="1" x14ac:dyDescent="0.25"/>
    <row r="11452" ht="14.1" customHeight="1" x14ac:dyDescent="0.25"/>
    <row r="11453" ht="14.1" customHeight="1" x14ac:dyDescent="0.25"/>
    <row r="11454" ht="14.1" customHeight="1" x14ac:dyDescent="0.25"/>
    <row r="11455" ht="14.1" customHeight="1" x14ac:dyDescent="0.25"/>
    <row r="11456" ht="14.1" customHeight="1" x14ac:dyDescent="0.25"/>
    <row r="11457" ht="14.1" customHeight="1" x14ac:dyDescent="0.25"/>
    <row r="11458" ht="14.1" customHeight="1" x14ac:dyDescent="0.25"/>
    <row r="11459" ht="14.1" customHeight="1" x14ac:dyDescent="0.25"/>
    <row r="11460" ht="14.1" customHeight="1" x14ac:dyDescent="0.25"/>
    <row r="11461" ht="14.1" customHeight="1" x14ac:dyDescent="0.25"/>
    <row r="11462" ht="14.1" customHeight="1" x14ac:dyDescent="0.25"/>
    <row r="11463" ht="14.1" customHeight="1" x14ac:dyDescent="0.25"/>
    <row r="11464" ht="14.1" customHeight="1" x14ac:dyDescent="0.25"/>
    <row r="11465" ht="14.1" customHeight="1" x14ac:dyDescent="0.25"/>
    <row r="11466" ht="14.1" customHeight="1" x14ac:dyDescent="0.25"/>
    <row r="11467" ht="14.1" customHeight="1" x14ac:dyDescent="0.25"/>
    <row r="11468" ht="14.1" customHeight="1" x14ac:dyDescent="0.25"/>
    <row r="11469" ht="14.1" customHeight="1" x14ac:dyDescent="0.25"/>
    <row r="11470" ht="14.1" customHeight="1" x14ac:dyDescent="0.25"/>
    <row r="11471" ht="14.1" customHeight="1" x14ac:dyDescent="0.25"/>
    <row r="11472" ht="14.1" customHeight="1" x14ac:dyDescent="0.25"/>
    <row r="11473" ht="14.1" customHeight="1" x14ac:dyDescent="0.25"/>
    <row r="11474" ht="14.1" customHeight="1" x14ac:dyDescent="0.25"/>
    <row r="11475" ht="14.1" customHeight="1" x14ac:dyDescent="0.25"/>
    <row r="11476" ht="14.1" customHeight="1" x14ac:dyDescent="0.25"/>
    <row r="11477" ht="14.1" customHeight="1" x14ac:dyDescent="0.25"/>
    <row r="11478" ht="14.1" customHeight="1" x14ac:dyDescent="0.25"/>
    <row r="11479" ht="14.1" customHeight="1" x14ac:dyDescent="0.25"/>
    <row r="11480" ht="14.1" customHeight="1" x14ac:dyDescent="0.25"/>
    <row r="11481" ht="14.1" customHeight="1" x14ac:dyDescent="0.25"/>
    <row r="11482" ht="14.1" customHeight="1" x14ac:dyDescent="0.25"/>
    <row r="11483" ht="14.1" customHeight="1" x14ac:dyDescent="0.25"/>
    <row r="11484" ht="14.1" customHeight="1" x14ac:dyDescent="0.25"/>
    <row r="11485" ht="14.1" customHeight="1" x14ac:dyDescent="0.25"/>
    <row r="11486" ht="14.1" customHeight="1" x14ac:dyDescent="0.25"/>
    <row r="11487" ht="14.1" customHeight="1" x14ac:dyDescent="0.25"/>
    <row r="11488" ht="14.1" customHeight="1" x14ac:dyDescent="0.25"/>
    <row r="11489" ht="14.1" customHeight="1" x14ac:dyDescent="0.25"/>
    <row r="11490" ht="14.1" customHeight="1" x14ac:dyDescent="0.25"/>
    <row r="11491" ht="14.1" customHeight="1" x14ac:dyDescent="0.25"/>
    <row r="11492" ht="14.1" customHeight="1" x14ac:dyDescent="0.25"/>
    <row r="11493" ht="14.1" customHeight="1" x14ac:dyDescent="0.25"/>
    <row r="11494" ht="14.1" customHeight="1" x14ac:dyDescent="0.25"/>
    <row r="11495" ht="14.1" customHeight="1" x14ac:dyDescent="0.25"/>
    <row r="11496" ht="14.1" customHeight="1" x14ac:dyDescent="0.25"/>
    <row r="11497" ht="14.1" customHeight="1" x14ac:dyDescent="0.25"/>
    <row r="11498" ht="14.1" customHeight="1" x14ac:dyDescent="0.25"/>
    <row r="11499" ht="14.1" customHeight="1" x14ac:dyDescent="0.25"/>
    <row r="11500" ht="14.1" customHeight="1" x14ac:dyDescent="0.25"/>
    <row r="11501" ht="14.1" customHeight="1" x14ac:dyDescent="0.25"/>
    <row r="11502" ht="14.1" customHeight="1" x14ac:dyDescent="0.25"/>
    <row r="11503" ht="14.1" customHeight="1" x14ac:dyDescent="0.25"/>
    <row r="11504" ht="14.1" customHeight="1" x14ac:dyDescent="0.25"/>
    <row r="11505" ht="14.1" customHeight="1" x14ac:dyDescent="0.25"/>
    <row r="11506" ht="14.1" customHeight="1" x14ac:dyDescent="0.25"/>
    <row r="11507" ht="14.1" customHeight="1" x14ac:dyDescent="0.25"/>
    <row r="11508" ht="14.1" customHeight="1" x14ac:dyDescent="0.25"/>
    <row r="11509" ht="14.1" customHeight="1" x14ac:dyDescent="0.25"/>
    <row r="11510" ht="14.1" customHeight="1" x14ac:dyDescent="0.25"/>
    <row r="11511" ht="14.1" customHeight="1" x14ac:dyDescent="0.25"/>
    <row r="11512" ht="14.1" customHeight="1" x14ac:dyDescent="0.25"/>
    <row r="11513" ht="14.1" customHeight="1" x14ac:dyDescent="0.25"/>
    <row r="11514" ht="14.1" customHeight="1" x14ac:dyDescent="0.25"/>
    <row r="11515" ht="14.1" customHeight="1" x14ac:dyDescent="0.25"/>
    <row r="11516" ht="14.1" customHeight="1" x14ac:dyDescent="0.25"/>
    <row r="11517" ht="14.1" customHeight="1" x14ac:dyDescent="0.25"/>
    <row r="11518" ht="14.1" customHeight="1" x14ac:dyDescent="0.25"/>
    <row r="11519" ht="14.1" customHeight="1" x14ac:dyDescent="0.25"/>
    <row r="11520" ht="14.1" customHeight="1" x14ac:dyDescent="0.25"/>
    <row r="11521" ht="14.1" customHeight="1" x14ac:dyDescent="0.25"/>
    <row r="11522" ht="14.1" customHeight="1" x14ac:dyDescent="0.25"/>
    <row r="11523" ht="14.1" customHeight="1" x14ac:dyDescent="0.25"/>
    <row r="11524" ht="14.1" customHeight="1" x14ac:dyDescent="0.25"/>
    <row r="11525" ht="14.1" customHeight="1" x14ac:dyDescent="0.25"/>
    <row r="11526" ht="14.1" customHeight="1" x14ac:dyDescent="0.25"/>
    <row r="11527" ht="14.1" customHeight="1" x14ac:dyDescent="0.25"/>
    <row r="11528" ht="14.1" customHeight="1" x14ac:dyDescent="0.25"/>
    <row r="11529" ht="14.1" customHeight="1" x14ac:dyDescent="0.25"/>
    <row r="11530" ht="14.1" customHeight="1" x14ac:dyDescent="0.25"/>
    <row r="11531" ht="14.1" customHeight="1" x14ac:dyDescent="0.25"/>
    <row r="11532" ht="14.1" customHeight="1" x14ac:dyDescent="0.25"/>
    <row r="11533" ht="14.1" customHeight="1" x14ac:dyDescent="0.25"/>
    <row r="11534" ht="14.1" customHeight="1" x14ac:dyDescent="0.25"/>
    <row r="11535" ht="14.1" customHeight="1" x14ac:dyDescent="0.25"/>
    <row r="11536" ht="14.1" customHeight="1" x14ac:dyDescent="0.25"/>
    <row r="11537" ht="14.1" customHeight="1" x14ac:dyDescent="0.25"/>
    <row r="11538" ht="14.1" customHeight="1" x14ac:dyDescent="0.25"/>
    <row r="11539" ht="14.1" customHeight="1" x14ac:dyDescent="0.25"/>
    <row r="11540" ht="14.1" customHeight="1" x14ac:dyDescent="0.25"/>
    <row r="11541" ht="14.1" customHeight="1" x14ac:dyDescent="0.25"/>
    <row r="11542" ht="14.1" customHeight="1" x14ac:dyDescent="0.25"/>
    <row r="11543" ht="14.1" customHeight="1" x14ac:dyDescent="0.25"/>
    <row r="11544" ht="14.1" customHeight="1" x14ac:dyDescent="0.25"/>
    <row r="11545" ht="14.1" customHeight="1" x14ac:dyDescent="0.25"/>
    <row r="11546" ht="14.1" customHeight="1" x14ac:dyDescent="0.25"/>
    <row r="11547" ht="14.1" customHeight="1" x14ac:dyDescent="0.25"/>
    <row r="11548" ht="14.1" customHeight="1" x14ac:dyDescent="0.25"/>
    <row r="11549" ht="14.1" customHeight="1" x14ac:dyDescent="0.25"/>
    <row r="11550" ht="14.1" customHeight="1" x14ac:dyDescent="0.25"/>
    <row r="11551" ht="14.1" customHeight="1" x14ac:dyDescent="0.25"/>
    <row r="11552" ht="14.1" customHeight="1" x14ac:dyDescent="0.25"/>
    <row r="11553" ht="14.1" customHeight="1" x14ac:dyDescent="0.25"/>
    <row r="11554" ht="14.1" customHeight="1" x14ac:dyDescent="0.25"/>
    <row r="11555" ht="14.1" customHeight="1" x14ac:dyDescent="0.25"/>
    <row r="11556" ht="14.1" customHeight="1" x14ac:dyDescent="0.25"/>
    <row r="11557" ht="14.1" customHeight="1" x14ac:dyDescent="0.25"/>
    <row r="11558" ht="14.1" customHeight="1" x14ac:dyDescent="0.25"/>
    <row r="11559" ht="14.1" customHeight="1" x14ac:dyDescent="0.25"/>
    <row r="11560" ht="14.1" customHeight="1" x14ac:dyDescent="0.25"/>
    <row r="11561" ht="14.1" customHeight="1" x14ac:dyDescent="0.25"/>
    <row r="11562" ht="14.1" customHeight="1" x14ac:dyDescent="0.25"/>
    <row r="11563" ht="14.1" customHeight="1" x14ac:dyDescent="0.25"/>
    <row r="11564" ht="14.1" customHeight="1" x14ac:dyDescent="0.25"/>
    <row r="11565" ht="14.1" customHeight="1" x14ac:dyDescent="0.25"/>
    <row r="11566" ht="14.1" customHeight="1" x14ac:dyDescent="0.25"/>
    <row r="11567" ht="14.1" customHeight="1" x14ac:dyDescent="0.25"/>
    <row r="11568" ht="14.1" customHeight="1" x14ac:dyDescent="0.25"/>
    <row r="11569" ht="14.1" customHeight="1" x14ac:dyDescent="0.25"/>
    <row r="11570" ht="14.1" customHeight="1" x14ac:dyDescent="0.25"/>
    <row r="11571" ht="14.1" customHeight="1" x14ac:dyDescent="0.25"/>
    <row r="11572" ht="14.1" customHeight="1" x14ac:dyDescent="0.25"/>
    <row r="11573" ht="14.1" customHeight="1" x14ac:dyDescent="0.25"/>
    <row r="11574" ht="14.1" customHeight="1" x14ac:dyDescent="0.25"/>
    <row r="11575" ht="14.1" customHeight="1" x14ac:dyDescent="0.25"/>
    <row r="11576" ht="14.1" customHeight="1" x14ac:dyDescent="0.25"/>
    <row r="11577" ht="14.1" customHeight="1" x14ac:dyDescent="0.25"/>
    <row r="11578" ht="14.1" customHeight="1" x14ac:dyDescent="0.25"/>
    <row r="11579" ht="14.1" customHeight="1" x14ac:dyDescent="0.25"/>
    <row r="11580" ht="14.1" customHeight="1" x14ac:dyDescent="0.25"/>
    <row r="11581" ht="14.1" customHeight="1" x14ac:dyDescent="0.25"/>
    <row r="11582" ht="14.1" customHeight="1" x14ac:dyDescent="0.25"/>
    <row r="11583" ht="14.1" customHeight="1" x14ac:dyDescent="0.25"/>
    <row r="11584" ht="14.1" customHeight="1" x14ac:dyDescent="0.25"/>
    <row r="11585" ht="14.1" customHeight="1" x14ac:dyDescent="0.25"/>
    <row r="11586" ht="14.1" customHeight="1" x14ac:dyDescent="0.25"/>
    <row r="11587" ht="14.1" customHeight="1" x14ac:dyDescent="0.25"/>
    <row r="11588" ht="14.1" customHeight="1" x14ac:dyDescent="0.25"/>
    <row r="11589" ht="14.1" customHeight="1" x14ac:dyDescent="0.25"/>
    <row r="11590" ht="14.1" customHeight="1" x14ac:dyDescent="0.25"/>
    <row r="11591" ht="14.1" customHeight="1" x14ac:dyDescent="0.25"/>
    <row r="11592" ht="14.1" customHeight="1" x14ac:dyDescent="0.25"/>
    <row r="11593" ht="14.1" customHeight="1" x14ac:dyDescent="0.25"/>
    <row r="11594" ht="14.1" customHeight="1" x14ac:dyDescent="0.25"/>
    <row r="11595" ht="14.1" customHeight="1" x14ac:dyDescent="0.25"/>
    <row r="11596" ht="14.1" customHeight="1" x14ac:dyDescent="0.25"/>
    <row r="11597" ht="14.1" customHeight="1" x14ac:dyDescent="0.25"/>
    <row r="11598" ht="14.1" customHeight="1" x14ac:dyDescent="0.25"/>
    <row r="11599" ht="14.1" customHeight="1" x14ac:dyDescent="0.25"/>
    <row r="11600" ht="14.1" customHeight="1" x14ac:dyDescent="0.25"/>
    <row r="11601" ht="14.1" customHeight="1" x14ac:dyDescent="0.25"/>
    <row r="11602" ht="14.1" customHeight="1" x14ac:dyDescent="0.25"/>
    <row r="11603" ht="14.1" customHeight="1" x14ac:dyDescent="0.25"/>
    <row r="11604" ht="14.1" customHeight="1" x14ac:dyDescent="0.25"/>
    <row r="11605" ht="14.1" customHeight="1" x14ac:dyDescent="0.25"/>
    <row r="11606" ht="14.1" customHeight="1" x14ac:dyDescent="0.25"/>
    <row r="11607" ht="14.1" customHeight="1" x14ac:dyDescent="0.25"/>
    <row r="11608" ht="14.1" customHeight="1" x14ac:dyDescent="0.25"/>
    <row r="11609" ht="14.1" customHeight="1" x14ac:dyDescent="0.25"/>
    <row r="11610" ht="14.1" customHeight="1" x14ac:dyDescent="0.25"/>
    <row r="11611" ht="14.1" customHeight="1" x14ac:dyDescent="0.25"/>
    <row r="11612" ht="14.1" customHeight="1" x14ac:dyDescent="0.25"/>
    <row r="11613" ht="14.1" customHeight="1" x14ac:dyDescent="0.25"/>
    <row r="11614" ht="14.1" customHeight="1" x14ac:dyDescent="0.25"/>
    <row r="11615" ht="14.1" customHeight="1" x14ac:dyDescent="0.25"/>
    <row r="11616" ht="14.1" customHeight="1" x14ac:dyDescent="0.25"/>
    <row r="11617" ht="14.1" customHeight="1" x14ac:dyDescent="0.25"/>
    <row r="11618" ht="14.1" customHeight="1" x14ac:dyDescent="0.25"/>
    <row r="11619" ht="14.1" customHeight="1" x14ac:dyDescent="0.25"/>
    <row r="11620" ht="14.1" customHeight="1" x14ac:dyDescent="0.25"/>
    <row r="11621" ht="14.1" customHeight="1" x14ac:dyDescent="0.25"/>
    <row r="11622" ht="14.1" customHeight="1" x14ac:dyDescent="0.25"/>
    <row r="11623" ht="14.1" customHeight="1" x14ac:dyDescent="0.25"/>
    <row r="11624" ht="14.1" customHeight="1" x14ac:dyDescent="0.25"/>
    <row r="11625" ht="14.1" customHeight="1" x14ac:dyDescent="0.25"/>
    <row r="11626" ht="14.1" customHeight="1" x14ac:dyDescent="0.25"/>
    <row r="11627" ht="14.1" customHeight="1" x14ac:dyDescent="0.25"/>
    <row r="11628" ht="14.1" customHeight="1" x14ac:dyDescent="0.25"/>
    <row r="11629" ht="14.1" customHeight="1" x14ac:dyDescent="0.25"/>
    <row r="11630" ht="14.1" customHeight="1" x14ac:dyDescent="0.25"/>
    <row r="11631" ht="14.1" customHeight="1" x14ac:dyDescent="0.25"/>
    <row r="11632" ht="14.1" customHeight="1" x14ac:dyDescent="0.25"/>
    <row r="11633" ht="14.1" customHeight="1" x14ac:dyDescent="0.25"/>
    <row r="11634" ht="14.1" customHeight="1" x14ac:dyDescent="0.25"/>
    <row r="11635" ht="14.1" customHeight="1" x14ac:dyDescent="0.25"/>
    <row r="11636" ht="14.1" customHeight="1" x14ac:dyDescent="0.25"/>
    <row r="11637" ht="14.1" customHeight="1" x14ac:dyDescent="0.25"/>
    <row r="11638" ht="14.1" customHeight="1" x14ac:dyDescent="0.25"/>
    <row r="11639" ht="14.1" customHeight="1" x14ac:dyDescent="0.25"/>
    <row r="11640" ht="14.1" customHeight="1" x14ac:dyDescent="0.25"/>
    <row r="11641" ht="14.1" customHeight="1" x14ac:dyDescent="0.25"/>
    <row r="11642" ht="14.1" customHeight="1" x14ac:dyDescent="0.25"/>
    <row r="11643" ht="14.1" customHeight="1" x14ac:dyDescent="0.25"/>
    <row r="11644" ht="14.1" customHeight="1" x14ac:dyDescent="0.25"/>
    <row r="11645" ht="14.1" customHeight="1" x14ac:dyDescent="0.25"/>
    <row r="11646" ht="14.1" customHeight="1" x14ac:dyDescent="0.25"/>
    <row r="11647" ht="14.1" customHeight="1" x14ac:dyDescent="0.25"/>
    <row r="11648" ht="14.1" customHeight="1" x14ac:dyDescent="0.25"/>
    <row r="11649" ht="14.1" customHeight="1" x14ac:dyDescent="0.25"/>
    <row r="11650" ht="14.1" customHeight="1" x14ac:dyDescent="0.25"/>
    <row r="11651" ht="14.1" customHeight="1" x14ac:dyDescent="0.25"/>
    <row r="11652" ht="14.1" customHeight="1" x14ac:dyDescent="0.25"/>
    <row r="11653" ht="14.1" customHeight="1" x14ac:dyDescent="0.25"/>
    <row r="11654" ht="14.1" customHeight="1" x14ac:dyDescent="0.25"/>
    <row r="11655" ht="14.1" customHeight="1" x14ac:dyDescent="0.25"/>
    <row r="11656" ht="14.1" customHeight="1" x14ac:dyDescent="0.25"/>
    <row r="11657" ht="14.1" customHeight="1" x14ac:dyDescent="0.25"/>
    <row r="11658" ht="14.1" customHeight="1" x14ac:dyDescent="0.25"/>
    <row r="11659" ht="14.1" customHeight="1" x14ac:dyDescent="0.25"/>
    <row r="11660" ht="14.1" customHeight="1" x14ac:dyDescent="0.25"/>
    <row r="11661" ht="14.1" customHeight="1" x14ac:dyDescent="0.25"/>
    <row r="11662" ht="14.1" customHeight="1" x14ac:dyDescent="0.25"/>
    <row r="11663" ht="14.1" customHeight="1" x14ac:dyDescent="0.25"/>
    <row r="11664" ht="14.1" customHeight="1" x14ac:dyDescent="0.25"/>
    <row r="11665" ht="14.1" customHeight="1" x14ac:dyDescent="0.25"/>
    <row r="11666" ht="14.1" customHeight="1" x14ac:dyDescent="0.25"/>
    <row r="11667" ht="14.1" customHeight="1" x14ac:dyDescent="0.25"/>
    <row r="11668" ht="14.1" customHeight="1" x14ac:dyDescent="0.25"/>
    <row r="11669" ht="14.1" customHeight="1" x14ac:dyDescent="0.25"/>
    <row r="11670" ht="14.1" customHeight="1" x14ac:dyDescent="0.25"/>
    <row r="11671" ht="14.1" customHeight="1" x14ac:dyDescent="0.25"/>
    <row r="11672" ht="14.1" customHeight="1" x14ac:dyDescent="0.25"/>
    <row r="11673" ht="14.1" customHeight="1" x14ac:dyDescent="0.25"/>
    <row r="11674" ht="14.1" customHeight="1" x14ac:dyDescent="0.25"/>
    <row r="11675" ht="14.1" customHeight="1" x14ac:dyDescent="0.25"/>
    <row r="11676" ht="14.1" customHeight="1" x14ac:dyDescent="0.25"/>
    <row r="11677" ht="14.1" customHeight="1" x14ac:dyDescent="0.25"/>
    <row r="11678" ht="14.1" customHeight="1" x14ac:dyDescent="0.25"/>
    <row r="11679" ht="14.1" customHeight="1" x14ac:dyDescent="0.25"/>
    <row r="11680" ht="14.1" customHeight="1" x14ac:dyDescent="0.25"/>
    <row r="11681" ht="14.1" customHeight="1" x14ac:dyDescent="0.25"/>
    <row r="11682" ht="14.1" customHeight="1" x14ac:dyDescent="0.25"/>
    <row r="11683" ht="14.1" customHeight="1" x14ac:dyDescent="0.25"/>
    <row r="11684" ht="14.1" customHeight="1" x14ac:dyDescent="0.25"/>
    <row r="11685" ht="14.1" customHeight="1" x14ac:dyDescent="0.25"/>
    <row r="11686" ht="14.1" customHeight="1" x14ac:dyDescent="0.25"/>
    <row r="11687" ht="14.1" customHeight="1" x14ac:dyDescent="0.25"/>
    <row r="11688" ht="14.1" customHeight="1" x14ac:dyDescent="0.25"/>
    <row r="11689" ht="14.1" customHeight="1" x14ac:dyDescent="0.25"/>
    <row r="11690" ht="14.1" customHeight="1" x14ac:dyDescent="0.25"/>
    <row r="11691" ht="14.1" customHeight="1" x14ac:dyDescent="0.25"/>
    <row r="11692" ht="14.1" customHeight="1" x14ac:dyDescent="0.25"/>
    <row r="11693" ht="14.1" customHeight="1" x14ac:dyDescent="0.25"/>
    <row r="11694" ht="14.1" customHeight="1" x14ac:dyDescent="0.25"/>
    <row r="11695" ht="14.1" customHeight="1" x14ac:dyDescent="0.25"/>
    <row r="11696" ht="14.1" customHeight="1" x14ac:dyDescent="0.25"/>
    <row r="11697" ht="14.1" customHeight="1" x14ac:dyDescent="0.25"/>
    <row r="11698" ht="14.1" customHeight="1" x14ac:dyDescent="0.25"/>
    <row r="11699" ht="14.1" customHeight="1" x14ac:dyDescent="0.25"/>
    <row r="11700" ht="14.1" customHeight="1" x14ac:dyDescent="0.25"/>
    <row r="11701" ht="14.1" customHeight="1" x14ac:dyDescent="0.25"/>
    <row r="11702" ht="14.1" customHeight="1" x14ac:dyDescent="0.25"/>
    <row r="11703" ht="14.1" customHeight="1" x14ac:dyDescent="0.25"/>
    <row r="11704" ht="14.1" customHeight="1" x14ac:dyDescent="0.25"/>
    <row r="11705" ht="14.1" customHeight="1" x14ac:dyDescent="0.25"/>
    <row r="11706" ht="14.1" customHeight="1" x14ac:dyDescent="0.25"/>
    <row r="11707" ht="14.1" customHeight="1" x14ac:dyDescent="0.25"/>
    <row r="11708" ht="14.1" customHeight="1" x14ac:dyDescent="0.25"/>
    <row r="11709" ht="14.1" customHeight="1" x14ac:dyDescent="0.25"/>
    <row r="11710" ht="14.1" customHeight="1" x14ac:dyDescent="0.25"/>
    <row r="11711" ht="14.1" customHeight="1" x14ac:dyDescent="0.25"/>
    <row r="11712" ht="14.1" customHeight="1" x14ac:dyDescent="0.25"/>
    <row r="11713" ht="14.1" customHeight="1" x14ac:dyDescent="0.25"/>
    <row r="11714" ht="14.1" customHeight="1" x14ac:dyDescent="0.25"/>
    <row r="11715" ht="14.1" customHeight="1" x14ac:dyDescent="0.25"/>
    <row r="11716" ht="14.1" customHeight="1" x14ac:dyDescent="0.25"/>
    <row r="11717" ht="14.1" customHeight="1" x14ac:dyDescent="0.25"/>
    <row r="11718" ht="14.1" customHeight="1" x14ac:dyDescent="0.25"/>
    <row r="11719" ht="14.1" customHeight="1" x14ac:dyDescent="0.25"/>
    <row r="11720" ht="14.1" customHeight="1" x14ac:dyDescent="0.25"/>
    <row r="11721" ht="14.1" customHeight="1" x14ac:dyDescent="0.25"/>
    <row r="11722" ht="14.1" customHeight="1" x14ac:dyDescent="0.25"/>
    <row r="11723" ht="14.1" customHeight="1" x14ac:dyDescent="0.25"/>
    <row r="11724" ht="14.1" customHeight="1" x14ac:dyDescent="0.25"/>
    <row r="11725" ht="14.1" customHeight="1" x14ac:dyDescent="0.25"/>
    <row r="11726" ht="14.1" customHeight="1" x14ac:dyDescent="0.25"/>
    <row r="11727" ht="14.1" customHeight="1" x14ac:dyDescent="0.25"/>
    <row r="11728" ht="14.1" customHeight="1" x14ac:dyDescent="0.25"/>
    <row r="11729" ht="14.1" customHeight="1" x14ac:dyDescent="0.25"/>
    <row r="11730" ht="14.1" customHeight="1" x14ac:dyDescent="0.25"/>
    <row r="11731" ht="14.1" customHeight="1" x14ac:dyDescent="0.25"/>
    <row r="11732" ht="14.1" customHeight="1" x14ac:dyDescent="0.25"/>
    <row r="11733" ht="14.1" customHeight="1" x14ac:dyDescent="0.25"/>
    <row r="11734" ht="14.1" customHeight="1" x14ac:dyDescent="0.25"/>
    <row r="11735" ht="14.1" customHeight="1" x14ac:dyDescent="0.25"/>
    <row r="11736" ht="14.1" customHeight="1" x14ac:dyDescent="0.25"/>
    <row r="11737" ht="14.1" customHeight="1" x14ac:dyDescent="0.25"/>
    <row r="11738" ht="14.1" customHeight="1" x14ac:dyDescent="0.25"/>
    <row r="11739" ht="14.1" customHeight="1" x14ac:dyDescent="0.25"/>
    <row r="11740" ht="14.1" customHeight="1" x14ac:dyDescent="0.25"/>
    <row r="11741" ht="14.1" customHeight="1" x14ac:dyDescent="0.25"/>
    <row r="11742" ht="14.1" customHeight="1" x14ac:dyDescent="0.25"/>
    <row r="11743" ht="14.1" customHeight="1" x14ac:dyDescent="0.25"/>
    <row r="11744" ht="14.1" customHeight="1" x14ac:dyDescent="0.25"/>
    <row r="11745" ht="14.1" customHeight="1" x14ac:dyDescent="0.25"/>
    <row r="11746" ht="14.1" customHeight="1" x14ac:dyDescent="0.25"/>
    <row r="11747" ht="14.1" customHeight="1" x14ac:dyDescent="0.25"/>
    <row r="11748" ht="14.1" customHeight="1" x14ac:dyDescent="0.25"/>
    <row r="11749" ht="14.1" customHeight="1" x14ac:dyDescent="0.25"/>
    <row r="11750" ht="14.1" customHeight="1" x14ac:dyDescent="0.25"/>
    <row r="11751" ht="14.1" customHeight="1" x14ac:dyDescent="0.25"/>
    <row r="11752" ht="14.1" customHeight="1" x14ac:dyDescent="0.25"/>
    <row r="11753" ht="14.1" customHeight="1" x14ac:dyDescent="0.25"/>
    <row r="11754" ht="14.1" customHeight="1" x14ac:dyDescent="0.25"/>
    <row r="11755" ht="14.1" customHeight="1" x14ac:dyDescent="0.25"/>
    <row r="11756" ht="14.1" customHeight="1" x14ac:dyDescent="0.25"/>
    <row r="11757" ht="14.1" customHeight="1" x14ac:dyDescent="0.25"/>
    <row r="11758" ht="14.1" customHeight="1" x14ac:dyDescent="0.25"/>
    <row r="11759" ht="14.1" customHeight="1" x14ac:dyDescent="0.25"/>
    <row r="11760" ht="14.1" customHeight="1" x14ac:dyDescent="0.25"/>
    <row r="11761" ht="14.1" customHeight="1" x14ac:dyDescent="0.25"/>
    <row r="11762" ht="14.1" customHeight="1" x14ac:dyDescent="0.25"/>
    <row r="11763" ht="14.1" customHeight="1" x14ac:dyDescent="0.25"/>
    <row r="11764" ht="14.1" customHeight="1" x14ac:dyDescent="0.25"/>
    <row r="11765" ht="14.1" customHeight="1" x14ac:dyDescent="0.25"/>
    <row r="11766" ht="14.1" customHeight="1" x14ac:dyDescent="0.25"/>
    <row r="11767" ht="14.1" customHeight="1" x14ac:dyDescent="0.25"/>
    <row r="11768" ht="14.1" customHeight="1" x14ac:dyDescent="0.25"/>
    <row r="11769" ht="14.1" customHeight="1" x14ac:dyDescent="0.25"/>
    <row r="11770" ht="14.1" customHeight="1" x14ac:dyDescent="0.25"/>
    <row r="11771" ht="14.1" customHeight="1" x14ac:dyDescent="0.25"/>
    <row r="11772" ht="14.1" customHeight="1" x14ac:dyDescent="0.25"/>
    <row r="11773" ht="14.1" customHeight="1" x14ac:dyDescent="0.25"/>
    <row r="11774" ht="14.1" customHeight="1" x14ac:dyDescent="0.25"/>
    <row r="11775" ht="14.1" customHeight="1" x14ac:dyDescent="0.25"/>
    <row r="11776" ht="14.1" customHeight="1" x14ac:dyDescent="0.25"/>
    <row r="11777" ht="14.1" customHeight="1" x14ac:dyDescent="0.25"/>
    <row r="11778" ht="14.1" customHeight="1" x14ac:dyDescent="0.25"/>
    <row r="11779" ht="14.1" customHeight="1" x14ac:dyDescent="0.25"/>
    <row r="11780" ht="14.1" customHeight="1" x14ac:dyDescent="0.25"/>
    <row r="11781" ht="14.1" customHeight="1" x14ac:dyDescent="0.25"/>
    <row r="11782" ht="14.1" customHeight="1" x14ac:dyDescent="0.25"/>
    <row r="11783" ht="14.1" customHeight="1" x14ac:dyDescent="0.25"/>
    <row r="11784" ht="14.1" customHeight="1" x14ac:dyDescent="0.25"/>
    <row r="11785" ht="14.1" customHeight="1" x14ac:dyDescent="0.25"/>
    <row r="11786" ht="14.1" customHeight="1" x14ac:dyDescent="0.25"/>
    <row r="11787" ht="14.1" customHeight="1" x14ac:dyDescent="0.25"/>
    <row r="11788" ht="14.1" customHeight="1" x14ac:dyDescent="0.25"/>
    <row r="11789" ht="14.1" customHeight="1" x14ac:dyDescent="0.25"/>
    <row r="11790" ht="14.1" customHeight="1" x14ac:dyDescent="0.25"/>
    <row r="11791" ht="14.1" customHeight="1" x14ac:dyDescent="0.25"/>
    <row r="11792" ht="14.1" customHeight="1" x14ac:dyDescent="0.25"/>
    <row r="11793" ht="14.1" customHeight="1" x14ac:dyDescent="0.25"/>
    <row r="11794" ht="14.1" customHeight="1" x14ac:dyDescent="0.25"/>
    <row r="11795" ht="14.1" customHeight="1" x14ac:dyDescent="0.25"/>
    <row r="11796" ht="14.1" customHeight="1" x14ac:dyDescent="0.25"/>
    <row r="11797" ht="14.1" customHeight="1" x14ac:dyDescent="0.25"/>
    <row r="11798" ht="14.1" customHeight="1" x14ac:dyDescent="0.25"/>
    <row r="11799" ht="14.1" customHeight="1" x14ac:dyDescent="0.25"/>
    <row r="11800" ht="14.1" customHeight="1" x14ac:dyDescent="0.25"/>
    <row r="11801" ht="14.1" customHeight="1" x14ac:dyDescent="0.25"/>
    <row r="11802" ht="14.1" customHeight="1" x14ac:dyDescent="0.25"/>
    <row r="11803" ht="14.1" customHeight="1" x14ac:dyDescent="0.25"/>
    <row r="11804" ht="14.1" customHeight="1" x14ac:dyDescent="0.25"/>
    <row r="11805" ht="14.1" customHeight="1" x14ac:dyDescent="0.25"/>
    <row r="11806" ht="14.1" customHeight="1" x14ac:dyDescent="0.25"/>
    <row r="11807" ht="14.1" customHeight="1" x14ac:dyDescent="0.25"/>
    <row r="11808" ht="14.1" customHeight="1" x14ac:dyDescent="0.25"/>
    <row r="11809" ht="14.1" customHeight="1" x14ac:dyDescent="0.25"/>
    <row r="11810" ht="14.1" customHeight="1" x14ac:dyDescent="0.25"/>
    <row r="11811" ht="14.1" customHeight="1" x14ac:dyDescent="0.25"/>
    <row r="11812" ht="14.1" customHeight="1" x14ac:dyDescent="0.25"/>
    <row r="11813" ht="14.1" customHeight="1" x14ac:dyDescent="0.25"/>
    <row r="11814" ht="14.1" customHeight="1" x14ac:dyDescent="0.25"/>
    <row r="11815" ht="14.1" customHeight="1" x14ac:dyDescent="0.25"/>
    <row r="11816" ht="14.1" customHeight="1" x14ac:dyDescent="0.25"/>
    <row r="11817" ht="14.1" customHeight="1" x14ac:dyDescent="0.25"/>
    <row r="11818" ht="14.1" customHeight="1" x14ac:dyDescent="0.25"/>
    <row r="11819" ht="14.1" customHeight="1" x14ac:dyDescent="0.25"/>
    <row r="11820" ht="14.1" customHeight="1" x14ac:dyDescent="0.25"/>
    <row r="11821" ht="14.1" customHeight="1" x14ac:dyDescent="0.25"/>
    <row r="11822" ht="14.1" customHeight="1" x14ac:dyDescent="0.25"/>
    <row r="11823" ht="14.1" customHeight="1" x14ac:dyDescent="0.25"/>
    <row r="11824" ht="14.1" customHeight="1" x14ac:dyDescent="0.25"/>
    <row r="11825" ht="14.1" customHeight="1" x14ac:dyDescent="0.25"/>
    <row r="11826" ht="14.1" customHeight="1" x14ac:dyDescent="0.25"/>
    <row r="11827" ht="14.1" customHeight="1" x14ac:dyDescent="0.25"/>
    <row r="11828" ht="14.1" customHeight="1" x14ac:dyDescent="0.25"/>
    <row r="11829" ht="14.1" customHeight="1" x14ac:dyDescent="0.25"/>
    <row r="11830" ht="14.1" customHeight="1" x14ac:dyDescent="0.25"/>
    <row r="11831" ht="14.1" customHeight="1" x14ac:dyDescent="0.25"/>
    <row r="11832" ht="14.1" customHeight="1" x14ac:dyDescent="0.25"/>
    <row r="11833" ht="14.1" customHeight="1" x14ac:dyDescent="0.25"/>
    <row r="11834" ht="14.1" customHeight="1" x14ac:dyDescent="0.25"/>
    <row r="11835" ht="14.1" customHeight="1" x14ac:dyDescent="0.25"/>
    <row r="11836" ht="14.1" customHeight="1" x14ac:dyDescent="0.25"/>
    <row r="11837" ht="14.1" customHeight="1" x14ac:dyDescent="0.25"/>
    <row r="11838" ht="14.1" customHeight="1" x14ac:dyDescent="0.25"/>
    <row r="11839" ht="14.1" customHeight="1" x14ac:dyDescent="0.25"/>
    <row r="11840" ht="14.1" customHeight="1" x14ac:dyDescent="0.25"/>
    <row r="11841" ht="14.1" customHeight="1" x14ac:dyDescent="0.25"/>
    <row r="11842" ht="14.1" customHeight="1" x14ac:dyDescent="0.25"/>
    <row r="11843" ht="14.1" customHeight="1" x14ac:dyDescent="0.25"/>
    <row r="11844" ht="14.1" customHeight="1" x14ac:dyDescent="0.25"/>
    <row r="11845" ht="14.1" customHeight="1" x14ac:dyDescent="0.25"/>
    <row r="11846" ht="14.1" customHeight="1" x14ac:dyDescent="0.25"/>
    <row r="11847" ht="14.1" customHeight="1" x14ac:dyDescent="0.25"/>
    <row r="11848" ht="14.1" customHeight="1" x14ac:dyDescent="0.25"/>
    <row r="11849" ht="14.1" customHeight="1" x14ac:dyDescent="0.25"/>
    <row r="11850" ht="14.1" customHeight="1" x14ac:dyDescent="0.25"/>
    <row r="11851" ht="14.1" customHeight="1" x14ac:dyDescent="0.25"/>
    <row r="11852" ht="14.1" customHeight="1" x14ac:dyDescent="0.25"/>
    <row r="11853" ht="14.1" customHeight="1" x14ac:dyDescent="0.25"/>
    <row r="11854" ht="14.1" customHeight="1" x14ac:dyDescent="0.25"/>
    <row r="11855" ht="14.1" customHeight="1" x14ac:dyDescent="0.25"/>
    <row r="11856" ht="14.1" customHeight="1" x14ac:dyDescent="0.25"/>
    <row r="11857" ht="14.1" customHeight="1" x14ac:dyDescent="0.25"/>
    <row r="11858" ht="14.1" customHeight="1" x14ac:dyDescent="0.25"/>
    <row r="11859" ht="14.1" customHeight="1" x14ac:dyDescent="0.25"/>
    <row r="11860" ht="14.1" customHeight="1" x14ac:dyDescent="0.25"/>
    <row r="11861" ht="14.1" customHeight="1" x14ac:dyDescent="0.25"/>
    <row r="11862" ht="14.1" customHeight="1" x14ac:dyDescent="0.25"/>
    <row r="11863" ht="14.1" customHeight="1" x14ac:dyDescent="0.25"/>
    <row r="11864" ht="14.1" customHeight="1" x14ac:dyDescent="0.25"/>
    <row r="11865" ht="14.1" customHeight="1" x14ac:dyDescent="0.25"/>
    <row r="11866" ht="14.1" customHeight="1" x14ac:dyDescent="0.25"/>
    <row r="11867" ht="14.1" customHeight="1" x14ac:dyDescent="0.25"/>
    <row r="11868" ht="14.1" customHeight="1" x14ac:dyDescent="0.25"/>
    <row r="11869" ht="14.1" customHeight="1" x14ac:dyDescent="0.25"/>
    <row r="11870" ht="14.1" customHeight="1" x14ac:dyDescent="0.25"/>
    <row r="11871" ht="14.1" customHeight="1" x14ac:dyDescent="0.25"/>
    <row r="11872" ht="14.1" customHeight="1" x14ac:dyDescent="0.25"/>
    <row r="11873" ht="14.1" customHeight="1" x14ac:dyDescent="0.25"/>
    <row r="11874" ht="14.1" customHeight="1" x14ac:dyDescent="0.25"/>
    <row r="11875" ht="14.1" customHeight="1" x14ac:dyDescent="0.25"/>
    <row r="11876" ht="14.1" customHeight="1" x14ac:dyDescent="0.25"/>
    <row r="11877" ht="14.1" customHeight="1" x14ac:dyDescent="0.25"/>
    <row r="11878" ht="14.1" customHeight="1" x14ac:dyDescent="0.25"/>
    <row r="11879" ht="14.1" customHeight="1" x14ac:dyDescent="0.25"/>
    <row r="11880" ht="14.1" customHeight="1" x14ac:dyDescent="0.25"/>
    <row r="11881" ht="14.1" customHeight="1" x14ac:dyDescent="0.25"/>
    <row r="11882" ht="14.1" customHeight="1" x14ac:dyDescent="0.25"/>
    <row r="11883" ht="14.1" customHeight="1" x14ac:dyDescent="0.25"/>
    <row r="11884" ht="14.1" customHeight="1" x14ac:dyDescent="0.25"/>
    <row r="11885" ht="14.1" customHeight="1" x14ac:dyDescent="0.25"/>
    <row r="11886" ht="14.1" customHeight="1" x14ac:dyDescent="0.25"/>
    <row r="11887" ht="14.1" customHeight="1" x14ac:dyDescent="0.25"/>
    <row r="11888" ht="14.1" customHeight="1" x14ac:dyDescent="0.25"/>
    <row r="11889" ht="14.1" customHeight="1" x14ac:dyDescent="0.25"/>
    <row r="11890" ht="14.1" customHeight="1" x14ac:dyDescent="0.25"/>
    <row r="11891" ht="14.1" customHeight="1" x14ac:dyDescent="0.25"/>
    <row r="11892" ht="14.1" customHeight="1" x14ac:dyDescent="0.25"/>
    <row r="11893" ht="14.1" customHeight="1" x14ac:dyDescent="0.25"/>
    <row r="11894" ht="14.1" customHeight="1" x14ac:dyDescent="0.25"/>
    <row r="11895" ht="14.1" customHeight="1" x14ac:dyDescent="0.25"/>
    <row r="11896" ht="14.1" customHeight="1" x14ac:dyDescent="0.25"/>
    <row r="11897" ht="14.1" customHeight="1" x14ac:dyDescent="0.25"/>
    <row r="11898" ht="14.1" customHeight="1" x14ac:dyDescent="0.25"/>
    <row r="11899" ht="14.1" customHeight="1" x14ac:dyDescent="0.25"/>
    <row r="11900" ht="14.1" customHeight="1" x14ac:dyDescent="0.25"/>
    <row r="11901" ht="14.1" customHeight="1" x14ac:dyDescent="0.25"/>
    <row r="11902" ht="14.1" customHeight="1" x14ac:dyDescent="0.25"/>
    <row r="11903" ht="14.1" customHeight="1" x14ac:dyDescent="0.25"/>
    <row r="11904" ht="14.1" customHeight="1" x14ac:dyDescent="0.25"/>
    <row r="11905" ht="14.1" customHeight="1" x14ac:dyDescent="0.25"/>
    <row r="11906" ht="14.1" customHeight="1" x14ac:dyDescent="0.25"/>
    <row r="11907" ht="14.1" customHeight="1" x14ac:dyDescent="0.25"/>
    <row r="11908" ht="14.1" customHeight="1" x14ac:dyDescent="0.25"/>
    <row r="11909" ht="14.1" customHeight="1" x14ac:dyDescent="0.25"/>
    <row r="11910" ht="14.1" customHeight="1" x14ac:dyDescent="0.25"/>
    <row r="11911" ht="14.1" customHeight="1" x14ac:dyDescent="0.25"/>
    <row r="11912" ht="14.1" customHeight="1" x14ac:dyDescent="0.25"/>
    <row r="11913" ht="14.1" customHeight="1" x14ac:dyDescent="0.25"/>
    <row r="11914" ht="14.1" customHeight="1" x14ac:dyDescent="0.25"/>
    <row r="11915" ht="14.1" customHeight="1" x14ac:dyDescent="0.25"/>
    <row r="11916" ht="14.1" customHeight="1" x14ac:dyDescent="0.25"/>
    <row r="11917" ht="14.1" customHeight="1" x14ac:dyDescent="0.25"/>
    <row r="11918" ht="14.1" customHeight="1" x14ac:dyDescent="0.25"/>
    <row r="11919" ht="14.1" customHeight="1" x14ac:dyDescent="0.25"/>
    <row r="11920" ht="14.1" customHeight="1" x14ac:dyDescent="0.25"/>
    <row r="11921" ht="14.1" customHeight="1" x14ac:dyDescent="0.25"/>
    <row r="11922" ht="14.1" customHeight="1" x14ac:dyDescent="0.25"/>
    <row r="11923" ht="14.1" customHeight="1" x14ac:dyDescent="0.25"/>
    <row r="11924" ht="14.1" customHeight="1" x14ac:dyDescent="0.25"/>
    <row r="11925" ht="14.1" customHeight="1" x14ac:dyDescent="0.25"/>
    <row r="11926" ht="14.1" customHeight="1" x14ac:dyDescent="0.25"/>
    <row r="11927" ht="14.1" customHeight="1" x14ac:dyDescent="0.25"/>
    <row r="11928" ht="14.1" customHeight="1" x14ac:dyDescent="0.25"/>
    <row r="11929" ht="14.1" customHeight="1" x14ac:dyDescent="0.25"/>
    <row r="11930" ht="14.1" customHeight="1" x14ac:dyDescent="0.25"/>
    <row r="11931" ht="14.1" customHeight="1" x14ac:dyDescent="0.25"/>
    <row r="11932" ht="14.1" customHeight="1" x14ac:dyDescent="0.25"/>
    <row r="11933" ht="14.1" customHeight="1" x14ac:dyDescent="0.25"/>
    <row r="11934" ht="14.1" customHeight="1" x14ac:dyDescent="0.25"/>
    <row r="11935" ht="14.1" customHeight="1" x14ac:dyDescent="0.25"/>
    <row r="11936" ht="14.1" customHeight="1" x14ac:dyDescent="0.25"/>
    <row r="11937" ht="14.1" customHeight="1" x14ac:dyDescent="0.25"/>
    <row r="11938" ht="14.1" customHeight="1" x14ac:dyDescent="0.25"/>
    <row r="11939" ht="14.1" customHeight="1" x14ac:dyDescent="0.25"/>
    <row r="11940" ht="14.1" customHeight="1" x14ac:dyDescent="0.25"/>
    <row r="11941" ht="14.1" customHeight="1" x14ac:dyDescent="0.25"/>
    <row r="11942" ht="14.1" customHeight="1" x14ac:dyDescent="0.25"/>
    <row r="11943" ht="14.1" customHeight="1" x14ac:dyDescent="0.25"/>
    <row r="11944" ht="14.1" customHeight="1" x14ac:dyDescent="0.25"/>
    <row r="11945" ht="14.1" customHeight="1" x14ac:dyDescent="0.25"/>
    <row r="11946" ht="14.1" customHeight="1" x14ac:dyDescent="0.25"/>
    <row r="11947" ht="14.1" customHeight="1" x14ac:dyDescent="0.25"/>
    <row r="11948" ht="14.1" customHeight="1" x14ac:dyDescent="0.25"/>
    <row r="11949" ht="14.1" customHeight="1" x14ac:dyDescent="0.25"/>
    <row r="11950" ht="14.1" customHeight="1" x14ac:dyDescent="0.25"/>
    <row r="11951" ht="14.1" customHeight="1" x14ac:dyDescent="0.25"/>
    <row r="11952" ht="14.1" customHeight="1" x14ac:dyDescent="0.25"/>
    <row r="11953" ht="14.1" customHeight="1" x14ac:dyDescent="0.25"/>
    <row r="11954" ht="14.1" customHeight="1" x14ac:dyDescent="0.25"/>
    <row r="11955" ht="14.1" customHeight="1" x14ac:dyDescent="0.25"/>
    <row r="11956" ht="14.1" customHeight="1" x14ac:dyDescent="0.25"/>
    <row r="11957" ht="14.1" customHeight="1" x14ac:dyDescent="0.25"/>
    <row r="11958" ht="14.1" customHeight="1" x14ac:dyDescent="0.25"/>
    <row r="11959" ht="14.1" customHeight="1" x14ac:dyDescent="0.25"/>
    <row r="11960" ht="14.1" customHeight="1" x14ac:dyDescent="0.25"/>
    <row r="11961" ht="14.1" customHeight="1" x14ac:dyDescent="0.25"/>
    <row r="11962" ht="14.1" customHeight="1" x14ac:dyDescent="0.25"/>
    <row r="11963" ht="14.1" customHeight="1" x14ac:dyDescent="0.25"/>
    <row r="11964" ht="14.1" customHeight="1" x14ac:dyDescent="0.25"/>
    <row r="11965" ht="14.1" customHeight="1" x14ac:dyDescent="0.25"/>
    <row r="11966" ht="14.1" customHeight="1" x14ac:dyDescent="0.25"/>
    <row r="11967" ht="14.1" customHeight="1" x14ac:dyDescent="0.25"/>
    <row r="11968" ht="14.1" customHeight="1" x14ac:dyDescent="0.25"/>
    <row r="11969" ht="14.1" customHeight="1" x14ac:dyDescent="0.25"/>
    <row r="11970" ht="14.1" customHeight="1" x14ac:dyDescent="0.25"/>
    <row r="11971" ht="14.1" customHeight="1" x14ac:dyDescent="0.25"/>
    <row r="11972" ht="14.1" customHeight="1" x14ac:dyDescent="0.25"/>
    <row r="11973" ht="14.1" customHeight="1" x14ac:dyDescent="0.25"/>
    <row r="11974" ht="14.1" customHeight="1" x14ac:dyDescent="0.25"/>
    <row r="11975" ht="14.1" customHeight="1" x14ac:dyDescent="0.25"/>
    <row r="11976" ht="14.1" customHeight="1" x14ac:dyDescent="0.25"/>
    <row r="11977" ht="14.1" customHeight="1" x14ac:dyDescent="0.25"/>
    <row r="11978" ht="14.1" customHeight="1" x14ac:dyDescent="0.25"/>
    <row r="11979" ht="14.1" customHeight="1" x14ac:dyDescent="0.25"/>
    <row r="11980" ht="14.1" customHeight="1" x14ac:dyDescent="0.25"/>
    <row r="11981" ht="14.1" customHeight="1" x14ac:dyDescent="0.25"/>
    <row r="11982" ht="14.1" customHeight="1" x14ac:dyDescent="0.25"/>
    <row r="11983" ht="14.1" customHeight="1" x14ac:dyDescent="0.25"/>
    <row r="11984" ht="14.1" customHeight="1" x14ac:dyDescent="0.25"/>
    <row r="11985" ht="14.1" customHeight="1" x14ac:dyDescent="0.25"/>
    <row r="11986" ht="14.1" customHeight="1" x14ac:dyDescent="0.25"/>
    <row r="11987" ht="14.1" customHeight="1" x14ac:dyDescent="0.25"/>
    <row r="11988" ht="14.1" customHeight="1" x14ac:dyDescent="0.25"/>
    <row r="11989" ht="14.1" customHeight="1" x14ac:dyDescent="0.25"/>
    <row r="11990" ht="14.1" customHeight="1" x14ac:dyDescent="0.25"/>
    <row r="11991" ht="14.1" customHeight="1" x14ac:dyDescent="0.25"/>
    <row r="11992" ht="14.1" customHeight="1" x14ac:dyDescent="0.25"/>
    <row r="11993" ht="14.1" customHeight="1" x14ac:dyDescent="0.25"/>
    <row r="11994" ht="14.1" customHeight="1" x14ac:dyDescent="0.25"/>
    <row r="11995" ht="14.1" customHeight="1" x14ac:dyDescent="0.25"/>
    <row r="11996" ht="14.1" customHeight="1" x14ac:dyDescent="0.25"/>
    <row r="11997" ht="14.1" customHeight="1" x14ac:dyDescent="0.25"/>
    <row r="11998" ht="14.1" customHeight="1" x14ac:dyDescent="0.25"/>
    <row r="11999" ht="14.1" customHeight="1" x14ac:dyDescent="0.25"/>
    <row r="12000" ht="14.1" customHeight="1" x14ac:dyDescent="0.25"/>
    <row r="12001" ht="14.1" customHeight="1" x14ac:dyDescent="0.25"/>
    <row r="12002" ht="14.1" customHeight="1" x14ac:dyDescent="0.25"/>
    <row r="12003" ht="14.1" customHeight="1" x14ac:dyDescent="0.25"/>
    <row r="12004" ht="14.1" customHeight="1" x14ac:dyDescent="0.25"/>
    <row r="12005" ht="14.1" customHeight="1" x14ac:dyDescent="0.25"/>
    <row r="12006" ht="14.1" customHeight="1" x14ac:dyDescent="0.25"/>
    <row r="12007" ht="14.1" customHeight="1" x14ac:dyDescent="0.25"/>
    <row r="12008" ht="14.1" customHeight="1" x14ac:dyDescent="0.25"/>
    <row r="12009" ht="14.1" customHeight="1" x14ac:dyDescent="0.25"/>
    <row r="12010" ht="14.1" customHeight="1" x14ac:dyDescent="0.25"/>
    <row r="12011" ht="14.1" customHeight="1" x14ac:dyDescent="0.25"/>
    <row r="12012" ht="14.1" customHeight="1" x14ac:dyDescent="0.25"/>
    <row r="12013" ht="14.1" customHeight="1" x14ac:dyDescent="0.25"/>
    <row r="12014" ht="14.1" customHeight="1" x14ac:dyDescent="0.25"/>
    <row r="12015" ht="14.1" customHeight="1" x14ac:dyDescent="0.25"/>
    <row r="12016" ht="14.1" customHeight="1" x14ac:dyDescent="0.25"/>
    <row r="12017" ht="14.1" customHeight="1" x14ac:dyDescent="0.25"/>
    <row r="12018" ht="14.1" customHeight="1" x14ac:dyDescent="0.25"/>
    <row r="12019" ht="14.1" customHeight="1" x14ac:dyDescent="0.25"/>
    <row r="12020" ht="14.1" customHeight="1" x14ac:dyDescent="0.25"/>
    <row r="12021" ht="14.1" customHeight="1" x14ac:dyDescent="0.25"/>
    <row r="12022" ht="14.1" customHeight="1" x14ac:dyDescent="0.25"/>
    <row r="12023" ht="14.1" customHeight="1" x14ac:dyDescent="0.25"/>
    <row r="12024" ht="14.1" customHeight="1" x14ac:dyDescent="0.25"/>
    <row r="12025" ht="14.1" customHeight="1" x14ac:dyDescent="0.25"/>
    <row r="12026" ht="14.1" customHeight="1" x14ac:dyDescent="0.25"/>
    <row r="12027" ht="14.1" customHeight="1" x14ac:dyDescent="0.25"/>
    <row r="12028" ht="14.1" customHeight="1" x14ac:dyDescent="0.25"/>
    <row r="12029" ht="14.1" customHeight="1" x14ac:dyDescent="0.25"/>
    <row r="12030" ht="14.1" customHeight="1" x14ac:dyDescent="0.25"/>
    <row r="12031" ht="14.1" customHeight="1" x14ac:dyDescent="0.25"/>
    <row r="12032" ht="14.1" customHeight="1" x14ac:dyDescent="0.25"/>
    <row r="12033" ht="14.1" customHeight="1" x14ac:dyDescent="0.25"/>
    <row r="12034" ht="14.1" customHeight="1" x14ac:dyDescent="0.25"/>
    <row r="12035" ht="14.1" customHeight="1" x14ac:dyDescent="0.25"/>
    <row r="12036" ht="14.1" customHeight="1" x14ac:dyDescent="0.25"/>
    <row r="12037" ht="14.1" customHeight="1" x14ac:dyDescent="0.25"/>
    <row r="12038" ht="14.1" customHeight="1" x14ac:dyDescent="0.25"/>
    <row r="12039" ht="14.1" customHeight="1" x14ac:dyDescent="0.25"/>
    <row r="12040" ht="14.1" customHeight="1" x14ac:dyDescent="0.25"/>
    <row r="12041" ht="14.1" customHeight="1" x14ac:dyDescent="0.25"/>
    <row r="12042" ht="14.1" customHeight="1" x14ac:dyDescent="0.25"/>
    <row r="12043" ht="14.1" customHeight="1" x14ac:dyDescent="0.25"/>
    <row r="12044" ht="14.1" customHeight="1" x14ac:dyDescent="0.25"/>
    <row r="12045" ht="14.1" customHeight="1" x14ac:dyDescent="0.25"/>
    <row r="12046" ht="14.1" customHeight="1" x14ac:dyDescent="0.25"/>
    <row r="12047" ht="14.1" customHeight="1" x14ac:dyDescent="0.25"/>
    <row r="12048" ht="14.1" customHeight="1" x14ac:dyDescent="0.25"/>
    <row r="12049" ht="14.1" customHeight="1" x14ac:dyDescent="0.25"/>
    <row r="12050" ht="14.1" customHeight="1" x14ac:dyDescent="0.25"/>
    <row r="12051" ht="14.1" customHeight="1" x14ac:dyDescent="0.25"/>
    <row r="12052" ht="14.1" customHeight="1" x14ac:dyDescent="0.25"/>
    <row r="12053" ht="14.1" customHeight="1" x14ac:dyDescent="0.25"/>
    <row r="12054" ht="14.1" customHeight="1" x14ac:dyDescent="0.25"/>
    <row r="12055" ht="14.1" customHeight="1" x14ac:dyDescent="0.25"/>
    <row r="12056" ht="14.1" customHeight="1" x14ac:dyDescent="0.25"/>
    <row r="12057" ht="14.1" customHeight="1" x14ac:dyDescent="0.25"/>
    <row r="12058" ht="14.1" customHeight="1" x14ac:dyDescent="0.25"/>
    <row r="12059" ht="14.1" customHeight="1" x14ac:dyDescent="0.25"/>
    <row r="12060" ht="14.1" customHeight="1" x14ac:dyDescent="0.25"/>
    <row r="12061" ht="14.1" customHeight="1" x14ac:dyDescent="0.25"/>
    <row r="12062" ht="14.1" customHeight="1" x14ac:dyDescent="0.25"/>
    <row r="12063" ht="14.1" customHeight="1" x14ac:dyDescent="0.25"/>
    <row r="12064" ht="14.1" customHeight="1" x14ac:dyDescent="0.25"/>
    <row r="12065" ht="14.1" customHeight="1" x14ac:dyDescent="0.25"/>
    <row r="12066" ht="14.1" customHeight="1" x14ac:dyDescent="0.25"/>
    <row r="12067" ht="14.1" customHeight="1" x14ac:dyDescent="0.25"/>
    <row r="12068" ht="14.1" customHeight="1" x14ac:dyDescent="0.25"/>
    <row r="12069" ht="14.1" customHeight="1" x14ac:dyDescent="0.25"/>
    <row r="12070" ht="14.1" customHeight="1" x14ac:dyDescent="0.25"/>
    <row r="12071" ht="14.1" customHeight="1" x14ac:dyDescent="0.25"/>
    <row r="12072" ht="14.1" customHeight="1" x14ac:dyDescent="0.25"/>
    <row r="12073" ht="14.1" customHeight="1" x14ac:dyDescent="0.25"/>
    <row r="12074" ht="14.1" customHeight="1" x14ac:dyDescent="0.25"/>
    <row r="12075" ht="14.1" customHeight="1" x14ac:dyDescent="0.25"/>
    <row r="12076" ht="14.1" customHeight="1" x14ac:dyDescent="0.25"/>
    <row r="12077" ht="14.1" customHeight="1" x14ac:dyDescent="0.25"/>
    <row r="12078" ht="14.1" customHeight="1" x14ac:dyDescent="0.25"/>
    <row r="12079" ht="14.1" customHeight="1" x14ac:dyDescent="0.25"/>
    <row r="12080" ht="14.1" customHeight="1" x14ac:dyDescent="0.25"/>
    <row r="12081" ht="14.1" customHeight="1" x14ac:dyDescent="0.25"/>
    <row r="12082" ht="14.1" customHeight="1" x14ac:dyDescent="0.25"/>
    <row r="12083" ht="14.1" customHeight="1" x14ac:dyDescent="0.25"/>
    <row r="12084" ht="14.1" customHeight="1" x14ac:dyDescent="0.25"/>
    <row r="12085" ht="14.1" customHeight="1" x14ac:dyDescent="0.25"/>
    <row r="12086" ht="14.1" customHeight="1" x14ac:dyDescent="0.25"/>
    <row r="12087" ht="14.1" customHeight="1" x14ac:dyDescent="0.25"/>
    <row r="12088" ht="14.1" customHeight="1" x14ac:dyDescent="0.25"/>
    <row r="12089" ht="14.1" customHeight="1" x14ac:dyDescent="0.25"/>
    <row r="12090" ht="14.1" customHeight="1" x14ac:dyDescent="0.25"/>
    <row r="12091" ht="14.1" customHeight="1" x14ac:dyDescent="0.25"/>
    <row r="12092" ht="14.1" customHeight="1" x14ac:dyDescent="0.25"/>
    <row r="12093" ht="14.1" customHeight="1" x14ac:dyDescent="0.25"/>
    <row r="12094" ht="14.1" customHeight="1" x14ac:dyDescent="0.25"/>
    <row r="12095" ht="14.1" customHeight="1" x14ac:dyDescent="0.25"/>
    <row r="12096" ht="14.1" customHeight="1" x14ac:dyDescent="0.25"/>
    <row r="12097" ht="14.1" customHeight="1" x14ac:dyDescent="0.25"/>
    <row r="12098" ht="14.1" customHeight="1" x14ac:dyDescent="0.25"/>
    <row r="12099" ht="14.1" customHeight="1" x14ac:dyDescent="0.25"/>
    <row r="12100" ht="14.1" customHeight="1" x14ac:dyDescent="0.25"/>
    <row r="12101" ht="14.1" customHeight="1" x14ac:dyDescent="0.25"/>
    <row r="12102" ht="14.1" customHeight="1" x14ac:dyDescent="0.25"/>
    <row r="12103" ht="14.1" customHeight="1" x14ac:dyDescent="0.25"/>
    <row r="12104" ht="14.1" customHeight="1" x14ac:dyDescent="0.25"/>
    <row r="12105" ht="14.1" customHeight="1" x14ac:dyDescent="0.25"/>
    <row r="12106" ht="14.1" customHeight="1" x14ac:dyDescent="0.25"/>
    <row r="12107" ht="14.1" customHeight="1" x14ac:dyDescent="0.25"/>
    <row r="12108" ht="14.1" customHeight="1" x14ac:dyDescent="0.25"/>
    <row r="12109" ht="14.1" customHeight="1" x14ac:dyDescent="0.25"/>
    <row r="12110" ht="14.1" customHeight="1" x14ac:dyDescent="0.25"/>
    <row r="12111" ht="14.1" customHeight="1" x14ac:dyDescent="0.25"/>
    <row r="12112" ht="14.1" customHeight="1" x14ac:dyDescent="0.25"/>
    <row r="12113" ht="14.1" customHeight="1" x14ac:dyDescent="0.25"/>
    <row r="12114" ht="14.1" customHeight="1" x14ac:dyDescent="0.25"/>
    <row r="12115" ht="14.1" customHeight="1" x14ac:dyDescent="0.25"/>
    <row r="12116" ht="14.1" customHeight="1" x14ac:dyDescent="0.25"/>
    <row r="12117" ht="14.1" customHeight="1" x14ac:dyDescent="0.25"/>
    <row r="12118" ht="14.1" customHeight="1" x14ac:dyDescent="0.25"/>
    <row r="12119" ht="14.1" customHeight="1" x14ac:dyDescent="0.25"/>
    <row r="12120" ht="14.1" customHeight="1" x14ac:dyDescent="0.25"/>
    <row r="12121" ht="14.1" customHeight="1" x14ac:dyDescent="0.25"/>
    <row r="12122" ht="14.1" customHeight="1" x14ac:dyDescent="0.25"/>
    <row r="12123" ht="14.1" customHeight="1" x14ac:dyDescent="0.25"/>
    <row r="12124" ht="14.1" customHeight="1" x14ac:dyDescent="0.25"/>
    <row r="12125" ht="14.1" customHeight="1" x14ac:dyDescent="0.25"/>
    <row r="12126" ht="14.1" customHeight="1" x14ac:dyDescent="0.25"/>
    <row r="12127" ht="14.1" customHeight="1" x14ac:dyDescent="0.25"/>
    <row r="12128" ht="14.1" customHeight="1" x14ac:dyDescent="0.25"/>
    <row r="12129" ht="14.1" customHeight="1" x14ac:dyDescent="0.25"/>
    <row r="12130" ht="14.1" customHeight="1" x14ac:dyDescent="0.25"/>
    <row r="12131" ht="14.1" customHeight="1" x14ac:dyDescent="0.25"/>
    <row r="12132" ht="14.1" customHeight="1" x14ac:dyDescent="0.25"/>
    <row r="12133" ht="14.1" customHeight="1" x14ac:dyDescent="0.25"/>
    <row r="12134" ht="14.1" customHeight="1" x14ac:dyDescent="0.25"/>
    <row r="12135" ht="14.1" customHeight="1" x14ac:dyDescent="0.25"/>
    <row r="12136" ht="14.1" customHeight="1" x14ac:dyDescent="0.25"/>
    <row r="12137" ht="14.1" customHeight="1" x14ac:dyDescent="0.25"/>
    <row r="12138" ht="14.1" customHeight="1" x14ac:dyDescent="0.25"/>
    <row r="12139" ht="14.1" customHeight="1" x14ac:dyDescent="0.25"/>
    <row r="12140" ht="14.1" customHeight="1" x14ac:dyDescent="0.25"/>
    <row r="12141" ht="14.1" customHeight="1" x14ac:dyDescent="0.25"/>
    <row r="12142" ht="14.1" customHeight="1" x14ac:dyDescent="0.25"/>
    <row r="12143" ht="14.1" customHeight="1" x14ac:dyDescent="0.25"/>
    <row r="12144" ht="14.1" customHeight="1" x14ac:dyDescent="0.25"/>
    <row r="12145" ht="14.1" customHeight="1" x14ac:dyDescent="0.25"/>
    <row r="12146" ht="14.1" customHeight="1" x14ac:dyDescent="0.25"/>
    <row r="12147" ht="14.1" customHeight="1" x14ac:dyDescent="0.25"/>
    <row r="12148" ht="14.1" customHeight="1" x14ac:dyDescent="0.25"/>
    <row r="12149" ht="14.1" customHeight="1" x14ac:dyDescent="0.25"/>
    <row r="12150" ht="14.1" customHeight="1" x14ac:dyDescent="0.25"/>
    <row r="12151" ht="14.1" customHeight="1" x14ac:dyDescent="0.25"/>
    <row r="12152" ht="14.1" customHeight="1" x14ac:dyDescent="0.25"/>
    <row r="12153" ht="14.1" customHeight="1" x14ac:dyDescent="0.25"/>
    <row r="12154" ht="14.1" customHeight="1" x14ac:dyDescent="0.25"/>
    <row r="12155" ht="14.1" customHeight="1" x14ac:dyDescent="0.25"/>
    <row r="12156" ht="14.1" customHeight="1" x14ac:dyDescent="0.25"/>
    <row r="12157" ht="14.1" customHeight="1" x14ac:dyDescent="0.25"/>
    <row r="12158" ht="14.1" customHeight="1" x14ac:dyDescent="0.25"/>
    <row r="12159" ht="14.1" customHeight="1" x14ac:dyDescent="0.25"/>
    <row r="12160" ht="14.1" customHeight="1" x14ac:dyDescent="0.25"/>
    <row r="12161" ht="14.1" customHeight="1" x14ac:dyDescent="0.25"/>
    <row r="12162" ht="14.1" customHeight="1" x14ac:dyDescent="0.25"/>
    <row r="12163" ht="14.1" customHeight="1" x14ac:dyDescent="0.25"/>
    <row r="12164" ht="14.1" customHeight="1" x14ac:dyDescent="0.25"/>
    <row r="12165" ht="14.1" customHeight="1" x14ac:dyDescent="0.25"/>
    <row r="12166" ht="14.1" customHeight="1" x14ac:dyDescent="0.25"/>
    <row r="12167" ht="14.1" customHeight="1" x14ac:dyDescent="0.25"/>
    <row r="12168" ht="14.1" customHeight="1" x14ac:dyDescent="0.25"/>
    <row r="12169" ht="14.1" customHeight="1" x14ac:dyDescent="0.25"/>
    <row r="12170" ht="14.1" customHeight="1" x14ac:dyDescent="0.25"/>
    <row r="12171" ht="14.1" customHeight="1" x14ac:dyDescent="0.25"/>
    <row r="12172" ht="14.1" customHeight="1" x14ac:dyDescent="0.25"/>
    <row r="12173" ht="14.1" customHeight="1" x14ac:dyDescent="0.25"/>
    <row r="12174" ht="14.1" customHeight="1" x14ac:dyDescent="0.25"/>
    <row r="12175" ht="14.1" customHeight="1" x14ac:dyDescent="0.25"/>
    <row r="12176" ht="14.1" customHeight="1" x14ac:dyDescent="0.25"/>
    <row r="12177" ht="14.1" customHeight="1" x14ac:dyDescent="0.25"/>
    <row r="12178" ht="14.1" customHeight="1" x14ac:dyDescent="0.25"/>
    <row r="12179" ht="14.1" customHeight="1" x14ac:dyDescent="0.25"/>
    <row r="12180" ht="14.1" customHeight="1" x14ac:dyDescent="0.25"/>
    <row r="12181" ht="14.1" customHeight="1" x14ac:dyDescent="0.25"/>
    <row r="12182" ht="14.1" customHeight="1" x14ac:dyDescent="0.25"/>
    <row r="12183" ht="14.1" customHeight="1" x14ac:dyDescent="0.25"/>
    <row r="12184" ht="14.1" customHeight="1" x14ac:dyDescent="0.25"/>
    <row r="12185" ht="14.1" customHeight="1" x14ac:dyDescent="0.25"/>
    <row r="12186" ht="14.1" customHeight="1" x14ac:dyDescent="0.25"/>
    <row r="12187" ht="14.1" customHeight="1" x14ac:dyDescent="0.25"/>
    <row r="12188" ht="14.1" customHeight="1" x14ac:dyDescent="0.25"/>
    <row r="12189" ht="14.1" customHeight="1" x14ac:dyDescent="0.25"/>
    <row r="12190" ht="14.1" customHeight="1" x14ac:dyDescent="0.25"/>
    <row r="12191" ht="14.1" customHeight="1" x14ac:dyDescent="0.25"/>
    <row r="12192" ht="14.1" customHeight="1" x14ac:dyDescent="0.25"/>
    <row r="12193" ht="14.1" customHeight="1" x14ac:dyDescent="0.25"/>
    <row r="12194" ht="14.1" customHeight="1" x14ac:dyDescent="0.25"/>
    <row r="12195" ht="14.1" customHeight="1" x14ac:dyDescent="0.25"/>
    <row r="12196" ht="14.1" customHeight="1" x14ac:dyDescent="0.25"/>
  </sheetData>
  <mergeCells count="299">
    <mergeCell ref="A5254:B5254"/>
    <mergeCell ref="A5255:B5255"/>
    <mergeCell ref="C5256:D5256"/>
    <mergeCell ref="G5256:K5256"/>
    <mergeCell ref="C5257:D5257"/>
    <mergeCell ref="G5257:K5257"/>
    <mergeCell ref="C5258:D5258"/>
    <mergeCell ref="B5264:B5265"/>
    <mergeCell ref="C5264:C5265"/>
    <mergeCell ref="F5264:G5264"/>
    <mergeCell ref="A4754:K4754"/>
    <mergeCell ref="A4755:K4755"/>
    <mergeCell ref="A4756:K4756"/>
    <mergeCell ref="E4757:F4757"/>
    <mergeCell ref="G4757:H4757"/>
    <mergeCell ref="A4758:A4761"/>
    <mergeCell ref="B4758:B4761"/>
    <mergeCell ref="C4758:C4761"/>
    <mergeCell ref="D4758:F4758"/>
    <mergeCell ref="G4758:I4758"/>
    <mergeCell ref="K4758:K4761"/>
    <mergeCell ref="J4759:J4760"/>
    <mergeCell ref="C2088:D2088"/>
    <mergeCell ref="B2094:B2095"/>
    <mergeCell ref="C2094:C2095"/>
    <mergeCell ref="F2094:G2094"/>
    <mergeCell ref="A1:K1"/>
    <mergeCell ref="A2:K2"/>
    <mergeCell ref="A3:K3"/>
    <mergeCell ref="E4:F4"/>
    <mergeCell ref="G4:H4"/>
    <mergeCell ref="A1593:K1593"/>
    <mergeCell ref="A1594:K1594"/>
    <mergeCell ref="A1595:K1595"/>
    <mergeCell ref="E1596:F1596"/>
    <mergeCell ref="G1596:H1596"/>
    <mergeCell ref="A550:K550"/>
    <mergeCell ref="A551:K551"/>
    <mergeCell ref="A552:K552"/>
    <mergeCell ref="E553:F553"/>
    <mergeCell ref="G553:H553"/>
    <mergeCell ref="B511:B512"/>
    <mergeCell ref="C511:C512"/>
    <mergeCell ref="F511:G511"/>
    <mergeCell ref="K5:K8"/>
    <mergeCell ref="J6:J7"/>
    <mergeCell ref="C505:D505"/>
    <mergeCell ref="C504:D504"/>
    <mergeCell ref="C503:D503"/>
    <mergeCell ref="A502:B502"/>
    <mergeCell ref="G504:K504"/>
    <mergeCell ref="G503:K503"/>
    <mergeCell ref="A501:B501"/>
    <mergeCell ref="A5:A8"/>
    <mergeCell ref="B5:B8"/>
    <mergeCell ref="C5:C8"/>
    <mergeCell ref="D5:F5"/>
    <mergeCell ref="G5:I5"/>
    <mergeCell ref="K554:K557"/>
    <mergeCell ref="J555:J556"/>
    <mergeCell ref="A1041:B1041"/>
    <mergeCell ref="A1042:B1042"/>
    <mergeCell ref="C1043:D1043"/>
    <mergeCell ref="G1043:K1043"/>
    <mergeCell ref="A554:A557"/>
    <mergeCell ref="B554:B557"/>
    <mergeCell ref="C554:C557"/>
    <mergeCell ref="D554:F554"/>
    <mergeCell ref="G554:I554"/>
    <mergeCell ref="A1066:K1066"/>
    <mergeCell ref="A1067:K1067"/>
    <mergeCell ref="A1068:K1068"/>
    <mergeCell ref="E1069:F1069"/>
    <mergeCell ref="G1069:H1069"/>
    <mergeCell ref="C1044:D1044"/>
    <mergeCell ref="G1044:K1044"/>
    <mergeCell ref="C1045:D1045"/>
    <mergeCell ref="B1051:B1052"/>
    <mergeCell ref="C1051:C1052"/>
    <mergeCell ref="F1051:G1051"/>
    <mergeCell ref="K1070:K1073"/>
    <mergeCell ref="J1071:J1072"/>
    <mergeCell ref="A1557:B1557"/>
    <mergeCell ref="A1558:B1558"/>
    <mergeCell ref="C1559:D1559"/>
    <mergeCell ref="G1559:K1559"/>
    <mergeCell ref="A1070:A1073"/>
    <mergeCell ref="B1070:B1073"/>
    <mergeCell ref="C1070:C1073"/>
    <mergeCell ref="D1070:F1070"/>
    <mergeCell ref="G1070:I1070"/>
    <mergeCell ref="A2108:K2108"/>
    <mergeCell ref="A2109:K2109"/>
    <mergeCell ref="A2110:K2110"/>
    <mergeCell ref="E2111:F2111"/>
    <mergeCell ref="G2111:H2111"/>
    <mergeCell ref="C1560:D1560"/>
    <mergeCell ref="G1560:K1560"/>
    <mergeCell ref="C1561:D1561"/>
    <mergeCell ref="B1567:B1568"/>
    <mergeCell ref="C1567:C1568"/>
    <mergeCell ref="F1567:G1567"/>
    <mergeCell ref="K1597:K1600"/>
    <mergeCell ref="J1598:J1599"/>
    <mergeCell ref="A2084:B2084"/>
    <mergeCell ref="A2085:B2085"/>
    <mergeCell ref="C2086:D2086"/>
    <mergeCell ref="G2086:K2086"/>
    <mergeCell ref="A1597:A1600"/>
    <mergeCell ref="B1597:B1600"/>
    <mergeCell ref="C1597:C1600"/>
    <mergeCell ref="D1597:F1597"/>
    <mergeCell ref="G1597:I1597"/>
    <mergeCell ref="C2087:D2087"/>
    <mergeCell ref="G2087:K2087"/>
    <mergeCell ref="C2602:D2602"/>
    <mergeCell ref="G2602:K2602"/>
    <mergeCell ref="C2603:D2603"/>
    <mergeCell ref="B2609:B2610"/>
    <mergeCell ref="C2609:C2610"/>
    <mergeCell ref="F2609:G2609"/>
    <mergeCell ref="K2112:K2115"/>
    <mergeCell ref="J2113:J2114"/>
    <mergeCell ref="A2599:B2599"/>
    <mergeCell ref="A2600:B2600"/>
    <mergeCell ref="C2601:D2601"/>
    <mergeCell ref="G2601:K2601"/>
    <mergeCell ref="A2112:A2115"/>
    <mergeCell ref="B2112:B2115"/>
    <mergeCell ref="C2112:C2115"/>
    <mergeCell ref="D2112:F2112"/>
    <mergeCell ref="G2112:I2112"/>
    <mergeCell ref="A2627:K2627"/>
    <mergeCell ref="A2628:K2628"/>
    <mergeCell ref="A2629:K2629"/>
    <mergeCell ref="E2630:F2630"/>
    <mergeCell ref="G2630:H2630"/>
    <mergeCell ref="A2631:A2634"/>
    <mergeCell ref="B2631:B2634"/>
    <mergeCell ref="C2631:C2634"/>
    <mergeCell ref="D2631:F2631"/>
    <mergeCell ref="G2631:I2631"/>
    <mergeCell ref="K2631:K2634"/>
    <mergeCell ref="J2632:J2633"/>
    <mergeCell ref="A3127:B3127"/>
    <mergeCell ref="A3128:B3128"/>
    <mergeCell ref="C3129:D3129"/>
    <mergeCell ref="G3129:K3129"/>
    <mergeCell ref="C3130:D3130"/>
    <mergeCell ref="G3130:K3130"/>
    <mergeCell ref="C3131:D3131"/>
    <mergeCell ref="B3137:B3138"/>
    <mergeCell ref="C3137:C3138"/>
    <mergeCell ref="F3137:G3137"/>
    <mergeCell ref="A3156:K3156"/>
    <mergeCell ref="A3157:K3157"/>
    <mergeCell ref="A3158:K3158"/>
    <mergeCell ref="E3159:F3159"/>
    <mergeCell ref="G3159:H3159"/>
    <mergeCell ref="A3160:A3163"/>
    <mergeCell ref="B3160:B3163"/>
    <mergeCell ref="C3160:C3163"/>
    <mergeCell ref="D3160:F3160"/>
    <mergeCell ref="G3160:I3160"/>
    <mergeCell ref="K3160:K3163"/>
    <mergeCell ref="J3161:J3162"/>
    <mergeCell ref="A3656:B3656"/>
    <mergeCell ref="A3657:B3657"/>
    <mergeCell ref="C3658:D3658"/>
    <mergeCell ref="G3658:K3658"/>
    <mergeCell ref="C3659:D3659"/>
    <mergeCell ref="G3659:K3659"/>
    <mergeCell ref="C3660:D3660"/>
    <mergeCell ref="B3666:B3667"/>
    <mergeCell ref="C3666:C3667"/>
    <mergeCell ref="F3666:G3666"/>
    <mergeCell ref="A3708:K3708"/>
    <mergeCell ref="A3709:K3709"/>
    <mergeCell ref="A3710:K3710"/>
    <mergeCell ref="E3711:F3711"/>
    <mergeCell ref="G3711:H3711"/>
    <mergeCell ref="A3712:A3715"/>
    <mergeCell ref="B3712:B3715"/>
    <mergeCell ref="C3712:C3715"/>
    <mergeCell ref="D3712:F3712"/>
    <mergeCell ref="G3712:I3712"/>
    <mergeCell ref="K3712:K3715"/>
    <mergeCell ref="J3713:J3714"/>
    <mergeCell ref="A4209:B4209"/>
    <mergeCell ref="A4210:B4210"/>
    <mergeCell ref="C4211:D4211"/>
    <mergeCell ref="G4211:K4211"/>
    <mergeCell ref="C4212:D4212"/>
    <mergeCell ref="G4212:K4212"/>
    <mergeCell ref="C4213:D4213"/>
    <mergeCell ref="B4219:B4220"/>
    <mergeCell ref="C4219:C4220"/>
    <mergeCell ref="F4219:G4219"/>
    <mergeCell ref="A4743:B4743"/>
    <mergeCell ref="A4744:B4744"/>
    <mergeCell ref="C4745:D4745"/>
    <mergeCell ref="G4745:K4745"/>
    <mergeCell ref="C4746:D4746"/>
    <mergeCell ref="G4746:K4746"/>
    <mergeCell ref="C4747:D4747"/>
    <mergeCell ref="A4243:K4243"/>
    <mergeCell ref="A4244:K4244"/>
    <mergeCell ref="A4245:K4245"/>
    <mergeCell ref="E4246:F4246"/>
    <mergeCell ref="G4246:H4246"/>
    <mergeCell ref="A4247:A4250"/>
    <mergeCell ref="B4247:B4250"/>
    <mergeCell ref="C4247:C4250"/>
    <mergeCell ref="D4247:F4247"/>
    <mergeCell ref="G4247:I4247"/>
    <mergeCell ref="K4247:K4250"/>
    <mergeCell ref="J4248:J4249"/>
    <mergeCell ref="A5787:B5787"/>
    <mergeCell ref="A5788:B5788"/>
    <mergeCell ref="C5789:D5789"/>
    <mergeCell ref="G5789:K5789"/>
    <mergeCell ref="C5790:D5790"/>
    <mergeCell ref="G5790:K5790"/>
    <mergeCell ref="C5791:D5791"/>
    <mergeCell ref="A5283:K5283"/>
    <mergeCell ref="A5284:K5284"/>
    <mergeCell ref="A5285:K5285"/>
    <mergeCell ref="E5286:F5286"/>
    <mergeCell ref="G5286:H5286"/>
    <mergeCell ref="A5287:A5290"/>
    <mergeCell ref="B5287:B5290"/>
    <mergeCell ref="C5287:C5290"/>
    <mergeCell ref="D5287:F5287"/>
    <mergeCell ref="G5287:I5287"/>
    <mergeCell ref="K5287:K5290"/>
    <mergeCell ref="J5288:J5289"/>
    <mergeCell ref="A5835:K5835"/>
    <mergeCell ref="A5836:K5836"/>
    <mergeCell ref="A5837:K5837"/>
    <mergeCell ref="E5838:F5838"/>
    <mergeCell ref="G5838:H5838"/>
    <mergeCell ref="A5839:A5842"/>
    <mergeCell ref="B5839:B5842"/>
    <mergeCell ref="C5839:C5842"/>
    <mergeCell ref="D5839:F5839"/>
    <mergeCell ref="G5839:I5839"/>
    <mergeCell ref="K5839:K5842"/>
    <mergeCell ref="J5840:J5841"/>
    <mergeCell ref="A6347:B6347"/>
    <mergeCell ref="A6348:B6348"/>
    <mergeCell ref="C6349:D6349"/>
    <mergeCell ref="G6349:K6349"/>
    <mergeCell ref="C6350:D6350"/>
    <mergeCell ref="G6350:K6350"/>
    <mergeCell ref="C6351:D6351"/>
    <mergeCell ref="B6357:B6358"/>
    <mergeCell ref="C6357:C6358"/>
    <mergeCell ref="F6357:G6357"/>
    <mergeCell ref="A6396:K6396"/>
    <mergeCell ref="A6397:K6397"/>
    <mergeCell ref="A6398:K6398"/>
    <mergeCell ref="E6399:F6399"/>
    <mergeCell ref="G6399:H6399"/>
    <mergeCell ref="A6400:A6403"/>
    <mergeCell ref="B6400:B6403"/>
    <mergeCell ref="C6400:C6403"/>
    <mergeCell ref="D6400:F6400"/>
    <mergeCell ref="G6400:I6400"/>
    <mergeCell ref="K6400:K6403"/>
    <mergeCell ref="J6401:J6402"/>
    <mergeCell ref="A6896:B6896"/>
    <mergeCell ref="A6897:B6897"/>
    <mergeCell ref="C6898:D6898"/>
    <mergeCell ref="G6898:K6898"/>
    <mergeCell ref="C6899:D6899"/>
    <mergeCell ref="G6899:K6899"/>
    <mergeCell ref="C6900:D6900"/>
    <mergeCell ref="B6906:B6907"/>
    <mergeCell ref="C6906:C6907"/>
    <mergeCell ref="F6906:G6906"/>
    <mergeCell ref="A7429:B7429"/>
    <mergeCell ref="A7430:B7430"/>
    <mergeCell ref="C7431:D7431"/>
    <mergeCell ref="G7431:K7431"/>
    <mergeCell ref="C7432:D7432"/>
    <mergeCell ref="G7432:K7432"/>
    <mergeCell ref="C7433:D7433"/>
    <mergeCell ref="A6929:K6929"/>
    <mergeCell ref="A6930:K6930"/>
    <mergeCell ref="A6931:K6931"/>
    <mergeCell ref="E6932:F6932"/>
    <mergeCell ref="G6932:H6932"/>
    <mergeCell ref="A6933:A6936"/>
    <mergeCell ref="B6933:B6936"/>
    <mergeCell ref="C6933:C6936"/>
    <mergeCell ref="D6933:F6933"/>
    <mergeCell ref="G6933:I6933"/>
    <mergeCell ref="K6933:K6936"/>
    <mergeCell ref="J6934:J6935"/>
  </mergeCells>
  <pageMargins left="1.3779527559055118" right="0.19685039370078741" top="0.19685039370078741" bottom="0.39370078740157483" header="0.31496062992125984" footer="0.31496062992125984"/>
  <pageSetup paperSize="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59"/>
  <sheetViews>
    <sheetView view="pageBreakPreview" topLeftCell="A7" zoomScale="110" zoomScaleNormal="100" zoomScaleSheetLayoutView="110" workbookViewId="0">
      <selection activeCell="B24" sqref="B24:H24"/>
    </sheetView>
  </sheetViews>
  <sheetFormatPr defaultRowHeight="15" x14ac:dyDescent="0.25"/>
  <cols>
    <col min="1" max="1" width="3.5703125" customWidth="1"/>
    <col min="2" max="2" width="2.5703125" customWidth="1"/>
    <col min="3" max="3" width="43.28515625" customWidth="1"/>
    <col min="4" max="4" width="1.7109375" customWidth="1"/>
    <col min="5" max="5" width="8.42578125" customWidth="1"/>
    <col min="6" max="6" width="9.5703125" customWidth="1"/>
    <col min="7" max="7" width="10.28515625" customWidth="1"/>
    <col min="8" max="8" width="13" customWidth="1"/>
    <col min="9" max="9" width="3.7109375" customWidth="1"/>
    <col min="10" max="10" width="2.140625" customWidth="1"/>
  </cols>
  <sheetData>
    <row r="1" spans="1:9" ht="18.75" x14ac:dyDescent="0.25">
      <c r="B1" s="1888" t="s">
        <v>573</v>
      </c>
      <c r="C1" s="1888"/>
      <c r="D1" s="1888"/>
      <c r="E1" s="1888"/>
      <c r="F1" s="1888"/>
      <c r="G1" s="1888"/>
      <c r="H1" s="1888"/>
      <c r="I1" s="1888"/>
    </row>
    <row r="2" spans="1:9" ht="22.5" x14ac:dyDescent="0.25">
      <c r="B2" s="1889" t="s">
        <v>574</v>
      </c>
      <c r="C2" s="1889"/>
      <c r="D2" s="1889"/>
      <c r="E2" s="1889"/>
      <c r="F2" s="1889"/>
      <c r="G2" s="1889"/>
      <c r="H2" s="1889"/>
      <c r="I2" s="1889"/>
    </row>
    <row r="3" spans="1:9" ht="15.75" x14ac:dyDescent="0.25">
      <c r="B3" s="1890" t="s">
        <v>575</v>
      </c>
      <c r="C3" s="1890"/>
      <c r="D3" s="1890"/>
      <c r="E3" s="1890"/>
      <c r="F3" s="1890"/>
      <c r="G3" s="1890"/>
      <c r="H3" s="1890"/>
      <c r="I3" s="1890"/>
    </row>
    <row r="4" spans="1:9" ht="15.75" customHeight="1" x14ac:dyDescent="0.25">
      <c r="B4" s="1890" t="s">
        <v>762</v>
      </c>
      <c r="C4" s="1890"/>
      <c r="D4" s="1890"/>
      <c r="E4" s="1890"/>
      <c r="F4" s="1890"/>
      <c r="G4" s="1890"/>
      <c r="H4" s="1890"/>
      <c r="I4" s="1890"/>
    </row>
    <row r="5" spans="1:9" ht="15.75" thickBot="1" x14ac:dyDescent="0.3">
      <c r="A5" s="207"/>
      <c r="B5" s="207"/>
      <c r="C5" s="207"/>
      <c r="D5" s="207"/>
      <c r="E5" s="207"/>
      <c r="F5" s="207"/>
      <c r="G5" s="207"/>
      <c r="H5" s="207"/>
      <c r="I5" s="207"/>
    </row>
    <row r="6" spans="1:9" ht="9" customHeight="1" thickTop="1" x14ac:dyDescent="0.25">
      <c r="A6" s="77"/>
      <c r="B6" s="77"/>
      <c r="C6" s="77"/>
      <c r="D6" s="77"/>
      <c r="E6" s="77"/>
      <c r="F6" s="77"/>
      <c r="G6" s="77"/>
      <c r="H6" s="77"/>
      <c r="I6" s="77"/>
    </row>
    <row r="7" spans="1:9" ht="14.1" customHeight="1" x14ac:dyDescent="0.25">
      <c r="H7" s="232" t="s">
        <v>576</v>
      </c>
    </row>
    <row r="8" spans="1:9" ht="14.1" customHeight="1" x14ac:dyDescent="0.25">
      <c r="A8" s="1862" t="s">
        <v>577</v>
      </c>
      <c r="B8" s="1862"/>
      <c r="C8" s="1862"/>
      <c r="D8" s="1862"/>
      <c r="E8" s="1862"/>
      <c r="F8" s="1862"/>
      <c r="G8" s="1862"/>
      <c r="H8" s="1862"/>
      <c r="I8" s="1862"/>
    </row>
    <row r="9" spans="1:9" ht="14.1" customHeight="1" x14ac:dyDescent="0.25">
      <c r="A9" s="1862" t="s">
        <v>578</v>
      </c>
      <c r="B9" s="1862"/>
      <c r="C9" s="1862"/>
      <c r="D9" s="1862"/>
      <c r="E9" s="1862"/>
      <c r="F9" s="1862"/>
      <c r="G9" s="1862"/>
      <c r="H9" s="1862"/>
      <c r="I9" s="1862"/>
    </row>
    <row r="10" spans="1:9" ht="6.75" customHeight="1" x14ac:dyDescent="0.25"/>
    <row r="11" spans="1:9" ht="14.1" customHeight="1" x14ac:dyDescent="0.25">
      <c r="A11" s="1892" t="s">
        <v>1141</v>
      </c>
      <c r="B11" s="1892"/>
      <c r="C11" s="1892"/>
      <c r="D11" s="1892"/>
      <c r="E11" s="1892"/>
      <c r="F11" s="1892"/>
      <c r="G11" s="1892"/>
      <c r="H11" s="1892"/>
      <c r="I11" s="1892"/>
    </row>
    <row r="12" spans="1:9" ht="14.1" customHeight="1" x14ac:dyDescent="0.3">
      <c r="A12" s="208" t="s">
        <v>579</v>
      </c>
      <c r="B12" s="208"/>
      <c r="C12" s="208"/>
      <c r="D12" s="208"/>
      <c r="E12" s="208"/>
      <c r="F12" s="208"/>
      <c r="G12" s="208"/>
      <c r="H12" s="208"/>
      <c r="I12" s="208"/>
    </row>
    <row r="13" spans="1:9" ht="14.1" customHeight="1" x14ac:dyDescent="0.3">
      <c r="A13" s="208"/>
      <c r="B13" s="208"/>
      <c r="C13" s="208"/>
      <c r="D13" s="208"/>
      <c r="E13" s="208"/>
      <c r="F13" s="208"/>
      <c r="G13" s="208"/>
      <c r="H13" s="208"/>
      <c r="I13" s="208"/>
    </row>
    <row r="14" spans="1:9" ht="14.1" customHeight="1" x14ac:dyDescent="0.3">
      <c r="A14" s="208">
        <v>1</v>
      </c>
      <c r="B14" s="208"/>
      <c r="C14" s="208" t="s">
        <v>580</v>
      </c>
      <c r="D14" s="208" t="s">
        <v>581</v>
      </c>
      <c r="E14" s="208" t="s">
        <v>582</v>
      </c>
      <c r="F14" s="208"/>
      <c r="G14" s="208"/>
      <c r="H14" s="208"/>
      <c r="I14" s="208"/>
    </row>
    <row r="15" spans="1:9" ht="14.1" customHeight="1" x14ac:dyDescent="0.3">
      <c r="A15" s="208"/>
      <c r="B15" s="208"/>
      <c r="C15" s="208" t="s">
        <v>583</v>
      </c>
      <c r="D15" s="208" t="s">
        <v>581</v>
      </c>
      <c r="E15" s="1893" t="s">
        <v>584</v>
      </c>
      <c r="F15" s="1894"/>
      <c r="G15" s="208"/>
      <c r="H15" s="208"/>
      <c r="I15" s="208"/>
    </row>
    <row r="16" spans="1:9" ht="14.1" customHeight="1" x14ac:dyDescent="0.3">
      <c r="A16" s="208"/>
      <c r="B16" s="208"/>
      <c r="C16" s="208" t="s">
        <v>585</v>
      </c>
      <c r="D16" s="208" t="s">
        <v>581</v>
      </c>
      <c r="E16" s="208" t="s">
        <v>586</v>
      </c>
      <c r="F16" s="208"/>
      <c r="G16" s="208"/>
      <c r="H16" s="208"/>
      <c r="I16" s="208"/>
    </row>
    <row r="17" spans="1:9" ht="14.1" customHeight="1" x14ac:dyDescent="0.3">
      <c r="A17" s="208"/>
      <c r="B17" s="1887" t="s">
        <v>587</v>
      </c>
      <c r="C17" s="1887"/>
      <c r="D17" s="1887"/>
      <c r="E17" s="1887"/>
      <c r="F17" s="208"/>
      <c r="G17" s="208"/>
      <c r="H17" s="208"/>
      <c r="I17" s="208"/>
    </row>
    <row r="18" spans="1:9" ht="8.25" customHeight="1" x14ac:dyDescent="0.3">
      <c r="A18" s="208"/>
      <c r="B18" s="208"/>
      <c r="C18" s="208"/>
      <c r="D18" s="208"/>
      <c r="E18" s="208"/>
      <c r="F18" s="208"/>
      <c r="G18" s="208"/>
      <c r="H18" s="208"/>
      <c r="I18" s="208"/>
    </row>
    <row r="19" spans="1:9" ht="14.1" customHeight="1" x14ac:dyDescent="0.3">
      <c r="A19" s="208">
        <v>2</v>
      </c>
      <c r="B19" s="208"/>
      <c r="C19" s="208" t="s">
        <v>580</v>
      </c>
      <c r="D19" s="208" t="s">
        <v>581</v>
      </c>
      <c r="E19" t="s">
        <v>625</v>
      </c>
      <c r="F19" s="208"/>
      <c r="G19" s="208"/>
      <c r="H19" s="208"/>
      <c r="I19" s="208"/>
    </row>
    <row r="20" spans="1:9" ht="14.1" customHeight="1" x14ac:dyDescent="0.3">
      <c r="A20" s="208"/>
      <c r="B20" s="208"/>
      <c r="C20" s="208" t="s">
        <v>583</v>
      </c>
      <c r="D20" s="208" t="s">
        <v>581</v>
      </c>
      <c r="E20" s="1893" t="s">
        <v>626</v>
      </c>
      <c r="F20" s="1894"/>
      <c r="G20" s="1894"/>
      <c r="H20" s="208"/>
      <c r="I20" s="208"/>
    </row>
    <row r="21" spans="1:9" ht="14.1" customHeight="1" x14ac:dyDescent="0.3">
      <c r="A21" s="208"/>
      <c r="B21" s="208"/>
      <c r="C21" s="208" t="s">
        <v>585</v>
      </c>
      <c r="D21" s="208" t="s">
        <v>581</v>
      </c>
      <c r="E21" s="208" t="s">
        <v>588</v>
      </c>
      <c r="F21" s="208"/>
      <c r="G21" s="208"/>
      <c r="H21" s="208"/>
      <c r="I21" s="208"/>
    </row>
    <row r="22" spans="1:9" ht="14.1" customHeight="1" x14ac:dyDescent="0.3">
      <c r="A22" s="208"/>
      <c r="B22" s="1887" t="s">
        <v>589</v>
      </c>
      <c r="C22" s="1887"/>
      <c r="D22" s="1887"/>
      <c r="E22" s="1887"/>
      <c r="F22" s="208"/>
      <c r="G22" s="208"/>
      <c r="H22" s="208"/>
      <c r="I22" s="208"/>
    </row>
    <row r="23" spans="1:9" ht="7.5" customHeight="1" x14ac:dyDescent="0.3">
      <c r="A23" s="208"/>
      <c r="B23" s="208"/>
      <c r="C23" s="208"/>
      <c r="D23" s="208"/>
      <c r="E23" s="208"/>
      <c r="F23" s="208"/>
      <c r="G23" s="208"/>
      <c r="H23" s="208"/>
      <c r="I23" s="208"/>
    </row>
    <row r="24" spans="1:9" ht="66.75" customHeight="1" x14ac:dyDescent="0.25">
      <c r="A24" s="351"/>
      <c r="B24" s="1898" t="s">
        <v>1142</v>
      </c>
      <c r="C24" s="1898"/>
      <c r="D24" s="1898"/>
      <c r="E24" s="1898"/>
      <c r="F24" s="1898"/>
      <c r="G24" s="1898"/>
      <c r="H24" s="1898"/>
      <c r="I24" s="351"/>
    </row>
    <row r="25" spans="1:9" ht="14.1" customHeight="1" x14ac:dyDescent="0.3">
      <c r="A25" s="208"/>
      <c r="B25" s="208"/>
      <c r="C25" s="208"/>
      <c r="D25" s="208"/>
      <c r="E25" s="208"/>
      <c r="F25" s="208"/>
      <c r="G25" s="208"/>
      <c r="H25" s="208"/>
      <c r="I25" s="208"/>
    </row>
    <row r="26" spans="1:9" ht="14.1" customHeight="1" x14ac:dyDescent="0.3">
      <c r="A26" s="1896" t="s">
        <v>536</v>
      </c>
      <c r="B26" s="1896" t="s">
        <v>590</v>
      </c>
      <c r="C26" s="1896"/>
      <c r="D26" s="1897" t="s">
        <v>591</v>
      </c>
      <c r="E26" s="1897"/>
      <c r="F26" s="1897"/>
      <c r="G26" s="209" t="s">
        <v>592</v>
      </c>
      <c r="H26" s="1896" t="s">
        <v>593</v>
      </c>
      <c r="I26" s="208"/>
    </row>
    <row r="27" spans="1:9" ht="14.1" customHeight="1" x14ac:dyDescent="0.3">
      <c r="A27" s="1896"/>
      <c r="B27" s="1896"/>
      <c r="C27" s="1896"/>
      <c r="D27" s="1897" t="s">
        <v>594</v>
      </c>
      <c r="E27" s="1897"/>
      <c r="F27" s="210" t="s">
        <v>454</v>
      </c>
      <c r="G27" s="210" t="s">
        <v>471</v>
      </c>
      <c r="H27" s="1896"/>
      <c r="I27" s="208"/>
    </row>
    <row r="28" spans="1:9" ht="14.1" customHeight="1" x14ac:dyDescent="0.3">
      <c r="A28" s="210">
        <v>1</v>
      </c>
      <c r="B28" s="1897">
        <v>2</v>
      </c>
      <c r="C28" s="1897"/>
      <c r="D28" s="1897">
        <v>3</v>
      </c>
      <c r="E28" s="1897"/>
      <c r="F28" s="210">
        <v>4</v>
      </c>
      <c r="G28" s="210" t="s">
        <v>595</v>
      </c>
      <c r="H28" s="210">
        <v>6</v>
      </c>
      <c r="I28" s="208"/>
    </row>
    <row r="29" spans="1:9" ht="14.1" customHeight="1" x14ac:dyDescent="0.3">
      <c r="A29" s="211">
        <v>1</v>
      </c>
      <c r="B29" s="1899" t="s">
        <v>596</v>
      </c>
      <c r="C29" s="1900"/>
      <c r="D29" s="1934"/>
      <c r="E29" s="1935"/>
      <c r="F29" s="212"/>
      <c r="G29" s="212"/>
      <c r="H29" s="211"/>
      <c r="I29" s="208"/>
    </row>
    <row r="30" spans="1:9" ht="14.1" customHeight="1" x14ac:dyDescent="0.3">
      <c r="A30" s="213"/>
      <c r="B30" s="214"/>
      <c r="C30" s="233" t="s">
        <v>597</v>
      </c>
      <c r="D30" s="1917"/>
      <c r="E30" s="1918"/>
      <c r="F30" s="215"/>
      <c r="G30" s="215"/>
      <c r="H30" s="213"/>
      <c r="I30" s="208"/>
    </row>
    <row r="31" spans="1:9" ht="14.1" customHeight="1" x14ac:dyDescent="0.3">
      <c r="A31" s="1203"/>
      <c r="B31" s="1207">
        <v>1</v>
      </c>
      <c r="C31" s="1213" t="s">
        <v>826</v>
      </c>
      <c r="D31" s="1925">
        <f>RREKAP!I104</f>
        <v>2500000</v>
      </c>
      <c r="E31" s="1926"/>
      <c r="F31" s="1206">
        <f>D31</f>
        <v>2500000</v>
      </c>
      <c r="G31" s="1206">
        <f>D31-F31</f>
        <v>0</v>
      </c>
      <c r="H31" s="1203"/>
      <c r="I31" s="208"/>
    </row>
    <row r="32" spans="1:9" ht="14.1" customHeight="1" x14ac:dyDescent="0.3">
      <c r="A32" s="1203"/>
      <c r="B32" s="1212">
        <v>2</v>
      </c>
      <c r="C32" s="1213" t="s">
        <v>12</v>
      </c>
      <c r="D32" s="1925">
        <f>RREKAP!I122</f>
        <v>2000000</v>
      </c>
      <c r="E32" s="1926"/>
      <c r="F32" s="1206">
        <f>D32</f>
        <v>2000000</v>
      </c>
      <c r="G32" s="1206">
        <f>D32-F32</f>
        <v>0</v>
      </c>
      <c r="H32" s="1203"/>
      <c r="I32" s="208"/>
    </row>
    <row r="33" spans="1:9" ht="14.1" customHeight="1" x14ac:dyDescent="0.3">
      <c r="A33" s="1203"/>
      <c r="B33" s="1212">
        <v>3</v>
      </c>
      <c r="C33" s="1213" t="s">
        <v>14</v>
      </c>
      <c r="D33" s="1925">
        <f>RREKAP!I143</f>
        <v>0</v>
      </c>
      <c r="E33" s="1926"/>
      <c r="F33" s="1206">
        <f>D33</f>
        <v>0</v>
      </c>
      <c r="G33" s="1206">
        <f>D33-F33</f>
        <v>0</v>
      </c>
      <c r="H33" s="1203"/>
      <c r="I33" s="208"/>
    </row>
    <row r="34" spans="1:9" ht="14.1" customHeight="1" x14ac:dyDescent="0.3">
      <c r="A34" s="1223"/>
      <c r="B34" s="1224">
        <v>4</v>
      </c>
      <c r="C34" s="1225" t="s">
        <v>16</v>
      </c>
      <c r="D34" s="1936">
        <f>RREKAP!I156</f>
        <v>5000000</v>
      </c>
      <c r="E34" s="1937"/>
      <c r="F34" s="1226">
        <f>D34</f>
        <v>5000000</v>
      </c>
      <c r="G34" s="1226">
        <f>D34-F34</f>
        <v>0</v>
      </c>
      <c r="H34" s="1223"/>
      <c r="I34" s="208"/>
    </row>
    <row r="35" spans="1:9" ht="14.1" customHeight="1" thickBot="1" x14ac:dyDescent="0.35">
      <c r="A35" s="218"/>
      <c r="B35" s="1903" t="s">
        <v>112</v>
      </c>
      <c r="C35" s="1903"/>
      <c r="D35" s="1914">
        <f>D34+D33+D32+D31</f>
        <v>9500000</v>
      </c>
      <c r="E35" s="1915"/>
      <c r="F35" s="219">
        <f>F34+F33+F32+F31</f>
        <v>9500000</v>
      </c>
      <c r="G35" s="219">
        <f>G34+G33+G32+G31</f>
        <v>0</v>
      </c>
      <c r="H35" s="218"/>
      <c r="I35" s="208"/>
    </row>
    <row r="36" spans="1:9" ht="14.1" customHeight="1" x14ac:dyDescent="0.3">
      <c r="A36" s="226">
        <v>2</v>
      </c>
      <c r="B36" s="1905" t="s">
        <v>607</v>
      </c>
      <c r="C36" s="1905"/>
      <c r="D36" s="1923"/>
      <c r="E36" s="1924"/>
      <c r="F36" s="227"/>
      <c r="G36" s="227"/>
      <c r="H36" s="226"/>
      <c r="I36" s="208"/>
    </row>
    <row r="37" spans="1:9" ht="14.1" customHeight="1" x14ac:dyDescent="0.3">
      <c r="A37" s="213"/>
      <c r="B37" s="220"/>
      <c r="C37" s="235" t="s">
        <v>597</v>
      </c>
      <c r="D37" s="1917"/>
      <c r="E37" s="1918"/>
      <c r="F37" s="215"/>
      <c r="G37" s="215"/>
      <c r="H37" s="213"/>
      <c r="I37" s="208"/>
    </row>
    <row r="38" spans="1:9" ht="14.1" customHeight="1" x14ac:dyDescent="0.3">
      <c r="A38" s="1203"/>
      <c r="B38" s="1207">
        <v>1</v>
      </c>
      <c r="C38" s="1213" t="s">
        <v>826</v>
      </c>
      <c r="D38" s="1925">
        <f>D31</f>
        <v>2500000</v>
      </c>
      <c r="E38" s="1926"/>
      <c r="F38" s="1206">
        <f>D38</f>
        <v>2500000</v>
      </c>
      <c r="G38" s="1206">
        <f>D38-F38</f>
        <v>0</v>
      </c>
      <c r="H38" s="1203"/>
      <c r="I38" s="208"/>
    </row>
    <row r="39" spans="1:9" ht="14.1" customHeight="1" x14ac:dyDescent="0.3">
      <c r="A39" s="1203"/>
      <c r="B39" s="1212">
        <v>2</v>
      </c>
      <c r="C39" s="1213" t="s">
        <v>12</v>
      </c>
      <c r="D39" s="1925">
        <f>D32</f>
        <v>2000000</v>
      </c>
      <c r="E39" s="1926"/>
      <c r="F39" s="1206">
        <f>D39</f>
        <v>2000000</v>
      </c>
      <c r="G39" s="1206">
        <f>D39-F39</f>
        <v>0</v>
      </c>
      <c r="H39" s="1203"/>
      <c r="I39" s="208"/>
    </row>
    <row r="40" spans="1:9" ht="14.1" customHeight="1" x14ac:dyDescent="0.3">
      <c r="A40" s="1203"/>
      <c r="B40" s="1212">
        <v>3</v>
      </c>
      <c r="C40" s="1213" t="s">
        <v>14</v>
      </c>
      <c r="D40" s="1925">
        <f>D33</f>
        <v>0</v>
      </c>
      <c r="E40" s="1926"/>
      <c r="F40" s="1206">
        <f>D40</f>
        <v>0</v>
      </c>
      <c r="G40" s="1206">
        <f>D40-F40</f>
        <v>0</v>
      </c>
      <c r="H40" s="1203"/>
      <c r="I40" s="208"/>
    </row>
    <row r="41" spans="1:9" ht="14.1" customHeight="1" x14ac:dyDescent="0.3">
      <c r="A41" s="213"/>
      <c r="B41" s="1227">
        <v>4</v>
      </c>
      <c r="C41" s="1211" t="s">
        <v>16</v>
      </c>
      <c r="D41" s="1917">
        <f>D34</f>
        <v>5000000</v>
      </c>
      <c r="E41" s="1918"/>
      <c r="F41" s="215">
        <f>D41</f>
        <v>5000000</v>
      </c>
      <c r="G41" s="215">
        <f>D41-F41</f>
        <v>0</v>
      </c>
      <c r="H41" s="213"/>
      <c r="I41" s="208"/>
    </row>
    <row r="42" spans="1:9" ht="14.1" customHeight="1" x14ac:dyDescent="0.3">
      <c r="A42" s="218"/>
      <c r="B42" s="1903" t="s">
        <v>112</v>
      </c>
      <c r="C42" s="1903"/>
      <c r="D42" s="1919">
        <f>D41+D40+D39+D38</f>
        <v>9500000</v>
      </c>
      <c r="E42" s="1920"/>
      <c r="F42" s="228">
        <f>F41+F40+F39+F38</f>
        <v>9500000</v>
      </c>
      <c r="G42" s="228">
        <f>G41+G40+G39+G38</f>
        <v>0</v>
      </c>
      <c r="H42" s="228">
        <f>SUM(H38:I41)</f>
        <v>0</v>
      </c>
      <c r="I42" s="208"/>
    </row>
    <row r="43" spans="1:9" ht="14.1" customHeight="1" x14ac:dyDescent="0.3">
      <c r="A43" s="229">
        <v>3</v>
      </c>
      <c r="B43" s="1911" t="s">
        <v>608</v>
      </c>
      <c r="C43" s="1911"/>
      <c r="D43" s="1912">
        <f>D35-D42</f>
        <v>0</v>
      </c>
      <c r="E43" s="1913"/>
      <c r="F43" s="230">
        <f>F35-F42</f>
        <v>0</v>
      </c>
      <c r="G43" s="230">
        <f>D43-F43</f>
        <v>0</v>
      </c>
      <c r="H43" s="229"/>
      <c r="I43" s="208"/>
    </row>
    <row r="44" spans="1:9" ht="14.1" customHeight="1" x14ac:dyDescent="0.25">
      <c r="A44" s="1938" t="s">
        <v>609</v>
      </c>
      <c r="B44" s="1938"/>
      <c r="C44" s="1938"/>
      <c r="D44" s="1938"/>
      <c r="E44" s="1938"/>
      <c r="F44" s="1938"/>
      <c r="G44" s="1938"/>
      <c r="H44" s="1938"/>
      <c r="I44" s="1938"/>
    </row>
    <row r="45" spans="1:9" ht="14.1" customHeight="1" x14ac:dyDescent="0.3">
      <c r="A45" s="208"/>
      <c r="B45" s="208"/>
      <c r="C45" s="208"/>
      <c r="D45" s="208"/>
      <c r="E45" s="208"/>
      <c r="F45" s="1908" t="str">
        <f>BUDIWARSO!F48</f>
        <v>Gemawang.  03  Januari     2017</v>
      </c>
      <c r="G45" s="1908"/>
      <c r="H45" s="1908"/>
      <c r="I45" s="208"/>
    </row>
    <row r="46" spans="1:9" ht="14.1" customHeight="1" x14ac:dyDescent="0.3">
      <c r="A46" s="1908" t="s">
        <v>610</v>
      </c>
      <c r="B46" s="1908"/>
      <c r="C46" s="1908"/>
      <c r="D46" s="208"/>
      <c r="E46" s="208"/>
      <c r="F46" s="1908" t="s">
        <v>611</v>
      </c>
      <c r="G46" s="1908"/>
      <c r="H46" s="1908"/>
      <c r="I46" s="208"/>
    </row>
    <row r="47" spans="1:9" ht="14.1" customHeight="1" x14ac:dyDescent="0.3">
      <c r="A47" s="238"/>
      <c r="B47" s="238"/>
      <c r="C47" s="238"/>
      <c r="D47" s="208"/>
      <c r="E47" s="208"/>
      <c r="F47" s="238"/>
      <c r="G47" s="238"/>
      <c r="H47" s="238"/>
      <c r="I47" s="208"/>
    </row>
    <row r="48" spans="1:9" ht="14.1" customHeight="1" x14ac:dyDescent="0.3">
      <c r="A48" s="208"/>
      <c r="B48" s="208"/>
      <c r="C48" s="208"/>
      <c r="D48" s="208"/>
      <c r="E48" s="208"/>
      <c r="F48" s="208"/>
      <c r="G48" s="208"/>
      <c r="H48" s="208"/>
      <c r="I48" s="208"/>
    </row>
    <row r="49" spans="1:9" ht="14.1" customHeight="1" x14ac:dyDescent="0.3">
      <c r="A49" s="208"/>
      <c r="B49" s="208"/>
      <c r="C49" s="208"/>
      <c r="D49" s="208"/>
      <c r="E49" s="208"/>
      <c r="F49" s="208"/>
      <c r="G49" s="208"/>
      <c r="H49" s="208"/>
      <c r="I49" s="208"/>
    </row>
    <row r="50" spans="1:9" ht="14.1" customHeight="1" x14ac:dyDescent="0.3">
      <c r="A50" s="1908" t="s">
        <v>625</v>
      </c>
      <c r="B50" s="1908"/>
      <c r="C50" s="1908"/>
      <c r="D50" s="208"/>
      <c r="E50" s="208"/>
      <c r="F50" s="1908" t="s">
        <v>582</v>
      </c>
      <c r="G50" s="1908"/>
      <c r="H50" s="1908"/>
      <c r="I50" s="208"/>
    </row>
    <row r="51" spans="1:9" ht="14.1" customHeight="1" x14ac:dyDescent="0.3">
      <c r="A51" s="1927" t="s">
        <v>627</v>
      </c>
      <c r="B51" s="1928"/>
      <c r="C51" s="1928"/>
      <c r="D51" s="239"/>
      <c r="E51" s="231"/>
      <c r="F51" s="1908" t="s">
        <v>612</v>
      </c>
      <c r="G51" s="1908"/>
      <c r="H51" s="1908"/>
      <c r="I51" s="208"/>
    </row>
    <row r="52" spans="1:9" ht="14.1" customHeight="1" x14ac:dyDescent="0.3">
      <c r="A52" s="208"/>
      <c r="B52" s="208"/>
      <c r="C52" s="1908" t="s">
        <v>613</v>
      </c>
      <c r="D52" s="1908"/>
      <c r="E52" s="1908"/>
      <c r="F52" s="1908"/>
      <c r="G52" s="1908"/>
      <c r="H52" s="1908"/>
      <c r="I52" s="208"/>
    </row>
    <row r="53" spans="1:9" ht="14.1" customHeight="1" x14ac:dyDescent="0.3">
      <c r="A53" s="208"/>
      <c r="B53" s="208"/>
      <c r="C53" s="1908" t="s">
        <v>614</v>
      </c>
      <c r="D53" s="1908"/>
      <c r="E53" s="1908"/>
      <c r="F53" s="1908"/>
      <c r="G53" s="1908"/>
      <c r="H53" s="1908"/>
      <c r="I53" s="208"/>
    </row>
    <row r="54" spans="1:9" ht="14.1" customHeight="1" x14ac:dyDescent="0.3">
      <c r="A54" s="208"/>
      <c r="B54" s="208"/>
      <c r="C54" s="208"/>
      <c r="D54" s="208"/>
      <c r="E54" s="208"/>
      <c r="F54" s="208"/>
      <c r="G54" s="208"/>
      <c r="H54" s="208"/>
      <c r="I54" s="208"/>
    </row>
    <row r="55" spans="1:9" ht="14.1" customHeight="1" x14ac:dyDescent="0.3">
      <c r="A55" s="208"/>
      <c r="B55" s="208"/>
      <c r="C55" s="208"/>
      <c r="D55" s="208"/>
      <c r="E55" s="208"/>
      <c r="F55" s="208"/>
      <c r="G55" s="208"/>
      <c r="H55" s="350"/>
      <c r="I55" s="208"/>
    </row>
    <row r="56" spans="1:9" ht="14.1" customHeight="1" x14ac:dyDescent="0.3">
      <c r="A56" s="208"/>
      <c r="B56" s="208"/>
      <c r="C56" s="208"/>
      <c r="D56" s="208"/>
      <c r="E56" s="208"/>
      <c r="F56" s="208"/>
      <c r="G56" s="208"/>
      <c r="H56" s="350"/>
      <c r="I56" s="208"/>
    </row>
    <row r="57" spans="1:9" ht="12.95" customHeight="1" x14ac:dyDescent="0.3">
      <c r="A57" s="208"/>
      <c r="B57" s="208"/>
      <c r="C57" s="1909" t="s">
        <v>744</v>
      </c>
      <c r="D57" s="1909"/>
      <c r="E57" s="1909"/>
      <c r="F57" s="1909"/>
      <c r="G57" s="1909"/>
      <c r="H57" s="1909"/>
      <c r="I57" s="208"/>
    </row>
    <row r="58" spans="1:9" ht="12.95" customHeight="1" x14ac:dyDescent="0.3">
      <c r="A58" s="208"/>
      <c r="B58" s="208"/>
      <c r="C58" s="1908" t="s">
        <v>786</v>
      </c>
      <c r="D58" s="1908"/>
      <c r="E58" s="1908"/>
      <c r="F58" s="1908"/>
      <c r="G58" s="1908"/>
      <c r="H58" s="1908"/>
      <c r="I58" s="208"/>
    </row>
    <row r="59" spans="1:9" ht="12.95" customHeight="1" x14ac:dyDescent="0.25">
      <c r="C59" s="1875" t="s">
        <v>758</v>
      </c>
      <c r="D59" s="1875"/>
      <c r="E59" s="1875"/>
      <c r="F59" s="1875"/>
      <c r="G59" s="1875"/>
      <c r="H59" s="1875"/>
    </row>
  </sheetData>
  <mergeCells count="52">
    <mergeCell ref="C57:H57"/>
    <mergeCell ref="A44:I44"/>
    <mergeCell ref="F45:H45"/>
    <mergeCell ref="A46:C46"/>
    <mergeCell ref="F46:H46"/>
    <mergeCell ref="A50:C50"/>
    <mergeCell ref="F50:H50"/>
    <mergeCell ref="A51:C51"/>
    <mergeCell ref="F51:H51"/>
    <mergeCell ref="C52:H52"/>
    <mergeCell ref="D41:E41"/>
    <mergeCell ref="B42:C42"/>
    <mergeCell ref="D42:E42"/>
    <mergeCell ref="B43:C43"/>
    <mergeCell ref="D43:E43"/>
    <mergeCell ref="D36:E36"/>
    <mergeCell ref="D31:E31"/>
    <mergeCell ref="D38:E38"/>
    <mergeCell ref="D39:E39"/>
    <mergeCell ref="D40:E40"/>
    <mergeCell ref="B1:I1"/>
    <mergeCell ref="B2:I2"/>
    <mergeCell ref="B3:I3"/>
    <mergeCell ref="B4:I4"/>
    <mergeCell ref="B28:C28"/>
    <mergeCell ref="D28:E28"/>
    <mergeCell ref="A11:I11"/>
    <mergeCell ref="E15:F15"/>
    <mergeCell ref="B17:E17"/>
    <mergeCell ref="E20:G20"/>
    <mergeCell ref="B22:E22"/>
    <mergeCell ref="A26:A27"/>
    <mergeCell ref="B26:C27"/>
    <mergeCell ref="D26:F26"/>
    <mergeCell ref="H26:H27"/>
    <mergeCell ref="D27:E27"/>
    <mergeCell ref="C59:H59"/>
    <mergeCell ref="C58:H58"/>
    <mergeCell ref="C53:H53"/>
    <mergeCell ref="A9:I9"/>
    <mergeCell ref="A8:I8"/>
    <mergeCell ref="B24:H24"/>
    <mergeCell ref="D37:E37"/>
    <mergeCell ref="B29:C29"/>
    <mergeCell ref="D29:E29"/>
    <mergeCell ref="D30:E30"/>
    <mergeCell ref="D32:E32"/>
    <mergeCell ref="D33:E33"/>
    <mergeCell ref="D34:E34"/>
    <mergeCell ref="B35:C35"/>
    <mergeCell ref="D35:E35"/>
    <mergeCell ref="B36:C36"/>
  </mergeCells>
  <pageMargins left="0.70866141732283472" right="0.19685039370078741" top="0.19685039370078741" bottom="0.39370078740157483" header="0.31496062992125984" footer="0.31496062992125984"/>
  <pageSetup paperSize="5" orientation="portrait" r:id="rId1"/>
  <drawing r:id="rId2"/>
  <legacyDrawing r:id="rId3"/>
  <oleObjects>
    <mc:AlternateContent xmlns:mc="http://schemas.openxmlformats.org/markup-compatibility/2006">
      <mc:Choice Requires="x14">
        <oleObject progId="CorelPhotoPaint.Image.8" shapeId="10241" r:id="rId4">
          <objectPr defaultSize="0" autoPict="0" r:id="rId5">
            <anchor moveWithCells="1" sizeWithCells="1">
              <from>
                <xdr:col>1</xdr:col>
                <xdr:colOff>38100</xdr:colOff>
                <xdr:row>0</xdr:row>
                <xdr:rowOff>0</xdr:rowOff>
              </from>
              <to>
                <xdr:col>2</xdr:col>
                <xdr:colOff>495300</xdr:colOff>
                <xdr:row>3</xdr:row>
                <xdr:rowOff>152400</xdr:rowOff>
              </to>
            </anchor>
          </objectPr>
        </oleObject>
      </mc:Choice>
      <mc:Fallback>
        <oleObject progId="CorelPhotoPaint.Image.8" shapeId="10241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57"/>
  <sheetViews>
    <sheetView view="pageBreakPreview" zoomScaleNormal="100" zoomScaleSheetLayoutView="100" workbookViewId="0">
      <selection activeCell="B24" sqref="B24:H24"/>
    </sheetView>
  </sheetViews>
  <sheetFormatPr defaultRowHeight="15" x14ac:dyDescent="0.25"/>
  <cols>
    <col min="1" max="1" width="3.85546875" customWidth="1"/>
    <col min="2" max="2" width="2.140625" customWidth="1"/>
    <col min="3" max="3" width="28" customWidth="1"/>
    <col min="4" max="4" width="2.28515625" customWidth="1"/>
    <col min="6" max="6" width="10.28515625" customWidth="1"/>
    <col min="7" max="7" width="10" customWidth="1"/>
    <col min="8" max="8" width="25.140625" customWidth="1"/>
    <col min="9" max="9" width="3.140625" customWidth="1"/>
    <col min="10" max="10" width="3.5703125" customWidth="1"/>
    <col min="11" max="11" width="12.28515625" bestFit="1" customWidth="1"/>
  </cols>
  <sheetData>
    <row r="1" spans="1:9" ht="18.75" x14ac:dyDescent="0.25">
      <c r="B1" s="1888" t="s">
        <v>573</v>
      </c>
      <c r="C1" s="1888"/>
      <c r="D1" s="1888"/>
      <c r="E1" s="1888"/>
      <c r="F1" s="1888"/>
      <c r="G1" s="1888"/>
      <c r="H1" s="1888"/>
      <c r="I1" s="1888"/>
    </row>
    <row r="2" spans="1:9" ht="22.5" x14ac:dyDescent="0.25">
      <c r="B2" s="1889" t="s">
        <v>574</v>
      </c>
      <c r="C2" s="1889"/>
      <c r="D2" s="1889"/>
      <c r="E2" s="1889"/>
      <c r="F2" s="1889"/>
      <c r="G2" s="1889"/>
      <c r="H2" s="1889"/>
      <c r="I2" s="1889"/>
    </row>
    <row r="3" spans="1:9" ht="15.75" x14ac:dyDescent="0.25">
      <c r="B3" s="1890" t="s">
        <v>575</v>
      </c>
      <c r="C3" s="1890"/>
      <c r="D3" s="1890"/>
      <c r="E3" s="1890"/>
      <c r="F3" s="1890"/>
      <c r="G3" s="1890"/>
      <c r="H3" s="1890"/>
      <c r="I3" s="1890"/>
    </row>
    <row r="4" spans="1:9" ht="15.75" customHeight="1" x14ac:dyDescent="0.25">
      <c r="B4" s="1890" t="s">
        <v>762</v>
      </c>
      <c r="C4" s="1890"/>
      <c r="D4" s="1890"/>
      <c r="E4" s="1890"/>
      <c r="F4" s="1890"/>
      <c r="G4" s="1890"/>
      <c r="H4" s="1890"/>
      <c r="I4" s="1890"/>
    </row>
    <row r="5" spans="1:9" ht="7.5" customHeight="1" thickBot="1" x14ac:dyDescent="0.3">
      <c r="A5" s="207"/>
      <c r="B5" s="207"/>
      <c r="C5" s="207"/>
      <c r="D5" s="207"/>
      <c r="E5" s="207"/>
      <c r="F5" s="207"/>
      <c r="G5" s="207"/>
      <c r="H5" s="207"/>
      <c r="I5" s="207"/>
    </row>
    <row r="6" spans="1:9" ht="14.1" customHeight="1" thickTop="1" x14ac:dyDescent="0.25">
      <c r="A6" s="77"/>
      <c r="B6" s="77"/>
      <c r="C6" s="77"/>
      <c r="D6" s="77"/>
      <c r="E6" s="77"/>
      <c r="F6" s="77"/>
      <c r="G6" s="77"/>
      <c r="H6" s="77"/>
      <c r="I6" s="77"/>
    </row>
    <row r="7" spans="1:9" ht="14.1" customHeight="1" x14ac:dyDescent="0.25">
      <c r="H7" s="232" t="s">
        <v>576</v>
      </c>
    </row>
    <row r="8" spans="1:9" ht="14.1" customHeight="1" x14ac:dyDescent="0.25">
      <c r="A8" s="1862" t="s">
        <v>577</v>
      </c>
      <c r="B8" s="1862"/>
      <c r="C8" s="1862"/>
      <c r="D8" s="1862"/>
      <c r="E8" s="1862"/>
      <c r="F8" s="1862"/>
      <c r="G8" s="1862"/>
      <c r="H8" s="1862"/>
      <c r="I8" s="1862"/>
    </row>
    <row r="9" spans="1:9" ht="14.1" customHeight="1" x14ac:dyDescent="0.25">
      <c r="A9" s="1862" t="s">
        <v>578</v>
      </c>
      <c r="B9" s="1862"/>
      <c r="C9" s="1862"/>
      <c r="D9" s="1862"/>
      <c r="E9" s="1862"/>
      <c r="F9" s="1862"/>
      <c r="G9" s="1862"/>
      <c r="H9" s="1862"/>
      <c r="I9" s="1862"/>
    </row>
    <row r="10" spans="1:9" ht="14.1" customHeight="1" x14ac:dyDescent="0.25"/>
    <row r="11" spans="1:9" ht="14.1" customHeight="1" x14ac:dyDescent="0.25">
      <c r="A11" s="1892" t="s">
        <v>1141</v>
      </c>
      <c r="B11" s="1892"/>
      <c r="C11" s="1892"/>
      <c r="D11" s="1892"/>
      <c r="E11" s="1892"/>
      <c r="F11" s="1892"/>
      <c r="G11" s="1892"/>
      <c r="H11" s="1892"/>
      <c r="I11" s="1892"/>
    </row>
    <row r="12" spans="1:9" ht="18.75" customHeight="1" x14ac:dyDescent="0.3">
      <c r="A12" s="208" t="s">
        <v>579</v>
      </c>
      <c r="B12" s="208"/>
      <c r="C12" s="208"/>
      <c r="D12" s="208"/>
      <c r="E12" s="208"/>
      <c r="F12" s="208"/>
      <c r="G12" s="208"/>
      <c r="H12" s="208"/>
      <c r="I12" s="208"/>
    </row>
    <row r="13" spans="1:9" ht="14.1" customHeight="1" x14ac:dyDescent="0.3">
      <c r="A13" s="208"/>
      <c r="B13" s="208"/>
      <c r="C13" s="208"/>
      <c r="D13" s="208"/>
      <c r="E13" s="208"/>
      <c r="F13" s="208"/>
      <c r="G13" s="208"/>
      <c r="H13" s="208"/>
      <c r="I13" s="208"/>
    </row>
    <row r="14" spans="1:9" ht="14.1" customHeight="1" x14ac:dyDescent="0.3">
      <c r="A14" s="208">
        <v>1</v>
      </c>
      <c r="B14" s="208"/>
      <c r="C14" s="208" t="s">
        <v>580</v>
      </c>
      <c r="D14" s="208" t="s">
        <v>581</v>
      </c>
      <c r="E14" s="208" t="s">
        <v>582</v>
      </c>
      <c r="F14" s="208"/>
      <c r="G14" s="208"/>
      <c r="H14" s="208"/>
      <c r="I14" s="208"/>
    </row>
    <row r="15" spans="1:9" ht="14.1" customHeight="1" x14ac:dyDescent="0.3">
      <c r="A15" s="208"/>
      <c r="B15" s="208"/>
      <c r="C15" s="208" t="s">
        <v>583</v>
      </c>
      <c r="D15" s="208" t="s">
        <v>581</v>
      </c>
      <c r="E15" s="1893" t="s">
        <v>584</v>
      </c>
      <c r="F15" s="1894"/>
      <c r="G15" s="208"/>
      <c r="H15" s="208"/>
      <c r="I15" s="208"/>
    </row>
    <row r="16" spans="1:9" ht="14.1" customHeight="1" x14ac:dyDescent="0.3">
      <c r="A16" s="208"/>
      <c r="B16" s="208"/>
      <c r="C16" s="208" t="s">
        <v>585</v>
      </c>
      <c r="D16" s="208" t="s">
        <v>581</v>
      </c>
      <c r="E16" s="208" t="s">
        <v>586</v>
      </c>
      <c r="F16" s="208"/>
      <c r="G16" s="208"/>
      <c r="H16" s="208"/>
      <c r="I16" s="208"/>
    </row>
    <row r="17" spans="1:11" ht="14.1" customHeight="1" x14ac:dyDescent="0.3">
      <c r="A17" s="208"/>
      <c r="B17" s="1887" t="s">
        <v>587</v>
      </c>
      <c r="C17" s="1887"/>
      <c r="D17" s="1887"/>
      <c r="E17" s="1887"/>
      <c r="F17" s="208"/>
      <c r="G17" s="208"/>
      <c r="H17" s="208"/>
      <c r="I17" s="208"/>
    </row>
    <row r="18" spans="1:11" ht="14.1" customHeight="1" x14ac:dyDescent="0.3">
      <c r="A18" s="208"/>
      <c r="B18" s="208"/>
      <c r="C18" s="208"/>
      <c r="D18" s="208"/>
      <c r="E18" s="208"/>
      <c r="F18" s="208"/>
      <c r="G18" s="208"/>
      <c r="H18" s="208"/>
      <c r="I18" s="208"/>
    </row>
    <row r="19" spans="1:11" ht="14.1" customHeight="1" x14ac:dyDescent="0.3">
      <c r="A19" s="208">
        <v>2</v>
      </c>
      <c r="B19" s="208"/>
      <c r="C19" s="208" t="s">
        <v>580</v>
      </c>
      <c r="D19" s="208" t="s">
        <v>581</v>
      </c>
      <c r="E19" s="403" t="s">
        <v>755</v>
      </c>
      <c r="F19" s="208"/>
      <c r="G19" s="208"/>
      <c r="H19" s="208"/>
      <c r="I19" s="208"/>
    </row>
    <row r="20" spans="1:11" ht="14.1" customHeight="1" x14ac:dyDescent="0.3">
      <c r="A20" s="208"/>
      <c r="B20" s="208"/>
      <c r="C20" s="208" t="s">
        <v>583</v>
      </c>
      <c r="D20" s="208" t="s">
        <v>581</v>
      </c>
      <c r="E20" s="392" t="s">
        <v>757</v>
      </c>
      <c r="F20" s="231"/>
      <c r="G20" s="231"/>
      <c r="H20" s="208"/>
      <c r="I20" s="208"/>
    </row>
    <row r="21" spans="1:11" ht="14.1" customHeight="1" x14ac:dyDescent="0.3">
      <c r="A21" s="208"/>
      <c r="B21" s="208"/>
      <c r="C21" s="208" t="s">
        <v>585</v>
      </c>
      <c r="D21" s="208" t="s">
        <v>581</v>
      </c>
      <c r="E21" s="208" t="s">
        <v>588</v>
      </c>
      <c r="F21" s="208"/>
      <c r="G21" s="208"/>
      <c r="H21" s="208"/>
      <c r="I21" s="208"/>
    </row>
    <row r="22" spans="1:11" ht="14.1" customHeight="1" x14ac:dyDescent="0.3">
      <c r="A22" s="208"/>
      <c r="B22" s="1887" t="s">
        <v>589</v>
      </c>
      <c r="C22" s="1887"/>
      <c r="D22" s="1887"/>
      <c r="E22" s="1887"/>
      <c r="F22" s="208"/>
      <c r="G22" s="208"/>
      <c r="H22" s="208"/>
      <c r="I22" s="208"/>
    </row>
    <row r="23" spans="1:11" ht="14.1" customHeight="1" x14ac:dyDescent="0.3">
      <c r="A23" s="208"/>
      <c r="B23" s="208"/>
      <c r="C23" s="208"/>
      <c r="D23" s="208"/>
      <c r="E23" s="208"/>
      <c r="F23" s="208"/>
      <c r="G23" s="208"/>
      <c r="H23" s="208"/>
      <c r="I23" s="208"/>
    </row>
    <row r="24" spans="1:11" ht="80.25" customHeight="1" x14ac:dyDescent="0.25">
      <c r="A24" s="351"/>
      <c r="B24" s="1898" t="s">
        <v>1142</v>
      </c>
      <c r="C24" s="1898"/>
      <c r="D24" s="1898"/>
      <c r="E24" s="1898"/>
      <c r="F24" s="1898"/>
      <c r="G24" s="1898"/>
      <c r="H24" s="1898"/>
      <c r="I24" s="351"/>
    </row>
    <row r="25" spans="1:11" ht="14.1" customHeight="1" x14ac:dyDescent="0.3">
      <c r="A25" s="208"/>
      <c r="B25" s="208"/>
      <c r="C25" s="208"/>
      <c r="D25" s="208"/>
      <c r="E25" s="208"/>
      <c r="F25" s="208"/>
      <c r="G25" s="208"/>
      <c r="H25" s="208"/>
      <c r="I25" s="208"/>
    </row>
    <row r="26" spans="1:11" ht="14.1" customHeight="1" x14ac:dyDescent="0.3">
      <c r="A26" s="1896" t="s">
        <v>536</v>
      </c>
      <c r="B26" s="1896" t="s">
        <v>590</v>
      </c>
      <c r="C26" s="1896"/>
      <c r="D26" s="1897" t="s">
        <v>591</v>
      </c>
      <c r="E26" s="1897"/>
      <c r="F26" s="1897"/>
      <c r="G26" s="209" t="s">
        <v>592</v>
      </c>
      <c r="H26" s="1896" t="s">
        <v>593</v>
      </c>
      <c r="I26" s="208"/>
    </row>
    <row r="27" spans="1:11" ht="14.1" customHeight="1" x14ac:dyDescent="0.3">
      <c r="A27" s="1896"/>
      <c r="B27" s="1896"/>
      <c r="C27" s="1896"/>
      <c r="D27" s="1897" t="s">
        <v>594</v>
      </c>
      <c r="E27" s="1897"/>
      <c r="F27" s="210" t="s">
        <v>454</v>
      </c>
      <c r="G27" s="210" t="s">
        <v>471</v>
      </c>
      <c r="H27" s="1896"/>
      <c r="I27" s="208"/>
    </row>
    <row r="28" spans="1:11" ht="14.1" customHeight="1" x14ac:dyDescent="0.3">
      <c r="A28" s="210">
        <v>1</v>
      </c>
      <c r="B28" s="1897">
        <v>2</v>
      </c>
      <c r="C28" s="1897"/>
      <c r="D28" s="1897">
        <v>3</v>
      </c>
      <c r="E28" s="1897"/>
      <c r="F28" s="210">
        <v>4</v>
      </c>
      <c r="G28" s="210" t="s">
        <v>595</v>
      </c>
      <c r="H28" s="210">
        <v>6</v>
      </c>
      <c r="I28" s="208"/>
    </row>
    <row r="29" spans="1:11" ht="14.1" customHeight="1" x14ac:dyDescent="0.3">
      <c r="A29" s="211">
        <v>1</v>
      </c>
      <c r="B29" s="1899" t="s">
        <v>596</v>
      </c>
      <c r="C29" s="1900"/>
      <c r="D29" s="1901"/>
      <c r="E29" s="1901"/>
      <c r="F29" s="212"/>
      <c r="G29" s="212"/>
      <c r="H29" s="211"/>
      <c r="I29" s="208"/>
    </row>
    <row r="30" spans="1:11" ht="14.1" customHeight="1" x14ac:dyDescent="0.3">
      <c r="A30" s="213"/>
      <c r="B30" s="214"/>
      <c r="C30" s="233" t="s">
        <v>597</v>
      </c>
      <c r="D30" s="1902"/>
      <c r="E30" s="1902"/>
      <c r="F30" s="215"/>
      <c r="G30" s="215"/>
      <c r="H30" s="213"/>
      <c r="I30" s="208"/>
      <c r="K30" s="340">
        <f>F31-40500</f>
        <v>1459500</v>
      </c>
    </row>
    <row r="31" spans="1:11" ht="14.1" customHeight="1" x14ac:dyDescent="0.3">
      <c r="A31" s="213"/>
      <c r="B31" s="216">
        <v>1</v>
      </c>
      <c r="C31" s="216" t="s">
        <v>700</v>
      </c>
      <c r="D31" s="1902">
        <f>RREKAP!I62</f>
        <v>1500000</v>
      </c>
      <c r="E31" s="1902"/>
      <c r="F31" s="215">
        <f>D31</f>
        <v>1500000</v>
      </c>
      <c r="G31" s="215">
        <f>D31-F31</f>
        <v>0</v>
      </c>
      <c r="H31" s="213"/>
      <c r="I31" s="208"/>
    </row>
    <row r="32" spans="1:11" ht="14.1" customHeight="1" x14ac:dyDescent="0.3">
      <c r="A32" s="213"/>
      <c r="B32" s="216">
        <v>2</v>
      </c>
      <c r="C32" s="216" t="s">
        <v>701</v>
      </c>
      <c r="D32" s="1902">
        <f>RREKAP!I493</f>
        <v>2999750</v>
      </c>
      <c r="E32" s="1902"/>
      <c r="F32" s="215">
        <f>D32</f>
        <v>2999750</v>
      </c>
      <c r="G32" s="215">
        <f t="shared" ref="G32:G38" si="0">D32-F32</f>
        <v>0</v>
      </c>
      <c r="H32" s="213"/>
      <c r="I32" s="208"/>
    </row>
    <row r="33" spans="1:11" ht="14.1" customHeight="1" x14ac:dyDescent="0.3">
      <c r="A33" s="213"/>
      <c r="B33" s="216"/>
      <c r="C33" s="216"/>
      <c r="D33" s="1902"/>
      <c r="E33" s="1902"/>
      <c r="F33" s="215"/>
      <c r="G33" s="215"/>
      <c r="H33" s="213"/>
      <c r="I33" s="208"/>
    </row>
    <row r="34" spans="1:11" ht="14.1" customHeight="1" thickBot="1" x14ac:dyDescent="0.35">
      <c r="A34" s="218"/>
      <c r="B34" s="1903" t="s">
        <v>112</v>
      </c>
      <c r="C34" s="1903"/>
      <c r="D34" s="1904">
        <f>D32+D31</f>
        <v>4499750</v>
      </c>
      <c r="E34" s="1904"/>
      <c r="F34" s="219">
        <f>F32+F31</f>
        <v>4499750</v>
      </c>
      <c r="G34" s="219">
        <f>G32+G31</f>
        <v>0</v>
      </c>
      <c r="H34" s="218"/>
      <c r="I34" s="208"/>
    </row>
    <row r="35" spans="1:11" ht="14.1" customHeight="1" x14ac:dyDescent="0.3">
      <c r="A35" s="226">
        <v>2</v>
      </c>
      <c r="B35" s="1905" t="s">
        <v>607</v>
      </c>
      <c r="C35" s="1905"/>
      <c r="D35" s="1906"/>
      <c r="E35" s="1906"/>
      <c r="F35" s="227"/>
      <c r="G35" s="227"/>
      <c r="H35" s="226"/>
      <c r="I35" s="208"/>
    </row>
    <row r="36" spans="1:11" ht="14.1" customHeight="1" x14ac:dyDescent="0.3">
      <c r="A36" s="213"/>
      <c r="B36" s="220"/>
      <c r="C36" s="235" t="s">
        <v>597</v>
      </c>
      <c r="D36" s="1902"/>
      <c r="E36" s="1902"/>
      <c r="F36" s="215"/>
      <c r="G36" s="215"/>
      <c r="H36" s="213"/>
      <c r="I36" s="208"/>
    </row>
    <row r="37" spans="1:11" ht="14.1" customHeight="1" x14ac:dyDescent="0.3">
      <c r="A37" s="213"/>
      <c r="B37" s="216">
        <v>1</v>
      </c>
      <c r="C37" s="216" t="s">
        <v>700</v>
      </c>
      <c r="D37" s="1902">
        <f>D31</f>
        <v>1500000</v>
      </c>
      <c r="E37" s="1902"/>
      <c r="F37" s="215">
        <f>D37</f>
        <v>1500000</v>
      </c>
      <c r="G37" s="215">
        <f t="shared" si="0"/>
        <v>0</v>
      </c>
      <c r="H37" s="213"/>
      <c r="I37" s="208"/>
    </row>
    <row r="38" spans="1:11" ht="14.1" customHeight="1" x14ac:dyDescent="0.3">
      <c r="A38" s="213"/>
      <c r="B38" s="216">
        <v>2</v>
      </c>
      <c r="C38" s="216" t="s">
        <v>701</v>
      </c>
      <c r="D38" s="1902">
        <f>D32</f>
        <v>2999750</v>
      </c>
      <c r="E38" s="1902"/>
      <c r="F38" s="215">
        <f>D38</f>
        <v>2999750</v>
      </c>
      <c r="G38" s="215">
        <f t="shared" si="0"/>
        <v>0</v>
      </c>
      <c r="H38" s="213"/>
      <c r="I38" s="208"/>
    </row>
    <row r="39" spans="1:11" ht="14.1" customHeight="1" x14ac:dyDescent="0.3">
      <c r="A39" s="213"/>
      <c r="B39" s="216"/>
      <c r="C39" s="216"/>
      <c r="D39" s="1902"/>
      <c r="E39" s="1902"/>
      <c r="F39" s="215"/>
      <c r="G39" s="215"/>
      <c r="H39" s="213"/>
      <c r="I39" s="208"/>
    </row>
    <row r="40" spans="1:11" ht="14.1" customHeight="1" x14ac:dyDescent="0.3">
      <c r="A40" s="218"/>
      <c r="B40" s="1903" t="s">
        <v>112</v>
      </c>
      <c r="C40" s="1903"/>
      <c r="D40" s="1919">
        <f>D38+D37</f>
        <v>4499750</v>
      </c>
      <c r="E40" s="1920"/>
      <c r="F40" s="228">
        <f>F38+F37</f>
        <v>4499750</v>
      </c>
      <c r="G40" s="228">
        <f>G38+G37</f>
        <v>0</v>
      </c>
      <c r="H40" s="228">
        <f>SUM(H37:I39)</f>
        <v>0</v>
      </c>
      <c r="I40" s="208"/>
      <c r="K40" s="340">
        <f>7777+D40</f>
        <v>4507527</v>
      </c>
    </row>
    <row r="41" spans="1:11" ht="14.1" customHeight="1" x14ac:dyDescent="0.3">
      <c r="A41" s="229">
        <v>3</v>
      </c>
      <c r="B41" s="1911" t="s">
        <v>608</v>
      </c>
      <c r="C41" s="1911"/>
      <c r="D41" s="1912">
        <f>D34-D40</f>
        <v>0</v>
      </c>
      <c r="E41" s="1913"/>
      <c r="F41" s="230">
        <f>F34-F40</f>
        <v>0</v>
      </c>
      <c r="G41" s="230">
        <f>D41-F41</f>
        <v>0</v>
      </c>
      <c r="H41" s="229"/>
      <c r="I41" s="208"/>
    </row>
    <row r="42" spans="1:11" ht="14.1" customHeight="1" x14ac:dyDescent="0.25">
      <c r="A42" s="1938" t="s">
        <v>609</v>
      </c>
      <c r="B42" s="1938"/>
      <c r="C42" s="1938"/>
      <c r="D42" s="1938"/>
      <c r="E42" s="1938"/>
      <c r="F42" s="1938"/>
      <c r="G42" s="1938"/>
      <c r="H42" s="1938"/>
      <c r="I42" s="1938"/>
    </row>
    <row r="43" spans="1:11" ht="14.1" customHeight="1" x14ac:dyDescent="0.3">
      <c r="A43" s="208"/>
      <c r="B43" s="208"/>
      <c r="C43" s="208"/>
      <c r="D43" s="208"/>
      <c r="E43" s="208"/>
      <c r="F43" s="1908" t="str">
        <f>ISMOYO!F45</f>
        <v>Gemawang.  03  Januari     2017</v>
      </c>
      <c r="G43" s="1908"/>
      <c r="H43" s="1908"/>
      <c r="I43" s="208"/>
    </row>
    <row r="44" spans="1:11" ht="14.1" customHeight="1" x14ac:dyDescent="0.3">
      <c r="A44" s="239"/>
      <c r="B44" s="239"/>
      <c r="C44" s="393" t="s">
        <v>610</v>
      </c>
      <c r="D44" s="208"/>
      <c r="E44" s="208"/>
      <c r="F44" s="1908" t="s">
        <v>611</v>
      </c>
      <c r="G44" s="1908"/>
      <c r="H44" s="1908"/>
      <c r="I44" s="208"/>
    </row>
    <row r="45" spans="1:11" ht="14.1" customHeight="1" x14ac:dyDescent="0.3">
      <c r="A45" s="393"/>
      <c r="B45" s="393"/>
      <c r="C45" s="393"/>
      <c r="D45" s="208"/>
      <c r="E45" s="208"/>
      <c r="F45" s="238"/>
      <c r="G45" s="238"/>
      <c r="H45" s="238"/>
      <c r="I45" s="208"/>
    </row>
    <row r="46" spans="1:11" ht="14.1" customHeight="1" x14ac:dyDescent="0.3">
      <c r="A46" s="208"/>
      <c r="B46" s="208"/>
      <c r="C46" s="393"/>
      <c r="D46" s="208"/>
      <c r="E46" s="208"/>
      <c r="F46" s="208"/>
      <c r="G46" s="208"/>
      <c r="H46" s="208"/>
      <c r="I46" s="208"/>
    </row>
    <row r="47" spans="1:11" ht="14.1" customHeight="1" x14ac:dyDescent="0.3">
      <c r="A47" s="208"/>
      <c r="B47" s="208"/>
      <c r="C47" s="393"/>
      <c r="D47" s="208"/>
      <c r="E47" s="208"/>
      <c r="F47" s="208"/>
      <c r="G47" s="208"/>
      <c r="H47" s="208"/>
      <c r="I47" s="208"/>
    </row>
    <row r="48" spans="1:11" ht="14.1" customHeight="1" x14ac:dyDescent="0.3">
      <c r="A48" s="239"/>
      <c r="B48" s="239"/>
      <c r="C48" s="391" t="s">
        <v>755</v>
      </c>
      <c r="D48" s="208"/>
      <c r="E48" s="208"/>
      <c r="F48" s="1908" t="s">
        <v>582</v>
      </c>
      <c r="G48" s="1908"/>
      <c r="H48" s="1908"/>
      <c r="I48" s="208"/>
    </row>
    <row r="49" spans="1:9" ht="14.1" customHeight="1" x14ac:dyDescent="0.3">
      <c r="A49" s="401"/>
      <c r="B49" s="231"/>
      <c r="C49" s="394" t="s">
        <v>756</v>
      </c>
      <c r="D49" s="239"/>
      <c r="E49" s="231"/>
      <c r="F49" s="1908" t="s">
        <v>612</v>
      </c>
      <c r="G49" s="1908"/>
      <c r="H49" s="1908"/>
      <c r="I49" s="208"/>
    </row>
    <row r="50" spans="1:9" ht="14.1" customHeight="1" x14ac:dyDescent="0.3">
      <c r="A50" s="208"/>
      <c r="B50" s="208"/>
      <c r="C50" s="1908" t="s">
        <v>613</v>
      </c>
      <c r="D50" s="1908"/>
      <c r="E50" s="1908"/>
      <c r="F50" s="1908"/>
      <c r="G50" s="1908"/>
      <c r="H50" s="1908"/>
      <c r="I50" s="208"/>
    </row>
    <row r="51" spans="1:9" ht="14.1" customHeight="1" x14ac:dyDescent="0.3">
      <c r="A51" s="208"/>
      <c r="B51" s="208"/>
      <c r="C51" s="1908" t="s">
        <v>614</v>
      </c>
      <c r="D51" s="1908"/>
      <c r="E51" s="1908"/>
      <c r="F51" s="1908"/>
      <c r="G51" s="1908"/>
      <c r="H51" s="1908"/>
      <c r="I51" s="208"/>
    </row>
    <row r="52" spans="1:9" ht="14.1" customHeight="1" x14ac:dyDescent="0.3">
      <c r="A52" s="208"/>
      <c r="B52" s="208"/>
      <c r="C52" s="208"/>
      <c r="D52" s="208"/>
      <c r="E52" s="208"/>
      <c r="F52" s="208"/>
      <c r="G52" s="208"/>
      <c r="H52" s="208"/>
      <c r="I52" s="208"/>
    </row>
    <row r="53" spans="1:9" ht="14.1" customHeight="1" x14ac:dyDescent="0.3">
      <c r="A53" s="208"/>
      <c r="B53" s="208"/>
      <c r="C53" s="208"/>
      <c r="D53" s="208"/>
      <c r="E53" s="208"/>
      <c r="F53" s="208"/>
      <c r="G53" s="208"/>
      <c r="H53" s="350"/>
      <c r="I53" s="208"/>
    </row>
    <row r="54" spans="1:9" ht="14.1" customHeight="1" x14ac:dyDescent="0.3">
      <c r="A54" s="208"/>
      <c r="B54" s="208"/>
      <c r="C54" s="208"/>
      <c r="D54" s="208"/>
      <c r="E54" s="208"/>
      <c r="F54" s="208"/>
      <c r="G54" s="208"/>
      <c r="H54" s="350"/>
      <c r="I54" s="208"/>
    </row>
    <row r="55" spans="1:9" ht="12.95" customHeight="1" x14ac:dyDescent="0.3">
      <c r="A55" s="208"/>
      <c r="B55" s="208"/>
      <c r="C55" s="1909" t="s">
        <v>744</v>
      </c>
      <c r="D55" s="1909"/>
      <c r="E55" s="1909"/>
      <c r="F55" s="1909"/>
      <c r="G55" s="1909"/>
      <c r="H55" s="1909"/>
      <c r="I55" s="208"/>
    </row>
    <row r="56" spans="1:9" ht="12.95" customHeight="1" x14ac:dyDescent="0.3">
      <c r="A56" s="208"/>
      <c r="B56" s="208"/>
      <c r="C56" s="1908" t="s">
        <v>786</v>
      </c>
      <c r="D56" s="1908"/>
      <c r="E56" s="1908"/>
      <c r="F56" s="1908"/>
      <c r="G56" s="1908"/>
      <c r="H56" s="1908"/>
      <c r="I56" s="208"/>
    </row>
    <row r="57" spans="1:9" ht="12.95" customHeight="1" x14ac:dyDescent="0.25">
      <c r="C57" s="1875" t="s">
        <v>758</v>
      </c>
      <c r="D57" s="1875"/>
      <c r="E57" s="1875"/>
      <c r="F57" s="1875"/>
      <c r="G57" s="1875"/>
      <c r="H57" s="1875"/>
    </row>
  </sheetData>
  <mergeCells count="46">
    <mergeCell ref="C55:H55"/>
    <mergeCell ref="F48:H48"/>
    <mergeCell ref="F49:H49"/>
    <mergeCell ref="C50:H50"/>
    <mergeCell ref="B41:C41"/>
    <mergeCell ref="D41:E41"/>
    <mergeCell ref="A42:I42"/>
    <mergeCell ref="F43:H43"/>
    <mergeCell ref="F44:H44"/>
    <mergeCell ref="D37:E37"/>
    <mergeCell ref="D38:E38"/>
    <mergeCell ref="D39:E39"/>
    <mergeCell ref="B40:C40"/>
    <mergeCell ref="D40:E40"/>
    <mergeCell ref="D36:E36"/>
    <mergeCell ref="B29:C29"/>
    <mergeCell ref="D29:E29"/>
    <mergeCell ref="D30:E30"/>
    <mergeCell ref="D31:E31"/>
    <mergeCell ref="D32:E32"/>
    <mergeCell ref="D33:E33"/>
    <mergeCell ref="B34:C34"/>
    <mergeCell ref="D34:E34"/>
    <mergeCell ref="B35:C35"/>
    <mergeCell ref="D35:E35"/>
    <mergeCell ref="B26:C27"/>
    <mergeCell ref="D26:F26"/>
    <mergeCell ref="H26:H27"/>
    <mergeCell ref="D27:E27"/>
    <mergeCell ref="B24:H24"/>
    <mergeCell ref="C57:H57"/>
    <mergeCell ref="C56:H56"/>
    <mergeCell ref="C51:H51"/>
    <mergeCell ref="A9:I9"/>
    <mergeCell ref="B1:I1"/>
    <mergeCell ref="B2:I2"/>
    <mergeCell ref="B3:I3"/>
    <mergeCell ref="B4:I4"/>
    <mergeCell ref="A8:I8"/>
    <mergeCell ref="B28:C28"/>
    <mergeCell ref="D28:E28"/>
    <mergeCell ref="A11:I11"/>
    <mergeCell ref="E15:F15"/>
    <mergeCell ref="B17:E17"/>
    <mergeCell ref="B22:E22"/>
    <mergeCell ref="A26:A27"/>
  </mergeCells>
  <pageMargins left="0.70866141732283472" right="0.19685039370078741" top="0.19685039370078741" bottom="0.39370078740157483" header="0.31496062992125984" footer="0.31496062992125984"/>
  <pageSetup paperSize="5" orientation="portrait" r:id="rId1"/>
  <drawing r:id="rId2"/>
  <legacyDrawing r:id="rId3"/>
  <oleObjects>
    <mc:AlternateContent xmlns:mc="http://schemas.openxmlformats.org/markup-compatibility/2006">
      <mc:Choice Requires="x14">
        <oleObject progId="CorelPhotoPaint.Image.8" shapeId="11265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352425</xdr:colOff>
                <xdr:row>3</xdr:row>
                <xdr:rowOff>85725</xdr:rowOff>
              </to>
            </anchor>
          </objectPr>
        </oleObject>
      </mc:Choice>
      <mc:Fallback>
        <oleObject progId="CorelPhotoPaint.Image.8" shapeId="11265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67"/>
  <sheetViews>
    <sheetView workbookViewId="0">
      <selection activeCell="D30" sqref="D30:E30"/>
    </sheetView>
  </sheetViews>
  <sheetFormatPr defaultRowHeight="15" x14ac:dyDescent="0.25"/>
  <cols>
    <col min="1" max="1" width="3.85546875" customWidth="1"/>
    <col min="2" max="2" width="2.5703125" customWidth="1"/>
    <col min="3" max="3" width="26.28515625" customWidth="1"/>
    <col min="4" max="4" width="1.85546875" customWidth="1"/>
    <col min="5" max="5" width="11.7109375" customWidth="1"/>
    <col min="6" max="6" width="13.7109375" customWidth="1"/>
    <col min="7" max="7" width="12.28515625" customWidth="1"/>
    <col min="8" max="8" width="20.28515625" customWidth="1"/>
    <col min="9" max="9" width="2.42578125" customWidth="1"/>
    <col min="10" max="10" width="2" customWidth="1"/>
    <col min="13" max="13" width="12.5703125" bestFit="1" customWidth="1"/>
    <col min="15" max="15" width="11.5703125" bestFit="1" customWidth="1"/>
  </cols>
  <sheetData>
    <row r="2" spans="1:9" ht="18.75" x14ac:dyDescent="0.25">
      <c r="B2" s="1888" t="s">
        <v>573</v>
      </c>
      <c r="C2" s="1888"/>
      <c r="D2" s="1888"/>
      <c r="E2" s="1888"/>
      <c r="F2" s="1888"/>
      <c r="G2" s="1888"/>
      <c r="H2" s="1888"/>
      <c r="I2" s="1888"/>
    </row>
    <row r="3" spans="1:9" ht="22.5" x14ac:dyDescent="0.25">
      <c r="B3" s="1889" t="s">
        <v>574</v>
      </c>
      <c r="C3" s="1889"/>
      <c r="D3" s="1889"/>
      <c r="E3" s="1889"/>
      <c r="F3" s="1889"/>
      <c r="G3" s="1889"/>
      <c r="H3" s="1889"/>
      <c r="I3" s="1889"/>
    </row>
    <row r="4" spans="1:9" ht="15.75" x14ac:dyDescent="0.25">
      <c r="B4" s="1890" t="s">
        <v>575</v>
      </c>
      <c r="C4" s="1890"/>
      <c r="D4" s="1890"/>
      <c r="E4" s="1890"/>
      <c r="F4" s="1890"/>
      <c r="G4" s="1890"/>
      <c r="H4" s="1890"/>
      <c r="I4" s="1890"/>
    </row>
    <row r="5" spans="1:9" ht="15.75" customHeight="1" x14ac:dyDescent="0.25">
      <c r="B5" s="1890" t="s">
        <v>762</v>
      </c>
      <c r="C5" s="1890"/>
      <c r="D5" s="1890"/>
      <c r="E5" s="1890"/>
      <c r="F5" s="1890"/>
      <c r="G5" s="1890"/>
      <c r="H5" s="1890"/>
      <c r="I5" s="1890"/>
    </row>
    <row r="6" spans="1:9" ht="4.5" customHeight="1" thickBot="1" x14ac:dyDescent="0.3">
      <c r="A6" s="207"/>
      <c r="B6" s="207"/>
      <c r="C6" s="207"/>
      <c r="D6" s="207"/>
      <c r="E6" s="207"/>
      <c r="F6" s="207"/>
      <c r="G6" s="207"/>
      <c r="H6" s="207"/>
      <c r="I6" s="207"/>
    </row>
    <row r="7" spans="1:9" ht="15.75" thickTop="1" x14ac:dyDescent="0.25">
      <c r="A7" s="77"/>
      <c r="B7" s="77"/>
      <c r="C7" s="77"/>
      <c r="D7" s="77"/>
      <c r="E7" s="77"/>
      <c r="F7" s="77"/>
      <c r="G7" s="77"/>
      <c r="H7" s="77"/>
      <c r="I7" s="77"/>
    </row>
    <row r="8" spans="1:9" x14ac:dyDescent="0.25">
      <c r="H8" s="232" t="s">
        <v>628</v>
      </c>
    </row>
    <row r="9" spans="1:9" ht="15.75" x14ac:dyDescent="0.25">
      <c r="A9" s="1862" t="s">
        <v>577</v>
      </c>
      <c r="B9" s="1862"/>
      <c r="C9" s="1862"/>
      <c r="D9" s="1862"/>
      <c r="E9" s="1862"/>
      <c r="F9" s="1862"/>
      <c r="G9" s="1862"/>
      <c r="H9" s="1862"/>
      <c r="I9" s="1862"/>
    </row>
    <row r="10" spans="1:9" ht="15.75" x14ac:dyDescent="0.25">
      <c r="A10" s="1862" t="s">
        <v>578</v>
      </c>
      <c r="B10" s="1862"/>
      <c r="C10" s="1862"/>
      <c r="D10" s="1862"/>
      <c r="E10" s="1862"/>
      <c r="F10" s="1862"/>
      <c r="G10" s="1862"/>
      <c r="H10" s="1862"/>
      <c r="I10" s="1862"/>
    </row>
    <row r="12" spans="1:9" ht="16.5" customHeight="1" x14ac:dyDescent="0.25">
      <c r="A12" s="1892" t="s">
        <v>1141</v>
      </c>
      <c r="B12" s="1892"/>
      <c r="C12" s="1892"/>
      <c r="D12" s="1892"/>
      <c r="E12" s="1892"/>
      <c r="F12" s="1892"/>
      <c r="G12" s="1892"/>
      <c r="H12" s="1892"/>
      <c r="I12" s="1892"/>
    </row>
    <row r="13" spans="1:9" ht="16.5" x14ac:dyDescent="0.3">
      <c r="A13" s="208" t="s">
        <v>579</v>
      </c>
      <c r="B13" s="208"/>
      <c r="C13" s="208"/>
      <c r="D13" s="208"/>
      <c r="E13" s="208"/>
      <c r="F13" s="208"/>
      <c r="G13" s="208"/>
      <c r="H13" s="208"/>
      <c r="I13" s="208"/>
    </row>
    <row r="14" spans="1:9" x14ac:dyDescent="0.25">
      <c r="A14" s="214"/>
      <c r="B14" s="214"/>
      <c r="C14" s="214"/>
      <c r="D14" s="214"/>
      <c r="E14" s="214"/>
      <c r="F14" s="214"/>
      <c r="G14" s="214"/>
      <c r="H14" s="214"/>
      <c r="I14" s="214"/>
    </row>
    <row r="15" spans="1:9" x14ac:dyDescent="0.25">
      <c r="A15" s="214">
        <v>1</v>
      </c>
      <c r="B15" s="214"/>
      <c r="C15" s="214" t="s">
        <v>580</v>
      </c>
      <c r="D15" s="214" t="s">
        <v>581</v>
      </c>
      <c r="E15" s="214" t="s">
        <v>582</v>
      </c>
      <c r="F15" s="214"/>
      <c r="G15" s="214"/>
      <c r="H15" s="214"/>
      <c r="I15" s="214"/>
    </row>
    <row r="16" spans="1:9" x14ac:dyDescent="0.25">
      <c r="A16" s="214"/>
      <c r="B16" s="214"/>
      <c r="C16" s="214" t="s">
        <v>583</v>
      </c>
      <c r="D16" s="214" t="s">
        <v>581</v>
      </c>
      <c r="E16" s="240" t="s">
        <v>629</v>
      </c>
      <c r="F16" s="241"/>
      <c r="G16" s="214"/>
      <c r="H16" s="214"/>
      <c r="I16" s="214"/>
    </row>
    <row r="17" spans="1:15" x14ac:dyDescent="0.25">
      <c r="A17" s="214"/>
      <c r="B17" s="214"/>
      <c r="C17" s="214" t="s">
        <v>585</v>
      </c>
      <c r="D17" s="214" t="s">
        <v>581</v>
      </c>
      <c r="E17" s="214" t="s">
        <v>586</v>
      </c>
      <c r="F17" s="214"/>
      <c r="G17" s="214"/>
      <c r="H17" s="214"/>
      <c r="I17" s="214"/>
    </row>
    <row r="18" spans="1:15" x14ac:dyDescent="0.25">
      <c r="A18" s="214"/>
      <c r="B18" s="1940" t="s">
        <v>630</v>
      </c>
      <c r="C18" s="1940"/>
      <c r="D18" s="1940"/>
      <c r="E18" s="1940"/>
      <c r="F18" s="214"/>
      <c r="G18" s="214"/>
      <c r="H18" s="214"/>
      <c r="I18" s="214"/>
    </row>
    <row r="19" spans="1:15" x14ac:dyDescent="0.25">
      <c r="A19" s="214"/>
      <c r="B19" s="214"/>
      <c r="C19" s="214"/>
      <c r="D19" s="214"/>
      <c r="E19" s="214"/>
      <c r="F19" s="214"/>
      <c r="G19" s="214"/>
      <c r="H19" s="214"/>
      <c r="I19" s="214"/>
      <c r="L19" t="s">
        <v>767</v>
      </c>
    </row>
    <row r="20" spans="1:15" x14ac:dyDescent="0.25">
      <c r="A20" s="214">
        <v>2</v>
      </c>
      <c r="B20" s="214"/>
      <c r="C20" s="214" t="s">
        <v>580</v>
      </c>
      <c r="D20" s="214" t="s">
        <v>581</v>
      </c>
      <c r="E20" s="214" t="s">
        <v>631</v>
      </c>
      <c r="F20" s="214"/>
      <c r="G20" s="214"/>
      <c r="H20" s="214"/>
      <c r="I20" s="214"/>
    </row>
    <row r="21" spans="1:15" x14ac:dyDescent="0.25">
      <c r="A21" s="214"/>
      <c r="B21" s="214"/>
      <c r="C21" s="214" t="s">
        <v>583</v>
      </c>
      <c r="D21" s="214" t="s">
        <v>581</v>
      </c>
      <c r="E21" s="1941" t="s">
        <v>632</v>
      </c>
      <c r="F21" s="1942"/>
      <c r="G21" s="1942"/>
      <c r="H21" s="214"/>
      <c r="I21" s="214"/>
    </row>
    <row r="22" spans="1:15" x14ac:dyDescent="0.25">
      <c r="A22" s="214"/>
      <c r="B22" s="214"/>
      <c r="C22" s="214" t="s">
        <v>585</v>
      </c>
      <c r="D22" s="214" t="s">
        <v>581</v>
      </c>
      <c r="E22" s="214" t="s">
        <v>633</v>
      </c>
      <c r="F22" s="214"/>
      <c r="G22" s="214"/>
      <c r="H22" s="214"/>
      <c r="I22" s="214"/>
    </row>
    <row r="23" spans="1:15" x14ac:dyDescent="0.25">
      <c r="A23" s="214"/>
      <c r="B23" s="1940" t="s">
        <v>634</v>
      </c>
      <c r="C23" s="1940"/>
      <c r="D23" s="1940"/>
      <c r="E23" s="1940"/>
      <c r="F23" s="214"/>
      <c r="G23" s="214"/>
      <c r="H23" s="214"/>
      <c r="I23" s="214"/>
    </row>
    <row r="24" spans="1:15" x14ac:dyDescent="0.25">
      <c r="A24" s="214"/>
      <c r="B24" s="214"/>
      <c r="C24" s="214"/>
      <c r="D24" s="214"/>
      <c r="E24" s="214"/>
      <c r="F24" s="214"/>
      <c r="G24" s="214"/>
      <c r="H24" s="214"/>
      <c r="I24" s="214"/>
    </row>
    <row r="25" spans="1:15" ht="77.25" customHeight="1" x14ac:dyDescent="0.25">
      <c r="A25" s="351"/>
      <c r="B25" s="1898" t="s">
        <v>1142</v>
      </c>
      <c r="C25" s="1898"/>
      <c r="D25" s="1898"/>
      <c r="E25" s="1898"/>
      <c r="F25" s="1898"/>
      <c r="G25" s="1898"/>
      <c r="H25" s="1898"/>
      <c r="I25" s="351"/>
    </row>
    <row r="26" spans="1:15" x14ac:dyDescent="0.25">
      <c r="A26" s="214"/>
      <c r="B26" s="214"/>
      <c r="C26" s="214"/>
      <c r="D26" s="214"/>
      <c r="E26" s="214"/>
      <c r="F26" s="214"/>
      <c r="G26" s="214"/>
      <c r="H26" s="214"/>
      <c r="I26" s="214"/>
    </row>
    <row r="27" spans="1:15" ht="25.5" x14ac:dyDescent="0.25">
      <c r="A27" s="242" t="s">
        <v>536</v>
      </c>
      <c r="B27" s="1939" t="s">
        <v>590</v>
      </c>
      <c r="C27" s="1939"/>
      <c r="D27" s="1939" t="s">
        <v>635</v>
      </c>
      <c r="E27" s="1939"/>
      <c r="F27" s="242" t="s">
        <v>636</v>
      </c>
      <c r="G27" s="242" t="s">
        <v>637</v>
      </c>
      <c r="H27" s="242" t="s">
        <v>638</v>
      </c>
      <c r="I27" s="214"/>
      <c r="M27" s="82"/>
      <c r="O27" s="206"/>
    </row>
    <row r="28" spans="1:15" x14ac:dyDescent="0.25">
      <c r="A28" s="243">
        <v>1</v>
      </c>
      <c r="B28" s="1943">
        <v>2</v>
      </c>
      <c r="C28" s="1943"/>
      <c r="D28" s="1943">
        <v>3</v>
      </c>
      <c r="E28" s="1943"/>
      <c r="F28" s="243">
        <v>4</v>
      </c>
      <c r="G28" s="243">
        <v>5</v>
      </c>
      <c r="H28" s="243">
        <v>6</v>
      </c>
      <c r="I28" s="214"/>
      <c r="M28" s="206">
        <f>RREKAP!E503</f>
        <v>1382314</v>
      </c>
      <c r="O28" s="206"/>
    </row>
    <row r="29" spans="1:15" x14ac:dyDescent="0.25">
      <c r="A29" s="244">
        <v>1</v>
      </c>
      <c r="B29" s="245" t="s">
        <v>596</v>
      </c>
      <c r="C29" s="246"/>
      <c r="D29" s="1944">
        <v>0</v>
      </c>
      <c r="E29" s="1944"/>
      <c r="F29" s="247">
        <f>'vo4'!G33</f>
        <v>0</v>
      </c>
      <c r="G29" s="247">
        <v>0</v>
      </c>
      <c r="H29" s="247">
        <f>F29+D29</f>
        <v>0</v>
      </c>
      <c r="I29" s="214"/>
      <c r="M29" s="206"/>
    </row>
    <row r="30" spans="1:15" x14ac:dyDescent="0.25">
      <c r="A30" s="248"/>
      <c r="B30" s="214"/>
      <c r="C30" s="214"/>
      <c r="D30" s="1944"/>
      <c r="E30" s="1944"/>
      <c r="F30" s="249"/>
      <c r="G30" s="249"/>
      <c r="H30" s="249"/>
      <c r="I30" s="214"/>
      <c r="M30" s="206"/>
    </row>
    <row r="31" spans="1:15" x14ac:dyDescent="0.25">
      <c r="A31" s="248">
        <v>2</v>
      </c>
      <c r="B31" s="1940" t="s">
        <v>639</v>
      </c>
      <c r="C31" s="1940"/>
      <c r="D31" s="1944">
        <f>D29</f>
        <v>0</v>
      </c>
      <c r="E31" s="1944"/>
      <c r="F31" s="249">
        <f>F29</f>
        <v>0</v>
      </c>
      <c r="G31" s="249">
        <v>0</v>
      </c>
      <c r="H31" s="249">
        <f>F31+D31</f>
        <v>0</v>
      </c>
      <c r="I31" s="214"/>
      <c r="M31" s="206">
        <f>'vo4'!G33</f>
        <v>0</v>
      </c>
    </row>
    <row r="32" spans="1:15" x14ac:dyDescent="0.25">
      <c r="A32" s="248"/>
      <c r="B32" s="214"/>
      <c r="C32" s="214"/>
      <c r="D32" s="1944"/>
      <c r="E32" s="1944"/>
      <c r="F32" s="249"/>
      <c r="G32" s="249"/>
      <c r="H32" s="249"/>
      <c r="I32" s="214"/>
      <c r="M32" s="340"/>
      <c r="O32" s="82"/>
    </row>
    <row r="33" spans="1:15" x14ac:dyDescent="0.25">
      <c r="A33" s="250">
        <v>3</v>
      </c>
      <c r="B33" s="1945" t="s">
        <v>608</v>
      </c>
      <c r="C33" s="1945"/>
      <c r="D33" s="1946">
        <f>D29-D31</f>
        <v>0</v>
      </c>
      <c r="E33" s="1946"/>
      <c r="F33" s="251">
        <f>F29-F31</f>
        <v>0</v>
      </c>
      <c r="G33" s="251">
        <f>G29-G31</f>
        <v>0</v>
      </c>
      <c r="H33" s="251">
        <f>H29-H31</f>
        <v>0</v>
      </c>
      <c r="I33" s="214"/>
      <c r="M33" s="206"/>
      <c r="O33" s="82"/>
    </row>
    <row r="34" spans="1:15" x14ac:dyDescent="0.25">
      <c r="A34" s="1947" t="s">
        <v>609</v>
      </c>
      <c r="B34" s="1947"/>
      <c r="C34" s="1947"/>
      <c r="D34" s="1947"/>
      <c r="E34" s="1947"/>
      <c r="F34" s="1947"/>
      <c r="G34" s="1947"/>
      <c r="H34" s="1947"/>
      <c r="I34" s="1947"/>
      <c r="O34" s="82"/>
    </row>
    <row r="35" spans="1:15" x14ac:dyDescent="0.25">
      <c r="A35" s="1947"/>
      <c r="B35" s="1947"/>
      <c r="C35" s="1947"/>
      <c r="D35" s="1947"/>
      <c r="E35" s="1947"/>
      <c r="F35" s="1947"/>
      <c r="G35" s="1947"/>
      <c r="H35" s="1947"/>
      <c r="I35" s="1947"/>
      <c r="O35" s="206"/>
    </row>
    <row r="36" spans="1:15" x14ac:dyDescent="0.25">
      <c r="A36" s="214"/>
      <c r="B36" s="214"/>
      <c r="C36" s="214"/>
      <c r="D36" s="214"/>
      <c r="E36" s="214"/>
      <c r="F36" s="214"/>
      <c r="G36" s="214"/>
      <c r="H36" s="214"/>
      <c r="I36" s="214"/>
    </row>
    <row r="37" spans="1:15" x14ac:dyDescent="0.25">
      <c r="A37" s="214"/>
      <c r="B37" s="214"/>
      <c r="C37" s="214"/>
      <c r="D37" s="214"/>
      <c r="E37" s="214"/>
      <c r="F37" s="1922" t="str">
        <f>SUBAKIR!F43</f>
        <v>Gemawang.  03  Januari     2017</v>
      </c>
      <c r="G37" s="1922"/>
      <c r="H37" s="1922"/>
      <c r="I37" s="214"/>
      <c r="M37" s="206"/>
    </row>
    <row r="38" spans="1:15" x14ac:dyDescent="0.25">
      <c r="A38" s="1922" t="s">
        <v>610</v>
      </c>
      <c r="B38" s="1922"/>
      <c r="C38" s="1922"/>
      <c r="D38" s="214"/>
      <c r="E38" s="214"/>
      <c r="F38" s="1922" t="s">
        <v>611</v>
      </c>
      <c r="G38" s="1922"/>
      <c r="H38" s="1922"/>
      <c r="I38" s="214"/>
      <c r="M38" s="340"/>
    </row>
    <row r="39" spans="1:15" x14ac:dyDescent="0.25">
      <c r="A39" s="214"/>
      <c r="B39" s="214"/>
      <c r="C39" s="214"/>
      <c r="D39" s="214"/>
      <c r="E39" s="214"/>
      <c r="F39" s="214"/>
      <c r="G39" s="214"/>
      <c r="H39" s="214"/>
      <c r="I39" s="214"/>
    </row>
    <row r="40" spans="1:15" x14ac:dyDescent="0.25">
      <c r="A40" s="214"/>
      <c r="B40" s="214"/>
      <c r="C40" s="82"/>
      <c r="D40" s="214"/>
      <c r="E40" s="352"/>
      <c r="F40" s="214"/>
      <c r="G40" s="214"/>
      <c r="H40" s="214"/>
      <c r="I40" s="214"/>
      <c r="M40" s="206"/>
    </row>
    <row r="41" spans="1:15" x14ac:dyDescent="0.25">
      <c r="A41" s="214"/>
      <c r="B41" s="214"/>
      <c r="C41" s="214"/>
      <c r="D41" s="214"/>
      <c r="E41" s="214"/>
      <c r="F41" s="214"/>
      <c r="G41" s="214"/>
      <c r="H41" s="214"/>
      <c r="I41" s="214"/>
      <c r="M41" s="206"/>
    </row>
    <row r="42" spans="1:15" x14ac:dyDescent="0.25">
      <c r="A42" s="1922" t="str">
        <f>E20</f>
        <v>ISMAIL</v>
      </c>
      <c r="B42" s="1922"/>
      <c r="C42" s="1922"/>
      <c r="D42" s="214"/>
      <c r="E42" s="214"/>
      <c r="F42" s="1922" t="str">
        <f>E15</f>
        <v>SUMANTO</v>
      </c>
      <c r="G42" s="1922"/>
      <c r="H42" s="1922"/>
      <c r="I42" s="214"/>
      <c r="M42" s="206"/>
    </row>
    <row r="43" spans="1:15" x14ac:dyDescent="0.25">
      <c r="A43" s="1948" t="s">
        <v>640</v>
      </c>
      <c r="B43" s="1949"/>
      <c r="C43" s="1949"/>
      <c r="D43" s="214"/>
      <c r="E43" s="214"/>
      <c r="F43" s="1922" t="s">
        <v>612</v>
      </c>
      <c r="G43" s="1922"/>
      <c r="H43" s="1922"/>
      <c r="I43" s="214"/>
    </row>
    <row r="44" spans="1:15" x14ac:dyDescent="0.25">
      <c r="A44" s="214"/>
      <c r="B44" s="214"/>
      <c r="C44" s="214"/>
      <c r="D44" s="214"/>
      <c r="E44" s="214"/>
      <c r="F44" s="214"/>
      <c r="G44" s="214"/>
      <c r="H44" s="214"/>
      <c r="I44" s="214"/>
    </row>
    <row r="45" spans="1:15" ht="16.5" x14ac:dyDescent="0.3">
      <c r="A45" s="214"/>
      <c r="B45" s="214"/>
      <c r="C45" s="1908" t="s">
        <v>613</v>
      </c>
      <c r="D45" s="1908"/>
      <c r="E45" s="1908"/>
      <c r="F45" s="1908"/>
      <c r="G45" s="1908"/>
      <c r="H45" s="214"/>
      <c r="I45" s="214"/>
    </row>
    <row r="46" spans="1:15" ht="16.5" x14ac:dyDescent="0.3">
      <c r="A46" s="214"/>
      <c r="B46" s="214"/>
      <c r="C46" s="1908" t="s">
        <v>614</v>
      </c>
      <c r="D46" s="1908"/>
      <c r="E46" s="1908"/>
      <c r="F46" s="1908"/>
      <c r="G46" s="1908"/>
      <c r="H46" s="214"/>
      <c r="I46" s="214"/>
    </row>
    <row r="47" spans="1:15" ht="16.5" x14ac:dyDescent="0.3">
      <c r="A47" s="214"/>
      <c r="B47" s="214"/>
      <c r="C47" s="208"/>
      <c r="D47" s="208"/>
      <c r="E47" s="208"/>
      <c r="F47" s="208"/>
      <c r="G47" s="208"/>
      <c r="H47" s="214"/>
      <c r="I47" s="214"/>
    </row>
    <row r="48" spans="1:15" ht="16.5" x14ac:dyDescent="0.3">
      <c r="A48" s="214"/>
      <c r="B48" s="214"/>
      <c r="C48" s="208"/>
      <c r="D48" s="208"/>
      <c r="E48" s="208"/>
      <c r="F48" s="208"/>
      <c r="G48" s="208"/>
      <c r="H48" s="214"/>
      <c r="I48" s="214"/>
    </row>
    <row r="49" spans="1:9" ht="16.5" x14ac:dyDescent="0.3">
      <c r="A49" s="214"/>
      <c r="B49" s="214"/>
      <c r="C49" s="208"/>
      <c r="D49" s="208"/>
      <c r="E49" s="208"/>
      <c r="F49" s="208"/>
      <c r="G49" s="208"/>
      <c r="H49" s="214"/>
      <c r="I49" s="214"/>
    </row>
    <row r="50" spans="1:9" ht="16.5" x14ac:dyDescent="0.3">
      <c r="A50" s="214"/>
      <c r="B50" s="214"/>
      <c r="C50" s="208"/>
      <c r="D50" s="208"/>
      <c r="E50" s="208"/>
      <c r="F50" s="208"/>
      <c r="G50" s="208"/>
      <c r="H50" s="214"/>
      <c r="I50" s="214"/>
    </row>
    <row r="51" spans="1:9" ht="16.5" x14ac:dyDescent="0.25">
      <c r="A51" s="214"/>
      <c r="B51" s="214"/>
      <c r="C51" s="1909" t="s">
        <v>744</v>
      </c>
      <c r="D51" s="1909"/>
      <c r="E51" s="1909"/>
      <c r="F51" s="1909"/>
      <c r="G51" s="1909"/>
      <c r="H51" s="214"/>
      <c r="I51" s="214"/>
    </row>
    <row r="52" spans="1:9" ht="16.5" x14ac:dyDescent="0.3">
      <c r="A52" s="214"/>
      <c r="B52" s="214"/>
      <c r="C52" s="1908" t="s">
        <v>786</v>
      </c>
      <c r="D52" s="1908"/>
      <c r="E52" s="1908"/>
      <c r="F52" s="1908"/>
      <c r="G52" s="1908"/>
      <c r="H52" s="214"/>
      <c r="I52" s="214"/>
    </row>
    <row r="53" spans="1:9" ht="16.5" x14ac:dyDescent="0.25">
      <c r="A53" s="214"/>
      <c r="B53" s="214"/>
      <c r="C53" s="1875" t="s">
        <v>758</v>
      </c>
      <c r="D53" s="1875"/>
      <c r="E53" s="1875"/>
      <c r="F53" s="1875"/>
      <c r="G53" s="1875"/>
      <c r="H53" s="214"/>
      <c r="I53" s="214"/>
    </row>
    <row r="54" spans="1:9" x14ac:dyDescent="0.25">
      <c r="A54" s="214"/>
      <c r="B54" s="214"/>
      <c r="C54" s="214"/>
      <c r="D54" s="214"/>
      <c r="E54" s="214"/>
      <c r="F54" s="214"/>
      <c r="G54" s="214"/>
      <c r="H54" s="214"/>
      <c r="I54" s="214"/>
    </row>
    <row r="67" spans="3:3" x14ac:dyDescent="0.25">
      <c r="C67" s="82"/>
    </row>
  </sheetData>
  <mergeCells count="35">
    <mergeCell ref="C51:G51"/>
    <mergeCell ref="C52:G52"/>
    <mergeCell ref="A42:C42"/>
    <mergeCell ref="F42:H42"/>
    <mergeCell ref="A43:C43"/>
    <mergeCell ref="F43:H43"/>
    <mergeCell ref="C45:G45"/>
    <mergeCell ref="C46:G46"/>
    <mergeCell ref="D32:E32"/>
    <mergeCell ref="B33:C33"/>
    <mergeCell ref="D33:E33"/>
    <mergeCell ref="A34:I35"/>
    <mergeCell ref="F37:H37"/>
    <mergeCell ref="B28:C28"/>
    <mergeCell ref="D28:E28"/>
    <mergeCell ref="D29:E29"/>
    <mergeCell ref="D30:E30"/>
    <mergeCell ref="B31:C31"/>
    <mergeCell ref="D31:E31"/>
    <mergeCell ref="C53:G53"/>
    <mergeCell ref="B27:C27"/>
    <mergeCell ref="D27:E27"/>
    <mergeCell ref="B2:I2"/>
    <mergeCell ref="B3:I3"/>
    <mergeCell ref="B4:I4"/>
    <mergeCell ref="B5:I5"/>
    <mergeCell ref="A9:I9"/>
    <mergeCell ref="A10:I10"/>
    <mergeCell ref="A12:I12"/>
    <mergeCell ref="B18:E18"/>
    <mergeCell ref="E21:G21"/>
    <mergeCell ref="B23:E23"/>
    <mergeCell ref="B25:H25"/>
    <mergeCell ref="A38:C38"/>
    <mergeCell ref="F38:H38"/>
  </mergeCells>
  <pageMargins left="0.70866141732283472" right="0.19685039370078741" top="0.19685039370078741" bottom="0.39370078740157483" header="0.31496062992125984" footer="0.31496062992125984"/>
  <pageSetup paperSize="5" orientation="portrait" r:id="rId1"/>
  <drawing r:id="rId2"/>
  <legacyDrawing r:id="rId3"/>
  <oleObjects>
    <mc:AlternateContent xmlns:mc="http://schemas.openxmlformats.org/markup-compatibility/2006">
      <mc:Choice Requires="x14">
        <oleObject progId="CorelPhotoPaint.Image.8" shapeId="12289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95250</xdr:rowOff>
              </from>
              <to>
                <xdr:col>2</xdr:col>
                <xdr:colOff>371475</xdr:colOff>
                <xdr:row>4</xdr:row>
                <xdr:rowOff>190500</xdr:rowOff>
              </to>
            </anchor>
          </objectPr>
        </oleObject>
      </mc:Choice>
      <mc:Fallback>
        <oleObject progId="CorelPhotoPaint.Image.8" shapeId="12289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9"/>
  <sheetViews>
    <sheetView workbookViewId="0">
      <selection activeCell="F46" sqref="F46:G46"/>
    </sheetView>
  </sheetViews>
  <sheetFormatPr defaultRowHeight="15" x14ac:dyDescent="0.25"/>
  <cols>
    <col min="1" max="1" width="4" customWidth="1"/>
    <col min="2" max="2" width="1.5703125" customWidth="1"/>
    <col min="3" max="3" width="28.85546875" customWidth="1"/>
    <col min="4" max="4" width="2" customWidth="1"/>
    <col min="5" max="5" width="17.85546875" customWidth="1"/>
    <col min="6" max="6" width="17.5703125" customWidth="1"/>
    <col min="7" max="7" width="22.5703125" customWidth="1"/>
    <col min="8" max="10" width="2" customWidth="1"/>
    <col min="11" max="11" width="28.85546875" customWidth="1"/>
    <col min="13" max="13" width="14.5703125" customWidth="1"/>
    <col min="15" max="15" width="11.85546875" customWidth="1"/>
  </cols>
  <sheetData>
    <row r="1" spans="1:11" ht="18.75" x14ac:dyDescent="0.25">
      <c r="B1" s="1888" t="s">
        <v>573</v>
      </c>
      <c r="C1" s="1888"/>
      <c r="D1" s="1888"/>
      <c r="E1" s="1888"/>
      <c r="F1" s="1888"/>
      <c r="G1" s="1888"/>
      <c r="H1" s="1888"/>
    </row>
    <row r="2" spans="1:11" ht="22.5" x14ac:dyDescent="0.25">
      <c r="B2" s="1889" t="s">
        <v>574</v>
      </c>
      <c r="C2" s="1889"/>
      <c r="D2" s="1889"/>
      <c r="E2" s="1889"/>
      <c r="F2" s="1889"/>
      <c r="G2" s="1889"/>
      <c r="H2" s="1889"/>
    </row>
    <row r="3" spans="1:11" ht="15.75" x14ac:dyDescent="0.25">
      <c r="B3" s="1890" t="s">
        <v>575</v>
      </c>
      <c r="C3" s="1890"/>
      <c r="D3" s="1890"/>
      <c r="E3" s="1890"/>
      <c r="F3" s="1890"/>
      <c r="G3" s="1890"/>
      <c r="H3" s="1890"/>
    </row>
    <row r="4" spans="1:11" ht="15.75" customHeight="1" x14ac:dyDescent="0.25">
      <c r="B4" s="1890" t="s">
        <v>762</v>
      </c>
      <c r="C4" s="1890"/>
      <c r="D4" s="1890"/>
      <c r="E4" s="1890"/>
      <c r="F4" s="1890"/>
      <c r="G4" s="1890"/>
      <c r="H4" s="1890"/>
      <c r="I4" s="1890"/>
    </row>
    <row r="5" spans="1:11" ht="15.75" thickBot="1" x14ac:dyDescent="0.3">
      <c r="A5" s="207"/>
      <c r="B5" s="207"/>
      <c r="C5" s="207"/>
      <c r="D5" s="207"/>
      <c r="E5" s="207"/>
      <c r="F5" s="207"/>
      <c r="G5" s="77"/>
      <c r="H5" s="207"/>
    </row>
    <row r="6" spans="1:11" ht="16.5" customHeight="1" thickTop="1" x14ac:dyDescent="0.25">
      <c r="G6" s="252" t="s">
        <v>641</v>
      </c>
    </row>
    <row r="7" spans="1:11" ht="15.75" x14ac:dyDescent="0.25">
      <c r="A7" s="1862" t="s">
        <v>577</v>
      </c>
      <c r="B7" s="1862"/>
      <c r="C7" s="1862"/>
      <c r="D7" s="1862"/>
      <c r="E7" s="1862"/>
      <c r="F7" s="1862"/>
      <c r="G7" s="1862"/>
      <c r="H7" s="1862"/>
    </row>
    <row r="8" spans="1:11" ht="15.75" x14ac:dyDescent="0.25">
      <c r="A8" s="1862" t="s">
        <v>578</v>
      </c>
      <c r="B8" s="1862"/>
      <c r="C8" s="1862"/>
      <c r="D8" s="1862"/>
      <c r="E8" s="1862"/>
      <c r="F8" s="1862"/>
      <c r="G8" s="1862"/>
      <c r="H8" s="1862"/>
    </row>
    <row r="9" spans="1:11" ht="6" customHeight="1" x14ac:dyDescent="0.25"/>
    <row r="10" spans="1:11" ht="16.5" customHeight="1" x14ac:dyDescent="0.25">
      <c r="A10" s="1892" t="s">
        <v>1156</v>
      </c>
      <c r="B10" s="1892"/>
      <c r="C10" s="1892"/>
      <c r="D10" s="1892"/>
      <c r="E10" s="1892"/>
      <c r="F10" s="1892"/>
      <c r="G10" s="1892"/>
      <c r="H10" s="1892"/>
      <c r="I10" s="1892"/>
      <c r="J10" s="341"/>
      <c r="K10" s="341"/>
    </row>
    <row r="11" spans="1:11" x14ac:dyDescent="0.25">
      <c r="A11" s="214" t="s">
        <v>579</v>
      </c>
      <c r="B11" s="214"/>
      <c r="C11" s="214"/>
      <c r="D11" s="214"/>
      <c r="E11" s="214"/>
      <c r="F11" s="214"/>
      <c r="G11" s="214"/>
      <c r="H11" s="214"/>
    </row>
    <row r="12" spans="1:11" x14ac:dyDescent="0.25">
      <c r="A12" s="214">
        <v>1</v>
      </c>
      <c r="B12" s="214"/>
      <c r="C12" s="214" t="s">
        <v>580</v>
      </c>
      <c r="D12" s="214" t="s">
        <v>581</v>
      </c>
      <c r="E12" s="214" t="s">
        <v>582</v>
      </c>
      <c r="F12" s="214"/>
      <c r="G12" s="214"/>
      <c r="H12" s="214"/>
    </row>
    <row r="13" spans="1:11" x14ac:dyDescent="0.25">
      <c r="A13" s="214"/>
      <c r="B13" s="214"/>
      <c r="C13" s="214" t="s">
        <v>583</v>
      </c>
      <c r="D13" s="214" t="s">
        <v>581</v>
      </c>
      <c r="E13" s="1941" t="s">
        <v>584</v>
      </c>
      <c r="F13" s="1942"/>
      <c r="G13" s="214"/>
      <c r="H13" s="214"/>
    </row>
    <row r="14" spans="1:11" x14ac:dyDescent="0.25">
      <c r="A14" s="214"/>
      <c r="B14" s="214"/>
      <c r="C14" s="214" t="s">
        <v>585</v>
      </c>
      <c r="D14" s="214" t="s">
        <v>581</v>
      </c>
      <c r="E14" s="214" t="s">
        <v>586</v>
      </c>
      <c r="F14" s="214"/>
      <c r="G14" s="214"/>
      <c r="H14" s="214"/>
    </row>
    <row r="15" spans="1:11" x14ac:dyDescent="0.25">
      <c r="A15" s="214"/>
      <c r="B15" s="214"/>
      <c r="C15" s="214" t="s">
        <v>642</v>
      </c>
      <c r="D15" s="214" t="s">
        <v>581</v>
      </c>
      <c r="E15" s="214" t="s">
        <v>643</v>
      </c>
      <c r="F15" s="214"/>
      <c r="G15" s="214"/>
      <c r="H15" s="214"/>
      <c r="K15" t="s">
        <v>767</v>
      </c>
    </row>
    <row r="16" spans="1:11" x14ac:dyDescent="0.25">
      <c r="A16" s="214"/>
      <c r="B16" s="214"/>
      <c r="C16" s="214" t="s">
        <v>424</v>
      </c>
      <c r="D16" s="214" t="s">
        <v>581</v>
      </c>
      <c r="E16" s="214" t="s">
        <v>644</v>
      </c>
      <c r="F16" s="214"/>
      <c r="G16" s="214"/>
      <c r="H16" s="214"/>
    </row>
    <row r="17" spans="1:15" x14ac:dyDescent="0.25">
      <c r="A17" s="214"/>
      <c r="B17" s="214"/>
      <c r="C17" s="214" t="s">
        <v>645</v>
      </c>
      <c r="D17" s="214" t="s">
        <v>581</v>
      </c>
      <c r="E17" s="214" t="s">
        <v>646</v>
      </c>
      <c r="F17" s="214"/>
      <c r="G17" s="214"/>
      <c r="H17" s="214"/>
    </row>
    <row r="18" spans="1:15" x14ac:dyDescent="0.25">
      <c r="A18" s="214"/>
      <c r="B18" s="1940" t="s">
        <v>630</v>
      </c>
      <c r="C18" s="1940"/>
      <c r="D18" s="1940"/>
      <c r="E18" s="1940"/>
      <c r="F18" s="214"/>
      <c r="G18" s="214"/>
      <c r="H18" s="214"/>
    </row>
    <row r="19" spans="1:15" x14ac:dyDescent="0.25">
      <c r="A19" s="214">
        <v>2</v>
      </c>
      <c r="B19" s="214"/>
      <c r="C19" s="214" t="s">
        <v>580</v>
      </c>
      <c r="D19" s="214" t="s">
        <v>581</v>
      </c>
      <c r="E19" s="214"/>
      <c r="F19" s="214"/>
      <c r="G19" s="214"/>
      <c r="H19" s="214"/>
    </row>
    <row r="20" spans="1:15" x14ac:dyDescent="0.25">
      <c r="A20" s="214"/>
      <c r="B20" s="214"/>
      <c r="C20" s="214" t="s">
        <v>583</v>
      </c>
      <c r="D20" s="214" t="s">
        <v>581</v>
      </c>
      <c r="E20" s="1941"/>
      <c r="F20" s="1942"/>
      <c r="G20" s="214"/>
      <c r="H20" s="214"/>
    </row>
    <row r="21" spans="1:15" x14ac:dyDescent="0.25">
      <c r="A21" s="214"/>
      <c r="B21" s="214"/>
      <c r="C21" s="214" t="s">
        <v>585</v>
      </c>
      <c r="D21" s="214" t="s">
        <v>581</v>
      </c>
      <c r="E21" s="214"/>
      <c r="F21" s="214"/>
      <c r="G21" s="214"/>
      <c r="H21" s="214"/>
    </row>
    <row r="22" spans="1:15" x14ac:dyDescent="0.25">
      <c r="A22" s="214"/>
      <c r="B22" s="214"/>
      <c r="C22" s="214" t="s">
        <v>645</v>
      </c>
      <c r="D22" s="214" t="s">
        <v>581</v>
      </c>
      <c r="E22" s="214"/>
      <c r="F22" s="214"/>
      <c r="G22" s="214"/>
      <c r="H22" s="214"/>
    </row>
    <row r="23" spans="1:15" x14ac:dyDescent="0.25">
      <c r="A23" s="214"/>
      <c r="B23" s="1940" t="s">
        <v>634</v>
      </c>
      <c r="C23" s="1940"/>
      <c r="D23" s="1940"/>
      <c r="E23" s="1940"/>
      <c r="F23" s="214"/>
      <c r="G23" s="214"/>
      <c r="H23" s="214"/>
    </row>
    <row r="24" spans="1:15" ht="65.25" customHeight="1" x14ac:dyDescent="0.25">
      <c r="A24" s="351"/>
      <c r="B24" s="1898" t="s">
        <v>1157</v>
      </c>
      <c r="C24" s="1898"/>
      <c r="D24" s="1898"/>
      <c r="E24" s="1898"/>
      <c r="F24" s="1898"/>
      <c r="G24" s="1898"/>
      <c r="H24" s="1898"/>
      <c r="I24" s="351"/>
      <c r="J24" s="342"/>
      <c r="K24" s="342"/>
    </row>
    <row r="25" spans="1:15" ht="4.5" customHeight="1" x14ac:dyDescent="0.25">
      <c r="A25" s="339"/>
      <c r="B25" s="339"/>
      <c r="C25" s="339"/>
      <c r="D25" s="339"/>
      <c r="E25" s="339"/>
      <c r="F25" s="339"/>
      <c r="G25" s="339"/>
      <c r="H25" s="254"/>
      <c r="I25" s="254"/>
      <c r="J25" s="254"/>
      <c r="K25" s="254"/>
    </row>
    <row r="26" spans="1:15" x14ac:dyDescent="0.25">
      <c r="A26" s="1939" t="s">
        <v>536</v>
      </c>
      <c r="B26" s="1939" t="s">
        <v>590</v>
      </c>
      <c r="C26" s="1939"/>
      <c r="D26" s="1950" t="s">
        <v>648</v>
      </c>
      <c r="E26" s="1951"/>
      <c r="F26" s="1951"/>
      <c r="G26" s="1952"/>
      <c r="H26" s="214"/>
    </row>
    <row r="27" spans="1:15" ht="25.5" x14ac:dyDescent="0.25">
      <c r="A27" s="1939"/>
      <c r="B27" s="1939"/>
      <c r="C27" s="1939"/>
      <c r="D27" s="1939" t="s">
        <v>649</v>
      </c>
      <c r="E27" s="1939"/>
      <c r="F27" s="242" t="s">
        <v>650</v>
      </c>
      <c r="G27" s="242" t="s">
        <v>651</v>
      </c>
      <c r="H27" s="214"/>
    </row>
    <row r="28" spans="1:15" x14ac:dyDescent="0.25">
      <c r="A28" s="243">
        <v>1</v>
      </c>
      <c r="B28" s="1943">
        <v>2</v>
      </c>
      <c r="C28" s="1943"/>
      <c r="D28" s="1943">
        <v>3</v>
      </c>
      <c r="E28" s="1943"/>
      <c r="F28" s="243">
        <v>4</v>
      </c>
      <c r="G28" s="243">
        <v>5</v>
      </c>
      <c r="H28" s="214"/>
    </row>
    <row r="29" spans="1:15" x14ac:dyDescent="0.25">
      <c r="A29" s="244">
        <v>1</v>
      </c>
      <c r="B29" s="1899" t="s">
        <v>596</v>
      </c>
      <c r="C29" s="1900"/>
      <c r="D29" s="1953">
        <v>2180460</v>
      </c>
      <c r="E29" s="1953"/>
      <c r="F29" s="249">
        <v>0</v>
      </c>
      <c r="G29" s="247">
        <f>F29+D29</f>
        <v>2180460</v>
      </c>
      <c r="H29" s="214"/>
      <c r="L29" s="345" t="s">
        <v>571</v>
      </c>
      <c r="M29" s="346">
        <f>'vo3'!I32</f>
        <v>0</v>
      </c>
    </row>
    <row r="30" spans="1:15" x14ac:dyDescent="0.25">
      <c r="A30" s="248"/>
      <c r="B30" s="214"/>
      <c r="C30" s="214"/>
      <c r="D30" s="1944"/>
      <c r="E30" s="1944"/>
      <c r="F30" s="249"/>
      <c r="G30" s="249"/>
      <c r="H30" s="214"/>
      <c r="L30" s="345" t="s">
        <v>718</v>
      </c>
      <c r="M30" s="346">
        <f>'vo3'!I34</f>
        <v>0</v>
      </c>
    </row>
    <row r="31" spans="1:15" x14ac:dyDescent="0.25">
      <c r="A31" s="248">
        <v>2</v>
      </c>
      <c r="B31" s="1940" t="s">
        <v>652</v>
      </c>
      <c r="C31" s="1940"/>
      <c r="D31" s="1944">
        <v>0</v>
      </c>
      <c r="E31" s="1944"/>
      <c r="F31" s="249">
        <f>F29</f>
        <v>0</v>
      </c>
      <c r="G31" s="249">
        <f>F31+D31</f>
        <v>0</v>
      </c>
      <c r="H31" s="214"/>
      <c r="L31" s="345" t="s">
        <v>719</v>
      </c>
      <c r="M31" s="346">
        <f>'vo4'!G33</f>
        <v>0</v>
      </c>
      <c r="O31" s="206"/>
    </row>
    <row r="32" spans="1:15" x14ac:dyDescent="0.25">
      <c r="A32" s="248"/>
      <c r="B32" s="214"/>
      <c r="C32" s="214"/>
      <c r="D32" s="1944"/>
      <c r="E32" s="1944"/>
      <c r="F32" s="249"/>
      <c r="G32" s="249"/>
      <c r="H32" s="214"/>
      <c r="L32" s="345" t="s">
        <v>719</v>
      </c>
      <c r="M32" s="346"/>
      <c r="O32" s="206"/>
    </row>
    <row r="33" spans="1:15" x14ac:dyDescent="0.25">
      <c r="A33" s="255">
        <v>3</v>
      </c>
      <c r="B33" s="1954" t="s">
        <v>608</v>
      </c>
      <c r="C33" s="1954"/>
      <c r="D33" s="1955">
        <f>D29+D31</f>
        <v>2180460</v>
      </c>
      <c r="E33" s="1955"/>
      <c r="F33" s="256">
        <f>F31-F29</f>
        <v>0</v>
      </c>
      <c r="G33" s="256">
        <f>G29-G31</f>
        <v>2180460</v>
      </c>
      <c r="H33" s="214"/>
      <c r="L33" s="345"/>
      <c r="M33" s="346"/>
    </row>
    <row r="34" spans="1:15" x14ac:dyDescent="0.25">
      <c r="A34" s="257"/>
      <c r="B34" s="257"/>
      <c r="C34" s="257"/>
      <c r="D34" s="257"/>
      <c r="E34" s="257"/>
      <c r="F34" s="257"/>
      <c r="G34" s="257"/>
      <c r="H34" s="214"/>
      <c r="K34" s="340"/>
      <c r="M34" s="206">
        <f>M31+M30</f>
        <v>0</v>
      </c>
    </row>
    <row r="35" spans="1:15" x14ac:dyDescent="0.25">
      <c r="A35" s="214"/>
      <c r="B35" s="214"/>
      <c r="C35" s="214"/>
      <c r="D35" s="214"/>
      <c r="E35" s="214"/>
      <c r="F35" s="214"/>
      <c r="G35" s="214"/>
      <c r="H35" s="214"/>
      <c r="M35" s="206"/>
    </row>
    <row r="36" spans="1:15" x14ac:dyDescent="0.25">
      <c r="A36" s="233" t="s">
        <v>653</v>
      </c>
      <c r="B36" s="214"/>
      <c r="C36" s="214"/>
      <c r="D36" s="214"/>
      <c r="E36" s="214"/>
      <c r="F36" s="214"/>
      <c r="G36" s="214"/>
      <c r="H36" s="214"/>
      <c r="K36" s="82"/>
      <c r="O36" s="340">
        <f>G33-E40</f>
        <v>0</v>
      </c>
    </row>
    <row r="37" spans="1:15" x14ac:dyDescent="0.25">
      <c r="A37" s="214" t="s">
        <v>654</v>
      </c>
      <c r="B37" s="214"/>
      <c r="C37" s="214"/>
      <c r="D37" s="214"/>
      <c r="E37" s="214"/>
      <c r="F37" s="214"/>
      <c r="G37" s="258"/>
      <c r="H37" s="214"/>
      <c r="K37" s="340"/>
      <c r="M37" s="206"/>
      <c r="O37" s="206"/>
    </row>
    <row r="38" spans="1:15" x14ac:dyDescent="0.25">
      <c r="A38" s="214"/>
      <c r="B38" s="214" t="s">
        <v>655</v>
      </c>
      <c r="C38" s="214" t="s">
        <v>656</v>
      </c>
      <c r="D38" s="214"/>
      <c r="E38" s="258">
        <v>650</v>
      </c>
      <c r="F38" s="214"/>
      <c r="G38" s="214"/>
      <c r="H38" s="214"/>
    </row>
    <row r="39" spans="1:15" ht="15.75" thickBot="1" x14ac:dyDescent="0.3">
      <c r="A39" s="214"/>
      <c r="B39" s="214" t="s">
        <v>655</v>
      </c>
      <c r="C39" s="214" t="s">
        <v>657</v>
      </c>
      <c r="D39" s="214"/>
      <c r="E39" s="259">
        <v>2179810</v>
      </c>
      <c r="F39" s="214"/>
      <c r="G39" s="214"/>
      <c r="H39" s="214"/>
    </row>
    <row r="40" spans="1:15" x14ac:dyDescent="0.25">
      <c r="A40" s="253"/>
      <c r="B40" s="253"/>
      <c r="C40" s="214"/>
      <c r="D40" s="214"/>
      <c r="E40" s="260">
        <f>SUM(E38:E39)</f>
        <v>2180460</v>
      </c>
      <c r="F40" s="214"/>
      <c r="G40" s="214"/>
      <c r="H40" s="214"/>
      <c r="K40" s="340"/>
    </row>
    <row r="41" spans="1:15" x14ac:dyDescent="0.25">
      <c r="A41" s="253"/>
      <c r="B41" s="253"/>
      <c r="C41" s="214"/>
      <c r="D41" s="214"/>
      <c r="E41" s="260"/>
      <c r="F41" s="214"/>
      <c r="G41" s="214"/>
      <c r="H41" s="214"/>
    </row>
    <row r="42" spans="1:15" x14ac:dyDescent="0.25">
      <c r="A42" s="253"/>
      <c r="B42" s="253"/>
      <c r="C42" s="214"/>
      <c r="D42" s="214"/>
      <c r="E42" s="260"/>
      <c r="F42" s="214"/>
      <c r="G42" s="214"/>
      <c r="H42" s="214"/>
      <c r="K42" s="340"/>
    </row>
    <row r="43" spans="1:15" x14ac:dyDescent="0.25">
      <c r="A43" s="1947" t="s">
        <v>609</v>
      </c>
      <c r="B43" s="1947"/>
      <c r="C43" s="1947"/>
      <c r="D43" s="1947"/>
      <c r="E43" s="1947"/>
      <c r="F43" s="1947"/>
      <c r="G43" s="1947"/>
      <c r="H43" s="1947"/>
      <c r="K43" s="340"/>
    </row>
    <row r="44" spans="1:15" x14ac:dyDescent="0.25">
      <c r="A44" s="1947"/>
      <c r="B44" s="1947"/>
      <c r="C44" s="1947"/>
      <c r="D44" s="1947"/>
      <c r="E44" s="1947"/>
      <c r="F44" s="1947"/>
      <c r="G44" s="1947"/>
      <c r="H44" s="1947"/>
    </row>
    <row r="45" spans="1:15" x14ac:dyDescent="0.25">
      <c r="A45" s="214"/>
      <c r="B45" s="214"/>
      <c r="C45" s="214"/>
      <c r="D45" s="214"/>
      <c r="E45" s="214"/>
      <c r="F45" s="1922" t="s">
        <v>1158</v>
      </c>
      <c r="G45" s="1922"/>
      <c r="H45" s="214"/>
    </row>
    <row r="46" spans="1:15" x14ac:dyDescent="0.25">
      <c r="A46" s="1922" t="s">
        <v>610</v>
      </c>
      <c r="B46" s="1922"/>
      <c r="C46" s="1922"/>
      <c r="D46" s="214"/>
      <c r="E46" s="214"/>
      <c r="F46" s="1922" t="s">
        <v>611</v>
      </c>
      <c r="G46" s="1922"/>
      <c r="H46" s="214"/>
    </row>
    <row r="47" spans="1:15" x14ac:dyDescent="0.25">
      <c r="A47" s="214"/>
      <c r="B47" s="214"/>
      <c r="C47" s="214"/>
      <c r="D47" s="214"/>
      <c r="E47" s="214"/>
      <c r="F47" s="1922"/>
      <c r="G47" s="1922"/>
      <c r="H47" s="214"/>
    </row>
    <row r="48" spans="1:15" x14ac:dyDescent="0.25">
      <c r="A48" s="214"/>
      <c r="B48" s="214"/>
      <c r="C48" s="214"/>
      <c r="D48" s="214"/>
      <c r="E48" s="214"/>
      <c r="F48" s="214"/>
      <c r="G48" s="214"/>
      <c r="H48" s="214"/>
    </row>
    <row r="49" spans="1:8" x14ac:dyDescent="0.25">
      <c r="A49" s="214"/>
      <c r="B49" s="214"/>
      <c r="C49" s="214"/>
      <c r="D49" s="214"/>
      <c r="E49" s="214"/>
      <c r="F49" s="214"/>
      <c r="G49" s="214"/>
      <c r="H49" s="214"/>
    </row>
    <row r="50" spans="1:8" x14ac:dyDescent="0.25">
      <c r="A50" s="1957" t="s">
        <v>647</v>
      </c>
      <c r="B50" s="1957"/>
      <c r="C50" s="1957"/>
      <c r="D50" s="214"/>
      <c r="E50" s="214"/>
      <c r="F50" s="1956" t="s">
        <v>582</v>
      </c>
      <c r="G50" s="1956"/>
      <c r="H50" s="214"/>
    </row>
    <row r="51" spans="1:8" x14ac:dyDescent="0.25">
      <c r="A51" s="214"/>
      <c r="B51" s="214"/>
      <c r="C51" s="214"/>
      <c r="D51" s="214"/>
      <c r="E51" s="214"/>
      <c r="F51" s="1922" t="s">
        <v>658</v>
      </c>
      <c r="G51" s="1922"/>
      <c r="H51" s="214"/>
    </row>
    <row r="52" spans="1:8" x14ac:dyDescent="0.25">
      <c r="A52" s="1922"/>
      <c r="B52" s="1922"/>
      <c r="C52" s="1922"/>
      <c r="D52" s="1922"/>
      <c r="E52" s="1922"/>
      <c r="F52" s="1922"/>
      <c r="G52" s="1922"/>
      <c r="H52" s="1922"/>
    </row>
    <row r="53" spans="1:8" x14ac:dyDescent="0.25">
      <c r="A53" s="1922"/>
      <c r="B53" s="1922"/>
      <c r="C53" s="1922"/>
      <c r="D53" s="1922"/>
      <c r="E53" s="1922"/>
      <c r="F53" s="1922"/>
      <c r="G53" s="1922"/>
      <c r="H53" s="1922"/>
    </row>
    <row r="54" spans="1:8" x14ac:dyDescent="0.25">
      <c r="A54" s="214"/>
      <c r="B54" s="214"/>
      <c r="C54" s="214"/>
      <c r="D54" s="214"/>
      <c r="E54" s="214"/>
      <c r="F54" s="214"/>
      <c r="G54" s="214"/>
      <c r="H54" s="214"/>
    </row>
    <row r="55" spans="1:8" x14ac:dyDescent="0.25">
      <c r="A55" s="214"/>
      <c r="B55" s="214"/>
      <c r="C55" s="214"/>
      <c r="D55" s="214"/>
      <c r="E55" s="214"/>
      <c r="F55" s="214"/>
      <c r="G55" s="214"/>
      <c r="H55" s="214"/>
    </row>
    <row r="56" spans="1:8" x14ac:dyDescent="0.25">
      <c r="A56" s="1956"/>
      <c r="B56" s="1956"/>
      <c r="C56" s="1956"/>
      <c r="D56" s="1956"/>
      <c r="E56" s="1956"/>
      <c r="F56" s="1956"/>
      <c r="G56" s="1956"/>
      <c r="H56" s="1956"/>
    </row>
    <row r="57" spans="1:8" x14ac:dyDescent="0.25">
      <c r="A57" s="1922"/>
      <c r="B57" s="1922"/>
      <c r="C57" s="1922"/>
      <c r="D57" s="1922"/>
      <c r="E57" s="1922"/>
      <c r="F57" s="1922"/>
      <c r="G57" s="1922"/>
      <c r="H57" s="1922"/>
    </row>
    <row r="58" spans="1:8" x14ac:dyDescent="0.25">
      <c r="A58" s="214"/>
      <c r="B58" s="214"/>
      <c r="C58" s="214"/>
      <c r="D58" s="214"/>
      <c r="E58" s="214"/>
      <c r="F58" s="214"/>
      <c r="G58" s="214"/>
      <c r="H58" s="214"/>
    </row>
    <row r="59" spans="1:8" ht="15.75" x14ac:dyDescent="0.25">
      <c r="A59" s="261"/>
      <c r="B59" s="261"/>
      <c r="C59" s="261"/>
      <c r="D59" s="261"/>
      <c r="E59" s="261"/>
      <c r="F59" s="261"/>
      <c r="G59" s="261"/>
      <c r="H59" s="261"/>
    </row>
  </sheetData>
  <mergeCells count="38">
    <mergeCell ref="A56:H56"/>
    <mergeCell ref="A57:H57"/>
    <mergeCell ref="F47:G47"/>
    <mergeCell ref="A50:C50"/>
    <mergeCell ref="F50:G50"/>
    <mergeCell ref="F51:G51"/>
    <mergeCell ref="A52:H52"/>
    <mergeCell ref="A53:H53"/>
    <mergeCell ref="B33:C33"/>
    <mergeCell ref="D33:E33"/>
    <mergeCell ref="A43:H44"/>
    <mergeCell ref="F45:G45"/>
    <mergeCell ref="A46:C46"/>
    <mergeCell ref="F46:G46"/>
    <mergeCell ref="B24:H24"/>
    <mergeCell ref="B4:I4"/>
    <mergeCell ref="D32:E32"/>
    <mergeCell ref="A26:A27"/>
    <mergeCell ref="B26:C27"/>
    <mergeCell ref="D26:G26"/>
    <mergeCell ref="D27:E27"/>
    <mergeCell ref="B28:C28"/>
    <mergeCell ref="D28:E28"/>
    <mergeCell ref="B29:C29"/>
    <mergeCell ref="D29:E29"/>
    <mergeCell ref="D30:E30"/>
    <mergeCell ref="B31:C31"/>
    <mergeCell ref="D31:E31"/>
    <mergeCell ref="B1:H1"/>
    <mergeCell ref="B2:H2"/>
    <mergeCell ref="B3:H3"/>
    <mergeCell ref="A7:H7"/>
    <mergeCell ref="B23:E23"/>
    <mergeCell ref="A8:H8"/>
    <mergeCell ref="A10:I10"/>
    <mergeCell ref="E13:F13"/>
    <mergeCell ref="B18:E18"/>
    <mergeCell ref="E20:F20"/>
  </mergeCells>
  <pageMargins left="0.70866141732283472" right="0.19685039370078741" top="0.19685039370078741" bottom="0.39370078740157483" header="0.31496062992125984" footer="0.31496062992125984"/>
  <pageSetup paperSize="5" orientation="portrait" r:id="rId1"/>
  <drawing r:id="rId2"/>
  <legacyDrawing r:id="rId3"/>
  <oleObjects>
    <mc:AlternateContent xmlns:mc="http://schemas.openxmlformats.org/markup-compatibility/2006">
      <mc:Choice Requires="x14">
        <oleObject progId="CorelPhotoPaint.Image.8" shapeId="13313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504825</xdr:colOff>
                <xdr:row>4</xdr:row>
                <xdr:rowOff>95250</xdr:rowOff>
              </to>
            </anchor>
          </objectPr>
        </oleObject>
      </mc:Choice>
      <mc:Fallback>
        <oleObject progId="CorelPhotoPaint.Image.8" shapeId="13313" r:id="rId4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J39"/>
  <sheetViews>
    <sheetView topLeftCell="A10" workbookViewId="0">
      <selection activeCell="O19" sqref="O19"/>
    </sheetView>
  </sheetViews>
  <sheetFormatPr defaultRowHeight="15" x14ac:dyDescent="0.25"/>
  <cols>
    <col min="1" max="1" width="4" customWidth="1"/>
    <col min="2" max="2" width="11.85546875" customWidth="1"/>
    <col min="3" max="3" width="1.7109375" customWidth="1"/>
    <col min="12" max="12" width="3.28515625" customWidth="1"/>
  </cols>
  <sheetData>
    <row r="2" spans="1:10" ht="18.75" x14ac:dyDescent="0.25">
      <c r="C2" s="1888" t="s">
        <v>573</v>
      </c>
      <c r="D2" s="1888"/>
      <c r="E2" s="1888"/>
      <c r="F2" s="1888"/>
      <c r="G2" s="1888"/>
      <c r="H2" s="1888"/>
      <c r="I2" s="1888"/>
      <c r="J2" s="1888"/>
    </row>
    <row r="3" spans="1:10" ht="22.5" x14ac:dyDescent="0.25">
      <c r="C3" s="1889" t="s">
        <v>574</v>
      </c>
      <c r="D3" s="1889"/>
      <c r="E3" s="1889"/>
      <c r="F3" s="1889"/>
      <c r="G3" s="1889"/>
      <c r="H3" s="1889"/>
      <c r="I3" s="1889"/>
      <c r="J3" s="1889"/>
    </row>
    <row r="4" spans="1:10" ht="15.75" x14ac:dyDescent="0.25">
      <c r="C4" s="1890" t="s">
        <v>575</v>
      </c>
      <c r="D4" s="1890"/>
      <c r="E4" s="1890"/>
      <c r="F4" s="1890"/>
      <c r="G4" s="1890"/>
      <c r="H4" s="1890"/>
      <c r="I4" s="1890"/>
      <c r="J4" s="1890"/>
    </row>
    <row r="5" spans="1:10" ht="15.75" customHeight="1" x14ac:dyDescent="0.25">
      <c r="C5" s="1890" t="s">
        <v>762</v>
      </c>
      <c r="D5" s="1890"/>
      <c r="E5" s="1890"/>
      <c r="F5" s="1890"/>
      <c r="G5" s="1890"/>
      <c r="H5" s="1890"/>
      <c r="I5" s="1890"/>
      <c r="J5" s="1890"/>
    </row>
    <row r="6" spans="1:10" ht="15.75" thickBot="1" x14ac:dyDescent="0.3">
      <c r="A6" s="207"/>
      <c r="B6" s="207"/>
      <c r="C6" s="207"/>
      <c r="D6" s="207"/>
      <c r="E6" s="207"/>
      <c r="F6" s="207"/>
      <c r="G6" s="207"/>
      <c r="H6" s="207"/>
      <c r="I6" s="207"/>
      <c r="J6" s="207"/>
    </row>
    <row r="7" spans="1:10" ht="15.75" thickTop="1" x14ac:dyDescent="0.25">
      <c r="A7" s="77"/>
      <c r="B7" s="77"/>
      <c r="C7" s="77"/>
      <c r="D7" s="77"/>
      <c r="E7" s="77"/>
      <c r="F7" s="77"/>
      <c r="G7" s="77"/>
      <c r="H7" s="77"/>
      <c r="I7" s="77"/>
      <c r="J7" s="77"/>
    </row>
    <row r="8" spans="1:10" ht="15.75" x14ac:dyDescent="0.25">
      <c r="I8" s="1959" t="s">
        <v>659</v>
      </c>
      <c r="J8" s="1959"/>
    </row>
    <row r="9" spans="1:10" ht="15.75" x14ac:dyDescent="0.25">
      <c r="A9" s="1862" t="s">
        <v>577</v>
      </c>
      <c r="B9" s="1862"/>
      <c r="C9" s="1862"/>
      <c r="D9" s="1862"/>
      <c r="E9" s="1862"/>
      <c r="F9" s="1862"/>
      <c r="G9" s="1862"/>
      <c r="H9" s="1862"/>
      <c r="I9" s="1862"/>
      <c r="J9" s="1862"/>
    </row>
    <row r="10" spans="1:10" ht="15.75" x14ac:dyDescent="0.25">
      <c r="A10" s="1862" t="s">
        <v>660</v>
      </c>
      <c r="B10" s="1862"/>
      <c r="C10" s="1862"/>
      <c r="D10" s="1862"/>
      <c r="E10" s="1862"/>
      <c r="F10" s="1862"/>
      <c r="G10" s="1862"/>
      <c r="H10" s="1862"/>
      <c r="I10" s="1862"/>
      <c r="J10" s="1862"/>
    </row>
    <row r="11" spans="1:10" ht="15.75" x14ac:dyDescent="0.25">
      <c r="A11" s="1862" t="s">
        <v>661</v>
      </c>
      <c r="B11" s="1862"/>
      <c r="C11" s="1862"/>
      <c r="D11" s="1862"/>
      <c r="E11" s="1862"/>
      <c r="F11" s="1862"/>
      <c r="G11" s="1862"/>
      <c r="H11" s="1862"/>
      <c r="I11" s="1862"/>
      <c r="J11" s="1862"/>
    </row>
    <row r="12" spans="1:10" ht="15.75" x14ac:dyDescent="0.25">
      <c r="A12" s="148"/>
      <c r="B12" s="148"/>
      <c r="C12" s="148"/>
      <c r="D12" s="148"/>
      <c r="E12" s="148"/>
      <c r="F12" s="148"/>
      <c r="G12" s="148"/>
      <c r="H12" s="148"/>
      <c r="I12" s="148"/>
      <c r="J12" s="148"/>
    </row>
    <row r="13" spans="1:10" ht="15.75" x14ac:dyDescent="0.25">
      <c r="A13" s="262"/>
      <c r="B13" s="262"/>
      <c r="C13" s="262"/>
      <c r="D13" s="262"/>
      <c r="E13" s="262"/>
      <c r="F13" s="262"/>
      <c r="G13" s="262"/>
      <c r="H13" s="262"/>
      <c r="I13" s="262"/>
      <c r="J13" s="262"/>
    </row>
    <row r="14" spans="1:10" ht="16.5" customHeight="1" x14ac:dyDescent="0.25">
      <c r="A14" s="263"/>
      <c r="B14" s="1892" t="s">
        <v>1141</v>
      </c>
      <c r="C14" s="1892"/>
      <c r="D14" s="1892"/>
      <c r="E14" s="1892"/>
      <c r="F14" s="1892"/>
      <c r="G14" s="1892"/>
      <c r="H14" s="1892"/>
      <c r="I14" s="1892"/>
      <c r="J14" s="1892"/>
    </row>
    <row r="15" spans="1:10" ht="16.5" x14ac:dyDescent="0.3">
      <c r="A15" s="263" t="s">
        <v>662</v>
      </c>
      <c r="B15" s="208" t="s">
        <v>579</v>
      </c>
      <c r="C15" s="208"/>
      <c r="D15" s="208"/>
      <c r="E15" s="208"/>
      <c r="F15" s="208"/>
      <c r="G15" s="208"/>
      <c r="H15" s="208"/>
      <c r="I15" s="208"/>
      <c r="J15" s="208"/>
    </row>
    <row r="16" spans="1:10" ht="15.75" x14ac:dyDescent="0.25">
      <c r="A16" s="263"/>
      <c r="B16" s="263"/>
      <c r="C16" s="263"/>
      <c r="D16" s="263"/>
      <c r="E16" s="263"/>
      <c r="F16" s="263"/>
      <c r="G16" s="263"/>
      <c r="H16" s="263"/>
      <c r="I16" s="263"/>
      <c r="J16" s="263"/>
    </row>
    <row r="17" spans="1:10" ht="15.75" x14ac:dyDescent="0.25">
      <c r="A17" s="263"/>
      <c r="B17" s="263" t="s">
        <v>663</v>
      </c>
      <c r="C17" s="263" t="s">
        <v>581</v>
      </c>
      <c r="D17" s="263" t="s">
        <v>631</v>
      </c>
      <c r="E17" s="263"/>
      <c r="F17" s="263"/>
      <c r="G17" s="263"/>
      <c r="H17" s="263"/>
      <c r="I17" s="263"/>
      <c r="J17" s="263"/>
    </row>
    <row r="18" spans="1:10" ht="15.75" x14ac:dyDescent="0.25">
      <c r="A18" s="263"/>
      <c r="B18" s="263" t="s">
        <v>583</v>
      </c>
      <c r="C18" s="263" t="s">
        <v>581</v>
      </c>
      <c r="D18" s="263" t="s">
        <v>632</v>
      </c>
      <c r="E18" s="263"/>
      <c r="F18" s="263"/>
      <c r="G18" s="263"/>
      <c r="H18" s="263"/>
      <c r="I18" s="263"/>
      <c r="J18" s="263"/>
    </row>
    <row r="19" spans="1:10" ht="15.75" x14ac:dyDescent="0.25">
      <c r="A19" s="263"/>
      <c r="B19" s="263" t="s">
        <v>585</v>
      </c>
      <c r="C19" s="263" t="s">
        <v>581</v>
      </c>
      <c r="D19" s="263" t="s">
        <v>664</v>
      </c>
      <c r="E19" s="263"/>
      <c r="F19" s="263"/>
      <c r="G19" s="263"/>
      <c r="H19" s="263"/>
      <c r="I19" s="263"/>
      <c r="J19" s="263"/>
    </row>
    <row r="20" spans="1:10" ht="15.75" x14ac:dyDescent="0.25">
      <c r="A20" s="263"/>
      <c r="B20" s="263" t="s">
        <v>645</v>
      </c>
      <c r="C20" s="263" t="s">
        <v>581</v>
      </c>
      <c r="D20" s="263" t="s">
        <v>462</v>
      </c>
      <c r="E20" s="263"/>
      <c r="F20" s="263"/>
      <c r="G20" s="263"/>
      <c r="H20" s="263"/>
      <c r="I20" s="263"/>
      <c r="J20" s="263"/>
    </row>
    <row r="21" spans="1:10" ht="15.75" x14ac:dyDescent="0.25">
      <c r="A21" s="263"/>
      <c r="B21" s="263"/>
      <c r="C21" s="263"/>
      <c r="D21" s="263"/>
      <c r="E21" s="263"/>
      <c r="F21" s="263"/>
      <c r="G21" s="263"/>
      <c r="H21" s="263"/>
      <c r="I21" s="263"/>
      <c r="J21" s="263"/>
    </row>
    <row r="22" spans="1:10" ht="15.75" x14ac:dyDescent="0.25">
      <c r="A22" s="263" t="s">
        <v>665</v>
      </c>
      <c r="B22" s="263"/>
      <c r="C22" s="263"/>
      <c r="D22" s="263"/>
      <c r="E22" s="263"/>
      <c r="F22" s="263"/>
      <c r="G22" s="263"/>
      <c r="H22" s="263"/>
      <c r="I22" s="263"/>
      <c r="J22" s="263"/>
    </row>
    <row r="23" spans="1:10" ht="15.75" x14ac:dyDescent="0.25">
      <c r="A23" s="348" t="s">
        <v>1144</v>
      </c>
      <c r="B23" s="348"/>
      <c r="C23" s="348"/>
      <c r="D23" s="348"/>
      <c r="E23" s="348"/>
      <c r="F23" s="348"/>
      <c r="G23" s="348"/>
      <c r="H23" s="348"/>
      <c r="I23" s="348"/>
      <c r="J23" s="263"/>
    </row>
    <row r="24" spans="1:10" ht="15.75" x14ac:dyDescent="0.25">
      <c r="A24" s="263"/>
      <c r="B24" s="263" t="s">
        <v>666</v>
      </c>
      <c r="C24" s="263"/>
      <c r="D24" s="263"/>
      <c r="E24" s="263"/>
      <c r="F24" s="263"/>
      <c r="G24" s="263"/>
      <c r="H24" s="263"/>
      <c r="I24" s="263"/>
      <c r="J24" s="263"/>
    </row>
    <row r="25" spans="1:10" ht="15.75" x14ac:dyDescent="0.25">
      <c r="A25" s="263" t="s">
        <v>667</v>
      </c>
      <c r="B25" s="263"/>
      <c r="C25" s="263"/>
      <c r="D25" s="263"/>
      <c r="E25" s="263"/>
      <c r="F25" s="263"/>
      <c r="G25" s="263"/>
      <c r="H25" s="263"/>
      <c r="I25" s="263"/>
      <c r="J25" s="263"/>
    </row>
    <row r="26" spans="1:10" ht="15.75" x14ac:dyDescent="0.25">
      <c r="A26" s="263"/>
      <c r="B26" s="263"/>
      <c r="C26" s="263"/>
      <c r="D26" s="263"/>
      <c r="E26" s="263"/>
      <c r="F26" s="263"/>
      <c r="G26" s="263"/>
      <c r="H26" s="263"/>
      <c r="I26" s="263"/>
      <c r="J26" s="263"/>
    </row>
    <row r="27" spans="1:10" ht="15.75" x14ac:dyDescent="0.25">
      <c r="A27" s="263"/>
      <c r="B27" s="263"/>
      <c r="C27" s="263"/>
      <c r="D27" s="263"/>
      <c r="E27" s="263"/>
      <c r="F27" s="263"/>
      <c r="G27" s="263" t="str">
        <f>PPK!F37</f>
        <v>Gemawang.  03  Januari     2017</v>
      </c>
      <c r="H27" s="263"/>
      <c r="I27" s="263"/>
      <c r="J27" s="263"/>
    </row>
    <row r="28" spans="1:10" ht="15.75" x14ac:dyDescent="0.25">
      <c r="A28" s="263"/>
      <c r="B28" s="263"/>
      <c r="C28" s="263"/>
      <c r="D28" s="263"/>
      <c r="E28" s="263"/>
      <c r="F28" s="263"/>
      <c r="G28" s="263"/>
      <c r="H28" s="263"/>
      <c r="I28" s="263"/>
      <c r="J28" s="263"/>
    </row>
    <row r="29" spans="1:10" ht="15.75" x14ac:dyDescent="0.25">
      <c r="A29" s="263"/>
      <c r="B29" s="263"/>
      <c r="C29" s="263"/>
      <c r="D29" s="263"/>
      <c r="E29" s="263"/>
      <c r="F29" s="263"/>
      <c r="G29" s="1958" t="s">
        <v>664</v>
      </c>
      <c r="H29" s="1958"/>
      <c r="I29" s="1958"/>
      <c r="J29" s="263"/>
    </row>
    <row r="30" spans="1:10" ht="15.75" x14ac:dyDescent="0.25">
      <c r="A30" s="263"/>
      <c r="B30" s="263"/>
      <c r="C30" s="263"/>
      <c r="D30" s="263"/>
      <c r="E30" s="263"/>
      <c r="F30" s="263"/>
      <c r="G30" s="263"/>
      <c r="H30" s="263"/>
      <c r="I30" s="263"/>
      <c r="J30" s="263"/>
    </row>
    <row r="31" spans="1:10" ht="15.75" x14ac:dyDescent="0.25">
      <c r="A31" s="263"/>
      <c r="B31" s="263"/>
      <c r="C31" s="263"/>
      <c r="D31" s="263"/>
      <c r="E31" s="263"/>
      <c r="F31" s="263"/>
      <c r="G31" s="263"/>
      <c r="H31" s="263"/>
      <c r="I31" s="263"/>
      <c r="J31" s="263"/>
    </row>
    <row r="32" spans="1:10" ht="15.75" x14ac:dyDescent="0.25">
      <c r="A32" s="263"/>
      <c r="B32" s="263"/>
      <c r="C32" s="263"/>
      <c r="D32" s="263"/>
      <c r="E32" s="263"/>
      <c r="F32" s="263"/>
      <c r="G32" s="263"/>
      <c r="H32" s="263"/>
      <c r="I32" s="263"/>
      <c r="J32" s="263"/>
    </row>
    <row r="33" spans="1:10" ht="15.75" x14ac:dyDescent="0.25">
      <c r="A33" s="263"/>
      <c r="B33" s="263"/>
      <c r="C33" s="263"/>
      <c r="D33" s="263"/>
      <c r="E33" s="263"/>
      <c r="F33" s="263"/>
      <c r="G33" s="263"/>
      <c r="H33" s="263"/>
      <c r="I33" s="263"/>
      <c r="J33" s="263"/>
    </row>
    <row r="34" spans="1:10" ht="15.75" x14ac:dyDescent="0.25">
      <c r="A34" s="263"/>
      <c r="B34" s="263"/>
      <c r="C34" s="263"/>
      <c r="D34" s="263"/>
      <c r="E34" s="263"/>
      <c r="F34" s="263"/>
      <c r="G34" s="1958" t="s">
        <v>631</v>
      </c>
      <c r="H34" s="1958"/>
      <c r="I34" s="1958"/>
      <c r="J34" s="263"/>
    </row>
    <row r="35" spans="1:10" ht="15.75" x14ac:dyDescent="0.25">
      <c r="A35" s="263"/>
      <c r="B35" s="263"/>
      <c r="C35" s="263"/>
      <c r="D35" s="263"/>
      <c r="E35" s="263"/>
      <c r="F35" s="263"/>
      <c r="G35" s="1958" t="s">
        <v>640</v>
      </c>
      <c r="H35" s="1958"/>
      <c r="I35" s="1958"/>
      <c r="J35" s="263"/>
    </row>
    <row r="36" spans="1:10" ht="15.75" x14ac:dyDescent="0.25">
      <c r="A36" s="263"/>
      <c r="B36" s="263"/>
      <c r="C36" s="263"/>
      <c r="D36" s="263"/>
      <c r="E36" s="263"/>
      <c r="F36" s="263"/>
      <c r="G36" s="263"/>
      <c r="H36" s="263"/>
      <c r="I36" s="263"/>
      <c r="J36" s="263"/>
    </row>
    <row r="37" spans="1:10" ht="15.75" x14ac:dyDescent="0.25">
      <c r="A37" s="263"/>
      <c r="B37" s="263"/>
      <c r="C37" s="263"/>
      <c r="D37" s="263"/>
      <c r="E37" s="263"/>
      <c r="F37" s="263"/>
      <c r="G37" s="263"/>
      <c r="H37" s="263"/>
      <c r="I37" s="263"/>
      <c r="J37" s="263"/>
    </row>
    <row r="38" spans="1:10" ht="15.75" x14ac:dyDescent="0.25">
      <c r="A38" s="263"/>
      <c r="B38" s="263"/>
      <c r="C38" s="263"/>
      <c r="D38" s="263"/>
      <c r="E38" s="263"/>
      <c r="F38" s="263"/>
      <c r="G38" s="263"/>
      <c r="H38" s="263"/>
      <c r="I38" s="263"/>
      <c r="J38" s="263"/>
    </row>
    <row r="39" spans="1:10" ht="15.75" x14ac:dyDescent="0.25">
      <c r="A39" s="263"/>
      <c r="B39" s="263"/>
      <c r="C39" s="263"/>
      <c r="D39" s="263"/>
      <c r="E39" s="263"/>
      <c r="F39" s="263"/>
      <c r="G39" s="263"/>
      <c r="H39" s="263"/>
      <c r="I39" s="263"/>
      <c r="J39" s="263"/>
    </row>
  </sheetData>
  <mergeCells count="12">
    <mergeCell ref="G35:I35"/>
    <mergeCell ref="C2:J2"/>
    <mergeCell ref="C3:J3"/>
    <mergeCell ref="C4:J4"/>
    <mergeCell ref="C5:J5"/>
    <mergeCell ref="I8:J8"/>
    <mergeCell ref="A9:J9"/>
    <mergeCell ref="A10:J10"/>
    <mergeCell ref="A11:J11"/>
    <mergeCell ref="B14:J14"/>
    <mergeCell ref="G29:I29"/>
    <mergeCell ref="G34:I34"/>
  </mergeCells>
  <pageMargins left="0.70866141732283472" right="0.19685039370078741" top="0.19685039370078741" bottom="0.39370078740157483" header="0.31496062992125984" footer="0.31496062992125984"/>
  <pageSetup paperSize="5" orientation="portrait" r:id="rId1"/>
  <drawing r:id="rId2"/>
  <legacyDrawing r:id="rId3"/>
  <oleObjects>
    <mc:AlternateContent xmlns:mc="http://schemas.openxmlformats.org/markup-compatibility/2006">
      <mc:Choice Requires="x14">
        <oleObject progId="CorelPhotoPaint.Image.8" shapeId="14337" r:id="rId4">
          <objectPr defaultSize="0" autoPict="0" r:id="rId5">
            <anchor moveWithCells="1" sizeWithCells="1">
              <from>
                <xdr:col>1</xdr:col>
                <xdr:colOff>0</xdr:colOff>
                <xdr:row>1</xdr:row>
                <xdr:rowOff>0</xdr:rowOff>
              </from>
              <to>
                <xdr:col>3</xdr:col>
                <xdr:colOff>0</xdr:colOff>
                <xdr:row>5</xdr:row>
                <xdr:rowOff>123825</xdr:rowOff>
              </to>
            </anchor>
          </objectPr>
        </oleObject>
      </mc:Choice>
      <mc:Fallback>
        <oleObject progId="CorelPhotoPaint.Image.8" shapeId="14337" r:id="rId4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R53"/>
  <sheetViews>
    <sheetView topLeftCell="A19" workbookViewId="0">
      <selection activeCell="O41" sqref="O41"/>
    </sheetView>
  </sheetViews>
  <sheetFormatPr defaultRowHeight="15" x14ac:dyDescent="0.25"/>
  <cols>
    <col min="1" max="1" width="3.140625" customWidth="1"/>
    <col min="3" max="3" width="2.5703125" customWidth="1"/>
    <col min="4" max="4" width="11.7109375" customWidth="1"/>
    <col min="5" max="5" width="12.28515625" customWidth="1"/>
    <col min="6" max="6" width="14" customWidth="1"/>
    <col min="7" max="7" width="12.7109375" customWidth="1"/>
    <col min="8" max="8" width="14" customWidth="1"/>
    <col min="9" max="9" width="13" customWidth="1"/>
    <col min="10" max="10" width="1.85546875" customWidth="1"/>
    <col min="11" max="11" width="2.28515625" customWidth="1"/>
    <col min="13" max="13" width="14.28515625" customWidth="1"/>
    <col min="15" max="15" width="14" customWidth="1"/>
    <col min="16" max="16" width="12.5703125" bestFit="1" customWidth="1"/>
  </cols>
  <sheetData>
    <row r="2" spans="1:10" ht="18.75" x14ac:dyDescent="0.25">
      <c r="C2" s="1888" t="s">
        <v>573</v>
      </c>
      <c r="D2" s="1888"/>
      <c r="E2" s="1888"/>
      <c r="F2" s="1888"/>
      <c r="G2" s="1888"/>
      <c r="H2" s="1888"/>
      <c r="I2" s="1888"/>
      <c r="J2" s="264"/>
    </row>
    <row r="3" spans="1:10" ht="22.5" x14ac:dyDescent="0.25">
      <c r="C3" s="1889" t="s">
        <v>574</v>
      </c>
      <c r="D3" s="1889"/>
      <c r="E3" s="1889"/>
      <c r="F3" s="1889"/>
      <c r="G3" s="1889"/>
      <c r="H3" s="1889"/>
      <c r="I3" s="1889"/>
      <c r="J3" s="265"/>
    </row>
    <row r="4" spans="1:10" ht="15.75" x14ac:dyDescent="0.25">
      <c r="C4" s="1890" t="s">
        <v>575</v>
      </c>
      <c r="D4" s="1890"/>
      <c r="E4" s="1890"/>
      <c r="F4" s="1890"/>
      <c r="G4" s="1890"/>
      <c r="H4" s="1890"/>
      <c r="I4" s="1890"/>
      <c r="J4" s="266"/>
    </row>
    <row r="5" spans="1:10" ht="15.75" customHeight="1" x14ac:dyDescent="0.25">
      <c r="C5" s="1890" t="s">
        <v>762</v>
      </c>
      <c r="D5" s="1890"/>
      <c r="E5" s="1890"/>
      <c r="F5" s="1890"/>
      <c r="G5" s="1890"/>
      <c r="H5" s="1890"/>
      <c r="I5" s="1890"/>
      <c r="J5" s="1890"/>
    </row>
    <row r="6" spans="1:10" ht="15.75" thickBot="1" x14ac:dyDescent="0.3">
      <c r="A6" s="207"/>
      <c r="B6" s="207"/>
      <c r="C6" s="207"/>
      <c r="D6" s="207"/>
      <c r="E6" s="207"/>
      <c r="F6" s="207"/>
      <c r="G6" s="207"/>
      <c r="H6" s="207"/>
      <c r="I6" s="207"/>
      <c r="J6" s="207"/>
    </row>
    <row r="7" spans="1:10" ht="15.75" thickTop="1" x14ac:dyDescent="0.25">
      <c r="A7" s="77"/>
      <c r="B7" s="77"/>
      <c r="C7" s="77"/>
      <c r="D7" s="77"/>
      <c r="E7" s="77"/>
      <c r="F7" s="77"/>
      <c r="G7" s="77"/>
      <c r="H7" s="77"/>
      <c r="I7" s="77"/>
      <c r="J7" s="77"/>
    </row>
    <row r="8" spans="1:10" ht="15.75" x14ac:dyDescent="0.25">
      <c r="I8" s="149" t="s">
        <v>668</v>
      </c>
    </row>
    <row r="9" spans="1:10" ht="15.75" x14ac:dyDescent="0.25">
      <c r="A9" s="1862" t="s">
        <v>577</v>
      </c>
      <c r="B9" s="1862"/>
      <c r="C9" s="1862"/>
      <c r="D9" s="1862"/>
      <c r="E9" s="1862"/>
      <c r="F9" s="1862"/>
      <c r="G9" s="1862"/>
      <c r="H9" s="1862"/>
      <c r="I9" s="1862"/>
      <c r="J9" s="1862"/>
    </row>
    <row r="10" spans="1:10" ht="15.75" x14ac:dyDescent="0.25">
      <c r="A10" s="1862" t="s">
        <v>669</v>
      </c>
      <c r="B10" s="1862"/>
      <c r="C10" s="1862"/>
      <c r="D10" s="1862"/>
      <c r="E10" s="1862"/>
      <c r="F10" s="1862"/>
      <c r="G10" s="1862"/>
      <c r="H10" s="1862"/>
      <c r="I10" s="1862"/>
      <c r="J10" s="1862"/>
    </row>
    <row r="11" spans="1:10" ht="15.75" x14ac:dyDescent="0.25">
      <c r="A11" s="1862" t="s">
        <v>661</v>
      </c>
      <c r="B11" s="1862"/>
      <c r="C11" s="1862"/>
      <c r="D11" s="1862"/>
      <c r="E11" s="1862"/>
      <c r="F11" s="1862"/>
      <c r="G11" s="1862"/>
      <c r="H11" s="1862"/>
      <c r="I11" s="1862"/>
      <c r="J11" s="1862"/>
    </row>
    <row r="12" spans="1:10" ht="15.75" x14ac:dyDescent="0.25">
      <c r="A12" s="148"/>
      <c r="B12" s="148"/>
      <c r="C12" s="148"/>
      <c r="D12" s="148"/>
      <c r="E12" s="148"/>
      <c r="F12" s="148"/>
      <c r="G12" s="148"/>
      <c r="H12" s="148"/>
      <c r="I12" s="148"/>
      <c r="J12" s="148"/>
    </row>
    <row r="13" spans="1:10" ht="15.75" x14ac:dyDescent="0.25">
      <c r="A13" s="262"/>
      <c r="B13" s="262"/>
      <c r="C13" s="262"/>
      <c r="D13" s="262"/>
      <c r="E13" s="262"/>
      <c r="F13" s="262"/>
      <c r="G13" s="262"/>
      <c r="H13" s="262"/>
      <c r="I13" s="262"/>
      <c r="J13" s="262"/>
    </row>
    <row r="14" spans="1:10" ht="16.5" customHeight="1" x14ac:dyDescent="0.25">
      <c r="A14" s="263"/>
      <c r="B14" s="1892" t="s">
        <v>1141</v>
      </c>
      <c r="C14" s="1892"/>
      <c r="D14" s="1892"/>
      <c r="E14" s="1892"/>
      <c r="F14" s="1892"/>
      <c r="G14" s="1892"/>
      <c r="H14" s="1892"/>
      <c r="I14" s="1892"/>
      <c r="J14" s="1892"/>
    </row>
    <row r="15" spans="1:10" ht="16.5" x14ac:dyDescent="0.3">
      <c r="A15" s="263" t="s">
        <v>662</v>
      </c>
      <c r="B15" s="208" t="s">
        <v>579</v>
      </c>
      <c r="C15" s="208"/>
      <c r="D15" s="208"/>
      <c r="E15" s="208"/>
      <c r="F15" s="208"/>
      <c r="G15" s="208"/>
      <c r="H15" s="208"/>
      <c r="I15" s="208"/>
      <c r="J15" s="208"/>
    </row>
    <row r="16" spans="1:10" ht="15.75" x14ac:dyDescent="0.25">
      <c r="A16" s="263"/>
      <c r="B16" s="263"/>
      <c r="C16" s="263"/>
      <c r="D16" s="263"/>
      <c r="E16" s="263"/>
      <c r="F16" s="263"/>
      <c r="G16" s="263"/>
      <c r="H16" s="263"/>
      <c r="I16" s="263"/>
      <c r="J16" s="263"/>
    </row>
    <row r="17" spans="1:18" ht="15.75" x14ac:dyDescent="0.25">
      <c r="A17" s="263"/>
      <c r="B17" s="263" t="s">
        <v>663</v>
      </c>
      <c r="C17" s="263" t="s">
        <v>581</v>
      </c>
      <c r="D17" s="263" t="s">
        <v>631</v>
      </c>
      <c r="E17" s="263"/>
      <c r="F17" s="263"/>
      <c r="G17" s="263"/>
      <c r="H17" s="263"/>
      <c r="I17" s="263"/>
      <c r="J17" s="263"/>
    </row>
    <row r="18" spans="1:18" ht="15.75" x14ac:dyDescent="0.25">
      <c r="A18" s="263"/>
      <c r="B18" s="263" t="s">
        <v>583</v>
      </c>
      <c r="C18" s="263" t="s">
        <v>581</v>
      </c>
      <c r="D18" s="263" t="s">
        <v>632</v>
      </c>
      <c r="E18" s="263"/>
      <c r="F18" s="263"/>
      <c r="G18" s="263"/>
      <c r="H18" s="263"/>
      <c r="I18" s="263"/>
      <c r="J18" s="263"/>
    </row>
    <row r="19" spans="1:18" ht="15.75" x14ac:dyDescent="0.25">
      <c r="A19" s="263"/>
      <c r="B19" s="263" t="s">
        <v>585</v>
      </c>
      <c r="C19" s="263" t="s">
        <v>581</v>
      </c>
      <c r="D19" s="263" t="s">
        <v>664</v>
      </c>
      <c r="E19" s="263"/>
      <c r="F19" s="263"/>
      <c r="G19" s="263"/>
      <c r="H19" s="263"/>
      <c r="I19" s="263"/>
      <c r="J19" s="263"/>
    </row>
    <row r="20" spans="1:18" ht="15.75" x14ac:dyDescent="0.25">
      <c r="A20" s="263"/>
      <c r="B20" s="263" t="s">
        <v>645</v>
      </c>
      <c r="C20" s="263" t="s">
        <v>581</v>
      </c>
      <c r="D20" s="263" t="s">
        <v>462</v>
      </c>
      <c r="E20" s="263"/>
      <c r="F20" s="263"/>
      <c r="G20" s="263"/>
      <c r="H20" s="263"/>
      <c r="I20" s="263"/>
      <c r="J20" s="263"/>
    </row>
    <row r="21" spans="1:18" ht="15.75" x14ac:dyDescent="0.25">
      <c r="A21" s="263"/>
      <c r="B21" s="263"/>
      <c r="C21" s="263"/>
      <c r="D21" s="263"/>
      <c r="E21" s="263"/>
      <c r="F21" s="263"/>
      <c r="G21" s="263"/>
      <c r="H21" s="263"/>
      <c r="I21" s="263"/>
      <c r="J21" s="263"/>
      <c r="O21" t="s">
        <v>708</v>
      </c>
      <c r="P21" s="82">
        <f>SIGIT!F52</f>
        <v>1841515790</v>
      </c>
    </row>
    <row r="22" spans="1:18" ht="15.75" x14ac:dyDescent="0.25">
      <c r="A22" s="1877" t="s">
        <v>670</v>
      </c>
      <c r="B22" s="1877"/>
      <c r="C22" s="1877"/>
      <c r="D22" s="1877"/>
      <c r="E22" s="1877"/>
      <c r="F22" s="1877"/>
      <c r="G22" s="1877"/>
      <c r="H22" s="1877"/>
      <c r="I22" s="1877"/>
      <c r="J22" s="263"/>
      <c r="O22" t="s">
        <v>709</v>
      </c>
      <c r="P22" s="82">
        <f>RIDWAN!F38</f>
        <v>26418800</v>
      </c>
    </row>
    <row r="23" spans="1:18" ht="15.75" x14ac:dyDescent="0.25">
      <c r="A23" s="1961" t="s">
        <v>1144</v>
      </c>
      <c r="B23" s="1961"/>
      <c r="C23" s="1961"/>
      <c r="D23" s="1961"/>
      <c r="E23" s="1961"/>
      <c r="F23" s="1961"/>
      <c r="G23" s="1961"/>
      <c r="H23" s="1961"/>
      <c r="I23" s="1961"/>
      <c r="J23" s="263"/>
      <c r="O23" t="s">
        <v>710</v>
      </c>
      <c r="P23" s="82">
        <f>'SLAMT R'!F36</f>
        <v>65424750</v>
      </c>
    </row>
    <row r="24" spans="1:18" ht="15.75" x14ac:dyDescent="0.25">
      <c r="A24" s="1962" t="s">
        <v>671</v>
      </c>
      <c r="B24" s="1962"/>
      <c r="C24" s="1962"/>
      <c r="D24" s="1962"/>
      <c r="E24" s="1962"/>
      <c r="F24" s="1962"/>
      <c r="G24" s="1962"/>
      <c r="H24" s="1962"/>
      <c r="I24" s="1962"/>
      <c r="J24" s="263"/>
      <c r="O24" t="s">
        <v>711</v>
      </c>
      <c r="P24" s="82">
        <f>BUDIWARSO!F35</f>
        <v>30974500</v>
      </c>
    </row>
    <row r="25" spans="1:18" ht="15.75" x14ac:dyDescent="0.25">
      <c r="A25" s="1939" t="s">
        <v>536</v>
      </c>
      <c r="B25" s="1939" t="s">
        <v>672</v>
      </c>
      <c r="C25" s="1939"/>
      <c r="D25" s="1939"/>
      <c r="E25" s="1963" t="s">
        <v>442</v>
      </c>
      <c r="F25" s="1964"/>
      <c r="G25" s="1943" t="s">
        <v>673</v>
      </c>
      <c r="H25" s="1943"/>
      <c r="I25" s="1939" t="s">
        <v>674</v>
      </c>
      <c r="J25" s="263"/>
      <c r="O25" t="s">
        <v>712</v>
      </c>
      <c r="P25" s="82">
        <f>ISMOYO!F42</f>
        <v>9500000</v>
      </c>
    </row>
    <row r="26" spans="1:18" ht="24.75" customHeight="1" x14ac:dyDescent="0.25">
      <c r="A26" s="1939"/>
      <c r="B26" s="1939"/>
      <c r="C26" s="1939"/>
      <c r="D26" s="1939"/>
      <c r="E26" s="243" t="s">
        <v>675</v>
      </c>
      <c r="F26" s="243" t="s">
        <v>676</v>
      </c>
      <c r="G26" s="243" t="s">
        <v>675</v>
      </c>
      <c r="H26" s="243" t="s">
        <v>676</v>
      </c>
      <c r="I26" s="1939"/>
      <c r="J26" s="263"/>
      <c r="O26" t="s">
        <v>713</v>
      </c>
      <c r="P26" s="82">
        <f>SUBAKIR!F34</f>
        <v>4499750</v>
      </c>
    </row>
    <row r="27" spans="1:18" ht="15.75" x14ac:dyDescent="0.25">
      <c r="A27" s="243">
        <v>1</v>
      </c>
      <c r="B27" s="1943">
        <v>2</v>
      </c>
      <c r="C27" s="1943"/>
      <c r="D27" s="1943"/>
      <c r="E27" s="243">
        <v>3</v>
      </c>
      <c r="F27" s="243">
        <v>4</v>
      </c>
      <c r="G27" s="243">
        <v>5</v>
      </c>
      <c r="H27" s="243">
        <v>6</v>
      </c>
      <c r="I27" s="243">
        <v>7</v>
      </c>
      <c r="J27" s="263"/>
      <c r="P27" s="82">
        <f>SUM(P21:P26)</f>
        <v>1978333590</v>
      </c>
    </row>
    <row r="28" spans="1:18" ht="16.5" thickBot="1" x14ac:dyDescent="0.3">
      <c r="A28" s="282"/>
      <c r="B28" s="1965"/>
      <c r="C28" s="1965"/>
      <c r="D28" s="1965"/>
      <c r="E28" s="282"/>
      <c r="F28" s="282"/>
      <c r="G28" s="282"/>
      <c r="H28" s="282"/>
      <c r="I28" s="282"/>
      <c r="J28" s="263"/>
      <c r="O28" t="s">
        <v>714</v>
      </c>
      <c r="P28" s="82">
        <f>RREKAP!I14</f>
        <v>1978333590</v>
      </c>
    </row>
    <row r="29" spans="1:18" ht="16.5" thickBot="1" x14ac:dyDescent="0.3">
      <c r="A29" s="301">
        <v>1</v>
      </c>
      <c r="B29" s="1966" t="s">
        <v>677</v>
      </c>
      <c r="C29" s="1966"/>
      <c r="D29" s="1966"/>
      <c r="E29" s="302">
        <f>E31+E34</f>
        <v>436065113</v>
      </c>
      <c r="F29" s="302">
        <f>F31+F34</f>
        <v>1543650791</v>
      </c>
      <c r="G29" s="302">
        <f>G31+G34</f>
        <v>436065113</v>
      </c>
      <c r="H29" s="302">
        <f>H31+H34</f>
        <v>1543650791</v>
      </c>
      <c r="I29" s="302"/>
      <c r="J29" s="263"/>
      <c r="M29">
        <f>N38</f>
        <v>0</v>
      </c>
      <c r="P29" s="206">
        <f>P27-P28</f>
        <v>0</v>
      </c>
    </row>
    <row r="30" spans="1:18" ht="15.75" x14ac:dyDescent="0.25">
      <c r="A30" s="296"/>
      <c r="B30" s="297"/>
      <c r="C30" s="298"/>
      <c r="D30" s="299"/>
      <c r="E30" s="300"/>
      <c r="F30" s="300"/>
      <c r="G30" s="300"/>
      <c r="H30" s="300"/>
      <c r="I30" s="300"/>
      <c r="J30" s="263"/>
    </row>
    <row r="31" spans="1:18" ht="15.75" x14ac:dyDescent="0.25">
      <c r="A31" s="294">
        <v>2</v>
      </c>
      <c r="B31" s="1960" t="s">
        <v>678</v>
      </c>
      <c r="C31" s="1960"/>
      <c r="D31" s="1960"/>
      <c r="E31" s="295"/>
      <c r="F31" s="295">
        <f>F32</f>
        <v>1543650791</v>
      </c>
      <c r="G31" s="295"/>
      <c r="H31" s="295">
        <f>H32</f>
        <v>1543650791</v>
      </c>
      <c r="I31" s="295">
        <f>I32</f>
        <v>0</v>
      </c>
      <c r="J31" s="263"/>
      <c r="M31" s="409"/>
      <c r="N31" s="409"/>
      <c r="R31" s="126" t="s">
        <v>1147</v>
      </c>
    </row>
    <row r="32" spans="1:18" ht="15.75" x14ac:dyDescent="0.25">
      <c r="A32" s="267"/>
      <c r="B32" s="1967" t="s">
        <v>444</v>
      </c>
      <c r="C32" s="1968"/>
      <c r="D32" s="1968"/>
      <c r="E32" s="251"/>
      <c r="F32" s="251">
        <f>RREKAP!F11</f>
        <v>1543650791</v>
      </c>
      <c r="G32" s="251">
        <v>0</v>
      </c>
      <c r="H32" s="251">
        <f>RREKAP!I17</f>
        <v>1543650791</v>
      </c>
      <c r="I32" s="251">
        <f>F32-H32</f>
        <v>0</v>
      </c>
      <c r="J32" s="263"/>
      <c r="R32" s="126" t="s">
        <v>1148</v>
      </c>
    </row>
    <row r="33" spans="1:18" ht="15.75" x14ac:dyDescent="0.25">
      <c r="A33" s="267"/>
      <c r="B33" s="270"/>
      <c r="C33" s="268"/>
      <c r="D33" s="269"/>
      <c r="E33" s="251"/>
      <c r="F33" s="251"/>
      <c r="G33" s="251"/>
      <c r="H33" s="251"/>
      <c r="I33" s="251"/>
      <c r="J33" s="263"/>
      <c r="P33" s="82">
        <v>55000000</v>
      </c>
      <c r="R33" s="126" t="s">
        <v>1149</v>
      </c>
    </row>
    <row r="34" spans="1:18" ht="15.75" x14ac:dyDescent="0.25">
      <c r="A34" s="294">
        <v>3</v>
      </c>
      <c r="B34" s="1960" t="s">
        <v>679</v>
      </c>
      <c r="C34" s="1960"/>
      <c r="D34" s="1960"/>
      <c r="E34" s="295">
        <f>RREKAP!F12</f>
        <v>436065113</v>
      </c>
      <c r="F34" s="295">
        <f>F35+F36+F37</f>
        <v>0</v>
      </c>
      <c r="G34" s="295">
        <f>SUM(G35:G39)</f>
        <v>436065113</v>
      </c>
      <c r="H34" s="295">
        <f>H35+H36+H37</f>
        <v>0</v>
      </c>
      <c r="I34" s="295">
        <f>E34-G34</f>
        <v>0</v>
      </c>
      <c r="J34" s="263"/>
      <c r="M34" s="409"/>
      <c r="N34" s="409"/>
      <c r="P34" s="206">
        <f>P33-G34</f>
        <v>-381065113</v>
      </c>
      <c r="R34" s="126"/>
    </row>
    <row r="35" spans="1:18" ht="15.75" x14ac:dyDescent="0.25">
      <c r="A35" s="267"/>
      <c r="B35" s="1967" t="s">
        <v>444</v>
      </c>
      <c r="C35" s="1968"/>
      <c r="D35" s="1968"/>
      <c r="E35" s="251"/>
      <c r="F35" s="251"/>
      <c r="G35" s="251">
        <f>RREKAP!E519</f>
        <v>78779500</v>
      </c>
      <c r="H35" s="251"/>
      <c r="I35" s="251"/>
      <c r="J35" s="263"/>
      <c r="M35" s="340"/>
      <c r="P35" s="82">
        <v>10000000</v>
      </c>
      <c r="R35" s="126"/>
    </row>
    <row r="36" spans="1:18" ht="15.75" x14ac:dyDescent="0.25">
      <c r="A36" s="267"/>
      <c r="B36" s="1967" t="s">
        <v>680</v>
      </c>
      <c r="C36" s="1968"/>
      <c r="D36" s="1968"/>
      <c r="E36" s="251"/>
      <c r="F36" s="251"/>
      <c r="G36" s="251">
        <f>RREKAP!E520</f>
        <v>238778299</v>
      </c>
      <c r="H36" s="251"/>
      <c r="I36" s="251"/>
      <c r="J36" s="263"/>
      <c r="P36" s="206">
        <f>P34-P35</f>
        <v>-391065113</v>
      </c>
      <c r="R36" s="126" t="s">
        <v>1150</v>
      </c>
    </row>
    <row r="37" spans="1:18" ht="15.75" x14ac:dyDescent="0.25">
      <c r="A37" s="267"/>
      <c r="B37" s="1967" t="s">
        <v>681</v>
      </c>
      <c r="C37" s="1968"/>
      <c r="D37" s="1968"/>
      <c r="E37" s="251"/>
      <c r="F37" s="251"/>
      <c r="G37" s="251">
        <f>RREKAP!E521</f>
        <v>117125000</v>
      </c>
      <c r="H37" s="251"/>
      <c r="I37" s="251"/>
      <c r="J37" s="263"/>
      <c r="P37">
        <v>5000000</v>
      </c>
      <c r="R37" s="126" t="s">
        <v>1151</v>
      </c>
    </row>
    <row r="38" spans="1:18" ht="15.75" x14ac:dyDescent="0.25">
      <c r="A38" s="267"/>
      <c r="B38" s="1967" t="s">
        <v>1145</v>
      </c>
      <c r="C38" s="1968"/>
      <c r="D38" s="1968"/>
      <c r="E38" s="251"/>
      <c r="F38" s="251"/>
      <c r="G38" s="251">
        <v>758114</v>
      </c>
      <c r="H38" s="251"/>
      <c r="I38" s="251"/>
      <c r="J38" s="263"/>
      <c r="M38" s="340">
        <f>G38+G39</f>
        <v>1382314</v>
      </c>
      <c r="P38" s="206">
        <f>P36-P37</f>
        <v>-396065113</v>
      </c>
      <c r="R38" s="126" t="s">
        <v>1149</v>
      </c>
    </row>
    <row r="39" spans="1:18" ht="15.75" x14ac:dyDescent="0.25">
      <c r="A39" s="267"/>
      <c r="B39" s="1967" t="s">
        <v>1146</v>
      </c>
      <c r="C39" s="1968"/>
      <c r="D39" s="1968"/>
      <c r="E39" s="251"/>
      <c r="F39" s="251"/>
      <c r="G39" s="251">
        <v>624200</v>
      </c>
      <c r="H39" s="251"/>
      <c r="I39" s="251"/>
      <c r="J39" s="263"/>
      <c r="P39" s="206"/>
    </row>
    <row r="40" spans="1:18" ht="15.75" x14ac:dyDescent="0.25">
      <c r="A40" s="232"/>
      <c r="B40" s="1891" t="s">
        <v>112</v>
      </c>
      <c r="C40" s="1891"/>
      <c r="D40" s="1891"/>
      <c r="E40" s="271">
        <f>E34+E31</f>
        <v>436065113</v>
      </c>
      <c r="F40" s="271">
        <f>F34+F31</f>
        <v>1543650791</v>
      </c>
      <c r="G40" s="271">
        <f>G34+G31</f>
        <v>436065113</v>
      </c>
      <c r="H40" s="271">
        <f>H34+H31</f>
        <v>1543650791</v>
      </c>
      <c r="I40" s="271">
        <f>I34+I31</f>
        <v>0</v>
      </c>
      <c r="J40" s="272"/>
      <c r="M40" s="340">
        <f>H40+G40</f>
        <v>1979715904</v>
      </c>
    </row>
    <row r="41" spans="1:18" ht="15.75" x14ac:dyDescent="0.25">
      <c r="A41" s="263"/>
      <c r="B41" s="263"/>
      <c r="C41" s="263"/>
      <c r="D41" s="263"/>
      <c r="E41" s="263"/>
      <c r="F41" s="263"/>
      <c r="G41" s="263"/>
      <c r="H41" s="263"/>
      <c r="I41" s="263"/>
      <c r="J41" s="263"/>
      <c r="M41" s="206">
        <f>RREKAP!E506</f>
        <v>1382314</v>
      </c>
    </row>
    <row r="42" spans="1:18" ht="15.75" x14ac:dyDescent="0.25">
      <c r="A42" s="263"/>
      <c r="B42" s="263" t="s">
        <v>666</v>
      </c>
      <c r="C42" s="263"/>
      <c r="D42" s="263"/>
      <c r="E42" s="263"/>
      <c r="F42" s="263"/>
      <c r="G42" s="263"/>
      <c r="H42" s="263"/>
      <c r="I42" s="263"/>
      <c r="J42" s="263"/>
      <c r="M42" s="206">
        <f>M41-I40</f>
        <v>1382314</v>
      </c>
    </row>
    <row r="43" spans="1:18" ht="15.75" x14ac:dyDescent="0.25">
      <c r="A43" s="263" t="s">
        <v>667</v>
      </c>
      <c r="B43" s="263"/>
      <c r="C43" s="263"/>
      <c r="D43" s="263"/>
      <c r="E43" s="263"/>
      <c r="F43" s="263"/>
      <c r="G43" s="263"/>
      <c r="H43" s="263"/>
      <c r="I43" s="263"/>
      <c r="J43" s="263"/>
    </row>
    <row r="44" spans="1:18" ht="15.75" x14ac:dyDescent="0.25">
      <c r="A44" s="263"/>
      <c r="B44" s="263"/>
      <c r="C44" s="263"/>
      <c r="D44" s="263"/>
      <c r="E44" s="263"/>
      <c r="F44" s="263"/>
      <c r="G44" s="263"/>
      <c r="H44" s="263"/>
      <c r="I44" s="263"/>
      <c r="J44" s="263"/>
    </row>
    <row r="45" spans="1:18" ht="15.75" x14ac:dyDescent="0.25">
      <c r="A45" s="263"/>
      <c r="B45" s="263"/>
      <c r="C45" s="263"/>
      <c r="D45" s="263"/>
      <c r="E45" s="263"/>
      <c r="F45" s="263"/>
      <c r="G45" s="1958" t="str">
        <f>'vo1'!G27</f>
        <v>Gemawang.  03  Januari     2017</v>
      </c>
      <c r="H45" s="1958"/>
      <c r="I45" s="1958"/>
      <c r="J45" s="263"/>
    </row>
    <row r="46" spans="1:18" ht="15.75" x14ac:dyDescent="0.25">
      <c r="A46" s="263"/>
      <c r="B46" s="263"/>
      <c r="C46" s="263"/>
      <c r="D46" s="263"/>
      <c r="E46" s="263"/>
      <c r="F46" s="263"/>
      <c r="G46" s="263"/>
      <c r="H46" s="263"/>
      <c r="I46" s="263"/>
      <c r="J46" s="263"/>
    </row>
    <row r="47" spans="1:18" ht="15.75" x14ac:dyDescent="0.25">
      <c r="A47" s="263"/>
      <c r="B47" s="263"/>
      <c r="C47" s="263"/>
      <c r="D47" s="263"/>
      <c r="E47" s="263"/>
      <c r="F47" s="263"/>
      <c r="G47" s="1958" t="s">
        <v>664</v>
      </c>
      <c r="H47" s="1958"/>
      <c r="I47" s="1958"/>
      <c r="J47" s="263"/>
    </row>
    <row r="48" spans="1:18" ht="15.75" x14ac:dyDescent="0.25">
      <c r="A48" s="263"/>
      <c r="B48" s="263"/>
      <c r="C48" s="263"/>
      <c r="D48" s="263"/>
      <c r="E48" s="263"/>
      <c r="F48" s="263"/>
      <c r="G48" s="263"/>
      <c r="H48" s="263"/>
      <c r="I48" s="263"/>
      <c r="J48" s="263"/>
    </row>
    <row r="49" spans="1:10" ht="15.75" x14ac:dyDescent="0.25">
      <c r="A49" s="263"/>
      <c r="B49" s="263"/>
      <c r="C49" s="263"/>
      <c r="D49" s="263"/>
      <c r="E49" s="263"/>
      <c r="F49" s="263"/>
      <c r="G49" s="263"/>
      <c r="H49" s="263"/>
      <c r="I49" s="263"/>
      <c r="J49" s="263"/>
    </row>
    <row r="50" spans="1:10" ht="15.75" x14ac:dyDescent="0.25">
      <c r="A50" s="263"/>
      <c r="B50" s="263"/>
      <c r="C50" s="263"/>
      <c r="D50" s="263"/>
      <c r="E50" s="263"/>
      <c r="F50" s="263"/>
      <c r="G50" s="263"/>
      <c r="H50" s="263"/>
      <c r="I50" s="263"/>
      <c r="J50" s="263"/>
    </row>
    <row r="51" spans="1:10" ht="15.75" x14ac:dyDescent="0.25">
      <c r="A51" s="263"/>
      <c r="B51" s="263"/>
      <c r="C51" s="263"/>
      <c r="D51" s="263"/>
      <c r="E51" s="263"/>
      <c r="F51" s="263"/>
      <c r="G51" s="1958" t="s">
        <v>631</v>
      </c>
      <c r="H51" s="1958"/>
      <c r="I51" s="1958"/>
      <c r="J51" s="263"/>
    </row>
    <row r="52" spans="1:10" ht="15.75" x14ac:dyDescent="0.25">
      <c r="A52" s="263"/>
      <c r="B52" s="263"/>
      <c r="C52" s="263"/>
      <c r="D52" s="263"/>
      <c r="E52" s="263"/>
      <c r="F52" s="263"/>
      <c r="G52" s="1958" t="s">
        <v>640</v>
      </c>
      <c r="H52" s="1958"/>
      <c r="I52" s="1958"/>
      <c r="J52" s="263"/>
    </row>
    <row r="53" spans="1:10" ht="15.75" x14ac:dyDescent="0.25">
      <c r="A53" s="263"/>
      <c r="B53" s="263"/>
      <c r="C53" s="263"/>
      <c r="D53" s="263"/>
      <c r="E53" s="263"/>
      <c r="F53" s="263"/>
      <c r="G53" s="263"/>
      <c r="H53" s="263"/>
      <c r="I53" s="263"/>
      <c r="J53" s="263"/>
    </row>
  </sheetData>
  <mergeCells count="32">
    <mergeCell ref="G47:I47"/>
    <mergeCell ref="G51:I51"/>
    <mergeCell ref="G52:I52"/>
    <mergeCell ref="B35:D35"/>
    <mergeCell ref="B36:D36"/>
    <mergeCell ref="B37:D37"/>
    <mergeCell ref="B38:D38"/>
    <mergeCell ref="B40:D40"/>
    <mergeCell ref="G45:I45"/>
    <mergeCell ref="B39:D39"/>
    <mergeCell ref="B34:D34"/>
    <mergeCell ref="A11:J11"/>
    <mergeCell ref="B14:J14"/>
    <mergeCell ref="A22:I22"/>
    <mergeCell ref="A23:I23"/>
    <mergeCell ref="A24:I24"/>
    <mergeCell ref="A25:A26"/>
    <mergeCell ref="B25:D26"/>
    <mergeCell ref="E25:F25"/>
    <mergeCell ref="G25:H25"/>
    <mergeCell ref="I25:I26"/>
    <mergeCell ref="B27:D27"/>
    <mergeCell ref="B28:D28"/>
    <mergeCell ref="B29:D29"/>
    <mergeCell ref="B31:D31"/>
    <mergeCell ref="B32:D32"/>
    <mergeCell ref="A10:J10"/>
    <mergeCell ref="C2:I2"/>
    <mergeCell ref="C3:I3"/>
    <mergeCell ref="C4:I4"/>
    <mergeCell ref="A9:J9"/>
    <mergeCell ref="C5:J5"/>
  </mergeCells>
  <hyperlinks>
    <hyperlink ref="E25" r:id="rId1" display="SP@D"/>
  </hyperlinks>
  <pageMargins left="0.70866141732283472" right="0.19685039370078741" top="0.19685039370078741" bottom="0.39370078740157483" header="0.31496062992125984" footer="0.31496062992125984"/>
  <pageSetup paperSize="5" orientation="portrait" r:id="rId2"/>
  <drawing r:id="rId3"/>
  <legacyDrawing r:id="rId4"/>
  <oleObjects>
    <mc:AlternateContent xmlns:mc="http://schemas.openxmlformats.org/markup-compatibility/2006">
      <mc:Choice Requires="x14">
        <oleObject progId="CorelPhotoPaint.Image.8" shapeId="15361" r:id="rId5">
          <objectPr defaultSize="0" autoPict="0" r:id="rId6">
            <anchor moveWithCells="1" siz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0</xdr:colOff>
                <xdr:row>5</xdr:row>
                <xdr:rowOff>123825</xdr:rowOff>
              </to>
            </anchor>
          </objectPr>
        </oleObject>
      </mc:Choice>
      <mc:Fallback>
        <oleObject progId="CorelPhotoPaint.Image.8" shapeId="15361" r:id="rId5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W51"/>
  <sheetViews>
    <sheetView topLeftCell="A19" workbookViewId="0">
      <selection activeCell="M33" sqref="M33"/>
    </sheetView>
  </sheetViews>
  <sheetFormatPr defaultRowHeight="15" x14ac:dyDescent="0.25"/>
  <cols>
    <col min="1" max="1" width="4.85546875" customWidth="1"/>
    <col min="3" max="3" width="2" customWidth="1"/>
    <col min="4" max="4" width="14" customWidth="1"/>
    <col min="5" max="5" width="19" customWidth="1"/>
    <col min="6" max="6" width="16.85546875" customWidth="1"/>
    <col min="7" max="7" width="22.5703125" customWidth="1"/>
    <col min="8" max="8" width="2.7109375" customWidth="1"/>
    <col min="10" max="10" width="13.42578125" customWidth="1"/>
  </cols>
  <sheetData>
    <row r="2" spans="1:10" ht="18.75" x14ac:dyDescent="0.25">
      <c r="C2" s="1888" t="s">
        <v>573</v>
      </c>
      <c r="D2" s="1888"/>
      <c r="E2" s="1888"/>
      <c r="F2" s="1888"/>
      <c r="G2" s="1888"/>
      <c r="H2" s="264"/>
      <c r="I2" s="264"/>
    </row>
    <row r="3" spans="1:10" ht="22.5" x14ac:dyDescent="0.25">
      <c r="C3" s="1889" t="s">
        <v>574</v>
      </c>
      <c r="D3" s="1889"/>
      <c r="E3" s="1889"/>
      <c r="F3" s="1889"/>
      <c r="G3" s="1889"/>
      <c r="H3" s="265"/>
      <c r="I3" s="265"/>
    </row>
    <row r="4" spans="1:10" ht="15.75" x14ac:dyDescent="0.25">
      <c r="C4" s="1890" t="s">
        <v>575</v>
      </c>
      <c r="D4" s="1890"/>
      <c r="E4" s="1890"/>
      <c r="F4" s="1890"/>
      <c r="G4" s="1890"/>
      <c r="H4" s="266"/>
      <c r="I4" s="266"/>
    </row>
    <row r="5" spans="1:10" ht="15.75" customHeight="1" x14ac:dyDescent="0.25">
      <c r="C5" s="1890" t="s">
        <v>762</v>
      </c>
      <c r="D5" s="1890"/>
      <c r="E5" s="1890"/>
      <c r="F5" s="1890"/>
      <c r="G5" s="1890"/>
      <c r="H5" s="266"/>
      <c r="I5" s="266"/>
      <c r="J5" s="266"/>
    </row>
    <row r="6" spans="1:10" ht="15.75" thickBot="1" x14ac:dyDescent="0.3">
      <c r="A6" s="207"/>
      <c r="B6" s="207"/>
      <c r="C6" s="207"/>
      <c r="D6" s="207"/>
      <c r="E6" s="207"/>
      <c r="F6" s="207"/>
      <c r="G6" s="207"/>
      <c r="H6" s="77"/>
      <c r="I6" s="77"/>
    </row>
    <row r="7" spans="1:10" ht="15.75" thickTop="1" x14ac:dyDescent="0.25">
      <c r="A7" s="77"/>
      <c r="B7" s="77"/>
      <c r="C7" s="77"/>
      <c r="D7" s="77"/>
      <c r="E7" s="77"/>
      <c r="F7" s="77"/>
      <c r="G7" s="77"/>
      <c r="H7" s="77"/>
      <c r="I7" s="77"/>
    </row>
    <row r="8" spans="1:10" ht="15.75" x14ac:dyDescent="0.25">
      <c r="G8" s="149" t="s">
        <v>682</v>
      </c>
    </row>
    <row r="9" spans="1:10" ht="15.75" x14ac:dyDescent="0.25">
      <c r="A9" s="1862" t="s">
        <v>577</v>
      </c>
      <c r="B9" s="1862"/>
      <c r="C9" s="1862"/>
      <c r="D9" s="1862"/>
      <c r="E9" s="1862"/>
      <c r="F9" s="1862"/>
      <c r="G9" s="1862"/>
      <c r="H9" s="273"/>
      <c r="I9" s="273"/>
    </row>
    <row r="10" spans="1:10" ht="15.75" x14ac:dyDescent="0.25">
      <c r="A10" s="1862" t="s">
        <v>669</v>
      </c>
      <c r="B10" s="1862"/>
      <c r="C10" s="1862"/>
      <c r="D10" s="1862"/>
      <c r="E10" s="1862"/>
      <c r="F10" s="1862"/>
      <c r="G10" s="1862"/>
      <c r="H10" s="273"/>
      <c r="I10" s="273"/>
    </row>
    <row r="11" spans="1:10" ht="15.75" x14ac:dyDescent="0.25">
      <c r="A11" s="1862" t="s">
        <v>661</v>
      </c>
      <c r="B11" s="1862"/>
      <c r="C11" s="1862"/>
      <c r="D11" s="1862"/>
      <c r="E11" s="1862"/>
      <c r="F11" s="1862"/>
      <c r="G11" s="1862"/>
      <c r="H11" s="273"/>
      <c r="I11" s="273"/>
    </row>
    <row r="12" spans="1:10" ht="15.75" x14ac:dyDescent="0.25">
      <c r="A12" s="148"/>
      <c r="B12" s="148"/>
      <c r="C12" s="148"/>
      <c r="D12" s="148"/>
      <c r="E12" s="148"/>
      <c r="F12" s="148"/>
      <c r="G12" s="148"/>
      <c r="H12" s="148"/>
      <c r="I12" s="148"/>
    </row>
    <row r="13" spans="1:10" ht="15.75" x14ac:dyDescent="0.25">
      <c r="A13" s="262"/>
      <c r="B13" s="262"/>
      <c r="C13" s="262"/>
      <c r="D13" s="262"/>
      <c r="E13" s="262"/>
      <c r="F13" s="262"/>
      <c r="G13" s="262"/>
      <c r="H13" s="262"/>
      <c r="I13" s="262"/>
    </row>
    <row r="14" spans="1:10" ht="16.5" customHeight="1" x14ac:dyDescent="0.25">
      <c r="A14" s="263"/>
      <c r="B14" s="1892" t="s">
        <v>1141</v>
      </c>
      <c r="C14" s="1892"/>
      <c r="D14" s="1892"/>
      <c r="E14" s="1892"/>
      <c r="F14" s="1892"/>
      <c r="G14" s="1892"/>
      <c r="H14" s="1892"/>
      <c r="I14" s="1892"/>
      <c r="J14" s="1892"/>
    </row>
    <row r="15" spans="1:10" ht="16.5" x14ac:dyDescent="0.3">
      <c r="A15" s="263" t="s">
        <v>662</v>
      </c>
      <c r="B15" s="208" t="s">
        <v>579</v>
      </c>
      <c r="C15" s="208"/>
      <c r="D15" s="208"/>
      <c r="E15" s="208"/>
      <c r="F15" s="208"/>
      <c r="G15" s="208"/>
      <c r="H15" s="208"/>
      <c r="I15" s="208"/>
      <c r="J15" s="208"/>
    </row>
    <row r="16" spans="1:10" ht="15.75" x14ac:dyDescent="0.25">
      <c r="A16" s="263"/>
      <c r="B16" s="263"/>
      <c r="C16" s="263"/>
      <c r="D16" s="263"/>
      <c r="E16" s="263"/>
      <c r="F16" s="263"/>
      <c r="G16" s="263"/>
      <c r="H16" s="263"/>
      <c r="I16" s="263"/>
    </row>
    <row r="17" spans="1:23" ht="15.75" x14ac:dyDescent="0.25">
      <c r="A17" s="263"/>
      <c r="B17" s="263" t="s">
        <v>663</v>
      </c>
      <c r="C17" s="263" t="s">
        <v>581</v>
      </c>
      <c r="D17" s="263" t="s">
        <v>631</v>
      </c>
      <c r="E17" s="263"/>
      <c r="F17" s="263"/>
      <c r="G17" s="263"/>
      <c r="H17" s="263"/>
      <c r="I17" s="263"/>
    </row>
    <row r="18" spans="1:23" ht="15.75" x14ac:dyDescent="0.25">
      <c r="A18" s="263"/>
      <c r="B18" s="263" t="s">
        <v>583</v>
      </c>
      <c r="C18" s="263" t="s">
        <v>581</v>
      </c>
      <c r="D18" s="263" t="s">
        <v>632</v>
      </c>
      <c r="E18" s="263"/>
      <c r="F18" s="263"/>
      <c r="G18" s="263"/>
      <c r="H18" s="263"/>
      <c r="I18" s="263"/>
    </row>
    <row r="19" spans="1:23" ht="15.75" x14ac:dyDescent="0.25">
      <c r="A19" s="263"/>
      <c r="B19" s="263" t="s">
        <v>585</v>
      </c>
      <c r="C19" s="263" t="s">
        <v>581</v>
      </c>
      <c r="D19" s="263" t="s">
        <v>664</v>
      </c>
      <c r="E19" s="263"/>
      <c r="F19" s="263"/>
      <c r="G19" s="263"/>
      <c r="H19" s="263"/>
      <c r="I19" s="263"/>
    </row>
    <row r="20" spans="1:23" ht="15.75" x14ac:dyDescent="0.25">
      <c r="A20" s="263"/>
      <c r="B20" s="263" t="s">
        <v>645</v>
      </c>
      <c r="C20" s="263" t="s">
        <v>581</v>
      </c>
      <c r="D20" s="263" t="s">
        <v>462</v>
      </c>
      <c r="E20" s="263"/>
      <c r="F20" s="263"/>
      <c r="G20" s="263"/>
      <c r="H20" s="263"/>
      <c r="I20" s="263"/>
    </row>
    <row r="21" spans="1:23" ht="15.75" x14ac:dyDescent="0.25">
      <c r="A21" s="263"/>
      <c r="B21" s="263"/>
      <c r="C21" s="263"/>
      <c r="D21" s="263"/>
      <c r="E21" s="263"/>
      <c r="F21" s="263"/>
      <c r="G21" s="263"/>
      <c r="H21" s="263"/>
      <c r="I21" s="263"/>
    </row>
    <row r="22" spans="1:23" ht="15.75" x14ac:dyDescent="0.25">
      <c r="A22" s="89" t="s">
        <v>1152</v>
      </c>
      <c r="B22" s="263"/>
      <c r="C22" s="263"/>
      <c r="D22" s="263"/>
      <c r="E22" s="263"/>
      <c r="F22" s="263"/>
      <c r="G22" s="263"/>
      <c r="H22" s="263"/>
      <c r="I22" s="263"/>
    </row>
    <row r="23" spans="1:23" ht="15.75" x14ac:dyDescent="0.25">
      <c r="A23" s="89" t="s">
        <v>1153</v>
      </c>
      <c r="B23" s="263"/>
      <c r="C23" s="263"/>
      <c r="D23" s="263"/>
      <c r="E23" s="263"/>
      <c r="F23" s="263"/>
      <c r="G23" s="263"/>
      <c r="H23" s="263"/>
      <c r="I23" s="263"/>
    </row>
    <row r="24" spans="1:23" ht="15.75" x14ac:dyDescent="0.25">
      <c r="A24" s="263"/>
      <c r="B24" s="263"/>
      <c r="C24" s="263"/>
      <c r="D24" s="263"/>
      <c r="E24" s="263"/>
      <c r="F24" s="263"/>
      <c r="G24" s="263"/>
      <c r="H24" s="263"/>
      <c r="I24" s="263"/>
    </row>
    <row r="25" spans="1:23" ht="31.5" x14ac:dyDescent="0.25">
      <c r="A25" s="274" t="s">
        <v>536</v>
      </c>
      <c r="B25" s="1972" t="s">
        <v>672</v>
      </c>
      <c r="C25" s="1973"/>
      <c r="D25" s="1974"/>
      <c r="E25" s="274" t="s">
        <v>683</v>
      </c>
      <c r="F25" s="274" t="s">
        <v>684</v>
      </c>
      <c r="G25" s="274" t="s">
        <v>685</v>
      </c>
      <c r="H25" s="263"/>
      <c r="I25" s="263"/>
      <c r="J25" s="411" t="s">
        <v>767</v>
      </c>
    </row>
    <row r="26" spans="1:23" ht="15.75" x14ac:dyDescent="0.25">
      <c r="A26" s="275">
        <v>1</v>
      </c>
      <c r="B26" s="1975">
        <v>2</v>
      </c>
      <c r="C26" s="1976"/>
      <c r="D26" s="1977"/>
      <c r="E26" s="275">
        <v>3</v>
      </c>
      <c r="F26" s="275">
        <v>4</v>
      </c>
      <c r="G26" s="275">
        <v>5</v>
      </c>
      <c r="H26" s="263"/>
      <c r="I26" s="263"/>
      <c r="J26" s="285"/>
      <c r="K26" s="285"/>
      <c r="L26" s="285"/>
      <c r="M26" s="285"/>
      <c r="N26" s="285"/>
      <c r="O26" s="285"/>
      <c r="P26" s="285"/>
      <c r="Q26" s="285"/>
      <c r="R26" s="285"/>
      <c r="S26" s="285"/>
      <c r="T26" s="285"/>
      <c r="U26" s="285"/>
      <c r="V26" s="285"/>
      <c r="W26" s="353"/>
    </row>
    <row r="27" spans="1:23" ht="15.75" x14ac:dyDescent="0.25">
      <c r="A27" s="276"/>
      <c r="B27" s="1975"/>
      <c r="C27" s="1976"/>
      <c r="D27" s="1977"/>
      <c r="E27" s="276"/>
      <c r="F27" s="276"/>
      <c r="G27" s="276"/>
      <c r="H27" s="263"/>
      <c r="I27" s="263"/>
      <c r="J27" s="285"/>
      <c r="K27" s="285"/>
      <c r="L27" s="285"/>
      <c r="M27" s="285"/>
      <c r="N27" s="285"/>
      <c r="O27" s="285"/>
      <c r="P27" s="285"/>
      <c r="Q27" s="285"/>
      <c r="R27" s="285"/>
      <c r="S27" s="285"/>
      <c r="T27" s="285"/>
      <c r="U27" s="285"/>
      <c r="V27" s="285"/>
      <c r="W27" s="353" t="s">
        <v>721</v>
      </c>
    </row>
    <row r="28" spans="1:23" ht="15.75" x14ac:dyDescent="0.25">
      <c r="A28" s="275">
        <v>1</v>
      </c>
      <c r="B28" s="1969" t="s">
        <v>686</v>
      </c>
      <c r="C28" s="1970"/>
      <c r="D28" s="1971"/>
      <c r="E28" s="277">
        <v>12370332</v>
      </c>
      <c r="F28" s="277">
        <f>E28</f>
        <v>12370332</v>
      </c>
      <c r="G28" s="277">
        <f>E28-F28</f>
        <v>0</v>
      </c>
      <c r="H28" s="263"/>
      <c r="I28" s="263"/>
      <c r="J28" s="356"/>
      <c r="K28" s="357"/>
      <c r="L28" s="357"/>
      <c r="M28" s="358"/>
      <c r="N28" s="358"/>
      <c r="O28" s="358"/>
      <c r="P28" s="358"/>
      <c r="Q28" s="358"/>
      <c r="R28" s="358"/>
      <c r="S28" s="358"/>
      <c r="T28" s="358"/>
      <c r="U28" s="358"/>
      <c r="V28" s="358"/>
      <c r="W28" s="354">
        <f>SUM(K28:V28)</f>
        <v>0</v>
      </c>
    </row>
    <row r="29" spans="1:23" ht="15.75" x14ac:dyDescent="0.25">
      <c r="A29" s="275">
        <v>2</v>
      </c>
      <c r="B29" s="1969" t="s">
        <v>687</v>
      </c>
      <c r="C29" s="1970"/>
      <c r="D29" s="1971"/>
      <c r="E29" s="277">
        <v>4201071</v>
      </c>
      <c r="F29" s="277">
        <f t="shared" ref="F29:F32" si="0">E29</f>
        <v>4201071</v>
      </c>
      <c r="G29" s="277">
        <f>E29-F29</f>
        <v>0</v>
      </c>
      <c r="H29" s="263"/>
      <c r="I29" s="263"/>
      <c r="J29" s="356"/>
      <c r="K29" s="357"/>
      <c r="L29" s="357"/>
      <c r="M29" s="358"/>
      <c r="N29" s="358"/>
      <c r="O29" s="358"/>
      <c r="P29" s="358"/>
      <c r="Q29" s="358"/>
      <c r="R29" s="358"/>
      <c r="S29" s="358"/>
      <c r="T29" s="358"/>
      <c r="U29" s="358"/>
      <c r="V29" s="358"/>
      <c r="W29" s="354">
        <f>SUM(K29:V29)</f>
        <v>0</v>
      </c>
    </row>
    <row r="30" spans="1:23" ht="15.75" x14ac:dyDescent="0.25">
      <c r="A30" s="275">
        <v>3</v>
      </c>
      <c r="B30" s="1969" t="s">
        <v>688</v>
      </c>
      <c r="C30" s="1970"/>
      <c r="D30" s="1971"/>
      <c r="E30" s="277">
        <v>1031365</v>
      </c>
      <c r="F30" s="277">
        <f t="shared" si="0"/>
        <v>1031365</v>
      </c>
      <c r="G30" s="277">
        <f>E30-F30</f>
        <v>0</v>
      </c>
      <c r="H30" s="263"/>
      <c r="I30" s="263"/>
      <c r="J30" s="1240">
        <f>E30+40</f>
        <v>1031405</v>
      </c>
      <c r="K30" s="357"/>
      <c r="L30" s="357"/>
      <c r="M30" s="358"/>
      <c r="N30" s="358"/>
      <c r="O30" s="358"/>
      <c r="P30" s="358"/>
      <c r="Q30" s="358"/>
      <c r="R30" s="358"/>
      <c r="S30" s="358"/>
      <c r="T30" s="358"/>
      <c r="U30" s="358"/>
      <c r="V30" s="358"/>
      <c r="W30" s="354">
        <f>SUM(K30:V30)</f>
        <v>0</v>
      </c>
    </row>
    <row r="31" spans="1:23" ht="15.75" x14ac:dyDescent="0.25">
      <c r="A31" s="275">
        <v>4</v>
      </c>
      <c r="B31" s="1969" t="s">
        <v>689</v>
      </c>
      <c r="C31" s="1970"/>
      <c r="D31" s="1971"/>
      <c r="E31" s="277">
        <v>3226288</v>
      </c>
      <c r="F31" s="277">
        <f t="shared" si="0"/>
        <v>3226288</v>
      </c>
      <c r="G31" s="277">
        <f>E31-F31</f>
        <v>0</v>
      </c>
      <c r="H31" s="263"/>
      <c r="I31" s="263"/>
      <c r="J31" s="356"/>
      <c r="K31" s="357"/>
      <c r="L31" s="357"/>
      <c r="M31" s="358"/>
      <c r="N31" s="358"/>
      <c r="O31" s="358"/>
      <c r="P31" s="358"/>
      <c r="Q31" s="358"/>
      <c r="R31" s="358"/>
      <c r="S31" s="358"/>
      <c r="T31" s="358"/>
      <c r="U31" s="358"/>
      <c r="V31" s="358"/>
      <c r="W31" s="354">
        <f>SUM(K31:V31)</f>
        <v>0</v>
      </c>
    </row>
    <row r="32" spans="1:23" ht="15.75" x14ac:dyDescent="0.25">
      <c r="A32" s="276"/>
      <c r="B32" s="1969" t="s">
        <v>1095</v>
      </c>
      <c r="C32" s="1970"/>
      <c r="D32" s="1971"/>
      <c r="E32" s="277">
        <v>1600000</v>
      </c>
      <c r="F32" s="277">
        <f t="shared" si="0"/>
        <v>1600000</v>
      </c>
      <c r="G32" s="277">
        <f>E32-F32</f>
        <v>0</v>
      </c>
      <c r="H32" s="263"/>
      <c r="I32" s="263"/>
      <c r="J32" s="359"/>
      <c r="K32" s="358"/>
      <c r="L32" s="358"/>
      <c r="M32" s="358"/>
      <c r="N32" s="358"/>
      <c r="O32" s="358"/>
      <c r="P32" s="358"/>
      <c r="Q32" s="358"/>
      <c r="R32" s="358"/>
      <c r="S32" s="358"/>
      <c r="T32" s="358"/>
      <c r="U32" s="358"/>
      <c r="V32" s="358"/>
      <c r="W32" s="354">
        <f>SUM(K32:V32)</f>
        <v>0</v>
      </c>
    </row>
    <row r="33" spans="1:23" ht="15.75" x14ac:dyDescent="0.25">
      <c r="A33" s="278"/>
      <c r="B33" s="1978" t="s">
        <v>112</v>
      </c>
      <c r="C33" s="1979"/>
      <c r="D33" s="1980"/>
      <c r="E33" s="279">
        <f>SUM(E28:E32)</f>
        <v>22429056</v>
      </c>
      <c r="F33" s="279">
        <f>SUM(F28:F31)</f>
        <v>20829056</v>
      </c>
      <c r="G33" s="279">
        <f>SUM(G28:G31)</f>
        <v>0</v>
      </c>
      <c r="H33" s="272"/>
      <c r="I33" s="272"/>
      <c r="J33" s="412">
        <v>2215332</v>
      </c>
      <c r="K33" s="285"/>
      <c r="L33" s="285"/>
      <c r="M33" s="285"/>
      <c r="N33" s="285"/>
      <c r="O33" s="285"/>
      <c r="P33" s="285"/>
      <c r="Q33" s="285"/>
      <c r="R33" s="285"/>
      <c r="S33" s="285"/>
      <c r="T33" s="285"/>
      <c r="U33" s="285"/>
      <c r="V33" s="285"/>
      <c r="W33" s="286"/>
    </row>
    <row r="34" spans="1:23" ht="15.75" x14ac:dyDescent="0.25">
      <c r="A34" s="263"/>
      <c r="B34" s="263"/>
      <c r="C34" s="263"/>
      <c r="D34" s="263"/>
      <c r="E34" s="263"/>
      <c r="F34" s="263"/>
      <c r="G34" s="263"/>
      <c r="H34" s="263"/>
      <c r="I34" s="263"/>
      <c r="J34" s="412">
        <f>J33-G33</f>
        <v>2215332</v>
      </c>
      <c r="K34" s="285"/>
      <c r="L34" s="285"/>
      <c r="M34" s="285"/>
      <c r="N34" s="285"/>
      <c r="O34" s="285"/>
      <c r="P34" s="285"/>
      <c r="Q34" s="285"/>
      <c r="R34" s="285"/>
      <c r="S34" s="285"/>
      <c r="T34" s="285"/>
      <c r="U34" s="285"/>
      <c r="V34" s="285"/>
      <c r="W34" s="353"/>
    </row>
    <row r="35" spans="1:23" ht="15.75" x14ac:dyDescent="0.25">
      <c r="A35" s="263"/>
      <c r="B35" s="263" t="s">
        <v>666</v>
      </c>
      <c r="C35" s="263"/>
      <c r="D35" s="263"/>
      <c r="E35" s="263"/>
      <c r="F35" s="263"/>
      <c r="G35" s="263"/>
      <c r="H35" s="263"/>
      <c r="I35" s="263"/>
      <c r="J35" s="285"/>
      <c r="K35" s="285"/>
      <c r="L35" s="285"/>
      <c r="M35" s="285"/>
      <c r="N35" s="285"/>
      <c r="O35" s="285"/>
      <c r="P35" s="285"/>
      <c r="Q35" s="285"/>
      <c r="R35" s="285"/>
      <c r="S35" s="285"/>
      <c r="T35" s="285"/>
      <c r="U35" s="285"/>
      <c r="V35" s="285"/>
      <c r="W35" s="353" t="s">
        <v>721</v>
      </c>
    </row>
    <row r="36" spans="1:23" ht="15.75" x14ac:dyDescent="0.25">
      <c r="A36" s="263" t="s">
        <v>667</v>
      </c>
      <c r="B36" s="263"/>
      <c r="C36" s="263"/>
      <c r="D36" s="263"/>
      <c r="E36" s="263"/>
      <c r="F36" s="263"/>
      <c r="G36" s="263"/>
      <c r="H36" s="263"/>
      <c r="I36" s="263"/>
      <c r="J36" s="356"/>
      <c r="K36" s="357"/>
      <c r="L36" s="357"/>
      <c r="M36" s="358"/>
      <c r="N36" s="358"/>
      <c r="O36" s="358"/>
      <c r="P36" s="358"/>
      <c r="Q36" s="358"/>
      <c r="R36" s="358"/>
      <c r="S36" s="358"/>
      <c r="T36" s="358"/>
      <c r="U36" s="358"/>
      <c r="V36" s="358"/>
      <c r="W36" s="354">
        <f>SUM(K36:V36)</f>
        <v>0</v>
      </c>
    </row>
    <row r="37" spans="1:23" ht="15.75" x14ac:dyDescent="0.25">
      <c r="A37" s="263"/>
      <c r="B37" s="263"/>
      <c r="C37" s="263"/>
      <c r="D37" s="263"/>
      <c r="E37" s="263"/>
      <c r="F37" s="263"/>
      <c r="G37" s="263"/>
      <c r="H37" s="263"/>
      <c r="I37" s="263"/>
      <c r="J37" s="356"/>
      <c r="K37" s="357"/>
      <c r="L37" s="357"/>
      <c r="M37" s="358"/>
      <c r="N37" s="358"/>
      <c r="O37" s="358"/>
      <c r="P37" s="358"/>
      <c r="Q37" s="358"/>
      <c r="R37" s="358"/>
      <c r="S37" s="358"/>
      <c r="T37" s="358"/>
      <c r="U37" s="358"/>
      <c r="V37" s="358"/>
      <c r="W37" s="354">
        <f>SUM(K37:V37)</f>
        <v>0</v>
      </c>
    </row>
    <row r="38" spans="1:23" ht="15.75" x14ac:dyDescent="0.25">
      <c r="A38" s="263"/>
      <c r="B38" s="263"/>
      <c r="C38" s="263"/>
      <c r="D38" s="263"/>
      <c r="E38" s="263"/>
      <c r="F38" s="1958" t="str">
        <f>SUBAKIR!F43</f>
        <v>Gemawang.  03  Januari     2017</v>
      </c>
      <c r="G38" s="1958"/>
      <c r="H38" s="280"/>
      <c r="I38" s="280"/>
      <c r="J38" s="356"/>
      <c r="K38" s="357"/>
      <c r="L38" s="357"/>
      <c r="M38" s="358"/>
      <c r="N38" s="358"/>
      <c r="O38" s="358"/>
      <c r="P38" s="358"/>
      <c r="Q38" s="358"/>
      <c r="R38" s="358"/>
      <c r="S38" s="358"/>
      <c r="T38" s="358"/>
      <c r="U38" s="358"/>
      <c r="V38" s="358"/>
      <c r="W38" s="354">
        <f>SUM(K38:V38)</f>
        <v>0</v>
      </c>
    </row>
    <row r="39" spans="1:23" ht="15.75" x14ac:dyDescent="0.25">
      <c r="A39" s="263"/>
      <c r="B39" s="263"/>
      <c r="C39" s="263"/>
      <c r="D39" s="263"/>
      <c r="E39" s="263"/>
      <c r="F39" s="263"/>
      <c r="G39" s="263"/>
      <c r="H39" s="263"/>
      <c r="I39" s="263"/>
      <c r="J39" s="356"/>
      <c r="K39" s="357"/>
      <c r="L39" s="357"/>
      <c r="M39" s="358"/>
      <c r="N39" s="358"/>
      <c r="O39" s="358"/>
      <c r="P39" s="358"/>
      <c r="Q39" s="358"/>
      <c r="R39" s="358"/>
      <c r="S39" s="358"/>
      <c r="T39" s="358"/>
      <c r="U39" s="358"/>
      <c r="V39" s="358"/>
      <c r="W39" s="354">
        <f>SUM(K39:V39)</f>
        <v>0</v>
      </c>
    </row>
    <row r="40" spans="1:23" ht="15.75" x14ac:dyDescent="0.25">
      <c r="A40" s="263"/>
      <c r="B40" s="263"/>
      <c r="C40" s="263"/>
      <c r="D40" s="263"/>
      <c r="E40" s="263"/>
      <c r="F40" s="1958" t="s">
        <v>664</v>
      </c>
      <c r="G40" s="1958"/>
      <c r="H40" s="1958"/>
      <c r="I40" s="1958"/>
      <c r="J40" s="359"/>
      <c r="K40" s="358"/>
      <c r="L40" s="358"/>
      <c r="M40" s="358"/>
      <c r="N40" s="358"/>
      <c r="O40" s="358"/>
      <c r="P40" s="358"/>
      <c r="Q40" s="358"/>
      <c r="R40" s="358"/>
      <c r="S40" s="358"/>
      <c r="T40" s="358"/>
      <c r="U40" s="358"/>
      <c r="V40" s="358"/>
      <c r="W40" s="354">
        <f>SUM(K40:V40)</f>
        <v>0</v>
      </c>
    </row>
    <row r="41" spans="1:23" ht="15.75" x14ac:dyDescent="0.25">
      <c r="A41" s="263"/>
      <c r="B41" s="263"/>
      <c r="C41" s="263"/>
      <c r="D41" s="263"/>
      <c r="E41" s="263"/>
      <c r="F41" s="263"/>
      <c r="G41" s="263"/>
      <c r="H41" s="263"/>
      <c r="I41" s="263"/>
      <c r="J41" s="285"/>
      <c r="K41" s="285"/>
      <c r="L41" s="285"/>
      <c r="M41" s="285"/>
      <c r="N41" s="285"/>
      <c r="O41" s="285"/>
      <c r="P41" s="285"/>
      <c r="Q41" s="285"/>
      <c r="R41" s="285"/>
      <c r="S41" s="285"/>
      <c r="T41" s="285"/>
      <c r="U41" s="285"/>
      <c r="V41" s="285"/>
      <c r="W41" s="286"/>
    </row>
    <row r="42" spans="1:23" ht="15.75" x14ac:dyDescent="0.25">
      <c r="A42" s="263"/>
      <c r="B42" s="263"/>
      <c r="C42" s="263"/>
      <c r="D42" s="263"/>
      <c r="E42" s="263"/>
      <c r="F42" s="263"/>
      <c r="G42" s="263"/>
      <c r="H42" s="263"/>
      <c r="I42" s="263"/>
      <c r="J42" s="285"/>
      <c r="K42" s="285"/>
      <c r="L42" s="285"/>
      <c r="M42" s="285"/>
      <c r="N42" s="285"/>
      <c r="O42" s="285"/>
      <c r="P42" s="285"/>
      <c r="Q42" s="285"/>
      <c r="R42" s="285"/>
      <c r="S42" s="285"/>
      <c r="T42" s="285"/>
      <c r="U42" s="285"/>
      <c r="V42" s="285"/>
      <c r="W42" s="353"/>
    </row>
    <row r="43" spans="1:23" ht="15.75" x14ac:dyDescent="0.25">
      <c r="A43" s="263"/>
      <c r="B43" s="263"/>
      <c r="C43" s="263"/>
      <c r="D43" s="263"/>
      <c r="E43" s="263"/>
      <c r="F43" s="263"/>
      <c r="G43" s="263"/>
      <c r="H43" s="263"/>
      <c r="I43" s="263"/>
      <c r="J43" s="285"/>
      <c r="K43" s="285"/>
      <c r="L43" s="285"/>
      <c r="M43" s="285"/>
      <c r="N43" s="285"/>
      <c r="O43" s="285"/>
      <c r="P43" s="285"/>
      <c r="Q43" s="285"/>
      <c r="R43" s="285"/>
      <c r="S43" s="285"/>
      <c r="T43" s="285"/>
      <c r="U43" s="285"/>
      <c r="V43" s="285"/>
      <c r="W43" s="353" t="s">
        <v>721</v>
      </c>
    </row>
    <row r="44" spans="1:23" ht="15.75" x14ac:dyDescent="0.25">
      <c r="A44" s="263"/>
      <c r="B44" s="263"/>
      <c r="C44" s="263"/>
      <c r="D44" s="263"/>
      <c r="E44" s="263"/>
      <c r="F44" s="1958" t="s">
        <v>631</v>
      </c>
      <c r="G44" s="1958"/>
      <c r="H44" s="1958"/>
      <c r="I44" s="1958"/>
      <c r="J44" s="356"/>
      <c r="K44" s="357"/>
      <c r="L44" s="357"/>
      <c r="M44" s="357"/>
      <c r="N44" s="357"/>
      <c r="O44" s="357"/>
      <c r="P44" s="357"/>
      <c r="Q44" s="357"/>
      <c r="R44" s="357"/>
      <c r="S44" s="357"/>
      <c r="T44" s="357"/>
      <c r="U44" s="357"/>
      <c r="V44" s="357"/>
      <c r="W44" s="355">
        <f>SUM(K44:V44)</f>
        <v>0</v>
      </c>
    </row>
    <row r="45" spans="1:23" ht="15.75" x14ac:dyDescent="0.25">
      <c r="A45" s="263"/>
      <c r="B45" s="263"/>
      <c r="C45" s="263"/>
      <c r="D45" s="263"/>
      <c r="E45" s="263"/>
      <c r="F45" s="1958" t="s">
        <v>640</v>
      </c>
      <c r="G45" s="1958"/>
      <c r="H45" s="1958"/>
      <c r="I45" s="1958"/>
      <c r="J45" s="356"/>
      <c r="K45" s="357"/>
      <c r="L45" s="357"/>
      <c r="M45" s="357"/>
      <c r="N45" s="357"/>
      <c r="O45" s="357"/>
      <c r="P45" s="357"/>
      <c r="Q45" s="357"/>
      <c r="R45" s="357"/>
      <c r="S45" s="357"/>
      <c r="T45" s="357"/>
      <c r="U45" s="357"/>
      <c r="V45" s="357"/>
      <c r="W45" s="355">
        <f>SUM(K45:V45)</f>
        <v>0</v>
      </c>
    </row>
    <row r="46" spans="1:23" ht="15.75" x14ac:dyDescent="0.25">
      <c r="A46" s="263"/>
      <c r="B46" s="263"/>
      <c r="C46" s="263"/>
      <c r="D46" s="263"/>
      <c r="E46" s="263"/>
      <c r="F46" s="263"/>
      <c r="G46" s="263"/>
      <c r="H46" s="263"/>
      <c r="I46" s="263"/>
      <c r="J46" s="356"/>
      <c r="K46" s="357"/>
      <c r="L46" s="357"/>
      <c r="M46" s="357"/>
      <c r="N46" s="357"/>
      <c r="O46" s="357"/>
      <c r="P46" s="357"/>
      <c r="Q46" s="357"/>
      <c r="R46" s="357"/>
      <c r="S46" s="357"/>
      <c r="T46" s="357"/>
      <c r="U46" s="357"/>
      <c r="V46" s="357"/>
      <c r="W46" s="355">
        <f>SUM(K46:V46)</f>
        <v>0</v>
      </c>
    </row>
    <row r="47" spans="1:23" x14ac:dyDescent="0.25">
      <c r="J47" s="356"/>
      <c r="K47" s="357"/>
      <c r="L47" s="357"/>
      <c r="M47" s="357"/>
      <c r="N47" s="357"/>
      <c r="O47" s="357"/>
      <c r="P47" s="357"/>
      <c r="Q47" s="357"/>
      <c r="R47" s="357"/>
      <c r="S47" s="357"/>
      <c r="T47" s="357"/>
      <c r="U47" s="357"/>
      <c r="V47" s="357"/>
      <c r="W47" s="355">
        <f>SUM(K47:V47)</f>
        <v>0</v>
      </c>
    </row>
    <row r="48" spans="1:23" x14ac:dyDescent="0.25">
      <c r="J48" s="359"/>
      <c r="K48" s="358"/>
      <c r="L48" s="358"/>
      <c r="M48" s="358"/>
      <c r="N48" s="358"/>
      <c r="O48" s="358"/>
      <c r="P48" s="358"/>
      <c r="Q48" s="358"/>
      <c r="R48" s="358"/>
      <c r="S48" s="358"/>
      <c r="T48" s="358"/>
      <c r="U48" s="358"/>
      <c r="V48" s="358"/>
      <c r="W48" s="355">
        <f>SUM(K48:V48)</f>
        <v>0</v>
      </c>
    </row>
    <row r="49" spans="10:22" x14ac:dyDescent="0.25"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</row>
    <row r="50" spans="10:22" x14ac:dyDescent="0.25">
      <c r="J50" s="360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</row>
    <row r="51" spans="10:22" x14ac:dyDescent="0.25"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</row>
  </sheetData>
  <mergeCells count="21">
    <mergeCell ref="F40:I40"/>
    <mergeCell ref="F44:I44"/>
    <mergeCell ref="F45:I45"/>
    <mergeCell ref="B29:D29"/>
    <mergeCell ref="B30:D30"/>
    <mergeCell ref="B31:D31"/>
    <mergeCell ref="B32:D32"/>
    <mergeCell ref="B33:D33"/>
    <mergeCell ref="F38:G38"/>
    <mergeCell ref="B28:D28"/>
    <mergeCell ref="C2:G2"/>
    <mergeCell ref="C3:G3"/>
    <mergeCell ref="C4:G4"/>
    <mergeCell ref="C5:G5"/>
    <mergeCell ref="A9:G9"/>
    <mergeCell ref="A10:G10"/>
    <mergeCell ref="A11:G11"/>
    <mergeCell ref="B25:D25"/>
    <mergeCell ref="B26:D26"/>
    <mergeCell ref="B27:D27"/>
    <mergeCell ref="B14:J14"/>
  </mergeCells>
  <pageMargins left="0.70866141732283472" right="0.19685039370078741" top="0.19685039370078741" bottom="0.39370078740157483" header="0.31496062992125984" footer="0.31496062992125984"/>
  <pageSetup paperSize="5" orientation="portrait" r:id="rId1"/>
  <drawing r:id="rId2"/>
  <legacyDrawing r:id="rId3"/>
  <oleObjects>
    <mc:AlternateContent xmlns:mc="http://schemas.openxmlformats.org/markup-compatibility/2006">
      <mc:Choice Requires="x14">
        <oleObject progId="CorelPhotoPaint.Image.8" shapeId="16385" r:id="rId4">
          <objectPr defaultSize="0" autoPict="0" r:id="rId5">
            <anchor moveWithCells="1" sizeWithCells="1">
              <from>
                <xdr:col>1</xdr:col>
                <xdr:colOff>0</xdr:colOff>
                <xdr:row>0</xdr:row>
                <xdr:rowOff>171450</xdr:rowOff>
              </from>
              <to>
                <xdr:col>2</xdr:col>
                <xdr:colOff>95250</xdr:colOff>
                <xdr:row>5</xdr:row>
                <xdr:rowOff>28575</xdr:rowOff>
              </to>
            </anchor>
          </objectPr>
        </oleObject>
      </mc:Choice>
      <mc:Fallback>
        <oleObject progId="CorelPhotoPaint.Image.8" shapeId="16385" r:id="rId4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2"/>
  <sheetViews>
    <sheetView workbookViewId="0">
      <selection activeCell="O20" sqref="O20"/>
    </sheetView>
  </sheetViews>
  <sheetFormatPr defaultRowHeight="15" x14ac:dyDescent="0.25"/>
  <cols>
    <col min="1" max="1" width="19.28515625" customWidth="1"/>
    <col min="2" max="2" width="5.28515625" customWidth="1"/>
    <col min="3" max="3" width="10.7109375" customWidth="1"/>
    <col min="4" max="4" width="12.42578125" customWidth="1"/>
    <col min="5" max="5" width="10" customWidth="1"/>
    <col min="6" max="6" width="11" hidden="1" customWidth="1"/>
    <col min="7" max="7" width="12.85546875" hidden="1" customWidth="1"/>
    <col min="8" max="8" width="3.85546875" customWidth="1"/>
    <col min="9" max="9" width="6.5703125" customWidth="1"/>
    <col min="10" max="10" width="8.140625" customWidth="1"/>
    <col min="11" max="11" width="8.42578125" customWidth="1"/>
    <col min="12" max="12" width="19" customWidth="1"/>
  </cols>
  <sheetData>
    <row r="1" spans="1:12" x14ac:dyDescent="0.25">
      <c r="A1">
        <f>RREKAP!J281</f>
        <v>0</v>
      </c>
      <c r="B1" s="82"/>
      <c r="D1" s="287"/>
      <c r="E1" s="287"/>
      <c r="F1" s="287"/>
      <c r="G1" s="286"/>
      <c r="H1" s="286"/>
      <c r="I1" s="307"/>
      <c r="J1" s="286"/>
      <c r="K1" s="286"/>
      <c r="L1" s="286"/>
    </row>
    <row r="2" spans="1:12" ht="15.75" x14ac:dyDescent="0.25">
      <c r="A2" t="s">
        <v>1076</v>
      </c>
      <c r="B2" s="82">
        <v>3</v>
      </c>
      <c r="C2">
        <v>37500</v>
      </c>
      <c r="D2" s="1379">
        <f>C2*B2</f>
        <v>112500</v>
      </c>
      <c r="E2" s="287"/>
      <c r="F2" s="287"/>
      <c r="G2" s="286"/>
      <c r="H2" s="286"/>
      <c r="I2" s="307"/>
      <c r="J2" s="286"/>
      <c r="K2" s="286"/>
      <c r="L2" s="286"/>
    </row>
    <row r="3" spans="1:12" ht="15.75" x14ac:dyDescent="0.25">
      <c r="A3" t="s">
        <v>1077</v>
      </c>
      <c r="B3" s="82">
        <v>5</v>
      </c>
      <c r="C3">
        <v>15000</v>
      </c>
      <c r="D3" s="1379">
        <f>C3*B3</f>
        <v>75000</v>
      </c>
      <c r="E3" s="287"/>
      <c r="F3" s="287"/>
      <c r="G3" s="286"/>
      <c r="H3" s="286"/>
      <c r="I3" s="307"/>
      <c r="J3" s="286"/>
      <c r="K3" s="286"/>
      <c r="L3" s="286"/>
    </row>
    <row r="4" spans="1:12" ht="15.75" x14ac:dyDescent="0.25">
      <c r="A4" t="s">
        <v>1078</v>
      </c>
      <c r="B4" s="82">
        <v>10</v>
      </c>
      <c r="C4">
        <v>500</v>
      </c>
      <c r="D4" s="1379">
        <f>C4*B4</f>
        <v>5000</v>
      </c>
      <c r="E4" s="287"/>
      <c r="F4" s="287"/>
      <c r="G4" s="286"/>
      <c r="H4" s="286"/>
      <c r="I4" s="307"/>
      <c r="J4" s="286"/>
      <c r="K4" s="286"/>
      <c r="L4" s="286"/>
    </row>
    <row r="5" spans="1:12" ht="15.75" x14ac:dyDescent="0.25">
      <c r="A5" t="s">
        <v>1079</v>
      </c>
      <c r="B5" s="82">
        <v>10</v>
      </c>
      <c r="C5">
        <v>600</v>
      </c>
      <c r="D5" s="1379">
        <f>C5*B5</f>
        <v>6000</v>
      </c>
      <c r="E5" s="287"/>
      <c r="F5" s="287"/>
      <c r="G5" s="286"/>
      <c r="H5" s="286"/>
      <c r="I5" s="307"/>
      <c r="J5" s="286"/>
      <c r="K5" s="286"/>
      <c r="L5" s="286"/>
    </row>
    <row r="6" spans="1:12" ht="15.75" x14ac:dyDescent="0.25">
      <c r="A6" t="s">
        <v>1080</v>
      </c>
      <c r="B6" s="82">
        <v>10</v>
      </c>
      <c r="C6">
        <v>1500</v>
      </c>
      <c r="D6" s="1380">
        <f>C6*B6</f>
        <v>15000</v>
      </c>
      <c r="E6" s="287"/>
      <c r="F6" s="287"/>
      <c r="G6" s="286"/>
      <c r="H6" s="286"/>
      <c r="I6" s="307"/>
      <c r="J6" s="286"/>
      <c r="K6" s="286"/>
      <c r="L6" s="286"/>
    </row>
    <row r="7" spans="1:12" ht="15.75" x14ac:dyDescent="0.25">
      <c r="D7" s="1380"/>
      <c r="E7" s="287"/>
      <c r="F7" s="287"/>
      <c r="G7" s="286"/>
      <c r="H7" s="286"/>
      <c r="I7" s="307"/>
      <c r="J7" s="286"/>
      <c r="K7" s="286"/>
      <c r="L7" s="286"/>
    </row>
    <row r="8" spans="1:12" ht="15.75" x14ac:dyDescent="0.25">
      <c r="D8" s="1381">
        <f>SUM(D2:D7)</f>
        <v>213500</v>
      </c>
      <c r="E8" s="1378"/>
      <c r="F8" s="287"/>
      <c r="G8" s="286"/>
      <c r="H8" s="286"/>
      <c r="I8" s="307"/>
      <c r="J8" s="286"/>
      <c r="K8" s="286"/>
      <c r="L8" s="286"/>
    </row>
    <row r="9" spans="1:12" x14ac:dyDescent="0.25">
      <c r="D9" s="287"/>
      <c r="E9" s="287"/>
      <c r="F9" s="287"/>
      <c r="G9" s="286"/>
      <c r="H9" s="286"/>
      <c r="I9" s="307"/>
      <c r="J9" s="286"/>
      <c r="K9" s="286"/>
      <c r="L9" s="286"/>
    </row>
    <row r="10" spans="1:12" x14ac:dyDescent="0.25">
      <c r="D10" s="287"/>
      <c r="E10" s="287"/>
      <c r="F10" s="287"/>
      <c r="G10" s="286"/>
      <c r="H10" s="286"/>
      <c r="I10" s="307"/>
      <c r="J10" s="286"/>
      <c r="K10" s="286"/>
      <c r="L10" s="286"/>
    </row>
    <row r="11" spans="1:12" x14ac:dyDescent="0.25">
      <c r="A11" s="514"/>
      <c r="D11" s="287"/>
      <c r="E11" s="287"/>
      <c r="F11" s="287"/>
      <c r="G11" s="286"/>
      <c r="H11" s="286"/>
      <c r="I11" s="307"/>
      <c r="J11" s="286"/>
      <c r="K11" s="286"/>
      <c r="L11" s="286"/>
    </row>
    <row r="12" spans="1:12" x14ac:dyDescent="0.25">
      <c r="D12" s="287"/>
      <c r="E12" s="287"/>
      <c r="F12" s="287"/>
      <c r="G12" s="286"/>
      <c r="H12" s="286"/>
      <c r="I12" s="307"/>
      <c r="J12" s="286"/>
      <c r="K12" s="286"/>
      <c r="L12" s="286"/>
    </row>
    <row r="13" spans="1:12" x14ac:dyDescent="0.25">
      <c r="D13" s="287"/>
      <c r="E13" s="287"/>
      <c r="F13" s="287"/>
      <c r="G13" s="286"/>
      <c r="H13" s="286"/>
      <c r="I13" s="307"/>
      <c r="J13" s="286"/>
      <c r="K13" s="286"/>
      <c r="L13" s="286"/>
    </row>
    <row r="14" spans="1:12" x14ac:dyDescent="0.25">
      <c r="D14" s="287"/>
      <c r="E14" s="287"/>
      <c r="F14" s="287"/>
      <c r="G14" s="286"/>
      <c r="H14" s="286"/>
      <c r="I14" s="307"/>
      <c r="J14" s="286"/>
      <c r="K14" s="286"/>
      <c r="L14" s="286"/>
    </row>
    <row r="15" spans="1:12" x14ac:dyDescent="0.25">
      <c r="D15" s="287"/>
      <c r="E15" s="287"/>
      <c r="F15" s="287"/>
      <c r="G15" s="286"/>
      <c r="H15" s="286"/>
      <c r="I15" s="307"/>
      <c r="J15" s="286"/>
      <c r="K15" s="286"/>
      <c r="L15" s="286"/>
    </row>
    <row r="16" spans="1:12" x14ac:dyDescent="0.25">
      <c r="D16" s="287"/>
      <c r="E16" s="287"/>
      <c r="F16" s="287"/>
      <c r="G16" s="286"/>
      <c r="H16" s="286"/>
      <c r="I16" s="307"/>
      <c r="J16" s="286"/>
      <c r="K16" s="286"/>
      <c r="L16" s="286"/>
    </row>
    <row r="17" spans="4:12" x14ac:dyDescent="0.25">
      <c r="D17" s="287"/>
      <c r="E17" s="287"/>
      <c r="F17" s="287"/>
      <c r="G17" s="286"/>
      <c r="H17" s="286"/>
      <c r="I17" s="307"/>
      <c r="J17" s="286"/>
      <c r="K17" s="286"/>
      <c r="L17" s="286"/>
    </row>
    <row r="18" spans="4:12" x14ac:dyDescent="0.25">
      <c r="D18" s="287"/>
      <c r="E18" s="287"/>
      <c r="F18" s="287"/>
      <c r="G18" s="286"/>
      <c r="H18" s="286"/>
      <c r="I18" s="307"/>
      <c r="J18" s="286"/>
      <c r="K18" s="286"/>
      <c r="L18" s="286"/>
    </row>
    <row r="19" spans="4:12" x14ac:dyDescent="0.25">
      <c r="D19" s="287"/>
      <c r="E19" s="287"/>
      <c r="F19" s="287"/>
      <c r="G19" s="286"/>
      <c r="H19" s="286"/>
      <c r="I19" s="307"/>
      <c r="J19" s="286"/>
      <c r="K19" s="286"/>
      <c r="L19" s="286"/>
    </row>
    <row r="20" spans="4:12" x14ac:dyDescent="0.25">
      <c r="D20" s="287"/>
      <c r="E20" s="287"/>
      <c r="F20" s="287"/>
      <c r="G20" s="286"/>
      <c r="H20" s="286"/>
      <c r="I20" s="307"/>
      <c r="J20" s="286"/>
      <c r="K20" s="286"/>
      <c r="L20" s="286"/>
    </row>
    <row r="21" spans="4:12" x14ac:dyDescent="0.25">
      <c r="D21" s="287"/>
      <c r="E21" s="287"/>
      <c r="F21" s="287"/>
      <c r="G21" s="286"/>
      <c r="H21" s="286"/>
      <c r="I21" s="307"/>
      <c r="J21" s="286"/>
      <c r="K21" s="286"/>
      <c r="L21" s="286"/>
    </row>
    <row r="22" spans="4:12" x14ac:dyDescent="0.25">
      <c r="D22" s="287"/>
      <c r="E22" s="287"/>
      <c r="F22" s="287"/>
      <c r="G22" s="286"/>
      <c r="H22" s="286"/>
      <c r="I22" s="307"/>
      <c r="J22" s="286"/>
      <c r="K22" s="286"/>
      <c r="L22" s="286"/>
    </row>
    <row r="23" spans="4:12" x14ac:dyDescent="0.25">
      <c r="D23" s="287"/>
      <c r="E23" s="287"/>
      <c r="F23" s="287"/>
      <c r="G23" s="286"/>
      <c r="H23" s="286"/>
      <c r="I23" s="307"/>
      <c r="J23" s="286"/>
      <c r="K23" s="286"/>
      <c r="L23" s="286"/>
    </row>
    <row r="24" spans="4:12" x14ac:dyDescent="0.25">
      <c r="D24" s="287"/>
      <c r="E24" s="287"/>
      <c r="F24" s="287"/>
      <c r="G24" s="286"/>
      <c r="H24" s="286"/>
      <c r="I24" s="307"/>
      <c r="J24" s="286"/>
      <c r="K24" s="286"/>
      <c r="L24" s="286"/>
    </row>
    <row r="25" spans="4:12" x14ac:dyDescent="0.25">
      <c r="D25" s="287"/>
      <c r="E25" s="287"/>
      <c r="F25" s="287"/>
      <c r="G25" s="286"/>
      <c r="H25" s="286"/>
      <c r="I25" s="307"/>
      <c r="J25" s="286"/>
      <c r="K25" s="286"/>
      <c r="L25" s="286"/>
    </row>
    <row r="26" spans="4:12" x14ac:dyDescent="0.25">
      <c r="D26" s="287"/>
      <c r="E26" s="287"/>
      <c r="F26" s="287"/>
      <c r="G26" s="286"/>
      <c r="H26" s="286"/>
      <c r="I26" s="307"/>
      <c r="J26" s="286"/>
      <c r="K26" s="286"/>
      <c r="L26" s="286"/>
    </row>
    <row r="27" spans="4:12" x14ac:dyDescent="0.25">
      <c r="D27" s="287"/>
      <c r="E27" s="287"/>
      <c r="F27" s="287"/>
      <c r="G27" s="286"/>
      <c r="H27" s="286"/>
      <c r="I27" s="307"/>
      <c r="J27" s="286"/>
      <c r="K27" s="286"/>
      <c r="L27" s="286"/>
    </row>
    <row r="28" spans="4:12" x14ac:dyDescent="0.25">
      <c r="D28" s="287"/>
      <c r="E28" s="287"/>
      <c r="F28" s="287"/>
      <c r="G28" s="286"/>
      <c r="H28" s="286"/>
      <c r="I28" s="307"/>
      <c r="J28" s="286"/>
      <c r="K28" s="286"/>
      <c r="L28" s="286"/>
    </row>
    <row r="29" spans="4:12" x14ac:dyDescent="0.25">
      <c r="D29" s="287"/>
      <c r="E29" s="287"/>
      <c r="F29" s="287"/>
      <c r="G29" s="286"/>
      <c r="H29" s="286"/>
      <c r="I29" s="307"/>
      <c r="J29" s="286"/>
      <c r="K29" s="286"/>
      <c r="L29" s="286"/>
    </row>
    <row r="30" spans="4:12" x14ac:dyDescent="0.25">
      <c r="D30" s="287"/>
      <c r="E30" s="287"/>
      <c r="F30" s="287"/>
      <c r="G30" s="286"/>
      <c r="H30" s="286"/>
      <c r="I30" s="307"/>
      <c r="J30" s="286"/>
      <c r="K30" s="286"/>
      <c r="L30" s="286"/>
    </row>
    <row r="31" spans="4:12" x14ac:dyDescent="0.25">
      <c r="D31" s="287"/>
      <c r="E31" s="287"/>
      <c r="F31" s="287"/>
      <c r="G31" s="286"/>
      <c r="H31" s="286"/>
      <c r="I31" s="307"/>
      <c r="J31" s="286"/>
      <c r="K31" s="286"/>
      <c r="L31" s="286"/>
    </row>
    <row r="32" spans="4:12" x14ac:dyDescent="0.25">
      <c r="D32" s="287"/>
      <c r="E32" s="287"/>
      <c r="F32" s="287"/>
      <c r="G32" s="286"/>
      <c r="H32" s="286"/>
      <c r="I32" s="307"/>
      <c r="J32" s="286"/>
      <c r="K32" s="286"/>
      <c r="L32" s="286"/>
    </row>
    <row r="33" spans="4:12" x14ac:dyDescent="0.25">
      <c r="D33" s="287"/>
      <c r="E33" s="287"/>
      <c r="F33" s="287"/>
      <c r="G33" s="286"/>
      <c r="H33" s="286"/>
      <c r="I33" s="307"/>
      <c r="J33" s="286"/>
      <c r="K33" s="286"/>
      <c r="L33" s="286"/>
    </row>
    <row r="34" spans="4:12" x14ac:dyDescent="0.25">
      <c r="D34" s="287"/>
      <c r="E34" s="287"/>
      <c r="F34" s="287"/>
      <c r="G34" s="286"/>
      <c r="H34" s="286"/>
      <c r="I34" s="307"/>
      <c r="J34" s="286"/>
      <c r="K34" s="286"/>
      <c r="L34" s="286"/>
    </row>
    <row r="35" spans="4:12" x14ac:dyDescent="0.25">
      <c r="D35" s="287"/>
      <c r="E35" s="287"/>
      <c r="F35" s="287"/>
      <c r="G35" s="286"/>
      <c r="H35" s="286"/>
      <c r="I35" s="307"/>
      <c r="J35" s="286"/>
      <c r="K35" s="286"/>
      <c r="L35" s="286"/>
    </row>
    <row r="36" spans="4:12" x14ac:dyDescent="0.25">
      <c r="D36" s="287"/>
      <c r="E36" s="287"/>
      <c r="F36" s="287"/>
      <c r="G36" s="286"/>
      <c r="H36" s="286"/>
      <c r="I36" s="307"/>
      <c r="J36" s="286"/>
      <c r="K36" s="286"/>
      <c r="L36" s="286"/>
    </row>
    <row r="37" spans="4:12" x14ac:dyDescent="0.25">
      <c r="D37" s="287"/>
      <c r="E37" s="287"/>
      <c r="F37" s="287"/>
      <c r="G37" s="286"/>
      <c r="H37" s="286"/>
      <c r="I37" s="307"/>
      <c r="J37" s="286"/>
      <c r="K37" s="286"/>
      <c r="L37" s="286"/>
    </row>
    <row r="38" spans="4:12" x14ac:dyDescent="0.25">
      <c r="D38" s="287"/>
      <c r="E38" s="287"/>
      <c r="F38" s="287"/>
      <c r="G38" s="286"/>
      <c r="H38" s="286"/>
      <c r="I38" s="307"/>
      <c r="J38" s="286"/>
      <c r="K38" s="286"/>
      <c r="L38" s="286"/>
    </row>
    <row r="39" spans="4:12" x14ac:dyDescent="0.25">
      <c r="D39" s="287"/>
      <c r="E39" s="287"/>
      <c r="F39" s="287"/>
      <c r="G39" s="286"/>
      <c r="H39" s="286"/>
      <c r="I39" s="307"/>
      <c r="J39" s="286"/>
      <c r="K39" s="286"/>
      <c r="L39" s="286"/>
    </row>
    <row r="40" spans="4:12" x14ac:dyDescent="0.25">
      <c r="D40" s="287"/>
      <c r="E40" s="287"/>
      <c r="F40" s="287"/>
      <c r="G40" s="286"/>
      <c r="H40" s="286"/>
      <c r="I40" s="307"/>
      <c r="J40" s="286"/>
      <c r="K40" s="286"/>
      <c r="L40" s="286"/>
    </row>
    <row r="41" spans="4:12" x14ac:dyDescent="0.25">
      <c r="D41" s="287"/>
      <c r="E41" s="287"/>
      <c r="F41" s="287"/>
      <c r="G41" s="286"/>
      <c r="H41" s="286"/>
      <c r="I41" s="307"/>
      <c r="J41" s="286"/>
      <c r="K41" s="286"/>
      <c r="L41" s="286"/>
    </row>
    <row r="42" spans="4:12" x14ac:dyDescent="0.25">
      <c r="D42" s="287"/>
      <c r="E42" s="287"/>
      <c r="F42" s="287"/>
      <c r="G42" s="286"/>
      <c r="H42" s="286"/>
      <c r="I42" s="307"/>
      <c r="J42" s="286"/>
      <c r="K42" s="286"/>
      <c r="L42" s="286"/>
    </row>
    <row r="43" spans="4:12" x14ac:dyDescent="0.25">
      <c r="D43" s="287"/>
      <c r="E43" s="287"/>
      <c r="F43" s="287"/>
      <c r="G43" s="286"/>
      <c r="H43" s="286"/>
      <c r="I43" s="307"/>
      <c r="J43" s="286"/>
      <c r="K43" s="286"/>
      <c r="L43" s="286"/>
    </row>
    <row r="44" spans="4:12" x14ac:dyDescent="0.25">
      <c r="D44" s="287"/>
      <c r="E44" s="287"/>
      <c r="F44" s="287"/>
      <c r="G44" s="286"/>
      <c r="H44" s="286"/>
      <c r="I44" s="307"/>
      <c r="J44" s="286"/>
      <c r="K44" s="286"/>
      <c r="L44" s="286"/>
    </row>
    <row r="45" spans="4:12" x14ac:dyDescent="0.25">
      <c r="D45" s="287"/>
      <c r="E45" s="287"/>
      <c r="F45" s="287"/>
      <c r="G45" s="286"/>
      <c r="H45" s="286"/>
      <c r="I45" s="307"/>
      <c r="J45" s="286"/>
      <c r="K45" s="286"/>
      <c r="L45" s="286"/>
    </row>
    <row r="46" spans="4:12" x14ac:dyDescent="0.25">
      <c r="D46" s="287"/>
      <c r="E46" s="287"/>
      <c r="F46" s="287"/>
      <c r="G46" s="286"/>
      <c r="H46" s="286"/>
      <c r="I46" s="307"/>
      <c r="J46" s="286"/>
      <c r="K46" s="286"/>
      <c r="L46" s="286"/>
    </row>
    <row r="47" spans="4:12" x14ac:dyDescent="0.25">
      <c r="D47" s="287"/>
      <c r="E47" s="287"/>
      <c r="F47" s="287"/>
      <c r="G47" s="286"/>
      <c r="H47" s="286"/>
      <c r="I47" s="307"/>
      <c r="J47" s="286"/>
      <c r="K47" s="286"/>
      <c r="L47" s="286"/>
    </row>
    <row r="48" spans="4:12" x14ac:dyDescent="0.25">
      <c r="D48" s="287"/>
      <c r="E48" s="287"/>
      <c r="F48" s="287"/>
      <c r="G48" s="286"/>
      <c r="H48" s="286"/>
      <c r="I48" s="307"/>
      <c r="J48" s="286"/>
      <c r="K48" s="286"/>
      <c r="L48" s="286"/>
    </row>
    <row r="49" spans="4:12" x14ac:dyDescent="0.25">
      <c r="D49" s="287"/>
      <c r="E49" s="287"/>
      <c r="F49" s="287"/>
      <c r="G49" s="286"/>
      <c r="H49" s="286"/>
      <c r="I49" s="307"/>
      <c r="J49" s="286"/>
      <c r="K49" s="286"/>
      <c r="L49" s="286"/>
    </row>
    <row r="50" spans="4:12" x14ac:dyDescent="0.25">
      <c r="D50" s="287"/>
      <c r="E50" s="287"/>
      <c r="F50" s="287"/>
      <c r="G50" s="286"/>
      <c r="H50" s="286"/>
      <c r="I50" s="307"/>
      <c r="J50" s="286"/>
      <c r="K50" s="286"/>
      <c r="L50" s="286"/>
    </row>
    <row r="51" spans="4:12" x14ac:dyDescent="0.25">
      <c r="D51" s="287"/>
      <c r="E51" s="287"/>
      <c r="F51" s="287"/>
      <c r="G51" s="286"/>
      <c r="H51" s="286"/>
      <c r="I51" s="307"/>
      <c r="J51" s="286"/>
      <c r="K51" s="286"/>
      <c r="L51" s="286"/>
    </row>
    <row r="52" spans="4:12" x14ac:dyDescent="0.25">
      <c r="D52" s="287"/>
      <c r="E52" s="287"/>
      <c r="F52" s="287"/>
      <c r="G52" s="286"/>
      <c r="H52" s="286"/>
      <c r="I52" s="307"/>
      <c r="J52" s="286"/>
      <c r="K52" s="286"/>
      <c r="L52" s="286"/>
    </row>
    <row r="53" spans="4:12" x14ac:dyDescent="0.25">
      <c r="D53" s="287"/>
      <c r="E53" s="287"/>
      <c r="F53" s="287"/>
      <c r="G53" s="286"/>
      <c r="H53" s="286"/>
      <c r="I53" s="307"/>
      <c r="J53" s="286"/>
      <c r="K53" s="286"/>
      <c r="L53" s="286"/>
    </row>
    <row r="54" spans="4:12" x14ac:dyDescent="0.25">
      <c r="D54" s="287"/>
      <c r="E54" s="287"/>
      <c r="F54" s="287"/>
      <c r="G54" s="286"/>
      <c r="H54" s="286"/>
      <c r="I54" s="307"/>
      <c r="J54" s="286"/>
      <c r="K54" s="286"/>
      <c r="L54" s="286"/>
    </row>
    <row r="55" spans="4:12" x14ac:dyDescent="0.25">
      <c r="D55" s="287"/>
      <c r="E55" s="287"/>
      <c r="F55" s="287"/>
      <c r="G55" s="286"/>
      <c r="H55" s="286"/>
      <c r="I55" s="307"/>
      <c r="J55" s="286"/>
      <c r="K55" s="286"/>
      <c r="L55" s="286"/>
    </row>
    <row r="56" spans="4:12" x14ac:dyDescent="0.25">
      <c r="D56" s="287"/>
      <c r="E56" s="287"/>
      <c r="F56" s="287"/>
      <c r="G56" s="286"/>
      <c r="H56" s="286"/>
      <c r="I56" s="307"/>
      <c r="J56" s="286"/>
      <c r="K56" s="286"/>
      <c r="L56" s="286"/>
    </row>
    <row r="57" spans="4:12" x14ac:dyDescent="0.25">
      <c r="D57" s="287"/>
      <c r="E57" s="287"/>
      <c r="F57" s="287"/>
      <c r="G57" s="286"/>
      <c r="H57" s="286"/>
      <c r="I57" s="307"/>
      <c r="J57" s="286"/>
      <c r="K57" s="286"/>
      <c r="L57" s="286"/>
    </row>
    <row r="58" spans="4:12" x14ac:dyDescent="0.25">
      <c r="D58" s="287"/>
      <c r="E58" s="287"/>
      <c r="F58" s="287"/>
      <c r="G58" s="286"/>
      <c r="H58" s="286"/>
      <c r="I58" s="307"/>
      <c r="J58" s="286"/>
      <c r="K58" s="286"/>
      <c r="L58" s="286"/>
    </row>
    <row r="59" spans="4:12" x14ac:dyDescent="0.25">
      <c r="D59" s="287"/>
      <c r="E59" s="287"/>
      <c r="F59" s="287"/>
      <c r="G59" s="286"/>
      <c r="H59" s="286"/>
      <c r="I59" s="307"/>
      <c r="J59" s="286"/>
      <c r="K59" s="286"/>
      <c r="L59" s="286"/>
    </row>
    <row r="60" spans="4:12" x14ac:dyDescent="0.25">
      <c r="D60" s="287"/>
      <c r="E60" s="287"/>
      <c r="F60" s="287"/>
      <c r="G60" s="286"/>
      <c r="H60" s="286"/>
      <c r="I60" s="307"/>
      <c r="J60" s="286"/>
      <c r="K60" s="286"/>
      <c r="L60" s="286"/>
    </row>
    <row r="61" spans="4:12" x14ac:dyDescent="0.25">
      <c r="D61" s="287"/>
      <c r="E61" s="287"/>
      <c r="F61" s="287"/>
      <c r="G61" s="286"/>
      <c r="H61" s="286"/>
      <c r="I61" s="307"/>
      <c r="J61" s="286"/>
      <c r="K61" s="286"/>
      <c r="L61" s="286"/>
    </row>
    <row r="62" spans="4:12" x14ac:dyDescent="0.25">
      <c r="D62" s="287"/>
      <c r="E62" s="287"/>
      <c r="F62" s="287"/>
      <c r="G62" s="286"/>
      <c r="H62" s="286"/>
      <c r="I62" s="307"/>
      <c r="J62" s="286"/>
      <c r="K62" s="286"/>
      <c r="L62" s="286"/>
    </row>
    <row r="63" spans="4:12" x14ac:dyDescent="0.25">
      <c r="D63" s="287"/>
      <c r="E63" s="287"/>
      <c r="F63" s="287"/>
      <c r="G63" s="286"/>
      <c r="H63" s="286"/>
      <c r="I63" s="307"/>
      <c r="J63" s="286"/>
      <c r="K63" s="286"/>
      <c r="L63" s="286"/>
    </row>
    <row r="64" spans="4:12" x14ac:dyDescent="0.25">
      <c r="D64" s="287"/>
      <c r="E64" s="287"/>
      <c r="F64" s="287"/>
      <c r="G64" s="286"/>
      <c r="H64" s="286"/>
      <c r="I64" s="307"/>
      <c r="J64" s="286"/>
      <c r="K64" s="286"/>
      <c r="L64" s="286"/>
    </row>
    <row r="65" spans="4:12" x14ac:dyDescent="0.25">
      <c r="D65" s="287"/>
      <c r="E65" s="287"/>
      <c r="F65" s="287"/>
      <c r="G65" s="286"/>
      <c r="H65" s="286"/>
      <c r="I65" s="307"/>
      <c r="J65" s="286"/>
      <c r="K65" s="286"/>
      <c r="L65" s="286"/>
    </row>
    <row r="66" spans="4:12" x14ac:dyDescent="0.25">
      <c r="D66" s="287"/>
      <c r="E66" s="287"/>
      <c r="F66" s="287"/>
      <c r="G66" s="286"/>
      <c r="H66" s="286"/>
      <c r="I66" s="307"/>
      <c r="J66" s="286"/>
      <c r="K66" s="286"/>
      <c r="L66" s="286"/>
    </row>
    <row r="67" spans="4:12" x14ac:dyDescent="0.25">
      <c r="D67" s="287"/>
      <c r="E67" s="287"/>
      <c r="F67" s="287"/>
      <c r="G67" s="286"/>
      <c r="H67" s="286"/>
      <c r="I67" s="307"/>
      <c r="J67" s="286"/>
      <c r="K67" s="286"/>
      <c r="L67" s="286"/>
    </row>
    <row r="68" spans="4:12" x14ac:dyDescent="0.25">
      <c r="D68" s="287"/>
      <c r="E68" s="287"/>
      <c r="F68" s="287"/>
      <c r="G68" s="286"/>
      <c r="H68" s="286"/>
      <c r="I68" s="307"/>
      <c r="J68" s="286"/>
      <c r="K68" s="286"/>
      <c r="L68" s="286"/>
    </row>
    <row r="69" spans="4:12" x14ac:dyDescent="0.25">
      <c r="D69" s="287"/>
      <c r="E69" s="287"/>
      <c r="F69" s="287"/>
      <c r="G69" s="286"/>
      <c r="H69" s="286"/>
      <c r="I69" s="307"/>
      <c r="J69" s="286"/>
      <c r="K69" s="286"/>
      <c r="L69" s="286"/>
    </row>
    <row r="70" spans="4:12" x14ac:dyDescent="0.25">
      <c r="D70" s="287"/>
      <c r="E70" s="287"/>
      <c r="F70" s="287"/>
      <c r="G70" s="286"/>
      <c r="H70" s="286"/>
      <c r="I70" s="307"/>
      <c r="J70" s="286"/>
      <c r="K70" s="286"/>
      <c r="L70" s="286"/>
    </row>
    <row r="71" spans="4:12" x14ac:dyDescent="0.25">
      <c r="D71" s="287"/>
      <c r="E71" s="287"/>
      <c r="F71" s="287"/>
      <c r="G71" s="286"/>
      <c r="H71" s="286"/>
      <c r="I71" s="307"/>
      <c r="J71" s="286"/>
      <c r="K71" s="286"/>
      <c r="L71" s="286"/>
    </row>
    <row r="72" spans="4:12" x14ac:dyDescent="0.25">
      <c r="D72" s="287"/>
      <c r="E72" s="287"/>
      <c r="F72" s="287"/>
      <c r="G72" s="286"/>
      <c r="I72" s="307"/>
    </row>
  </sheetData>
  <pageMargins left="0.31496062992125984" right="0.31496062992125984" top="0.74803149606299213" bottom="0.74803149606299213" header="0.31496062992125984" footer="0.31496062992125984"/>
  <pageSetup paperSize="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"/>
  <sheetViews>
    <sheetView workbookViewId="0">
      <selection activeCell="F25" sqref="F25"/>
    </sheetView>
  </sheetViews>
  <sheetFormatPr defaultRowHeight="15" x14ac:dyDescent="0.25"/>
  <cols>
    <col min="1" max="1" width="22.5703125" customWidth="1"/>
    <col min="2" max="2" width="48.7109375" customWidth="1"/>
    <col min="3" max="3" width="16" customWidth="1"/>
    <col min="4" max="4" width="12.7109375" customWidth="1"/>
    <col min="5" max="5" width="14.42578125" customWidth="1"/>
    <col min="6" max="6" width="28.7109375" customWidth="1"/>
    <col min="7" max="7" width="4.42578125" customWidth="1"/>
  </cols>
  <sheetData>
    <row r="1" spans="1:10" x14ac:dyDescent="0.25">
      <c r="A1" t="s">
        <v>726</v>
      </c>
    </row>
    <row r="2" spans="1:10" ht="36.75" customHeight="1" x14ac:dyDescent="0.25">
      <c r="A2" s="373" t="s">
        <v>423</v>
      </c>
      <c r="B2" s="374" t="s">
        <v>424</v>
      </c>
      <c r="C2" s="379" t="s">
        <v>727</v>
      </c>
      <c r="D2" s="375" t="s">
        <v>728</v>
      </c>
      <c r="E2" s="375" t="s">
        <v>729</v>
      </c>
      <c r="F2" s="375" t="s">
        <v>730</v>
      </c>
    </row>
    <row r="3" spans="1:10" x14ac:dyDescent="0.25">
      <c r="A3" s="73" t="s">
        <v>435</v>
      </c>
      <c r="B3" s="74">
        <v>2</v>
      </c>
      <c r="C3" s="380" t="s">
        <v>436</v>
      </c>
      <c r="D3" s="343">
        <v>7</v>
      </c>
      <c r="E3" s="343">
        <v>8</v>
      </c>
      <c r="F3" s="343">
        <v>9</v>
      </c>
    </row>
    <row r="4" spans="1:10" ht="15.75" thickBot="1" x14ac:dyDescent="0.3">
      <c r="A4" s="49" t="s">
        <v>17</v>
      </c>
      <c r="B4" s="49" t="s">
        <v>18</v>
      </c>
      <c r="C4" s="72">
        <f t="shared" ref="C4:E5" si="0">C5</f>
        <v>12000000</v>
      </c>
      <c r="D4" s="347">
        <f t="shared" si="0"/>
        <v>12000000</v>
      </c>
      <c r="E4" s="347">
        <f t="shared" si="0"/>
        <v>0</v>
      </c>
      <c r="F4" s="347"/>
    </row>
    <row r="5" spans="1:10" ht="15.75" thickBot="1" x14ac:dyDescent="0.3">
      <c r="A5" s="3" t="s">
        <v>209</v>
      </c>
      <c r="B5" s="3" t="s">
        <v>136</v>
      </c>
      <c r="C5" s="66">
        <f t="shared" si="0"/>
        <v>12000000</v>
      </c>
      <c r="D5" s="284">
        <f t="shared" si="0"/>
        <v>12000000</v>
      </c>
      <c r="E5" s="284">
        <f t="shared" si="0"/>
        <v>0</v>
      </c>
      <c r="F5" s="284"/>
    </row>
    <row r="6" spans="1:10" x14ac:dyDescent="0.25">
      <c r="A6" s="41" t="s">
        <v>210</v>
      </c>
      <c r="B6" s="41" t="s">
        <v>206</v>
      </c>
      <c r="C6" s="67">
        <f>C7+C8</f>
        <v>12000000</v>
      </c>
      <c r="D6" s="158">
        <f>D7+D8</f>
        <v>12000000</v>
      </c>
      <c r="E6" s="158">
        <f>E7+E8</f>
        <v>0</v>
      </c>
      <c r="F6" s="158"/>
    </row>
    <row r="7" spans="1:10" x14ac:dyDescent="0.25">
      <c r="A7" s="5" t="s">
        <v>223</v>
      </c>
      <c r="B7" s="5" t="s">
        <v>207</v>
      </c>
      <c r="C7" s="68">
        <v>4200000</v>
      </c>
      <c r="D7" s="334">
        <v>2500000</v>
      </c>
      <c r="E7" s="334">
        <f>C7-D7</f>
        <v>1700000</v>
      </c>
      <c r="F7" s="383" t="s">
        <v>731</v>
      </c>
    </row>
    <row r="8" spans="1:10" x14ac:dyDescent="0.25">
      <c r="A8" s="5" t="s">
        <v>211</v>
      </c>
      <c r="B8" s="5" t="s">
        <v>208</v>
      </c>
      <c r="C8" s="68">
        <v>7800000</v>
      </c>
      <c r="D8" s="334">
        <v>9500000</v>
      </c>
      <c r="E8" s="334">
        <f>C8-D8</f>
        <v>-1700000</v>
      </c>
      <c r="F8" s="383" t="s">
        <v>746</v>
      </c>
    </row>
    <row r="9" spans="1:10" ht="15.75" thickBot="1" x14ac:dyDescent="0.3">
      <c r="A9" s="47" t="s">
        <v>35</v>
      </c>
      <c r="B9" s="47" t="s">
        <v>36</v>
      </c>
      <c r="C9" s="71">
        <f>C10</f>
        <v>3000000</v>
      </c>
      <c r="D9" s="290">
        <f t="shared" ref="D9:E11" si="1">D10</f>
        <v>0</v>
      </c>
      <c r="E9" s="290">
        <f t="shared" si="1"/>
        <v>3000000</v>
      </c>
      <c r="F9" s="290"/>
    </row>
    <row r="10" spans="1:10" ht="15.75" thickBot="1" x14ac:dyDescent="0.3">
      <c r="A10" s="3" t="s">
        <v>255</v>
      </c>
      <c r="B10" s="3" t="s">
        <v>80</v>
      </c>
      <c r="C10" s="66">
        <f>C11</f>
        <v>3000000</v>
      </c>
      <c r="D10" s="284">
        <f t="shared" si="1"/>
        <v>0</v>
      </c>
      <c r="E10" s="284">
        <f t="shared" si="1"/>
        <v>3000000</v>
      </c>
      <c r="F10" s="284"/>
    </row>
    <row r="11" spans="1:10" x14ac:dyDescent="0.25">
      <c r="A11" s="41" t="s">
        <v>256</v>
      </c>
      <c r="B11" s="41" t="s">
        <v>180</v>
      </c>
      <c r="C11" s="67">
        <f>C12</f>
        <v>3000000</v>
      </c>
      <c r="D11" s="158">
        <f t="shared" si="1"/>
        <v>0</v>
      </c>
      <c r="E11" s="158">
        <f>C11-D11</f>
        <v>3000000</v>
      </c>
      <c r="F11" s="158" t="s">
        <v>747</v>
      </c>
    </row>
    <row r="12" spans="1:10" x14ac:dyDescent="0.25">
      <c r="A12" s="5" t="s">
        <v>257</v>
      </c>
      <c r="B12" s="5" t="s">
        <v>254</v>
      </c>
      <c r="C12" s="68">
        <v>3000000</v>
      </c>
      <c r="D12" s="344"/>
      <c r="E12" s="344"/>
      <c r="F12" s="344"/>
    </row>
    <row r="13" spans="1:10" ht="15.75" thickBot="1" x14ac:dyDescent="0.3">
      <c r="A13" s="47" t="s">
        <v>69</v>
      </c>
      <c r="B13" s="47" t="s">
        <v>70</v>
      </c>
      <c r="C13" s="71">
        <f t="shared" ref="C13:E14" si="2">C14</f>
        <v>2640000</v>
      </c>
      <c r="D13" s="48">
        <f t="shared" si="2"/>
        <v>1320000</v>
      </c>
      <c r="E13" s="48">
        <f t="shared" si="2"/>
        <v>1320000</v>
      </c>
      <c r="F13" s="290" t="s">
        <v>733</v>
      </c>
      <c r="J13" s="82"/>
    </row>
    <row r="14" spans="1:10" ht="15.75" thickBot="1" x14ac:dyDescent="0.3">
      <c r="A14" s="56" t="s">
        <v>368</v>
      </c>
      <c r="B14" s="3" t="s">
        <v>136</v>
      </c>
      <c r="C14" s="66">
        <f t="shared" si="2"/>
        <v>2640000</v>
      </c>
      <c r="D14" s="43">
        <f t="shared" si="2"/>
        <v>1320000</v>
      </c>
      <c r="E14" s="43">
        <f t="shared" si="2"/>
        <v>1320000</v>
      </c>
      <c r="F14" s="284"/>
      <c r="J14" s="82"/>
    </row>
    <row r="15" spans="1:10" x14ac:dyDescent="0.25">
      <c r="A15" s="5" t="s">
        <v>374</v>
      </c>
      <c r="B15" s="5" t="s">
        <v>160</v>
      </c>
      <c r="C15" s="68">
        <v>2640000</v>
      </c>
      <c r="D15" s="334">
        <v>1320000</v>
      </c>
      <c r="E15" s="334">
        <f>C15-D15</f>
        <v>1320000</v>
      </c>
      <c r="F15" s="334"/>
      <c r="J15" s="82"/>
    </row>
    <row r="16" spans="1:10" ht="15.75" thickBot="1" x14ac:dyDescent="0.3">
      <c r="A16" s="47" t="s">
        <v>73</v>
      </c>
      <c r="B16" s="47" t="s">
        <v>448</v>
      </c>
      <c r="C16" s="71">
        <f t="shared" ref="C16:E17" si="3">C17</f>
        <v>300000</v>
      </c>
      <c r="D16" s="48">
        <f t="shared" si="3"/>
        <v>150000</v>
      </c>
      <c r="E16" s="48">
        <f t="shared" si="3"/>
        <v>150000</v>
      </c>
      <c r="F16" s="290"/>
      <c r="J16" s="206"/>
    </row>
    <row r="17" spans="1:10" ht="15.75" thickBot="1" x14ac:dyDescent="0.3">
      <c r="A17" s="3" t="s">
        <v>394</v>
      </c>
      <c r="B17" s="3" t="s">
        <v>136</v>
      </c>
      <c r="C17" s="66">
        <f t="shared" si="3"/>
        <v>300000</v>
      </c>
      <c r="D17" s="43">
        <f t="shared" si="3"/>
        <v>150000</v>
      </c>
      <c r="E17" s="43">
        <f t="shared" si="3"/>
        <v>150000</v>
      </c>
      <c r="F17" s="284"/>
    </row>
    <row r="18" spans="1:10" x14ac:dyDescent="0.25">
      <c r="A18" s="376" t="s">
        <v>400</v>
      </c>
      <c r="B18" s="376" t="s">
        <v>387</v>
      </c>
      <c r="C18" s="68">
        <v>300000</v>
      </c>
      <c r="D18" s="377">
        <v>150000</v>
      </c>
      <c r="E18" s="377">
        <f>C18-D18</f>
        <v>150000</v>
      </c>
      <c r="F18" s="384"/>
      <c r="J18" s="206"/>
    </row>
    <row r="19" spans="1:10" ht="15.75" thickBot="1" x14ac:dyDescent="0.3">
      <c r="A19" s="371" t="s">
        <v>39</v>
      </c>
      <c r="B19" s="47" t="s">
        <v>40</v>
      </c>
      <c r="C19" s="71">
        <f t="shared" ref="C19:E20" si="4">C20</f>
        <v>5000000</v>
      </c>
      <c r="D19" s="290">
        <f t="shared" si="4"/>
        <v>4235000</v>
      </c>
      <c r="E19" s="290">
        <f t="shared" si="4"/>
        <v>765000</v>
      </c>
      <c r="F19" s="290"/>
    </row>
    <row r="20" spans="1:10" ht="15.75" thickBot="1" x14ac:dyDescent="0.3">
      <c r="A20" s="372" t="s">
        <v>265</v>
      </c>
      <c r="B20" s="3" t="s">
        <v>258</v>
      </c>
      <c r="C20" s="66">
        <f t="shared" si="4"/>
        <v>5000000</v>
      </c>
      <c r="D20" s="43">
        <f t="shared" si="4"/>
        <v>4235000</v>
      </c>
      <c r="E20" s="43">
        <f t="shared" si="4"/>
        <v>765000</v>
      </c>
      <c r="F20" s="284"/>
      <c r="J20" s="206"/>
    </row>
    <row r="21" spans="1:10" x14ac:dyDescent="0.25">
      <c r="A21" s="378" t="s">
        <v>268</v>
      </c>
      <c r="B21" s="5" t="s">
        <v>263</v>
      </c>
      <c r="C21" s="68">
        <v>5000000</v>
      </c>
      <c r="D21" s="336">
        <v>4235000</v>
      </c>
      <c r="E21" s="336">
        <f>C21-D21</f>
        <v>765000</v>
      </c>
      <c r="F21" s="336"/>
    </row>
    <row r="22" spans="1:10" x14ac:dyDescent="0.25">
      <c r="A22" s="97"/>
      <c r="B22" s="97" t="s">
        <v>732</v>
      </c>
      <c r="C22" s="381"/>
      <c r="D22" s="382">
        <v>1500000</v>
      </c>
      <c r="E22" s="382">
        <f>C22-D22</f>
        <v>-1500000</v>
      </c>
      <c r="F22" s="97" t="s">
        <v>752</v>
      </c>
    </row>
    <row r="24" spans="1:10" x14ac:dyDescent="0.25">
      <c r="B24" s="390" t="s">
        <v>748</v>
      </c>
      <c r="C24" s="82">
        <v>20000</v>
      </c>
      <c r="D24" t="s">
        <v>751</v>
      </c>
    </row>
    <row r="25" spans="1:10" x14ac:dyDescent="0.25">
      <c r="B25" s="390" t="s">
        <v>749</v>
      </c>
      <c r="C25" s="82">
        <v>150000</v>
      </c>
      <c r="D25" t="s">
        <v>751</v>
      </c>
    </row>
    <row r="26" spans="1:10" x14ac:dyDescent="0.25">
      <c r="B26" s="390" t="s">
        <v>750</v>
      </c>
      <c r="C26" s="82">
        <v>565000</v>
      </c>
      <c r="D26" t="s">
        <v>751</v>
      </c>
      <c r="H26" s="206"/>
    </row>
    <row r="27" spans="1:10" x14ac:dyDescent="0.25">
      <c r="C27" s="389">
        <f>SUM(C24:C26)</f>
        <v>735000</v>
      </c>
    </row>
  </sheetData>
  <pageMargins left="0.51181102362204722" right="0.31496062992125984" top="0.74803149606299213" bottom="0.74803149606299213" header="0.31496062992125984" footer="0.31496062992125984"/>
  <pageSetup paperSize="5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"/>
  <sheetViews>
    <sheetView workbookViewId="0">
      <selection activeCell="D18" sqref="D18"/>
    </sheetView>
  </sheetViews>
  <sheetFormatPr defaultRowHeight="15" x14ac:dyDescent="0.25"/>
  <cols>
    <col min="2" max="2" width="15.7109375" customWidth="1"/>
    <col min="3" max="5" width="11.5703125" bestFit="1" customWidth="1"/>
  </cols>
  <sheetData>
    <row r="1" spans="1:5" x14ac:dyDescent="0.25">
      <c r="A1" t="s">
        <v>734</v>
      </c>
      <c r="B1" s="82">
        <v>21368000</v>
      </c>
      <c r="C1" s="82"/>
      <c r="D1" s="82"/>
      <c r="E1" s="82"/>
    </row>
    <row r="2" spans="1:5" x14ac:dyDescent="0.25">
      <c r="A2" t="s">
        <v>735</v>
      </c>
      <c r="B2" s="82">
        <v>3413191</v>
      </c>
      <c r="C2" s="82"/>
      <c r="D2" s="82"/>
      <c r="E2" s="82"/>
    </row>
    <row r="3" spans="1:5" x14ac:dyDescent="0.25">
      <c r="A3" t="s">
        <v>715</v>
      </c>
      <c r="B3" s="82">
        <v>92974481</v>
      </c>
      <c r="C3" s="82"/>
      <c r="D3" s="82"/>
      <c r="E3" s="82"/>
    </row>
    <row r="4" spans="1:5" x14ac:dyDescent="0.25">
      <c r="B4" s="82">
        <f>SUM(B1:B3)</f>
        <v>117755672</v>
      </c>
      <c r="C4" s="82">
        <f>B3-C5</f>
        <v>0</v>
      </c>
      <c r="D4" s="82">
        <f>B2-D5</f>
        <v>0</v>
      </c>
      <c r="E4" s="82"/>
    </row>
    <row r="5" spans="1:5" x14ac:dyDescent="0.25">
      <c r="B5" s="82" t="s">
        <v>722</v>
      </c>
      <c r="C5" s="82">
        <f>SUM(C6:C13)</f>
        <v>92974481</v>
      </c>
      <c r="D5" s="82">
        <f>SUM(D6:D12)</f>
        <v>3413191</v>
      </c>
      <c r="E5" s="82"/>
    </row>
    <row r="6" spans="1:5" x14ac:dyDescent="0.25">
      <c r="B6" s="82" t="s">
        <v>736</v>
      </c>
      <c r="C6" s="82">
        <v>67289000</v>
      </c>
      <c r="D6" s="82"/>
      <c r="E6" s="82">
        <f>D6+C6</f>
        <v>67289000</v>
      </c>
    </row>
    <row r="7" spans="1:5" x14ac:dyDescent="0.25">
      <c r="B7" t="s">
        <v>737</v>
      </c>
      <c r="C7">
        <v>8191778</v>
      </c>
      <c r="E7" s="82">
        <f t="shared" ref="E7:E13" si="0">D7+C7</f>
        <v>8191778</v>
      </c>
    </row>
    <row r="8" spans="1:5" x14ac:dyDescent="0.25">
      <c r="B8" t="s">
        <v>738</v>
      </c>
      <c r="C8">
        <v>5870000</v>
      </c>
      <c r="E8" s="82">
        <f t="shared" si="0"/>
        <v>5870000</v>
      </c>
    </row>
    <row r="9" spans="1:5" x14ac:dyDescent="0.25">
      <c r="B9" s="82" t="s">
        <v>739</v>
      </c>
      <c r="C9" s="82">
        <v>2355000</v>
      </c>
      <c r="E9" s="82">
        <f t="shared" si="0"/>
        <v>2355000</v>
      </c>
    </row>
    <row r="10" spans="1:5" x14ac:dyDescent="0.25">
      <c r="B10" s="82" t="s">
        <v>740</v>
      </c>
      <c r="C10" s="82">
        <v>5503920</v>
      </c>
      <c r="D10" s="82">
        <v>3263820</v>
      </c>
      <c r="E10" s="82">
        <f t="shared" si="0"/>
        <v>8767740</v>
      </c>
    </row>
    <row r="11" spans="1:5" x14ac:dyDescent="0.25">
      <c r="B11" s="82" t="s">
        <v>741</v>
      </c>
      <c r="C11" s="82">
        <v>1499497</v>
      </c>
      <c r="D11" s="82">
        <v>151791</v>
      </c>
      <c r="E11" s="82">
        <f t="shared" si="0"/>
        <v>1651288</v>
      </c>
    </row>
    <row r="12" spans="1:5" x14ac:dyDescent="0.25">
      <c r="B12" s="82" t="s">
        <v>742</v>
      </c>
      <c r="C12" s="82">
        <v>871</v>
      </c>
      <c r="D12" s="82">
        <v>-2420</v>
      </c>
      <c r="E12" s="82">
        <f t="shared" si="0"/>
        <v>-1549</v>
      </c>
    </row>
    <row r="13" spans="1:5" x14ac:dyDescent="0.25">
      <c r="B13" s="82" t="s">
        <v>743</v>
      </c>
      <c r="C13" s="82">
        <v>2264415</v>
      </c>
      <c r="D13" s="82"/>
      <c r="E13" s="82">
        <f t="shared" si="0"/>
        <v>2264415</v>
      </c>
    </row>
    <row r="16" spans="1:5" x14ac:dyDescent="0.25">
      <c r="D16" s="82">
        <v>35000000</v>
      </c>
    </row>
    <row r="17" spans="4:4" x14ac:dyDescent="0.25">
      <c r="D17">
        <v>500000</v>
      </c>
    </row>
    <row r="18" spans="4:4" x14ac:dyDescent="0.25">
      <c r="D18" s="206">
        <f>D16/D17</f>
        <v>70</v>
      </c>
    </row>
    <row r="19" spans="4:4" x14ac:dyDescent="0.25">
      <c r="D19">
        <v>745000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80"/>
  <sheetViews>
    <sheetView view="pageBreakPreview" topLeftCell="A469" zoomScaleNormal="100" zoomScaleSheetLayoutView="100" workbookViewId="0">
      <selection activeCell="G281" sqref="G281"/>
    </sheetView>
  </sheetViews>
  <sheetFormatPr defaultRowHeight="15" x14ac:dyDescent="0.25"/>
  <cols>
    <col min="1" max="1" width="21.28515625" customWidth="1"/>
    <col min="2" max="2" width="49.140625" customWidth="1"/>
    <col min="3" max="3" width="12.28515625" customWidth="1"/>
    <col min="4" max="4" width="13.42578125" style="82" customWidth="1"/>
    <col min="5" max="5" width="15.28515625" customWidth="1"/>
    <col min="6" max="6" width="11.28515625" customWidth="1"/>
    <col min="7" max="7" width="6.85546875" customWidth="1"/>
    <col min="8" max="8" width="23" customWidth="1"/>
    <col min="9" max="9" width="2.85546875" customWidth="1"/>
    <col min="10" max="10" width="19.42578125" customWidth="1"/>
    <col min="11" max="11" width="13.28515625" bestFit="1" customWidth="1"/>
    <col min="12" max="12" width="14.28515625" customWidth="1"/>
  </cols>
  <sheetData>
    <row r="1" spans="1:12" ht="18" x14ac:dyDescent="0.25">
      <c r="A1" s="1683" t="s">
        <v>421</v>
      </c>
      <c r="B1" s="1683"/>
      <c r="C1" s="1683"/>
      <c r="D1" s="1683"/>
      <c r="E1" s="1683"/>
      <c r="F1" s="1683"/>
      <c r="G1" s="1683"/>
      <c r="H1" s="1683"/>
    </row>
    <row r="2" spans="1:12" ht="18" x14ac:dyDescent="0.25">
      <c r="A2" s="1683" t="s">
        <v>456</v>
      </c>
      <c r="B2" s="1683"/>
      <c r="C2" s="1683"/>
      <c r="D2" s="1683"/>
      <c r="E2" s="1683"/>
      <c r="F2" s="1683"/>
      <c r="G2" s="1683"/>
      <c r="H2" s="1683"/>
    </row>
    <row r="3" spans="1:12" ht="18" x14ac:dyDescent="0.25">
      <c r="A3" s="1683" t="s">
        <v>945</v>
      </c>
      <c r="B3" s="1683"/>
      <c r="C3" s="1683"/>
      <c r="D3" s="1683"/>
      <c r="E3" s="1683"/>
      <c r="F3" s="1683"/>
      <c r="G3" s="1683"/>
      <c r="H3" s="1683"/>
    </row>
    <row r="4" spans="1:12" x14ac:dyDescent="0.25">
      <c r="A4" s="1684" t="str">
        <f>RREKAP!A4</f>
        <v>BAGIAN BULAN  DESEMBER 2016</v>
      </c>
      <c r="B4" s="1684"/>
      <c r="C4" s="123"/>
      <c r="D4" s="1685"/>
      <c r="E4" s="1685"/>
      <c r="F4" s="123"/>
      <c r="G4" s="123"/>
      <c r="H4" s="124">
        <v>1</v>
      </c>
    </row>
    <row r="5" spans="1:12" ht="18.75" customHeight="1" x14ac:dyDescent="0.25">
      <c r="A5" s="1688" t="s">
        <v>423</v>
      </c>
      <c r="B5" s="1689" t="s">
        <v>424</v>
      </c>
      <c r="C5" s="1690" t="s">
        <v>457</v>
      </c>
      <c r="D5" s="1690"/>
      <c r="E5" s="1691" t="s">
        <v>458</v>
      </c>
      <c r="F5" s="1691"/>
      <c r="G5" s="1681" t="s">
        <v>538</v>
      </c>
      <c r="H5" s="1680" t="s">
        <v>459</v>
      </c>
      <c r="J5" s="340"/>
    </row>
    <row r="6" spans="1:12" ht="29.25" customHeight="1" x14ac:dyDescent="0.25">
      <c r="A6" s="1688"/>
      <c r="B6" s="1689"/>
      <c r="C6" s="1014" t="s">
        <v>1114</v>
      </c>
      <c r="D6" s="1015" t="s">
        <v>428</v>
      </c>
      <c r="E6" s="1016" t="s">
        <v>460</v>
      </c>
      <c r="F6" s="1016" t="s">
        <v>461</v>
      </c>
      <c r="G6" s="1682"/>
      <c r="H6" s="1680"/>
    </row>
    <row r="7" spans="1:12" ht="19.5" customHeight="1" thickBot="1" x14ac:dyDescent="0.35">
      <c r="A7" s="1017">
        <v>1</v>
      </c>
      <c r="B7" s="447">
        <v>2</v>
      </c>
      <c r="C7" s="447">
        <v>3</v>
      </c>
      <c r="D7" s="1018">
        <v>4</v>
      </c>
      <c r="E7" s="447">
        <v>5</v>
      </c>
      <c r="F7" s="447">
        <v>6</v>
      </c>
      <c r="G7" s="447">
        <v>7</v>
      </c>
      <c r="H7" s="1019">
        <v>8</v>
      </c>
    </row>
    <row r="8" spans="1:12" ht="18.75" customHeight="1" thickTop="1" thickBot="1" x14ac:dyDescent="0.3">
      <c r="A8" s="725" t="s">
        <v>81</v>
      </c>
      <c r="B8" s="27" t="s">
        <v>78</v>
      </c>
      <c r="C8" s="28">
        <f>C10+C24</f>
        <v>1997839600</v>
      </c>
      <c r="D8" s="28">
        <f>D10+D24</f>
        <v>1978333590</v>
      </c>
      <c r="E8" s="28">
        <f>E10+E24</f>
        <v>-19506010</v>
      </c>
      <c r="F8" s="28">
        <f>E8/C8*100</f>
        <v>-0.97635515884258173</v>
      </c>
      <c r="G8" s="28">
        <f>D8/C8*100</f>
        <v>99.02364484115742</v>
      </c>
      <c r="H8" s="970">
        <f>H10+H24</f>
        <v>0</v>
      </c>
      <c r="J8" s="340"/>
      <c r="L8" s="340">
        <f>D8-1094531077</f>
        <v>883802513</v>
      </c>
    </row>
    <row r="9" spans="1:12" ht="10.5" customHeight="1" thickTop="1" thickBot="1" x14ac:dyDescent="0.3">
      <c r="A9" s="727"/>
      <c r="B9" s="30"/>
      <c r="C9" s="31"/>
      <c r="D9" s="31"/>
      <c r="E9" s="31"/>
      <c r="F9" s="28"/>
      <c r="G9" s="28"/>
      <c r="H9" s="971"/>
      <c r="J9" s="340"/>
    </row>
    <row r="10" spans="1:12" ht="14.1" customHeight="1" thickTop="1" thickBot="1" x14ac:dyDescent="0.3">
      <c r="A10" s="725" t="s">
        <v>116</v>
      </c>
      <c r="B10" s="27" t="s">
        <v>79</v>
      </c>
      <c r="C10" s="28">
        <f>C11</f>
        <v>1559485600</v>
      </c>
      <c r="D10" s="28">
        <f>D11</f>
        <v>1543650791</v>
      </c>
      <c r="E10" s="28">
        <f>E11</f>
        <v>-15834809</v>
      </c>
      <c r="F10" s="28">
        <f t="shared" ref="F10:F20" si="0">E10/C10*100</f>
        <v>-1.0153866762219541</v>
      </c>
      <c r="G10" s="28">
        <f t="shared" ref="G10:G80" si="1">D10/C10*100</f>
        <v>98.984613323778049</v>
      </c>
      <c r="H10" s="970">
        <f>H11</f>
        <v>0</v>
      </c>
      <c r="J10" s="340"/>
    </row>
    <row r="11" spans="1:12" ht="14.1" customHeight="1" thickTop="1" x14ac:dyDescent="0.25">
      <c r="A11" s="728" t="s">
        <v>115</v>
      </c>
      <c r="B11" s="292" t="s">
        <v>80</v>
      </c>
      <c r="C11" s="308">
        <f>C12+C21</f>
        <v>1559485600</v>
      </c>
      <c r="D11" s="308">
        <f>D12+D21</f>
        <v>1543650791</v>
      </c>
      <c r="E11" s="308">
        <f>E12+E21</f>
        <v>-15834809</v>
      </c>
      <c r="F11" s="497">
        <f t="shared" si="0"/>
        <v>-1.0153866762219541</v>
      </c>
      <c r="G11" s="497">
        <f t="shared" si="1"/>
        <v>98.984613323778049</v>
      </c>
      <c r="H11" s="972">
        <f>H12+H21</f>
        <v>0</v>
      </c>
      <c r="J11" s="340"/>
    </row>
    <row r="12" spans="1:12" ht="14.1" customHeight="1" thickBot="1" x14ac:dyDescent="0.3">
      <c r="A12" s="766" t="s">
        <v>113</v>
      </c>
      <c r="B12" s="385" t="s">
        <v>0</v>
      </c>
      <c r="C12" s="495">
        <f>SUM(C13:C20)</f>
        <v>1293085600</v>
      </c>
      <c r="D12" s="495">
        <f>SUM(D13:D20)</f>
        <v>1299246791</v>
      </c>
      <c r="E12" s="495">
        <f>SUM(E13:E20)</f>
        <v>6161191</v>
      </c>
      <c r="F12" s="473">
        <f t="shared" si="0"/>
        <v>0.47647201391771743</v>
      </c>
      <c r="G12" s="473">
        <f t="shared" si="1"/>
        <v>100.47647201391771</v>
      </c>
      <c r="H12" s="965">
        <f>SUM(H13:H20)</f>
        <v>0</v>
      </c>
      <c r="J12" s="340"/>
    </row>
    <row r="13" spans="1:12" ht="14.1" customHeight="1" x14ac:dyDescent="0.3">
      <c r="A13" s="760" t="s">
        <v>114</v>
      </c>
      <c r="B13" s="442" t="s">
        <v>126</v>
      </c>
      <c r="C13" s="12">
        <v>975704100</v>
      </c>
      <c r="D13" s="461">
        <f>RREKAP!I19</f>
        <v>981836300</v>
      </c>
      <c r="E13" s="461">
        <f>D13-C13</f>
        <v>6132200</v>
      </c>
      <c r="F13" s="461">
        <f t="shared" si="0"/>
        <v>0.62848972347251586</v>
      </c>
      <c r="G13" s="461">
        <f t="shared" si="1"/>
        <v>100.62848972347251</v>
      </c>
      <c r="H13" s="1020"/>
      <c r="J13" s="340"/>
    </row>
    <row r="14" spans="1:12" ht="14.1" customHeight="1" x14ac:dyDescent="0.3">
      <c r="A14" s="732" t="s">
        <v>117</v>
      </c>
      <c r="B14" s="4" t="s">
        <v>127</v>
      </c>
      <c r="C14" s="12">
        <v>111594100</v>
      </c>
      <c r="D14" s="462">
        <f>RREKAP!I20</f>
        <v>111657012</v>
      </c>
      <c r="E14" s="462">
        <f t="shared" ref="E14:E20" si="2">D14-C14</f>
        <v>62912</v>
      </c>
      <c r="F14" s="462">
        <f t="shared" si="0"/>
        <v>5.6375740294513775E-2</v>
      </c>
      <c r="G14" s="462">
        <f t="shared" si="1"/>
        <v>100.05637574029451</v>
      </c>
      <c r="H14" s="1021"/>
      <c r="J14" s="340"/>
    </row>
    <row r="15" spans="1:12" ht="14.1" customHeight="1" x14ac:dyDescent="0.3">
      <c r="A15" s="732" t="s">
        <v>118</v>
      </c>
      <c r="B15" s="4" t="s">
        <v>128</v>
      </c>
      <c r="C15" s="12">
        <v>76310000</v>
      </c>
      <c r="D15" s="462">
        <f>RREKAP!I21</f>
        <v>76310000</v>
      </c>
      <c r="E15" s="462">
        <f t="shared" si="2"/>
        <v>0</v>
      </c>
      <c r="F15" s="462">
        <f t="shared" si="0"/>
        <v>0</v>
      </c>
      <c r="G15" s="462">
        <f t="shared" si="1"/>
        <v>100</v>
      </c>
      <c r="H15" s="1021"/>
      <c r="J15" s="340"/>
    </row>
    <row r="16" spans="1:12" ht="14.1" customHeight="1" x14ac:dyDescent="0.3">
      <c r="A16" s="732" t="s">
        <v>119</v>
      </c>
      <c r="B16" s="4" t="s">
        <v>129</v>
      </c>
      <c r="C16" s="12">
        <v>28255000</v>
      </c>
      <c r="D16" s="462">
        <f>RREKAP!I22</f>
        <v>28255000</v>
      </c>
      <c r="E16" s="462">
        <f t="shared" si="2"/>
        <v>0</v>
      </c>
      <c r="F16" s="462">
        <f t="shared" si="0"/>
        <v>0</v>
      </c>
      <c r="G16" s="462">
        <f t="shared" si="1"/>
        <v>100</v>
      </c>
      <c r="H16" s="1021"/>
      <c r="J16" s="340"/>
    </row>
    <row r="17" spans="1:12" ht="14.1" customHeight="1" x14ac:dyDescent="0.3">
      <c r="A17" s="732" t="s">
        <v>120</v>
      </c>
      <c r="B17" s="4" t="s">
        <v>130</v>
      </c>
      <c r="C17" s="12">
        <v>61926300</v>
      </c>
      <c r="D17" s="462">
        <f>RREKAP!I23</f>
        <v>61919100</v>
      </c>
      <c r="E17" s="462">
        <f t="shared" si="2"/>
        <v>-7200</v>
      </c>
      <c r="F17" s="462">
        <f t="shared" si="0"/>
        <v>-1.1626724025171857E-2</v>
      </c>
      <c r="G17" s="462">
        <f t="shared" si="1"/>
        <v>99.988373275974823</v>
      </c>
      <c r="H17" s="1021"/>
      <c r="J17" s="340"/>
    </row>
    <row r="18" spans="1:12" ht="14.1" customHeight="1" x14ac:dyDescent="0.3">
      <c r="A18" s="732" t="s">
        <v>121</v>
      </c>
      <c r="B18" s="4" t="s">
        <v>131</v>
      </c>
      <c r="C18" s="12">
        <v>10915400</v>
      </c>
      <c r="D18" s="462">
        <f>RREKAP!I24</f>
        <v>10915204</v>
      </c>
      <c r="E18" s="462">
        <f t="shared" si="2"/>
        <v>-196</v>
      </c>
      <c r="F18" s="462">
        <f t="shared" si="0"/>
        <v>-1.7956281950272093E-3</v>
      </c>
      <c r="G18" s="462">
        <f t="shared" si="1"/>
        <v>99.998204371804974</v>
      </c>
      <c r="H18" s="1021"/>
      <c r="J18" s="340"/>
    </row>
    <row r="19" spans="1:12" ht="14.1" customHeight="1" x14ac:dyDescent="0.3">
      <c r="A19" s="732" t="s">
        <v>122</v>
      </c>
      <c r="B19" s="4" t="s">
        <v>132</v>
      </c>
      <c r="C19" s="12">
        <v>16000</v>
      </c>
      <c r="D19" s="462">
        <f>RREKAP!I25</f>
        <v>15942</v>
      </c>
      <c r="E19" s="462">
        <f t="shared" si="2"/>
        <v>-58</v>
      </c>
      <c r="F19" s="462">
        <f t="shared" si="0"/>
        <v>-0.36250000000000004</v>
      </c>
      <c r="G19" s="462">
        <f t="shared" si="1"/>
        <v>99.637500000000003</v>
      </c>
      <c r="H19" s="1021"/>
      <c r="J19" s="340"/>
    </row>
    <row r="20" spans="1:12" ht="14.1" customHeight="1" thickBot="1" x14ac:dyDescent="0.35">
      <c r="A20" s="762" t="s">
        <v>123</v>
      </c>
      <c r="B20" s="443" t="s">
        <v>133</v>
      </c>
      <c r="C20" s="12">
        <v>28364700</v>
      </c>
      <c r="D20" s="463">
        <f>RREKAP!I26</f>
        <v>28338233</v>
      </c>
      <c r="E20" s="463">
        <f t="shared" si="2"/>
        <v>-26467</v>
      </c>
      <c r="F20" s="463">
        <f t="shared" si="0"/>
        <v>-9.330964191406925E-2</v>
      </c>
      <c r="G20" s="463">
        <f t="shared" si="1"/>
        <v>99.906690358085925</v>
      </c>
      <c r="H20" s="1022"/>
      <c r="J20" s="340"/>
    </row>
    <row r="21" spans="1:12" ht="14.1" customHeight="1" thickBot="1" x14ac:dyDescent="0.3">
      <c r="A21" s="973" t="s">
        <v>124</v>
      </c>
      <c r="B21" s="496" t="s">
        <v>134</v>
      </c>
      <c r="C21" s="449">
        <f>C22</f>
        <v>266400000</v>
      </c>
      <c r="D21" s="449">
        <f>D22</f>
        <v>244404000</v>
      </c>
      <c r="E21" s="449">
        <f>E22</f>
        <v>-21996000</v>
      </c>
      <c r="F21" s="454">
        <f t="shared" ref="F21:F80" si="3">E21/C21*100</f>
        <v>-8.2567567567567579</v>
      </c>
      <c r="G21" s="454">
        <f t="shared" si="1"/>
        <v>91.743243243243242</v>
      </c>
      <c r="H21" s="974">
        <f>H22</f>
        <v>0</v>
      </c>
      <c r="J21" s="340"/>
    </row>
    <row r="22" spans="1:12" ht="14.1" customHeight="1" thickBot="1" x14ac:dyDescent="0.35">
      <c r="A22" s="372" t="s">
        <v>125</v>
      </c>
      <c r="B22" s="3" t="s">
        <v>135</v>
      </c>
      <c r="C22" s="43">
        <f>RREKAP!C28</f>
        <v>266400000</v>
      </c>
      <c r="D22" s="454">
        <f>RREKAP!I28</f>
        <v>244404000</v>
      </c>
      <c r="E22" s="454">
        <f>D22-C22</f>
        <v>-21996000</v>
      </c>
      <c r="F22" s="454">
        <f t="shared" si="3"/>
        <v>-8.2567567567567579</v>
      </c>
      <c r="G22" s="454">
        <f t="shared" si="1"/>
        <v>91.743243243243242</v>
      </c>
      <c r="H22" s="1023"/>
      <c r="J22" s="340"/>
    </row>
    <row r="23" spans="1:12" ht="8.25" customHeight="1" thickBot="1" x14ac:dyDescent="0.35">
      <c r="A23" s="975"/>
      <c r="B23" s="464"/>
      <c r="C23" s="465"/>
      <c r="D23" s="31"/>
      <c r="E23" s="31"/>
      <c r="F23" s="31"/>
      <c r="G23" s="31"/>
      <c r="H23" s="1024"/>
      <c r="J23" s="340"/>
    </row>
    <row r="24" spans="1:12" ht="14.1" customHeight="1" thickTop="1" thickBot="1" x14ac:dyDescent="0.3">
      <c r="A24" s="725" t="s">
        <v>83</v>
      </c>
      <c r="B24" s="26" t="s">
        <v>82</v>
      </c>
      <c r="C24" s="35">
        <f>C25+C42+C57+C64+C71+C83+C95+C102+C131+C159+C215+C275+C280+C295+C315+C341+C383+C393+C429+C455</f>
        <v>438354000</v>
      </c>
      <c r="D24" s="35">
        <f>D25+D42+D57+D64+D71+D83+D95+D102+D131+D159+D215+D275+D280+D295+D315+D341+D383+D393+D429+D455</f>
        <v>434682799</v>
      </c>
      <c r="E24" s="35">
        <f>E25+E42+E57+E64+E71+E83+E95+E102+E131+E159+E215+E275+E280+E295+E315+E341+E383+E393+E429+E455</f>
        <v>-3671201</v>
      </c>
      <c r="F24" s="28">
        <f t="shared" si="3"/>
        <v>-0.83749686326576245</v>
      </c>
      <c r="G24" s="28">
        <f t="shared" si="1"/>
        <v>99.16250313673423</v>
      </c>
      <c r="H24" s="976">
        <f>H25+H42+H57+H64+H71+H83+H95+H102+H131+H159+H215+H275+H280+H295+H315+H341+H383+H393+H429+H455</f>
        <v>0</v>
      </c>
      <c r="J24" s="340">
        <f>RREKAP!I29</f>
        <v>434682799</v>
      </c>
    </row>
    <row r="25" spans="1:12" ht="14.1" customHeight="1" thickTop="1" x14ac:dyDescent="0.25">
      <c r="A25" s="728" t="s">
        <v>85</v>
      </c>
      <c r="B25" s="36" t="s">
        <v>788</v>
      </c>
      <c r="C25" s="37">
        <f t="shared" ref="C25:E26" si="4">C26</f>
        <v>3000000</v>
      </c>
      <c r="D25" s="37">
        <f t="shared" si="4"/>
        <v>3000000</v>
      </c>
      <c r="E25" s="37">
        <f t="shared" si="4"/>
        <v>0</v>
      </c>
      <c r="F25" s="498">
        <f t="shared" si="3"/>
        <v>0</v>
      </c>
      <c r="G25" s="498">
        <f t="shared" si="1"/>
        <v>100</v>
      </c>
      <c r="H25" s="977">
        <f>H26</f>
        <v>0</v>
      </c>
      <c r="J25" s="340">
        <f>J24-D24</f>
        <v>0</v>
      </c>
      <c r="L25" s="340">
        <f>308110513-D24</f>
        <v>-126572286</v>
      </c>
    </row>
    <row r="26" spans="1:12" ht="14.1" customHeight="1" thickBot="1" x14ac:dyDescent="0.3">
      <c r="A26" s="371" t="s">
        <v>792</v>
      </c>
      <c r="B26" s="47" t="s">
        <v>789</v>
      </c>
      <c r="C26" s="48">
        <f t="shared" si="4"/>
        <v>3000000</v>
      </c>
      <c r="D26" s="48">
        <f t="shared" si="4"/>
        <v>3000000</v>
      </c>
      <c r="E26" s="48">
        <f t="shared" si="4"/>
        <v>0</v>
      </c>
      <c r="F26" s="467">
        <f t="shared" si="3"/>
        <v>0</v>
      </c>
      <c r="G26" s="467">
        <f t="shared" si="1"/>
        <v>100</v>
      </c>
      <c r="H26" s="978">
        <f>H27</f>
        <v>0</v>
      </c>
      <c r="J26" s="340"/>
    </row>
    <row r="27" spans="1:12" ht="14.1" customHeight="1" thickBot="1" x14ac:dyDescent="0.3">
      <c r="A27" s="979" t="s">
        <v>793</v>
      </c>
      <c r="B27" s="455" t="s">
        <v>136</v>
      </c>
      <c r="C27" s="456">
        <f>C28+C30+C32+C35</f>
        <v>3000000</v>
      </c>
      <c r="D27" s="456">
        <f>D28+D30+D32+D35</f>
        <v>3000000</v>
      </c>
      <c r="E27" s="456">
        <f>E28+E30+E32+E35</f>
        <v>0</v>
      </c>
      <c r="F27" s="31">
        <f t="shared" si="3"/>
        <v>0</v>
      </c>
      <c r="G27" s="31">
        <f t="shared" si="1"/>
        <v>100</v>
      </c>
      <c r="H27" s="980">
        <f>H28+H30+H32+H35</f>
        <v>0</v>
      </c>
      <c r="J27" s="340"/>
    </row>
    <row r="28" spans="1:12" ht="14.1" customHeight="1" x14ac:dyDescent="0.25">
      <c r="A28" s="981" t="s">
        <v>794</v>
      </c>
      <c r="B28" s="442" t="s">
        <v>139</v>
      </c>
      <c r="C28" s="417">
        <f>C29</f>
        <v>215000</v>
      </c>
      <c r="D28" s="417">
        <f>D29</f>
        <v>215000</v>
      </c>
      <c r="E28" s="417">
        <f>E29</f>
        <v>0</v>
      </c>
      <c r="F28" s="461">
        <f t="shared" si="3"/>
        <v>0</v>
      </c>
      <c r="G28" s="461">
        <f t="shared" si="1"/>
        <v>100</v>
      </c>
      <c r="H28" s="982">
        <f>H29</f>
        <v>0</v>
      </c>
      <c r="J28" s="340"/>
    </row>
    <row r="29" spans="1:12" ht="14.1" customHeight="1" x14ac:dyDescent="0.3">
      <c r="A29" s="983" t="s">
        <v>795</v>
      </c>
      <c r="B29" s="4" t="s">
        <v>140</v>
      </c>
      <c r="C29" s="16">
        <v>215000</v>
      </c>
      <c r="D29" s="462">
        <f>RREKAP!I34</f>
        <v>215000</v>
      </c>
      <c r="E29" s="462">
        <f>D29-C29</f>
        <v>0</v>
      </c>
      <c r="F29" s="462">
        <f t="shared" si="3"/>
        <v>0</v>
      </c>
      <c r="G29" s="462">
        <f t="shared" si="1"/>
        <v>100</v>
      </c>
      <c r="H29" s="1021"/>
      <c r="J29" s="340"/>
    </row>
    <row r="30" spans="1:12" ht="14.1" customHeight="1" x14ac:dyDescent="0.25">
      <c r="A30" s="983" t="s">
        <v>796</v>
      </c>
      <c r="B30" s="4" t="s">
        <v>790</v>
      </c>
      <c r="C30" s="16">
        <f>C31</f>
        <v>0</v>
      </c>
      <c r="D30" s="16">
        <f>D31</f>
        <v>0</v>
      </c>
      <c r="E30" s="462">
        <f t="shared" ref="E30:E102" si="5">D30-C30</f>
        <v>0</v>
      </c>
      <c r="F30" s="462">
        <v>0</v>
      </c>
      <c r="G30" s="462">
        <v>0</v>
      </c>
      <c r="H30" s="984">
        <f>H31</f>
        <v>0</v>
      </c>
      <c r="J30" s="340">
        <f t="shared" ref="J30:J79" si="6">E30+C30</f>
        <v>0</v>
      </c>
    </row>
    <row r="31" spans="1:12" ht="14.1" customHeight="1" x14ac:dyDescent="0.3">
      <c r="A31" s="983" t="s">
        <v>797</v>
      </c>
      <c r="B31" s="4" t="s">
        <v>791</v>
      </c>
      <c r="C31" s="16">
        <v>0</v>
      </c>
      <c r="D31" s="462">
        <f>RREKAP!I36</f>
        <v>0</v>
      </c>
      <c r="E31" s="462">
        <f t="shared" si="5"/>
        <v>0</v>
      </c>
      <c r="F31" s="462">
        <v>0</v>
      </c>
      <c r="G31" s="462">
        <v>0</v>
      </c>
      <c r="H31" s="1021"/>
      <c r="J31" s="340">
        <f t="shared" si="6"/>
        <v>0</v>
      </c>
    </row>
    <row r="32" spans="1:12" ht="14.1" customHeight="1" x14ac:dyDescent="0.25">
      <c r="A32" s="732" t="s">
        <v>798</v>
      </c>
      <c r="B32" s="4" t="s">
        <v>141</v>
      </c>
      <c r="C32" s="16">
        <f>C33+C34</f>
        <v>90000</v>
      </c>
      <c r="D32" s="16">
        <f>D33+D34</f>
        <v>90000</v>
      </c>
      <c r="E32" s="462">
        <f t="shared" si="5"/>
        <v>0</v>
      </c>
      <c r="F32" s="462">
        <f t="shared" si="3"/>
        <v>0</v>
      </c>
      <c r="G32" s="462">
        <f t="shared" si="1"/>
        <v>100</v>
      </c>
      <c r="H32" s="984">
        <f>H34</f>
        <v>0</v>
      </c>
      <c r="J32" s="340">
        <f t="shared" si="6"/>
        <v>90000</v>
      </c>
    </row>
    <row r="33" spans="1:10" ht="14.1" customHeight="1" x14ac:dyDescent="0.25">
      <c r="A33" s="732" t="s">
        <v>799</v>
      </c>
      <c r="B33" s="4" t="s">
        <v>1017</v>
      </c>
      <c r="C33" s="16">
        <v>90000</v>
      </c>
      <c r="D33" s="16">
        <f>RREKAP!I38</f>
        <v>90000</v>
      </c>
      <c r="E33" s="462">
        <f t="shared" si="5"/>
        <v>0</v>
      </c>
      <c r="F33" s="462">
        <f>E33/C33*100</f>
        <v>0</v>
      </c>
      <c r="G33" s="462">
        <f>D33/C33*100</f>
        <v>100</v>
      </c>
      <c r="H33" s="1266"/>
      <c r="J33" s="340"/>
    </row>
    <row r="34" spans="1:10" ht="14.1" customHeight="1" x14ac:dyDescent="0.3">
      <c r="A34" s="732" t="s">
        <v>1010</v>
      </c>
      <c r="B34" s="4" t="s">
        <v>805</v>
      </c>
      <c r="C34" s="16">
        <v>0</v>
      </c>
      <c r="D34" s="462">
        <f>RREKAP!I39</f>
        <v>0</v>
      </c>
      <c r="E34" s="462">
        <f t="shared" si="5"/>
        <v>0</v>
      </c>
      <c r="F34" s="462">
        <v>0</v>
      </c>
      <c r="G34" s="462">
        <v>0</v>
      </c>
      <c r="H34" s="1021"/>
      <c r="J34" s="340">
        <f t="shared" si="6"/>
        <v>0</v>
      </c>
    </row>
    <row r="35" spans="1:10" ht="14.1" customHeight="1" x14ac:dyDescent="0.25">
      <c r="A35" s="732" t="s">
        <v>800</v>
      </c>
      <c r="B35" s="4" t="s">
        <v>143</v>
      </c>
      <c r="C35" s="16">
        <f>C36</f>
        <v>2695000</v>
      </c>
      <c r="D35" s="16">
        <f>D36</f>
        <v>2695000</v>
      </c>
      <c r="E35" s="462">
        <f t="shared" si="5"/>
        <v>0</v>
      </c>
      <c r="F35" s="462">
        <f t="shared" si="3"/>
        <v>0</v>
      </c>
      <c r="G35" s="462">
        <f t="shared" si="1"/>
        <v>100</v>
      </c>
      <c r="H35" s="984">
        <f>H36</f>
        <v>0</v>
      </c>
      <c r="J35" s="340">
        <f t="shared" si="6"/>
        <v>2695000</v>
      </c>
    </row>
    <row r="36" spans="1:10" ht="14.1" customHeight="1" x14ac:dyDescent="0.3">
      <c r="A36" s="732" t="s">
        <v>801</v>
      </c>
      <c r="B36" s="4" t="s">
        <v>144</v>
      </c>
      <c r="C36" s="16">
        <v>2695000</v>
      </c>
      <c r="D36" s="462">
        <f>RREKAP!I41</f>
        <v>2695000</v>
      </c>
      <c r="E36" s="462">
        <f t="shared" si="5"/>
        <v>0</v>
      </c>
      <c r="F36" s="462">
        <f t="shared" si="3"/>
        <v>0</v>
      </c>
      <c r="G36" s="462">
        <f t="shared" si="1"/>
        <v>100</v>
      </c>
      <c r="H36" s="1021"/>
      <c r="J36" s="340">
        <f t="shared" si="6"/>
        <v>2695000</v>
      </c>
    </row>
    <row r="37" spans="1:10" ht="14.1" customHeight="1" x14ac:dyDescent="0.3">
      <c r="A37" s="975"/>
      <c r="B37" s="464"/>
      <c r="C37" s="465"/>
      <c r="D37" s="468"/>
      <c r="E37" s="468"/>
      <c r="F37" s="468"/>
      <c r="G37" s="468"/>
      <c r="H37" s="1024"/>
      <c r="J37" s="340"/>
    </row>
    <row r="38" spans="1:10" ht="14.1" customHeight="1" x14ac:dyDescent="0.3">
      <c r="A38" s="879"/>
      <c r="B38" s="879"/>
      <c r="C38" s="1026"/>
      <c r="D38" s="1027"/>
      <c r="E38" s="1027"/>
      <c r="F38" s="1027"/>
      <c r="G38" s="1027"/>
      <c r="H38" s="1028"/>
      <c r="J38" s="340"/>
    </row>
    <row r="39" spans="1:10" ht="14.1" customHeight="1" x14ac:dyDescent="0.3">
      <c r="A39" s="7"/>
      <c r="B39" s="7"/>
      <c r="C39" s="1029"/>
      <c r="D39" s="1030"/>
      <c r="E39" s="1030"/>
      <c r="F39" s="1030"/>
      <c r="G39" s="1030"/>
      <c r="H39" s="1031"/>
      <c r="J39" s="340"/>
    </row>
    <row r="40" spans="1:10" ht="14.1" customHeight="1" x14ac:dyDescent="0.3">
      <c r="A40" s="7"/>
      <c r="B40" s="7"/>
      <c r="C40" s="1029"/>
      <c r="D40" s="1030"/>
      <c r="E40" s="1030"/>
      <c r="F40" s="1030"/>
      <c r="G40" s="1030"/>
      <c r="H40" s="1031">
        <v>2</v>
      </c>
      <c r="J40" s="340"/>
    </row>
    <row r="41" spans="1:10" ht="14.1" customHeight="1" x14ac:dyDescent="0.3">
      <c r="A41" s="1017">
        <v>1</v>
      </c>
      <c r="B41" s="447">
        <v>2</v>
      </c>
      <c r="C41" s="447">
        <v>3</v>
      </c>
      <c r="D41" s="1018">
        <v>4</v>
      </c>
      <c r="E41" s="447">
        <v>5</v>
      </c>
      <c r="F41" s="447">
        <v>6</v>
      </c>
      <c r="G41" s="447">
        <v>7</v>
      </c>
      <c r="H41" s="1019">
        <v>8</v>
      </c>
      <c r="J41" s="340"/>
    </row>
    <row r="42" spans="1:10" ht="14.1" customHeight="1" x14ac:dyDescent="0.25">
      <c r="A42" s="728" t="s">
        <v>85</v>
      </c>
      <c r="B42" s="36" t="s">
        <v>84</v>
      </c>
      <c r="C42" s="37">
        <f>C43</f>
        <v>3930000</v>
      </c>
      <c r="D42" s="37">
        <f>D43</f>
        <v>3925000</v>
      </c>
      <c r="E42" s="471">
        <f t="shared" si="5"/>
        <v>-5000</v>
      </c>
      <c r="F42" s="471">
        <f t="shared" si="3"/>
        <v>-0.1272264631043257</v>
      </c>
      <c r="G42" s="471">
        <f t="shared" si="1"/>
        <v>99.872773536895679</v>
      </c>
      <c r="H42" s="977">
        <f>H43</f>
        <v>0</v>
      </c>
      <c r="J42" s="340">
        <f t="shared" si="6"/>
        <v>3925000</v>
      </c>
    </row>
    <row r="43" spans="1:10" ht="14.1" customHeight="1" thickBot="1" x14ac:dyDescent="0.3">
      <c r="A43" s="371" t="s">
        <v>1</v>
      </c>
      <c r="B43" s="47" t="s">
        <v>2</v>
      </c>
      <c r="C43" s="48">
        <f>C44+C47</f>
        <v>3930000</v>
      </c>
      <c r="D43" s="48">
        <f>D44+D47</f>
        <v>3925000</v>
      </c>
      <c r="E43" s="467">
        <f t="shared" si="5"/>
        <v>-5000</v>
      </c>
      <c r="F43" s="467">
        <f t="shared" si="3"/>
        <v>-0.1272264631043257</v>
      </c>
      <c r="G43" s="467">
        <f t="shared" si="1"/>
        <v>99.872773536895679</v>
      </c>
      <c r="H43" s="978">
        <f>H44+H47</f>
        <v>0</v>
      </c>
      <c r="J43" s="340">
        <f t="shared" si="6"/>
        <v>3925000</v>
      </c>
    </row>
    <row r="44" spans="1:10" ht="14.1" customHeight="1" thickBot="1" x14ac:dyDescent="0.3">
      <c r="A44" s="985" t="s">
        <v>145</v>
      </c>
      <c r="B44" s="455" t="s">
        <v>80</v>
      </c>
      <c r="C44" s="456">
        <f>C45</f>
        <v>1150000</v>
      </c>
      <c r="D44" s="456">
        <f>D45</f>
        <v>1150000</v>
      </c>
      <c r="E44" s="31">
        <f t="shared" si="5"/>
        <v>0</v>
      </c>
      <c r="F44" s="31">
        <f t="shared" si="3"/>
        <v>0</v>
      </c>
      <c r="G44" s="31">
        <f t="shared" si="1"/>
        <v>100</v>
      </c>
      <c r="H44" s="980">
        <f>H45</f>
        <v>0</v>
      </c>
      <c r="J44" s="340">
        <f t="shared" si="6"/>
        <v>1150000</v>
      </c>
    </row>
    <row r="45" spans="1:10" ht="14.1" customHeight="1" x14ac:dyDescent="0.25">
      <c r="A45" s="760" t="s">
        <v>146</v>
      </c>
      <c r="B45" s="442" t="s">
        <v>137</v>
      </c>
      <c r="C45" s="417">
        <f>C46</f>
        <v>1150000</v>
      </c>
      <c r="D45" s="417">
        <f>D46</f>
        <v>1150000</v>
      </c>
      <c r="E45" s="461">
        <f t="shared" si="5"/>
        <v>0</v>
      </c>
      <c r="F45" s="461">
        <f t="shared" si="3"/>
        <v>0</v>
      </c>
      <c r="G45" s="461">
        <f t="shared" si="1"/>
        <v>100</v>
      </c>
      <c r="H45" s="982">
        <f>H46</f>
        <v>0</v>
      </c>
      <c r="J45" s="340">
        <f t="shared" si="6"/>
        <v>1150000</v>
      </c>
    </row>
    <row r="46" spans="1:10" ht="14.1" customHeight="1" x14ac:dyDescent="0.3">
      <c r="A46" s="732" t="s">
        <v>150</v>
      </c>
      <c r="B46" s="4" t="s">
        <v>138</v>
      </c>
      <c r="C46" s="16">
        <v>1150000</v>
      </c>
      <c r="D46" s="462">
        <f>RREKAP!I50</f>
        <v>1150000</v>
      </c>
      <c r="E46" s="462">
        <f t="shared" si="5"/>
        <v>0</v>
      </c>
      <c r="F46" s="462">
        <f t="shared" si="3"/>
        <v>0</v>
      </c>
      <c r="G46" s="462">
        <f t="shared" si="1"/>
        <v>100</v>
      </c>
      <c r="H46" s="1021"/>
      <c r="J46" s="340">
        <f t="shared" si="6"/>
        <v>1150000</v>
      </c>
    </row>
    <row r="47" spans="1:10" ht="14.1" customHeight="1" thickBot="1" x14ac:dyDescent="0.3">
      <c r="A47" s="975" t="s">
        <v>147</v>
      </c>
      <c r="B47" s="464" t="s">
        <v>136</v>
      </c>
      <c r="C47" s="465">
        <f>C48+C50+C52+C55</f>
        <v>2780000</v>
      </c>
      <c r="D47" s="465">
        <f>D48+D50+D52+D55</f>
        <v>2775000</v>
      </c>
      <c r="E47" s="31">
        <f t="shared" si="5"/>
        <v>-5000</v>
      </c>
      <c r="F47" s="31">
        <f t="shared" si="3"/>
        <v>-0.17985611510791369</v>
      </c>
      <c r="G47" s="31">
        <f t="shared" si="1"/>
        <v>99.82014388489209</v>
      </c>
      <c r="H47" s="986">
        <f>H48+H50+H52+H55</f>
        <v>0</v>
      </c>
      <c r="J47" s="340">
        <f t="shared" si="6"/>
        <v>2775000</v>
      </c>
    </row>
    <row r="48" spans="1:10" ht="14.1" customHeight="1" x14ac:dyDescent="0.25">
      <c r="A48" s="760" t="s">
        <v>149</v>
      </c>
      <c r="B48" s="442" t="s">
        <v>139</v>
      </c>
      <c r="C48" s="417">
        <f>C49</f>
        <v>190000</v>
      </c>
      <c r="D48" s="417">
        <f>D49</f>
        <v>190000</v>
      </c>
      <c r="E48" s="461">
        <f t="shared" si="5"/>
        <v>0</v>
      </c>
      <c r="F48" s="461">
        <f t="shared" si="3"/>
        <v>0</v>
      </c>
      <c r="G48" s="461">
        <f t="shared" si="1"/>
        <v>100</v>
      </c>
      <c r="H48" s="982">
        <f>H49</f>
        <v>0</v>
      </c>
      <c r="J48" s="340">
        <f t="shared" si="6"/>
        <v>190000</v>
      </c>
    </row>
    <row r="49" spans="1:10" ht="14.1" customHeight="1" x14ac:dyDescent="0.3">
      <c r="A49" s="732" t="s">
        <v>148</v>
      </c>
      <c r="B49" s="4" t="s">
        <v>140</v>
      </c>
      <c r="C49" s="16">
        <v>190000</v>
      </c>
      <c r="D49" s="462">
        <f>RREKAP!I53</f>
        <v>190000</v>
      </c>
      <c r="E49" s="462">
        <f t="shared" si="5"/>
        <v>0</v>
      </c>
      <c r="F49" s="462">
        <f t="shared" si="3"/>
        <v>0</v>
      </c>
      <c r="G49" s="462">
        <f t="shared" si="1"/>
        <v>100</v>
      </c>
      <c r="H49" s="1021"/>
      <c r="J49" s="340">
        <f t="shared" si="6"/>
        <v>190000</v>
      </c>
    </row>
    <row r="50" spans="1:10" ht="14.1" customHeight="1" x14ac:dyDescent="0.25">
      <c r="A50" s="732" t="s">
        <v>802</v>
      </c>
      <c r="B50" s="4" t="s">
        <v>818</v>
      </c>
      <c r="C50" s="16">
        <f>C51</f>
        <v>0</v>
      </c>
      <c r="D50" s="16">
        <f>D51</f>
        <v>0</v>
      </c>
      <c r="E50" s="462">
        <f t="shared" si="5"/>
        <v>0</v>
      </c>
      <c r="F50" s="462"/>
      <c r="G50" s="462"/>
      <c r="H50" s="984">
        <f>H51</f>
        <v>0</v>
      </c>
      <c r="J50" s="340">
        <f t="shared" si="6"/>
        <v>0</v>
      </c>
    </row>
    <row r="51" spans="1:10" ht="14.1" customHeight="1" x14ac:dyDescent="0.3">
      <c r="A51" s="732" t="s">
        <v>803</v>
      </c>
      <c r="B51" s="4" t="s">
        <v>791</v>
      </c>
      <c r="C51" s="16">
        <v>0</v>
      </c>
      <c r="D51" s="462">
        <f>RREKAP!I55</f>
        <v>0</v>
      </c>
      <c r="E51" s="462">
        <f t="shared" si="5"/>
        <v>0</v>
      </c>
      <c r="F51" s="462"/>
      <c r="G51" s="462"/>
      <c r="H51" s="1021"/>
      <c r="J51" s="340">
        <f t="shared" si="6"/>
        <v>0</v>
      </c>
    </row>
    <row r="52" spans="1:10" ht="14.1" customHeight="1" x14ac:dyDescent="0.25">
      <c r="A52" s="732" t="s">
        <v>151</v>
      </c>
      <c r="B52" s="4" t="s">
        <v>141</v>
      </c>
      <c r="C52" s="16">
        <f>C53+C54</f>
        <v>168000</v>
      </c>
      <c r="D52" s="16">
        <f>D53+D54</f>
        <v>168000</v>
      </c>
      <c r="E52" s="462">
        <f t="shared" si="5"/>
        <v>0</v>
      </c>
      <c r="F52" s="462">
        <f t="shared" si="3"/>
        <v>0</v>
      </c>
      <c r="G52" s="462">
        <f t="shared" si="1"/>
        <v>100</v>
      </c>
      <c r="H52" s="984">
        <f>H53+H54</f>
        <v>0</v>
      </c>
      <c r="J52" s="340">
        <f t="shared" si="6"/>
        <v>168000</v>
      </c>
    </row>
    <row r="53" spans="1:10" ht="14.1" customHeight="1" x14ac:dyDescent="0.3">
      <c r="A53" s="732" t="s">
        <v>152</v>
      </c>
      <c r="B53" s="4" t="s">
        <v>142</v>
      </c>
      <c r="C53" s="16">
        <v>168000</v>
      </c>
      <c r="D53" s="462">
        <f>RREKAP!I57</f>
        <v>168000</v>
      </c>
      <c r="E53" s="462">
        <f t="shared" si="5"/>
        <v>0</v>
      </c>
      <c r="F53" s="462">
        <f t="shared" si="3"/>
        <v>0</v>
      </c>
      <c r="G53" s="462">
        <f t="shared" si="1"/>
        <v>100</v>
      </c>
      <c r="H53" s="1021"/>
      <c r="J53" s="340">
        <f t="shared" si="6"/>
        <v>168000</v>
      </c>
    </row>
    <row r="54" spans="1:10" ht="14.1" customHeight="1" x14ac:dyDescent="0.3">
      <c r="A54" s="732" t="s">
        <v>804</v>
      </c>
      <c r="B54" s="4" t="s">
        <v>805</v>
      </c>
      <c r="C54" s="16">
        <v>0</v>
      </c>
      <c r="D54" s="462">
        <f>RREKAP!I58</f>
        <v>0</v>
      </c>
      <c r="E54" s="462">
        <f t="shared" si="5"/>
        <v>0</v>
      </c>
      <c r="F54" s="462"/>
      <c r="G54" s="462"/>
      <c r="H54" s="1021"/>
      <c r="J54" s="340">
        <f t="shared" si="6"/>
        <v>0</v>
      </c>
    </row>
    <row r="55" spans="1:10" ht="14.1" customHeight="1" x14ac:dyDescent="0.25">
      <c r="A55" s="732" t="s">
        <v>153</v>
      </c>
      <c r="B55" s="4" t="s">
        <v>143</v>
      </c>
      <c r="C55" s="16">
        <f>C56</f>
        <v>2422000</v>
      </c>
      <c r="D55" s="16">
        <f>D56</f>
        <v>2417000</v>
      </c>
      <c r="E55" s="462">
        <f t="shared" si="5"/>
        <v>-5000</v>
      </c>
      <c r="F55" s="462">
        <f t="shared" si="3"/>
        <v>-0.20644095788604458</v>
      </c>
      <c r="G55" s="462">
        <f t="shared" si="1"/>
        <v>99.793559042113955</v>
      </c>
      <c r="H55" s="984">
        <f>H56</f>
        <v>0</v>
      </c>
      <c r="J55" s="340">
        <f t="shared" si="6"/>
        <v>2417000</v>
      </c>
    </row>
    <row r="56" spans="1:10" ht="14.1" customHeight="1" x14ac:dyDescent="0.3">
      <c r="A56" s="732" t="s">
        <v>154</v>
      </c>
      <c r="B56" s="4" t="s">
        <v>144</v>
      </c>
      <c r="C56" s="16">
        <v>2422000</v>
      </c>
      <c r="D56" s="462">
        <f>RREKAP!I60</f>
        <v>2417000</v>
      </c>
      <c r="E56" s="462">
        <f t="shared" si="5"/>
        <v>-5000</v>
      </c>
      <c r="F56" s="462">
        <f t="shared" si="3"/>
        <v>-0.20644095788604458</v>
      </c>
      <c r="G56" s="462">
        <f t="shared" si="1"/>
        <v>99.793559042113955</v>
      </c>
      <c r="H56" s="1021"/>
      <c r="J56" s="340">
        <f t="shared" si="6"/>
        <v>2417000</v>
      </c>
    </row>
    <row r="57" spans="1:10" ht="14.1" customHeight="1" x14ac:dyDescent="0.25">
      <c r="A57" s="728" t="s">
        <v>87</v>
      </c>
      <c r="B57" s="36" t="s">
        <v>86</v>
      </c>
      <c r="C57" s="37">
        <f>C58</f>
        <v>1500000</v>
      </c>
      <c r="D57" s="37">
        <f>D58</f>
        <v>1500000</v>
      </c>
      <c r="E57" s="471">
        <f t="shared" si="5"/>
        <v>0</v>
      </c>
      <c r="F57" s="471">
        <f t="shared" si="3"/>
        <v>0</v>
      </c>
      <c r="G57" s="471">
        <f t="shared" si="1"/>
        <v>100</v>
      </c>
      <c r="H57" s="977">
        <f>H58</f>
        <v>0</v>
      </c>
      <c r="J57" s="340">
        <f t="shared" si="6"/>
        <v>1500000</v>
      </c>
    </row>
    <row r="58" spans="1:10" ht="14.1" customHeight="1" thickBot="1" x14ac:dyDescent="0.3">
      <c r="A58" s="371" t="s">
        <v>3</v>
      </c>
      <c r="B58" s="47" t="s">
        <v>4</v>
      </c>
      <c r="C58" s="48">
        <f>C59</f>
        <v>1500000</v>
      </c>
      <c r="D58" s="48">
        <f>D59</f>
        <v>1500000</v>
      </c>
      <c r="E58" s="467">
        <f t="shared" si="5"/>
        <v>0</v>
      </c>
      <c r="F58" s="467">
        <f t="shared" si="3"/>
        <v>0</v>
      </c>
      <c r="G58" s="467">
        <f t="shared" si="1"/>
        <v>100</v>
      </c>
      <c r="H58" s="978">
        <f>H59</f>
        <v>0</v>
      </c>
      <c r="J58" s="340">
        <f t="shared" si="6"/>
        <v>1500000</v>
      </c>
    </row>
    <row r="59" spans="1:10" ht="14.1" customHeight="1" thickBot="1" x14ac:dyDescent="0.3">
      <c r="A59" s="985" t="s">
        <v>155</v>
      </c>
      <c r="B59" s="455" t="s">
        <v>136</v>
      </c>
      <c r="C59" s="456">
        <f>C60+C62</f>
        <v>1500000</v>
      </c>
      <c r="D59" s="456">
        <f>D60+D62</f>
        <v>1500000</v>
      </c>
      <c r="E59" s="31">
        <f t="shared" si="5"/>
        <v>0</v>
      </c>
      <c r="F59" s="31">
        <f t="shared" si="3"/>
        <v>0</v>
      </c>
      <c r="G59" s="31">
        <f t="shared" si="1"/>
        <v>100</v>
      </c>
      <c r="H59" s="980">
        <f>H60+H62</f>
        <v>0</v>
      </c>
      <c r="J59" s="340">
        <f t="shared" si="6"/>
        <v>1500000</v>
      </c>
    </row>
    <row r="60" spans="1:10" ht="14.1" customHeight="1" x14ac:dyDescent="0.25">
      <c r="A60" s="760" t="s">
        <v>156</v>
      </c>
      <c r="B60" s="442" t="s">
        <v>139</v>
      </c>
      <c r="C60" s="417">
        <f>C61</f>
        <v>640000</v>
      </c>
      <c r="D60" s="417">
        <f>D61</f>
        <v>640000</v>
      </c>
      <c r="E60" s="461">
        <f t="shared" si="5"/>
        <v>0</v>
      </c>
      <c r="F60" s="461">
        <f t="shared" si="3"/>
        <v>0</v>
      </c>
      <c r="G60" s="461">
        <f t="shared" si="1"/>
        <v>100</v>
      </c>
      <c r="H60" s="982">
        <f>H61</f>
        <v>0</v>
      </c>
      <c r="J60" s="340">
        <f t="shared" si="6"/>
        <v>640000</v>
      </c>
    </row>
    <row r="61" spans="1:10" ht="14.1" customHeight="1" x14ac:dyDescent="0.3">
      <c r="A61" s="732" t="s">
        <v>157</v>
      </c>
      <c r="B61" s="4" t="s">
        <v>140</v>
      </c>
      <c r="C61" s="16">
        <v>640000</v>
      </c>
      <c r="D61" s="462">
        <f>RREKAP!I65</f>
        <v>640000</v>
      </c>
      <c r="E61" s="462">
        <f t="shared" si="5"/>
        <v>0</v>
      </c>
      <c r="F61" s="462">
        <f t="shared" si="3"/>
        <v>0</v>
      </c>
      <c r="G61" s="462">
        <f t="shared" si="1"/>
        <v>100</v>
      </c>
      <c r="H61" s="1021"/>
      <c r="J61" s="340">
        <f t="shared" si="6"/>
        <v>640000</v>
      </c>
    </row>
    <row r="62" spans="1:10" ht="14.1" customHeight="1" x14ac:dyDescent="0.25">
      <c r="A62" s="732" t="s">
        <v>158</v>
      </c>
      <c r="B62" s="4" t="s">
        <v>141</v>
      </c>
      <c r="C62" s="16">
        <f>C63</f>
        <v>860000</v>
      </c>
      <c r="D62" s="16">
        <f>D63</f>
        <v>860000</v>
      </c>
      <c r="E62" s="462">
        <f t="shared" si="5"/>
        <v>0</v>
      </c>
      <c r="F62" s="462">
        <f t="shared" si="3"/>
        <v>0</v>
      </c>
      <c r="G62" s="462">
        <f t="shared" si="1"/>
        <v>100</v>
      </c>
      <c r="H62" s="984">
        <f>H63</f>
        <v>0</v>
      </c>
      <c r="J62" s="340">
        <f t="shared" si="6"/>
        <v>860000</v>
      </c>
    </row>
    <row r="63" spans="1:10" ht="14.1" customHeight="1" x14ac:dyDescent="0.3">
      <c r="A63" s="732" t="s">
        <v>159</v>
      </c>
      <c r="B63" s="4" t="s">
        <v>142</v>
      </c>
      <c r="C63" s="16">
        <v>860000</v>
      </c>
      <c r="D63" s="462">
        <f>RREKAP!I67</f>
        <v>860000</v>
      </c>
      <c r="E63" s="462">
        <f t="shared" si="5"/>
        <v>0</v>
      </c>
      <c r="F63" s="462">
        <f t="shared" si="3"/>
        <v>0</v>
      </c>
      <c r="G63" s="462">
        <f t="shared" si="1"/>
        <v>100</v>
      </c>
      <c r="H63" s="1021"/>
      <c r="J63" s="340">
        <f t="shared" si="6"/>
        <v>860000</v>
      </c>
    </row>
    <row r="64" spans="1:10" ht="14.1" customHeight="1" x14ac:dyDescent="0.25">
      <c r="A64" s="728" t="s">
        <v>111</v>
      </c>
      <c r="B64" s="36" t="s">
        <v>451</v>
      </c>
      <c r="C64" s="37">
        <f>C65</f>
        <v>2500000</v>
      </c>
      <c r="D64" s="37">
        <f>D65</f>
        <v>2500000</v>
      </c>
      <c r="E64" s="471">
        <f t="shared" si="5"/>
        <v>0</v>
      </c>
      <c r="F64" s="471">
        <f t="shared" si="3"/>
        <v>0</v>
      </c>
      <c r="G64" s="471">
        <f t="shared" si="1"/>
        <v>100</v>
      </c>
      <c r="H64" s="977">
        <f>H65</f>
        <v>0</v>
      </c>
      <c r="J64" s="340">
        <f t="shared" si="6"/>
        <v>2500000</v>
      </c>
    </row>
    <row r="65" spans="1:10" ht="14.1" customHeight="1" thickBot="1" x14ac:dyDescent="0.3">
      <c r="A65" s="371" t="s">
        <v>5</v>
      </c>
      <c r="B65" s="47" t="s">
        <v>6</v>
      </c>
      <c r="C65" s="48">
        <f>C66</f>
        <v>2500000</v>
      </c>
      <c r="D65" s="48">
        <f>D66</f>
        <v>2500000</v>
      </c>
      <c r="E65" s="467">
        <f t="shared" si="5"/>
        <v>0</v>
      </c>
      <c r="F65" s="467">
        <f t="shared" si="3"/>
        <v>0</v>
      </c>
      <c r="G65" s="467">
        <f t="shared" si="1"/>
        <v>100</v>
      </c>
      <c r="H65" s="978">
        <f>H66</f>
        <v>0</v>
      </c>
      <c r="J65" s="340">
        <f t="shared" si="6"/>
        <v>2500000</v>
      </c>
    </row>
    <row r="66" spans="1:10" ht="14.1" customHeight="1" thickBot="1" x14ac:dyDescent="0.3">
      <c r="A66" s="987" t="s">
        <v>165</v>
      </c>
      <c r="B66" s="481" t="s">
        <v>136</v>
      </c>
      <c r="C66" s="456">
        <f>C67+C69</f>
        <v>2500000</v>
      </c>
      <c r="D66" s="456">
        <f>D67+D69</f>
        <v>2500000</v>
      </c>
      <c r="E66" s="31">
        <f t="shared" si="5"/>
        <v>0</v>
      </c>
      <c r="F66" s="31">
        <f t="shared" si="3"/>
        <v>0</v>
      </c>
      <c r="G66" s="31">
        <f t="shared" si="1"/>
        <v>100</v>
      </c>
      <c r="H66" s="980">
        <f>H67+H69</f>
        <v>0</v>
      </c>
      <c r="J66" s="340">
        <f t="shared" si="6"/>
        <v>2500000</v>
      </c>
    </row>
    <row r="67" spans="1:10" ht="14.1" customHeight="1" x14ac:dyDescent="0.25">
      <c r="A67" s="750" t="s">
        <v>806</v>
      </c>
      <c r="B67" s="439" t="s">
        <v>141</v>
      </c>
      <c r="C67" s="417">
        <f>C68</f>
        <v>100000</v>
      </c>
      <c r="D67" s="417">
        <f>D68</f>
        <v>100000</v>
      </c>
      <c r="E67" s="461">
        <f t="shared" si="5"/>
        <v>0</v>
      </c>
      <c r="F67" s="461">
        <f t="shared" si="3"/>
        <v>0</v>
      </c>
      <c r="G67" s="461">
        <f t="shared" si="1"/>
        <v>100</v>
      </c>
      <c r="H67" s="982">
        <f>H68</f>
        <v>0</v>
      </c>
      <c r="J67" s="340">
        <f t="shared" si="6"/>
        <v>100000</v>
      </c>
    </row>
    <row r="68" spans="1:10" ht="14.1" customHeight="1" x14ac:dyDescent="0.3">
      <c r="A68" s="378" t="s">
        <v>807</v>
      </c>
      <c r="B68" s="5" t="s">
        <v>808</v>
      </c>
      <c r="C68" s="16">
        <v>100000</v>
      </c>
      <c r="D68" s="462">
        <f>RREKAP!I72</f>
        <v>100000</v>
      </c>
      <c r="E68" s="462">
        <f t="shared" si="5"/>
        <v>0</v>
      </c>
      <c r="F68" s="462">
        <f t="shared" si="3"/>
        <v>0</v>
      </c>
      <c r="G68" s="462">
        <f t="shared" si="1"/>
        <v>100</v>
      </c>
      <c r="H68" s="1021"/>
      <c r="J68" s="340">
        <f t="shared" si="6"/>
        <v>100000</v>
      </c>
    </row>
    <row r="69" spans="1:10" ht="14.1" customHeight="1" x14ac:dyDescent="0.25">
      <c r="A69" s="732" t="s">
        <v>166</v>
      </c>
      <c r="B69" s="4" t="s">
        <v>143</v>
      </c>
      <c r="C69" s="16">
        <f>C70</f>
        <v>2400000</v>
      </c>
      <c r="D69" s="16">
        <f>D70</f>
        <v>2400000</v>
      </c>
      <c r="E69" s="462">
        <f t="shared" si="5"/>
        <v>0</v>
      </c>
      <c r="F69" s="462">
        <f t="shared" si="3"/>
        <v>0</v>
      </c>
      <c r="G69" s="462">
        <f t="shared" si="1"/>
        <v>100</v>
      </c>
      <c r="H69" s="984">
        <f>H70</f>
        <v>0</v>
      </c>
      <c r="J69" s="340">
        <f t="shared" si="6"/>
        <v>2400000</v>
      </c>
    </row>
    <row r="70" spans="1:10" ht="14.1" customHeight="1" x14ac:dyDescent="0.3">
      <c r="A70" s="732" t="s">
        <v>167</v>
      </c>
      <c r="B70" s="4" t="s">
        <v>160</v>
      </c>
      <c r="C70" s="16">
        <v>2400000</v>
      </c>
      <c r="D70" s="462">
        <f>RREKAP!I74</f>
        <v>2400000</v>
      </c>
      <c r="E70" s="462">
        <f t="shared" si="5"/>
        <v>0</v>
      </c>
      <c r="F70" s="462">
        <f t="shared" si="3"/>
        <v>0</v>
      </c>
      <c r="G70" s="462">
        <f t="shared" si="1"/>
        <v>100</v>
      </c>
      <c r="H70" s="1021"/>
      <c r="J70" s="340">
        <f t="shared" si="6"/>
        <v>2400000</v>
      </c>
    </row>
    <row r="71" spans="1:10" ht="14.1" customHeight="1" x14ac:dyDescent="0.25">
      <c r="A71" s="728" t="s">
        <v>110</v>
      </c>
      <c r="B71" s="36" t="s">
        <v>88</v>
      </c>
      <c r="C71" s="37">
        <f>C72</f>
        <v>4500000</v>
      </c>
      <c r="D71" s="37">
        <f>D72</f>
        <v>4450000</v>
      </c>
      <c r="E71" s="471">
        <f t="shared" si="5"/>
        <v>-50000</v>
      </c>
      <c r="F71" s="471">
        <f t="shared" si="3"/>
        <v>-1.1111111111111112</v>
      </c>
      <c r="G71" s="471">
        <f t="shared" si="1"/>
        <v>98.888888888888886</v>
      </c>
      <c r="H71" s="977">
        <f>H72</f>
        <v>0</v>
      </c>
      <c r="J71" s="340">
        <f t="shared" si="6"/>
        <v>4450000</v>
      </c>
    </row>
    <row r="72" spans="1:10" ht="14.1" customHeight="1" thickBot="1" x14ac:dyDescent="0.3">
      <c r="A72" s="371" t="s">
        <v>7</v>
      </c>
      <c r="B72" s="47" t="s">
        <v>8</v>
      </c>
      <c r="C72" s="48">
        <f>C73</f>
        <v>4500000</v>
      </c>
      <c r="D72" s="48">
        <f>D73</f>
        <v>4450000</v>
      </c>
      <c r="E72" s="467">
        <f t="shared" si="5"/>
        <v>-50000</v>
      </c>
      <c r="F72" s="467">
        <f t="shared" si="3"/>
        <v>-1.1111111111111112</v>
      </c>
      <c r="G72" s="467">
        <f t="shared" si="1"/>
        <v>98.888888888888886</v>
      </c>
      <c r="H72" s="978">
        <f>H73</f>
        <v>0</v>
      </c>
      <c r="J72" s="340">
        <f t="shared" si="6"/>
        <v>4450000</v>
      </c>
    </row>
    <row r="73" spans="1:10" ht="14.1" customHeight="1" thickBot="1" x14ac:dyDescent="0.3">
      <c r="A73" s="987" t="s">
        <v>161</v>
      </c>
      <c r="B73" s="481" t="s">
        <v>136</v>
      </c>
      <c r="C73" s="456">
        <f>C74+C76+C79</f>
        <v>4500000</v>
      </c>
      <c r="D73" s="456">
        <f>D74+D76+D79</f>
        <v>4450000</v>
      </c>
      <c r="E73" s="31">
        <f t="shared" si="5"/>
        <v>-50000</v>
      </c>
      <c r="F73" s="31">
        <f t="shared" si="3"/>
        <v>-1.1111111111111112</v>
      </c>
      <c r="G73" s="31">
        <f t="shared" si="1"/>
        <v>98.888888888888886</v>
      </c>
      <c r="H73" s="980">
        <f>H74+H76+H79</f>
        <v>0</v>
      </c>
      <c r="J73" s="340">
        <f t="shared" si="6"/>
        <v>4450000</v>
      </c>
    </row>
    <row r="74" spans="1:10" ht="14.1" customHeight="1" x14ac:dyDescent="0.25">
      <c r="A74" s="760" t="s">
        <v>162</v>
      </c>
      <c r="B74" s="442" t="s">
        <v>139</v>
      </c>
      <c r="C74" s="417">
        <f>C75</f>
        <v>270000</v>
      </c>
      <c r="D74" s="417">
        <f>D75</f>
        <v>270000</v>
      </c>
      <c r="E74" s="461">
        <f t="shared" si="5"/>
        <v>0</v>
      </c>
      <c r="F74" s="461">
        <f t="shared" si="3"/>
        <v>0</v>
      </c>
      <c r="G74" s="461">
        <f t="shared" si="1"/>
        <v>100</v>
      </c>
      <c r="H74" s="982">
        <f>H75</f>
        <v>0</v>
      </c>
      <c r="J74" s="340">
        <f t="shared" si="6"/>
        <v>270000</v>
      </c>
    </row>
    <row r="75" spans="1:10" ht="14.1" customHeight="1" x14ac:dyDescent="0.3">
      <c r="A75" s="732" t="s">
        <v>163</v>
      </c>
      <c r="B75" s="4" t="s">
        <v>140</v>
      </c>
      <c r="C75" s="16">
        <v>270000</v>
      </c>
      <c r="D75" s="462">
        <f>RREKAP!I79</f>
        <v>270000</v>
      </c>
      <c r="E75" s="462">
        <f t="shared" si="5"/>
        <v>0</v>
      </c>
      <c r="F75" s="462">
        <f t="shared" si="3"/>
        <v>0</v>
      </c>
      <c r="G75" s="462">
        <f t="shared" si="1"/>
        <v>100</v>
      </c>
      <c r="H75" s="1021"/>
      <c r="J75" s="340">
        <f t="shared" si="6"/>
        <v>270000</v>
      </c>
    </row>
    <row r="76" spans="1:10" ht="14.1" customHeight="1" x14ac:dyDescent="0.25">
      <c r="A76" s="732" t="s">
        <v>164</v>
      </c>
      <c r="B76" s="4" t="s">
        <v>141</v>
      </c>
      <c r="C76" s="16">
        <f>C77+C78</f>
        <v>150000</v>
      </c>
      <c r="D76" s="16">
        <f>D77+D78</f>
        <v>150000</v>
      </c>
      <c r="E76" s="462">
        <f t="shared" si="5"/>
        <v>0</v>
      </c>
      <c r="F76" s="462">
        <f t="shared" si="3"/>
        <v>0</v>
      </c>
      <c r="G76" s="462">
        <f t="shared" si="1"/>
        <v>100</v>
      </c>
      <c r="H76" s="984">
        <f>H78</f>
        <v>0</v>
      </c>
      <c r="J76" s="340">
        <f t="shared" si="6"/>
        <v>150000</v>
      </c>
    </row>
    <row r="77" spans="1:10" ht="14.1" customHeight="1" x14ac:dyDescent="0.25">
      <c r="A77" s="732" t="s">
        <v>1028</v>
      </c>
      <c r="B77" s="4" t="s">
        <v>1017</v>
      </c>
      <c r="C77" s="16">
        <v>150000</v>
      </c>
      <c r="D77" s="16">
        <f>RREKAP!I80</f>
        <v>150000</v>
      </c>
      <c r="E77" s="462">
        <f t="shared" si="5"/>
        <v>0</v>
      </c>
      <c r="F77" s="462">
        <f t="shared" si="3"/>
        <v>0</v>
      </c>
      <c r="G77" s="462">
        <f>D77/C77*100</f>
        <v>100</v>
      </c>
      <c r="H77" s="1266"/>
      <c r="J77" s="340"/>
    </row>
    <row r="78" spans="1:10" ht="14.1" customHeight="1" x14ac:dyDescent="0.3">
      <c r="A78" s="732" t="s">
        <v>810</v>
      </c>
      <c r="B78" s="4" t="s">
        <v>809</v>
      </c>
      <c r="C78" s="16">
        <v>0</v>
      </c>
      <c r="D78" s="462">
        <f>RREKAP!I82</f>
        <v>0</v>
      </c>
      <c r="E78" s="462">
        <f t="shared" si="5"/>
        <v>0</v>
      </c>
      <c r="F78" s="462"/>
      <c r="G78" s="462"/>
      <c r="H78" s="1021"/>
      <c r="J78" s="340">
        <f t="shared" si="6"/>
        <v>0</v>
      </c>
    </row>
    <row r="79" spans="1:10" ht="14.1" customHeight="1" x14ac:dyDescent="0.25">
      <c r="A79" s="732" t="s">
        <v>811</v>
      </c>
      <c r="B79" s="4" t="s">
        <v>143</v>
      </c>
      <c r="C79" s="16">
        <f>C80</f>
        <v>4080000</v>
      </c>
      <c r="D79" s="16">
        <f>D80</f>
        <v>4030000</v>
      </c>
      <c r="E79" s="462">
        <f t="shared" si="5"/>
        <v>-50000</v>
      </c>
      <c r="F79" s="462">
        <f t="shared" si="3"/>
        <v>-1.2254901960784315</v>
      </c>
      <c r="G79" s="462">
        <f t="shared" si="1"/>
        <v>98.774509803921575</v>
      </c>
      <c r="H79" s="984">
        <f>H80</f>
        <v>0</v>
      </c>
      <c r="J79" s="340">
        <f t="shared" si="6"/>
        <v>4030000</v>
      </c>
    </row>
    <row r="80" spans="1:10" ht="14.1" customHeight="1" x14ac:dyDescent="0.3">
      <c r="A80" s="732" t="s">
        <v>812</v>
      </c>
      <c r="B80" s="4" t="s">
        <v>160</v>
      </c>
      <c r="C80" s="16">
        <v>4080000</v>
      </c>
      <c r="D80" s="462">
        <f>RREKAP!I84</f>
        <v>4030000</v>
      </c>
      <c r="E80" s="462">
        <f t="shared" si="5"/>
        <v>-50000</v>
      </c>
      <c r="F80" s="462">
        <f t="shared" si="3"/>
        <v>-1.2254901960784315</v>
      </c>
      <c r="G80" s="462">
        <f t="shared" si="1"/>
        <v>98.774509803921575</v>
      </c>
      <c r="H80" s="1021"/>
      <c r="J80" s="340">
        <f t="shared" ref="J80:J150" si="7">E80+C80</f>
        <v>4030000</v>
      </c>
    </row>
    <row r="81" spans="1:11" ht="14.1" customHeight="1" x14ac:dyDescent="0.3">
      <c r="A81" s="7"/>
      <c r="B81" s="7"/>
      <c r="C81" s="1029"/>
      <c r="D81" s="1030"/>
      <c r="E81" s="1030"/>
      <c r="F81" s="1030"/>
      <c r="G81" s="1030"/>
      <c r="H81" s="1031">
        <v>3</v>
      </c>
      <c r="J81" s="340"/>
    </row>
    <row r="82" spans="1:11" ht="14.1" customHeight="1" x14ac:dyDescent="0.3">
      <c r="A82" s="1017">
        <v>1</v>
      </c>
      <c r="B82" s="447">
        <v>2</v>
      </c>
      <c r="C82" s="447">
        <v>3</v>
      </c>
      <c r="D82" s="1018">
        <v>4</v>
      </c>
      <c r="E82" s="447">
        <v>5</v>
      </c>
      <c r="F82" s="447">
        <v>6</v>
      </c>
      <c r="G82" s="447">
        <v>7</v>
      </c>
      <c r="H82" s="1019">
        <v>8</v>
      </c>
      <c r="J82" s="340"/>
    </row>
    <row r="83" spans="1:11" ht="14.1" customHeight="1" x14ac:dyDescent="0.25">
      <c r="A83" s="728" t="s">
        <v>813</v>
      </c>
      <c r="B83" s="38" t="s">
        <v>982</v>
      </c>
      <c r="C83" s="37">
        <f>C84</f>
        <v>4950000</v>
      </c>
      <c r="D83" s="37">
        <f>D84</f>
        <v>4949300</v>
      </c>
      <c r="E83" s="471">
        <f t="shared" si="5"/>
        <v>-700</v>
      </c>
      <c r="F83" s="471">
        <f t="shared" ref="F83:F151" si="8">E83/C83*100</f>
        <v>-1.4141414141414141E-2</v>
      </c>
      <c r="G83" s="471">
        <f t="shared" ref="G83:G151" si="9">D83/C83*100</f>
        <v>99.985858585858594</v>
      </c>
      <c r="H83" s="977">
        <f>H84</f>
        <v>0</v>
      </c>
      <c r="J83" s="340">
        <f t="shared" si="7"/>
        <v>4949300</v>
      </c>
      <c r="K83" s="38" t="s">
        <v>982</v>
      </c>
    </row>
    <row r="84" spans="1:11" ht="14.1" customHeight="1" thickBot="1" x14ac:dyDescent="0.3">
      <c r="A84" s="753" t="s">
        <v>814</v>
      </c>
      <c r="B84" s="47" t="s">
        <v>983</v>
      </c>
      <c r="C84" s="48">
        <f>C85</f>
        <v>4950000</v>
      </c>
      <c r="D84" s="48">
        <f>D85</f>
        <v>4949300</v>
      </c>
      <c r="E84" s="467">
        <f t="shared" si="5"/>
        <v>-700</v>
      </c>
      <c r="F84" s="467">
        <f t="shared" si="8"/>
        <v>-1.4141414141414141E-2</v>
      </c>
      <c r="G84" s="467">
        <f t="shared" si="9"/>
        <v>99.985858585858594</v>
      </c>
      <c r="H84" s="978">
        <f>H85</f>
        <v>0</v>
      </c>
      <c r="J84" s="340">
        <f t="shared" si="7"/>
        <v>4949300</v>
      </c>
      <c r="K84" s="47" t="s">
        <v>983</v>
      </c>
    </row>
    <row r="85" spans="1:11" ht="14.1" customHeight="1" thickBot="1" x14ac:dyDescent="0.3">
      <c r="A85" s="744" t="s">
        <v>815</v>
      </c>
      <c r="B85" s="455" t="s">
        <v>136</v>
      </c>
      <c r="C85" s="456">
        <f>C86+C88+C90+C93</f>
        <v>4950000</v>
      </c>
      <c r="D85" s="456">
        <f>D86+D88+D90+D93</f>
        <v>4949300</v>
      </c>
      <c r="E85" s="31">
        <f t="shared" si="5"/>
        <v>-700</v>
      </c>
      <c r="F85" s="31">
        <f t="shared" si="8"/>
        <v>-1.4141414141414141E-2</v>
      </c>
      <c r="G85" s="31">
        <f t="shared" si="9"/>
        <v>99.985858585858594</v>
      </c>
      <c r="H85" s="980">
        <f>H86+H88+H90+H93</f>
        <v>0</v>
      </c>
      <c r="J85" s="340">
        <f t="shared" si="7"/>
        <v>4949300</v>
      </c>
    </row>
    <row r="86" spans="1:11" ht="14.1" customHeight="1" x14ac:dyDescent="0.25">
      <c r="A86" s="981" t="s">
        <v>816</v>
      </c>
      <c r="B86" s="442" t="s">
        <v>139</v>
      </c>
      <c r="C86" s="417">
        <f>C87</f>
        <v>350000</v>
      </c>
      <c r="D86" s="417">
        <f>D87</f>
        <v>350000</v>
      </c>
      <c r="E86" s="461">
        <f t="shared" si="5"/>
        <v>0</v>
      </c>
      <c r="F86" s="461">
        <f t="shared" si="8"/>
        <v>0</v>
      </c>
      <c r="G86" s="461">
        <f t="shared" si="9"/>
        <v>100</v>
      </c>
      <c r="H86" s="982">
        <f>H87</f>
        <v>0</v>
      </c>
      <c r="J86" s="340">
        <f t="shared" si="7"/>
        <v>350000</v>
      </c>
    </row>
    <row r="87" spans="1:11" ht="14.1" customHeight="1" x14ac:dyDescent="0.3">
      <c r="A87" s="983" t="s">
        <v>817</v>
      </c>
      <c r="B87" s="4" t="s">
        <v>140</v>
      </c>
      <c r="C87" s="16">
        <v>350000</v>
      </c>
      <c r="D87" s="462">
        <f>RREKAP!I95</f>
        <v>350000</v>
      </c>
      <c r="E87" s="462">
        <f t="shared" si="5"/>
        <v>0</v>
      </c>
      <c r="F87" s="462">
        <f t="shared" si="8"/>
        <v>0</v>
      </c>
      <c r="G87" s="462">
        <f t="shared" si="9"/>
        <v>100</v>
      </c>
      <c r="H87" s="1021"/>
      <c r="J87" s="340">
        <f t="shared" si="7"/>
        <v>350000</v>
      </c>
    </row>
    <row r="88" spans="1:11" ht="14.1" customHeight="1" x14ac:dyDescent="0.25">
      <c r="A88" s="983" t="s">
        <v>819</v>
      </c>
      <c r="B88" s="4" t="s">
        <v>818</v>
      </c>
      <c r="C88" s="16">
        <v>0</v>
      </c>
      <c r="D88" s="16">
        <f>D89</f>
        <v>0</v>
      </c>
      <c r="E88" s="462">
        <f t="shared" si="5"/>
        <v>0</v>
      </c>
      <c r="F88" s="462"/>
      <c r="G88" s="462"/>
      <c r="H88" s="984">
        <f>H89</f>
        <v>0</v>
      </c>
      <c r="J88" s="340">
        <f t="shared" si="7"/>
        <v>0</v>
      </c>
    </row>
    <row r="89" spans="1:11" ht="14.1" customHeight="1" x14ac:dyDescent="0.3">
      <c r="A89" s="983" t="s">
        <v>820</v>
      </c>
      <c r="B89" s="4" t="s">
        <v>791</v>
      </c>
      <c r="C89" s="16">
        <v>0</v>
      </c>
      <c r="D89" s="462">
        <f>RREKAP!I97</f>
        <v>0</v>
      </c>
      <c r="E89" s="462">
        <f t="shared" si="5"/>
        <v>0</v>
      </c>
      <c r="F89" s="462"/>
      <c r="G89" s="462"/>
      <c r="H89" s="1021"/>
      <c r="J89" s="340">
        <f t="shared" si="7"/>
        <v>0</v>
      </c>
    </row>
    <row r="90" spans="1:11" ht="14.1" customHeight="1" x14ac:dyDescent="0.25">
      <c r="A90" s="732" t="s">
        <v>821</v>
      </c>
      <c r="B90" s="4" t="s">
        <v>141</v>
      </c>
      <c r="C90" s="16">
        <f>C91+C92</f>
        <v>225000</v>
      </c>
      <c r="D90" s="16">
        <f>D91+D92</f>
        <v>224300</v>
      </c>
      <c r="E90" s="462">
        <f t="shared" si="5"/>
        <v>-700</v>
      </c>
      <c r="F90" s="462">
        <f t="shared" si="8"/>
        <v>-0.31111111111111112</v>
      </c>
      <c r="G90" s="462">
        <f t="shared" si="9"/>
        <v>99.688888888888897</v>
      </c>
      <c r="H90" s="984">
        <f>H91+H92</f>
        <v>0</v>
      </c>
      <c r="J90" s="340">
        <f t="shared" si="7"/>
        <v>224300</v>
      </c>
    </row>
    <row r="91" spans="1:11" ht="14.1" customHeight="1" x14ac:dyDescent="0.3">
      <c r="A91" s="732" t="s">
        <v>822</v>
      </c>
      <c r="B91" s="4" t="s">
        <v>142</v>
      </c>
      <c r="C91" s="16">
        <v>225000</v>
      </c>
      <c r="D91" s="462">
        <f>RREKAP!I99</f>
        <v>224300</v>
      </c>
      <c r="E91" s="462">
        <f t="shared" si="5"/>
        <v>-700</v>
      </c>
      <c r="F91" s="462">
        <f t="shared" si="8"/>
        <v>-0.31111111111111112</v>
      </c>
      <c r="G91" s="462">
        <f t="shared" si="9"/>
        <v>99.688888888888897</v>
      </c>
      <c r="H91" s="1021"/>
      <c r="J91" s="340">
        <f t="shared" si="7"/>
        <v>224300</v>
      </c>
    </row>
    <row r="92" spans="1:11" ht="14.1" customHeight="1" x14ac:dyDescent="0.3">
      <c r="A92" s="732" t="s">
        <v>823</v>
      </c>
      <c r="B92" s="4" t="s">
        <v>805</v>
      </c>
      <c r="C92" s="16">
        <v>0</v>
      </c>
      <c r="D92" s="462">
        <f>RREKAP!I100</f>
        <v>0</v>
      </c>
      <c r="E92" s="462">
        <f t="shared" si="5"/>
        <v>0</v>
      </c>
      <c r="F92" s="462"/>
      <c r="G92" s="462"/>
      <c r="H92" s="1021"/>
      <c r="J92" s="340">
        <f t="shared" si="7"/>
        <v>0</v>
      </c>
    </row>
    <row r="93" spans="1:11" ht="14.1" customHeight="1" x14ac:dyDescent="0.25">
      <c r="A93" s="732" t="s">
        <v>824</v>
      </c>
      <c r="B93" s="4" t="s">
        <v>143</v>
      </c>
      <c r="C93" s="16">
        <f>C94</f>
        <v>4375000</v>
      </c>
      <c r="D93" s="16">
        <f>D94</f>
        <v>4375000</v>
      </c>
      <c r="E93" s="462">
        <f t="shared" si="5"/>
        <v>0</v>
      </c>
      <c r="F93" s="462">
        <f t="shared" si="8"/>
        <v>0</v>
      </c>
      <c r="G93" s="462">
        <f t="shared" si="9"/>
        <v>100</v>
      </c>
      <c r="H93" s="984">
        <f>H94</f>
        <v>0</v>
      </c>
      <c r="J93" s="340">
        <f t="shared" si="7"/>
        <v>4375000</v>
      </c>
    </row>
    <row r="94" spans="1:11" ht="14.1" customHeight="1" x14ac:dyDescent="0.3">
      <c r="A94" s="732" t="s">
        <v>825</v>
      </c>
      <c r="B94" s="4" t="s">
        <v>144</v>
      </c>
      <c r="C94" s="16">
        <v>4375000</v>
      </c>
      <c r="D94" s="462">
        <f>RREKAP!I102</f>
        <v>4375000</v>
      </c>
      <c r="E94" s="462">
        <f t="shared" si="5"/>
        <v>0</v>
      </c>
      <c r="F94" s="462">
        <f t="shared" si="8"/>
        <v>0</v>
      </c>
      <c r="G94" s="462">
        <f t="shared" si="9"/>
        <v>100</v>
      </c>
      <c r="H94" s="1021"/>
      <c r="J94" s="340">
        <f t="shared" si="7"/>
        <v>4375000</v>
      </c>
    </row>
    <row r="95" spans="1:11" ht="14.1" customHeight="1" x14ac:dyDescent="0.25">
      <c r="A95" s="728" t="s">
        <v>109</v>
      </c>
      <c r="B95" s="36" t="s">
        <v>89</v>
      </c>
      <c r="C95" s="37">
        <f>C96</f>
        <v>2500000</v>
      </c>
      <c r="D95" s="37">
        <f>D96</f>
        <v>2500000</v>
      </c>
      <c r="E95" s="471">
        <f t="shared" si="5"/>
        <v>0</v>
      </c>
      <c r="F95" s="471">
        <f t="shared" si="8"/>
        <v>0</v>
      </c>
      <c r="G95" s="471">
        <f t="shared" si="9"/>
        <v>100</v>
      </c>
      <c r="H95" s="977">
        <f>H96</f>
        <v>0</v>
      </c>
      <c r="J95" s="340">
        <f t="shared" si="7"/>
        <v>2500000</v>
      </c>
    </row>
    <row r="96" spans="1:11" ht="14.1" customHeight="1" thickBot="1" x14ac:dyDescent="0.3">
      <c r="A96" s="371" t="s">
        <v>827</v>
      </c>
      <c r="B96" s="47" t="s">
        <v>826</v>
      </c>
      <c r="C96" s="48">
        <f>C97</f>
        <v>2500000</v>
      </c>
      <c r="D96" s="48">
        <f>D97</f>
        <v>2500000</v>
      </c>
      <c r="E96" s="467">
        <f t="shared" si="5"/>
        <v>0</v>
      </c>
      <c r="F96" s="467">
        <f t="shared" si="8"/>
        <v>0</v>
      </c>
      <c r="G96" s="467">
        <f t="shared" si="9"/>
        <v>100</v>
      </c>
      <c r="H96" s="978">
        <f>H97</f>
        <v>0</v>
      </c>
      <c r="J96" s="340">
        <f t="shared" si="7"/>
        <v>2500000</v>
      </c>
    </row>
    <row r="97" spans="1:12" ht="14.1" customHeight="1" thickBot="1" x14ac:dyDescent="0.3">
      <c r="A97" s="985" t="s">
        <v>828</v>
      </c>
      <c r="B97" s="455" t="s">
        <v>136</v>
      </c>
      <c r="C97" s="456">
        <f>C98+C100</f>
        <v>2500000</v>
      </c>
      <c r="D97" s="456">
        <f>D98+D100</f>
        <v>2500000</v>
      </c>
      <c r="E97" s="31">
        <f t="shared" si="5"/>
        <v>0</v>
      </c>
      <c r="F97" s="31">
        <f t="shared" si="8"/>
        <v>0</v>
      </c>
      <c r="G97" s="31">
        <f t="shared" si="9"/>
        <v>100</v>
      </c>
      <c r="H97" s="980">
        <f>H98+H100</f>
        <v>0</v>
      </c>
      <c r="J97" s="340">
        <f t="shared" si="7"/>
        <v>2500000</v>
      </c>
    </row>
    <row r="98" spans="1:12" ht="14.1" customHeight="1" x14ac:dyDescent="0.25">
      <c r="A98" s="760" t="s">
        <v>829</v>
      </c>
      <c r="B98" s="442" t="s">
        <v>139</v>
      </c>
      <c r="C98" s="417">
        <f>C99</f>
        <v>200000</v>
      </c>
      <c r="D98" s="417">
        <f>D99</f>
        <v>200000</v>
      </c>
      <c r="E98" s="461">
        <f t="shared" si="5"/>
        <v>0</v>
      </c>
      <c r="F98" s="461">
        <f t="shared" si="8"/>
        <v>0</v>
      </c>
      <c r="G98" s="461">
        <f t="shared" si="9"/>
        <v>100</v>
      </c>
      <c r="H98" s="982">
        <f>H99</f>
        <v>0</v>
      </c>
      <c r="J98" s="340">
        <f t="shared" si="7"/>
        <v>200000</v>
      </c>
    </row>
    <row r="99" spans="1:12" ht="14.1" customHeight="1" x14ac:dyDescent="0.3">
      <c r="A99" s="732" t="s">
        <v>830</v>
      </c>
      <c r="B99" s="4" t="s">
        <v>140</v>
      </c>
      <c r="C99" s="16">
        <v>200000</v>
      </c>
      <c r="D99" s="462">
        <f>RREKAP!I107</f>
        <v>200000</v>
      </c>
      <c r="E99" s="462">
        <f t="shared" si="5"/>
        <v>0</v>
      </c>
      <c r="F99" s="462">
        <f t="shared" si="8"/>
        <v>0</v>
      </c>
      <c r="G99" s="462">
        <f t="shared" si="9"/>
        <v>100</v>
      </c>
      <c r="H99" s="1021"/>
      <c r="J99" s="340">
        <f t="shared" si="7"/>
        <v>200000</v>
      </c>
    </row>
    <row r="100" spans="1:12" ht="14.1" customHeight="1" x14ac:dyDescent="0.25">
      <c r="A100" s="732" t="s">
        <v>832</v>
      </c>
      <c r="B100" s="4" t="s">
        <v>143</v>
      </c>
      <c r="C100" s="16">
        <f>C101</f>
        <v>2300000</v>
      </c>
      <c r="D100" s="16">
        <f>D101</f>
        <v>2300000</v>
      </c>
      <c r="E100" s="462">
        <f t="shared" si="5"/>
        <v>0</v>
      </c>
      <c r="F100" s="462">
        <f t="shared" si="8"/>
        <v>0</v>
      </c>
      <c r="G100" s="462">
        <f t="shared" si="9"/>
        <v>100</v>
      </c>
      <c r="H100" s="984">
        <f>H101</f>
        <v>0</v>
      </c>
      <c r="J100" s="340">
        <f t="shared" si="7"/>
        <v>2300000</v>
      </c>
    </row>
    <row r="101" spans="1:12" ht="14.1" customHeight="1" x14ac:dyDescent="0.3">
      <c r="A101" s="732" t="s">
        <v>831</v>
      </c>
      <c r="B101" s="4" t="s">
        <v>144</v>
      </c>
      <c r="C101" s="16">
        <v>2300000</v>
      </c>
      <c r="D101" s="462">
        <f>RREKAP!I109</f>
        <v>2300000</v>
      </c>
      <c r="E101" s="462">
        <f t="shared" si="5"/>
        <v>0</v>
      </c>
      <c r="F101" s="462">
        <f t="shared" si="8"/>
        <v>0</v>
      </c>
      <c r="G101" s="462">
        <f t="shared" si="9"/>
        <v>100</v>
      </c>
      <c r="H101" s="1021"/>
      <c r="J101" s="340">
        <f t="shared" si="7"/>
        <v>2300000</v>
      </c>
    </row>
    <row r="102" spans="1:12" ht="14.1" customHeight="1" x14ac:dyDescent="0.25">
      <c r="A102" s="728" t="s">
        <v>108</v>
      </c>
      <c r="B102" s="36" t="s">
        <v>90</v>
      </c>
      <c r="C102" s="37">
        <f>C103+C114</f>
        <v>4000000</v>
      </c>
      <c r="D102" s="37">
        <f>D103+D114</f>
        <v>4000000</v>
      </c>
      <c r="E102" s="471">
        <f t="shared" si="5"/>
        <v>0</v>
      </c>
      <c r="F102" s="471">
        <f t="shared" si="8"/>
        <v>0</v>
      </c>
      <c r="G102" s="471">
        <f t="shared" si="9"/>
        <v>100</v>
      </c>
      <c r="H102" s="977">
        <f>H103+H114</f>
        <v>0</v>
      </c>
      <c r="J102" s="340">
        <f t="shared" si="7"/>
        <v>4000000</v>
      </c>
    </row>
    <row r="103" spans="1:12" ht="14.1" customHeight="1" thickBot="1" x14ac:dyDescent="0.3">
      <c r="A103" s="371" t="s">
        <v>9</v>
      </c>
      <c r="B103" s="47" t="s">
        <v>10</v>
      </c>
      <c r="C103" s="48">
        <f>C104</f>
        <v>2000000</v>
      </c>
      <c r="D103" s="519">
        <f>D104</f>
        <v>2000000</v>
      </c>
      <c r="E103" s="467">
        <f t="shared" ref="E103:E175" si="10">D103-C103</f>
        <v>0</v>
      </c>
      <c r="F103" s="467">
        <f t="shared" si="8"/>
        <v>0</v>
      </c>
      <c r="G103" s="467">
        <f t="shared" si="9"/>
        <v>100</v>
      </c>
      <c r="H103" s="978">
        <f>H104</f>
        <v>0</v>
      </c>
      <c r="J103" s="340">
        <f t="shared" si="7"/>
        <v>2000000</v>
      </c>
    </row>
    <row r="104" spans="1:12" ht="14.1" customHeight="1" thickBot="1" x14ac:dyDescent="0.3">
      <c r="A104" s="985" t="s">
        <v>168</v>
      </c>
      <c r="B104" s="455" t="s">
        <v>136</v>
      </c>
      <c r="C104" s="456">
        <f>C105+C107+C109+C112</f>
        <v>2000000</v>
      </c>
      <c r="D104" s="456">
        <f>D105+D107+D109+D112</f>
        <v>2000000</v>
      </c>
      <c r="E104" s="31">
        <f t="shared" si="10"/>
        <v>0</v>
      </c>
      <c r="F104" s="31">
        <f t="shared" si="8"/>
        <v>0</v>
      </c>
      <c r="G104" s="31">
        <f t="shared" si="9"/>
        <v>100</v>
      </c>
      <c r="H104" s="980">
        <f>H105+H107+H109+H112</f>
        <v>0</v>
      </c>
      <c r="J104" s="340">
        <f t="shared" si="7"/>
        <v>2000000</v>
      </c>
    </row>
    <row r="105" spans="1:12" ht="14.1" customHeight="1" x14ac:dyDescent="0.25">
      <c r="A105" s="760" t="s">
        <v>169</v>
      </c>
      <c r="B105" s="442" t="s">
        <v>139</v>
      </c>
      <c r="C105" s="417">
        <f>C106</f>
        <v>200000</v>
      </c>
      <c r="D105" s="417">
        <f>D106</f>
        <v>200000</v>
      </c>
      <c r="E105" s="461">
        <f t="shared" si="10"/>
        <v>0</v>
      </c>
      <c r="F105" s="461">
        <f t="shared" si="8"/>
        <v>0</v>
      </c>
      <c r="G105" s="461">
        <f t="shared" si="9"/>
        <v>100</v>
      </c>
      <c r="H105" s="982">
        <f>H106</f>
        <v>0</v>
      </c>
      <c r="J105" s="340">
        <f t="shared" si="7"/>
        <v>200000</v>
      </c>
    </row>
    <row r="106" spans="1:12" ht="14.1" customHeight="1" x14ac:dyDescent="0.3">
      <c r="A106" s="732" t="s">
        <v>170</v>
      </c>
      <c r="B106" s="4" t="s">
        <v>140</v>
      </c>
      <c r="C106" s="16">
        <v>200000</v>
      </c>
      <c r="D106" s="462">
        <f>RREKAP!I114</f>
        <v>200000</v>
      </c>
      <c r="E106" s="462">
        <f t="shared" si="10"/>
        <v>0</v>
      </c>
      <c r="F106" s="462">
        <f t="shared" si="8"/>
        <v>0</v>
      </c>
      <c r="G106" s="462">
        <f t="shared" si="9"/>
        <v>100</v>
      </c>
      <c r="H106" s="1021"/>
      <c r="J106" s="340">
        <f t="shared" si="7"/>
        <v>200000</v>
      </c>
    </row>
    <row r="107" spans="1:12" ht="14.1" customHeight="1" x14ac:dyDescent="0.25">
      <c r="A107" s="732" t="s">
        <v>833</v>
      </c>
      <c r="B107" s="4" t="s">
        <v>818</v>
      </c>
      <c r="C107" s="16">
        <f>C108</f>
        <v>0</v>
      </c>
      <c r="D107" s="16">
        <f>D108</f>
        <v>0</v>
      </c>
      <c r="E107" s="462">
        <f t="shared" si="10"/>
        <v>0</v>
      </c>
      <c r="F107" s="462"/>
      <c r="G107" s="462"/>
      <c r="H107" s="984">
        <f>H108</f>
        <v>0</v>
      </c>
      <c r="J107" s="340">
        <f t="shared" si="7"/>
        <v>0</v>
      </c>
    </row>
    <row r="108" spans="1:12" ht="14.1" customHeight="1" x14ac:dyDescent="0.3">
      <c r="A108" s="732" t="s">
        <v>834</v>
      </c>
      <c r="B108" s="4" t="s">
        <v>791</v>
      </c>
      <c r="C108" s="16">
        <v>0</v>
      </c>
      <c r="D108" s="462">
        <f>RREKAP!I116</f>
        <v>0</v>
      </c>
      <c r="E108" s="462">
        <f t="shared" si="10"/>
        <v>0</v>
      </c>
      <c r="F108" s="462"/>
      <c r="G108" s="462"/>
      <c r="H108" s="1021"/>
      <c r="J108" s="1310">
        <f t="shared" si="7"/>
        <v>0</v>
      </c>
      <c r="K108" s="345"/>
      <c r="L108" s="345"/>
    </row>
    <row r="109" spans="1:12" ht="14.1" customHeight="1" x14ac:dyDescent="0.25">
      <c r="A109" s="732" t="s">
        <v>171</v>
      </c>
      <c r="B109" s="4" t="s">
        <v>141</v>
      </c>
      <c r="C109" s="16">
        <f>C110+C111</f>
        <v>150000</v>
      </c>
      <c r="D109" s="16">
        <f>D110+D111</f>
        <v>150000</v>
      </c>
      <c r="E109" s="462">
        <f t="shared" si="10"/>
        <v>0</v>
      </c>
      <c r="F109" s="462">
        <f t="shared" si="8"/>
        <v>0</v>
      </c>
      <c r="G109" s="462">
        <f t="shared" si="9"/>
        <v>100</v>
      </c>
      <c r="H109" s="984">
        <f>H111</f>
        <v>0</v>
      </c>
      <c r="J109" s="1310">
        <f t="shared" si="7"/>
        <v>150000</v>
      </c>
      <c r="K109" s="345"/>
      <c r="L109" s="345"/>
    </row>
    <row r="110" spans="1:12" ht="14.1" customHeight="1" x14ac:dyDescent="0.25">
      <c r="A110" s="732" t="s">
        <v>1012</v>
      </c>
      <c r="B110" s="4" t="s">
        <v>1017</v>
      </c>
      <c r="C110" s="16">
        <v>150000</v>
      </c>
      <c r="D110" s="16">
        <f>RREKAP!I118</f>
        <v>150000</v>
      </c>
      <c r="E110" s="462">
        <f>C110-D110</f>
        <v>0</v>
      </c>
      <c r="F110" s="462">
        <f t="shared" si="8"/>
        <v>0</v>
      </c>
      <c r="G110" s="462"/>
      <c r="H110" s="1266"/>
      <c r="J110" s="340"/>
    </row>
    <row r="111" spans="1:12" ht="14.1" customHeight="1" x14ac:dyDescent="0.3">
      <c r="A111" s="732" t="s">
        <v>835</v>
      </c>
      <c r="B111" s="4" t="s">
        <v>809</v>
      </c>
      <c r="C111" s="16">
        <v>0</v>
      </c>
      <c r="D111" s="462">
        <f>RREKAP!I119</f>
        <v>0</v>
      </c>
      <c r="E111" s="462">
        <f t="shared" si="10"/>
        <v>0</v>
      </c>
      <c r="F111" s="462"/>
      <c r="G111" s="462"/>
      <c r="H111" s="1021"/>
      <c r="J111" s="340">
        <f t="shared" si="7"/>
        <v>0</v>
      </c>
    </row>
    <row r="112" spans="1:12" ht="14.1" customHeight="1" x14ac:dyDescent="0.25">
      <c r="A112" s="732" t="s">
        <v>172</v>
      </c>
      <c r="B112" s="4" t="s">
        <v>143</v>
      </c>
      <c r="C112" s="16">
        <f>C113</f>
        <v>1650000</v>
      </c>
      <c r="D112" s="16">
        <f>D113</f>
        <v>1650000</v>
      </c>
      <c r="E112" s="462">
        <f t="shared" si="10"/>
        <v>0</v>
      </c>
      <c r="F112" s="462">
        <f t="shared" si="8"/>
        <v>0</v>
      </c>
      <c r="G112" s="462">
        <f t="shared" si="9"/>
        <v>100</v>
      </c>
      <c r="H112" s="984">
        <f>H113</f>
        <v>0</v>
      </c>
      <c r="J112" s="340">
        <f t="shared" si="7"/>
        <v>1650000</v>
      </c>
    </row>
    <row r="113" spans="1:10" ht="14.1" customHeight="1" x14ac:dyDescent="0.3">
      <c r="A113" s="732" t="s">
        <v>173</v>
      </c>
      <c r="B113" s="4" t="s">
        <v>836</v>
      </c>
      <c r="C113" s="16">
        <v>1650000</v>
      </c>
      <c r="D113" s="462">
        <f>RREKAP!I121</f>
        <v>1650000</v>
      </c>
      <c r="E113" s="499">
        <f t="shared" si="10"/>
        <v>0</v>
      </c>
      <c r="F113" s="499">
        <f t="shared" si="8"/>
        <v>0</v>
      </c>
      <c r="G113" s="499">
        <f t="shared" si="9"/>
        <v>100</v>
      </c>
      <c r="H113" s="1021"/>
      <c r="J113" s="340">
        <f t="shared" si="7"/>
        <v>1650000</v>
      </c>
    </row>
    <row r="114" spans="1:10" ht="14.1" customHeight="1" thickBot="1" x14ac:dyDescent="0.3">
      <c r="A114" s="988" t="s">
        <v>11</v>
      </c>
      <c r="B114" s="476" t="s">
        <v>12</v>
      </c>
      <c r="C114" s="477">
        <f>C115+C118</f>
        <v>2000000</v>
      </c>
      <c r="D114" s="477">
        <f>D115+D118</f>
        <v>2000000</v>
      </c>
      <c r="E114" s="467">
        <f t="shared" si="10"/>
        <v>0</v>
      </c>
      <c r="F114" s="467">
        <f t="shared" si="8"/>
        <v>0</v>
      </c>
      <c r="G114" s="467">
        <f t="shared" si="9"/>
        <v>100</v>
      </c>
      <c r="H114" s="989">
        <f>H115+H118</f>
        <v>0</v>
      </c>
      <c r="J114" s="340">
        <f t="shared" si="7"/>
        <v>2000000</v>
      </c>
    </row>
    <row r="115" spans="1:10" ht="14.1" customHeight="1" thickBot="1" x14ac:dyDescent="0.3">
      <c r="A115" s="979" t="s">
        <v>837</v>
      </c>
      <c r="B115" s="481" t="s">
        <v>80</v>
      </c>
      <c r="C115" s="492">
        <f>C116</f>
        <v>510000</v>
      </c>
      <c r="D115" s="492">
        <f>D116</f>
        <v>510000</v>
      </c>
      <c r="E115" s="31">
        <f t="shared" si="10"/>
        <v>0</v>
      </c>
      <c r="F115" s="31">
        <f t="shared" si="8"/>
        <v>0</v>
      </c>
      <c r="G115" s="31">
        <f t="shared" si="9"/>
        <v>100</v>
      </c>
      <c r="H115" s="990">
        <f>H116</f>
        <v>0</v>
      </c>
      <c r="J115" s="340">
        <f t="shared" si="7"/>
        <v>510000</v>
      </c>
    </row>
    <row r="116" spans="1:10" ht="14.1" customHeight="1" x14ac:dyDescent="0.25">
      <c r="A116" s="981" t="s">
        <v>838</v>
      </c>
      <c r="B116" s="488" t="s">
        <v>137</v>
      </c>
      <c r="C116" s="493">
        <f>C117</f>
        <v>510000</v>
      </c>
      <c r="D116" s="493">
        <f>D117</f>
        <v>510000</v>
      </c>
      <c r="E116" s="461">
        <f t="shared" si="10"/>
        <v>0</v>
      </c>
      <c r="F116" s="461">
        <f t="shared" si="8"/>
        <v>0</v>
      </c>
      <c r="G116" s="461">
        <f t="shared" si="9"/>
        <v>100</v>
      </c>
      <c r="H116" s="991">
        <f>H117</f>
        <v>0</v>
      </c>
      <c r="J116" s="340">
        <f t="shared" si="7"/>
        <v>510000</v>
      </c>
    </row>
    <row r="117" spans="1:10" ht="14.1" customHeight="1" x14ac:dyDescent="0.3">
      <c r="A117" s="983" t="s">
        <v>839</v>
      </c>
      <c r="B117" s="489" t="s">
        <v>840</v>
      </c>
      <c r="C117" s="494">
        <v>510000</v>
      </c>
      <c r="D117" s="462">
        <f>RREKAP!I125</f>
        <v>510000</v>
      </c>
      <c r="E117" s="462">
        <f t="shared" si="10"/>
        <v>0</v>
      </c>
      <c r="F117" s="462">
        <f t="shared" si="8"/>
        <v>0</v>
      </c>
      <c r="G117" s="462">
        <f t="shared" si="9"/>
        <v>100</v>
      </c>
      <c r="H117" s="1021"/>
      <c r="J117" s="340">
        <f t="shared" si="7"/>
        <v>510000</v>
      </c>
    </row>
    <row r="118" spans="1:10" ht="14.1" customHeight="1" thickBot="1" x14ac:dyDescent="0.3">
      <c r="A118" s="975" t="s">
        <v>174</v>
      </c>
      <c r="B118" s="464" t="s">
        <v>136</v>
      </c>
      <c r="C118" s="465">
        <f>C119+C124+C126+C129</f>
        <v>1490000</v>
      </c>
      <c r="D118" s="465">
        <f>D119+D124+D126+D129</f>
        <v>1490000</v>
      </c>
      <c r="E118" s="31">
        <f t="shared" si="10"/>
        <v>0</v>
      </c>
      <c r="F118" s="31">
        <f t="shared" si="8"/>
        <v>0</v>
      </c>
      <c r="G118" s="31">
        <f t="shared" si="9"/>
        <v>100</v>
      </c>
      <c r="H118" s="986">
        <f>H119+H124+H126+H129</f>
        <v>0</v>
      </c>
      <c r="J118" s="340">
        <f t="shared" si="7"/>
        <v>1490000</v>
      </c>
    </row>
    <row r="119" spans="1:10" ht="14.1" customHeight="1" x14ac:dyDescent="0.25">
      <c r="A119" s="760" t="s">
        <v>175</v>
      </c>
      <c r="B119" s="442" t="s">
        <v>139</v>
      </c>
      <c r="C119" s="417">
        <f>C120</f>
        <v>190000</v>
      </c>
      <c r="D119" s="417">
        <f>D120</f>
        <v>190000</v>
      </c>
      <c r="E119" s="461">
        <f t="shared" si="10"/>
        <v>0</v>
      </c>
      <c r="F119" s="461">
        <f t="shared" si="8"/>
        <v>0</v>
      </c>
      <c r="G119" s="461">
        <f t="shared" si="9"/>
        <v>100</v>
      </c>
      <c r="H119" s="982">
        <f>H120</f>
        <v>0</v>
      </c>
      <c r="J119" s="340">
        <f t="shared" si="7"/>
        <v>190000</v>
      </c>
    </row>
    <row r="120" spans="1:10" ht="14.1" customHeight="1" x14ac:dyDescent="0.3">
      <c r="A120" s="732" t="s">
        <v>176</v>
      </c>
      <c r="B120" s="4" t="s">
        <v>140</v>
      </c>
      <c r="C120" s="16">
        <v>190000</v>
      </c>
      <c r="D120" s="462">
        <f>RREKAP!I134</f>
        <v>190000</v>
      </c>
      <c r="E120" s="462">
        <f t="shared" si="10"/>
        <v>0</v>
      </c>
      <c r="F120" s="462">
        <f t="shared" si="8"/>
        <v>0</v>
      </c>
      <c r="G120" s="462">
        <f t="shared" si="9"/>
        <v>100</v>
      </c>
      <c r="H120" s="1021"/>
      <c r="J120" s="340">
        <f t="shared" si="7"/>
        <v>190000</v>
      </c>
    </row>
    <row r="121" spans="1:10" ht="14.1" customHeight="1" x14ac:dyDescent="0.3">
      <c r="A121" s="879"/>
      <c r="B121" s="879"/>
      <c r="C121" s="1026"/>
      <c r="D121" s="1027"/>
      <c r="E121" s="1027"/>
      <c r="F121" s="1027"/>
      <c r="G121" s="1027"/>
      <c r="H121" s="1028"/>
      <c r="J121" s="340"/>
    </row>
    <row r="122" spans="1:10" ht="13.5" customHeight="1" x14ac:dyDescent="0.3">
      <c r="A122" s="7"/>
      <c r="B122" s="7"/>
      <c r="C122" s="1029"/>
      <c r="D122" s="1030"/>
      <c r="E122" s="1030"/>
      <c r="F122" s="1030"/>
      <c r="G122" s="1030"/>
      <c r="H122" s="1031">
        <v>4</v>
      </c>
      <c r="J122" s="340"/>
    </row>
    <row r="123" spans="1:10" ht="12.95" customHeight="1" x14ac:dyDescent="0.3">
      <c r="A123" s="1017">
        <v>1</v>
      </c>
      <c r="B123" s="447">
        <v>2</v>
      </c>
      <c r="C123" s="447">
        <v>3</v>
      </c>
      <c r="D123" s="1018">
        <v>4</v>
      </c>
      <c r="E123" s="447">
        <v>5</v>
      </c>
      <c r="F123" s="447">
        <v>6</v>
      </c>
      <c r="G123" s="447">
        <v>7</v>
      </c>
      <c r="H123" s="1019">
        <v>8</v>
      </c>
      <c r="J123" s="340"/>
    </row>
    <row r="124" spans="1:10" ht="12.95" customHeight="1" x14ac:dyDescent="0.25">
      <c r="A124" s="732" t="s">
        <v>841</v>
      </c>
      <c r="B124" s="4" t="s">
        <v>818</v>
      </c>
      <c r="C124" s="16">
        <f>C125</f>
        <v>0</v>
      </c>
      <c r="D124" s="16">
        <f>D125</f>
        <v>0</v>
      </c>
      <c r="E124" s="462">
        <f t="shared" si="10"/>
        <v>0</v>
      </c>
      <c r="F124" s="462"/>
      <c r="G124" s="462"/>
      <c r="H124" s="984">
        <f>H125</f>
        <v>0</v>
      </c>
      <c r="J124" s="340">
        <f t="shared" si="7"/>
        <v>0</v>
      </c>
    </row>
    <row r="125" spans="1:10" ht="12.95" customHeight="1" x14ac:dyDescent="0.3">
      <c r="A125" s="732" t="s">
        <v>842</v>
      </c>
      <c r="B125" s="4" t="s">
        <v>791</v>
      </c>
      <c r="C125" s="16">
        <v>0</v>
      </c>
      <c r="D125" s="462">
        <f>RREKAP!I136</f>
        <v>0</v>
      </c>
      <c r="E125" s="462">
        <f t="shared" si="10"/>
        <v>0</v>
      </c>
      <c r="F125" s="462"/>
      <c r="G125" s="462"/>
      <c r="H125" s="1021"/>
      <c r="J125" s="340">
        <f t="shared" si="7"/>
        <v>0</v>
      </c>
    </row>
    <row r="126" spans="1:10" ht="12.95" customHeight="1" x14ac:dyDescent="0.25">
      <c r="A126" s="732" t="s">
        <v>177</v>
      </c>
      <c r="B126" s="4" t="s">
        <v>141</v>
      </c>
      <c r="C126" s="16">
        <f>C127+C128</f>
        <v>150000</v>
      </c>
      <c r="D126" s="16">
        <f>D127+D128</f>
        <v>150000</v>
      </c>
      <c r="E126" s="16">
        <f>E127+E128</f>
        <v>0</v>
      </c>
      <c r="F126" s="462">
        <f t="shared" si="8"/>
        <v>0</v>
      </c>
      <c r="G126" s="462">
        <f t="shared" si="9"/>
        <v>100</v>
      </c>
      <c r="H126" s="984">
        <f>H128</f>
        <v>0</v>
      </c>
      <c r="J126" s="340">
        <f t="shared" si="7"/>
        <v>150000</v>
      </c>
    </row>
    <row r="127" spans="1:10" ht="12.95" customHeight="1" x14ac:dyDescent="0.25">
      <c r="A127" s="732" t="s">
        <v>1029</v>
      </c>
      <c r="B127" s="4" t="s">
        <v>1017</v>
      </c>
      <c r="C127" s="16">
        <v>150000</v>
      </c>
      <c r="D127" s="16">
        <f>RREKAP!I137</f>
        <v>150000</v>
      </c>
      <c r="E127" s="462">
        <f>C127-D127</f>
        <v>0</v>
      </c>
      <c r="F127" s="462">
        <f t="shared" si="8"/>
        <v>0</v>
      </c>
      <c r="G127" s="462"/>
      <c r="H127" s="1266"/>
      <c r="J127" s="340"/>
    </row>
    <row r="128" spans="1:10" ht="12.95" customHeight="1" x14ac:dyDescent="0.3">
      <c r="A128" s="732" t="s">
        <v>843</v>
      </c>
      <c r="B128" s="4" t="s">
        <v>809</v>
      </c>
      <c r="C128" s="16">
        <v>0</v>
      </c>
      <c r="D128" s="462">
        <f>RREKAP!I139</f>
        <v>0</v>
      </c>
      <c r="E128" s="462">
        <f t="shared" si="10"/>
        <v>0</v>
      </c>
      <c r="F128" s="462"/>
      <c r="G128" s="462"/>
      <c r="H128" s="1021"/>
      <c r="J128" s="340">
        <f t="shared" si="7"/>
        <v>0</v>
      </c>
    </row>
    <row r="129" spans="1:10" ht="12.95" customHeight="1" x14ac:dyDescent="0.25">
      <c r="A129" s="732" t="s">
        <v>178</v>
      </c>
      <c r="B129" s="4" t="s">
        <v>143</v>
      </c>
      <c r="C129" s="16">
        <f>C130</f>
        <v>1150000</v>
      </c>
      <c r="D129" s="16">
        <f>D130</f>
        <v>1150000</v>
      </c>
      <c r="E129" s="462">
        <f t="shared" si="10"/>
        <v>0</v>
      </c>
      <c r="F129" s="462">
        <f t="shared" si="8"/>
        <v>0</v>
      </c>
      <c r="G129" s="462">
        <f t="shared" si="9"/>
        <v>100</v>
      </c>
      <c r="H129" s="984">
        <f>H130</f>
        <v>0</v>
      </c>
      <c r="J129" s="340">
        <f t="shared" si="7"/>
        <v>1150000</v>
      </c>
    </row>
    <row r="130" spans="1:10" ht="12.95" customHeight="1" x14ac:dyDescent="0.3">
      <c r="A130" s="732" t="s">
        <v>844</v>
      </c>
      <c r="B130" s="4" t="s">
        <v>144</v>
      </c>
      <c r="C130" s="16">
        <v>1150000</v>
      </c>
      <c r="D130" s="462">
        <f>RREKAP!I141</f>
        <v>1150000</v>
      </c>
      <c r="E130" s="462">
        <f t="shared" si="10"/>
        <v>0</v>
      </c>
      <c r="F130" s="462">
        <f t="shared" si="8"/>
        <v>0</v>
      </c>
      <c r="G130" s="462">
        <f t="shared" si="9"/>
        <v>100</v>
      </c>
      <c r="H130" s="1021"/>
      <c r="J130" s="340">
        <f t="shared" si="7"/>
        <v>1150000</v>
      </c>
    </row>
    <row r="131" spans="1:10" ht="12.95" customHeight="1" x14ac:dyDescent="0.25">
      <c r="A131" s="728" t="s">
        <v>107</v>
      </c>
      <c r="B131" s="36" t="s">
        <v>450</v>
      </c>
      <c r="C131" s="37">
        <f>C132+C145</f>
        <v>5000000</v>
      </c>
      <c r="D131" s="37">
        <f>D132+D145</f>
        <v>5000000</v>
      </c>
      <c r="E131" s="471">
        <f t="shared" si="10"/>
        <v>0</v>
      </c>
      <c r="F131" s="471">
        <f t="shared" si="8"/>
        <v>0</v>
      </c>
      <c r="G131" s="471">
        <f t="shared" si="9"/>
        <v>100</v>
      </c>
      <c r="H131" s="977">
        <f>H132+H145</f>
        <v>0</v>
      </c>
      <c r="J131" s="340">
        <f t="shared" si="7"/>
        <v>5000000</v>
      </c>
    </row>
    <row r="132" spans="1:10" ht="12.95" customHeight="1" thickBot="1" x14ac:dyDescent="0.3">
      <c r="A132" s="1488" t="s">
        <v>13</v>
      </c>
      <c r="B132" s="1498" t="s">
        <v>14</v>
      </c>
      <c r="C132" s="1436">
        <f>C133+C138</f>
        <v>0</v>
      </c>
      <c r="D132" s="1436">
        <f>D133+D138</f>
        <v>0</v>
      </c>
      <c r="E132" s="1491">
        <f t="shared" si="10"/>
        <v>0</v>
      </c>
      <c r="F132" s="1491"/>
      <c r="G132" s="1491"/>
      <c r="H132" s="1492">
        <f>H133+H138</f>
        <v>0</v>
      </c>
      <c r="J132" s="340">
        <f t="shared" si="7"/>
        <v>0</v>
      </c>
    </row>
    <row r="133" spans="1:10" ht="12.95" customHeight="1" thickBot="1" x14ac:dyDescent="0.3">
      <c r="A133" s="1493" t="s">
        <v>182</v>
      </c>
      <c r="B133" s="1499" t="s">
        <v>80</v>
      </c>
      <c r="C133" s="1495">
        <f>C134+C136</f>
        <v>0</v>
      </c>
      <c r="D133" s="1495">
        <f>D134+D136</f>
        <v>0</v>
      </c>
      <c r="E133" s="1460">
        <f t="shared" si="10"/>
        <v>0</v>
      </c>
      <c r="F133" s="1460"/>
      <c r="G133" s="1460"/>
      <c r="H133" s="1496">
        <f>H134+H136</f>
        <v>0</v>
      </c>
      <c r="J133" s="340">
        <f t="shared" si="7"/>
        <v>0</v>
      </c>
    </row>
    <row r="134" spans="1:10" ht="12.95" customHeight="1" x14ac:dyDescent="0.25">
      <c r="A134" s="1467" t="s">
        <v>183</v>
      </c>
      <c r="B134" s="1500" t="s">
        <v>137</v>
      </c>
      <c r="C134" s="1469">
        <f>C135</f>
        <v>0</v>
      </c>
      <c r="D134" s="1469">
        <f>D135</f>
        <v>0</v>
      </c>
      <c r="E134" s="1470">
        <f t="shared" si="10"/>
        <v>0</v>
      </c>
      <c r="F134" s="1470"/>
      <c r="G134" s="1470"/>
      <c r="H134" s="1471">
        <f>H135</f>
        <v>0</v>
      </c>
      <c r="J134" s="340">
        <f t="shared" si="7"/>
        <v>0</v>
      </c>
    </row>
    <row r="135" spans="1:10" ht="12.95" customHeight="1" x14ac:dyDescent="0.3">
      <c r="A135" s="1482" t="s">
        <v>184</v>
      </c>
      <c r="B135" s="1501" t="s">
        <v>179</v>
      </c>
      <c r="C135" s="1484">
        <v>0</v>
      </c>
      <c r="D135" s="1485">
        <f>RREKAP!I146</f>
        <v>0</v>
      </c>
      <c r="E135" s="1485">
        <f t="shared" si="10"/>
        <v>0</v>
      </c>
      <c r="F135" s="1485"/>
      <c r="G135" s="1485"/>
      <c r="H135" s="1486"/>
      <c r="J135" s="340">
        <f t="shared" si="7"/>
        <v>0</v>
      </c>
    </row>
    <row r="136" spans="1:10" ht="12.95" customHeight="1" x14ac:dyDescent="0.25">
      <c r="A136" s="1482" t="s">
        <v>185</v>
      </c>
      <c r="B136" s="1501" t="s">
        <v>180</v>
      </c>
      <c r="C136" s="1484">
        <f>C137</f>
        <v>0</v>
      </c>
      <c r="D136" s="1484">
        <f>D137</f>
        <v>0</v>
      </c>
      <c r="E136" s="1485">
        <f t="shared" si="10"/>
        <v>0</v>
      </c>
      <c r="F136" s="1485"/>
      <c r="G136" s="1485"/>
      <c r="H136" s="1487">
        <f>H137</f>
        <v>0</v>
      </c>
      <c r="J136" s="340">
        <f t="shared" si="7"/>
        <v>0</v>
      </c>
    </row>
    <row r="137" spans="1:10" ht="12.95" customHeight="1" x14ac:dyDescent="0.3">
      <c r="A137" s="1482" t="s">
        <v>186</v>
      </c>
      <c r="B137" s="1501" t="s">
        <v>181</v>
      </c>
      <c r="C137" s="1484">
        <v>0</v>
      </c>
      <c r="D137" s="1485">
        <f>RREKAP!I148</f>
        <v>0</v>
      </c>
      <c r="E137" s="1485">
        <f t="shared" si="10"/>
        <v>0</v>
      </c>
      <c r="F137" s="1485"/>
      <c r="G137" s="1485"/>
      <c r="H137" s="1486"/>
      <c r="J137" s="340">
        <f t="shared" si="7"/>
        <v>0</v>
      </c>
    </row>
    <row r="138" spans="1:10" ht="12.95" customHeight="1" thickBot="1" x14ac:dyDescent="0.3">
      <c r="A138" s="1477" t="s">
        <v>187</v>
      </c>
      <c r="B138" s="1478" t="s">
        <v>136</v>
      </c>
      <c r="C138" s="1479">
        <f>C139+C141+C143</f>
        <v>0</v>
      </c>
      <c r="D138" s="1479">
        <f>D139+D141+D143</f>
        <v>0</v>
      </c>
      <c r="E138" s="1460">
        <f t="shared" si="10"/>
        <v>0</v>
      </c>
      <c r="F138" s="1460"/>
      <c r="G138" s="1460"/>
      <c r="H138" s="1481">
        <f>H139+H141+H143</f>
        <v>0</v>
      </c>
      <c r="J138" s="340">
        <f t="shared" si="7"/>
        <v>0</v>
      </c>
    </row>
    <row r="139" spans="1:10" ht="12.95" customHeight="1" x14ac:dyDescent="0.25">
      <c r="A139" s="1467" t="s">
        <v>847</v>
      </c>
      <c r="B139" s="1468" t="s">
        <v>139</v>
      </c>
      <c r="C139" s="1469">
        <f>C140</f>
        <v>0</v>
      </c>
      <c r="D139" s="1469">
        <f>D140</f>
        <v>0</v>
      </c>
      <c r="E139" s="1470">
        <f t="shared" si="10"/>
        <v>0</v>
      </c>
      <c r="F139" s="1470"/>
      <c r="G139" s="1470"/>
      <c r="H139" s="1471">
        <f>H140</f>
        <v>0</v>
      </c>
      <c r="J139" s="340">
        <f t="shared" si="7"/>
        <v>0</v>
      </c>
    </row>
    <row r="140" spans="1:10" ht="12.95" customHeight="1" x14ac:dyDescent="0.3">
      <c r="A140" s="1482" t="s">
        <v>848</v>
      </c>
      <c r="B140" s="1483" t="s">
        <v>140</v>
      </c>
      <c r="C140" s="1484">
        <v>0</v>
      </c>
      <c r="D140" s="1485">
        <f>RREKAP!I151</f>
        <v>0</v>
      </c>
      <c r="E140" s="1485">
        <f t="shared" si="10"/>
        <v>0</v>
      </c>
      <c r="F140" s="1485"/>
      <c r="G140" s="1485"/>
      <c r="H140" s="1486"/>
      <c r="J140" s="340">
        <f t="shared" si="7"/>
        <v>0</v>
      </c>
    </row>
    <row r="141" spans="1:10" ht="12.95" customHeight="1" x14ac:dyDescent="0.25">
      <c r="A141" s="1482" t="s">
        <v>188</v>
      </c>
      <c r="B141" s="1483" t="s">
        <v>143</v>
      </c>
      <c r="C141" s="1484">
        <f>C142</f>
        <v>0</v>
      </c>
      <c r="D141" s="1484">
        <f>D142</f>
        <v>0</v>
      </c>
      <c r="E141" s="1485">
        <f t="shared" si="10"/>
        <v>0</v>
      </c>
      <c r="F141" s="1485"/>
      <c r="G141" s="1485"/>
      <c r="H141" s="1487">
        <f>H142</f>
        <v>0</v>
      </c>
      <c r="J141" s="340">
        <f t="shared" si="7"/>
        <v>0</v>
      </c>
    </row>
    <row r="142" spans="1:10" ht="12.95" customHeight="1" x14ac:dyDescent="0.3">
      <c r="A142" s="1482" t="s">
        <v>189</v>
      </c>
      <c r="B142" s="1483" t="s">
        <v>160</v>
      </c>
      <c r="C142" s="1484">
        <v>0</v>
      </c>
      <c r="D142" s="1485">
        <f>RREKAP!I153</f>
        <v>0</v>
      </c>
      <c r="E142" s="1485">
        <f t="shared" si="10"/>
        <v>0</v>
      </c>
      <c r="F142" s="1485"/>
      <c r="G142" s="1485"/>
      <c r="H142" s="1486"/>
      <c r="J142" s="340">
        <f t="shared" si="7"/>
        <v>0</v>
      </c>
    </row>
    <row r="143" spans="1:10" ht="12.95" customHeight="1" x14ac:dyDescent="0.25">
      <c r="A143" s="1482" t="s">
        <v>849</v>
      </c>
      <c r="B143" s="1483" t="s">
        <v>845</v>
      </c>
      <c r="C143" s="1484">
        <f>C144</f>
        <v>0</v>
      </c>
      <c r="D143" s="1484">
        <f>D144</f>
        <v>0</v>
      </c>
      <c r="E143" s="1485">
        <f t="shared" si="10"/>
        <v>0</v>
      </c>
      <c r="F143" s="1485"/>
      <c r="G143" s="1485"/>
      <c r="H143" s="1487">
        <f>H144</f>
        <v>0</v>
      </c>
      <c r="J143" s="340">
        <f t="shared" si="7"/>
        <v>0</v>
      </c>
    </row>
    <row r="144" spans="1:10" ht="12.95" customHeight="1" x14ac:dyDescent="0.3">
      <c r="A144" s="1482" t="s">
        <v>850</v>
      </c>
      <c r="B144" s="1483" t="s">
        <v>846</v>
      </c>
      <c r="C144" s="1484">
        <v>0</v>
      </c>
      <c r="D144" s="1485">
        <f>RREKAP!I155</f>
        <v>0</v>
      </c>
      <c r="E144" s="1485">
        <f t="shared" si="10"/>
        <v>0</v>
      </c>
      <c r="F144" s="1485"/>
      <c r="G144" s="1485"/>
      <c r="H144" s="1486"/>
      <c r="J144" s="340">
        <f t="shared" si="7"/>
        <v>0</v>
      </c>
    </row>
    <row r="145" spans="1:10" ht="12.95" customHeight="1" thickBot="1" x14ac:dyDescent="0.3">
      <c r="A145" s="764" t="s">
        <v>15</v>
      </c>
      <c r="B145" s="441" t="s">
        <v>16</v>
      </c>
      <c r="C145" s="79">
        <f>C146+C149</f>
        <v>5000000</v>
      </c>
      <c r="D145" s="79">
        <f>D146+D149</f>
        <v>5000000</v>
      </c>
      <c r="E145" s="473">
        <f t="shared" si="10"/>
        <v>0</v>
      </c>
      <c r="F145" s="473">
        <f t="shared" si="8"/>
        <v>0</v>
      </c>
      <c r="G145" s="473">
        <f t="shared" si="9"/>
        <v>100</v>
      </c>
      <c r="H145" s="992">
        <f>H146+H149</f>
        <v>0</v>
      </c>
      <c r="J145" s="340">
        <f t="shared" si="7"/>
        <v>5000000</v>
      </c>
    </row>
    <row r="146" spans="1:10" ht="12.95" customHeight="1" thickBot="1" x14ac:dyDescent="0.3">
      <c r="A146" s="985" t="s">
        <v>193</v>
      </c>
      <c r="B146" s="455" t="s">
        <v>80</v>
      </c>
      <c r="C146" s="456">
        <f>C147</f>
        <v>670000</v>
      </c>
      <c r="D146" s="456">
        <f>D147</f>
        <v>670000</v>
      </c>
      <c r="E146" s="454">
        <f t="shared" si="10"/>
        <v>0</v>
      </c>
      <c r="F146" s="454">
        <f t="shared" si="8"/>
        <v>0</v>
      </c>
      <c r="G146" s="454">
        <f t="shared" si="9"/>
        <v>100</v>
      </c>
      <c r="H146" s="980">
        <f>H147</f>
        <v>0</v>
      </c>
      <c r="J146" s="340">
        <f t="shared" si="7"/>
        <v>670000</v>
      </c>
    </row>
    <row r="147" spans="1:10" ht="12.95" customHeight="1" x14ac:dyDescent="0.25">
      <c r="A147" s="760" t="s">
        <v>194</v>
      </c>
      <c r="B147" s="442" t="s">
        <v>137</v>
      </c>
      <c r="C147" s="417">
        <f>C148</f>
        <v>670000</v>
      </c>
      <c r="D147" s="417">
        <f>D148</f>
        <v>670000</v>
      </c>
      <c r="E147" s="461">
        <f t="shared" si="10"/>
        <v>0</v>
      </c>
      <c r="F147" s="461">
        <f t="shared" si="8"/>
        <v>0</v>
      </c>
      <c r="G147" s="461">
        <f t="shared" si="9"/>
        <v>100</v>
      </c>
      <c r="H147" s="982">
        <f>H148</f>
        <v>0</v>
      </c>
      <c r="J147" s="340">
        <f t="shared" si="7"/>
        <v>670000</v>
      </c>
    </row>
    <row r="148" spans="1:10" ht="12.95" customHeight="1" x14ac:dyDescent="0.3">
      <c r="A148" s="732" t="s">
        <v>195</v>
      </c>
      <c r="B148" s="4" t="s">
        <v>138</v>
      </c>
      <c r="C148" s="16">
        <v>670000</v>
      </c>
      <c r="D148" s="462">
        <f>RREKAP!I159</f>
        <v>670000</v>
      </c>
      <c r="E148" s="462">
        <f t="shared" si="10"/>
        <v>0</v>
      </c>
      <c r="F148" s="462">
        <f t="shared" si="8"/>
        <v>0</v>
      </c>
      <c r="G148" s="462">
        <f t="shared" si="9"/>
        <v>100</v>
      </c>
      <c r="H148" s="1021"/>
      <c r="J148" s="340">
        <f t="shared" si="7"/>
        <v>670000</v>
      </c>
    </row>
    <row r="149" spans="1:10" ht="12.95" customHeight="1" thickBot="1" x14ac:dyDescent="0.3">
      <c r="A149" s="975" t="s">
        <v>196</v>
      </c>
      <c r="B149" s="464" t="s">
        <v>136</v>
      </c>
      <c r="C149" s="465">
        <f>C150+C152+C154+C156</f>
        <v>4330000</v>
      </c>
      <c r="D149" s="465">
        <f>D150+D152+D154+D156</f>
        <v>4330000</v>
      </c>
      <c r="E149" s="31">
        <f t="shared" si="10"/>
        <v>0</v>
      </c>
      <c r="F149" s="31">
        <f t="shared" si="8"/>
        <v>0</v>
      </c>
      <c r="G149" s="31">
        <f t="shared" si="9"/>
        <v>100</v>
      </c>
      <c r="H149" s="986">
        <f>H150+H152+H154+H156</f>
        <v>0</v>
      </c>
      <c r="J149" s="340">
        <f t="shared" si="7"/>
        <v>4330000</v>
      </c>
    </row>
    <row r="150" spans="1:10" ht="12.95" customHeight="1" x14ac:dyDescent="0.25">
      <c r="A150" s="760" t="s">
        <v>197</v>
      </c>
      <c r="B150" s="442" t="s">
        <v>139</v>
      </c>
      <c r="C150" s="417">
        <f>C151</f>
        <v>755000</v>
      </c>
      <c r="D150" s="417">
        <f>D151</f>
        <v>755000</v>
      </c>
      <c r="E150" s="461">
        <f t="shared" si="10"/>
        <v>0</v>
      </c>
      <c r="F150" s="461">
        <f t="shared" si="8"/>
        <v>0</v>
      </c>
      <c r="G150" s="461">
        <f t="shared" si="9"/>
        <v>100</v>
      </c>
      <c r="H150" s="982">
        <f>H151</f>
        <v>0</v>
      </c>
      <c r="J150" s="340">
        <f t="shared" si="7"/>
        <v>755000</v>
      </c>
    </row>
    <row r="151" spans="1:10" ht="12.95" customHeight="1" x14ac:dyDescent="0.3">
      <c r="A151" s="732" t="s">
        <v>198</v>
      </c>
      <c r="B151" s="4" t="s">
        <v>140</v>
      </c>
      <c r="C151" s="16">
        <v>755000</v>
      </c>
      <c r="D151" s="462">
        <f>RREKAP!I162</f>
        <v>755000</v>
      </c>
      <c r="E151" s="462">
        <f t="shared" si="10"/>
        <v>0</v>
      </c>
      <c r="F151" s="462">
        <f t="shared" si="8"/>
        <v>0</v>
      </c>
      <c r="G151" s="462">
        <f t="shared" si="9"/>
        <v>100</v>
      </c>
      <c r="H151" s="1021"/>
      <c r="J151" s="340">
        <f t="shared" ref="J151:J224" si="11">E151+C151</f>
        <v>755000</v>
      </c>
    </row>
    <row r="152" spans="1:10" ht="12.95" customHeight="1" x14ac:dyDescent="0.25">
      <c r="A152" s="732" t="s">
        <v>199</v>
      </c>
      <c r="B152" s="4" t="s">
        <v>141</v>
      </c>
      <c r="C152" s="16">
        <f>C153</f>
        <v>200000</v>
      </c>
      <c r="D152" s="16">
        <f>D153</f>
        <v>200000</v>
      </c>
      <c r="E152" s="462">
        <f t="shared" si="10"/>
        <v>0</v>
      </c>
      <c r="F152" s="462">
        <f t="shared" ref="F152:F225" si="12">E152/C152*100</f>
        <v>0</v>
      </c>
      <c r="G152" s="462">
        <f t="shared" ref="G152:G225" si="13">D152/C152*100</f>
        <v>100</v>
      </c>
      <c r="H152" s="984">
        <f>H153</f>
        <v>0</v>
      </c>
      <c r="J152" s="340">
        <f t="shared" si="11"/>
        <v>200000</v>
      </c>
    </row>
    <row r="153" spans="1:10" ht="12.95" customHeight="1" x14ac:dyDescent="0.3">
      <c r="A153" s="732" t="s">
        <v>200</v>
      </c>
      <c r="B153" s="4" t="s">
        <v>142</v>
      </c>
      <c r="C153" s="16">
        <v>200000</v>
      </c>
      <c r="D153" s="462">
        <f>RREKAP!I164</f>
        <v>200000</v>
      </c>
      <c r="E153" s="462">
        <f t="shared" si="10"/>
        <v>0</v>
      </c>
      <c r="F153" s="462">
        <f t="shared" si="12"/>
        <v>0</v>
      </c>
      <c r="G153" s="462">
        <f t="shared" si="13"/>
        <v>100</v>
      </c>
      <c r="H153" s="1021"/>
      <c r="J153" s="340">
        <f t="shared" si="11"/>
        <v>200000</v>
      </c>
    </row>
    <row r="154" spans="1:10" ht="12.95" customHeight="1" x14ac:dyDescent="0.25">
      <c r="A154" s="732" t="s">
        <v>201</v>
      </c>
      <c r="B154" s="4" t="s">
        <v>143</v>
      </c>
      <c r="C154" s="16">
        <f>C155</f>
        <v>1275000</v>
      </c>
      <c r="D154" s="16">
        <f>D155</f>
        <v>1275000</v>
      </c>
      <c r="E154" s="462">
        <f t="shared" si="10"/>
        <v>0</v>
      </c>
      <c r="F154" s="462">
        <f t="shared" si="12"/>
        <v>0</v>
      </c>
      <c r="G154" s="462">
        <f t="shared" si="13"/>
        <v>100</v>
      </c>
      <c r="H154" s="984">
        <f>H155</f>
        <v>0</v>
      </c>
      <c r="J154" s="340">
        <f t="shared" si="11"/>
        <v>1275000</v>
      </c>
    </row>
    <row r="155" spans="1:10" ht="12.95" customHeight="1" x14ac:dyDescent="0.3">
      <c r="A155" s="732" t="s">
        <v>202</v>
      </c>
      <c r="B155" s="4" t="s">
        <v>160</v>
      </c>
      <c r="C155" s="16">
        <v>1275000</v>
      </c>
      <c r="D155" s="462">
        <f>RREKAP!I166</f>
        <v>1275000</v>
      </c>
      <c r="E155" s="462">
        <f t="shared" si="10"/>
        <v>0</v>
      </c>
      <c r="F155" s="462">
        <f t="shared" si="12"/>
        <v>0</v>
      </c>
      <c r="G155" s="462">
        <f t="shared" si="13"/>
        <v>100</v>
      </c>
      <c r="H155" s="1021"/>
      <c r="J155" s="340">
        <f t="shared" si="11"/>
        <v>1275000</v>
      </c>
    </row>
    <row r="156" spans="1:10" ht="12.95" customHeight="1" x14ac:dyDescent="0.25">
      <c r="A156" s="732" t="s">
        <v>203</v>
      </c>
      <c r="B156" s="18" t="s">
        <v>190</v>
      </c>
      <c r="C156" s="16">
        <f>C157+C158</f>
        <v>2100000</v>
      </c>
      <c r="D156" s="16">
        <f>D157+D158</f>
        <v>2100000</v>
      </c>
      <c r="E156" s="462">
        <f t="shared" si="10"/>
        <v>0</v>
      </c>
      <c r="F156" s="462">
        <f t="shared" si="12"/>
        <v>0</v>
      </c>
      <c r="G156" s="462">
        <f t="shared" si="13"/>
        <v>100</v>
      </c>
      <c r="H156" s="984">
        <f>H157+H158</f>
        <v>0</v>
      </c>
      <c r="J156" s="340">
        <f t="shared" si="11"/>
        <v>2100000</v>
      </c>
    </row>
    <row r="157" spans="1:10" ht="12.95" customHeight="1" x14ac:dyDescent="0.3">
      <c r="A157" s="732" t="s">
        <v>204</v>
      </c>
      <c r="B157" s="18" t="s">
        <v>191</v>
      </c>
      <c r="C157" s="16">
        <v>1500000</v>
      </c>
      <c r="D157" s="462">
        <f>RREKAP!I168</f>
        <v>1500000</v>
      </c>
      <c r="E157" s="462">
        <f t="shared" si="10"/>
        <v>0</v>
      </c>
      <c r="F157" s="462">
        <f t="shared" si="12"/>
        <v>0</v>
      </c>
      <c r="G157" s="462">
        <f t="shared" si="13"/>
        <v>100</v>
      </c>
      <c r="H157" s="1021"/>
      <c r="J157" s="340">
        <f t="shared" si="11"/>
        <v>1500000</v>
      </c>
    </row>
    <row r="158" spans="1:10" ht="12.95" customHeight="1" x14ac:dyDescent="0.3">
      <c r="A158" s="732" t="s">
        <v>205</v>
      </c>
      <c r="B158" s="18" t="s">
        <v>192</v>
      </c>
      <c r="C158" s="16">
        <v>600000</v>
      </c>
      <c r="D158" s="462">
        <f>RREKAP!I169</f>
        <v>600000</v>
      </c>
      <c r="E158" s="462">
        <f t="shared" si="10"/>
        <v>0</v>
      </c>
      <c r="F158" s="462">
        <f t="shared" si="12"/>
        <v>0</v>
      </c>
      <c r="G158" s="462">
        <f t="shared" si="13"/>
        <v>100</v>
      </c>
      <c r="H158" s="1021"/>
      <c r="J158" s="340">
        <f t="shared" si="11"/>
        <v>600000</v>
      </c>
    </row>
    <row r="159" spans="1:10" ht="12.95" customHeight="1" x14ac:dyDescent="0.25">
      <c r="A159" s="728" t="s">
        <v>106</v>
      </c>
      <c r="B159" s="427" t="s">
        <v>91</v>
      </c>
      <c r="C159" s="37">
        <f>C160+C169+C176+C181+C186+C190+C194+C199+C203+C211</f>
        <v>123124000</v>
      </c>
      <c r="D159" s="37">
        <f>D160+D169+D176+D181+D186+D190+D194+D199+D203+D211</f>
        <v>120765991</v>
      </c>
      <c r="E159" s="471">
        <f t="shared" si="10"/>
        <v>-2358009</v>
      </c>
      <c r="F159" s="471">
        <f t="shared" si="12"/>
        <v>-1.9151497677138494</v>
      </c>
      <c r="G159" s="471">
        <f t="shared" si="13"/>
        <v>98.084850232286144</v>
      </c>
      <c r="H159" s="977">
        <f>H160+H169+H176+H181+H186+H190+H194+H199+H203+H211</f>
        <v>0</v>
      </c>
      <c r="J159" s="340">
        <f t="shared" si="11"/>
        <v>120765991</v>
      </c>
    </row>
    <row r="160" spans="1:10" ht="12.95" customHeight="1" thickBot="1" x14ac:dyDescent="0.3">
      <c r="A160" s="766" t="s">
        <v>17</v>
      </c>
      <c r="B160" s="385" t="s">
        <v>18</v>
      </c>
      <c r="C160" s="386">
        <f>C161</f>
        <v>12960000</v>
      </c>
      <c r="D160" s="386">
        <f>D161</f>
        <v>12118723</v>
      </c>
      <c r="E160" s="467">
        <f t="shared" si="10"/>
        <v>-841277</v>
      </c>
      <c r="F160" s="467">
        <f t="shared" si="12"/>
        <v>-6.4913348765432106</v>
      </c>
      <c r="G160" s="467">
        <f t="shared" si="13"/>
        <v>93.508665123456794</v>
      </c>
      <c r="H160" s="993">
        <f>H161</f>
        <v>0</v>
      </c>
      <c r="J160" s="340">
        <f t="shared" si="11"/>
        <v>12118723</v>
      </c>
    </row>
    <row r="161" spans="1:10" ht="12.95" customHeight="1" thickBot="1" x14ac:dyDescent="0.3">
      <c r="A161" s="985" t="s">
        <v>209</v>
      </c>
      <c r="B161" s="455" t="s">
        <v>136</v>
      </c>
      <c r="C161" s="456">
        <f>C162</f>
        <v>12960000</v>
      </c>
      <c r="D161" s="456">
        <f>D162</f>
        <v>12118723</v>
      </c>
      <c r="E161" s="31">
        <f t="shared" si="10"/>
        <v>-841277</v>
      </c>
      <c r="F161" s="31">
        <f t="shared" si="12"/>
        <v>-6.4913348765432106</v>
      </c>
      <c r="G161" s="31">
        <f t="shared" si="13"/>
        <v>93.508665123456794</v>
      </c>
      <c r="H161" s="980">
        <f>H162</f>
        <v>0</v>
      </c>
      <c r="J161" s="340">
        <f t="shared" si="11"/>
        <v>12118723</v>
      </c>
    </row>
    <row r="162" spans="1:10" ht="12.95" customHeight="1" x14ac:dyDescent="0.25">
      <c r="A162" s="760" t="s">
        <v>210</v>
      </c>
      <c r="B162" s="442" t="s">
        <v>206</v>
      </c>
      <c r="C162" s="417">
        <f>C163+C164</f>
        <v>12960000</v>
      </c>
      <c r="D162" s="417">
        <f>D163+D164</f>
        <v>12118723</v>
      </c>
      <c r="E162" s="461">
        <f t="shared" si="10"/>
        <v>-841277</v>
      </c>
      <c r="F162" s="461">
        <f t="shared" si="12"/>
        <v>-6.4913348765432106</v>
      </c>
      <c r="G162" s="461">
        <f t="shared" si="13"/>
        <v>93.508665123456794</v>
      </c>
      <c r="H162" s="982">
        <f>H163+H164</f>
        <v>0</v>
      </c>
      <c r="J162" s="340">
        <f t="shared" si="11"/>
        <v>12118723</v>
      </c>
    </row>
    <row r="163" spans="1:10" ht="12.95" customHeight="1" x14ac:dyDescent="0.3">
      <c r="A163" s="732" t="s">
        <v>223</v>
      </c>
      <c r="B163" s="4" t="s">
        <v>207</v>
      </c>
      <c r="C163" s="16">
        <v>4560000</v>
      </c>
      <c r="D163" s="462">
        <f>RREKAP!I177</f>
        <v>3358729</v>
      </c>
      <c r="E163" s="462">
        <f t="shared" si="10"/>
        <v>-1201271</v>
      </c>
      <c r="F163" s="462">
        <f t="shared" si="12"/>
        <v>-26.34366228070175</v>
      </c>
      <c r="G163" s="462">
        <f t="shared" si="13"/>
        <v>73.65633771929825</v>
      </c>
      <c r="H163" s="1021"/>
      <c r="J163" s="340">
        <f t="shared" si="11"/>
        <v>3358729</v>
      </c>
    </row>
    <row r="164" spans="1:10" ht="12.95" customHeight="1" x14ac:dyDescent="0.3">
      <c r="A164" s="732" t="s">
        <v>211</v>
      </c>
      <c r="B164" s="4" t="s">
        <v>208</v>
      </c>
      <c r="C164" s="16">
        <v>8400000</v>
      </c>
      <c r="D164" s="462">
        <f>RREKAP!I178</f>
        <v>8759994</v>
      </c>
      <c r="E164" s="462">
        <f t="shared" si="10"/>
        <v>359994</v>
      </c>
      <c r="F164" s="462">
        <f t="shared" si="12"/>
        <v>4.2856428571428573</v>
      </c>
      <c r="G164" s="462">
        <f t="shared" si="13"/>
        <v>104.28564285714286</v>
      </c>
      <c r="H164" s="1021"/>
      <c r="J164" s="340">
        <f t="shared" si="11"/>
        <v>8759994</v>
      </c>
    </row>
    <row r="165" spans="1:10" ht="12.95" customHeight="1" x14ac:dyDescent="0.3">
      <c r="A165" s="7"/>
      <c r="B165" s="7"/>
      <c r="C165" s="1029"/>
      <c r="D165" s="1030"/>
      <c r="E165" s="1030"/>
      <c r="F165" s="1030"/>
      <c r="G165" s="1030"/>
      <c r="H165" s="1031"/>
      <c r="J165" s="340"/>
    </row>
    <row r="166" spans="1:10" ht="12.95" customHeight="1" x14ac:dyDescent="0.3">
      <c r="A166" s="7"/>
      <c r="B166" s="7"/>
      <c r="C166" s="1029"/>
      <c r="D166" s="1030"/>
      <c r="E166" s="1030"/>
      <c r="F166" s="1030"/>
      <c r="G166" s="1030"/>
      <c r="H166" s="1031"/>
      <c r="J166" s="340"/>
    </row>
    <row r="167" spans="1:10" ht="13.5" customHeight="1" x14ac:dyDescent="0.3">
      <c r="A167" s="7"/>
      <c r="B167" s="7"/>
      <c r="C167" s="1029"/>
      <c r="D167" s="1030"/>
      <c r="E167" s="1030"/>
      <c r="F167" s="1030"/>
      <c r="G167" s="1030"/>
      <c r="H167" s="1031">
        <v>5</v>
      </c>
      <c r="J167" s="340"/>
    </row>
    <row r="168" spans="1:10" ht="13.5" customHeight="1" x14ac:dyDescent="0.3">
      <c r="A168" s="1017">
        <v>1</v>
      </c>
      <c r="B168" s="447">
        <v>2</v>
      </c>
      <c r="C168" s="447">
        <v>3</v>
      </c>
      <c r="D168" s="1018">
        <v>4</v>
      </c>
      <c r="E168" s="447">
        <v>5</v>
      </c>
      <c r="F168" s="447">
        <v>6</v>
      </c>
      <c r="G168" s="447">
        <v>7</v>
      </c>
      <c r="H168" s="1019">
        <v>8</v>
      </c>
      <c r="J168" s="340"/>
    </row>
    <row r="169" spans="1:10" ht="14.1" customHeight="1" thickBot="1" x14ac:dyDescent="0.3">
      <c r="A169" s="764" t="s">
        <v>19</v>
      </c>
      <c r="B169" s="78" t="s">
        <v>20</v>
      </c>
      <c r="C169" s="79">
        <f>C170+C173</f>
        <v>10000000</v>
      </c>
      <c r="D169" s="79">
        <f>D170+D173</f>
        <v>10000000</v>
      </c>
      <c r="E169" s="478">
        <f t="shared" si="10"/>
        <v>0</v>
      </c>
      <c r="F169" s="478">
        <f t="shared" si="12"/>
        <v>0</v>
      </c>
      <c r="G169" s="478">
        <f t="shared" si="13"/>
        <v>100</v>
      </c>
      <c r="H169" s="992">
        <f>H170+H173</f>
        <v>0</v>
      </c>
      <c r="J169" s="340">
        <f t="shared" si="11"/>
        <v>10000000</v>
      </c>
    </row>
    <row r="170" spans="1:10" ht="14.1" customHeight="1" thickBot="1" x14ac:dyDescent="0.3">
      <c r="A170" s="985" t="s">
        <v>225</v>
      </c>
      <c r="B170" s="455" t="s">
        <v>80</v>
      </c>
      <c r="C170" s="456">
        <f>C171</f>
        <v>7800000</v>
      </c>
      <c r="D170" s="456">
        <f>D171</f>
        <v>7800000</v>
      </c>
      <c r="E170" s="31">
        <f t="shared" si="10"/>
        <v>0</v>
      </c>
      <c r="F170" s="31">
        <f t="shared" si="12"/>
        <v>0</v>
      </c>
      <c r="G170" s="31">
        <f t="shared" si="13"/>
        <v>100</v>
      </c>
      <c r="H170" s="980">
        <f>H171</f>
        <v>0</v>
      </c>
      <c r="J170" s="340">
        <f t="shared" si="11"/>
        <v>7800000</v>
      </c>
    </row>
    <row r="171" spans="1:10" ht="14.1" customHeight="1" x14ac:dyDescent="0.25">
      <c r="A171" s="760" t="s">
        <v>226</v>
      </c>
      <c r="B171" s="442" t="s">
        <v>180</v>
      </c>
      <c r="C171" s="417">
        <f>C172</f>
        <v>7800000</v>
      </c>
      <c r="D171" s="417">
        <f>D172</f>
        <v>7800000</v>
      </c>
      <c r="E171" s="461">
        <f t="shared" si="10"/>
        <v>0</v>
      </c>
      <c r="F171" s="461">
        <f t="shared" si="12"/>
        <v>0</v>
      </c>
      <c r="G171" s="461">
        <f t="shared" si="13"/>
        <v>100</v>
      </c>
      <c r="H171" s="982">
        <f>H172</f>
        <v>0</v>
      </c>
      <c r="J171" s="340">
        <f t="shared" si="11"/>
        <v>7800000</v>
      </c>
    </row>
    <row r="172" spans="1:10" ht="14.1" customHeight="1" x14ac:dyDescent="0.3">
      <c r="A172" s="732" t="s">
        <v>227</v>
      </c>
      <c r="B172" s="4" t="s">
        <v>254</v>
      </c>
      <c r="C172" s="16">
        <v>7800000</v>
      </c>
      <c r="D172" s="462">
        <f>RREKAP!I182</f>
        <v>7800000</v>
      </c>
      <c r="E172" s="462">
        <f t="shared" si="10"/>
        <v>0</v>
      </c>
      <c r="F172" s="462">
        <f t="shared" si="12"/>
        <v>0</v>
      </c>
      <c r="G172" s="462">
        <f t="shared" si="13"/>
        <v>100</v>
      </c>
      <c r="H172" s="1021"/>
      <c r="J172" s="340">
        <f t="shared" si="11"/>
        <v>7800000</v>
      </c>
    </row>
    <row r="173" spans="1:10" ht="14.1" customHeight="1" thickBot="1" x14ac:dyDescent="0.3">
      <c r="A173" s="975" t="s">
        <v>224</v>
      </c>
      <c r="B173" s="464" t="s">
        <v>136</v>
      </c>
      <c r="C173" s="465">
        <f>C174</f>
        <v>2200000</v>
      </c>
      <c r="D173" s="465">
        <f>D174</f>
        <v>2200000</v>
      </c>
      <c r="E173" s="31">
        <f t="shared" si="10"/>
        <v>0</v>
      </c>
      <c r="F173" s="31">
        <f t="shared" si="12"/>
        <v>0</v>
      </c>
      <c r="G173" s="31">
        <f t="shared" si="13"/>
        <v>100</v>
      </c>
      <c r="H173" s="986">
        <f>H174</f>
        <v>0</v>
      </c>
      <c r="J173" s="340">
        <f t="shared" si="11"/>
        <v>2200000</v>
      </c>
    </row>
    <row r="174" spans="1:10" ht="14.1" customHeight="1" x14ac:dyDescent="0.25">
      <c r="A174" s="760" t="s">
        <v>228</v>
      </c>
      <c r="B174" s="442" t="s">
        <v>139</v>
      </c>
      <c r="C174" s="417">
        <f>C175</f>
        <v>2200000</v>
      </c>
      <c r="D174" s="417">
        <f>D175</f>
        <v>2200000</v>
      </c>
      <c r="E174" s="461">
        <f t="shared" si="10"/>
        <v>0</v>
      </c>
      <c r="F174" s="461">
        <f t="shared" si="12"/>
        <v>0</v>
      </c>
      <c r="G174" s="461">
        <f t="shared" si="13"/>
        <v>100</v>
      </c>
      <c r="H174" s="982">
        <f>H175</f>
        <v>0</v>
      </c>
      <c r="J174" s="340">
        <f t="shared" si="11"/>
        <v>2200000</v>
      </c>
    </row>
    <row r="175" spans="1:10" ht="14.1" customHeight="1" x14ac:dyDescent="0.3">
      <c r="A175" s="732" t="s">
        <v>229</v>
      </c>
      <c r="B175" s="4" t="s">
        <v>212</v>
      </c>
      <c r="C175" s="16">
        <v>2200000</v>
      </c>
      <c r="D175" s="462">
        <f>RREKAP!I185</f>
        <v>2200000</v>
      </c>
      <c r="E175" s="499">
        <f t="shared" si="10"/>
        <v>0</v>
      </c>
      <c r="F175" s="499">
        <f t="shared" si="12"/>
        <v>0</v>
      </c>
      <c r="G175" s="499">
        <f t="shared" si="13"/>
        <v>100</v>
      </c>
      <c r="H175" s="1021"/>
      <c r="J175" s="340">
        <f t="shared" si="11"/>
        <v>2200000</v>
      </c>
    </row>
    <row r="176" spans="1:10" ht="14.1" customHeight="1" thickBot="1" x14ac:dyDescent="0.3">
      <c r="A176" s="764" t="s">
        <v>21</v>
      </c>
      <c r="B176" s="78" t="s">
        <v>22</v>
      </c>
      <c r="C176" s="79">
        <f>C177</f>
        <v>7150000</v>
      </c>
      <c r="D176" s="79">
        <f>D177</f>
        <v>7148000</v>
      </c>
      <c r="E176" s="467">
        <f t="shared" ref="E176:E245" si="14">D176-C176</f>
        <v>-2000</v>
      </c>
      <c r="F176" s="467">
        <f t="shared" si="12"/>
        <v>-2.7972027972027972E-2</v>
      </c>
      <c r="G176" s="467">
        <f t="shared" si="13"/>
        <v>99.972027972027973</v>
      </c>
      <c r="H176" s="992">
        <f>H177</f>
        <v>0</v>
      </c>
      <c r="J176" s="340">
        <f t="shared" si="11"/>
        <v>7148000</v>
      </c>
    </row>
    <row r="177" spans="1:10" ht="14.1" customHeight="1" thickBot="1" x14ac:dyDescent="0.3">
      <c r="A177" s="985" t="s">
        <v>219</v>
      </c>
      <c r="B177" s="455" t="s">
        <v>136</v>
      </c>
      <c r="C177" s="456">
        <f>C178</f>
        <v>7150000</v>
      </c>
      <c r="D177" s="456">
        <f>D178</f>
        <v>7148000</v>
      </c>
      <c r="E177" s="31">
        <f t="shared" si="14"/>
        <v>-2000</v>
      </c>
      <c r="F177" s="31">
        <f t="shared" si="12"/>
        <v>-2.7972027972027972E-2</v>
      </c>
      <c r="G177" s="31">
        <f t="shared" si="13"/>
        <v>99.972027972027973</v>
      </c>
      <c r="H177" s="980">
        <f>H178</f>
        <v>0</v>
      </c>
      <c r="J177" s="340">
        <f t="shared" si="11"/>
        <v>7148000</v>
      </c>
    </row>
    <row r="178" spans="1:10" ht="14.1" customHeight="1" x14ac:dyDescent="0.25">
      <c r="A178" s="760" t="s">
        <v>220</v>
      </c>
      <c r="B178" s="442" t="s">
        <v>139</v>
      </c>
      <c r="C178" s="417">
        <f>C179+C180</f>
        <v>7150000</v>
      </c>
      <c r="D178" s="417">
        <f>D179+D180</f>
        <v>7148000</v>
      </c>
      <c r="E178" s="461">
        <f t="shared" si="14"/>
        <v>-2000</v>
      </c>
      <c r="F178" s="461">
        <f t="shared" si="12"/>
        <v>-2.7972027972027972E-2</v>
      </c>
      <c r="G178" s="461">
        <f t="shared" si="13"/>
        <v>99.972027972027973</v>
      </c>
      <c r="H178" s="982">
        <f>H179+H180</f>
        <v>0</v>
      </c>
      <c r="J178" s="340">
        <f t="shared" si="11"/>
        <v>7148000</v>
      </c>
    </row>
    <row r="179" spans="1:10" ht="14.1" customHeight="1" x14ac:dyDescent="0.3">
      <c r="A179" s="732" t="s">
        <v>221</v>
      </c>
      <c r="B179" s="4" t="s">
        <v>213</v>
      </c>
      <c r="C179" s="16">
        <v>6650000</v>
      </c>
      <c r="D179" s="462">
        <f>RREKAP!I189</f>
        <v>6650000</v>
      </c>
      <c r="E179" s="462">
        <f t="shared" si="14"/>
        <v>0</v>
      </c>
      <c r="F179" s="462">
        <f t="shared" si="12"/>
        <v>0</v>
      </c>
      <c r="G179" s="462">
        <f t="shared" si="13"/>
        <v>100</v>
      </c>
      <c r="H179" s="1021"/>
      <c r="J179" s="340">
        <f t="shared" si="11"/>
        <v>6650000</v>
      </c>
    </row>
    <row r="180" spans="1:10" ht="14.1" customHeight="1" x14ac:dyDescent="0.3">
      <c r="A180" s="732" t="s">
        <v>222</v>
      </c>
      <c r="B180" s="4" t="s">
        <v>214</v>
      </c>
      <c r="C180" s="16">
        <v>500000</v>
      </c>
      <c r="D180" s="462">
        <f>RREKAP!I190</f>
        <v>498000</v>
      </c>
      <c r="E180" s="499">
        <f t="shared" si="14"/>
        <v>-2000</v>
      </c>
      <c r="F180" s="499">
        <f t="shared" si="12"/>
        <v>-0.4</v>
      </c>
      <c r="G180" s="499">
        <f t="shared" si="13"/>
        <v>99.6</v>
      </c>
      <c r="H180" s="1021"/>
      <c r="J180" s="340">
        <f t="shared" si="11"/>
        <v>498000</v>
      </c>
    </row>
    <row r="181" spans="1:10" ht="14.1" customHeight="1" thickBot="1" x14ac:dyDescent="0.3">
      <c r="A181" s="764" t="s">
        <v>23</v>
      </c>
      <c r="B181" s="78" t="s">
        <v>24</v>
      </c>
      <c r="C181" s="79">
        <f>C182</f>
        <v>3000000</v>
      </c>
      <c r="D181" s="79">
        <f>D182</f>
        <v>3000000</v>
      </c>
      <c r="E181" s="467">
        <f t="shared" si="14"/>
        <v>0</v>
      </c>
      <c r="F181" s="467">
        <f t="shared" si="12"/>
        <v>0</v>
      </c>
      <c r="G181" s="467">
        <f t="shared" si="13"/>
        <v>100</v>
      </c>
      <c r="H181" s="992">
        <f>H182</f>
        <v>0</v>
      </c>
      <c r="J181" s="340">
        <f t="shared" si="11"/>
        <v>3000000</v>
      </c>
    </row>
    <row r="182" spans="1:10" ht="14.1" customHeight="1" thickBot="1" x14ac:dyDescent="0.3">
      <c r="A182" s="985" t="s">
        <v>215</v>
      </c>
      <c r="B182" s="455" t="s">
        <v>136</v>
      </c>
      <c r="C182" s="456">
        <f>C183</f>
        <v>3000000</v>
      </c>
      <c r="D182" s="456">
        <f>D183</f>
        <v>3000000</v>
      </c>
      <c r="E182" s="31">
        <f t="shared" si="14"/>
        <v>0</v>
      </c>
      <c r="F182" s="31">
        <f t="shared" si="12"/>
        <v>0</v>
      </c>
      <c r="G182" s="31">
        <f t="shared" si="13"/>
        <v>100</v>
      </c>
      <c r="H182" s="980">
        <f>H183</f>
        <v>0</v>
      </c>
      <c r="J182" s="340">
        <f t="shared" si="11"/>
        <v>3000000</v>
      </c>
    </row>
    <row r="183" spans="1:10" ht="14.1" customHeight="1" x14ac:dyDescent="0.25">
      <c r="A183" s="760" t="s">
        <v>216</v>
      </c>
      <c r="B183" s="442" t="s">
        <v>141</v>
      </c>
      <c r="C183" s="417">
        <f>C184+C185</f>
        <v>3000000</v>
      </c>
      <c r="D183" s="417">
        <f>D184+D185</f>
        <v>3000000</v>
      </c>
      <c r="E183" s="461">
        <f t="shared" si="14"/>
        <v>0</v>
      </c>
      <c r="F183" s="461">
        <f t="shared" si="12"/>
        <v>0</v>
      </c>
      <c r="G183" s="461">
        <f t="shared" si="13"/>
        <v>100</v>
      </c>
      <c r="H183" s="982">
        <f>H184+H185</f>
        <v>0</v>
      </c>
      <c r="J183" s="340">
        <f t="shared" si="11"/>
        <v>3000000</v>
      </c>
    </row>
    <row r="184" spans="1:10" ht="14.1" customHeight="1" x14ac:dyDescent="0.3">
      <c r="A184" s="732" t="s">
        <v>218</v>
      </c>
      <c r="B184" s="4" t="s">
        <v>723</v>
      </c>
      <c r="C184" s="12">
        <v>1350000</v>
      </c>
      <c r="D184" s="462">
        <f>RREKAP!I194</f>
        <v>1350000</v>
      </c>
      <c r="E184" s="462">
        <f t="shared" si="14"/>
        <v>0</v>
      </c>
      <c r="F184" s="462">
        <f t="shared" si="12"/>
        <v>0</v>
      </c>
      <c r="G184" s="462">
        <f t="shared" si="13"/>
        <v>100</v>
      </c>
      <c r="H184" s="1021"/>
      <c r="J184" s="340">
        <f t="shared" si="11"/>
        <v>1350000</v>
      </c>
    </row>
    <row r="185" spans="1:10" ht="14.1" customHeight="1" x14ac:dyDescent="0.3">
      <c r="A185" s="732" t="s">
        <v>217</v>
      </c>
      <c r="B185" s="4" t="s">
        <v>142</v>
      </c>
      <c r="C185" s="12">
        <v>1650000</v>
      </c>
      <c r="D185" s="462">
        <f>RREKAP!I195</f>
        <v>1650000</v>
      </c>
      <c r="E185" s="462">
        <f t="shared" si="14"/>
        <v>0</v>
      </c>
      <c r="F185" s="462">
        <f t="shared" si="12"/>
        <v>0</v>
      </c>
      <c r="G185" s="462">
        <f t="shared" si="13"/>
        <v>100</v>
      </c>
      <c r="H185" s="1021"/>
      <c r="J185" s="340">
        <f t="shared" si="11"/>
        <v>1650000</v>
      </c>
    </row>
    <row r="186" spans="1:10" ht="14.1" customHeight="1" thickBot="1" x14ac:dyDescent="0.3">
      <c r="A186" s="764" t="s">
        <v>25</v>
      </c>
      <c r="B186" s="441" t="s">
        <v>26</v>
      </c>
      <c r="C186" s="79">
        <f t="shared" ref="C186:D188" si="15">C187</f>
        <v>4000000</v>
      </c>
      <c r="D186" s="79">
        <f t="shared" si="15"/>
        <v>4000000</v>
      </c>
      <c r="E186" s="467">
        <f t="shared" si="14"/>
        <v>0</v>
      </c>
      <c r="F186" s="467">
        <f t="shared" si="12"/>
        <v>0</v>
      </c>
      <c r="G186" s="467">
        <f t="shared" si="13"/>
        <v>100</v>
      </c>
      <c r="H186" s="992">
        <f>H187</f>
        <v>0</v>
      </c>
      <c r="J186" s="340">
        <f t="shared" si="11"/>
        <v>4000000</v>
      </c>
    </row>
    <row r="187" spans="1:10" ht="14.1" customHeight="1" thickBot="1" x14ac:dyDescent="0.3">
      <c r="A187" s="985" t="s">
        <v>231</v>
      </c>
      <c r="B187" s="455" t="s">
        <v>136</v>
      </c>
      <c r="C187" s="456">
        <f t="shared" si="15"/>
        <v>4000000</v>
      </c>
      <c r="D187" s="456">
        <f t="shared" si="15"/>
        <v>4000000</v>
      </c>
      <c r="E187" s="31">
        <f t="shared" si="14"/>
        <v>0</v>
      </c>
      <c r="F187" s="31">
        <f t="shared" si="12"/>
        <v>0</v>
      </c>
      <c r="G187" s="31">
        <f t="shared" si="13"/>
        <v>100</v>
      </c>
      <c r="H187" s="980">
        <f>H188</f>
        <v>0</v>
      </c>
      <c r="J187" s="340">
        <f t="shared" si="11"/>
        <v>4000000</v>
      </c>
    </row>
    <row r="188" spans="1:10" ht="14.1" customHeight="1" x14ac:dyDescent="0.25">
      <c r="A188" s="760" t="s">
        <v>232</v>
      </c>
      <c r="B188" s="442" t="s">
        <v>139</v>
      </c>
      <c r="C188" s="417">
        <f t="shared" si="15"/>
        <v>4000000</v>
      </c>
      <c r="D188" s="417">
        <f t="shared" si="15"/>
        <v>4000000</v>
      </c>
      <c r="E188" s="461">
        <f t="shared" si="14"/>
        <v>0</v>
      </c>
      <c r="F188" s="461">
        <f t="shared" si="12"/>
        <v>0</v>
      </c>
      <c r="G188" s="461">
        <f t="shared" si="13"/>
        <v>100</v>
      </c>
      <c r="H188" s="982">
        <f>H189</f>
        <v>0</v>
      </c>
      <c r="J188" s="340">
        <f t="shared" si="11"/>
        <v>4000000</v>
      </c>
    </row>
    <row r="189" spans="1:10" ht="14.1" customHeight="1" x14ac:dyDescent="0.3">
      <c r="A189" s="732" t="s">
        <v>233</v>
      </c>
      <c r="B189" s="4" t="s">
        <v>230</v>
      </c>
      <c r="C189" s="16">
        <v>4000000</v>
      </c>
      <c r="D189" s="462">
        <f>RREKAP!I199</f>
        <v>4000000</v>
      </c>
      <c r="E189" s="462">
        <f t="shared" si="14"/>
        <v>0</v>
      </c>
      <c r="F189" s="462">
        <f t="shared" si="12"/>
        <v>0</v>
      </c>
      <c r="G189" s="462">
        <f t="shared" si="13"/>
        <v>100</v>
      </c>
      <c r="H189" s="1021"/>
      <c r="J189" s="340">
        <f t="shared" si="11"/>
        <v>4000000</v>
      </c>
    </row>
    <row r="190" spans="1:10" ht="14.1" customHeight="1" thickBot="1" x14ac:dyDescent="0.3">
      <c r="A190" s="764" t="s">
        <v>27</v>
      </c>
      <c r="B190" s="78" t="s">
        <v>28</v>
      </c>
      <c r="C190" s="79">
        <f t="shared" ref="C190:D192" si="16">C191</f>
        <v>1200000</v>
      </c>
      <c r="D190" s="79">
        <f t="shared" si="16"/>
        <v>1190000</v>
      </c>
      <c r="E190" s="467">
        <f t="shared" si="14"/>
        <v>-10000</v>
      </c>
      <c r="F190" s="467">
        <f t="shared" si="12"/>
        <v>-0.83333333333333337</v>
      </c>
      <c r="G190" s="467">
        <f t="shared" si="13"/>
        <v>99.166666666666671</v>
      </c>
      <c r="H190" s="992">
        <f>H191</f>
        <v>0</v>
      </c>
      <c r="J190" s="340">
        <f t="shared" si="11"/>
        <v>1190000</v>
      </c>
    </row>
    <row r="191" spans="1:10" ht="14.1" customHeight="1" thickBot="1" x14ac:dyDescent="0.3">
      <c r="A191" s="985" t="s">
        <v>235</v>
      </c>
      <c r="B191" s="455" t="s">
        <v>136</v>
      </c>
      <c r="C191" s="456">
        <f t="shared" si="16"/>
        <v>1200000</v>
      </c>
      <c r="D191" s="456">
        <f t="shared" si="16"/>
        <v>1190000</v>
      </c>
      <c r="E191" s="31">
        <f t="shared" si="14"/>
        <v>-10000</v>
      </c>
      <c r="F191" s="31">
        <f t="shared" si="12"/>
        <v>-0.83333333333333337</v>
      </c>
      <c r="G191" s="31">
        <f t="shared" si="13"/>
        <v>99.166666666666671</v>
      </c>
      <c r="H191" s="980">
        <f>H192</f>
        <v>0</v>
      </c>
      <c r="J191" s="340">
        <f t="shared" si="11"/>
        <v>1190000</v>
      </c>
    </row>
    <row r="192" spans="1:10" ht="14.1" customHeight="1" x14ac:dyDescent="0.25">
      <c r="A192" s="760" t="s">
        <v>236</v>
      </c>
      <c r="B192" s="442" t="s">
        <v>206</v>
      </c>
      <c r="C192" s="417">
        <f t="shared" si="16"/>
        <v>1200000</v>
      </c>
      <c r="D192" s="417">
        <f t="shared" si="16"/>
        <v>1190000</v>
      </c>
      <c r="E192" s="461">
        <f t="shared" si="14"/>
        <v>-10000</v>
      </c>
      <c r="F192" s="461">
        <f t="shared" si="12"/>
        <v>-0.83333333333333337</v>
      </c>
      <c r="G192" s="461">
        <f t="shared" si="13"/>
        <v>99.166666666666671</v>
      </c>
      <c r="H192" s="982">
        <f>H193</f>
        <v>0</v>
      </c>
      <c r="J192" s="340">
        <f t="shared" si="11"/>
        <v>1190000</v>
      </c>
    </row>
    <row r="193" spans="1:10" ht="14.1" customHeight="1" x14ac:dyDescent="0.3">
      <c r="A193" s="732" t="s">
        <v>237</v>
      </c>
      <c r="B193" s="4" t="s">
        <v>234</v>
      </c>
      <c r="C193" s="16">
        <v>1200000</v>
      </c>
      <c r="D193" s="462">
        <f>RREKAP!I203</f>
        <v>1190000</v>
      </c>
      <c r="E193" s="462">
        <f t="shared" si="14"/>
        <v>-10000</v>
      </c>
      <c r="F193" s="462">
        <f t="shared" si="12"/>
        <v>-0.83333333333333337</v>
      </c>
      <c r="G193" s="462">
        <f t="shared" si="13"/>
        <v>99.166666666666671</v>
      </c>
      <c r="H193" s="1021"/>
      <c r="J193" s="340">
        <f t="shared" si="11"/>
        <v>1190000</v>
      </c>
    </row>
    <row r="194" spans="1:10" ht="14.1" customHeight="1" thickBot="1" x14ac:dyDescent="0.3">
      <c r="A194" s="764" t="s">
        <v>29</v>
      </c>
      <c r="B194" s="78" t="s">
        <v>30</v>
      </c>
      <c r="C194" s="79">
        <f>C195</f>
        <v>17814000</v>
      </c>
      <c r="D194" s="79">
        <f>D195</f>
        <v>16398000</v>
      </c>
      <c r="E194" s="467">
        <f t="shared" si="14"/>
        <v>-1416000</v>
      </c>
      <c r="F194" s="467">
        <f t="shared" si="12"/>
        <v>-7.9488043112158975</v>
      </c>
      <c r="G194" s="467">
        <f t="shared" si="13"/>
        <v>92.051195688784105</v>
      </c>
      <c r="H194" s="992">
        <f>H195</f>
        <v>0</v>
      </c>
      <c r="J194" s="340">
        <f t="shared" si="11"/>
        <v>16398000</v>
      </c>
    </row>
    <row r="195" spans="1:10" ht="14.1" customHeight="1" thickBot="1" x14ac:dyDescent="0.3">
      <c r="A195" s="985" t="s">
        <v>241</v>
      </c>
      <c r="B195" s="455" t="s">
        <v>136</v>
      </c>
      <c r="C195" s="456">
        <f>C196</f>
        <v>17814000</v>
      </c>
      <c r="D195" s="456">
        <f>D196</f>
        <v>16398000</v>
      </c>
      <c r="E195" s="31">
        <f t="shared" si="14"/>
        <v>-1416000</v>
      </c>
      <c r="F195" s="31">
        <f t="shared" si="12"/>
        <v>-7.9488043112158975</v>
      </c>
      <c r="G195" s="31">
        <f t="shared" si="13"/>
        <v>92.051195688784105</v>
      </c>
      <c r="H195" s="980">
        <f>H196</f>
        <v>0</v>
      </c>
      <c r="J195" s="340">
        <f t="shared" si="11"/>
        <v>16398000</v>
      </c>
    </row>
    <row r="196" spans="1:10" ht="14.1" customHeight="1" x14ac:dyDescent="0.25">
      <c r="A196" s="760" t="s">
        <v>242</v>
      </c>
      <c r="B196" s="442" t="s">
        <v>238</v>
      </c>
      <c r="C196" s="417">
        <f>C197+C198</f>
        <v>17814000</v>
      </c>
      <c r="D196" s="417">
        <f>D197+D198</f>
        <v>16398000</v>
      </c>
      <c r="E196" s="461">
        <f t="shared" si="14"/>
        <v>-1416000</v>
      </c>
      <c r="F196" s="461">
        <f t="shared" si="12"/>
        <v>-7.9488043112158975</v>
      </c>
      <c r="G196" s="461">
        <f t="shared" si="13"/>
        <v>92.051195688784105</v>
      </c>
      <c r="H196" s="982">
        <f>H197+H198</f>
        <v>0</v>
      </c>
      <c r="J196" s="340">
        <f t="shared" si="11"/>
        <v>16398000</v>
      </c>
    </row>
    <row r="197" spans="1:10" ht="14.1" customHeight="1" x14ac:dyDescent="0.3">
      <c r="A197" s="732" t="s">
        <v>244</v>
      </c>
      <c r="B197" s="4" t="s">
        <v>239</v>
      </c>
      <c r="C197" s="16">
        <v>6864000</v>
      </c>
      <c r="D197" s="462">
        <f>RREKAP!I207</f>
        <v>5448000</v>
      </c>
      <c r="E197" s="462">
        <f t="shared" si="14"/>
        <v>-1416000</v>
      </c>
      <c r="F197" s="462">
        <f t="shared" si="12"/>
        <v>-20.62937062937063</v>
      </c>
      <c r="G197" s="462">
        <f t="shared" si="13"/>
        <v>79.370629370629374</v>
      </c>
      <c r="H197" s="1021"/>
      <c r="J197" s="340">
        <f t="shared" si="11"/>
        <v>5448000</v>
      </c>
    </row>
    <row r="198" spans="1:10" ht="14.1" customHeight="1" x14ac:dyDescent="0.3">
      <c r="A198" s="732" t="s">
        <v>243</v>
      </c>
      <c r="B198" s="4" t="s">
        <v>240</v>
      </c>
      <c r="C198" s="16">
        <v>10950000</v>
      </c>
      <c r="D198" s="462">
        <f>RREKAP!I208</f>
        <v>10950000</v>
      </c>
      <c r="E198" s="462">
        <f t="shared" si="14"/>
        <v>0</v>
      </c>
      <c r="F198" s="462">
        <f t="shared" si="12"/>
        <v>0</v>
      </c>
      <c r="G198" s="462">
        <f t="shared" si="13"/>
        <v>100</v>
      </c>
      <c r="H198" s="1021"/>
      <c r="J198" s="340">
        <f t="shared" si="11"/>
        <v>10950000</v>
      </c>
    </row>
    <row r="199" spans="1:10" ht="14.1" customHeight="1" thickBot="1" x14ac:dyDescent="0.3">
      <c r="A199" s="764" t="s">
        <v>31</v>
      </c>
      <c r="B199" s="78" t="s">
        <v>32</v>
      </c>
      <c r="C199" s="79">
        <f t="shared" ref="C199:D201" si="17">C200</f>
        <v>23000000</v>
      </c>
      <c r="D199" s="79">
        <f t="shared" si="17"/>
        <v>22916768</v>
      </c>
      <c r="E199" s="467">
        <f t="shared" si="14"/>
        <v>-83232</v>
      </c>
      <c r="F199" s="467">
        <f t="shared" si="12"/>
        <v>-0.3618782608695652</v>
      </c>
      <c r="G199" s="467">
        <f t="shared" si="13"/>
        <v>99.63812173913044</v>
      </c>
      <c r="H199" s="992">
        <f>H200</f>
        <v>0</v>
      </c>
      <c r="J199" s="340">
        <f t="shared" si="11"/>
        <v>22916768</v>
      </c>
    </row>
    <row r="200" spans="1:10" ht="14.1" customHeight="1" thickBot="1" x14ac:dyDescent="0.3">
      <c r="A200" s="985" t="s">
        <v>248</v>
      </c>
      <c r="B200" s="455" t="s">
        <v>136</v>
      </c>
      <c r="C200" s="456">
        <f t="shared" si="17"/>
        <v>23000000</v>
      </c>
      <c r="D200" s="456">
        <f t="shared" si="17"/>
        <v>22916768</v>
      </c>
      <c r="E200" s="31">
        <f t="shared" si="14"/>
        <v>-83232</v>
      </c>
      <c r="F200" s="31">
        <f t="shared" si="12"/>
        <v>-0.3618782608695652</v>
      </c>
      <c r="G200" s="31">
        <f t="shared" si="13"/>
        <v>99.63812173913044</v>
      </c>
      <c r="H200" s="980">
        <f>H201</f>
        <v>0</v>
      </c>
      <c r="J200" s="340">
        <f t="shared" si="11"/>
        <v>22916768</v>
      </c>
    </row>
    <row r="201" spans="1:10" ht="14.1" customHeight="1" x14ac:dyDescent="0.25">
      <c r="A201" s="760" t="s">
        <v>249</v>
      </c>
      <c r="B201" s="442" t="s">
        <v>245</v>
      </c>
      <c r="C201" s="417">
        <f t="shared" si="17"/>
        <v>23000000</v>
      </c>
      <c r="D201" s="417">
        <f t="shared" si="17"/>
        <v>22916768</v>
      </c>
      <c r="E201" s="461">
        <f t="shared" si="14"/>
        <v>-83232</v>
      </c>
      <c r="F201" s="461">
        <f t="shared" si="12"/>
        <v>-0.3618782608695652</v>
      </c>
      <c r="G201" s="461">
        <f t="shared" si="13"/>
        <v>99.63812173913044</v>
      </c>
      <c r="H201" s="982">
        <f>H202</f>
        <v>0</v>
      </c>
      <c r="J201" s="340">
        <f t="shared" si="11"/>
        <v>22916768</v>
      </c>
    </row>
    <row r="202" spans="1:10" ht="14.1" customHeight="1" x14ac:dyDescent="0.3">
      <c r="A202" s="732" t="s">
        <v>250</v>
      </c>
      <c r="B202" s="4" t="s">
        <v>246</v>
      </c>
      <c r="C202" s="16">
        <f>RREKAP!C217</f>
        <v>23000000</v>
      </c>
      <c r="D202" s="462">
        <f>RREKAP!I217</f>
        <v>22916768</v>
      </c>
      <c r="E202" s="462">
        <f t="shared" si="14"/>
        <v>-83232</v>
      </c>
      <c r="F202" s="462">
        <f t="shared" si="12"/>
        <v>-0.3618782608695652</v>
      </c>
      <c r="G202" s="462">
        <f t="shared" si="13"/>
        <v>99.63812173913044</v>
      </c>
      <c r="H202" s="1021"/>
      <c r="J202" s="340">
        <f t="shared" si="11"/>
        <v>22916768</v>
      </c>
    </row>
    <row r="203" spans="1:10" ht="14.1" customHeight="1" thickBot="1" x14ac:dyDescent="0.3">
      <c r="A203" s="764" t="s">
        <v>33</v>
      </c>
      <c r="B203" s="78" t="s">
        <v>34</v>
      </c>
      <c r="C203" s="79">
        <f t="shared" ref="C203:D205" si="18">C204</f>
        <v>39000000</v>
      </c>
      <c r="D203" s="79">
        <f t="shared" si="18"/>
        <v>39000000</v>
      </c>
      <c r="E203" s="467">
        <f t="shared" si="14"/>
        <v>0</v>
      </c>
      <c r="F203" s="467">
        <f t="shared" si="12"/>
        <v>0</v>
      </c>
      <c r="G203" s="467">
        <f t="shared" si="13"/>
        <v>100</v>
      </c>
      <c r="H203" s="992">
        <f>H204</f>
        <v>0</v>
      </c>
      <c r="J203" s="340">
        <f t="shared" si="11"/>
        <v>39000000</v>
      </c>
    </row>
    <row r="204" spans="1:10" ht="14.1" customHeight="1" thickBot="1" x14ac:dyDescent="0.3">
      <c r="A204" s="985" t="s">
        <v>251</v>
      </c>
      <c r="B204" s="455" t="s">
        <v>136</v>
      </c>
      <c r="C204" s="456">
        <f t="shared" si="18"/>
        <v>39000000</v>
      </c>
      <c r="D204" s="456">
        <f t="shared" si="18"/>
        <v>39000000</v>
      </c>
      <c r="E204" s="31">
        <f t="shared" si="14"/>
        <v>0</v>
      </c>
      <c r="F204" s="31">
        <f t="shared" si="12"/>
        <v>0</v>
      </c>
      <c r="G204" s="31">
        <f t="shared" si="13"/>
        <v>100</v>
      </c>
      <c r="H204" s="980">
        <f>H205</f>
        <v>0</v>
      </c>
      <c r="J204" s="340">
        <f t="shared" si="11"/>
        <v>39000000</v>
      </c>
    </row>
    <row r="205" spans="1:10" ht="14.1" customHeight="1" x14ac:dyDescent="0.25">
      <c r="A205" s="760" t="s">
        <v>252</v>
      </c>
      <c r="B205" s="442" t="s">
        <v>245</v>
      </c>
      <c r="C205" s="417">
        <f t="shared" si="18"/>
        <v>39000000</v>
      </c>
      <c r="D205" s="417">
        <f t="shared" si="18"/>
        <v>39000000</v>
      </c>
      <c r="E205" s="461">
        <f t="shared" si="14"/>
        <v>0</v>
      </c>
      <c r="F205" s="461">
        <f t="shared" si="12"/>
        <v>0</v>
      </c>
      <c r="G205" s="461">
        <f t="shared" si="13"/>
        <v>100</v>
      </c>
      <c r="H205" s="982">
        <f>H206</f>
        <v>0</v>
      </c>
      <c r="J205" s="340">
        <f t="shared" si="11"/>
        <v>39000000</v>
      </c>
    </row>
    <row r="206" spans="1:10" ht="14.1" customHeight="1" x14ac:dyDescent="0.3">
      <c r="A206" s="732" t="s">
        <v>253</v>
      </c>
      <c r="B206" s="4" t="s">
        <v>247</v>
      </c>
      <c r="C206" s="16">
        <f>RREKAP!C221</f>
        <v>39000000</v>
      </c>
      <c r="D206" s="462">
        <f>RREKAP!I221</f>
        <v>39000000</v>
      </c>
      <c r="E206" s="462">
        <f t="shared" si="14"/>
        <v>0</v>
      </c>
      <c r="F206" s="462">
        <f t="shared" si="12"/>
        <v>0</v>
      </c>
      <c r="G206" s="462">
        <f t="shared" si="13"/>
        <v>100</v>
      </c>
      <c r="H206" s="1021"/>
      <c r="J206" s="340">
        <f t="shared" si="11"/>
        <v>39000000</v>
      </c>
    </row>
    <row r="207" spans="1:10" ht="14.1" customHeight="1" x14ac:dyDescent="0.3">
      <c r="A207" s="879"/>
      <c r="B207" s="879"/>
      <c r="C207" s="1026"/>
      <c r="D207" s="1027"/>
      <c r="E207" s="1027"/>
      <c r="F207" s="1027"/>
      <c r="G207" s="1027"/>
      <c r="H207" s="1028"/>
      <c r="J207" s="340"/>
    </row>
    <row r="208" spans="1:10" ht="14.1" customHeight="1" x14ac:dyDescent="0.3">
      <c r="A208" s="7"/>
      <c r="B208" s="7"/>
      <c r="C208" s="1029"/>
      <c r="D208" s="1030"/>
      <c r="E208" s="1030"/>
      <c r="F208" s="1030"/>
      <c r="G208" s="1030"/>
      <c r="H208" s="1031"/>
      <c r="J208" s="340"/>
    </row>
    <row r="209" spans="1:10" ht="14.1" customHeight="1" x14ac:dyDescent="0.3">
      <c r="A209" s="7"/>
      <c r="B209" s="7"/>
      <c r="C209" s="1029"/>
      <c r="D209" s="1030"/>
      <c r="E209" s="1030"/>
      <c r="F209" s="1030"/>
      <c r="G209" s="1030"/>
      <c r="H209" s="1031">
        <v>6</v>
      </c>
      <c r="J209" s="340"/>
    </row>
    <row r="210" spans="1:10" ht="14.1" customHeight="1" x14ac:dyDescent="0.3">
      <c r="A210" s="1017">
        <v>1</v>
      </c>
      <c r="B210" s="447">
        <v>2</v>
      </c>
      <c r="C210" s="447">
        <v>3</v>
      </c>
      <c r="D210" s="1018">
        <v>4</v>
      </c>
      <c r="E210" s="447">
        <v>5</v>
      </c>
      <c r="F210" s="447">
        <v>6</v>
      </c>
      <c r="G210" s="447">
        <v>7</v>
      </c>
      <c r="H210" s="1019">
        <v>8</v>
      </c>
      <c r="J210" s="340"/>
    </row>
    <row r="211" spans="1:10" ht="14.1" customHeight="1" thickBot="1" x14ac:dyDescent="0.3">
      <c r="A211" s="764" t="s">
        <v>35</v>
      </c>
      <c r="B211" s="78" t="s">
        <v>36</v>
      </c>
      <c r="C211" s="79">
        <f t="shared" ref="C211:D213" si="19">C212</f>
        <v>5000000</v>
      </c>
      <c r="D211" s="79">
        <f t="shared" si="19"/>
        <v>4994500</v>
      </c>
      <c r="E211" s="478">
        <f t="shared" si="14"/>
        <v>-5500</v>
      </c>
      <c r="F211" s="478">
        <f t="shared" si="12"/>
        <v>-0.11</v>
      </c>
      <c r="G211" s="478">
        <f t="shared" si="13"/>
        <v>99.89</v>
      </c>
      <c r="H211" s="992">
        <f>H212</f>
        <v>0</v>
      </c>
      <c r="J211" s="340">
        <f t="shared" si="11"/>
        <v>4994500</v>
      </c>
    </row>
    <row r="212" spans="1:10" ht="14.1" customHeight="1" thickBot="1" x14ac:dyDescent="0.3">
      <c r="A212" s="985" t="s">
        <v>255</v>
      </c>
      <c r="B212" s="455" t="s">
        <v>80</v>
      </c>
      <c r="C212" s="456">
        <f t="shared" si="19"/>
        <v>5000000</v>
      </c>
      <c r="D212" s="456">
        <f t="shared" si="19"/>
        <v>4994500</v>
      </c>
      <c r="E212" s="31">
        <f t="shared" si="14"/>
        <v>-5500</v>
      </c>
      <c r="F212" s="31">
        <f t="shared" si="12"/>
        <v>-0.11</v>
      </c>
      <c r="G212" s="31">
        <f t="shared" si="13"/>
        <v>99.89</v>
      </c>
      <c r="H212" s="980">
        <f>H213</f>
        <v>0</v>
      </c>
      <c r="J212" s="340">
        <f t="shared" si="11"/>
        <v>4994500</v>
      </c>
    </row>
    <row r="213" spans="1:10" ht="14.1" customHeight="1" x14ac:dyDescent="0.25">
      <c r="A213" s="760" t="s">
        <v>851</v>
      </c>
      <c r="B213" s="442" t="s">
        <v>180</v>
      </c>
      <c r="C213" s="417">
        <f t="shared" si="19"/>
        <v>5000000</v>
      </c>
      <c r="D213" s="417">
        <f t="shared" si="19"/>
        <v>4994500</v>
      </c>
      <c r="E213" s="461">
        <f t="shared" si="14"/>
        <v>-5500</v>
      </c>
      <c r="F213" s="461">
        <f t="shared" si="12"/>
        <v>-0.11</v>
      </c>
      <c r="G213" s="461">
        <f t="shared" si="13"/>
        <v>99.89</v>
      </c>
      <c r="H213" s="982">
        <f>H214</f>
        <v>0</v>
      </c>
      <c r="J213" s="340">
        <f t="shared" si="11"/>
        <v>4994500</v>
      </c>
    </row>
    <row r="214" spans="1:10" ht="14.1" customHeight="1" x14ac:dyDescent="0.3">
      <c r="A214" s="732" t="s">
        <v>852</v>
      </c>
      <c r="B214" s="4" t="s">
        <v>254</v>
      </c>
      <c r="C214" s="16">
        <f>RREKAP!C225</f>
        <v>5000000</v>
      </c>
      <c r="D214" s="462">
        <f>RREKAP!I225</f>
        <v>4994500</v>
      </c>
      <c r="E214" s="462">
        <f t="shared" si="14"/>
        <v>-5500</v>
      </c>
      <c r="F214" s="462">
        <f t="shared" si="12"/>
        <v>-0.11</v>
      </c>
      <c r="G214" s="462">
        <f t="shared" si="13"/>
        <v>99.89</v>
      </c>
      <c r="H214" s="1021"/>
      <c r="J214" s="340">
        <f t="shared" si="11"/>
        <v>4994500</v>
      </c>
    </row>
    <row r="215" spans="1:10" ht="14.1" customHeight="1" x14ac:dyDescent="0.25">
      <c r="A215" s="728" t="s">
        <v>105</v>
      </c>
      <c r="B215" s="36" t="s">
        <v>92</v>
      </c>
      <c r="C215" s="37">
        <f>C216+C225+C229+C236+C243+C253+C257+C261</f>
        <v>173845000</v>
      </c>
      <c r="D215" s="37">
        <f>D216+D225+D229+D236+D243+D253+D257+D261</f>
        <v>173349008</v>
      </c>
      <c r="E215" s="471">
        <f t="shared" si="14"/>
        <v>-495992</v>
      </c>
      <c r="F215" s="471">
        <f t="shared" si="12"/>
        <v>-0.28530702637406885</v>
      </c>
      <c r="G215" s="471">
        <f t="shared" si="13"/>
        <v>99.71469297362593</v>
      </c>
      <c r="H215" s="977">
        <f>H216+H225+H229+H236+H243+H253+H257+H261</f>
        <v>0</v>
      </c>
      <c r="J215" s="340">
        <f t="shared" si="11"/>
        <v>173349008</v>
      </c>
    </row>
    <row r="216" spans="1:10" ht="14.1" customHeight="1" thickBot="1" x14ac:dyDescent="0.3">
      <c r="A216" s="371" t="s">
        <v>37</v>
      </c>
      <c r="B216" s="47" t="s">
        <v>38</v>
      </c>
      <c r="C216" s="48">
        <f>C217</f>
        <v>21125000</v>
      </c>
      <c r="D216" s="48">
        <f>D217</f>
        <v>21125000</v>
      </c>
      <c r="E216" s="467">
        <f t="shared" si="14"/>
        <v>0</v>
      </c>
      <c r="F216" s="467">
        <f t="shared" si="12"/>
        <v>0</v>
      </c>
      <c r="G216" s="467">
        <f t="shared" si="13"/>
        <v>100</v>
      </c>
      <c r="H216" s="978">
        <f>H217</f>
        <v>0</v>
      </c>
      <c r="J216" s="340">
        <f t="shared" si="11"/>
        <v>21125000</v>
      </c>
    </row>
    <row r="217" spans="1:10" ht="14.1" customHeight="1" thickBot="1" x14ac:dyDescent="0.3">
      <c r="A217" s="985" t="s">
        <v>264</v>
      </c>
      <c r="B217" s="455" t="s">
        <v>258</v>
      </c>
      <c r="C217" s="456">
        <f>C218+C221</f>
        <v>21125000</v>
      </c>
      <c r="D217" s="456">
        <f>D218+D221</f>
        <v>21125000</v>
      </c>
      <c r="E217" s="31">
        <f t="shared" si="14"/>
        <v>0</v>
      </c>
      <c r="F217" s="31">
        <f t="shared" si="12"/>
        <v>0</v>
      </c>
      <c r="G217" s="31">
        <f t="shared" si="13"/>
        <v>100</v>
      </c>
      <c r="H217" s="980">
        <f>H218+H221</f>
        <v>0</v>
      </c>
      <c r="J217" s="340">
        <f t="shared" si="11"/>
        <v>21125000</v>
      </c>
    </row>
    <row r="218" spans="1:10" ht="14.1" customHeight="1" x14ac:dyDescent="0.25">
      <c r="A218" s="760" t="s">
        <v>269</v>
      </c>
      <c r="B218" s="442" t="s">
        <v>259</v>
      </c>
      <c r="C218" s="417">
        <f>C219+C220</f>
        <v>3000000</v>
      </c>
      <c r="D218" s="417">
        <f>D219</f>
        <v>3000000</v>
      </c>
      <c r="E218" s="461">
        <f t="shared" si="14"/>
        <v>0</v>
      </c>
      <c r="F218" s="461">
        <f t="shared" si="12"/>
        <v>0</v>
      </c>
      <c r="G218" s="461">
        <f t="shared" si="13"/>
        <v>100</v>
      </c>
      <c r="H218" s="982">
        <f>H220</f>
        <v>0</v>
      </c>
      <c r="J218" s="340">
        <f t="shared" si="11"/>
        <v>3000000</v>
      </c>
    </row>
    <row r="219" spans="1:10" ht="14.1" customHeight="1" x14ac:dyDescent="0.25">
      <c r="A219" s="732" t="s">
        <v>1030</v>
      </c>
      <c r="B219" s="5" t="s">
        <v>1031</v>
      </c>
      <c r="C219" s="42">
        <v>3000000</v>
      </c>
      <c r="D219" s="42">
        <f>RREKAP!I230</f>
        <v>3000000</v>
      </c>
      <c r="E219" s="511">
        <f>C219-D219</f>
        <v>0</v>
      </c>
      <c r="F219" s="511"/>
      <c r="G219" s="511"/>
      <c r="H219" s="1267"/>
      <c r="J219" s="340"/>
    </row>
    <row r="220" spans="1:10" ht="14.1" customHeight="1" x14ac:dyDescent="0.3">
      <c r="A220" s="732" t="s">
        <v>854</v>
      </c>
      <c r="B220" s="5" t="s">
        <v>853</v>
      </c>
      <c r="C220" s="16">
        <v>0</v>
      </c>
      <c r="D220" s="462">
        <f>RREKAP!I231</f>
        <v>0</v>
      </c>
      <c r="E220" s="462">
        <f t="shared" si="14"/>
        <v>0</v>
      </c>
      <c r="F220" s="462"/>
      <c r="G220" s="462"/>
      <c r="H220" s="1021"/>
      <c r="J220" s="340">
        <f t="shared" si="11"/>
        <v>0</v>
      </c>
    </row>
    <row r="221" spans="1:10" ht="14.1" customHeight="1" x14ac:dyDescent="0.25">
      <c r="A221" s="732" t="s">
        <v>270</v>
      </c>
      <c r="B221" s="4" t="s">
        <v>260</v>
      </c>
      <c r="C221" s="16">
        <f>C222+C223+C224</f>
        <v>18125000</v>
      </c>
      <c r="D221" s="16">
        <f>D222+D223+D224</f>
        <v>18125000</v>
      </c>
      <c r="E221" s="16">
        <f>E222+E223+E224</f>
        <v>0</v>
      </c>
      <c r="F221" s="462">
        <f t="shared" si="12"/>
        <v>0</v>
      </c>
      <c r="G221" s="462">
        <f t="shared" si="13"/>
        <v>100</v>
      </c>
      <c r="H221" s="984">
        <f>H223+H224</f>
        <v>0</v>
      </c>
      <c r="J221" s="340">
        <f t="shared" si="11"/>
        <v>18125000</v>
      </c>
    </row>
    <row r="222" spans="1:10" ht="14.1" customHeight="1" x14ac:dyDescent="0.25">
      <c r="A222" s="732" t="s">
        <v>1097</v>
      </c>
      <c r="B222" s="4" t="s">
        <v>1098</v>
      </c>
      <c r="C222" s="12">
        <v>6125000</v>
      </c>
      <c r="D222" s="16">
        <f>RREKAP!I233</f>
        <v>6125000</v>
      </c>
      <c r="E222" s="462">
        <f>D222-C222</f>
        <v>0</v>
      </c>
      <c r="F222" s="462"/>
      <c r="G222" s="462"/>
      <c r="H222" s="1266"/>
      <c r="J222" s="340"/>
    </row>
    <row r="223" spans="1:10" ht="14.1" customHeight="1" x14ac:dyDescent="0.3">
      <c r="A223" s="732" t="s">
        <v>855</v>
      </c>
      <c r="B223" s="4" t="s">
        <v>857</v>
      </c>
      <c r="C223" s="16">
        <v>4000000</v>
      </c>
      <c r="D223" s="462">
        <f>RREKAP!I234</f>
        <v>4000000</v>
      </c>
      <c r="E223" s="462">
        <f t="shared" si="14"/>
        <v>0</v>
      </c>
      <c r="F223" s="462">
        <f t="shared" si="12"/>
        <v>0</v>
      </c>
      <c r="G223" s="462">
        <f t="shared" si="13"/>
        <v>100</v>
      </c>
      <c r="H223" s="1021"/>
      <c r="J223" s="340">
        <f t="shared" si="11"/>
        <v>4000000</v>
      </c>
    </row>
    <row r="224" spans="1:10" ht="14.1" customHeight="1" x14ac:dyDescent="0.3">
      <c r="A224" s="732" t="s">
        <v>856</v>
      </c>
      <c r="B224" s="4" t="s">
        <v>858</v>
      </c>
      <c r="C224" s="16">
        <v>8000000</v>
      </c>
      <c r="D224" s="462">
        <f>RREKAP!I235</f>
        <v>8000000</v>
      </c>
      <c r="E224" s="499">
        <f t="shared" si="14"/>
        <v>0</v>
      </c>
      <c r="F224" s="499">
        <f t="shared" si="12"/>
        <v>0</v>
      </c>
      <c r="G224" s="499">
        <f t="shared" si="13"/>
        <v>100</v>
      </c>
      <c r="H224" s="1021"/>
      <c r="J224" s="340">
        <f t="shared" si="11"/>
        <v>8000000</v>
      </c>
    </row>
    <row r="225" spans="1:10" ht="14.1" customHeight="1" thickBot="1" x14ac:dyDescent="0.3">
      <c r="A225" s="764" t="s">
        <v>39</v>
      </c>
      <c r="B225" s="78" t="s">
        <v>40</v>
      </c>
      <c r="C225" s="79">
        <f t="shared" ref="C225:D227" si="20">C226</f>
        <v>8000000</v>
      </c>
      <c r="D225" s="79">
        <f t="shared" si="20"/>
        <v>8000000</v>
      </c>
      <c r="E225" s="467">
        <f t="shared" si="14"/>
        <v>0</v>
      </c>
      <c r="F225" s="467">
        <f t="shared" si="12"/>
        <v>0</v>
      </c>
      <c r="G225" s="467">
        <f t="shared" si="13"/>
        <v>100</v>
      </c>
      <c r="H225" s="992">
        <f>H226</f>
        <v>0</v>
      </c>
      <c r="J225" s="340">
        <f t="shared" ref="J225:J291" si="21">E225+C225</f>
        <v>8000000</v>
      </c>
    </row>
    <row r="226" spans="1:10" ht="14.1" customHeight="1" thickBot="1" x14ac:dyDescent="0.3">
      <c r="A226" s="985" t="s">
        <v>265</v>
      </c>
      <c r="B226" s="455" t="s">
        <v>258</v>
      </c>
      <c r="C226" s="456">
        <f t="shared" si="20"/>
        <v>8000000</v>
      </c>
      <c r="D226" s="456">
        <f t="shared" si="20"/>
        <v>8000000</v>
      </c>
      <c r="E226" s="31">
        <f t="shared" si="14"/>
        <v>0</v>
      </c>
      <c r="F226" s="31">
        <f t="shared" ref="F226:F295" si="22">E226/C226*100</f>
        <v>0</v>
      </c>
      <c r="G226" s="31">
        <f t="shared" ref="G226:G295" si="23">D226/C226*100</f>
        <v>100</v>
      </c>
      <c r="H226" s="980">
        <f>H227</f>
        <v>0</v>
      </c>
      <c r="J226" s="340">
        <f t="shared" si="21"/>
        <v>8000000</v>
      </c>
    </row>
    <row r="227" spans="1:10" ht="14.1" customHeight="1" x14ac:dyDescent="0.25">
      <c r="A227" s="760" t="s">
        <v>266</v>
      </c>
      <c r="B227" s="442" t="s">
        <v>261</v>
      </c>
      <c r="C227" s="417">
        <f t="shared" si="20"/>
        <v>8000000</v>
      </c>
      <c r="D227" s="417">
        <f t="shared" si="20"/>
        <v>8000000</v>
      </c>
      <c r="E227" s="461">
        <f t="shared" si="14"/>
        <v>0</v>
      </c>
      <c r="F227" s="461">
        <f t="shared" si="22"/>
        <v>0</v>
      </c>
      <c r="G227" s="461">
        <f t="shared" si="23"/>
        <v>100</v>
      </c>
      <c r="H227" s="982">
        <f>H228</f>
        <v>0</v>
      </c>
      <c r="J227" s="340">
        <f t="shared" si="21"/>
        <v>8000000</v>
      </c>
    </row>
    <row r="228" spans="1:10" ht="14.1" customHeight="1" x14ac:dyDescent="0.3">
      <c r="A228" s="732" t="s">
        <v>267</v>
      </c>
      <c r="B228" s="4" t="s">
        <v>262</v>
      </c>
      <c r="C228" s="16">
        <v>8000000</v>
      </c>
      <c r="D228" s="462">
        <f>RREKAP!I239</f>
        <v>8000000</v>
      </c>
      <c r="E228" s="499">
        <f t="shared" si="14"/>
        <v>0</v>
      </c>
      <c r="F228" s="499">
        <f t="shared" si="22"/>
        <v>0</v>
      </c>
      <c r="G228" s="499">
        <f t="shared" si="23"/>
        <v>100</v>
      </c>
      <c r="H228" s="1021"/>
      <c r="J228" s="340">
        <f t="shared" si="21"/>
        <v>8000000</v>
      </c>
    </row>
    <row r="229" spans="1:10" ht="14.1" customHeight="1" thickBot="1" x14ac:dyDescent="0.3">
      <c r="A229" s="764" t="s">
        <v>41</v>
      </c>
      <c r="B229" s="78" t="s">
        <v>42</v>
      </c>
      <c r="C229" s="79">
        <f>C230+C233</f>
        <v>5000000</v>
      </c>
      <c r="D229" s="79">
        <f>D230+D233</f>
        <v>5000000</v>
      </c>
      <c r="E229" s="467">
        <f t="shared" si="14"/>
        <v>0</v>
      </c>
      <c r="F229" s="467">
        <f t="shared" si="22"/>
        <v>0</v>
      </c>
      <c r="G229" s="467">
        <f t="shared" si="23"/>
        <v>100</v>
      </c>
      <c r="H229" s="992">
        <f>H230+H233</f>
        <v>0</v>
      </c>
      <c r="J229" s="340">
        <f t="shared" si="21"/>
        <v>5000000</v>
      </c>
    </row>
    <row r="230" spans="1:10" ht="14.1" customHeight="1" thickBot="1" x14ac:dyDescent="0.3">
      <c r="A230" s="985" t="s">
        <v>273</v>
      </c>
      <c r="B230" s="455" t="s">
        <v>80</v>
      </c>
      <c r="C230" s="456">
        <f>C231</f>
        <v>2000000</v>
      </c>
      <c r="D230" s="456">
        <f>D231</f>
        <v>2000000</v>
      </c>
      <c r="E230" s="31">
        <f t="shared" si="14"/>
        <v>0</v>
      </c>
      <c r="F230" s="31">
        <f t="shared" si="22"/>
        <v>0</v>
      </c>
      <c r="G230" s="31">
        <f t="shared" si="23"/>
        <v>100</v>
      </c>
      <c r="H230" s="980">
        <f>H231</f>
        <v>0</v>
      </c>
      <c r="J230" s="340">
        <f t="shared" si="21"/>
        <v>2000000</v>
      </c>
    </row>
    <row r="231" spans="1:10" ht="14.1" customHeight="1" x14ac:dyDescent="0.25">
      <c r="A231" s="760" t="s">
        <v>274</v>
      </c>
      <c r="B231" s="442" t="s">
        <v>180</v>
      </c>
      <c r="C231" s="417">
        <f>C232</f>
        <v>2000000</v>
      </c>
      <c r="D231" s="417">
        <f>D232</f>
        <v>2000000</v>
      </c>
      <c r="E231" s="461">
        <f t="shared" si="14"/>
        <v>0</v>
      </c>
      <c r="F231" s="461">
        <f t="shared" si="22"/>
        <v>0</v>
      </c>
      <c r="G231" s="461">
        <f t="shared" si="23"/>
        <v>100</v>
      </c>
      <c r="H231" s="982">
        <f>H232</f>
        <v>0</v>
      </c>
      <c r="J231" s="340">
        <f t="shared" si="21"/>
        <v>2000000</v>
      </c>
    </row>
    <row r="232" spans="1:10" ht="14.1" customHeight="1" x14ac:dyDescent="0.3">
      <c r="A232" s="732" t="s">
        <v>275</v>
      </c>
      <c r="B232" s="4" t="s">
        <v>254</v>
      </c>
      <c r="C232" s="16">
        <v>2000000</v>
      </c>
      <c r="D232" s="462">
        <f>RREKAP!I243</f>
        <v>2000000</v>
      </c>
      <c r="E232" s="462">
        <f t="shared" si="14"/>
        <v>0</v>
      </c>
      <c r="F232" s="462">
        <f t="shared" si="22"/>
        <v>0</v>
      </c>
      <c r="G232" s="462">
        <f t="shared" si="23"/>
        <v>100</v>
      </c>
      <c r="H232" s="1021"/>
      <c r="J232" s="340">
        <f t="shared" si="21"/>
        <v>2000000</v>
      </c>
    </row>
    <row r="233" spans="1:10" ht="14.1" customHeight="1" thickBot="1" x14ac:dyDescent="0.3">
      <c r="A233" s="975" t="s">
        <v>276</v>
      </c>
      <c r="B233" s="464" t="s">
        <v>136</v>
      </c>
      <c r="C233" s="465">
        <f>C234</f>
        <v>3000000</v>
      </c>
      <c r="D233" s="465">
        <f>D234</f>
        <v>3000000</v>
      </c>
      <c r="E233" s="31">
        <f t="shared" si="14"/>
        <v>0</v>
      </c>
      <c r="F233" s="31">
        <f t="shared" si="22"/>
        <v>0</v>
      </c>
      <c r="G233" s="31">
        <f t="shared" si="23"/>
        <v>100</v>
      </c>
      <c r="H233" s="986">
        <f>H234</f>
        <v>0</v>
      </c>
      <c r="J233" s="340">
        <f t="shared" si="21"/>
        <v>3000000</v>
      </c>
    </row>
    <row r="234" spans="1:10" ht="14.1" customHeight="1" x14ac:dyDescent="0.25">
      <c r="A234" s="760" t="s">
        <v>277</v>
      </c>
      <c r="B234" s="442" t="s">
        <v>271</v>
      </c>
      <c r="C234" s="417">
        <f>C235</f>
        <v>3000000</v>
      </c>
      <c r="D234" s="417">
        <f>D235</f>
        <v>3000000</v>
      </c>
      <c r="E234" s="461">
        <f t="shared" si="14"/>
        <v>0</v>
      </c>
      <c r="F234" s="461">
        <f t="shared" si="22"/>
        <v>0</v>
      </c>
      <c r="G234" s="461">
        <f t="shared" si="23"/>
        <v>100</v>
      </c>
      <c r="H234" s="982">
        <f>H235</f>
        <v>0</v>
      </c>
      <c r="J234" s="340">
        <f t="shared" si="21"/>
        <v>3000000</v>
      </c>
    </row>
    <row r="235" spans="1:10" ht="14.1" customHeight="1" x14ac:dyDescent="0.3">
      <c r="A235" s="732" t="s">
        <v>278</v>
      </c>
      <c r="B235" s="4" t="s">
        <v>272</v>
      </c>
      <c r="C235" s="16">
        <v>3000000</v>
      </c>
      <c r="D235" s="462">
        <f>RREKAP!I246</f>
        <v>3000000</v>
      </c>
      <c r="E235" s="499">
        <f t="shared" si="14"/>
        <v>0</v>
      </c>
      <c r="F235" s="499">
        <f t="shared" si="22"/>
        <v>0</v>
      </c>
      <c r="G235" s="499">
        <f t="shared" si="23"/>
        <v>100</v>
      </c>
      <c r="H235" s="1021"/>
      <c r="J235" s="340">
        <f t="shared" si="21"/>
        <v>3000000</v>
      </c>
    </row>
    <row r="236" spans="1:10" ht="14.1" customHeight="1" thickBot="1" x14ac:dyDescent="0.3">
      <c r="A236" s="764" t="s">
        <v>43</v>
      </c>
      <c r="B236" s="78" t="s">
        <v>44</v>
      </c>
      <c r="C236" s="79">
        <f>C237+C240</f>
        <v>19770000</v>
      </c>
      <c r="D236" s="79">
        <f>D237+D240</f>
        <v>19770000</v>
      </c>
      <c r="E236" s="467">
        <f t="shared" si="14"/>
        <v>0</v>
      </c>
      <c r="F236" s="467">
        <f t="shared" si="22"/>
        <v>0</v>
      </c>
      <c r="G236" s="467">
        <f t="shared" si="23"/>
        <v>100</v>
      </c>
      <c r="H236" s="992">
        <f>H237+H240</f>
        <v>0</v>
      </c>
      <c r="J236" s="340">
        <f t="shared" si="21"/>
        <v>19770000</v>
      </c>
    </row>
    <row r="237" spans="1:10" ht="14.1" customHeight="1" thickBot="1" x14ac:dyDescent="0.3">
      <c r="A237" s="985" t="s">
        <v>290</v>
      </c>
      <c r="B237" s="455" t="s">
        <v>80</v>
      </c>
      <c r="C237" s="456">
        <f>C238</f>
        <v>5400000</v>
      </c>
      <c r="D237" s="456">
        <f>D238</f>
        <v>5400000</v>
      </c>
      <c r="E237" s="31">
        <f t="shared" si="14"/>
        <v>0</v>
      </c>
      <c r="F237" s="31">
        <f t="shared" si="22"/>
        <v>0</v>
      </c>
      <c r="G237" s="31">
        <f t="shared" si="23"/>
        <v>100</v>
      </c>
      <c r="H237" s="980">
        <f>H238</f>
        <v>0</v>
      </c>
      <c r="J237" s="340">
        <f t="shared" si="21"/>
        <v>5400000</v>
      </c>
    </row>
    <row r="238" spans="1:10" ht="14.1" customHeight="1" x14ac:dyDescent="0.25">
      <c r="A238" s="760" t="s">
        <v>291</v>
      </c>
      <c r="B238" s="442" t="s">
        <v>180</v>
      </c>
      <c r="C238" s="417">
        <f>C239</f>
        <v>5400000</v>
      </c>
      <c r="D238" s="417">
        <f>D239</f>
        <v>5400000</v>
      </c>
      <c r="E238" s="461">
        <f t="shared" si="14"/>
        <v>0</v>
      </c>
      <c r="F238" s="461">
        <f t="shared" si="22"/>
        <v>0</v>
      </c>
      <c r="G238" s="461">
        <f t="shared" si="23"/>
        <v>100</v>
      </c>
      <c r="H238" s="982">
        <f>H239</f>
        <v>0</v>
      </c>
      <c r="J238" s="340">
        <f t="shared" si="21"/>
        <v>5400000</v>
      </c>
    </row>
    <row r="239" spans="1:10" ht="14.1" customHeight="1" x14ac:dyDescent="0.3">
      <c r="A239" s="732" t="s">
        <v>292</v>
      </c>
      <c r="B239" s="4" t="s">
        <v>254</v>
      </c>
      <c r="C239" s="16">
        <v>5400000</v>
      </c>
      <c r="D239" s="462">
        <f>RREKAP!I250</f>
        <v>5400000</v>
      </c>
      <c r="E239" s="462">
        <f t="shared" si="14"/>
        <v>0</v>
      </c>
      <c r="F239" s="462">
        <f t="shared" si="22"/>
        <v>0</v>
      </c>
      <c r="G239" s="462">
        <f t="shared" si="23"/>
        <v>100</v>
      </c>
      <c r="H239" s="1021"/>
      <c r="J239" s="340">
        <f t="shared" si="21"/>
        <v>5400000</v>
      </c>
    </row>
    <row r="240" spans="1:10" ht="14.1" customHeight="1" thickBot="1" x14ac:dyDescent="0.3">
      <c r="A240" s="975" t="s">
        <v>293</v>
      </c>
      <c r="B240" s="464" t="s">
        <v>136</v>
      </c>
      <c r="C240" s="465">
        <f>C241</f>
        <v>14370000</v>
      </c>
      <c r="D240" s="465">
        <f>D241</f>
        <v>14370000</v>
      </c>
      <c r="E240" s="31">
        <f t="shared" si="14"/>
        <v>0</v>
      </c>
      <c r="F240" s="31">
        <f t="shared" si="22"/>
        <v>0</v>
      </c>
      <c r="G240" s="31">
        <f t="shared" si="23"/>
        <v>100</v>
      </c>
      <c r="H240" s="986">
        <f>H241</f>
        <v>0</v>
      </c>
      <c r="J240" s="340">
        <f t="shared" si="21"/>
        <v>14370000</v>
      </c>
    </row>
    <row r="241" spans="1:10" ht="14.1" customHeight="1" x14ac:dyDescent="0.25">
      <c r="A241" s="760" t="s">
        <v>294</v>
      </c>
      <c r="B241" s="442" t="s">
        <v>271</v>
      </c>
      <c r="C241" s="417">
        <f>C242</f>
        <v>14370000</v>
      </c>
      <c r="D241" s="417">
        <f>D242</f>
        <v>14370000</v>
      </c>
      <c r="E241" s="461">
        <f t="shared" si="14"/>
        <v>0</v>
      </c>
      <c r="F241" s="461">
        <f t="shared" si="22"/>
        <v>0</v>
      </c>
      <c r="G241" s="461">
        <f t="shared" si="23"/>
        <v>100</v>
      </c>
      <c r="H241" s="982">
        <f>H242</f>
        <v>0</v>
      </c>
      <c r="J241" s="340">
        <f t="shared" si="21"/>
        <v>14370000</v>
      </c>
    </row>
    <row r="242" spans="1:10" ht="14.1" customHeight="1" x14ac:dyDescent="0.3">
      <c r="A242" s="732" t="s">
        <v>295</v>
      </c>
      <c r="B242" s="4" t="s">
        <v>272</v>
      </c>
      <c r="C242" s="16">
        <v>14370000</v>
      </c>
      <c r="D242" s="462">
        <f>RREKAP!I253</f>
        <v>14370000</v>
      </c>
      <c r="E242" s="462">
        <f t="shared" si="14"/>
        <v>0</v>
      </c>
      <c r="F242" s="462">
        <f t="shared" si="22"/>
        <v>0</v>
      </c>
      <c r="G242" s="462">
        <f t="shared" si="23"/>
        <v>100</v>
      </c>
      <c r="H242" s="1021"/>
      <c r="J242" s="340">
        <f t="shared" si="21"/>
        <v>14370000</v>
      </c>
    </row>
    <row r="243" spans="1:10" ht="14.1" customHeight="1" thickBot="1" x14ac:dyDescent="0.3">
      <c r="A243" s="764" t="s">
        <v>45</v>
      </c>
      <c r="B243" s="78" t="s">
        <v>46</v>
      </c>
      <c r="C243" s="79">
        <f>C244</f>
        <v>25000000</v>
      </c>
      <c r="D243" s="79">
        <f>D244</f>
        <v>24958008</v>
      </c>
      <c r="E243" s="467">
        <f t="shared" si="14"/>
        <v>-41992</v>
      </c>
      <c r="F243" s="467">
        <f t="shared" si="22"/>
        <v>-0.16796800000000001</v>
      </c>
      <c r="G243" s="467">
        <f t="shared" si="23"/>
        <v>99.832031999999998</v>
      </c>
      <c r="H243" s="992">
        <f>H244</f>
        <v>0</v>
      </c>
      <c r="J243" s="340">
        <f t="shared" si="21"/>
        <v>24958008</v>
      </c>
    </row>
    <row r="244" spans="1:10" ht="14.1" customHeight="1" thickBot="1" x14ac:dyDescent="0.3">
      <c r="A244" s="987" t="s">
        <v>284</v>
      </c>
      <c r="B244" s="481" t="s">
        <v>136</v>
      </c>
      <c r="C244" s="482">
        <f>C245</f>
        <v>25000000</v>
      </c>
      <c r="D244" s="482">
        <f>D245</f>
        <v>24958008</v>
      </c>
      <c r="E244" s="31">
        <f t="shared" si="14"/>
        <v>-41992</v>
      </c>
      <c r="F244" s="31">
        <f t="shared" si="22"/>
        <v>-0.16796800000000001</v>
      </c>
      <c r="G244" s="31">
        <f t="shared" si="23"/>
        <v>99.832031999999998</v>
      </c>
      <c r="H244" s="994">
        <f>H245</f>
        <v>0</v>
      </c>
      <c r="J244" s="340">
        <f t="shared" si="21"/>
        <v>24958008</v>
      </c>
    </row>
    <row r="245" spans="1:10" ht="14.1" customHeight="1" x14ac:dyDescent="0.25">
      <c r="A245" s="750" t="s">
        <v>285</v>
      </c>
      <c r="B245" s="488" t="s">
        <v>279</v>
      </c>
      <c r="C245" s="491">
        <f>C246+C247+C248+C249</f>
        <v>25000000</v>
      </c>
      <c r="D245" s="491">
        <f>D246+D247+D248+D249</f>
        <v>24958008</v>
      </c>
      <c r="E245" s="461">
        <f t="shared" si="14"/>
        <v>-41992</v>
      </c>
      <c r="F245" s="461">
        <f t="shared" si="22"/>
        <v>-0.16796800000000001</v>
      </c>
      <c r="G245" s="461">
        <f t="shared" si="23"/>
        <v>99.832031999999998</v>
      </c>
      <c r="H245" s="995">
        <f>H246+H247+H248+H249</f>
        <v>0</v>
      </c>
      <c r="J245" s="340">
        <f t="shared" si="21"/>
        <v>24958008</v>
      </c>
    </row>
    <row r="246" spans="1:10" ht="14.1" customHeight="1" x14ac:dyDescent="0.3">
      <c r="A246" s="378" t="s">
        <v>286</v>
      </c>
      <c r="B246" s="5" t="s">
        <v>280</v>
      </c>
      <c r="C246" s="6">
        <v>2200000</v>
      </c>
      <c r="D246" s="462">
        <f>RREKAP!I261</f>
        <v>2199867</v>
      </c>
      <c r="E246" s="462">
        <f t="shared" ref="E246:E315" si="24">D246-C246</f>
        <v>-133</v>
      </c>
      <c r="F246" s="462">
        <f t="shared" si="22"/>
        <v>-6.0454545454545457E-3</v>
      </c>
      <c r="G246" s="462">
        <f t="shared" si="23"/>
        <v>99.993954545454542</v>
      </c>
      <c r="H246" s="1021"/>
      <c r="J246" s="340">
        <f t="shared" si="21"/>
        <v>2199867</v>
      </c>
    </row>
    <row r="247" spans="1:10" ht="14.1" customHeight="1" x14ac:dyDescent="0.3">
      <c r="A247" s="378" t="s">
        <v>287</v>
      </c>
      <c r="B247" s="5" t="s">
        <v>281</v>
      </c>
      <c r="C247" s="6">
        <v>3866000</v>
      </c>
      <c r="D247" s="462">
        <f>RREKAP!I262</f>
        <v>3864500</v>
      </c>
      <c r="E247" s="462">
        <f t="shared" si="24"/>
        <v>-1500</v>
      </c>
      <c r="F247" s="462">
        <f t="shared" si="22"/>
        <v>-3.8799793067770302E-2</v>
      </c>
      <c r="G247" s="462">
        <f t="shared" si="23"/>
        <v>99.961200206932233</v>
      </c>
      <c r="H247" s="1021"/>
      <c r="J247" s="340">
        <f t="shared" si="21"/>
        <v>3864500</v>
      </c>
    </row>
    <row r="248" spans="1:10" ht="14.1" customHeight="1" x14ac:dyDescent="0.3">
      <c r="A248" s="378" t="s">
        <v>288</v>
      </c>
      <c r="B248" s="5" t="s">
        <v>282</v>
      </c>
      <c r="C248" s="6">
        <v>17184000</v>
      </c>
      <c r="D248" s="462">
        <f>RREKAP!I263</f>
        <v>17182641</v>
      </c>
      <c r="E248" s="462">
        <f t="shared" si="24"/>
        <v>-1359</v>
      </c>
      <c r="F248" s="462">
        <f t="shared" si="22"/>
        <v>-7.9085195530726252E-3</v>
      </c>
      <c r="G248" s="462">
        <f t="shared" si="23"/>
        <v>99.992091480446931</v>
      </c>
      <c r="H248" s="1021"/>
      <c r="J248" s="340">
        <f t="shared" si="21"/>
        <v>17182641</v>
      </c>
    </row>
    <row r="249" spans="1:10" ht="14.1" customHeight="1" x14ac:dyDescent="0.3">
      <c r="A249" s="378" t="s">
        <v>289</v>
      </c>
      <c r="B249" s="5" t="s">
        <v>283</v>
      </c>
      <c r="C249" s="6">
        <v>1750000</v>
      </c>
      <c r="D249" s="462">
        <f>RREKAP!I264</f>
        <v>1711000</v>
      </c>
      <c r="E249" s="462">
        <f t="shared" si="24"/>
        <v>-39000</v>
      </c>
      <c r="F249" s="462">
        <f t="shared" si="22"/>
        <v>-2.2285714285714286</v>
      </c>
      <c r="G249" s="462">
        <f t="shared" si="23"/>
        <v>97.771428571428572</v>
      </c>
      <c r="H249" s="1021"/>
      <c r="J249" s="340">
        <f t="shared" si="21"/>
        <v>1711000</v>
      </c>
    </row>
    <row r="250" spans="1:10" ht="14.1" customHeight="1" x14ac:dyDescent="0.3">
      <c r="A250" s="912"/>
      <c r="B250" s="912"/>
      <c r="C250" s="913"/>
      <c r="D250" s="1027"/>
      <c r="E250" s="1027"/>
      <c r="F250" s="1027"/>
      <c r="G250" s="1027"/>
      <c r="H250" s="1028"/>
      <c r="J250" s="340"/>
    </row>
    <row r="251" spans="1:10" ht="14.1" customHeight="1" x14ac:dyDescent="0.3">
      <c r="A251" s="914"/>
      <c r="B251" s="914"/>
      <c r="C251" s="915"/>
      <c r="D251" s="1030"/>
      <c r="E251" s="1030"/>
      <c r="F251" s="1030"/>
      <c r="G251" s="1030"/>
      <c r="H251" s="1031">
        <v>7</v>
      </c>
      <c r="J251" s="340"/>
    </row>
    <row r="252" spans="1:10" ht="14.1" customHeight="1" x14ac:dyDescent="0.3">
      <c r="A252" s="1017">
        <v>1</v>
      </c>
      <c r="B252" s="447">
        <v>2</v>
      </c>
      <c r="C252" s="447">
        <v>3</v>
      </c>
      <c r="D252" s="1018">
        <v>4</v>
      </c>
      <c r="E252" s="447">
        <v>5</v>
      </c>
      <c r="F252" s="447">
        <v>6</v>
      </c>
      <c r="G252" s="447">
        <v>7</v>
      </c>
      <c r="H252" s="1019">
        <v>8</v>
      </c>
      <c r="J252" s="340"/>
    </row>
    <row r="253" spans="1:10" ht="13.5" customHeight="1" thickBot="1" x14ac:dyDescent="0.3">
      <c r="A253" s="764" t="s">
        <v>47</v>
      </c>
      <c r="B253" s="78" t="s">
        <v>48</v>
      </c>
      <c r="C253" s="79">
        <f t="shared" ref="C253:D255" si="25">C254</f>
        <v>2500000</v>
      </c>
      <c r="D253" s="79">
        <f t="shared" si="25"/>
        <v>2500000</v>
      </c>
      <c r="E253" s="478">
        <f t="shared" si="24"/>
        <v>0</v>
      </c>
      <c r="F253" s="478">
        <f t="shared" si="22"/>
        <v>0</v>
      </c>
      <c r="G253" s="478">
        <f t="shared" si="23"/>
        <v>100</v>
      </c>
      <c r="H253" s="992">
        <f>H254</f>
        <v>0</v>
      </c>
      <c r="J253" s="340">
        <f t="shared" si="21"/>
        <v>2500000</v>
      </c>
    </row>
    <row r="254" spans="1:10" ht="13.5" customHeight="1" thickBot="1" x14ac:dyDescent="0.3">
      <c r="A254" s="985" t="s">
        <v>296</v>
      </c>
      <c r="B254" s="455" t="s">
        <v>136</v>
      </c>
      <c r="C254" s="482">
        <f t="shared" si="25"/>
        <v>2500000</v>
      </c>
      <c r="D254" s="482">
        <f t="shared" si="25"/>
        <v>2500000</v>
      </c>
      <c r="E254" s="31">
        <f t="shared" si="24"/>
        <v>0</v>
      </c>
      <c r="F254" s="31">
        <f t="shared" si="22"/>
        <v>0</v>
      </c>
      <c r="G254" s="31">
        <f t="shared" si="23"/>
        <v>100</v>
      </c>
      <c r="H254" s="994">
        <f>H255</f>
        <v>0</v>
      </c>
      <c r="J254" s="340">
        <f t="shared" si="21"/>
        <v>2500000</v>
      </c>
    </row>
    <row r="255" spans="1:10" ht="13.5" customHeight="1" x14ac:dyDescent="0.25">
      <c r="A255" s="760" t="s">
        <v>297</v>
      </c>
      <c r="B255" s="490" t="s">
        <v>206</v>
      </c>
      <c r="C255" s="491">
        <f t="shared" si="25"/>
        <v>2500000</v>
      </c>
      <c r="D255" s="491">
        <f t="shared" si="25"/>
        <v>2500000</v>
      </c>
      <c r="E255" s="461">
        <f t="shared" si="24"/>
        <v>0</v>
      </c>
      <c r="F255" s="461">
        <f t="shared" si="22"/>
        <v>0</v>
      </c>
      <c r="G255" s="461">
        <f t="shared" si="23"/>
        <v>100</v>
      </c>
      <c r="H255" s="995">
        <f>H256</f>
        <v>0</v>
      </c>
      <c r="J255" s="340">
        <f t="shared" si="21"/>
        <v>2500000</v>
      </c>
    </row>
    <row r="256" spans="1:10" ht="13.5" customHeight="1" x14ac:dyDescent="0.3">
      <c r="A256" s="732" t="s">
        <v>298</v>
      </c>
      <c r="B256" s="4" t="s">
        <v>725</v>
      </c>
      <c r="C256" s="6">
        <v>2500000</v>
      </c>
      <c r="D256" s="462">
        <f>RREKAP!I268</f>
        <v>2500000</v>
      </c>
      <c r="E256" s="462">
        <f t="shared" si="24"/>
        <v>0</v>
      </c>
      <c r="F256" s="462">
        <f t="shared" si="22"/>
        <v>0</v>
      </c>
      <c r="G256" s="462">
        <f t="shared" si="23"/>
        <v>100</v>
      </c>
      <c r="H256" s="1021"/>
      <c r="J256" s="340">
        <f t="shared" si="21"/>
        <v>2500000</v>
      </c>
    </row>
    <row r="257" spans="1:10" ht="13.5" customHeight="1" thickBot="1" x14ac:dyDescent="0.3">
      <c r="A257" s="764" t="s">
        <v>49</v>
      </c>
      <c r="B257" s="78" t="s">
        <v>50</v>
      </c>
      <c r="C257" s="79">
        <f t="shared" ref="C257:D259" si="26">C258</f>
        <v>1250000</v>
      </c>
      <c r="D257" s="79">
        <f t="shared" si="26"/>
        <v>1250000</v>
      </c>
      <c r="E257" s="467">
        <f t="shared" si="24"/>
        <v>0</v>
      </c>
      <c r="F257" s="467">
        <f t="shared" si="22"/>
        <v>0</v>
      </c>
      <c r="G257" s="467">
        <f t="shared" si="23"/>
        <v>100</v>
      </c>
      <c r="H257" s="992">
        <f>H258</f>
        <v>0</v>
      </c>
      <c r="J257" s="340">
        <f t="shared" si="21"/>
        <v>1250000</v>
      </c>
    </row>
    <row r="258" spans="1:10" ht="13.5" customHeight="1" thickBot="1" x14ac:dyDescent="0.3">
      <c r="A258" s="985" t="s">
        <v>299</v>
      </c>
      <c r="B258" s="455" t="s">
        <v>136</v>
      </c>
      <c r="C258" s="482">
        <f t="shared" si="26"/>
        <v>1250000</v>
      </c>
      <c r="D258" s="482">
        <f t="shared" si="26"/>
        <v>1250000</v>
      </c>
      <c r="E258" s="31">
        <f t="shared" si="24"/>
        <v>0</v>
      </c>
      <c r="F258" s="31">
        <f t="shared" si="22"/>
        <v>0</v>
      </c>
      <c r="G258" s="31">
        <f t="shared" si="23"/>
        <v>100</v>
      </c>
      <c r="H258" s="994">
        <f>H259</f>
        <v>0</v>
      </c>
      <c r="J258" s="340">
        <f t="shared" si="21"/>
        <v>1250000</v>
      </c>
    </row>
    <row r="259" spans="1:10" ht="13.5" customHeight="1" x14ac:dyDescent="0.25">
      <c r="A259" s="760" t="s">
        <v>300</v>
      </c>
      <c r="B259" s="490" t="s">
        <v>206</v>
      </c>
      <c r="C259" s="491">
        <f t="shared" si="26"/>
        <v>1250000</v>
      </c>
      <c r="D259" s="491">
        <f t="shared" si="26"/>
        <v>1250000</v>
      </c>
      <c r="E259" s="461">
        <f t="shared" si="24"/>
        <v>0</v>
      </c>
      <c r="F259" s="461">
        <f t="shared" si="22"/>
        <v>0</v>
      </c>
      <c r="G259" s="461">
        <f t="shared" si="23"/>
        <v>100</v>
      </c>
      <c r="H259" s="995">
        <f>H260</f>
        <v>0</v>
      </c>
      <c r="J259" s="340">
        <f t="shared" si="21"/>
        <v>1250000</v>
      </c>
    </row>
    <row r="260" spans="1:10" ht="13.5" customHeight="1" x14ac:dyDescent="0.3">
      <c r="A260" s="732" t="s">
        <v>301</v>
      </c>
      <c r="B260" s="4" t="s">
        <v>724</v>
      </c>
      <c r="C260" s="6">
        <v>1250000</v>
      </c>
      <c r="D260" s="462">
        <f>RREKAP!I272</f>
        <v>1250000</v>
      </c>
      <c r="E260" s="462">
        <f t="shared" si="24"/>
        <v>0</v>
      </c>
      <c r="F260" s="462">
        <f t="shared" si="22"/>
        <v>0</v>
      </c>
      <c r="G260" s="462">
        <f t="shared" si="23"/>
        <v>100</v>
      </c>
      <c r="H260" s="1021"/>
      <c r="J260" s="340">
        <f t="shared" si="21"/>
        <v>1250000</v>
      </c>
    </row>
    <row r="261" spans="1:10" ht="13.5" customHeight="1" thickBot="1" x14ac:dyDescent="0.3">
      <c r="A261" s="988" t="s">
        <v>859</v>
      </c>
      <c r="B261" s="485" t="s">
        <v>879</v>
      </c>
      <c r="C261" s="486">
        <f>C262+C267+C272</f>
        <v>91200000</v>
      </c>
      <c r="D261" s="486">
        <f>D262+D267+D272</f>
        <v>90746000</v>
      </c>
      <c r="E261" s="467">
        <f t="shared" si="24"/>
        <v>-454000</v>
      </c>
      <c r="F261" s="467">
        <f t="shared" si="22"/>
        <v>-0.49780701754385964</v>
      </c>
      <c r="G261" s="467">
        <f t="shared" si="23"/>
        <v>99.502192982456137</v>
      </c>
      <c r="H261" s="996">
        <f>H262+H267+H272</f>
        <v>0</v>
      </c>
      <c r="J261" s="340">
        <f t="shared" si="21"/>
        <v>90746000</v>
      </c>
    </row>
    <row r="262" spans="1:10" ht="13.5" customHeight="1" thickBot="1" x14ac:dyDescent="0.3">
      <c r="A262" s="979" t="s">
        <v>860</v>
      </c>
      <c r="B262" s="455" t="s">
        <v>80</v>
      </c>
      <c r="C262" s="482">
        <f>C263</f>
        <v>1270000</v>
      </c>
      <c r="D262" s="482">
        <f>D263</f>
        <v>1270000</v>
      </c>
      <c r="E262" s="31">
        <f t="shared" si="24"/>
        <v>0</v>
      </c>
      <c r="F262" s="31">
        <f t="shared" si="22"/>
        <v>0</v>
      </c>
      <c r="G262" s="31">
        <f t="shared" si="23"/>
        <v>100</v>
      </c>
      <c r="H262" s="994">
        <f>H263</f>
        <v>0</v>
      </c>
      <c r="J262" s="340">
        <f t="shared" si="21"/>
        <v>1270000</v>
      </c>
    </row>
    <row r="263" spans="1:10" ht="13.5" customHeight="1" x14ac:dyDescent="0.25">
      <c r="A263" s="981" t="s">
        <v>861</v>
      </c>
      <c r="B263" s="442" t="s">
        <v>137</v>
      </c>
      <c r="C263" s="487">
        <f>C264+C265+C266</f>
        <v>1270000</v>
      </c>
      <c r="D263" s="487">
        <f>D264+D265+D266</f>
        <v>1270000</v>
      </c>
      <c r="E263" s="461">
        <f t="shared" si="24"/>
        <v>0</v>
      </c>
      <c r="F263" s="461">
        <f t="shared" si="22"/>
        <v>0</v>
      </c>
      <c r="G263" s="461">
        <f t="shared" si="23"/>
        <v>100</v>
      </c>
      <c r="H263" s="997">
        <f>H264+H265+H266</f>
        <v>0</v>
      </c>
      <c r="J263" s="340">
        <f t="shared" si="21"/>
        <v>1270000</v>
      </c>
    </row>
    <row r="264" spans="1:10" ht="13.5" customHeight="1" x14ac:dyDescent="0.3">
      <c r="A264" s="983" t="s">
        <v>862</v>
      </c>
      <c r="B264" s="4" t="s">
        <v>179</v>
      </c>
      <c r="C264" s="6">
        <v>670000</v>
      </c>
      <c r="D264" s="462">
        <f>RREKAP!I276</f>
        <v>670000</v>
      </c>
      <c r="E264" s="462">
        <f t="shared" si="24"/>
        <v>0</v>
      </c>
      <c r="F264" s="462">
        <f t="shared" si="22"/>
        <v>0</v>
      </c>
      <c r="G264" s="462">
        <f t="shared" si="23"/>
        <v>100</v>
      </c>
      <c r="H264" s="1021"/>
      <c r="J264" s="340">
        <f t="shared" si="21"/>
        <v>670000</v>
      </c>
    </row>
    <row r="265" spans="1:10" ht="13.5" customHeight="1" x14ac:dyDescent="0.3">
      <c r="A265" s="983" t="s">
        <v>863</v>
      </c>
      <c r="B265" s="4" t="s">
        <v>877</v>
      </c>
      <c r="C265" s="6">
        <v>300000</v>
      </c>
      <c r="D265" s="462">
        <f>RREKAP!I277</f>
        <v>300000</v>
      </c>
      <c r="E265" s="462">
        <f t="shared" si="24"/>
        <v>0</v>
      </c>
      <c r="F265" s="462">
        <f t="shared" si="22"/>
        <v>0</v>
      </c>
      <c r="G265" s="462">
        <f t="shared" si="23"/>
        <v>100</v>
      </c>
      <c r="H265" s="1021"/>
      <c r="J265" s="340">
        <f t="shared" si="21"/>
        <v>300000</v>
      </c>
    </row>
    <row r="266" spans="1:10" ht="13.5" customHeight="1" x14ac:dyDescent="0.3">
      <c r="A266" s="983" t="s">
        <v>864</v>
      </c>
      <c r="B266" s="4" t="s">
        <v>878</v>
      </c>
      <c r="C266" s="6">
        <v>300000</v>
      </c>
      <c r="D266" s="462">
        <f>RREKAP!I278</f>
        <v>300000</v>
      </c>
      <c r="E266" s="462">
        <f t="shared" si="24"/>
        <v>0</v>
      </c>
      <c r="F266" s="462">
        <f t="shared" si="22"/>
        <v>0</v>
      </c>
      <c r="G266" s="462">
        <f t="shared" si="23"/>
        <v>100</v>
      </c>
      <c r="H266" s="1021"/>
      <c r="J266" s="340">
        <f t="shared" si="21"/>
        <v>300000</v>
      </c>
    </row>
    <row r="267" spans="1:10" ht="13.5" customHeight="1" thickBot="1" x14ac:dyDescent="0.3">
      <c r="A267" s="742" t="s">
        <v>865</v>
      </c>
      <c r="B267" s="464" t="s">
        <v>136</v>
      </c>
      <c r="C267" s="484">
        <f>C268+C270</f>
        <v>1476000</v>
      </c>
      <c r="D267" s="484">
        <f>D268+D270</f>
        <v>1476000</v>
      </c>
      <c r="E267" s="31">
        <f t="shared" si="24"/>
        <v>0</v>
      </c>
      <c r="F267" s="31">
        <f t="shared" si="22"/>
        <v>0</v>
      </c>
      <c r="G267" s="31">
        <f t="shared" si="23"/>
        <v>100</v>
      </c>
      <c r="H267" s="998">
        <f>H268+H270</f>
        <v>0</v>
      </c>
      <c r="J267" s="340">
        <f t="shared" si="21"/>
        <v>1476000</v>
      </c>
    </row>
    <row r="268" spans="1:10" ht="13.5" customHeight="1" x14ac:dyDescent="0.25">
      <c r="A268" s="981" t="s">
        <v>866</v>
      </c>
      <c r="B268" s="442" t="s">
        <v>139</v>
      </c>
      <c r="C268" s="487">
        <f>C269</f>
        <v>576000</v>
      </c>
      <c r="D268" s="487">
        <f>D269</f>
        <v>576000</v>
      </c>
      <c r="E268" s="461">
        <f t="shared" si="24"/>
        <v>0</v>
      </c>
      <c r="F268" s="461">
        <f t="shared" si="22"/>
        <v>0</v>
      </c>
      <c r="G268" s="461">
        <f t="shared" si="23"/>
        <v>100</v>
      </c>
      <c r="H268" s="997">
        <f>H269</f>
        <v>0</v>
      </c>
      <c r="J268" s="340">
        <f t="shared" si="21"/>
        <v>576000</v>
      </c>
    </row>
    <row r="269" spans="1:10" ht="13.5" customHeight="1" x14ac:dyDescent="0.3">
      <c r="A269" s="983" t="s">
        <v>867</v>
      </c>
      <c r="B269" s="4" t="s">
        <v>213</v>
      </c>
      <c r="C269" s="6">
        <v>576000</v>
      </c>
      <c r="D269" s="462">
        <f>RREKAP!I281</f>
        <v>576000</v>
      </c>
      <c r="E269" s="462">
        <f t="shared" si="24"/>
        <v>0</v>
      </c>
      <c r="F269" s="462">
        <f t="shared" si="22"/>
        <v>0</v>
      </c>
      <c r="G269" s="462">
        <f t="shared" si="23"/>
        <v>100</v>
      </c>
      <c r="H269" s="1021"/>
      <c r="J269" s="340">
        <f t="shared" si="21"/>
        <v>576000</v>
      </c>
    </row>
    <row r="270" spans="1:10" ht="13.5" customHeight="1" x14ac:dyDescent="0.25">
      <c r="A270" s="983" t="s">
        <v>868</v>
      </c>
      <c r="B270" s="4" t="s">
        <v>876</v>
      </c>
      <c r="C270" s="6">
        <f>C271</f>
        <v>900000</v>
      </c>
      <c r="D270" s="6">
        <f>D271</f>
        <v>900000</v>
      </c>
      <c r="E270" s="462">
        <f t="shared" si="24"/>
        <v>0</v>
      </c>
      <c r="F270" s="462">
        <f t="shared" si="22"/>
        <v>0</v>
      </c>
      <c r="G270" s="462">
        <f t="shared" si="23"/>
        <v>100</v>
      </c>
      <c r="H270" s="949">
        <f>H271</f>
        <v>0</v>
      </c>
      <c r="J270" s="340">
        <f t="shared" si="21"/>
        <v>900000</v>
      </c>
    </row>
    <row r="271" spans="1:10" ht="13.5" customHeight="1" x14ac:dyDescent="0.3">
      <c r="A271" s="983" t="s">
        <v>874</v>
      </c>
      <c r="B271" s="4" t="s">
        <v>875</v>
      </c>
      <c r="C271" s="6">
        <v>900000</v>
      </c>
      <c r="D271" s="462">
        <f>RREKAP!I283</f>
        <v>900000</v>
      </c>
      <c r="E271" s="462">
        <f t="shared" si="24"/>
        <v>0</v>
      </c>
      <c r="F271" s="462">
        <f t="shared" si="22"/>
        <v>0</v>
      </c>
      <c r="G271" s="462">
        <f t="shared" si="23"/>
        <v>100</v>
      </c>
      <c r="H271" s="1021"/>
      <c r="J271" s="340">
        <f t="shared" si="21"/>
        <v>900000</v>
      </c>
    </row>
    <row r="272" spans="1:10" ht="13.5" customHeight="1" thickBot="1" x14ac:dyDescent="0.3">
      <c r="A272" s="742" t="s">
        <v>869</v>
      </c>
      <c r="B272" s="464" t="s">
        <v>258</v>
      </c>
      <c r="C272" s="484">
        <f>C273</f>
        <v>88454000</v>
      </c>
      <c r="D272" s="484">
        <f>D273</f>
        <v>88000000</v>
      </c>
      <c r="E272" s="31">
        <f t="shared" si="24"/>
        <v>-454000</v>
      </c>
      <c r="F272" s="31">
        <f t="shared" si="22"/>
        <v>-0.51326113007891117</v>
      </c>
      <c r="G272" s="31">
        <f t="shared" si="23"/>
        <v>99.486738869921084</v>
      </c>
      <c r="H272" s="998">
        <f>H273</f>
        <v>0</v>
      </c>
      <c r="J272" s="340">
        <f t="shared" si="21"/>
        <v>88000000</v>
      </c>
    </row>
    <row r="273" spans="1:10" ht="13.5" customHeight="1" x14ac:dyDescent="0.25">
      <c r="A273" s="981" t="s">
        <v>870</v>
      </c>
      <c r="B273" s="442" t="s">
        <v>872</v>
      </c>
      <c r="C273" s="487">
        <f>C274</f>
        <v>88454000</v>
      </c>
      <c r="D273" s="487">
        <f>D274</f>
        <v>88000000</v>
      </c>
      <c r="E273" s="461">
        <f t="shared" si="24"/>
        <v>-454000</v>
      </c>
      <c r="F273" s="461">
        <f t="shared" si="22"/>
        <v>-0.51326113007891117</v>
      </c>
      <c r="G273" s="461">
        <f t="shared" si="23"/>
        <v>99.486738869921084</v>
      </c>
      <c r="H273" s="997">
        <f>H274</f>
        <v>0</v>
      </c>
      <c r="J273" s="340">
        <f t="shared" si="21"/>
        <v>88000000</v>
      </c>
    </row>
    <row r="274" spans="1:10" ht="13.5" customHeight="1" x14ac:dyDescent="0.3">
      <c r="A274" s="983" t="s">
        <v>871</v>
      </c>
      <c r="B274" s="4" t="s">
        <v>873</v>
      </c>
      <c r="C274" s="6">
        <v>88454000</v>
      </c>
      <c r="D274" s="462">
        <f>RREKAP!I286</f>
        <v>88000000</v>
      </c>
      <c r="E274" s="462">
        <f t="shared" si="24"/>
        <v>-454000</v>
      </c>
      <c r="F274" s="462">
        <f t="shared" si="22"/>
        <v>-0.51326113007891117</v>
      </c>
      <c r="G274" s="462">
        <f t="shared" si="23"/>
        <v>99.486738869921084</v>
      </c>
      <c r="H274" s="1021"/>
      <c r="J274" s="340">
        <f t="shared" si="21"/>
        <v>88000000</v>
      </c>
    </row>
    <row r="275" spans="1:10" ht="13.5" customHeight="1" x14ac:dyDescent="0.25">
      <c r="A275" s="728" t="s">
        <v>880</v>
      </c>
      <c r="B275" s="36" t="s">
        <v>885</v>
      </c>
      <c r="C275" s="483">
        <f t="shared" ref="C275:D278" si="27">C276</f>
        <v>3750000</v>
      </c>
      <c r="D275" s="483">
        <f t="shared" si="27"/>
        <v>3750000</v>
      </c>
      <c r="E275" s="471">
        <f t="shared" si="24"/>
        <v>0</v>
      </c>
      <c r="F275" s="471">
        <f t="shared" si="22"/>
        <v>0</v>
      </c>
      <c r="G275" s="471">
        <f t="shared" si="23"/>
        <v>100</v>
      </c>
      <c r="H275" s="999">
        <f>H276</f>
        <v>0</v>
      </c>
      <c r="J275" s="340">
        <f t="shared" si="21"/>
        <v>3750000</v>
      </c>
    </row>
    <row r="276" spans="1:10" ht="13.5" customHeight="1" thickBot="1" x14ac:dyDescent="0.3">
      <c r="A276" s="766" t="s">
        <v>881</v>
      </c>
      <c r="B276" s="385" t="s">
        <v>886</v>
      </c>
      <c r="C276" s="423">
        <f t="shared" si="27"/>
        <v>3750000</v>
      </c>
      <c r="D276" s="423">
        <f t="shared" si="27"/>
        <v>3750000</v>
      </c>
      <c r="E276" s="467">
        <f t="shared" si="24"/>
        <v>0</v>
      </c>
      <c r="F276" s="467">
        <f t="shared" si="22"/>
        <v>0</v>
      </c>
      <c r="G276" s="467">
        <f t="shared" si="23"/>
        <v>100</v>
      </c>
      <c r="H276" s="967">
        <f>H277</f>
        <v>0</v>
      </c>
      <c r="J276" s="340">
        <f t="shared" si="21"/>
        <v>3750000</v>
      </c>
    </row>
    <row r="277" spans="1:10" ht="13.5" customHeight="1" thickBot="1" x14ac:dyDescent="0.3">
      <c r="A277" s="1000" t="s">
        <v>882</v>
      </c>
      <c r="B277" s="455" t="s">
        <v>136</v>
      </c>
      <c r="C277" s="482">
        <f t="shared" si="27"/>
        <v>3750000</v>
      </c>
      <c r="D277" s="482">
        <f t="shared" si="27"/>
        <v>3750000</v>
      </c>
      <c r="E277" s="31">
        <f t="shared" si="24"/>
        <v>0</v>
      </c>
      <c r="F277" s="31">
        <f t="shared" si="22"/>
        <v>0</v>
      </c>
      <c r="G277" s="31">
        <f t="shared" si="23"/>
        <v>100</v>
      </c>
      <c r="H277" s="994">
        <f>H278</f>
        <v>0</v>
      </c>
      <c r="J277" s="340">
        <f t="shared" si="21"/>
        <v>3750000</v>
      </c>
    </row>
    <row r="278" spans="1:10" ht="13.5" customHeight="1" x14ac:dyDescent="0.25">
      <c r="A278" s="750" t="s">
        <v>883</v>
      </c>
      <c r="B278" s="442" t="s">
        <v>887</v>
      </c>
      <c r="C278" s="487">
        <f t="shared" si="27"/>
        <v>3750000</v>
      </c>
      <c r="D278" s="487">
        <f t="shared" si="27"/>
        <v>3750000</v>
      </c>
      <c r="E278" s="461">
        <f t="shared" si="24"/>
        <v>0</v>
      </c>
      <c r="F278" s="461">
        <f t="shared" si="22"/>
        <v>0</v>
      </c>
      <c r="G278" s="461">
        <f t="shared" si="23"/>
        <v>100</v>
      </c>
      <c r="H278" s="997">
        <f>H279</f>
        <v>0</v>
      </c>
      <c r="J278" s="340">
        <f t="shared" si="21"/>
        <v>3750000</v>
      </c>
    </row>
    <row r="279" spans="1:10" ht="13.5" customHeight="1" x14ac:dyDescent="0.3">
      <c r="A279" s="378" t="s">
        <v>884</v>
      </c>
      <c r="B279" s="4" t="s">
        <v>888</v>
      </c>
      <c r="C279" s="6">
        <v>3750000</v>
      </c>
      <c r="D279" s="462">
        <f>RREKAP!I291</f>
        <v>3750000</v>
      </c>
      <c r="E279" s="462">
        <f t="shared" si="24"/>
        <v>0</v>
      </c>
      <c r="F279" s="462">
        <f t="shared" si="22"/>
        <v>0</v>
      </c>
      <c r="G279" s="462">
        <f t="shared" si="23"/>
        <v>100</v>
      </c>
      <c r="H279" s="1021"/>
      <c r="J279" s="340">
        <f t="shared" si="21"/>
        <v>3750000</v>
      </c>
    </row>
    <row r="280" spans="1:10" ht="13.5" customHeight="1" x14ac:dyDescent="0.25">
      <c r="A280" s="728" t="s">
        <v>104</v>
      </c>
      <c r="B280" s="36" t="s">
        <v>449</v>
      </c>
      <c r="C280" s="37">
        <f>C281</f>
        <v>52000000</v>
      </c>
      <c r="D280" s="37">
        <f>D281</f>
        <v>51999750</v>
      </c>
      <c r="E280" s="37">
        <f>E281</f>
        <v>-250</v>
      </c>
      <c r="F280" s="37">
        <f>F281</f>
        <v>-4.807692307692308E-4</v>
      </c>
      <c r="G280" s="37">
        <f>G281</f>
        <v>99.999519230769224</v>
      </c>
      <c r="H280" s="977">
        <f>H281+H287</f>
        <v>0</v>
      </c>
      <c r="J280" s="340">
        <f t="shared" si="21"/>
        <v>51999750</v>
      </c>
    </row>
    <row r="281" spans="1:10" ht="13.5" customHeight="1" thickBot="1" x14ac:dyDescent="0.3">
      <c r="A281" s="772" t="s">
        <v>889</v>
      </c>
      <c r="B281" s="49" t="s">
        <v>988</v>
      </c>
      <c r="C281" s="50">
        <f>C282+C287</f>
        <v>52000000</v>
      </c>
      <c r="D281" s="50">
        <f>D282+D287</f>
        <v>51999750</v>
      </c>
      <c r="E281" s="467">
        <f t="shared" si="24"/>
        <v>-250</v>
      </c>
      <c r="F281" s="467">
        <f t="shared" si="22"/>
        <v>-4.807692307692308E-4</v>
      </c>
      <c r="G281" s="467">
        <f t="shared" si="23"/>
        <v>99.999519230769224</v>
      </c>
      <c r="H281" s="1001">
        <f>H282</f>
        <v>0</v>
      </c>
      <c r="J281" s="340">
        <f t="shared" si="21"/>
        <v>51999750</v>
      </c>
    </row>
    <row r="282" spans="1:10" ht="13.5" customHeight="1" thickBot="1" x14ac:dyDescent="0.3">
      <c r="A282" s="987" t="s">
        <v>890</v>
      </c>
      <c r="B282" s="455" t="s">
        <v>80</v>
      </c>
      <c r="C282" s="456">
        <f>C283+C285</f>
        <v>51870000</v>
      </c>
      <c r="D282" s="456">
        <f>D283+D285</f>
        <v>51870000</v>
      </c>
      <c r="E282" s="31">
        <f t="shared" si="24"/>
        <v>0</v>
      </c>
      <c r="F282" s="31">
        <f t="shared" si="22"/>
        <v>0</v>
      </c>
      <c r="G282" s="31">
        <f t="shared" si="23"/>
        <v>100</v>
      </c>
      <c r="H282" s="980">
        <f>H283+H285</f>
        <v>0</v>
      </c>
      <c r="J282" s="340">
        <f t="shared" si="21"/>
        <v>51870000</v>
      </c>
    </row>
    <row r="283" spans="1:10" ht="13.5" customHeight="1" x14ac:dyDescent="0.25">
      <c r="A283" s="750" t="s">
        <v>891</v>
      </c>
      <c r="B283" s="442" t="s">
        <v>302</v>
      </c>
      <c r="C283" s="417">
        <f>C284</f>
        <v>8300000</v>
      </c>
      <c r="D283" s="417">
        <f>D284</f>
        <v>8300000</v>
      </c>
      <c r="E283" s="461">
        <f t="shared" si="24"/>
        <v>0</v>
      </c>
      <c r="F283" s="461">
        <f t="shared" si="22"/>
        <v>0</v>
      </c>
      <c r="G283" s="461">
        <f t="shared" si="23"/>
        <v>100</v>
      </c>
      <c r="H283" s="982">
        <f>H284</f>
        <v>0</v>
      </c>
      <c r="J283" s="340">
        <f t="shared" si="21"/>
        <v>8300000</v>
      </c>
    </row>
    <row r="284" spans="1:10" ht="13.5" customHeight="1" x14ac:dyDescent="0.3">
      <c r="A284" s="732" t="s">
        <v>892</v>
      </c>
      <c r="B284" s="4" t="s">
        <v>179</v>
      </c>
      <c r="C284" s="16">
        <v>8300000</v>
      </c>
      <c r="D284" s="462">
        <f>RREKAP!I303</f>
        <v>8300000</v>
      </c>
      <c r="E284" s="462">
        <f t="shared" si="24"/>
        <v>0</v>
      </c>
      <c r="F284" s="462">
        <f t="shared" si="22"/>
        <v>0</v>
      </c>
      <c r="G284" s="462">
        <f t="shared" si="23"/>
        <v>100</v>
      </c>
      <c r="H284" s="1021"/>
      <c r="J284" s="340">
        <f t="shared" si="21"/>
        <v>8300000</v>
      </c>
    </row>
    <row r="285" spans="1:10" ht="13.5" customHeight="1" x14ac:dyDescent="0.25">
      <c r="A285" s="732" t="s">
        <v>893</v>
      </c>
      <c r="B285" s="4" t="s">
        <v>768</v>
      </c>
      <c r="C285" s="16">
        <f>C286</f>
        <v>43570000</v>
      </c>
      <c r="D285" s="16">
        <f>D286</f>
        <v>43570000</v>
      </c>
      <c r="E285" s="462">
        <f t="shared" si="24"/>
        <v>0</v>
      </c>
      <c r="F285" s="462">
        <f t="shared" si="22"/>
        <v>0</v>
      </c>
      <c r="G285" s="462">
        <f t="shared" si="23"/>
        <v>100</v>
      </c>
      <c r="H285" s="984">
        <f>H286</f>
        <v>0</v>
      </c>
      <c r="J285" s="340">
        <f t="shared" si="21"/>
        <v>43570000</v>
      </c>
    </row>
    <row r="286" spans="1:10" ht="13.5" customHeight="1" thickBot="1" x14ac:dyDescent="0.35">
      <c r="A286" s="736" t="s">
        <v>894</v>
      </c>
      <c r="B286" s="32" t="s">
        <v>303</v>
      </c>
      <c r="C286" s="33">
        <v>43570000</v>
      </c>
      <c r="D286" s="499">
        <f>RREKAP!I305</f>
        <v>43570000</v>
      </c>
      <c r="E286" s="499">
        <f t="shared" si="24"/>
        <v>0</v>
      </c>
      <c r="F286" s="499">
        <f t="shared" si="22"/>
        <v>0</v>
      </c>
      <c r="G286" s="499">
        <f t="shared" si="23"/>
        <v>100</v>
      </c>
      <c r="H286" s="1025"/>
      <c r="J286" s="340">
        <f t="shared" si="21"/>
        <v>43570000</v>
      </c>
    </row>
    <row r="287" spans="1:10" ht="13.5" customHeight="1" thickBot="1" x14ac:dyDescent="0.3">
      <c r="A287" s="748" t="s">
        <v>895</v>
      </c>
      <c r="B287" s="3" t="s">
        <v>136</v>
      </c>
      <c r="C287" s="43">
        <f>C288+C290</f>
        <v>130000</v>
      </c>
      <c r="D287" s="43">
        <f>D288+D290</f>
        <v>129750</v>
      </c>
      <c r="E287" s="472">
        <f t="shared" si="24"/>
        <v>-250</v>
      </c>
      <c r="F287" s="472">
        <f t="shared" si="22"/>
        <v>-0.19230769230769232</v>
      </c>
      <c r="G287" s="472">
        <f t="shared" si="23"/>
        <v>99.807692307692307</v>
      </c>
      <c r="H287" s="1002">
        <f>H288+H290</f>
        <v>0</v>
      </c>
      <c r="J287" s="340">
        <f t="shared" si="21"/>
        <v>129750</v>
      </c>
    </row>
    <row r="288" spans="1:10" ht="13.5" customHeight="1" x14ac:dyDescent="0.25">
      <c r="A288" s="768" t="s">
        <v>896</v>
      </c>
      <c r="B288" s="41" t="s">
        <v>139</v>
      </c>
      <c r="C288" s="42">
        <f>C289</f>
        <v>60000</v>
      </c>
      <c r="D288" s="42">
        <f>D289</f>
        <v>60000</v>
      </c>
      <c r="E288" s="511">
        <f t="shared" si="24"/>
        <v>0</v>
      </c>
      <c r="F288" s="511">
        <f t="shared" si="22"/>
        <v>0</v>
      </c>
      <c r="G288" s="511">
        <f t="shared" si="23"/>
        <v>100</v>
      </c>
      <c r="H288" s="1003">
        <f>H289</f>
        <v>0</v>
      </c>
      <c r="J288" s="340">
        <f t="shared" si="21"/>
        <v>60000</v>
      </c>
    </row>
    <row r="289" spans="1:10" ht="13.5" customHeight="1" x14ac:dyDescent="0.3">
      <c r="A289" s="378" t="s">
        <v>897</v>
      </c>
      <c r="B289" s="4" t="s">
        <v>213</v>
      </c>
      <c r="C289" s="16">
        <v>60000</v>
      </c>
      <c r="D289" s="462">
        <f>RREKAP!I308</f>
        <v>60000</v>
      </c>
      <c r="E289" s="462">
        <f t="shared" si="24"/>
        <v>0</v>
      </c>
      <c r="F289" s="462">
        <f t="shared" si="22"/>
        <v>0</v>
      </c>
      <c r="G289" s="462">
        <f t="shared" si="23"/>
        <v>100</v>
      </c>
      <c r="H289" s="1021"/>
      <c r="J289" s="340">
        <f t="shared" si="21"/>
        <v>60000</v>
      </c>
    </row>
    <row r="290" spans="1:10" ht="13.5" customHeight="1" x14ac:dyDescent="0.25">
      <c r="A290" s="378" t="s">
        <v>898</v>
      </c>
      <c r="B290" s="4" t="s">
        <v>141</v>
      </c>
      <c r="C290" s="16">
        <f>C291</f>
        <v>70000</v>
      </c>
      <c r="D290" s="16">
        <f>D291</f>
        <v>69750</v>
      </c>
      <c r="E290" s="462">
        <f t="shared" si="24"/>
        <v>-250</v>
      </c>
      <c r="F290" s="462">
        <f t="shared" si="22"/>
        <v>-0.35714285714285715</v>
      </c>
      <c r="G290" s="462">
        <f t="shared" si="23"/>
        <v>99.642857142857139</v>
      </c>
      <c r="H290" s="984">
        <f>H291</f>
        <v>0</v>
      </c>
      <c r="J290" s="340">
        <f t="shared" si="21"/>
        <v>69750</v>
      </c>
    </row>
    <row r="291" spans="1:10" ht="13.5" customHeight="1" x14ac:dyDescent="0.3">
      <c r="A291" s="378" t="s">
        <v>899</v>
      </c>
      <c r="B291" s="4" t="s">
        <v>142</v>
      </c>
      <c r="C291" s="16">
        <v>70000</v>
      </c>
      <c r="D291" s="462">
        <f>RREKAP!I310</f>
        <v>69750</v>
      </c>
      <c r="E291" s="462">
        <f t="shared" si="24"/>
        <v>-250</v>
      </c>
      <c r="F291" s="462">
        <f t="shared" si="22"/>
        <v>-0.35714285714285715</v>
      </c>
      <c r="G291" s="462">
        <f t="shared" si="23"/>
        <v>99.642857142857139</v>
      </c>
      <c r="H291" s="1021"/>
      <c r="J291" s="340">
        <f t="shared" si="21"/>
        <v>69750</v>
      </c>
    </row>
    <row r="292" spans="1:10" ht="13.5" customHeight="1" x14ac:dyDescent="0.3">
      <c r="A292" s="912"/>
      <c r="B292" s="879"/>
      <c r="C292" s="1026"/>
      <c r="D292" s="1027"/>
      <c r="E292" s="1027"/>
      <c r="F292" s="1027"/>
      <c r="G292" s="1027"/>
      <c r="H292" s="1028"/>
      <c r="J292" s="340"/>
    </row>
    <row r="293" spans="1:10" ht="13.5" customHeight="1" x14ac:dyDescent="0.3">
      <c r="A293" s="914"/>
      <c r="B293" s="7"/>
      <c r="C293" s="1029"/>
      <c r="D293" s="1030"/>
      <c r="E293" s="1274"/>
      <c r="F293" s="1030"/>
      <c r="G293" s="1030"/>
      <c r="H293" s="1031">
        <v>8</v>
      </c>
      <c r="J293" s="340"/>
    </row>
    <row r="294" spans="1:10" ht="12.6" customHeight="1" x14ac:dyDescent="0.3">
      <c r="A294" s="1017">
        <v>1</v>
      </c>
      <c r="B294" s="447">
        <v>2</v>
      </c>
      <c r="C294" s="447">
        <v>3</v>
      </c>
      <c r="D294" s="1018">
        <v>4</v>
      </c>
      <c r="E294" s="447">
        <v>5</v>
      </c>
      <c r="F294" s="447">
        <v>6</v>
      </c>
      <c r="G294" s="447">
        <v>7</v>
      </c>
      <c r="H294" s="1019">
        <v>8</v>
      </c>
      <c r="J294" s="340"/>
    </row>
    <row r="295" spans="1:10" ht="12.6" customHeight="1" x14ac:dyDescent="0.25">
      <c r="A295" s="728" t="s">
        <v>103</v>
      </c>
      <c r="B295" s="36" t="s">
        <v>93</v>
      </c>
      <c r="C295" s="37">
        <f>C296+C304</f>
        <v>6750000</v>
      </c>
      <c r="D295" s="37">
        <f>D296+D304</f>
        <v>6750000</v>
      </c>
      <c r="E295" s="471">
        <f t="shared" si="24"/>
        <v>0</v>
      </c>
      <c r="F295" s="471">
        <f t="shared" si="22"/>
        <v>0</v>
      </c>
      <c r="G295" s="471">
        <f t="shared" si="23"/>
        <v>100</v>
      </c>
      <c r="H295" s="977">
        <f>H296+H304</f>
        <v>0</v>
      </c>
      <c r="J295" s="340">
        <f t="shared" ref="J295:J362" si="28">E295+C295</f>
        <v>6750000</v>
      </c>
    </row>
    <row r="296" spans="1:10" ht="12.6" customHeight="1" thickBot="1" x14ac:dyDescent="0.3">
      <c r="A296" s="766" t="s">
        <v>51</v>
      </c>
      <c r="B296" s="385" t="s">
        <v>52</v>
      </c>
      <c r="C296" s="386">
        <f>C297</f>
        <v>2000000</v>
      </c>
      <c r="D296" s="386">
        <f>D297</f>
        <v>2000000</v>
      </c>
      <c r="E296" s="467">
        <f t="shared" si="24"/>
        <v>0</v>
      </c>
      <c r="F296" s="467">
        <f t="shared" ref="F296:F363" si="29">E296/C296*100</f>
        <v>0</v>
      </c>
      <c r="G296" s="467">
        <f t="shared" ref="G296:G363" si="30">D296/C296*100</f>
        <v>100</v>
      </c>
      <c r="H296" s="993">
        <f>H297</f>
        <v>0</v>
      </c>
      <c r="J296" s="340">
        <f t="shared" si="28"/>
        <v>2000000</v>
      </c>
    </row>
    <row r="297" spans="1:10" ht="12.6" customHeight="1" thickBot="1" x14ac:dyDescent="0.3">
      <c r="A297" s="985" t="s">
        <v>304</v>
      </c>
      <c r="B297" s="455" t="s">
        <v>136</v>
      </c>
      <c r="C297" s="456">
        <f>C298+C300+C302</f>
        <v>2000000</v>
      </c>
      <c r="D297" s="456">
        <f>D298+D300+D302</f>
        <v>2000000</v>
      </c>
      <c r="E297" s="31">
        <f t="shared" si="24"/>
        <v>0</v>
      </c>
      <c r="F297" s="31">
        <f t="shared" si="29"/>
        <v>0</v>
      </c>
      <c r="G297" s="31">
        <f t="shared" si="30"/>
        <v>100</v>
      </c>
      <c r="H297" s="980">
        <f>H298+H300+H302</f>
        <v>0</v>
      </c>
      <c r="J297" s="340">
        <f t="shared" si="28"/>
        <v>2000000</v>
      </c>
    </row>
    <row r="298" spans="1:10" ht="12.6" customHeight="1" x14ac:dyDescent="0.25">
      <c r="A298" s="760" t="s">
        <v>305</v>
      </c>
      <c r="B298" s="442" t="s">
        <v>139</v>
      </c>
      <c r="C298" s="417">
        <f>C299</f>
        <v>350000</v>
      </c>
      <c r="D298" s="417">
        <f>D299</f>
        <v>350000</v>
      </c>
      <c r="E298" s="461">
        <f t="shared" si="24"/>
        <v>0</v>
      </c>
      <c r="F298" s="461">
        <f t="shared" si="29"/>
        <v>0</v>
      </c>
      <c r="G298" s="461">
        <f t="shared" si="30"/>
        <v>100</v>
      </c>
      <c r="H298" s="982">
        <f>H299</f>
        <v>0</v>
      </c>
      <c r="J298" s="340">
        <f t="shared" si="28"/>
        <v>350000</v>
      </c>
    </row>
    <row r="299" spans="1:10" ht="12.6" customHeight="1" x14ac:dyDescent="0.3">
      <c r="A299" s="732" t="s">
        <v>306</v>
      </c>
      <c r="B299" s="4" t="s">
        <v>140</v>
      </c>
      <c r="C299" s="16">
        <v>350000</v>
      </c>
      <c r="D299" s="462">
        <f>RREKAP!I315</f>
        <v>350000</v>
      </c>
      <c r="E299" s="462">
        <f t="shared" si="24"/>
        <v>0</v>
      </c>
      <c r="F299" s="462">
        <f t="shared" si="29"/>
        <v>0</v>
      </c>
      <c r="G299" s="462">
        <f t="shared" si="30"/>
        <v>100</v>
      </c>
      <c r="H299" s="1021"/>
      <c r="J299" s="340">
        <f t="shared" si="28"/>
        <v>350000</v>
      </c>
    </row>
    <row r="300" spans="1:10" ht="12.6" customHeight="1" x14ac:dyDescent="0.25">
      <c r="A300" s="732" t="s">
        <v>307</v>
      </c>
      <c r="B300" s="4" t="s">
        <v>141</v>
      </c>
      <c r="C300" s="16">
        <f>C301</f>
        <v>120000</v>
      </c>
      <c r="D300" s="16">
        <f>D301</f>
        <v>120000</v>
      </c>
      <c r="E300" s="462">
        <f t="shared" si="24"/>
        <v>0</v>
      </c>
      <c r="F300" s="462">
        <f t="shared" si="29"/>
        <v>0</v>
      </c>
      <c r="G300" s="462">
        <f t="shared" si="30"/>
        <v>100</v>
      </c>
      <c r="H300" s="984">
        <f>H301</f>
        <v>0</v>
      </c>
      <c r="J300" s="340">
        <f t="shared" si="28"/>
        <v>120000</v>
      </c>
    </row>
    <row r="301" spans="1:10" ht="12.6" customHeight="1" x14ac:dyDescent="0.3">
      <c r="A301" s="732" t="s">
        <v>308</v>
      </c>
      <c r="B301" s="4" t="s">
        <v>142</v>
      </c>
      <c r="C301" s="16">
        <v>120000</v>
      </c>
      <c r="D301" s="462">
        <f>RREKAP!I317</f>
        <v>120000</v>
      </c>
      <c r="E301" s="462">
        <f t="shared" si="24"/>
        <v>0</v>
      </c>
      <c r="F301" s="462">
        <f t="shared" si="29"/>
        <v>0</v>
      </c>
      <c r="G301" s="462">
        <f t="shared" si="30"/>
        <v>100</v>
      </c>
      <c r="H301" s="1021"/>
      <c r="J301" s="340">
        <f t="shared" si="28"/>
        <v>120000</v>
      </c>
    </row>
    <row r="302" spans="1:10" ht="12.6" customHeight="1" x14ac:dyDescent="0.25">
      <c r="A302" s="732" t="s">
        <v>309</v>
      </c>
      <c r="B302" s="4" t="s">
        <v>143</v>
      </c>
      <c r="C302" s="16">
        <f>C303</f>
        <v>1530000</v>
      </c>
      <c r="D302" s="16">
        <f>D303</f>
        <v>1530000</v>
      </c>
      <c r="E302" s="462">
        <f t="shared" si="24"/>
        <v>0</v>
      </c>
      <c r="F302" s="462">
        <f t="shared" si="29"/>
        <v>0</v>
      </c>
      <c r="G302" s="462">
        <f t="shared" si="30"/>
        <v>100</v>
      </c>
      <c r="H302" s="984">
        <f>H303</f>
        <v>0</v>
      </c>
      <c r="J302" s="340">
        <f t="shared" si="28"/>
        <v>1530000</v>
      </c>
    </row>
    <row r="303" spans="1:10" ht="12.6" customHeight="1" x14ac:dyDescent="0.3">
      <c r="A303" s="732" t="s">
        <v>310</v>
      </c>
      <c r="B303" s="4" t="s">
        <v>144</v>
      </c>
      <c r="C303" s="16">
        <v>1530000</v>
      </c>
      <c r="D303" s="462">
        <f>RREKAP!I319</f>
        <v>1530000</v>
      </c>
      <c r="E303" s="499">
        <f t="shared" si="24"/>
        <v>0</v>
      </c>
      <c r="F303" s="499">
        <f t="shared" si="29"/>
        <v>0</v>
      </c>
      <c r="G303" s="499">
        <f t="shared" si="30"/>
        <v>100</v>
      </c>
      <c r="H303" s="1021"/>
      <c r="J303" s="340">
        <f t="shared" si="28"/>
        <v>1530000</v>
      </c>
    </row>
    <row r="304" spans="1:10" ht="12.6" customHeight="1" thickBot="1" x14ac:dyDescent="0.3">
      <c r="A304" s="764" t="s">
        <v>900</v>
      </c>
      <c r="B304" s="78" t="s">
        <v>901</v>
      </c>
      <c r="C304" s="79">
        <f>C305+C308</f>
        <v>4750000</v>
      </c>
      <c r="D304" s="79">
        <f>D305+D308</f>
        <v>4750000</v>
      </c>
      <c r="E304" s="467">
        <f t="shared" si="24"/>
        <v>0</v>
      </c>
      <c r="F304" s="467">
        <f t="shared" si="29"/>
        <v>0</v>
      </c>
      <c r="G304" s="467">
        <f t="shared" si="30"/>
        <v>100</v>
      </c>
      <c r="H304" s="992">
        <f>H305+H308</f>
        <v>0</v>
      </c>
      <c r="J304" s="340">
        <f t="shared" si="28"/>
        <v>4750000</v>
      </c>
    </row>
    <row r="305" spans="1:10" ht="12.6" customHeight="1" thickBot="1" x14ac:dyDescent="0.3">
      <c r="A305" s="985" t="s">
        <v>902</v>
      </c>
      <c r="B305" s="455" t="s">
        <v>80</v>
      </c>
      <c r="C305" s="456">
        <f>C306</f>
        <v>1350000</v>
      </c>
      <c r="D305" s="456">
        <f>D306</f>
        <v>1350000</v>
      </c>
      <c r="E305" s="31">
        <f t="shared" si="24"/>
        <v>0</v>
      </c>
      <c r="F305" s="31">
        <f t="shared" si="29"/>
        <v>0</v>
      </c>
      <c r="G305" s="31">
        <f t="shared" si="30"/>
        <v>100</v>
      </c>
      <c r="H305" s="980">
        <f>H306</f>
        <v>0</v>
      </c>
      <c r="J305" s="340">
        <f t="shared" si="28"/>
        <v>1350000</v>
      </c>
    </row>
    <row r="306" spans="1:10" ht="12.6" customHeight="1" x14ac:dyDescent="0.25">
      <c r="A306" s="760" t="s">
        <v>903</v>
      </c>
      <c r="B306" s="442" t="s">
        <v>302</v>
      </c>
      <c r="C306" s="417">
        <f>C307</f>
        <v>1350000</v>
      </c>
      <c r="D306" s="417">
        <f>D307</f>
        <v>1350000</v>
      </c>
      <c r="E306" s="461">
        <f t="shared" si="24"/>
        <v>0</v>
      </c>
      <c r="F306" s="461">
        <f t="shared" si="29"/>
        <v>0</v>
      </c>
      <c r="G306" s="461">
        <f t="shared" si="30"/>
        <v>100</v>
      </c>
      <c r="H306" s="982">
        <f>H307</f>
        <v>0</v>
      </c>
      <c r="J306" s="340">
        <f t="shared" si="28"/>
        <v>1350000</v>
      </c>
    </row>
    <row r="307" spans="1:10" ht="12.6" customHeight="1" x14ac:dyDescent="0.3">
      <c r="A307" s="732" t="s">
        <v>904</v>
      </c>
      <c r="B307" s="4" t="s">
        <v>179</v>
      </c>
      <c r="C307" s="16">
        <v>1350000</v>
      </c>
      <c r="D307" s="462">
        <f>RREKAP!I323</f>
        <v>1350000</v>
      </c>
      <c r="E307" s="462">
        <f t="shared" si="24"/>
        <v>0</v>
      </c>
      <c r="F307" s="462">
        <f t="shared" si="29"/>
        <v>0</v>
      </c>
      <c r="G307" s="462">
        <f t="shared" si="30"/>
        <v>100</v>
      </c>
      <c r="H307" s="1021"/>
      <c r="J307" s="340">
        <f t="shared" si="28"/>
        <v>1350000</v>
      </c>
    </row>
    <row r="308" spans="1:10" ht="12.6" customHeight="1" thickBot="1" x14ac:dyDescent="0.3">
      <c r="A308" s="975" t="s">
        <v>905</v>
      </c>
      <c r="B308" s="464" t="s">
        <v>136</v>
      </c>
      <c r="C308" s="465">
        <f>C309+C311+C313</f>
        <v>3400000</v>
      </c>
      <c r="D308" s="465">
        <f>D309+D311+D313</f>
        <v>3400000</v>
      </c>
      <c r="E308" s="31">
        <f t="shared" si="24"/>
        <v>0</v>
      </c>
      <c r="F308" s="31">
        <f t="shared" si="29"/>
        <v>0</v>
      </c>
      <c r="G308" s="31">
        <f t="shared" si="30"/>
        <v>100</v>
      </c>
      <c r="H308" s="986">
        <f>H309+H311+H313</f>
        <v>0</v>
      </c>
      <c r="J308" s="340">
        <f t="shared" si="28"/>
        <v>3400000</v>
      </c>
    </row>
    <row r="309" spans="1:10" ht="12.6" customHeight="1" x14ac:dyDescent="0.25">
      <c r="A309" s="760" t="s">
        <v>906</v>
      </c>
      <c r="B309" s="442" t="s">
        <v>139</v>
      </c>
      <c r="C309" s="417">
        <f>C310</f>
        <v>310000</v>
      </c>
      <c r="D309" s="417">
        <f>D310</f>
        <v>310000</v>
      </c>
      <c r="E309" s="461">
        <f t="shared" si="24"/>
        <v>0</v>
      </c>
      <c r="F309" s="461">
        <f t="shared" si="29"/>
        <v>0</v>
      </c>
      <c r="G309" s="461">
        <f t="shared" si="30"/>
        <v>100</v>
      </c>
      <c r="H309" s="982">
        <f>H310</f>
        <v>0</v>
      </c>
      <c r="J309" s="340">
        <f t="shared" si="28"/>
        <v>310000</v>
      </c>
    </row>
    <row r="310" spans="1:10" ht="12.6" customHeight="1" x14ac:dyDescent="0.3">
      <c r="A310" s="732" t="s">
        <v>907</v>
      </c>
      <c r="B310" s="4" t="s">
        <v>213</v>
      </c>
      <c r="C310" s="16">
        <v>310000</v>
      </c>
      <c r="D310" s="462">
        <f>RREKAP!I326</f>
        <v>310000</v>
      </c>
      <c r="E310" s="462">
        <f t="shared" si="24"/>
        <v>0</v>
      </c>
      <c r="F310" s="462">
        <f t="shared" si="29"/>
        <v>0</v>
      </c>
      <c r="G310" s="462">
        <f t="shared" si="30"/>
        <v>100</v>
      </c>
      <c r="H310" s="1021"/>
      <c r="J310" s="340">
        <f t="shared" si="28"/>
        <v>310000</v>
      </c>
    </row>
    <row r="311" spans="1:10" ht="12.6" customHeight="1" x14ac:dyDescent="0.25">
      <c r="A311" s="732" t="s">
        <v>908</v>
      </c>
      <c r="B311" s="4" t="s">
        <v>141</v>
      </c>
      <c r="C311" s="16">
        <f>C312</f>
        <v>210000</v>
      </c>
      <c r="D311" s="16">
        <f>D312</f>
        <v>210000</v>
      </c>
      <c r="E311" s="462">
        <f t="shared" si="24"/>
        <v>0</v>
      </c>
      <c r="F311" s="462">
        <f t="shared" si="29"/>
        <v>0</v>
      </c>
      <c r="G311" s="462">
        <f t="shared" si="30"/>
        <v>100</v>
      </c>
      <c r="H311" s="984">
        <f>H312</f>
        <v>0</v>
      </c>
      <c r="J311" s="340">
        <f t="shared" si="28"/>
        <v>210000</v>
      </c>
    </row>
    <row r="312" spans="1:10" ht="12.6" customHeight="1" x14ac:dyDescent="0.3">
      <c r="A312" s="732" t="s">
        <v>909</v>
      </c>
      <c r="B312" s="4" t="s">
        <v>142</v>
      </c>
      <c r="C312" s="16">
        <v>210000</v>
      </c>
      <c r="D312" s="462">
        <f>RREKAP!I328</f>
        <v>210000</v>
      </c>
      <c r="E312" s="462">
        <f t="shared" si="24"/>
        <v>0</v>
      </c>
      <c r="F312" s="462">
        <f t="shared" si="29"/>
        <v>0</v>
      </c>
      <c r="G312" s="462">
        <f t="shared" si="30"/>
        <v>100</v>
      </c>
      <c r="H312" s="1021"/>
      <c r="J312" s="340">
        <f t="shared" si="28"/>
        <v>210000</v>
      </c>
    </row>
    <row r="313" spans="1:10" ht="12.6" customHeight="1" x14ac:dyDescent="0.25">
      <c r="A313" s="378" t="s">
        <v>910</v>
      </c>
      <c r="B313" s="5" t="s">
        <v>143</v>
      </c>
      <c r="C313" s="16">
        <f>C314</f>
        <v>2880000</v>
      </c>
      <c r="D313" s="16">
        <f>D314</f>
        <v>2880000</v>
      </c>
      <c r="E313" s="462">
        <f t="shared" si="24"/>
        <v>0</v>
      </c>
      <c r="F313" s="462">
        <f t="shared" si="29"/>
        <v>0</v>
      </c>
      <c r="G313" s="462">
        <f t="shared" si="30"/>
        <v>100</v>
      </c>
      <c r="H313" s="984">
        <f>H314</f>
        <v>0</v>
      </c>
      <c r="J313" s="340">
        <f t="shared" si="28"/>
        <v>2880000</v>
      </c>
    </row>
    <row r="314" spans="1:10" ht="12.6" customHeight="1" x14ac:dyDescent="0.3">
      <c r="A314" s="378" t="s">
        <v>911</v>
      </c>
      <c r="B314" s="5" t="s">
        <v>144</v>
      </c>
      <c r="C314" s="16">
        <v>2880000</v>
      </c>
      <c r="D314" s="462">
        <f>RREKAP!I330</f>
        <v>2880000</v>
      </c>
      <c r="E314" s="462">
        <f t="shared" si="24"/>
        <v>0</v>
      </c>
      <c r="F314" s="462">
        <f t="shared" si="29"/>
        <v>0</v>
      </c>
      <c r="G314" s="462">
        <f t="shared" si="30"/>
        <v>100</v>
      </c>
      <c r="H314" s="1021"/>
      <c r="J314" s="340">
        <f t="shared" si="28"/>
        <v>2880000</v>
      </c>
    </row>
    <row r="315" spans="1:10" ht="12.6" customHeight="1" x14ac:dyDescent="0.25">
      <c r="A315" s="1004" t="s">
        <v>773</v>
      </c>
      <c r="B315" s="469" t="s">
        <v>774</v>
      </c>
      <c r="C315" s="470">
        <f>C316+C330</f>
        <v>11500000</v>
      </c>
      <c r="D315" s="470">
        <f>D316+D330</f>
        <v>10744500</v>
      </c>
      <c r="E315" s="471">
        <f t="shared" si="24"/>
        <v>-755500</v>
      </c>
      <c r="F315" s="471">
        <f t="shared" si="29"/>
        <v>-6.5695652173913039</v>
      </c>
      <c r="G315" s="471">
        <f t="shared" si="30"/>
        <v>93.4304347826087</v>
      </c>
      <c r="H315" s="1005">
        <f>H316+H330</f>
        <v>0</v>
      </c>
      <c r="J315" s="340">
        <f t="shared" si="28"/>
        <v>10744500</v>
      </c>
    </row>
    <row r="316" spans="1:10" ht="12.6" customHeight="1" thickBot="1" x14ac:dyDescent="0.3">
      <c r="A316" s="371" t="s">
        <v>53</v>
      </c>
      <c r="B316" s="54" t="s">
        <v>54</v>
      </c>
      <c r="C316" s="48">
        <f>C317</f>
        <v>10000000</v>
      </c>
      <c r="D316" s="48">
        <f>D317</f>
        <v>9244500</v>
      </c>
      <c r="E316" s="467">
        <f t="shared" ref="E316:E386" si="31">D316-C316</f>
        <v>-755500</v>
      </c>
      <c r="F316" s="467">
        <f t="shared" si="29"/>
        <v>-7.5550000000000006</v>
      </c>
      <c r="G316" s="467">
        <f t="shared" si="30"/>
        <v>92.444999999999993</v>
      </c>
      <c r="H316" s="978">
        <f>H317</f>
        <v>0</v>
      </c>
      <c r="J316" s="340">
        <f t="shared" si="28"/>
        <v>9244500</v>
      </c>
    </row>
    <row r="317" spans="1:10" ht="12.6" customHeight="1" thickBot="1" x14ac:dyDescent="0.3">
      <c r="A317" s="1006" t="s">
        <v>311</v>
      </c>
      <c r="B317" s="455" t="s">
        <v>136</v>
      </c>
      <c r="C317" s="456">
        <f>C318+C320+C324+C327</f>
        <v>10000000</v>
      </c>
      <c r="D317" s="456">
        <f>D318+D320+D324+D327</f>
        <v>9244500</v>
      </c>
      <c r="E317" s="31">
        <f t="shared" si="31"/>
        <v>-755500</v>
      </c>
      <c r="F317" s="31">
        <f t="shared" si="29"/>
        <v>-7.5550000000000006</v>
      </c>
      <c r="G317" s="31">
        <f t="shared" si="30"/>
        <v>92.444999999999993</v>
      </c>
      <c r="H317" s="980">
        <f>H318+H320+H324+H327</f>
        <v>0</v>
      </c>
      <c r="J317" s="340">
        <f t="shared" si="28"/>
        <v>9244500</v>
      </c>
    </row>
    <row r="318" spans="1:10" ht="12.6" customHeight="1" x14ac:dyDescent="0.25">
      <c r="A318" s="1007" t="s">
        <v>312</v>
      </c>
      <c r="B318" s="442" t="s">
        <v>139</v>
      </c>
      <c r="C318" s="417">
        <f>C319</f>
        <v>1550000</v>
      </c>
      <c r="D318" s="417">
        <f>D319</f>
        <v>1550000</v>
      </c>
      <c r="E318" s="461">
        <f t="shared" si="31"/>
        <v>0</v>
      </c>
      <c r="F318" s="461">
        <f t="shared" si="29"/>
        <v>0</v>
      </c>
      <c r="G318" s="461">
        <f t="shared" si="30"/>
        <v>100</v>
      </c>
      <c r="H318" s="982">
        <f>H319</f>
        <v>0</v>
      </c>
      <c r="J318" s="340">
        <f t="shared" si="28"/>
        <v>1550000</v>
      </c>
    </row>
    <row r="319" spans="1:10" ht="12.6" customHeight="1" x14ac:dyDescent="0.3">
      <c r="A319" s="778" t="s">
        <v>313</v>
      </c>
      <c r="B319" s="4" t="s">
        <v>140</v>
      </c>
      <c r="C319" s="16">
        <v>1550000</v>
      </c>
      <c r="D319" s="462">
        <f>RREKAP!I344</f>
        <v>1550000</v>
      </c>
      <c r="E319" s="462">
        <f t="shared" si="31"/>
        <v>0</v>
      </c>
      <c r="F319" s="462">
        <f t="shared" si="29"/>
        <v>0</v>
      </c>
      <c r="G319" s="462">
        <f t="shared" si="30"/>
        <v>100</v>
      </c>
      <c r="H319" s="1021"/>
      <c r="J319" s="340">
        <f t="shared" si="28"/>
        <v>1550000</v>
      </c>
    </row>
    <row r="320" spans="1:10" ht="12.6" customHeight="1" x14ac:dyDescent="0.25">
      <c r="A320" s="778" t="s">
        <v>314</v>
      </c>
      <c r="B320" s="4" t="s">
        <v>141</v>
      </c>
      <c r="C320" s="16">
        <f>C321+C322+C323</f>
        <v>1350000</v>
      </c>
      <c r="D320" s="16">
        <f>D321+D322+D323</f>
        <v>594500</v>
      </c>
      <c r="E320" s="16">
        <f>E321+E322+E323</f>
        <v>-755500</v>
      </c>
      <c r="F320" s="462">
        <f t="shared" si="29"/>
        <v>-55.962962962962962</v>
      </c>
      <c r="G320" s="462">
        <f t="shared" si="30"/>
        <v>44.037037037037038</v>
      </c>
      <c r="H320" s="984">
        <f>H322+H323</f>
        <v>0</v>
      </c>
      <c r="J320" s="340">
        <f t="shared" si="28"/>
        <v>594500</v>
      </c>
    </row>
    <row r="321" spans="1:10" ht="12.6" customHeight="1" x14ac:dyDescent="0.25">
      <c r="A321" s="778" t="s">
        <v>1019</v>
      </c>
      <c r="B321" s="4" t="s">
        <v>723</v>
      </c>
      <c r="C321" s="16">
        <v>900000</v>
      </c>
      <c r="D321" s="16">
        <f>RREKAP!I346</f>
        <v>150000</v>
      </c>
      <c r="E321" s="462">
        <f>D321-C321</f>
        <v>-750000</v>
      </c>
      <c r="F321" s="462">
        <f t="shared" si="29"/>
        <v>-83.333333333333343</v>
      </c>
      <c r="G321" s="462">
        <f t="shared" si="30"/>
        <v>16.666666666666664</v>
      </c>
      <c r="H321" s="1266"/>
      <c r="J321" s="340"/>
    </row>
    <row r="322" spans="1:10" ht="12.6" customHeight="1" x14ac:dyDescent="0.3">
      <c r="A322" s="778" t="s">
        <v>315</v>
      </c>
      <c r="B322" s="5" t="s">
        <v>142</v>
      </c>
      <c r="C322" s="16">
        <v>450000</v>
      </c>
      <c r="D322" s="1268">
        <f>RREKAP!I347</f>
        <v>444500</v>
      </c>
      <c r="E322" s="462">
        <f t="shared" si="31"/>
        <v>-5500</v>
      </c>
      <c r="F322" s="462">
        <f t="shared" si="29"/>
        <v>-1.2222222222222223</v>
      </c>
      <c r="G322" s="462">
        <f t="shared" si="30"/>
        <v>98.777777777777771</v>
      </c>
      <c r="H322" s="1021"/>
      <c r="J322" s="340">
        <f t="shared" si="28"/>
        <v>444500</v>
      </c>
    </row>
    <row r="323" spans="1:10" ht="12.6" customHeight="1" x14ac:dyDescent="0.3">
      <c r="A323" s="778" t="s">
        <v>912</v>
      </c>
      <c r="B323" s="4" t="s">
        <v>387</v>
      </c>
      <c r="C323" s="16">
        <v>0</v>
      </c>
      <c r="D323" s="462">
        <f>RREKAP!I348</f>
        <v>0</v>
      </c>
      <c r="E323" s="462">
        <f t="shared" si="31"/>
        <v>0</v>
      </c>
      <c r="F323" s="462"/>
      <c r="G323" s="462"/>
      <c r="H323" s="1021"/>
      <c r="J323" s="340">
        <f t="shared" si="28"/>
        <v>0</v>
      </c>
    </row>
    <row r="324" spans="1:10" ht="12.6" customHeight="1" x14ac:dyDescent="0.25">
      <c r="A324" s="778" t="s">
        <v>316</v>
      </c>
      <c r="B324" s="4" t="s">
        <v>143</v>
      </c>
      <c r="C324" s="16">
        <f>C325+C326</f>
        <v>5000000</v>
      </c>
      <c r="D324" s="16">
        <f>D325+D326</f>
        <v>5000000</v>
      </c>
      <c r="E324" s="462">
        <f t="shared" si="31"/>
        <v>0</v>
      </c>
      <c r="F324" s="462">
        <f t="shared" si="29"/>
        <v>0</v>
      </c>
      <c r="G324" s="462">
        <f t="shared" si="30"/>
        <v>100</v>
      </c>
      <c r="H324" s="984">
        <f>H325+H326</f>
        <v>0</v>
      </c>
      <c r="J324" s="340">
        <f t="shared" si="28"/>
        <v>5000000</v>
      </c>
    </row>
    <row r="325" spans="1:10" ht="12.6" customHeight="1" x14ac:dyDescent="0.3">
      <c r="A325" s="778" t="s">
        <v>317</v>
      </c>
      <c r="B325" s="4" t="s">
        <v>144</v>
      </c>
      <c r="C325" s="16">
        <v>2250000</v>
      </c>
      <c r="D325" s="462">
        <f>RREKAP!I350</f>
        <v>2250000</v>
      </c>
      <c r="E325" s="462">
        <f t="shared" si="31"/>
        <v>0</v>
      </c>
      <c r="F325" s="462">
        <f t="shared" si="29"/>
        <v>0</v>
      </c>
      <c r="G325" s="462">
        <f t="shared" si="30"/>
        <v>100</v>
      </c>
      <c r="H325" s="1021"/>
      <c r="J325" s="340">
        <f t="shared" si="28"/>
        <v>2250000</v>
      </c>
    </row>
    <row r="326" spans="1:10" ht="12.6" customHeight="1" x14ac:dyDescent="0.3">
      <c r="A326" s="778" t="s">
        <v>913</v>
      </c>
      <c r="B326" s="4" t="s">
        <v>914</v>
      </c>
      <c r="C326" s="16">
        <v>2750000</v>
      </c>
      <c r="D326" s="462">
        <f>RREKAP!I351</f>
        <v>2750000</v>
      </c>
      <c r="E326" s="462">
        <f t="shared" si="31"/>
        <v>0</v>
      </c>
      <c r="F326" s="462">
        <f t="shared" si="29"/>
        <v>0</v>
      </c>
      <c r="G326" s="462">
        <f t="shared" si="30"/>
        <v>100</v>
      </c>
      <c r="H326" s="1021"/>
      <c r="J326" s="340">
        <f t="shared" si="28"/>
        <v>2750000</v>
      </c>
    </row>
    <row r="327" spans="1:10" ht="12.6" customHeight="1" x14ac:dyDescent="0.25">
      <c r="A327" s="778" t="s">
        <v>915</v>
      </c>
      <c r="B327" s="4" t="s">
        <v>918</v>
      </c>
      <c r="C327" s="16">
        <f>C328+C329</f>
        <v>2100000</v>
      </c>
      <c r="D327" s="16">
        <f>D328+D329</f>
        <v>2100000</v>
      </c>
      <c r="E327" s="462">
        <f t="shared" si="31"/>
        <v>0</v>
      </c>
      <c r="F327" s="462">
        <f t="shared" si="29"/>
        <v>0</v>
      </c>
      <c r="G327" s="462">
        <f t="shared" si="30"/>
        <v>100</v>
      </c>
      <c r="H327" s="984">
        <f>H328+H329</f>
        <v>0</v>
      </c>
      <c r="J327" s="340">
        <f t="shared" si="28"/>
        <v>2100000</v>
      </c>
    </row>
    <row r="328" spans="1:10" ht="12.6" customHeight="1" x14ac:dyDescent="0.3">
      <c r="A328" s="778" t="s">
        <v>916</v>
      </c>
      <c r="B328" s="4" t="s">
        <v>919</v>
      </c>
      <c r="C328" s="16">
        <v>1500000</v>
      </c>
      <c r="D328" s="462">
        <f>RREKAP!I353</f>
        <v>1500000</v>
      </c>
      <c r="E328" s="462">
        <f t="shared" si="31"/>
        <v>0</v>
      </c>
      <c r="F328" s="462">
        <f t="shared" si="29"/>
        <v>0</v>
      </c>
      <c r="G328" s="462">
        <f t="shared" si="30"/>
        <v>100</v>
      </c>
      <c r="H328" s="1021"/>
      <c r="J328" s="340">
        <f t="shared" si="28"/>
        <v>1500000</v>
      </c>
    </row>
    <row r="329" spans="1:10" ht="12.6" customHeight="1" x14ac:dyDescent="0.3">
      <c r="A329" s="778" t="s">
        <v>917</v>
      </c>
      <c r="B329" s="4" t="s">
        <v>920</v>
      </c>
      <c r="C329" s="16">
        <v>600000</v>
      </c>
      <c r="D329" s="462">
        <f>RREKAP!I354</f>
        <v>600000</v>
      </c>
      <c r="E329" s="499">
        <f t="shared" si="31"/>
        <v>0</v>
      </c>
      <c r="F329" s="499">
        <f t="shared" si="29"/>
        <v>0</v>
      </c>
      <c r="G329" s="499">
        <f t="shared" si="30"/>
        <v>100</v>
      </c>
      <c r="H329" s="1021"/>
      <c r="J329" s="340">
        <f t="shared" si="28"/>
        <v>600000</v>
      </c>
    </row>
    <row r="330" spans="1:10" ht="12.6" customHeight="1" thickBot="1" x14ac:dyDescent="0.3">
      <c r="A330" s="764" t="s">
        <v>921</v>
      </c>
      <c r="B330" s="480" t="s">
        <v>55</v>
      </c>
      <c r="C330" s="79">
        <f>C331</f>
        <v>1500000</v>
      </c>
      <c r="D330" s="79">
        <f>D331</f>
        <v>1500000</v>
      </c>
      <c r="E330" s="467">
        <f t="shared" si="31"/>
        <v>0</v>
      </c>
      <c r="F330" s="467">
        <f t="shared" si="29"/>
        <v>0</v>
      </c>
      <c r="G330" s="467">
        <f t="shared" si="30"/>
        <v>100</v>
      </c>
      <c r="H330" s="992">
        <f>H331</f>
        <v>0</v>
      </c>
      <c r="J330" s="340">
        <f t="shared" si="28"/>
        <v>1500000</v>
      </c>
    </row>
    <row r="331" spans="1:10" ht="12.6" customHeight="1" thickBot="1" x14ac:dyDescent="0.3">
      <c r="A331" s="1006" t="s">
        <v>922</v>
      </c>
      <c r="B331" s="455" t="s">
        <v>136</v>
      </c>
      <c r="C331" s="456">
        <f>C332+C334+C336</f>
        <v>1500000</v>
      </c>
      <c r="D331" s="456">
        <f>D332+D334+D336</f>
        <v>1500000</v>
      </c>
      <c r="E331" s="31">
        <f t="shared" si="31"/>
        <v>0</v>
      </c>
      <c r="F331" s="31">
        <f t="shared" si="29"/>
        <v>0</v>
      </c>
      <c r="G331" s="31">
        <f t="shared" si="30"/>
        <v>100</v>
      </c>
      <c r="H331" s="980">
        <f>H332+H334+H336</f>
        <v>0</v>
      </c>
      <c r="J331" s="340">
        <f t="shared" si="28"/>
        <v>1500000</v>
      </c>
    </row>
    <row r="332" spans="1:10" ht="12.6" customHeight="1" x14ac:dyDescent="0.25">
      <c r="A332" s="1007" t="s">
        <v>923</v>
      </c>
      <c r="B332" s="442" t="s">
        <v>139</v>
      </c>
      <c r="C332" s="417">
        <f>C333</f>
        <v>40000</v>
      </c>
      <c r="D332" s="417">
        <f>D333</f>
        <v>40000</v>
      </c>
      <c r="E332" s="461">
        <f t="shared" si="31"/>
        <v>0</v>
      </c>
      <c r="F332" s="461">
        <f t="shared" si="29"/>
        <v>0</v>
      </c>
      <c r="G332" s="461">
        <f t="shared" si="30"/>
        <v>100</v>
      </c>
      <c r="H332" s="982">
        <f>H333</f>
        <v>0</v>
      </c>
      <c r="J332" s="340">
        <f t="shared" si="28"/>
        <v>40000</v>
      </c>
    </row>
    <row r="333" spans="1:10" ht="12.6" customHeight="1" x14ac:dyDescent="0.3">
      <c r="A333" s="778" t="s">
        <v>924</v>
      </c>
      <c r="B333" s="4" t="s">
        <v>140</v>
      </c>
      <c r="C333" s="16">
        <v>40000</v>
      </c>
      <c r="D333" s="462">
        <f>RREKAP!I358</f>
        <v>40000</v>
      </c>
      <c r="E333" s="462">
        <f t="shared" si="31"/>
        <v>0</v>
      </c>
      <c r="F333" s="462">
        <f t="shared" si="29"/>
        <v>0</v>
      </c>
      <c r="G333" s="462">
        <f t="shared" si="30"/>
        <v>100</v>
      </c>
      <c r="H333" s="1021"/>
      <c r="J333" s="340">
        <f t="shared" si="28"/>
        <v>40000</v>
      </c>
    </row>
    <row r="334" spans="1:10" ht="12.6" customHeight="1" x14ac:dyDescent="0.25">
      <c r="A334" s="778" t="s">
        <v>925</v>
      </c>
      <c r="B334" s="4" t="s">
        <v>141</v>
      </c>
      <c r="C334" s="16">
        <f>C335</f>
        <v>50000</v>
      </c>
      <c r="D334" s="16">
        <f>D335</f>
        <v>50000</v>
      </c>
      <c r="E334" s="462">
        <f t="shared" si="31"/>
        <v>0</v>
      </c>
      <c r="F334" s="462">
        <f t="shared" si="29"/>
        <v>0</v>
      </c>
      <c r="G334" s="462">
        <f t="shared" si="30"/>
        <v>100</v>
      </c>
      <c r="H334" s="984">
        <f>H335</f>
        <v>0</v>
      </c>
      <c r="J334" s="340">
        <f t="shared" si="28"/>
        <v>50000</v>
      </c>
    </row>
    <row r="335" spans="1:10" ht="12.6" customHeight="1" x14ac:dyDescent="0.3">
      <c r="A335" s="778" t="s">
        <v>926</v>
      </c>
      <c r="B335" s="4" t="s">
        <v>142</v>
      </c>
      <c r="C335" s="16">
        <v>50000</v>
      </c>
      <c r="D335" s="462">
        <f>RREKAP!I360</f>
        <v>50000</v>
      </c>
      <c r="E335" s="462">
        <f t="shared" si="31"/>
        <v>0</v>
      </c>
      <c r="F335" s="462">
        <f t="shared" si="29"/>
        <v>0</v>
      </c>
      <c r="G335" s="462">
        <f t="shared" si="30"/>
        <v>100</v>
      </c>
      <c r="H335" s="1021"/>
      <c r="J335" s="340">
        <f t="shared" si="28"/>
        <v>50000</v>
      </c>
    </row>
    <row r="336" spans="1:10" ht="12.6" customHeight="1" x14ac:dyDescent="0.25">
      <c r="A336" s="778" t="s">
        <v>927</v>
      </c>
      <c r="B336" s="4" t="s">
        <v>143</v>
      </c>
      <c r="C336" s="16">
        <f>C337</f>
        <v>1410000</v>
      </c>
      <c r="D336" s="16">
        <f>D337</f>
        <v>1410000</v>
      </c>
      <c r="E336" s="462">
        <f t="shared" si="31"/>
        <v>0</v>
      </c>
      <c r="F336" s="462">
        <f t="shared" si="29"/>
        <v>0</v>
      </c>
      <c r="G336" s="462">
        <f t="shared" si="30"/>
        <v>100</v>
      </c>
      <c r="H336" s="984">
        <f>H337</f>
        <v>0</v>
      </c>
      <c r="J336" s="340">
        <f t="shared" si="28"/>
        <v>1410000</v>
      </c>
    </row>
    <row r="337" spans="1:10" ht="12.6" customHeight="1" x14ac:dyDescent="0.3">
      <c r="A337" s="778" t="s">
        <v>928</v>
      </c>
      <c r="B337" s="4" t="s">
        <v>144</v>
      </c>
      <c r="C337" s="16">
        <v>1410000</v>
      </c>
      <c r="D337" s="462">
        <f>RREKAP!I362</f>
        <v>1410000</v>
      </c>
      <c r="E337" s="462">
        <f t="shared" si="31"/>
        <v>0</v>
      </c>
      <c r="F337" s="462">
        <f t="shared" si="29"/>
        <v>0</v>
      </c>
      <c r="G337" s="462">
        <f t="shared" si="30"/>
        <v>100</v>
      </c>
      <c r="H337" s="1021"/>
      <c r="J337" s="340">
        <f t="shared" si="28"/>
        <v>1410000</v>
      </c>
    </row>
    <row r="338" spans="1:10" ht="12.6" customHeight="1" x14ac:dyDescent="0.3">
      <c r="A338" s="919"/>
      <c r="B338" s="7"/>
      <c r="C338" s="1029"/>
      <c r="D338" s="1030"/>
      <c r="E338" s="1030"/>
      <c r="F338" s="1030"/>
      <c r="G338" s="1030"/>
      <c r="H338" s="1031"/>
      <c r="J338" s="340"/>
    </row>
    <row r="339" spans="1:10" ht="12.95" customHeight="1" x14ac:dyDescent="0.3">
      <c r="A339" s="919"/>
      <c r="B339" s="7"/>
      <c r="C339" s="1029"/>
      <c r="D339" s="1030"/>
      <c r="E339" s="1030"/>
      <c r="F339" s="1030"/>
      <c r="G339" s="1030"/>
      <c r="H339" s="1031">
        <v>9</v>
      </c>
      <c r="J339" s="340"/>
    </row>
    <row r="340" spans="1:10" ht="12.95" customHeight="1" x14ac:dyDescent="0.3">
      <c r="A340" s="1017">
        <v>1</v>
      </c>
      <c r="B340" s="447">
        <v>2</v>
      </c>
      <c r="C340" s="447">
        <v>3</v>
      </c>
      <c r="D340" s="1018">
        <v>4</v>
      </c>
      <c r="E340" s="447">
        <v>5</v>
      </c>
      <c r="F340" s="447">
        <v>6</v>
      </c>
      <c r="G340" s="447">
        <v>7</v>
      </c>
      <c r="H340" s="1019">
        <v>8</v>
      </c>
      <c r="J340" s="340"/>
    </row>
    <row r="341" spans="1:10" ht="14.1" customHeight="1" x14ac:dyDescent="0.25">
      <c r="A341" s="728" t="s">
        <v>102</v>
      </c>
      <c r="B341" s="479" t="s">
        <v>94</v>
      </c>
      <c r="C341" s="37">
        <f>C342+C351+C360+C371</f>
        <v>15285000</v>
      </c>
      <c r="D341" s="37">
        <f>D342+D351+D360+D371</f>
        <v>15280000</v>
      </c>
      <c r="E341" s="471">
        <f t="shared" si="31"/>
        <v>-5000</v>
      </c>
      <c r="F341" s="471">
        <f t="shared" si="29"/>
        <v>-3.271180896303566E-2</v>
      </c>
      <c r="G341" s="471">
        <f t="shared" si="30"/>
        <v>99.967288191036957</v>
      </c>
      <c r="H341" s="977">
        <f>H342+H351+H360+H371</f>
        <v>0</v>
      </c>
      <c r="J341" s="340">
        <f t="shared" si="28"/>
        <v>15280000</v>
      </c>
    </row>
    <row r="342" spans="1:10" ht="14.1" customHeight="1" thickBot="1" x14ac:dyDescent="0.3">
      <c r="A342" s="371" t="s">
        <v>56</v>
      </c>
      <c r="B342" s="54" t="s">
        <v>57</v>
      </c>
      <c r="C342" s="48">
        <f>C343</f>
        <v>4900000</v>
      </c>
      <c r="D342" s="48">
        <f>D343</f>
        <v>4900000</v>
      </c>
      <c r="E342" s="467">
        <f t="shared" si="31"/>
        <v>0</v>
      </c>
      <c r="F342" s="467">
        <f t="shared" si="29"/>
        <v>0</v>
      </c>
      <c r="G342" s="467">
        <f t="shared" si="30"/>
        <v>100</v>
      </c>
      <c r="H342" s="978">
        <f>H343</f>
        <v>0</v>
      </c>
      <c r="J342" s="340">
        <f t="shared" si="28"/>
        <v>4900000</v>
      </c>
    </row>
    <row r="343" spans="1:10" ht="14.1" customHeight="1" thickBot="1" x14ac:dyDescent="0.3">
      <c r="A343" s="1006" t="s">
        <v>318</v>
      </c>
      <c r="B343" s="455" t="s">
        <v>136</v>
      </c>
      <c r="C343" s="456">
        <f>C344+C346+C349</f>
        <v>4900000</v>
      </c>
      <c r="D343" s="456">
        <f>D344+D346+D349</f>
        <v>4900000</v>
      </c>
      <c r="E343" s="31">
        <f t="shared" si="31"/>
        <v>0</v>
      </c>
      <c r="F343" s="31">
        <f t="shared" si="29"/>
        <v>0</v>
      </c>
      <c r="G343" s="31">
        <f t="shared" si="30"/>
        <v>100</v>
      </c>
      <c r="H343" s="980">
        <f>H344+H346+H349</f>
        <v>0</v>
      </c>
      <c r="J343" s="340">
        <f t="shared" si="28"/>
        <v>4900000</v>
      </c>
    </row>
    <row r="344" spans="1:10" ht="14.1" customHeight="1" x14ac:dyDescent="0.25">
      <c r="A344" s="1007" t="s">
        <v>319</v>
      </c>
      <c r="B344" s="442" t="s">
        <v>139</v>
      </c>
      <c r="C344" s="417">
        <f>C345</f>
        <v>785000</v>
      </c>
      <c r="D344" s="417">
        <f>D345</f>
        <v>785000</v>
      </c>
      <c r="E344" s="461">
        <f t="shared" si="31"/>
        <v>0</v>
      </c>
      <c r="F344" s="461">
        <f t="shared" si="29"/>
        <v>0</v>
      </c>
      <c r="G344" s="461">
        <f t="shared" si="30"/>
        <v>100</v>
      </c>
      <c r="H344" s="982">
        <f>H345</f>
        <v>0</v>
      </c>
      <c r="J344" s="340">
        <f t="shared" si="28"/>
        <v>785000</v>
      </c>
    </row>
    <row r="345" spans="1:10" ht="14.1" customHeight="1" x14ac:dyDescent="0.3">
      <c r="A345" s="778" t="s">
        <v>320</v>
      </c>
      <c r="B345" s="4" t="s">
        <v>140</v>
      </c>
      <c r="C345" s="16">
        <v>785000</v>
      </c>
      <c r="D345" s="462">
        <f>RREKAP!I367</f>
        <v>785000</v>
      </c>
      <c r="E345" s="462">
        <f t="shared" si="31"/>
        <v>0</v>
      </c>
      <c r="F345" s="462">
        <f t="shared" si="29"/>
        <v>0</v>
      </c>
      <c r="G345" s="462">
        <f t="shared" si="30"/>
        <v>100</v>
      </c>
      <c r="H345" s="1021"/>
      <c r="J345" s="340">
        <f t="shared" si="28"/>
        <v>785000</v>
      </c>
    </row>
    <row r="346" spans="1:10" ht="14.1" customHeight="1" x14ac:dyDescent="0.25">
      <c r="A346" s="778" t="s">
        <v>321</v>
      </c>
      <c r="B346" s="4" t="s">
        <v>141</v>
      </c>
      <c r="C346" s="16">
        <f>C347+C348</f>
        <v>290000</v>
      </c>
      <c r="D346" s="16">
        <f>D347+D348</f>
        <v>290000</v>
      </c>
      <c r="E346" s="462">
        <f t="shared" si="31"/>
        <v>0</v>
      </c>
      <c r="F346" s="462">
        <f t="shared" si="29"/>
        <v>0</v>
      </c>
      <c r="G346" s="462">
        <f t="shared" si="30"/>
        <v>100</v>
      </c>
      <c r="H346" s="984">
        <f>H347+H348</f>
        <v>0</v>
      </c>
      <c r="J346" s="340">
        <f t="shared" si="28"/>
        <v>290000</v>
      </c>
    </row>
    <row r="347" spans="1:10" ht="14.1" customHeight="1" x14ac:dyDescent="0.3">
      <c r="A347" s="778" t="s">
        <v>322</v>
      </c>
      <c r="B347" s="4" t="s">
        <v>142</v>
      </c>
      <c r="C347" s="16">
        <v>90000</v>
      </c>
      <c r="D347" s="462">
        <f>RREKAP!I369</f>
        <v>90000</v>
      </c>
      <c r="E347" s="462">
        <f t="shared" si="31"/>
        <v>0</v>
      </c>
      <c r="F347" s="462">
        <f t="shared" si="29"/>
        <v>0</v>
      </c>
      <c r="G347" s="462">
        <f t="shared" si="30"/>
        <v>100</v>
      </c>
      <c r="H347" s="1021"/>
      <c r="J347" s="340">
        <f t="shared" si="28"/>
        <v>90000</v>
      </c>
    </row>
    <row r="348" spans="1:10" ht="14.1" customHeight="1" x14ac:dyDescent="0.3">
      <c r="A348" s="778" t="s">
        <v>929</v>
      </c>
      <c r="B348" s="4" t="s">
        <v>809</v>
      </c>
      <c r="C348" s="16">
        <v>200000</v>
      </c>
      <c r="D348" s="462">
        <f>RREKAP!I370</f>
        <v>200000</v>
      </c>
      <c r="E348" s="462">
        <f t="shared" si="31"/>
        <v>0</v>
      </c>
      <c r="F348" s="462">
        <f t="shared" si="29"/>
        <v>0</v>
      </c>
      <c r="G348" s="462">
        <f t="shared" si="30"/>
        <v>100</v>
      </c>
      <c r="H348" s="1021"/>
      <c r="J348" s="340">
        <f t="shared" si="28"/>
        <v>200000</v>
      </c>
    </row>
    <row r="349" spans="1:10" ht="14.1" customHeight="1" x14ac:dyDescent="0.25">
      <c r="A349" s="778" t="s">
        <v>323</v>
      </c>
      <c r="B349" s="4" t="s">
        <v>143</v>
      </c>
      <c r="C349" s="16">
        <f>C350</f>
        <v>3825000</v>
      </c>
      <c r="D349" s="16">
        <f>D350</f>
        <v>3825000</v>
      </c>
      <c r="E349" s="462">
        <f t="shared" si="31"/>
        <v>0</v>
      </c>
      <c r="F349" s="462">
        <f t="shared" si="29"/>
        <v>0</v>
      </c>
      <c r="G349" s="462">
        <f t="shared" si="30"/>
        <v>100</v>
      </c>
      <c r="H349" s="984">
        <f>H350</f>
        <v>0</v>
      </c>
      <c r="J349" s="340">
        <f t="shared" si="28"/>
        <v>3825000</v>
      </c>
    </row>
    <row r="350" spans="1:10" ht="14.1" customHeight="1" x14ac:dyDescent="0.3">
      <c r="A350" s="778" t="s">
        <v>324</v>
      </c>
      <c r="B350" s="4" t="s">
        <v>144</v>
      </c>
      <c r="C350" s="16">
        <v>3825000</v>
      </c>
      <c r="D350" s="462">
        <f>RREKAP!I372</f>
        <v>3825000</v>
      </c>
      <c r="E350" s="499">
        <f t="shared" si="31"/>
        <v>0</v>
      </c>
      <c r="F350" s="499">
        <f t="shared" si="29"/>
        <v>0</v>
      </c>
      <c r="G350" s="499">
        <f t="shared" si="30"/>
        <v>100</v>
      </c>
      <c r="H350" s="1021"/>
      <c r="J350" s="340">
        <f t="shared" si="28"/>
        <v>3825000</v>
      </c>
    </row>
    <row r="351" spans="1:10" ht="14.1" customHeight="1" thickBot="1" x14ac:dyDescent="0.3">
      <c r="A351" s="988" t="s">
        <v>58</v>
      </c>
      <c r="B351" s="476" t="s">
        <v>59</v>
      </c>
      <c r="C351" s="477">
        <f>C352</f>
        <v>6385000</v>
      </c>
      <c r="D351" s="477">
        <f>D352</f>
        <v>6380000</v>
      </c>
      <c r="E351" s="467">
        <f t="shared" si="31"/>
        <v>-5000</v>
      </c>
      <c r="F351" s="467">
        <f t="shared" si="29"/>
        <v>-7.8308535630383716E-2</v>
      </c>
      <c r="G351" s="467">
        <f t="shared" si="30"/>
        <v>99.921691464369616</v>
      </c>
      <c r="H351" s="989">
        <f>H352</f>
        <v>0</v>
      </c>
      <c r="J351" s="340">
        <f t="shared" si="28"/>
        <v>6380000</v>
      </c>
    </row>
    <row r="352" spans="1:10" ht="14.1" customHeight="1" thickBot="1" x14ac:dyDescent="0.3">
      <c r="A352" s="1006" t="s">
        <v>325</v>
      </c>
      <c r="B352" s="455" t="s">
        <v>136</v>
      </c>
      <c r="C352" s="456">
        <f>C353+C355+C358</f>
        <v>6385000</v>
      </c>
      <c r="D352" s="456">
        <f>D353+D355+D358</f>
        <v>6380000</v>
      </c>
      <c r="E352" s="31">
        <f t="shared" si="31"/>
        <v>-5000</v>
      </c>
      <c r="F352" s="31">
        <f t="shared" si="29"/>
        <v>-7.8308535630383716E-2</v>
      </c>
      <c r="G352" s="31">
        <f t="shared" si="30"/>
        <v>99.921691464369616</v>
      </c>
      <c r="H352" s="980">
        <f>H353+H355+H358</f>
        <v>0</v>
      </c>
      <c r="J352" s="340">
        <f t="shared" si="28"/>
        <v>6380000</v>
      </c>
    </row>
    <row r="353" spans="1:10" ht="14.1" customHeight="1" x14ac:dyDescent="0.25">
      <c r="A353" s="1007" t="s">
        <v>326</v>
      </c>
      <c r="B353" s="442" t="s">
        <v>139</v>
      </c>
      <c r="C353" s="417">
        <f>C354</f>
        <v>360000</v>
      </c>
      <c r="D353" s="417">
        <f>D354</f>
        <v>360000</v>
      </c>
      <c r="E353" s="461">
        <f t="shared" si="31"/>
        <v>0</v>
      </c>
      <c r="F353" s="461">
        <f t="shared" si="29"/>
        <v>0</v>
      </c>
      <c r="G353" s="461">
        <f t="shared" si="30"/>
        <v>100</v>
      </c>
      <c r="H353" s="982">
        <f>H354</f>
        <v>0</v>
      </c>
      <c r="J353" s="340">
        <f t="shared" si="28"/>
        <v>360000</v>
      </c>
    </row>
    <row r="354" spans="1:10" ht="14.1" customHeight="1" x14ac:dyDescent="0.3">
      <c r="A354" s="778" t="s">
        <v>327</v>
      </c>
      <c r="B354" s="4" t="s">
        <v>140</v>
      </c>
      <c r="C354" s="16">
        <v>360000</v>
      </c>
      <c r="D354" s="462">
        <f>RREKAP!I376</f>
        <v>360000</v>
      </c>
      <c r="E354" s="462">
        <f t="shared" si="31"/>
        <v>0</v>
      </c>
      <c r="F354" s="462">
        <f t="shared" si="29"/>
        <v>0</v>
      </c>
      <c r="G354" s="462">
        <f t="shared" si="30"/>
        <v>100</v>
      </c>
      <c r="H354" s="1021"/>
      <c r="J354" s="340">
        <f t="shared" si="28"/>
        <v>360000</v>
      </c>
    </row>
    <row r="355" spans="1:10" ht="14.1" customHeight="1" x14ac:dyDescent="0.25">
      <c r="A355" s="778" t="s">
        <v>328</v>
      </c>
      <c r="B355" s="4" t="s">
        <v>141</v>
      </c>
      <c r="C355" s="16">
        <f>C356+C357</f>
        <v>105000</v>
      </c>
      <c r="D355" s="16">
        <f>D356+D357</f>
        <v>105000</v>
      </c>
      <c r="E355" s="462">
        <f t="shared" si="31"/>
        <v>0</v>
      </c>
      <c r="F355" s="462">
        <f t="shared" si="29"/>
        <v>0</v>
      </c>
      <c r="G355" s="462">
        <f t="shared" si="30"/>
        <v>100</v>
      </c>
      <c r="H355" s="984">
        <f>H356+H357</f>
        <v>0</v>
      </c>
      <c r="J355" s="340">
        <f t="shared" si="28"/>
        <v>105000</v>
      </c>
    </row>
    <row r="356" spans="1:10" ht="14.1" customHeight="1" x14ac:dyDescent="0.3">
      <c r="A356" s="778" t="s">
        <v>329</v>
      </c>
      <c r="B356" s="4" t="s">
        <v>142</v>
      </c>
      <c r="C356" s="16">
        <v>105000</v>
      </c>
      <c r="D356" s="462">
        <f>RREKAP!I378</f>
        <v>105000</v>
      </c>
      <c r="E356" s="462">
        <f t="shared" si="31"/>
        <v>0</v>
      </c>
      <c r="F356" s="462">
        <f t="shared" si="29"/>
        <v>0</v>
      </c>
      <c r="G356" s="462">
        <f t="shared" si="30"/>
        <v>100</v>
      </c>
      <c r="H356" s="1021"/>
      <c r="J356" s="340">
        <f t="shared" si="28"/>
        <v>105000</v>
      </c>
    </row>
    <row r="357" spans="1:10" ht="14.1" customHeight="1" x14ac:dyDescent="0.3">
      <c r="A357" s="778" t="s">
        <v>930</v>
      </c>
      <c r="B357" s="4" t="s">
        <v>809</v>
      </c>
      <c r="C357" s="16">
        <v>0</v>
      </c>
      <c r="D357" s="462">
        <f>RREKAP!I379</f>
        <v>0</v>
      </c>
      <c r="E357" s="462">
        <f t="shared" si="31"/>
        <v>0</v>
      </c>
      <c r="F357" s="462"/>
      <c r="G357" s="462"/>
      <c r="H357" s="1021"/>
      <c r="J357" s="340">
        <f t="shared" si="28"/>
        <v>0</v>
      </c>
    </row>
    <row r="358" spans="1:10" ht="14.1" customHeight="1" x14ac:dyDescent="0.25">
      <c r="A358" s="778" t="s">
        <v>330</v>
      </c>
      <c r="B358" s="4" t="s">
        <v>143</v>
      </c>
      <c r="C358" s="16">
        <f>C359</f>
        <v>5920000</v>
      </c>
      <c r="D358" s="16">
        <f>D359</f>
        <v>5915000</v>
      </c>
      <c r="E358" s="462">
        <f t="shared" si="31"/>
        <v>-5000</v>
      </c>
      <c r="F358" s="462">
        <f t="shared" si="29"/>
        <v>-8.4459459459459457E-2</v>
      </c>
      <c r="G358" s="462">
        <f t="shared" si="30"/>
        <v>99.915540540540533</v>
      </c>
      <c r="H358" s="984">
        <f>H359</f>
        <v>0</v>
      </c>
      <c r="J358" s="340">
        <f t="shared" si="28"/>
        <v>5915000</v>
      </c>
    </row>
    <row r="359" spans="1:10" ht="14.1" customHeight="1" x14ac:dyDescent="0.3">
      <c r="A359" s="778" t="s">
        <v>331</v>
      </c>
      <c r="B359" s="4" t="s">
        <v>144</v>
      </c>
      <c r="C359" s="16">
        <v>5920000</v>
      </c>
      <c r="D359" s="462">
        <f>RREKAP!I381</f>
        <v>5915000</v>
      </c>
      <c r="E359" s="462">
        <f t="shared" si="31"/>
        <v>-5000</v>
      </c>
      <c r="F359" s="462">
        <f t="shared" si="29"/>
        <v>-8.4459459459459457E-2</v>
      </c>
      <c r="G359" s="462">
        <f t="shared" si="30"/>
        <v>99.915540540540533</v>
      </c>
      <c r="H359" s="1021"/>
      <c r="J359" s="340">
        <f t="shared" si="28"/>
        <v>5915000</v>
      </c>
    </row>
    <row r="360" spans="1:10" ht="14.1" customHeight="1" thickBot="1" x14ac:dyDescent="0.3">
      <c r="A360" s="764" t="s">
        <v>60</v>
      </c>
      <c r="B360" s="78" t="s">
        <v>61</v>
      </c>
      <c r="C360" s="79">
        <f>C361</f>
        <v>4000000</v>
      </c>
      <c r="D360" s="79">
        <f>D361</f>
        <v>4000000</v>
      </c>
      <c r="E360" s="467">
        <f t="shared" si="31"/>
        <v>0</v>
      </c>
      <c r="F360" s="467">
        <f t="shared" si="29"/>
        <v>0</v>
      </c>
      <c r="G360" s="467">
        <f t="shared" si="30"/>
        <v>100</v>
      </c>
      <c r="H360" s="992">
        <f>H361</f>
        <v>0</v>
      </c>
      <c r="J360" s="340">
        <f t="shared" si="28"/>
        <v>4000000</v>
      </c>
    </row>
    <row r="361" spans="1:10" ht="14.1" customHeight="1" thickBot="1" x14ac:dyDescent="0.3">
      <c r="A361" s="1006" t="s">
        <v>332</v>
      </c>
      <c r="B361" s="455" t="s">
        <v>136</v>
      </c>
      <c r="C361" s="456">
        <f>C362+C364+C367+C369</f>
        <v>4000000</v>
      </c>
      <c r="D361" s="456">
        <f>D362+D364+D367+D369</f>
        <v>4000000</v>
      </c>
      <c r="E361" s="468">
        <f t="shared" si="31"/>
        <v>0</v>
      </c>
      <c r="F361" s="468">
        <f t="shared" si="29"/>
        <v>0</v>
      </c>
      <c r="G361" s="31">
        <f t="shared" si="30"/>
        <v>100</v>
      </c>
      <c r="H361" s="980">
        <f>H362+H364+H367+H369</f>
        <v>0</v>
      </c>
      <c r="J361" s="340">
        <f t="shared" si="28"/>
        <v>4000000</v>
      </c>
    </row>
    <row r="362" spans="1:10" ht="14.1" customHeight="1" x14ac:dyDescent="0.25">
      <c r="A362" s="1007" t="s">
        <v>333</v>
      </c>
      <c r="B362" s="442" t="s">
        <v>139</v>
      </c>
      <c r="C362" s="417">
        <f>C363</f>
        <v>110000</v>
      </c>
      <c r="D362" s="417">
        <f>D363</f>
        <v>110000</v>
      </c>
      <c r="E362" s="461">
        <f t="shared" si="31"/>
        <v>0</v>
      </c>
      <c r="F362" s="461">
        <f t="shared" si="29"/>
        <v>0</v>
      </c>
      <c r="G362" s="458">
        <f t="shared" si="30"/>
        <v>100</v>
      </c>
      <c r="H362" s="982">
        <f>H363</f>
        <v>0</v>
      </c>
      <c r="J362" s="340">
        <f t="shared" si="28"/>
        <v>110000</v>
      </c>
    </row>
    <row r="363" spans="1:10" ht="14.1" customHeight="1" x14ac:dyDescent="0.3">
      <c r="A363" s="778" t="s">
        <v>334</v>
      </c>
      <c r="B363" s="4" t="s">
        <v>140</v>
      </c>
      <c r="C363" s="16">
        <v>110000</v>
      </c>
      <c r="D363" s="459">
        <f>RREKAP!I388</f>
        <v>110000</v>
      </c>
      <c r="E363" s="462">
        <f t="shared" si="31"/>
        <v>0</v>
      </c>
      <c r="F363" s="462">
        <f t="shared" si="29"/>
        <v>0</v>
      </c>
      <c r="G363" s="459">
        <f t="shared" si="30"/>
        <v>100</v>
      </c>
      <c r="H363" s="1021"/>
      <c r="J363" s="340">
        <f t="shared" ref="J363:J433" si="32">E363+C363</f>
        <v>110000</v>
      </c>
    </row>
    <row r="364" spans="1:10" ht="14.1" customHeight="1" x14ac:dyDescent="0.25">
      <c r="A364" s="778" t="s">
        <v>335</v>
      </c>
      <c r="B364" s="4" t="s">
        <v>141</v>
      </c>
      <c r="C364" s="16">
        <f>C365+C366</f>
        <v>90000</v>
      </c>
      <c r="D364" s="16">
        <f>D365+D366</f>
        <v>90000</v>
      </c>
      <c r="E364" s="462">
        <f t="shared" si="31"/>
        <v>0</v>
      </c>
      <c r="F364" s="462">
        <f t="shared" ref="F364:F434" si="33">E364/C364*100</f>
        <v>0</v>
      </c>
      <c r="G364" s="459">
        <f t="shared" ref="G364:G434" si="34">D364/C364*100</f>
        <v>100</v>
      </c>
      <c r="H364" s="984">
        <f>H365+H366</f>
        <v>0</v>
      </c>
      <c r="J364" s="340">
        <f t="shared" si="32"/>
        <v>90000</v>
      </c>
    </row>
    <row r="365" spans="1:10" ht="14.1" customHeight="1" x14ac:dyDescent="0.3">
      <c r="A365" s="778" t="s">
        <v>336</v>
      </c>
      <c r="B365" s="4" t="s">
        <v>142</v>
      </c>
      <c r="C365" s="16">
        <v>90000</v>
      </c>
      <c r="D365" s="459">
        <f>RREKAP!I390</f>
        <v>90000</v>
      </c>
      <c r="E365" s="462">
        <f t="shared" si="31"/>
        <v>0</v>
      </c>
      <c r="F365" s="462">
        <f t="shared" si="33"/>
        <v>0</v>
      </c>
      <c r="G365" s="459">
        <f t="shared" si="34"/>
        <v>100</v>
      </c>
      <c r="H365" s="1021"/>
      <c r="J365" s="340">
        <f t="shared" si="32"/>
        <v>90000</v>
      </c>
    </row>
    <row r="366" spans="1:10" ht="14.1" customHeight="1" x14ac:dyDescent="0.3">
      <c r="A366" s="778" t="s">
        <v>931</v>
      </c>
      <c r="B366" s="4" t="s">
        <v>809</v>
      </c>
      <c r="C366" s="16">
        <v>0</v>
      </c>
      <c r="D366" s="459">
        <f>RREKAP!I391</f>
        <v>0</v>
      </c>
      <c r="E366" s="462">
        <f t="shared" si="31"/>
        <v>0</v>
      </c>
      <c r="F366" s="462"/>
      <c r="G366" s="459"/>
      <c r="H366" s="1021"/>
      <c r="J366" s="340">
        <f t="shared" si="32"/>
        <v>0</v>
      </c>
    </row>
    <row r="367" spans="1:10" ht="14.1" customHeight="1" x14ac:dyDescent="0.25">
      <c r="A367" s="778" t="s">
        <v>337</v>
      </c>
      <c r="B367" s="4" t="s">
        <v>143</v>
      </c>
      <c r="C367" s="16">
        <f>C368</f>
        <v>1400000</v>
      </c>
      <c r="D367" s="16">
        <f>D368</f>
        <v>1400000</v>
      </c>
      <c r="E367" s="462">
        <f t="shared" si="31"/>
        <v>0</v>
      </c>
      <c r="F367" s="462">
        <f t="shared" si="33"/>
        <v>0</v>
      </c>
      <c r="G367" s="459">
        <f t="shared" si="34"/>
        <v>100</v>
      </c>
      <c r="H367" s="984">
        <f>H368</f>
        <v>0</v>
      </c>
      <c r="J367" s="340">
        <f t="shared" si="32"/>
        <v>1400000</v>
      </c>
    </row>
    <row r="368" spans="1:10" ht="14.1" customHeight="1" x14ac:dyDescent="0.3">
      <c r="A368" s="778" t="s">
        <v>338</v>
      </c>
      <c r="B368" s="4" t="s">
        <v>144</v>
      </c>
      <c r="C368" s="16">
        <v>1400000</v>
      </c>
      <c r="D368" s="459">
        <f>RREKAP!I393</f>
        <v>1400000</v>
      </c>
      <c r="E368" s="462">
        <f t="shared" si="31"/>
        <v>0</v>
      </c>
      <c r="F368" s="462">
        <f t="shared" si="33"/>
        <v>0</v>
      </c>
      <c r="G368" s="459">
        <f t="shared" si="34"/>
        <v>100</v>
      </c>
      <c r="H368" s="1021"/>
      <c r="J368" s="340">
        <f t="shared" si="32"/>
        <v>1400000</v>
      </c>
    </row>
    <row r="369" spans="1:10" ht="14.1" customHeight="1" x14ac:dyDescent="0.25">
      <c r="A369" s="778" t="s">
        <v>932</v>
      </c>
      <c r="B369" s="4" t="s">
        <v>918</v>
      </c>
      <c r="C369" s="16">
        <f>C370</f>
        <v>2400000</v>
      </c>
      <c r="D369" s="16">
        <f>D370</f>
        <v>2400000</v>
      </c>
      <c r="E369" s="462">
        <f t="shared" si="31"/>
        <v>0</v>
      </c>
      <c r="F369" s="462">
        <f t="shared" si="33"/>
        <v>0</v>
      </c>
      <c r="G369" s="459">
        <f t="shared" si="34"/>
        <v>100</v>
      </c>
      <c r="H369" s="984">
        <f>H370</f>
        <v>0</v>
      </c>
      <c r="J369" s="340">
        <f t="shared" si="32"/>
        <v>2400000</v>
      </c>
    </row>
    <row r="370" spans="1:10" ht="14.1" customHeight="1" x14ac:dyDescent="0.3">
      <c r="A370" s="777" t="s">
        <v>933</v>
      </c>
      <c r="B370" s="464" t="s">
        <v>919</v>
      </c>
      <c r="C370" s="465">
        <v>2400000</v>
      </c>
      <c r="D370" s="31">
        <f>RREKAP!I395</f>
        <v>2400000</v>
      </c>
      <c r="E370" s="468">
        <f t="shared" si="31"/>
        <v>0</v>
      </c>
      <c r="F370" s="468">
        <f t="shared" si="33"/>
        <v>0</v>
      </c>
      <c r="G370" s="31">
        <f t="shared" si="34"/>
        <v>100</v>
      </c>
      <c r="H370" s="1024"/>
      <c r="J370" s="340">
        <f t="shared" si="32"/>
        <v>2400000</v>
      </c>
    </row>
    <row r="371" spans="1:10" ht="14.1" customHeight="1" thickBot="1" x14ac:dyDescent="0.3">
      <c r="A371" s="1488" t="s">
        <v>62</v>
      </c>
      <c r="B371" s="1489" t="s">
        <v>63</v>
      </c>
      <c r="C371" s="1436">
        <f>C372</f>
        <v>0</v>
      </c>
      <c r="D371" s="1490">
        <f>D372</f>
        <v>0</v>
      </c>
      <c r="E371" s="1491">
        <f t="shared" si="31"/>
        <v>0</v>
      </c>
      <c r="F371" s="1491" t="e">
        <f t="shared" si="33"/>
        <v>#DIV/0!</v>
      </c>
      <c r="G371" s="1491" t="e">
        <f t="shared" si="34"/>
        <v>#DIV/0!</v>
      </c>
      <c r="H371" s="1492">
        <f>H372</f>
        <v>0</v>
      </c>
      <c r="J371" s="340">
        <f t="shared" si="32"/>
        <v>0</v>
      </c>
    </row>
    <row r="372" spans="1:10" ht="14.1" customHeight="1" thickBot="1" x14ac:dyDescent="0.3">
      <c r="A372" s="1493" t="s">
        <v>339</v>
      </c>
      <c r="B372" s="1494" t="s">
        <v>136</v>
      </c>
      <c r="C372" s="1495">
        <f>C373+C375+C378</f>
        <v>0</v>
      </c>
      <c r="D372" s="1479">
        <f>D373+D375+D378</f>
        <v>0</v>
      </c>
      <c r="E372" s="1480">
        <f t="shared" si="31"/>
        <v>0</v>
      </c>
      <c r="F372" s="1480" t="s">
        <v>1128</v>
      </c>
      <c r="G372" s="1480" t="s">
        <v>1128</v>
      </c>
      <c r="H372" s="1496">
        <f>H373+H375+H378</f>
        <v>0</v>
      </c>
      <c r="J372" s="340">
        <f t="shared" si="32"/>
        <v>0</v>
      </c>
    </row>
    <row r="373" spans="1:10" ht="14.1" customHeight="1" x14ac:dyDescent="0.25">
      <c r="A373" s="1467" t="s">
        <v>340</v>
      </c>
      <c r="B373" s="1468" t="s">
        <v>139</v>
      </c>
      <c r="C373" s="1469">
        <f>C374</f>
        <v>0</v>
      </c>
      <c r="D373" s="1469">
        <f>D374</f>
        <v>0</v>
      </c>
      <c r="E373" s="1470">
        <f t="shared" si="31"/>
        <v>0</v>
      </c>
      <c r="F373" s="1470"/>
      <c r="G373" s="1470"/>
      <c r="H373" s="1471">
        <f>H374</f>
        <v>0</v>
      </c>
      <c r="J373" s="340">
        <f t="shared" si="32"/>
        <v>0</v>
      </c>
    </row>
    <row r="374" spans="1:10" ht="14.1" customHeight="1" x14ac:dyDescent="0.3">
      <c r="A374" s="1482" t="s">
        <v>341</v>
      </c>
      <c r="B374" s="1483" t="s">
        <v>140</v>
      </c>
      <c r="C374" s="1484">
        <v>0</v>
      </c>
      <c r="D374" s="1497">
        <f>RREKAP!I399</f>
        <v>0</v>
      </c>
      <c r="E374" s="1485">
        <f t="shared" si="31"/>
        <v>0</v>
      </c>
      <c r="F374" s="1485"/>
      <c r="G374" s="1485"/>
      <c r="H374" s="1486"/>
      <c r="J374" s="340">
        <f t="shared" si="32"/>
        <v>0</v>
      </c>
    </row>
    <row r="375" spans="1:10" ht="14.1" customHeight="1" x14ac:dyDescent="0.25">
      <c r="A375" s="1482" t="s">
        <v>342</v>
      </c>
      <c r="B375" s="1483" t="s">
        <v>141</v>
      </c>
      <c r="C375" s="1484">
        <f>C376+C377</f>
        <v>0</v>
      </c>
      <c r="D375" s="1484">
        <f>D376+D377</f>
        <v>0</v>
      </c>
      <c r="E375" s="1485">
        <f t="shared" si="31"/>
        <v>0</v>
      </c>
      <c r="F375" s="1485"/>
      <c r="G375" s="1485"/>
      <c r="H375" s="1487">
        <f>H376+H377</f>
        <v>0</v>
      </c>
      <c r="J375" s="340">
        <f t="shared" si="32"/>
        <v>0</v>
      </c>
    </row>
    <row r="376" spans="1:10" ht="14.1" customHeight="1" x14ac:dyDescent="0.3">
      <c r="A376" s="1482" t="s">
        <v>343</v>
      </c>
      <c r="B376" s="1483" t="s">
        <v>142</v>
      </c>
      <c r="C376" s="1484">
        <v>0</v>
      </c>
      <c r="D376" s="1497">
        <f>RREKAP!I401</f>
        <v>0</v>
      </c>
      <c r="E376" s="1485">
        <f t="shared" si="31"/>
        <v>0</v>
      </c>
      <c r="F376" s="1485"/>
      <c r="G376" s="1485"/>
      <c r="H376" s="1486"/>
      <c r="J376" s="340">
        <f t="shared" si="32"/>
        <v>0</v>
      </c>
    </row>
    <row r="377" spans="1:10" ht="14.1" customHeight="1" x14ac:dyDescent="0.3">
      <c r="A377" s="1482" t="s">
        <v>944</v>
      </c>
      <c r="B377" s="1483" t="s">
        <v>809</v>
      </c>
      <c r="C377" s="1484">
        <v>0</v>
      </c>
      <c r="D377" s="1497">
        <f>RREKAP!I402</f>
        <v>0</v>
      </c>
      <c r="E377" s="1485">
        <f t="shared" si="31"/>
        <v>0</v>
      </c>
      <c r="F377" s="1485"/>
      <c r="G377" s="1485"/>
      <c r="H377" s="1486"/>
      <c r="J377" s="340">
        <f t="shared" si="32"/>
        <v>0</v>
      </c>
    </row>
    <row r="378" spans="1:10" ht="14.1" customHeight="1" x14ac:dyDescent="0.25">
      <c r="A378" s="1482" t="s">
        <v>344</v>
      </c>
      <c r="B378" s="1483" t="s">
        <v>143</v>
      </c>
      <c r="C378" s="1484">
        <f>C379</f>
        <v>0</v>
      </c>
      <c r="D378" s="1484">
        <f>D379</f>
        <v>0</v>
      </c>
      <c r="E378" s="1485">
        <f t="shared" si="31"/>
        <v>0</v>
      </c>
      <c r="F378" s="1485"/>
      <c r="G378" s="1485"/>
      <c r="H378" s="1487">
        <f>H379</f>
        <v>0</v>
      </c>
      <c r="J378" s="340">
        <f t="shared" si="32"/>
        <v>0</v>
      </c>
    </row>
    <row r="379" spans="1:10" ht="14.1" customHeight="1" x14ac:dyDescent="0.3">
      <c r="A379" s="1482" t="s">
        <v>345</v>
      </c>
      <c r="B379" s="1483" t="s">
        <v>144</v>
      </c>
      <c r="C379" s="1484">
        <v>0</v>
      </c>
      <c r="D379" s="1497">
        <f>RREKAP!I404</f>
        <v>0</v>
      </c>
      <c r="E379" s="1485">
        <f t="shared" si="31"/>
        <v>0</v>
      </c>
      <c r="F379" s="1485"/>
      <c r="G379" s="1485"/>
      <c r="H379" s="1486"/>
      <c r="J379" s="340">
        <f t="shared" si="32"/>
        <v>0</v>
      </c>
    </row>
    <row r="380" spans="1:10" ht="14.1" customHeight="1" x14ac:dyDescent="0.3">
      <c r="A380" s="918"/>
      <c r="B380" s="879"/>
      <c r="C380" s="1026"/>
      <c r="D380" s="1032"/>
      <c r="E380" s="1027"/>
      <c r="F380" s="1027"/>
      <c r="G380" s="1027"/>
      <c r="H380" s="1028"/>
      <c r="J380" s="340"/>
    </row>
    <row r="381" spans="1:10" ht="12.6" customHeight="1" x14ac:dyDescent="0.3">
      <c r="A381" s="919"/>
      <c r="B381" s="7"/>
      <c r="C381" s="1029"/>
      <c r="D381" s="1033"/>
      <c r="E381" s="1030"/>
      <c r="F381" s="1030"/>
      <c r="G381" s="1030"/>
      <c r="H381" s="1031">
        <v>10</v>
      </c>
      <c r="J381" s="340"/>
    </row>
    <row r="382" spans="1:10" ht="12.6" customHeight="1" x14ac:dyDescent="0.3">
      <c r="A382" s="1017">
        <v>1</v>
      </c>
      <c r="B382" s="447">
        <v>2</v>
      </c>
      <c r="C382" s="447">
        <v>3</v>
      </c>
      <c r="D382" s="1018">
        <v>4</v>
      </c>
      <c r="E382" s="447">
        <v>5</v>
      </c>
      <c r="F382" s="447">
        <v>6</v>
      </c>
      <c r="G382" s="447">
        <v>7</v>
      </c>
      <c r="H382" s="1019">
        <v>8</v>
      </c>
      <c r="J382" s="340"/>
    </row>
    <row r="383" spans="1:10" ht="12.6" customHeight="1" x14ac:dyDescent="0.25">
      <c r="A383" s="728" t="s">
        <v>101</v>
      </c>
      <c r="B383" s="36" t="s">
        <v>95</v>
      </c>
      <c r="C383" s="37">
        <f>C384</f>
        <v>2000000</v>
      </c>
      <c r="D383" s="37">
        <f>D384</f>
        <v>2000000</v>
      </c>
      <c r="E383" s="471">
        <f t="shared" si="31"/>
        <v>0</v>
      </c>
      <c r="F383" s="471">
        <f t="shared" si="33"/>
        <v>0</v>
      </c>
      <c r="G383" s="471">
        <f t="shared" si="34"/>
        <v>100</v>
      </c>
      <c r="H383" s="977">
        <f>H384</f>
        <v>0</v>
      </c>
      <c r="J383" s="340">
        <f t="shared" si="32"/>
        <v>2000000</v>
      </c>
    </row>
    <row r="384" spans="1:10" ht="12.6" customHeight="1" thickBot="1" x14ac:dyDescent="0.3">
      <c r="A384" s="371" t="s">
        <v>346</v>
      </c>
      <c r="B384" s="47" t="s">
        <v>64</v>
      </c>
      <c r="C384" s="48">
        <f>C385</f>
        <v>2000000</v>
      </c>
      <c r="D384" s="48">
        <f>D385</f>
        <v>2000000</v>
      </c>
      <c r="E384" s="467">
        <f t="shared" si="31"/>
        <v>0</v>
      </c>
      <c r="F384" s="467">
        <f t="shared" si="33"/>
        <v>0</v>
      </c>
      <c r="G384" s="460">
        <f t="shared" si="34"/>
        <v>100</v>
      </c>
      <c r="H384" s="978">
        <f>H385</f>
        <v>0</v>
      </c>
      <c r="J384" s="340">
        <f t="shared" si="32"/>
        <v>2000000</v>
      </c>
    </row>
    <row r="385" spans="1:10" ht="12.6" customHeight="1" thickBot="1" x14ac:dyDescent="0.3">
      <c r="A385" s="1006" t="s">
        <v>347</v>
      </c>
      <c r="B385" s="455" t="s">
        <v>136</v>
      </c>
      <c r="C385" s="456">
        <f>C386+C388+C391</f>
        <v>2000000</v>
      </c>
      <c r="D385" s="456">
        <f>D386+D388+D391</f>
        <v>2000000</v>
      </c>
      <c r="E385" s="468">
        <f t="shared" si="31"/>
        <v>0</v>
      </c>
      <c r="F385" s="468">
        <f t="shared" si="33"/>
        <v>0</v>
      </c>
      <c r="G385" s="31">
        <f t="shared" si="34"/>
        <v>100</v>
      </c>
      <c r="H385" s="980">
        <f>H386+H388+H391</f>
        <v>0</v>
      </c>
      <c r="J385" s="340">
        <f t="shared" si="32"/>
        <v>2000000</v>
      </c>
    </row>
    <row r="386" spans="1:10" ht="12.6" customHeight="1" x14ac:dyDescent="0.25">
      <c r="A386" s="1007" t="s">
        <v>934</v>
      </c>
      <c r="B386" s="442" t="s">
        <v>935</v>
      </c>
      <c r="C386" s="417">
        <f>C387</f>
        <v>110000</v>
      </c>
      <c r="D386" s="417">
        <f>D387</f>
        <v>110000</v>
      </c>
      <c r="E386" s="461">
        <f t="shared" si="31"/>
        <v>0</v>
      </c>
      <c r="F386" s="461">
        <f t="shared" si="33"/>
        <v>0</v>
      </c>
      <c r="G386" s="461">
        <f t="shared" si="34"/>
        <v>100</v>
      </c>
      <c r="H386" s="982">
        <f>H387</f>
        <v>0</v>
      </c>
      <c r="J386" s="340">
        <f t="shared" si="32"/>
        <v>110000</v>
      </c>
    </row>
    <row r="387" spans="1:10" ht="12.6" customHeight="1" x14ac:dyDescent="0.3">
      <c r="A387" s="778" t="s">
        <v>936</v>
      </c>
      <c r="B387" s="4" t="s">
        <v>791</v>
      </c>
      <c r="C387" s="16">
        <v>110000</v>
      </c>
      <c r="D387" s="462">
        <f>RREKAP!I409</f>
        <v>110000</v>
      </c>
      <c r="E387" s="462">
        <f t="shared" ref="E387:E454" si="35">D387-C387</f>
        <v>0</v>
      </c>
      <c r="F387" s="462">
        <f t="shared" si="33"/>
        <v>0</v>
      </c>
      <c r="G387" s="462">
        <f t="shared" si="34"/>
        <v>100</v>
      </c>
      <c r="H387" s="1021"/>
      <c r="J387" s="340">
        <f t="shared" si="32"/>
        <v>110000</v>
      </c>
    </row>
    <row r="388" spans="1:10" ht="12.6" customHeight="1" x14ac:dyDescent="0.25">
      <c r="A388" s="778" t="s">
        <v>348</v>
      </c>
      <c r="B388" s="4" t="s">
        <v>141</v>
      </c>
      <c r="C388" s="16">
        <f>C389+C390</f>
        <v>90000</v>
      </c>
      <c r="D388" s="16">
        <f>D389+D390</f>
        <v>90000</v>
      </c>
      <c r="E388" s="16">
        <f>E389+E390</f>
        <v>0</v>
      </c>
      <c r="F388" s="462">
        <f t="shared" si="33"/>
        <v>0</v>
      </c>
      <c r="G388" s="462">
        <f t="shared" si="34"/>
        <v>100</v>
      </c>
      <c r="H388" s="984">
        <f>H390</f>
        <v>0</v>
      </c>
      <c r="J388" s="340">
        <f t="shared" si="32"/>
        <v>90000</v>
      </c>
    </row>
    <row r="389" spans="1:10" ht="12.6" customHeight="1" x14ac:dyDescent="0.25">
      <c r="A389" s="778" t="s">
        <v>1032</v>
      </c>
      <c r="B389" s="4" t="s">
        <v>1017</v>
      </c>
      <c r="C389" s="16">
        <v>90000</v>
      </c>
      <c r="D389" s="16">
        <f>RREKAP!I411</f>
        <v>90000</v>
      </c>
      <c r="E389" s="462">
        <f>C389-D389</f>
        <v>0</v>
      </c>
      <c r="F389" s="462">
        <f t="shared" si="33"/>
        <v>0</v>
      </c>
      <c r="G389" s="462">
        <f t="shared" si="34"/>
        <v>100</v>
      </c>
      <c r="H389" s="1266"/>
      <c r="J389" s="340"/>
    </row>
    <row r="390" spans="1:10" ht="12.6" customHeight="1" x14ac:dyDescent="0.3">
      <c r="A390" s="778" t="s">
        <v>937</v>
      </c>
      <c r="B390" s="4" t="s">
        <v>387</v>
      </c>
      <c r="C390" s="16"/>
      <c r="D390" s="462">
        <f>RREKAP!I412</f>
        <v>0</v>
      </c>
      <c r="E390" s="462">
        <f t="shared" si="35"/>
        <v>0</v>
      </c>
      <c r="F390" s="462"/>
      <c r="G390" s="462"/>
      <c r="H390" s="1021"/>
      <c r="J390" s="340">
        <f t="shared" si="32"/>
        <v>0</v>
      </c>
    </row>
    <row r="391" spans="1:10" ht="12.6" customHeight="1" x14ac:dyDescent="0.25">
      <c r="A391" s="778" t="s">
        <v>349</v>
      </c>
      <c r="B391" s="4" t="s">
        <v>143</v>
      </c>
      <c r="C391" s="16">
        <f>C392</f>
        <v>1800000</v>
      </c>
      <c r="D391" s="16">
        <f>D392</f>
        <v>1800000</v>
      </c>
      <c r="E391" s="462">
        <f t="shared" si="35"/>
        <v>0</v>
      </c>
      <c r="F391" s="462">
        <f t="shared" si="33"/>
        <v>0</v>
      </c>
      <c r="G391" s="462">
        <f t="shared" si="34"/>
        <v>100</v>
      </c>
      <c r="H391" s="984">
        <f>H392</f>
        <v>0</v>
      </c>
      <c r="J391" s="340">
        <f t="shared" si="32"/>
        <v>1800000</v>
      </c>
    </row>
    <row r="392" spans="1:10" ht="12.6" customHeight="1" x14ac:dyDescent="0.3">
      <c r="A392" s="778" t="s">
        <v>350</v>
      </c>
      <c r="B392" s="4" t="s">
        <v>144</v>
      </c>
      <c r="C392" s="16">
        <v>1800000</v>
      </c>
      <c r="D392" s="462">
        <f>RREKAP!I414</f>
        <v>1800000</v>
      </c>
      <c r="E392" s="462">
        <f t="shared" si="35"/>
        <v>0</v>
      </c>
      <c r="F392" s="462">
        <f t="shared" si="33"/>
        <v>0</v>
      </c>
      <c r="G392" s="462">
        <f t="shared" si="34"/>
        <v>100</v>
      </c>
      <c r="H392" s="1021"/>
      <c r="J392" s="340">
        <f t="shared" si="32"/>
        <v>1800000</v>
      </c>
    </row>
    <row r="393" spans="1:10" ht="12.6" customHeight="1" x14ac:dyDescent="0.25">
      <c r="A393" s="1008" t="s">
        <v>100</v>
      </c>
      <c r="B393" s="469" t="s">
        <v>96</v>
      </c>
      <c r="C393" s="470">
        <f>C394+C402+C414</f>
        <v>6420000</v>
      </c>
      <c r="D393" s="470">
        <f>D394+D402+D414</f>
        <v>6419500</v>
      </c>
      <c r="E393" s="471">
        <f t="shared" si="35"/>
        <v>-500</v>
      </c>
      <c r="F393" s="471">
        <f t="shared" si="33"/>
        <v>-7.7881619937694704E-3</v>
      </c>
      <c r="G393" s="471">
        <f t="shared" si="34"/>
        <v>99.992211838006227</v>
      </c>
      <c r="H393" s="1005">
        <f>H394+H402+H414</f>
        <v>0</v>
      </c>
      <c r="J393" s="340">
        <f t="shared" si="32"/>
        <v>6419500</v>
      </c>
    </row>
    <row r="394" spans="1:10" ht="12.6" customHeight="1" thickBot="1" x14ac:dyDescent="0.3">
      <c r="A394" s="769" t="s">
        <v>65</v>
      </c>
      <c r="B394" s="125" t="s">
        <v>66</v>
      </c>
      <c r="C394" s="448">
        <f>C395</f>
        <v>2000000</v>
      </c>
      <c r="D394" s="448">
        <f>D395</f>
        <v>1999500</v>
      </c>
      <c r="E394" s="467">
        <f t="shared" si="35"/>
        <v>-500</v>
      </c>
      <c r="F394" s="467">
        <f t="shared" si="33"/>
        <v>-2.5000000000000001E-2</v>
      </c>
      <c r="G394" s="467">
        <f t="shared" si="34"/>
        <v>99.975000000000009</v>
      </c>
      <c r="H394" s="1009">
        <f>H395</f>
        <v>0</v>
      </c>
      <c r="J394" s="340">
        <f t="shared" si="32"/>
        <v>1999500</v>
      </c>
    </row>
    <row r="395" spans="1:10" ht="12.6" customHeight="1" thickBot="1" x14ac:dyDescent="0.3">
      <c r="A395" s="776" t="s">
        <v>351</v>
      </c>
      <c r="B395" s="3" t="s">
        <v>136</v>
      </c>
      <c r="C395" s="43">
        <f>C396+C398+C400</f>
        <v>2000000</v>
      </c>
      <c r="D395" s="43">
        <f>D396+D398+D400</f>
        <v>1999500</v>
      </c>
      <c r="E395" s="472">
        <f t="shared" si="35"/>
        <v>-500</v>
      </c>
      <c r="F395" s="472">
        <f t="shared" si="33"/>
        <v>-2.5000000000000001E-2</v>
      </c>
      <c r="G395" s="472">
        <f t="shared" si="34"/>
        <v>99.975000000000009</v>
      </c>
      <c r="H395" s="1002">
        <f>H396+H398+H400</f>
        <v>0</v>
      </c>
      <c r="J395" s="340">
        <f t="shared" si="32"/>
        <v>1999500</v>
      </c>
    </row>
    <row r="396" spans="1:10" ht="12.6" customHeight="1" x14ac:dyDescent="0.25">
      <c r="A396" s="1007" t="s">
        <v>352</v>
      </c>
      <c r="B396" s="442" t="s">
        <v>139</v>
      </c>
      <c r="C396" s="417">
        <f>C397</f>
        <v>270000</v>
      </c>
      <c r="D396" s="417">
        <f>D397</f>
        <v>270000</v>
      </c>
      <c r="E396" s="461">
        <f t="shared" si="35"/>
        <v>0</v>
      </c>
      <c r="F396" s="461">
        <f t="shared" si="33"/>
        <v>0</v>
      </c>
      <c r="G396" s="461">
        <f t="shared" si="34"/>
        <v>100</v>
      </c>
      <c r="H396" s="982">
        <f>H397</f>
        <v>0</v>
      </c>
      <c r="J396" s="340">
        <f t="shared" si="32"/>
        <v>270000</v>
      </c>
    </row>
    <row r="397" spans="1:10" ht="12.6" customHeight="1" x14ac:dyDescent="0.3">
      <c r="A397" s="778" t="s">
        <v>353</v>
      </c>
      <c r="B397" s="4" t="s">
        <v>140</v>
      </c>
      <c r="C397" s="16">
        <v>270000</v>
      </c>
      <c r="D397" s="462">
        <f>RREKAP!I419</f>
        <v>270000</v>
      </c>
      <c r="E397" s="462">
        <f t="shared" si="35"/>
        <v>0</v>
      </c>
      <c r="F397" s="462">
        <f t="shared" si="33"/>
        <v>0</v>
      </c>
      <c r="G397" s="462">
        <f t="shared" si="34"/>
        <v>100</v>
      </c>
      <c r="H397" s="1021"/>
      <c r="J397" s="340">
        <f t="shared" si="32"/>
        <v>270000</v>
      </c>
    </row>
    <row r="398" spans="1:10" ht="12.6" customHeight="1" x14ac:dyDescent="0.25">
      <c r="A398" s="778" t="s">
        <v>354</v>
      </c>
      <c r="B398" s="4" t="s">
        <v>141</v>
      </c>
      <c r="C398" s="16">
        <f>C399</f>
        <v>200000</v>
      </c>
      <c r="D398" s="16">
        <f>D399</f>
        <v>199500</v>
      </c>
      <c r="E398" s="462">
        <f t="shared" si="35"/>
        <v>-500</v>
      </c>
      <c r="F398" s="462">
        <f t="shared" si="33"/>
        <v>-0.25</v>
      </c>
      <c r="G398" s="462">
        <f t="shared" si="34"/>
        <v>99.75</v>
      </c>
      <c r="H398" s="984">
        <f>H399</f>
        <v>0</v>
      </c>
      <c r="J398" s="340">
        <f t="shared" si="32"/>
        <v>199500</v>
      </c>
    </row>
    <row r="399" spans="1:10" ht="12.6" customHeight="1" x14ac:dyDescent="0.3">
      <c r="A399" s="778" t="s">
        <v>355</v>
      </c>
      <c r="B399" s="4" t="s">
        <v>142</v>
      </c>
      <c r="C399" s="16">
        <v>200000</v>
      </c>
      <c r="D399" s="462">
        <f>RREKAP!I421</f>
        <v>199500</v>
      </c>
      <c r="E399" s="462">
        <f t="shared" si="35"/>
        <v>-500</v>
      </c>
      <c r="F399" s="462">
        <f t="shared" si="33"/>
        <v>-0.25</v>
      </c>
      <c r="G399" s="462">
        <f t="shared" si="34"/>
        <v>99.75</v>
      </c>
      <c r="H399" s="1021"/>
      <c r="J399" s="340">
        <f t="shared" si="32"/>
        <v>199500</v>
      </c>
    </row>
    <row r="400" spans="1:10" ht="12.6" customHeight="1" x14ac:dyDescent="0.25">
      <c r="A400" s="778" t="s">
        <v>356</v>
      </c>
      <c r="B400" s="4" t="s">
        <v>143</v>
      </c>
      <c r="C400" s="16">
        <f>C401</f>
        <v>1530000</v>
      </c>
      <c r="D400" s="16">
        <f>D401</f>
        <v>1530000</v>
      </c>
      <c r="E400" s="462">
        <f t="shared" si="35"/>
        <v>0</v>
      </c>
      <c r="F400" s="462">
        <f t="shared" si="33"/>
        <v>0</v>
      </c>
      <c r="G400" s="462">
        <f t="shared" si="34"/>
        <v>100</v>
      </c>
      <c r="H400" s="984">
        <f>H401</f>
        <v>0</v>
      </c>
      <c r="J400" s="340">
        <f t="shared" si="32"/>
        <v>1530000</v>
      </c>
    </row>
    <row r="401" spans="1:10" ht="12.6" customHeight="1" x14ac:dyDescent="0.3">
      <c r="A401" s="778" t="s">
        <v>357</v>
      </c>
      <c r="B401" s="4" t="s">
        <v>144</v>
      </c>
      <c r="C401" s="16">
        <v>1530000</v>
      </c>
      <c r="D401" s="462">
        <f>RREKAP!I423</f>
        <v>1530000</v>
      </c>
      <c r="E401" s="462">
        <f t="shared" si="35"/>
        <v>0</v>
      </c>
      <c r="F401" s="462">
        <f t="shared" si="33"/>
        <v>0</v>
      </c>
      <c r="G401" s="462">
        <f t="shared" si="34"/>
        <v>100</v>
      </c>
      <c r="H401" s="1021"/>
      <c r="J401" s="340">
        <f t="shared" si="32"/>
        <v>1530000</v>
      </c>
    </row>
    <row r="402" spans="1:10" ht="12.6" customHeight="1" thickBot="1" x14ac:dyDescent="0.3">
      <c r="A402" s="1457" t="s">
        <v>67</v>
      </c>
      <c r="B402" s="1458" t="s">
        <v>68</v>
      </c>
      <c r="C402" s="1459">
        <f>C403+C406</f>
        <v>0</v>
      </c>
      <c r="D402" s="1459">
        <f>D403+D406</f>
        <v>0</v>
      </c>
      <c r="E402" s="1460">
        <f t="shared" si="35"/>
        <v>0</v>
      </c>
      <c r="F402" s="1460">
        <v>0</v>
      </c>
      <c r="G402" s="1460"/>
      <c r="H402" s="1461">
        <f>H403+H406</f>
        <v>0</v>
      </c>
      <c r="J402" s="340">
        <f t="shared" si="32"/>
        <v>0</v>
      </c>
    </row>
    <row r="403" spans="1:10" ht="12.6" customHeight="1" thickBot="1" x14ac:dyDescent="0.3">
      <c r="A403" s="1462" t="s">
        <v>365</v>
      </c>
      <c r="B403" s="1463" t="s">
        <v>80</v>
      </c>
      <c r="C403" s="1464">
        <f>C404</f>
        <v>0</v>
      </c>
      <c r="D403" s="1464">
        <f>D404</f>
        <v>0</v>
      </c>
      <c r="E403" s="1465">
        <f t="shared" si="35"/>
        <v>0</v>
      </c>
      <c r="F403" s="1465">
        <v>0</v>
      </c>
      <c r="G403" s="1465"/>
      <c r="H403" s="1466">
        <f>H404</f>
        <v>0</v>
      </c>
      <c r="J403" s="340">
        <f t="shared" si="32"/>
        <v>0</v>
      </c>
    </row>
    <row r="404" spans="1:10" ht="12.6" customHeight="1" x14ac:dyDescent="0.25">
      <c r="A404" s="1467" t="s">
        <v>366</v>
      </c>
      <c r="B404" s="1468" t="s">
        <v>137</v>
      </c>
      <c r="C404" s="1469">
        <f>C405</f>
        <v>0</v>
      </c>
      <c r="D404" s="1469">
        <f>D405</f>
        <v>0</v>
      </c>
      <c r="E404" s="1470">
        <f t="shared" si="35"/>
        <v>0</v>
      </c>
      <c r="F404" s="1470">
        <v>0</v>
      </c>
      <c r="G404" s="1470"/>
      <c r="H404" s="1471">
        <f>H405</f>
        <v>0</v>
      </c>
      <c r="J404" s="340">
        <f t="shared" si="32"/>
        <v>0</v>
      </c>
    </row>
    <row r="405" spans="1:10" ht="12.6" customHeight="1" thickBot="1" x14ac:dyDescent="0.35">
      <c r="A405" s="1472" t="s">
        <v>367</v>
      </c>
      <c r="B405" s="1473" t="s">
        <v>138</v>
      </c>
      <c r="C405" s="1474">
        <v>0</v>
      </c>
      <c r="D405" s="1475">
        <f>RREKAP!I431</f>
        <v>0</v>
      </c>
      <c r="E405" s="1475">
        <f t="shared" si="35"/>
        <v>0</v>
      </c>
      <c r="F405" s="1475">
        <v>0</v>
      </c>
      <c r="G405" s="1475"/>
      <c r="H405" s="1476"/>
      <c r="J405" s="340">
        <f t="shared" si="32"/>
        <v>0</v>
      </c>
    </row>
    <row r="406" spans="1:10" ht="12.6" customHeight="1" thickBot="1" x14ac:dyDescent="0.3">
      <c r="A406" s="1477" t="s">
        <v>358</v>
      </c>
      <c r="B406" s="1478" t="s">
        <v>136</v>
      </c>
      <c r="C406" s="1479">
        <f>C407+C409+C412</f>
        <v>0</v>
      </c>
      <c r="D406" s="1479">
        <f>D407+D409+D412</f>
        <v>0</v>
      </c>
      <c r="E406" s="1480">
        <f t="shared" si="35"/>
        <v>0</v>
      </c>
      <c r="F406" s="1480">
        <v>0</v>
      </c>
      <c r="G406" s="1460"/>
      <c r="H406" s="1481">
        <f>H407+H409+H412</f>
        <v>0</v>
      </c>
      <c r="J406" s="340">
        <f t="shared" si="32"/>
        <v>0</v>
      </c>
    </row>
    <row r="407" spans="1:10" ht="12.6" customHeight="1" x14ac:dyDescent="0.25">
      <c r="A407" s="1467" t="s">
        <v>359</v>
      </c>
      <c r="B407" s="1468" t="s">
        <v>139</v>
      </c>
      <c r="C407" s="1469">
        <f>C408</f>
        <v>0</v>
      </c>
      <c r="D407" s="1469">
        <f>D408</f>
        <v>0</v>
      </c>
      <c r="E407" s="1470">
        <f t="shared" si="35"/>
        <v>0</v>
      </c>
      <c r="F407" s="1470">
        <v>0</v>
      </c>
      <c r="G407" s="1470"/>
      <c r="H407" s="1471">
        <f>H408</f>
        <v>0</v>
      </c>
      <c r="J407" s="340">
        <f t="shared" si="32"/>
        <v>0</v>
      </c>
    </row>
    <row r="408" spans="1:10" ht="12.6" customHeight="1" x14ac:dyDescent="0.3">
      <c r="A408" s="1482" t="s">
        <v>360</v>
      </c>
      <c r="B408" s="1483" t="s">
        <v>140</v>
      </c>
      <c r="C408" s="1484">
        <v>0</v>
      </c>
      <c r="D408" s="1485">
        <f>RREKAP!I434</f>
        <v>0</v>
      </c>
      <c r="E408" s="1485">
        <f t="shared" si="35"/>
        <v>0</v>
      </c>
      <c r="F408" s="1485">
        <v>0</v>
      </c>
      <c r="G408" s="1485"/>
      <c r="H408" s="1486"/>
      <c r="J408" s="340">
        <f t="shared" si="32"/>
        <v>0</v>
      </c>
    </row>
    <row r="409" spans="1:10" ht="12.6" customHeight="1" x14ac:dyDescent="0.25">
      <c r="A409" s="1482" t="s">
        <v>361</v>
      </c>
      <c r="B409" s="1483" t="s">
        <v>141</v>
      </c>
      <c r="C409" s="1484">
        <f>C410+C411</f>
        <v>0</v>
      </c>
      <c r="D409" s="1484">
        <f>D410+D411</f>
        <v>0</v>
      </c>
      <c r="E409" s="1485">
        <f t="shared" si="35"/>
        <v>0</v>
      </c>
      <c r="F409" s="1485">
        <v>0</v>
      </c>
      <c r="G409" s="1485"/>
      <c r="H409" s="1487">
        <f>H410+H411</f>
        <v>0</v>
      </c>
      <c r="J409" s="340">
        <f t="shared" si="32"/>
        <v>0</v>
      </c>
    </row>
    <row r="410" spans="1:10" ht="12.6" customHeight="1" x14ac:dyDescent="0.3">
      <c r="A410" s="1482" t="s">
        <v>362</v>
      </c>
      <c r="B410" s="1483" t="s">
        <v>142</v>
      </c>
      <c r="C410" s="1484">
        <v>0</v>
      </c>
      <c r="D410" s="1485">
        <f>RREKAP!I436</f>
        <v>0</v>
      </c>
      <c r="E410" s="1485">
        <f t="shared" si="35"/>
        <v>0</v>
      </c>
      <c r="F410" s="1485">
        <v>0</v>
      </c>
      <c r="G410" s="1485"/>
      <c r="H410" s="1486"/>
      <c r="J410" s="340">
        <f t="shared" si="32"/>
        <v>0</v>
      </c>
    </row>
    <row r="411" spans="1:10" ht="12.6" customHeight="1" x14ac:dyDescent="0.3">
      <c r="A411" s="1482" t="s">
        <v>938</v>
      </c>
      <c r="B411" s="1483" t="s">
        <v>387</v>
      </c>
      <c r="C411" s="1484">
        <v>0</v>
      </c>
      <c r="D411" s="1485">
        <f>RREKAP!I437</f>
        <v>0</v>
      </c>
      <c r="E411" s="1485">
        <f t="shared" si="35"/>
        <v>0</v>
      </c>
      <c r="F411" s="1485"/>
      <c r="G411" s="1485"/>
      <c r="H411" s="1486"/>
      <c r="J411" s="340">
        <f t="shared" si="32"/>
        <v>0</v>
      </c>
    </row>
    <row r="412" spans="1:10" ht="12.6" customHeight="1" x14ac:dyDescent="0.25">
      <c r="A412" s="1482" t="s">
        <v>363</v>
      </c>
      <c r="B412" s="1483" t="s">
        <v>143</v>
      </c>
      <c r="C412" s="1484">
        <f>C413</f>
        <v>0</v>
      </c>
      <c r="D412" s="1484">
        <f>D413</f>
        <v>0</v>
      </c>
      <c r="E412" s="1485">
        <f t="shared" si="35"/>
        <v>0</v>
      </c>
      <c r="F412" s="1485">
        <v>0</v>
      </c>
      <c r="G412" s="1485"/>
      <c r="H412" s="1487">
        <f>H413</f>
        <v>0</v>
      </c>
      <c r="J412" s="340">
        <f t="shared" si="32"/>
        <v>0</v>
      </c>
    </row>
    <row r="413" spans="1:10" ht="12.6" customHeight="1" x14ac:dyDescent="0.3">
      <c r="A413" s="1482" t="s">
        <v>364</v>
      </c>
      <c r="B413" s="1483" t="s">
        <v>939</v>
      </c>
      <c r="C413" s="1484">
        <v>0</v>
      </c>
      <c r="D413" s="1485">
        <f>RREKAP!I439</f>
        <v>0</v>
      </c>
      <c r="E413" s="1485">
        <f t="shared" si="35"/>
        <v>0</v>
      </c>
      <c r="F413" s="1485">
        <v>0</v>
      </c>
      <c r="G413" s="1485"/>
      <c r="H413" s="1486"/>
      <c r="J413" s="340">
        <f t="shared" si="32"/>
        <v>0</v>
      </c>
    </row>
    <row r="414" spans="1:10" ht="12.6" customHeight="1" thickBot="1" x14ac:dyDescent="0.3">
      <c r="A414" s="764" t="s">
        <v>69</v>
      </c>
      <c r="B414" s="78" t="s">
        <v>70</v>
      </c>
      <c r="C414" s="79">
        <f>C415+C418</f>
        <v>4420000</v>
      </c>
      <c r="D414" s="79">
        <f>D415+D418</f>
        <v>4420000</v>
      </c>
      <c r="E414" s="473">
        <f t="shared" si="35"/>
        <v>0</v>
      </c>
      <c r="F414" s="473">
        <f t="shared" si="33"/>
        <v>0</v>
      </c>
      <c r="G414" s="473">
        <f t="shared" si="34"/>
        <v>100</v>
      </c>
      <c r="H414" s="992">
        <f>H415+H418</f>
        <v>0</v>
      </c>
      <c r="J414" s="340">
        <f t="shared" si="32"/>
        <v>4420000</v>
      </c>
    </row>
    <row r="415" spans="1:10" ht="12.6" customHeight="1" thickBot="1" x14ac:dyDescent="0.3">
      <c r="A415" s="985" t="s">
        <v>375</v>
      </c>
      <c r="B415" s="455" t="s">
        <v>80</v>
      </c>
      <c r="C415" s="456">
        <f>C416</f>
        <v>1140000</v>
      </c>
      <c r="D415" s="456">
        <f>D416</f>
        <v>1140000</v>
      </c>
      <c r="E415" s="474">
        <f t="shared" si="35"/>
        <v>0</v>
      </c>
      <c r="F415" s="474">
        <f t="shared" si="33"/>
        <v>0</v>
      </c>
      <c r="G415" s="475">
        <f t="shared" si="34"/>
        <v>100</v>
      </c>
      <c r="H415" s="980">
        <f>H416</f>
        <v>0</v>
      </c>
      <c r="J415" s="340">
        <f t="shared" si="32"/>
        <v>1140000</v>
      </c>
    </row>
    <row r="416" spans="1:10" ht="12.6" customHeight="1" x14ac:dyDescent="0.25">
      <c r="A416" s="760" t="s">
        <v>376</v>
      </c>
      <c r="B416" s="442" t="s">
        <v>137</v>
      </c>
      <c r="C416" s="417">
        <f>C417</f>
        <v>1140000</v>
      </c>
      <c r="D416" s="417">
        <f>D417</f>
        <v>1140000</v>
      </c>
      <c r="E416" s="461">
        <f t="shared" si="35"/>
        <v>0</v>
      </c>
      <c r="F416" s="461">
        <f t="shared" si="33"/>
        <v>0</v>
      </c>
      <c r="G416" s="461">
        <f t="shared" si="34"/>
        <v>100</v>
      </c>
      <c r="H416" s="982">
        <f>H417</f>
        <v>0</v>
      </c>
      <c r="J416" s="340">
        <f t="shared" si="32"/>
        <v>1140000</v>
      </c>
    </row>
    <row r="417" spans="1:10" ht="12.6" customHeight="1" thickBot="1" x14ac:dyDescent="0.35">
      <c r="A417" s="762" t="s">
        <v>377</v>
      </c>
      <c r="B417" s="443" t="s">
        <v>138</v>
      </c>
      <c r="C417" s="444">
        <v>1140000</v>
      </c>
      <c r="D417" s="463">
        <f>RREKAP!I443</f>
        <v>1140000</v>
      </c>
      <c r="E417" s="463">
        <f t="shared" si="35"/>
        <v>0</v>
      </c>
      <c r="F417" s="463">
        <f t="shared" si="33"/>
        <v>0</v>
      </c>
      <c r="G417" s="463">
        <f t="shared" si="34"/>
        <v>100</v>
      </c>
      <c r="H417" s="1022"/>
      <c r="J417" s="340">
        <f t="shared" si="32"/>
        <v>1140000</v>
      </c>
    </row>
    <row r="418" spans="1:10" ht="12.6" customHeight="1" thickBot="1" x14ac:dyDescent="0.3">
      <c r="A418" s="1010" t="s">
        <v>368</v>
      </c>
      <c r="B418" s="464" t="s">
        <v>136</v>
      </c>
      <c r="C418" s="465">
        <f>C419+C421+C424</f>
        <v>3280000</v>
      </c>
      <c r="D418" s="465">
        <f>D419+D421+D424</f>
        <v>3280000</v>
      </c>
      <c r="E418" s="468">
        <f t="shared" si="35"/>
        <v>0</v>
      </c>
      <c r="F418" s="468">
        <f t="shared" si="33"/>
        <v>0</v>
      </c>
      <c r="G418" s="468">
        <f t="shared" si="34"/>
        <v>100</v>
      </c>
      <c r="H418" s="986">
        <f>H419+H421+H424</f>
        <v>0</v>
      </c>
      <c r="J418" s="340">
        <f t="shared" si="32"/>
        <v>3280000</v>
      </c>
    </row>
    <row r="419" spans="1:10" ht="12.6" customHeight="1" x14ac:dyDescent="0.25">
      <c r="A419" s="1007" t="s">
        <v>369</v>
      </c>
      <c r="B419" s="442" t="s">
        <v>139</v>
      </c>
      <c r="C419" s="417">
        <f>C420</f>
        <v>530000</v>
      </c>
      <c r="D419" s="417">
        <f>D420</f>
        <v>530000</v>
      </c>
      <c r="E419" s="461">
        <f t="shared" si="35"/>
        <v>0</v>
      </c>
      <c r="F419" s="461">
        <f t="shared" si="33"/>
        <v>0</v>
      </c>
      <c r="G419" s="461">
        <f t="shared" si="34"/>
        <v>100</v>
      </c>
      <c r="H419" s="982">
        <f>H420</f>
        <v>0</v>
      </c>
      <c r="J419" s="340">
        <f t="shared" si="32"/>
        <v>530000</v>
      </c>
    </row>
    <row r="420" spans="1:10" ht="12.6" customHeight="1" x14ac:dyDescent="0.3">
      <c r="A420" s="778" t="s">
        <v>370</v>
      </c>
      <c r="B420" s="4" t="s">
        <v>140</v>
      </c>
      <c r="C420" s="16">
        <v>530000</v>
      </c>
      <c r="D420" s="459">
        <f>RREKAP!I446</f>
        <v>530000</v>
      </c>
      <c r="E420" s="462">
        <f t="shared" si="35"/>
        <v>0</v>
      </c>
      <c r="F420" s="462">
        <f t="shared" si="33"/>
        <v>0</v>
      </c>
      <c r="G420" s="462">
        <f t="shared" si="34"/>
        <v>100</v>
      </c>
      <c r="H420" s="1021"/>
      <c r="J420" s="340">
        <f t="shared" si="32"/>
        <v>530000</v>
      </c>
    </row>
    <row r="421" spans="1:10" ht="12.6" customHeight="1" x14ac:dyDescent="0.25">
      <c r="A421" s="778" t="s">
        <v>371</v>
      </c>
      <c r="B421" s="4" t="s">
        <v>141</v>
      </c>
      <c r="C421" s="16">
        <f>C422+C423</f>
        <v>300000</v>
      </c>
      <c r="D421" s="16">
        <f>D422+D423</f>
        <v>300000</v>
      </c>
      <c r="E421" s="462">
        <f t="shared" si="35"/>
        <v>0</v>
      </c>
      <c r="F421" s="462">
        <f t="shared" si="33"/>
        <v>0</v>
      </c>
      <c r="G421" s="462">
        <f t="shared" si="34"/>
        <v>100</v>
      </c>
      <c r="H421" s="984">
        <f>H422+H423</f>
        <v>0</v>
      </c>
      <c r="J421" s="340">
        <f t="shared" si="32"/>
        <v>300000</v>
      </c>
    </row>
    <row r="422" spans="1:10" ht="12.6" customHeight="1" x14ac:dyDescent="0.3">
      <c r="A422" s="778" t="s">
        <v>372</v>
      </c>
      <c r="B422" s="4" t="s">
        <v>142</v>
      </c>
      <c r="C422" s="16">
        <v>300000</v>
      </c>
      <c r="D422" s="459">
        <f>RREKAP!I448</f>
        <v>300000</v>
      </c>
      <c r="E422" s="462">
        <f t="shared" si="35"/>
        <v>0</v>
      </c>
      <c r="F422" s="462">
        <f t="shared" si="33"/>
        <v>0</v>
      </c>
      <c r="G422" s="462">
        <f t="shared" si="34"/>
        <v>100</v>
      </c>
      <c r="H422" s="1021"/>
      <c r="J422" s="340">
        <f t="shared" si="32"/>
        <v>300000</v>
      </c>
    </row>
    <row r="423" spans="1:10" ht="12.6" customHeight="1" x14ac:dyDescent="0.3">
      <c r="A423" s="778" t="s">
        <v>940</v>
      </c>
      <c r="B423" s="4" t="s">
        <v>387</v>
      </c>
      <c r="C423" s="16">
        <v>0</v>
      </c>
      <c r="D423" s="459">
        <f>RREKAP!I449</f>
        <v>0</v>
      </c>
      <c r="E423" s="462">
        <f t="shared" si="35"/>
        <v>0</v>
      </c>
      <c r="F423" s="462"/>
      <c r="G423" s="462"/>
      <c r="H423" s="1021"/>
      <c r="J423" s="340">
        <f t="shared" si="32"/>
        <v>0</v>
      </c>
    </row>
    <row r="424" spans="1:10" ht="12.6" customHeight="1" x14ac:dyDescent="0.25">
      <c r="A424" s="778" t="s">
        <v>373</v>
      </c>
      <c r="B424" s="4" t="s">
        <v>143</v>
      </c>
      <c r="C424" s="16">
        <f>C425</f>
        <v>2450000</v>
      </c>
      <c r="D424" s="16">
        <f>D425</f>
        <v>2450000</v>
      </c>
      <c r="E424" s="462">
        <f t="shared" si="35"/>
        <v>0</v>
      </c>
      <c r="F424" s="462">
        <f t="shared" si="33"/>
        <v>0</v>
      </c>
      <c r="G424" s="462">
        <f t="shared" si="34"/>
        <v>100</v>
      </c>
      <c r="H424" s="984">
        <f>H425</f>
        <v>0</v>
      </c>
      <c r="J424" s="340">
        <f t="shared" si="32"/>
        <v>2450000</v>
      </c>
    </row>
    <row r="425" spans="1:10" ht="12.6" customHeight="1" x14ac:dyDescent="0.3">
      <c r="A425" s="778" t="s">
        <v>374</v>
      </c>
      <c r="B425" s="4" t="s">
        <v>160</v>
      </c>
      <c r="C425" s="16">
        <v>2450000</v>
      </c>
      <c r="D425" s="459">
        <f>RREKAP!I451</f>
        <v>2450000</v>
      </c>
      <c r="E425" s="462">
        <f t="shared" si="35"/>
        <v>0</v>
      </c>
      <c r="F425" s="462">
        <f t="shared" si="33"/>
        <v>0</v>
      </c>
      <c r="G425" s="462">
        <f t="shared" si="34"/>
        <v>100</v>
      </c>
      <c r="H425" s="1021"/>
      <c r="J425" s="340">
        <f t="shared" si="32"/>
        <v>2450000</v>
      </c>
    </row>
    <row r="426" spans="1:10" ht="12.6" customHeight="1" x14ac:dyDescent="0.3">
      <c r="A426" s="919"/>
      <c r="B426" s="7"/>
      <c r="C426" s="1029"/>
      <c r="D426" s="1033"/>
      <c r="E426" s="1030"/>
      <c r="F426" s="1030"/>
      <c r="G426" s="1030"/>
      <c r="H426" s="1031"/>
      <c r="J426" s="340"/>
    </row>
    <row r="427" spans="1:10" ht="12.95" customHeight="1" x14ac:dyDescent="0.3">
      <c r="A427" s="919"/>
      <c r="B427" s="7"/>
      <c r="C427" s="1029"/>
      <c r="D427" s="1033"/>
      <c r="E427" s="1030"/>
      <c r="F427" s="1030"/>
      <c r="G427" s="1030"/>
      <c r="H427" s="1031">
        <v>11</v>
      </c>
      <c r="J427" s="340"/>
    </row>
    <row r="428" spans="1:10" ht="12.95" customHeight="1" x14ac:dyDescent="0.3">
      <c r="A428" s="1017">
        <v>1</v>
      </c>
      <c r="B428" s="447">
        <v>2</v>
      </c>
      <c r="C428" s="447">
        <v>3</v>
      </c>
      <c r="D428" s="1018">
        <v>4</v>
      </c>
      <c r="E428" s="447">
        <v>5</v>
      </c>
      <c r="F428" s="447">
        <v>6</v>
      </c>
      <c r="G428" s="447">
        <v>7</v>
      </c>
      <c r="H428" s="1019">
        <v>8</v>
      </c>
      <c r="J428" s="340"/>
    </row>
    <row r="429" spans="1:10" ht="14.1" customHeight="1" x14ac:dyDescent="0.25">
      <c r="A429" s="745" t="s">
        <v>99</v>
      </c>
      <c r="B429" s="38" t="s">
        <v>447</v>
      </c>
      <c r="C429" s="39">
        <f>C430+C438</f>
        <v>6800000</v>
      </c>
      <c r="D429" s="39">
        <f>D430+D438</f>
        <v>6800000</v>
      </c>
      <c r="E429" s="466">
        <f t="shared" si="35"/>
        <v>0</v>
      </c>
      <c r="F429" s="466">
        <f t="shared" si="33"/>
        <v>0</v>
      </c>
      <c r="G429" s="466">
        <f t="shared" si="34"/>
        <v>100</v>
      </c>
      <c r="H429" s="1011">
        <f>H430+H438</f>
        <v>0</v>
      </c>
      <c r="J429" s="340">
        <f t="shared" si="32"/>
        <v>6800000</v>
      </c>
    </row>
    <row r="430" spans="1:10" ht="14.1" customHeight="1" thickBot="1" x14ac:dyDescent="0.3">
      <c r="A430" s="769" t="s">
        <v>71</v>
      </c>
      <c r="B430" s="125" t="s">
        <v>72</v>
      </c>
      <c r="C430" s="448">
        <f>C431</f>
        <v>2000000</v>
      </c>
      <c r="D430" s="448">
        <f>D431</f>
        <v>2000000</v>
      </c>
      <c r="E430" s="467">
        <f t="shared" si="35"/>
        <v>0</v>
      </c>
      <c r="F430" s="467">
        <f t="shared" si="33"/>
        <v>0</v>
      </c>
      <c r="G430" s="467">
        <f t="shared" si="34"/>
        <v>100</v>
      </c>
      <c r="H430" s="1009">
        <f>H431</f>
        <v>0</v>
      </c>
      <c r="J430" s="340">
        <f t="shared" si="32"/>
        <v>2000000</v>
      </c>
    </row>
    <row r="431" spans="1:10" ht="14.1" customHeight="1" thickBot="1" x14ac:dyDescent="0.3">
      <c r="A431" s="1010" t="s">
        <v>378</v>
      </c>
      <c r="B431" s="464" t="s">
        <v>136</v>
      </c>
      <c r="C431" s="465">
        <f>C432+C434+C436</f>
        <v>2000000</v>
      </c>
      <c r="D431" s="465">
        <f>D432+D434+D436</f>
        <v>2000000</v>
      </c>
      <c r="E431" s="468">
        <f t="shared" si="35"/>
        <v>0</v>
      </c>
      <c r="F431" s="468">
        <f t="shared" si="33"/>
        <v>0</v>
      </c>
      <c r="G431" s="31">
        <f t="shared" si="34"/>
        <v>100</v>
      </c>
      <c r="H431" s="986">
        <f>H432+H434+H436</f>
        <v>0</v>
      </c>
      <c r="J431" s="340">
        <f t="shared" si="32"/>
        <v>2000000</v>
      </c>
    </row>
    <row r="432" spans="1:10" ht="14.1" customHeight="1" x14ac:dyDescent="0.25">
      <c r="A432" s="1007" t="s">
        <v>379</v>
      </c>
      <c r="B432" s="442" t="s">
        <v>139</v>
      </c>
      <c r="C432" s="417">
        <f>C433</f>
        <v>525000</v>
      </c>
      <c r="D432" s="417">
        <f>D433</f>
        <v>525000</v>
      </c>
      <c r="E432" s="461">
        <f t="shared" si="35"/>
        <v>0</v>
      </c>
      <c r="F432" s="461">
        <f t="shared" si="33"/>
        <v>0</v>
      </c>
      <c r="G432" s="461">
        <f t="shared" si="34"/>
        <v>100</v>
      </c>
      <c r="H432" s="982">
        <f>H433</f>
        <v>0</v>
      </c>
      <c r="J432" s="340">
        <f t="shared" si="32"/>
        <v>525000</v>
      </c>
    </row>
    <row r="433" spans="1:10" ht="14.1" customHeight="1" x14ac:dyDescent="0.3">
      <c r="A433" s="778" t="s">
        <v>380</v>
      </c>
      <c r="B433" s="4" t="s">
        <v>140</v>
      </c>
      <c r="C433" s="16">
        <v>525000</v>
      </c>
      <c r="D433" s="462">
        <f>RREKAP!I456</f>
        <v>525000</v>
      </c>
      <c r="E433" s="462">
        <f t="shared" si="35"/>
        <v>0</v>
      </c>
      <c r="F433" s="462">
        <f t="shared" si="33"/>
        <v>0</v>
      </c>
      <c r="G433" s="462">
        <f t="shared" si="34"/>
        <v>100</v>
      </c>
      <c r="H433" s="1021"/>
      <c r="J433" s="340">
        <f t="shared" si="32"/>
        <v>525000</v>
      </c>
    </row>
    <row r="434" spans="1:10" ht="14.1" customHeight="1" x14ac:dyDescent="0.25">
      <c r="A434" s="778" t="s">
        <v>381</v>
      </c>
      <c r="B434" s="4" t="s">
        <v>141</v>
      </c>
      <c r="C434" s="16">
        <f>C435</f>
        <v>200000</v>
      </c>
      <c r="D434" s="16">
        <f>D435</f>
        <v>200000</v>
      </c>
      <c r="E434" s="462">
        <f t="shared" si="35"/>
        <v>0</v>
      </c>
      <c r="F434" s="462">
        <f t="shared" si="33"/>
        <v>0</v>
      </c>
      <c r="G434" s="462">
        <f t="shared" si="34"/>
        <v>100</v>
      </c>
      <c r="H434" s="984">
        <f>H435</f>
        <v>0</v>
      </c>
      <c r="J434" s="340">
        <f t="shared" ref="J434:J480" si="36">E434+C434</f>
        <v>200000</v>
      </c>
    </row>
    <row r="435" spans="1:10" ht="14.1" customHeight="1" x14ac:dyDescent="0.3">
      <c r="A435" s="778" t="s">
        <v>382</v>
      </c>
      <c r="B435" s="4" t="s">
        <v>142</v>
      </c>
      <c r="C435" s="16">
        <v>200000</v>
      </c>
      <c r="D435" s="462">
        <f>RREKAP!I458</f>
        <v>200000</v>
      </c>
      <c r="E435" s="462">
        <f t="shared" si="35"/>
        <v>0</v>
      </c>
      <c r="F435" s="462">
        <f t="shared" ref="F435:F478" si="37">E435/C435*100</f>
        <v>0</v>
      </c>
      <c r="G435" s="462">
        <f t="shared" ref="G435:G478" si="38">D435/C435*100</f>
        <v>100</v>
      </c>
      <c r="H435" s="1021"/>
      <c r="J435" s="340">
        <f t="shared" si="36"/>
        <v>200000</v>
      </c>
    </row>
    <row r="436" spans="1:10" ht="14.1" customHeight="1" x14ac:dyDescent="0.25">
      <c r="A436" s="778" t="s">
        <v>383</v>
      </c>
      <c r="B436" s="4" t="s">
        <v>143</v>
      </c>
      <c r="C436" s="16">
        <f>C437</f>
        <v>1275000</v>
      </c>
      <c r="D436" s="16">
        <f>D437</f>
        <v>1275000</v>
      </c>
      <c r="E436" s="462">
        <f t="shared" si="35"/>
        <v>0</v>
      </c>
      <c r="F436" s="462">
        <f t="shared" si="37"/>
        <v>0</v>
      </c>
      <c r="G436" s="462">
        <f t="shared" si="38"/>
        <v>100</v>
      </c>
      <c r="H436" s="984">
        <f>H437</f>
        <v>0</v>
      </c>
      <c r="J436" s="340">
        <f t="shared" si="36"/>
        <v>1275000</v>
      </c>
    </row>
    <row r="437" spans="1:10" ht="14.1" customHeight="1" x14ac:dyDescent="0.3">
      <c r="A437" s="778" t="s">
        <v>384</v>
      </c>
      <c r="B437" s="4" t="s">
        <v>160</v>
      </c>
      <c r="C437" s="16">
        <v>1275000</v>
      </c>
      <c r="D437" s="462">
        <f>RREKAP!I460</f>
        <v>1275000</v>
      </c>
      <c r="E437" s="462">
        <f t="shared" si="35"/>
        <v>0</v>
      </c>
      <c r="F437" s="462">
        <f t="shared" si="37"/>
        <v>0</v>
      </c>
      <c r="G437" s="462">
        <f t="shared" si="38"/>
        <v>100</v>
      </c>
      <c r="H437" s="1021"/>
      <c r="J437" s="340">
        <f t="shared" si="36"/>
        <v>1275000</v>
      </c>
    </row>
    <row r="438" spans="1:10" ht="14.1" customHeight="1" thickBot="1" x14ac:dyDescent="0.3">
      <c r="A438" s="988" t="s">
        <v>73</v>
      </c>
      <c r="B438" s="476" t="s">
        <v>448</v>
      </c>
      <c r="C438" s="477">
        <f>C439+C442</f>
        <v>4800000</v>
      </c>
      <c r="D438" s="477">
        <f>D439+D442</f>
        <v>4800000</v>
      </c>
      <c r="E438" s="478">
        <f t="shared" si="35"/>
        <v>0</v>
      </c>
      <c r="F438" s="478">
        <f t="shared" si="37"/>
        <v>0</v>
      </c>
      <c r="G438" s="478">
        <f t="shared" si="38"/>
        <v>100</v>
      </c>
      <c r="H438" s="989">
        <f>H439+H442</f>
        <v>0</v>
      </c>
      <c r="J438" s="340">
        <f t="shared" si="36"/>
        <v>4800000</v>
      </c>
    </row>
    <row r="439" spans="1:10" ht="14.1" customHeight="1" thickBot="1" x14ac:dyDescent="0.3">
      <c r="A439" s="975" t="s">
        <v>391</v>
      </c>
      <c r="B439" s="464" t="s">
        <v>80</v>
      </c>
      <c r="C439" s="465">
        <f>C440</f>
        <v>625000</v>
      </c>
      <c r="D439" s="465">
        <f>D440</f>
        <v>625000</v>
      </c>
      <c r="E439" s="468">
        <f t="shared" si="35"/>
        <v>0</v>
      </c>
      <c r="F439" s="468">
        <f t="shared" si="37"/>
        <v>0</v>
      </c>
      <c r="G439" s="31">
        <f t="shared" si="38"/>
        <v>100</v>
      </c>
      <c r="H439" s="986">
        <f>H440</f>
        <v>0</v>
      </c>
      <c r="J439" s="340">
        <f t="shared" si="36"/>
        <v>625000</v>
      </c>
    </row>
    <row r="440" spans="1:10" ht="14.1" customHeight="1" x14ac:dyDescent="0.25">
      <c r="A440" s="760" t="s">
        <v>392</v>
      </c>
      <c r="B440" s="442" t="s">
        <v>137</v>
      </c>
      <c r="C440" s="417">
        <f>C441</f>
        <v>625000</v>
      </c>
      <c r="D440" s="417">
        <f>D441</f>
        <v>625000</v>
      </c>
      <c r="E440" s="461">
        <f t="shared" si="35"/>
        <v>0</v>
      </c>
      <c r="F440" s="461">
        <f t="shared" si="37"/>
        <v>0</v>
      </c>
      <c r="G440" s="461">
        <f t="shared" si="38"/>
        <v>100</v>
      </c>
      <c r="H440" s="982">
        <f>H441</f>
        <v>0</v>
      </c>
      <c r="J440" s="340">
        <f t="shared" si="36"/>
        <v>625000</v>
      </c>
    </row>
    <row r="441" spans="1:10" ht="14.1" customHeight="1" thickBot="1" x14ac:dyDescent="0.35">
      <c r="A441" s="762" t="s">
        <v>393</v>
      </c>
      <c r="B441" s="443" t="s">
        <v>138</v>
      </c>
      <c r="C441" s="444">
        <v>625000</v>
      </c>
      <c r="D441" s="463">
        <f>RREKAP!I469</f>
        <v>625000</v>
      </c>
      <c r="E441" s="463">
        <f t="shared" si="35"/>
        <v>0</v>
      </c>
      <c r="F441" s="463">
        <f t="shared" si="37"/>
        <v>0</v>
      </c>
      <c r="G441" s="463">
        <f t="shared" si="38"/>
        <v>100</v>
      </c>
      <c r="H441" s="1022"/>
      <c r="J441" s="340">
        <f t="shared" si="36"/>
        <v>625000</v>
      </c>
    </row>
    <row r="442" spans="1:10" ht="14.1" customHeight="1" thickBot="1" x14ac:dyDescent="0.3">
      <c r="A442" s="975" t="s">
        <v>394</v>
      </c>
      <c r="B442" s="464" t="s">
        <v>136</v>
      </c>
      <c r="C442" s="465">
        <f>C443+C445+C447+C450+C453</f>
        <v>4175000</v>
      </c>
      <c r="D442" s="465">
        <f>D443+D445+D447+D450+D453</f>
        <v>4175000</v>
      </c>
      <c r="E442" s="31">
        <f t="shared" si="35"/>
        <v>0</v>
      </c>
      <c r="F442" s="31">
        <f t="shared" si="37"/>
        <v>0</v>
      </c>
      <c r="G442" s="31">
        <f t="shared" si="38"/>
        <v>100</v>
      </c>
      <c r="H442" s="986">
        <f>H443+H445+H447+H450+H453</f>
        <v>0</v>
      </c>
      <c r="J442" s="340">
        <f t="shared" si="36"/>
        <v>4175000</v>
      </c>
    </row>
    <row r="443" spans="1:10" ht="14.1" customHeight="1" x14ac:dyDescent="0.25">
      <c r="A443" s="760" t="s">
        <v>395</v>
      </c>
      <c r="B443" s="442" t="s">
        <v>139</v>
      </c>
      <c r="C443" s="417">
        <f>C444</f>
        <v>480000</v>
      </c>
      <c r="D443" s="417">
        <f>D444</f>
        <v>480000</v>
      </c>
      <c r="E443" s="461">
        <f t="shared" si="35"/>
        <v>0</v>
      </c>
      <c r="F443" s="461">
        <f t="shared" si="37"/>
        <v>0</v>
      </c>
      <c r="G443" s="461">
        <f t="shared" si="38"/>
        <v>100</v>
      </c>
      <c r="H443" s="982">
        <f>H444</f>
        <v>0</v>
      </c>
      <c r="J443" s="340">
        <f t="shared" si="36"/>
        <v>480000</v>
      </c>
    </row>
    <row r="444" spans="1:10" ht="14.1" customHeight="1" x14ac:dyDescent="0.3">
      <c r="A444" s="732" t="s">
        <v>396</v>
      </c>
      <c r="B444" s="4" t="s">
        <v>140</v>
      </c>
      <c r="C444" s="16">
        <v>480000</v>
      </c>
      <c r="D444" s="462">
        <f>RREKAP!I472</f>
        <v>480000</v>
      </c>
      <c r="E444" s="462">
        <f t="shared" si="35"/>
        <v>0</v>
      </c>
      <c r="F444" s="462">
        <f t="shared" si="37"/>
        <v>0</v>
      </c>
      <c r="G444" s="462">
        <f t="shared" si="38"/>
        <v>100</v>
      </c>
      <c r="H444" s="1021"/>
      <c r="J444" s="340">
        <f t="shared" si="36"/>
        <v>480000</v>
      </c>
    </row>
    <row r="445" spans="1:10" ht="14.1" customHeight="1" x14ac:dyDescent="0.25">
      <c r="A445" s="732" t="s">
        <v>397</v>
      </c>
      <c r="B445" s="4" t="s">
        <v>385</v>
      </c>
      <c r="C445" s="16">
        <f>C446</f>
        <v>200000</v>
      </c>
      <c r="D445" s="16">
        <f>D446</f>
        <v>200000</v>
      </c>
      <c r="E445" s="462">
        <f t="shared" si="35"/>
        <v>0</v>
      </c>
      <c r="F445" s="462">
        <f t="shared" si="37"/>
        <v>0</v>
      </c>
      <c r="G445" s="462">
        <f t="shared" si="38"/>
        <v>100</v>
      </c>
      <c r="H445" s="984">
        <f>H446</f>
        <v>0</v>
      </c>
      <c r="J445" s="340">
        <f t="shared" si="36"/>
        <v>200000</v>
      </c>
    </row>
    <row r="446" spans="1:10" ht="14.1" customHeight="1" x14ac:dyDescent="0.3">
      <c r="A446" s="732" t="s">
        <v>398</v>
      </c>
      <c r="B446" s="4" t="s">
        <v>386</v>
      </c>
      <c r="C446" s="16">
        <v>200000</v>
      </c>
      <c r="D446" s="462">
        <f>RREKAP!I474</f>
        <v>200000</v>
      </c>
      <c r="E446" s="462">
        <f t="shared" si="35"/>
        <v>0</v>
      </c>
      <c r="F446" s="462">
        <f t="shared" si="37"/>
        <v>0</v>
      </c>
      <c r="G446" s="462">
        <f t="shared" si="38"/>
        <v>100</v>
      </c>
      <c r="H446" s="1021"/>
      <c r="J446" s="340">
        <f t="shared" si="36"/>
        <v>200000</v>
      </c>
    </row>
    <row r="447" spans="1:10" ht="14.1" customHeight="1" x14ac:dyDescent="0.25">
      <c r="A447" s="732" t="s">
        <v>399</v>
      </c>
      <c r="B447" s="4" t="s">
        <v>141</v>
      </c>
      <c r="C447" s="16">
        <f>C448+C449</f>
        <v>400000</v>
      </c>
      <c r="D447" s="16">
        <f>D448+D449</f>
        <v>400000</v>
      </c>
      <c r="E447" s="462">
        <f t="shared" si="35"/>
        <v>0</v>
      </c>
      <c r="F447" s="462">
        <f t="shared" si="37"/>
        <v>0</v>
      </c>
      <c r="G447" s="462">
        <f t="shared" si="38"/>
        <v>100</v>
      </c>
      <c r="H447" s="984">
        <f>H448+H449</f>
        <v>0</v>
      </c>
      <c r="J447" s="340">
        <f t="shared" si="36"/>
        <v>400000</v>
      </c>
    </row>
    <row r="448" spans="1:10" ht="14.1" customHeight="1" x14ac:dyDescent="0.3">
      <c r="A448" s="732" t="s">
        <v>401</v>
      </c>
      <c r="B448" s="4" t="s">
        <v>142</v>
      </c>
      <c r="C448" s="16">
        <v>300000</v>
      </c>
      <c r="D448" s="462">
        <f>RREKAP!I476</f>
        <v>300000</v>
      </c>
      <c r="E448" s="462">
        <f t="shared" si="35"/>
        <v>0</v>
      </c>
      <c r="F448" s="462">
        <f t="shared" si="37"/>
        <v>0</v>
      </c>
      <c r="G448" s="462">
        <f t="shared" si="38"/>
        <v>100</v>
      </c>
      <c r="H448" s="1021"/>
      <c r="J448" s="340">
        <f t="shared" si="36"/>
        <v>300000</v>
      </c>
    </row>
    <row r="449" spans="1:10" ht="14.1" customHeight="1" x14ac:dyDescent="0.3">
      <c r="A449" s="732" t="s">
        <v>400</v>
      </c>
      <c r="B449" s="4" t="s">
        <v>387</v>
      </c>
      <c r="C449" s="16">
        <v>100000</v>
      </c>
      <c r="D449" s="462">
        <f>RREKAP!I477</f>
        <v>100000</v>
      </c>
      <c r="E449" s="462">
        <f t="shared" si="35"/>
        <v>0</v>
      </c>
      <c r="F449" s="462">
        <f t="shared" si="37"/>
        <v>0</v>
      </c>
      <c r="G449" s="462">
        <f t="shared" si="38"/>
        <v>100</v>
      </c>
      <c r="H449" s="1021"/>
      <c r="J449" s="340">
        <f t="shared" si="36"/>
        <v>100000</v>
      </c>
    </row>
    <row r="450" spans="1:10" ht="14.1" customHeight="1" x14ac:dyDescent="0.25">
      <c r="A450" s="732" t="s">
        <v>402</v>
      </c>
      <c r="B450" s="4" t="s">
        <v>388</v>
      </c>
      <c r="C450" s="16">
        <f>C451+C452</f>
        <v>800000</v>
      </c>
      <c r="D450" s="16">
        <f>D451+D452</f>
        <v>800000</v>
      </c>
      <c r="E450" s="462">
        <f t="shared" si="35"/>
        <v>0</v>
      </c>
      <c r="F450" s="462">
        <f t="shared" si="37"/>
        <v>0</v>
      </c>
      <c r="G450" s="462">
        <f t="shared" si="38"/>
        <v>100</v>
      </c>
      <c r="H450" s="984">
        <f>H451+H452</f>
        <v>0</v>
      </c>
      <c r="J450" s="340">
        <f t="shared" si="36"/>
        <v>800000</v>
      </c>
    </row>
    <row r="451" spans="1:10" ht="14.1" customHeight="1" x14ac:dyDescent="0.3">
      <c r="A451" s="732" t="s">
        <v>404</v>
      </c>
      <c r="B451" s="4" t="s">
        <v>389</v>
      </c>
      <c r="C451" s="16">
        <v>500000</v>
      </c>
      <c r="D451" s="462">
        <f>RREKAP!I479</f>
        <v>500000</v>
      </c>
      <c r="E451" s="462">
        <f t="shared" si="35"/>
        <v>0</v>
      </c>
      <c r="F451" s="462">
        <f t="shared" si="37"/>
        <v>0</v>
      </c>
      <c r="G451" s="462">
        <f t="shared" si="38"/>
        <v>100</v>
      </c>
      <c r="H451" s="1021"/>
      <c r="J451" s="340">
        <f t="shared" si="36"/>
        <v>500000</v>
      </c>
    </row>
    <row r="452" spans="1:10" ht="14.1" customHeight="1" x14ac:dyDescent="0.3">
      <c r="A452" s="732" t="s">
        <v>403</v>
      </c>
      <c r="B452" s="4" t="s">
        <v>390</v>
      </c>
      <c r="C452" s="16">
        <v>300000</v>
      </c>
      <c r="D452" s="462">
        <f>RREKAP!I480</f>
        <v>300000</v>
      </c>
      <c r="E452" s="462">
        <f t="shared" si="35"/>
        <v>0</v>
      </c>
      <c r="F452" s="462">
        <f t="shared" si="37"/>
        <v>0</v>
      </c>
      <c r="G452" s="462">
        <f t="shared" si="38"/>
        <v>100</v>
      </c>
      <c r="H452" s="1021"/>
      <c r="J452" s="340">
        <f t="shared" si="36"/>
        <v>300000</v>
      </c>
    </row>
    <row r="453" spans="1:10" ht="14.1" customHeight="1" x14ac:dyDescent="0.25">
      <c r="A453" s="732" t="s">
        <v>405</v>
      </c>
      <c r="B453" s="4" t="s">
        <v>143</v>
      </c>
      <c r="C453" s="16">
        <f>C454</f>
        <v>2295000</v>
      </c>
      <c r="D453" s="16">
        <f>D454</f>
        <v>2295000</v>
      </c>
      <c r="E453" s="462">
        <f t="shared" si="35"/>
        <v>0</v>
      </c>
      <c r="F453" s="462">
        <f t="shared" si="37"/>
        <v>0</v>
      </c>
      <c r="G453" s="462">
        <f t="shared" si="38"/>
        <v>100</v>
      </c>
      <c r="H453" s="984">
        <f>H454</f>
        <v>0</v>
      </c>
      <c r="J453" s="340">
        <f t="shared" si="36"/>
        <v>2295000</v>
      </c>
    </row>
    <row r="454" spans="1:10" ht="14.1" customHeight="1" x14ac:dyDescent="0.3">
      <c r="A454" s="732" t="s">
        <v>406</v>
      </c>
      <c r="B454" s="4" t="s">
        <v>160</v>
      </c>
      <c r="C454" s="16">
        <v>2295000</v>
      </c>
      <c r="D454" s="462">
        <f>RREKAP!I482</f>
        <v>2295000</v>
      </c>
      <c r="E454" s="462">
        <f t="shared" si="35"/>
        <v>0</v>
      </c>
      <c r="F454" s="462">
        <f t="shared" si="37"/>
        <v>0</v>
      </c>
      <c r="G454" s="462">
        <f t="shared" si="38"/>
        <v>100</v>
      </c>
      <c r="H454" s="1021"/>
      <c r="J454" s="340">
        <f t="shared" si="36"/>
        <v>2295000</v>
      </c>
    </row>
    <row r="455" spans="1:10" ht="14.1" customHeight="1" x14ac:dyDescent="0.25">
      <c r="A455" s="728" t="s">
        <v>98</v>
      </c>
      <c r="B455" s="36" t="s">
        <v>97</v>
      </c>
      <c r="C455" s="37">
        <f>C456+C471</f>
        <v>5000000</v>
      </c>
      <c r="D455" s="37">
        <f>D456+D471</f>
        <v>4999750</v>
      </c>
      <c r="E455" s="471">
        <f t="shared" ref="E455:E478" si="39">D455-C455</f>
        <v>-250</v>
      </c>
      <c r="F455" s="471">
        <f t="shared" si="37"/>
        <v>-5.0000000000000001E-3</v>
      </c>
      <c r="G455" s="471">
        <f t="shared" si="38"/>
        <v>99.995000000000005</v>
      </c>
      <c r="H455" s="977">
        <f>H456+H471</f>
        <v>0</v>
      </c>
      <c r="J455" s="340">
        <f t="shared" si="36"/>
        <v>4999750</v>
      </c>
    </row>
    <row r="456" spans="1:10" ht="14.1" customHeight="1" thickBot="1" x14ac:dyDescent="0.3">
      <c r="A456" s="371" t="s">
        <v>74</v>
      </c>
      <c r="B456" s="47" t="s">
        <v>75</v>
      </c>
      <c r="C456" s="48">
        <f>C457</f>
        <v>2000000</v>
      </c>
      <c r="D456" s="48">
        <f>D457</f>
        <v>2000000</v>
      </c>
      <c r="E456" s="467">
        <f t="shared" si="39"/>
        <v>0</v>
      </c>
      <c r="F456" s="467">
        <f t="shared" si="37"/>
        <v>0</v>
      </c>
      <c r="G456" s="467">
        <f t="shared" si="38"/>
        <v>100</v>
      </c>
      <c r="H456" s="978">
        <f>H457</f>
        <v>0</v>
      </c>
      <c r="J456" s="340">
        <f t="shared" si="36"/>
        <v>2000000</v>
      </c>
    </row>
    <row r="457" spans="1:10" ht="14.1" customHeight="1" thickBot="1" x14ac:dyDescent="0.3">
      <c r="A457" s="1006" t="s">
        <v>407</v>
      </c>
      <c r="B457" s="455" t="s">
        <v>136</v>
      </c>
      <c r="C457" s="456">
        <f>C458+C460+C463</f>
        <v>2000000</v>
      </c>
      <c r="D457" s="456">
        <f>D458+D460+D463</f>
        <v>2000000</v>
      </c>
      <c r="E457" s="468">
        <f t="shared" si="39"/>
        <v>0</v>
      </c>
      <c r="F457" s="468">
        <f t="shared" si="37"/>
        <v>0</v>
      </c>
      <c r="G457" s="31">
        <f t="shared" si="38"/>
        <v>100</v>
      </c>
      <c r="H457" s="980">
        <f>H458+H460+H463</f>
        <v>0</v>
      </c>
      <c r="J457" s="340">
        <f t="shared" si="36"/>
        <v>2000000</v>
      </c>
    </row>
    <row r="458" spans="1:10" ht="14.1" customHeight="1" x14ac:dyDescent="0.25">
      <c r="A458" s="1007" t="s">
        <v>408</v>
      </c>
      <c r="B458" s="442" t="s">
        <v>139</v>
      </c>
      <c r="C458" s="417">
        <f>C459</f>
        <v>550000</v>
      </c>
      <c r="D458" s="417">
        <f>D459</f>
        <v>550000</v>
      </c>
      <c r="E458" s="461">
        <f t="shared" si="39"/>
        <v>0</v>
      </c>
      <c r="F458" s="461">
        <f t="shared" si="37"/>
        <v>0</v>
      </c>
      <c r="G458" s="461">
        <f t="shared" si="38"/>
        <v>100</v>
      </c>
      <c r="H458" s="982">
        <f>H459</f>
        <v>0</v>
      </c>
      <c r="J458" s="340">
        <f t="shared" si="36"/>
        <v>550000</v>
      </c>
    </row>
    <row r="459" spans="1:10" ht="14.1" customHeight="1" x14ac:dyDescent="0.3">
      <c r="A459" s="778" t="s">
        <v>409</v>
      </c>
      <c r="B459" s="4" t="s">
        <v>140</v>
      </c>
      <c r="C459" s="16">
        <v>550000</v>
      </c>
      <c r="D459" s="462">
        <f>RREKAP!I487</f>
        <v>550000</v>
      </c>
      <c r="E459" s="462">
        <f t="shared" si="39"/>
        <v>0</v>
      </c>
      <c r="F459" s="462">
        <f t="shared" si="37"/>
        <v>0</v>
      </c>
      <c r="G459" s="462">
        <f t="shared" si="38"/>
        <v>100</v>
      </c>
      <c r="H459" s="1021"/>
      <c r="J459" s="340">
        <f t="shared" si="36"/>
        <v>550000</v>
      </c>
    </row>
    <row r="460" spans="1:10" ht="14.1" customHeight="1" x14ac:dyDescent="0.25">
      <c r="A460" s="778" t="s">
        <v>410</v>
      </c>
      <c r="B460" s="4" t="s">
        <v>141</v>
      </c>
      <c r="C460" s="16">
        <f>C461</f>
        <v>450000</v>
      </c>
      <c r="D460" s="16">
        <f>D461+D462</f>
        <v>450000</v>
      </c>
      <c r="E460" s="462">
        <f t="shared" si="39"/>
        <v>0</v>
      </c>
      <c r="F460" s="462">
        <f t="shared" si="37"/>
        <v>0</v>
      </c>
      <c r="G460" s="462">
        <f t="shared" si="38"/>
        <v>100</v>
      </c>
      <c r="H460" s="984">
        <f>H461+H462</f>
        <v>0</v>
      </c>
      <c r="J460" s="340">
        <f t="shared" si="36"/>
        <v>450000</v>
      </c>
    </row>
    <row r="461" spans="1:10" ht="14.1" customHeight="1" x14ac:dyDescent="0.3">
      <c r="A461" s="778" t="s">
        <v>411</v>
      </c>
      <c r="B461" s="4" t="s">
        <v>142</v>
      </c>
      <c r="C461" s="16">
        <v>450000</v>
      </c>
      <c r="D461" s="462">
        <f>RREKAP!I489</f>
        <v>450000</v>
      </c>
      <c r="E461" s="462">
        <f t="shared" si="39"/>
        <v>0</v>
      </c>
      <c r="F461" s="462">
        <f t="shared" si="37"/>
        <v>0</v>
      </c>
      <c r="G461" s="462">
        <f t="shared" si="38"/>
        <v>100</v>
      </c>
      <c r="H461" s="1021"/>
      <c r="J461" s="340">
        <f t="shared" si="36"/>
        <v>450000</v>
      </c>
    </row>
    <row r="462" spans="1:10" ht="14.1" customHeight="1" x14ac:dyDescent="0.3">
      <c r="A462" s="778" t="s">
        <v>941</v>
      </c>
      <c r="B462" s="4" t="s">
        <v>387</v>
      </c>
      <c r="C462" s="16">
        <v>0</v>
      </c>
      <c r="D462" s="462">
        <f>RREKAP!I490</f>
        <v>0</v>
      </c>
      <c r="E462" s="462">
        <f t="shared" si="39"/>
        <v>0</v>
      </c>
      <c r="F462" s="462"/>
      <c r="G462" s="462"/>
      <c r="H462" s="1021"/>
      <c r="J462" s="340">
        <f t="shared" si="36"/>
        <v>0</v>
      </c>
    </row>
    <row r="463" spans="1:10" ht="14.1" customHeight="1" x14ac:dyDescent="0.25">
      <c r="A463" s="778" t="s">
        <v>412</v>
      </c>
      <c r="B463" s="4" t="s">
        <v>143</v>
      </c>
      <c r="C463" s="16">
        <f>C464</f>
        <v>1000000</v>
      </c>
      <c r="D463" s="16">
        <f>D464</f>
        <v>1000000</v>
      </c>
      <c r="E463" s="462">
        <f t="shared" si="39"/>
        <v>0</v>
      </c>
      <c r="F463" s="462">
        <f t="shared" si="37"/>
        <v>0</v>
      </c>
      <c r="G463" s="462">
        <f t="shared" si="38"/>
        <v>100</v>
      </c>
      <c r="H463" s="984">
        <f>H464</f>
        <v>0</v>
      </c>
      <c r="J463" s="340">
        <f t="shared" si="36"/>
        <v>1000000</v>
      </c>
    </row>
    <row r="464" spans="1:10" ht="14.1" customHeight="1" x14ac:dyDescent="0.3">
      <c r="A464" s="778" t="s">
        <v>413</v>
      </c>
      <c r="B464" s="4" t="s">
        <v>160</v>
      </c>
      <c r="C464" s="16">
        <v>1000000</v>
      </c>
      <c r="D464" s="462">
        <f>RREKAP!I492</f>
        <v>1000000</v>
      </c>
      <c r="E464" s="462">
        <f t="shared" si="39"/>
        <v>0</v>
      </c>
      <c r="F464" s="462">
        <f t="shared" si="37"/>
        <v>0</v>
      </c>
      <c r="G464" s="462">
        <f t="shared" si="38"/>
        <v>100</v>
      </c>
      <c r="H464" s="1021"/>
      <c r="J464" s="340">
        <f t="shared" si="36"/>
        <v>1000000</v>
      </c>
    </row>
    <row r="465" spans="1:10" ht="14.1" customHeight="1" x14ac:dyDescent="0.3">
      <c r="A465" s="1010"/>
      <c r="B465" s="464"/>
      <c r="C465" s="465"/>
      <c r="D465" s="468"/>
      <c r="E465" s="499"/>
      <c r="F465" s="499"/>
      <c r="G465" s="499"/>
      <c r="H465" s="1024"/>
      <c r="J465" s="340"/>
    </row>
    <row r="466" spans="1:10" ht="14.1" customHeight="1" x14ac:dyDescent="0.3">
      <c r="A466" s="918"/>
      <c r="B466" s="879"/>
      <c r="C466" s="1026"/>
      <c r="D466" s="1027"/>
      <c r="E466" s="1027"/>
      <c r="F466" s="1027"/>
      <c r="G466" s="1027"/>
      <c r="H466" s="1028"/>
      <c r="J466" s="340"/>
    </row>
    <row r="467" spans="1:10" ht="14.1" customHeight="1" x14ac:dyDescent="0.3">
      <c r="A467" s="919"/>
      <c r="B467" s="7"/>
      <c r="C467" s="1029"/>
      <c r="D467" s="1030"/>
      <c r="E467" s="1030"/>
      <c r="F467" s="1030"/>
      <c r="G467" s="1030"/>
      <c r="H467" s="1031"/>
      <c r="J467" s="340"/>
    </row>
    <row r="468" spans="1:10" ht="14.1" customHeight="1" x14ac:dyDescent="0.3">
      <c r="A468" s="919"/>
      <c r="B468" s="7"/>
      <c r="C468" s="1029"/>
      <c r="D468" s="1030"/>
      <c r="E468" s="1030"/>
      <c r="F468" s="1030"/>
      <c r="G468" s="1030"/>
      <c r="H468" s="1031"/>
      <c r="J468" s="340"/>
    </row>
    <row r="469" spans="1:10" ht="14.1" customHeight="1" x14ac:dyDescent="0.3">
      <c r="A469" s="919"/>
      <c r="B469" s="7"/>
      <c r="C469" s="1029"/>
      <c r="D469" s="1030"/>
      <c r="E469" s="1030"/>
      <c r="F469" s="1030"/>
      <c r="G469" s="1030"/>
      <c r="H469" s="1031">
        <v>12</v>
      </c>
      <c r="J469" s="340"/>
    </row>
    <row r="470" spans="1:10" ht="14.1" customHeight="1" x14ac:dyDescent="0.3">
      <c r="A470" s="1017">
        <v>1</v>
      </c>
      <c r="B470" s="447">
        <v>2</v>
      </c>
      <c r="C470" s="447">
        <v>3</v>
      </c>
      <c r="D470" s="1018">
        <v>4</v>
      </c>
      <c r="E470" s="447">
        <v>5</v>
      </c>
      <c r="F470" s="447">
        <v>6</v>
      </c>
      <c r="G470" s="447">
        <v>7</v>
      </c>
      <c r="H470" s="1019">
        <v>8</v>
      </c>
      <c r="J470" s="340"/>
    </row>
    <row r="471" spans="1:10" ht="14.1" customHeight="1" thickBot="1" x14ac:dyDescent="0.3">
      <c r="A471" s="764" t="s">
        <v>76</v>
      </c>
      <c r="B471" s="78" t="s">
        <v>77</v>
      </c>
      <c r="C471" s="79">
        <f>C472</f>
        <v>3000000</v>
      </c>
      <c r="D471" s="79">
        <f>D472</f>
        <v>2999750</v>
      </c>
      <c r="E471" s="478">
        <f t="shared" si="39"/>
        <v>-250</v>
      </c>
      <c r="F471" s="478">
        <f t="shared" si="37"/>
        <v>-8.3333333333333332E-3</v>
      </c>
      <c r="G471" s="478">
        <f t="shared" si="38"/>
        <v>99.991666666666674</v>
      </c>
      <c r="H471" s="992">
        <f>H472</f>
        <v>0</v>
      </c>
      <c r="J471" s="340">
        <f t="shared" si="36"/>
        <v>2999750</v>
      </c>
    </row>
    <row r="472" spans="1:10" ht="14.1" customHeight="1" thickBot="1" x14ac:dyDescent="0.3">
      <c r="A472" s="1006" t="s">
        <v>414</v>
      </c>
      <c r="B472" s="455" t="s">
        <v>136</v>
      </c>
      <c r="C472" s="456">
        <f>C473+C475+C477</f>
        <v>3000000</v>
      </c>
      <c r="D472" s="456">
        <f>D473+D475+D477</f>
        <v>2999750</v>
      </c>
      <c r="E472" s="468">
        <f t="shared" si="39"/>
        <v>-250</v>
      </c>
      <c r="F472" s="468">
        <f t="shared" si="37"/>
        <v>-8.3333333333333332E-3</v>
      </c>
      <c r="G472" s="31">
        <f t="shared" si="38"/>
        <v>99.991666666666674</v>
      </c>
      <c r="H472" s="980">
        <f>H473+H475+H477</f>
        <v>0</v>
      </c>
      <c r="J472" s="340">
        <f t="shared" si="36"/>
        <v>2999750</v>
      </c>
    </row>
    <row r="473" spans="1:10" ht="14.1" customHeight="1" x14ac:dyDescent="0.25">
      <c r="A473" s="1007" t="s">
        <v>415</v>
      </c>
      <c r="B473" s="442" t="s">
        <v>139</v>
      </c>
      <c r="C473" s="417">
        <f>C474</f>
        <v>940000</v>
      </c>
      <c r="D473" s="417">
        <f>D474</f>
        <v>940000</v>
      </c>
      <c r="E473" s="461">
        <f t="shared" si="39"/>
        <v>0</v>
      </c>
      <c r="F473" s="461">
        <f t="shared" si="37"/>
        <v>0</v>
      </c>
      <c r="G473" s="458">
        <f t="shared" si="38"/>
        <v>100</v>
      </c>
      <c r="H473" s="982">
        <f>H474</f>
        <v>0</v>
      </c>
      <c r="J473" s="340">
        <f t="shared" si="36"/>
        <v>940000</v>
      </c>
    </row>
    <row r="474" spans="1:10" ht="14.1" customHeight="1" x14ac:dyDescent="0.3">
      <c r="A474" s="778" t="s">
        <v>416</v>
      </c>
      <c r="B474" s="4" t="s">
        <v>140</v>
      </c>
      <c r="C474" s="16">
        <v>940000</v>
      </c>
      <c r="D474" s="459">
        <f>RREKAP!I496</f>
        <v>940000</v>
      </c>
      <c r="E474" s="462">
        <f t="shared" si="39"/>
        <v>0</v>
      </c>
      <c r="F474" s="462">
        <f t="shared" si="37"/>
        <v>0</v>
      </c>
      <c r="G474" s="459">
        <f t="shared" si="38"/>
        <v>100</v>
      </c>
      <c r="H474" s="1021"/>
      <c r="J474" s="340">
        <f t="shared" si="36"/>
        <v>940000</v>
      </c>
    </row>
    <row r="475" spans="1:10" ht="14.1" customHeight="1" x14ac:dyDescent="0.25">
      <c r="A475" s="778" t="s">
        <v>417</v>
      </c>
      <c r="B475" s="4" t="s">
        <v>141</v>
      </c>
      <c r="C475" s="16">
        <f>C476</f>
        <v>100000</v>
      </c>
      <c r="D475" s="16">
        <f>D476</f>
        <v>99750</v>
      </c>
      <c r="E475" s="462">
        <f t="shared" si="39"/>
        <v>-250</v>
      </c>
      <c r="F475" s="16">
        <f>F476</f>
        <v>-0.25</v>
      </c>
      <c r="G475" s="459">
        <f t="shared" si="38"/>
        <v>99.75</v>
      </c>
      <c r="H475" s="984">
        <f>H476</f>
        <v>0</v>
      </c>
      <c r="J475" s="340">
        <f t="shared" si="36"/>
        <v>99750</v>
      </c>
    </row>
    <row r="476" spans="1:10" ht="14.1" customHeight="1" x14ac:dyDescent="0.3">
      <c r="A476" s="778" t="s">
        <v>418</v>
      </c>
      <c r="B476" s="4" t="s">
        <v>142</v>
      </c>
      <c r="C476" s="16">
        <v>100000</v>
      </c>
      <c r="D476" s="459">
        <f>RREKAP!I498</f>
        <v>99750</v>
      </c>
      <c r="E476" s="462">
        <f t="shared" si="39"/>
        <v>-250</v>
      </c>
      <c r="F476" s="462">
        <f t="shared" si="37"/>
        <v>-0.25</v>
      </c>
      <c r="G476" s="459">
        <f t="shared" si="38"/>
        <v>99.75</v>
      </c>
      <c r="H476" s="1021"/>
      <c r="J476" s="340">
        <f t="shared" si="36"/>
        <v>99750</v>
      </c>
    </row>
    <row r="477" spans="1:10" ht="14.1" customHeight="1" x14ac:dyDescent="0.25">
      <c r="A477" s="778" t="s">
        <v>419</v>
      </c>
      <c r="B477" s="4" t="s">
        <v>143</v>
      </c>
      <c r="C477" s="16">
        <f>C478</f>
        <v>1960000</v>
      </c>
      <c r="D477" s="16">
        <f>D478</f>
        <v>1960000</v>
      </c>
      <c r="E477" s="462">
        <f t="shared" si="39"/>
        <v>0</v>
      </c>
      <c r="F477" s="16">
        <f>F478</f>
        <v>0</v>
      </c>
      <c r="G477" s="459">
        <f t="shared" si="38"/>
        <v>100</v>
      </c>
      <c r="H477" s="984">
        <f>H478</f>
        <v>0</v>
      </c>
      <c r="J477" s="340">
        <f t="shared" si="36"/>
        <v>1960000</v>
      </c>
    </row>
    <row r="478" spans="1:10" ht="14.1" customHeight="1" thickBot="1" x14ac:dyDescent="0.35">
      <c r="A478" s="1012" t="s">
        <v>420</v>
      </c>
      <c r="B478" s="443" t="s">
        <v>160</v>
      </c>
      <c r="C478" s="444">
        <v>1960000</v>
      </c>
      <c r="D478" s="460">
        <f>RREKAP!I500</f>
        <v>1960000</v>
      </c>
      <c r="E478" s="463">
        <f t="shared" si="39"/>
        <v>0</v>
      </c>
      <c r="F478" s="463">
        <f t="shared" si="37"/>
        <v>0</v>
      </c>
      <c r="G478" s="460">
        <f t="shared" si="38"/>
        <v>100</v>
      </c>
      <c r="H478" s="1022"/>
      <c r="J478" s="340">
        <f t="shared" si="36"/>
        <v>1960000</v>
      </c>
    </row>
    <row r="479" spans="1:10" ht="14.1" customHeight="1" thickBot="1" x14ac:dyDescent="0.3">
      <c r="A479" s="1686" t="s">
        <v>112</v>
      </c>
      <c r="B479" s="1687"/>
      <c r="C479" s="457">
        <f t="shared" ref="C479:H479" si="40">C8</f>
        <v>1997839600</v>
      </c>
      <c r="D479" s="457">
        <f t="shared" si="40"/>
        <v>1978333590</v>
      </c>
      <c r="E479" s="457">
        <f t="shared" si="40"/>
        <v>-19506010</v>
      </c>
      <c r="F479" s="457">
        <f t="shared" si="40"/>
        <v>-0.97635515884258173</v>
      </c>
      <c r="G479" s="457">
        <f t="shared" si="40"/>
        <v>99.02364484115742</v>
      </c>
      <c r="H479" s="1013">
        <f t="shared" si="40"/>
        <v>0</v>
      </c>
      <c r="J479" s="340">
        <f t="shared" si="36"/>
        <v>1978333590</v>
      </c>
    </row>
    <row r="480" spans="1:10" ht="15.75" thickTop="1" x14ac:dyDescent="0.25">
      <c r="J480" s="340">
        <f t="shared" si="36"/>
        <v>0</v>
      </c>
    </row>
  </sheetData>
  <mergeCells count="12">
    <mergeCell ref="A479:B479"/>
    <mergeCell ref="A5:A6"/>
    <mergeCell ref="B5:B6"/>
    <mergeCell ref="C5:D5"/>
    <mergeCell ref="E5:F5"/>
    <mergeCell ref="H5:H6"/>
    <mergeCell ref="G5:G6"/>
    <mergeCell ref="A1:H1"/>
    <mergeCell ref="A2:H2"/>
    <mergeCell ref="A3:H3"/>
    <mergeCell ref="A4:B4"/>
    <mergeCell ref="D4:E4"/>
  </mergeCells>
  <pageMargins left="1.3779527559055118" right="0.19685039370078741" top="0.19685039370078741" bottom="0.39370078740157483" header="0.31496062992125984" footer="0.31496062992125984"/>
  <pageSetup paperSize="5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72"/>
  <sheetViews>
    <sheetView view="pageBreakPreview" topLeftCell="A154" zoomScaleNormal="100" zoomScaleSheetLayoutView="100" workbookViewId="0">
      <selection activeCell="G172" sqref="G172"/>
    </sheetView>
  </sheetViews>
  <sheetFormatPr defaultRowHeight="15" x14ac:dyDescent="0.25"/>
  <cols>
    <col min="1" max="1" width="5.140625" customWidth="1"/>
    <col min="2" max="2" width="47.5703125" customWidth="1"/>
    <col min="3" max="3" width="13" style="82" customWidth="1"/>
    <col min="4" max="4" width="5.5703125" style="1091" customWidth="1"/>
    <col min="5" max="5" width="2.5703125" style="1091" customWidth="1"/>
    <col min="6" max="6" width="8.85546875" style="1092" customWidth="1"/>
    <col min="7" max="7" width="13.28515625" customWidth="1"/>
    <col min="8" max="8" width="6.7109375" customWidth="1"/>
    <col min="9" max="9" width="12.42578125" customWidth="1"/>
    <col min="10" max="10" width="5.140625" customWidth="1"/>
    <col min="11" max="11" width="5.85546875" customWidth="1"/>
    <col min="12" max="12" width="6" customWidth="1"/>
    <col min="13" max="13" width="6.7109375" customWidth="1"/>
    <col min="14" max="14" width="9.5703125" customWidth="1"/>
    <col min="15" max="15" width="9.42578125" customWidth="1"/>
    <col min="16" max="17" width="2" customWidth="1"/>
    <col min="18" max="19" width="10.5703125" bestFit="1" customWidth="1"/>
  </cols>
  <sheetData>
    <row r="1" spans="1:20" ht="15.75" x14ac:dyDescent="0.25">
      <c r="B1" s="1695" t="s">
        <v>537</v>
      </c>
      <c r="C1" s="1695"/>
      <c r="D1" s="1695"/>
      <c r="E1" s="1695"/>
      <c r="F1" s="1695"/>
      <c r="G1" s="1695"/>
      <c r="H1" s="1695"/>
      <c r="I1" s="1695"/>
      <c r="J1" s="1695"/>
      <c r="K1" s="1695"/>
      <c r="L1" s="1695"/>
      <c r="M1" s="1695"/>
      <c r="N1" s="1695"/>
      <c r="O1" s="1695"/>
    </row>
    <row r="2" spans="1:20" ht="15.75" x14ac:dyDescent="0.25">
      <c r="B2" s="1695" t="s">
        <v>462</v>
      </c>
      <c r="C2" s="1695"/>
      <c r="D2" s="1695"/>
      <c r="E2" s="1695"/>
      <c r="F2" s="1695"/>
      <c r="G2" s="1695"/>
      <c r="H2" s="1695"/>
      <c r="I2" s="1695"/>
      <c r="J2" s="1695"/>
      <c r="K2" s="1695"/>
      <c r="L2" s="1695"/>
      <c r="M2" s="1695"/>
      <c r="N2" s="1695"/>
      <c r="O2" s="1695"/>
      <c r="R2" s="77"/>
      <c r="S2" s="77"/>
      <c r="T2" s="77"/>
    </row>
    <row r="3" spans="1:20" ht="15.75" x14ac:dyDescent="0.25">
      <c r="B3" s="81" t="str">
        <f>RREKAP!A4</f>
        <v>BAGIAN BULAN  DESEMBER 2016</v>
      </c>
      <c r="C3" s="501"/>
      <c r="D3" s="501"/>
      <c r="E3" s="501"/>
      <c r="F3" s="1087"/>
      <c r="G3" s="405" t="s">
        <v>760</v>
      </c>
      <c r="H3" s="82"/>
      <c r="I3" s="82"/>
      <c r="J3" s="83"/>
      <c r="K3" s="84"/>
      <c r="L3" s="85"/>
      <c r="M3" s="82"/>
      <c r="N3" s="82"/>
      <c r="O3" s="86">
        <v>1</v>
      </c>
      <c r="R3" s="77"/>
      <c r="S3" s="77"/>
      <c r="T3" s="77"/>
    </row>
    <row r="4" spans="1:20" ht="15" customHeight="1" x14ac:dyDescent="0.25">
      <c r="A4" s="1693" t="s">
        <v>536</v>
      </c>
      <c r="B4" s="1696" t="s">
        <v>463</v>
      </c>
      <c r="C4" s="1697" t="s">
        <v>464</v>
      </c>
      <c r="D4" s="1692" t="s">
        <v>465</v>
      </c>
      <c r="E4" s="1692"/>
      <c r="F4" s="1692"/>
      <c r="G4" s="1698" t="s">
        <v>466</v>
      </c>
      <c r="H4" s="1698"/>
      <c r="I4" s="1698"/>
      <c r="J4" s="1699"/>
      <c r="K4" s="1700" t="s">
        <v>426</v>
      </c>
      <c r="L4" s="1698"/>
      <c r="M4" s="1699"/>
      <c r="N4" s="1701" t="s">
        <v>467</v>
      </c>
      <c r="O4" s="1702" t="s">
        <v>468</v>
      </c>
      <c r="R4" s="77"/>
      <c r="S4" s="77"/>
      <c r="T4" s="77"/>
    </row>
    <row r="5" spans="1:20" x14ac:dyDescent="0.25">
      <c r="A5" s="1693"/>
      <c r="B5" s="1693"/>
      <c r="C5" s="1697"/>
      <c r="D5" s="1667"/>
      <c r="E5" s="1667"/>
      <c r="F5" s="1667"/>
      <c r="G5" s="446" t="s">
        <v>442</v>
      </c>
      <c r="H5" s="1703" t="s">
        <v>461</v>
      </c>
      <c r="I5" s="446" t="s">
        <v>454</v>
      </c>
      <c r="J5" s="1694" t="s">
        <v>461</v>
      </c>
      <c r="K5" s="1040" t="s">
        <v>469</v>
      </c>
      <c r="L5" s="1039" t="s">
        <v>428</v>
      </c>
      <c r="M5" s="317" t="s">
        <v>470</v>
      </c>
      <c r="N5" s="1701"/>
      <c r="O5" s="1702"/>
      <c r="R5" s="77"/>
      <c r="S5" s="77"/>
      <c r="T5" s="77"/>
    </row>
    <row r="6" spans="1:20" x14ac:dyDescent="0.25">
      <c r="A6" s="1693"/>
      <c r="B6" s="1693"/>
      <c r="C6" s="1697"/>
      <c r="D6" s="1668"/>
      <c r="E6" s="1668"/>
      <c r="F6" s="1668"/>
      <c r="G6" s="446" t="s">
        <v>471</v>
      </c>
      <c r="H6" s="1703"/>
      <c r="I6" s="446" t="s">
        <v>471</v>
      </c>
      <c r="J6" s="1694"/>
      <c r="K6" s="1040" t="s">
        <v>461</v>
      </c>
      <c r="L6" s="11" t="s">
        <v>461</v>
      </c>
      <c r="M6" s="318" t="s">
        <v>461</v>
      </c>
      <c r="N6" s="1701"/>
      <c r="O6" s="1702"/>
      <c r="R6" s="77"/>
      <c r="S6" s="77"/>
      <c r="T6" s="77"/>
    </row>
    <row r="7" spans="1:20" x14ac:dyDescent="0.25">
      <c r="A7" s="93">
        <v>1</v>
      </c>
      <c r="B7" s="94">
        <v>2</v>
      </c>
      <c r="C7" s="502">
        <v>3</v>
      </c>
      <c r="D7" s="544"/>
      <c r="E7" s="545"/>
      <c r="F7" s="546" t="s">
        <v>437</v>
      </c>
      <c r="G7" s="95" t="s">
        <v>438</v>
      </c>
      <c r="H7" s="95">
        <v>6</v>
      </c>
      <c r="I7" s="95">
        <v>7</v>
      </c>
      <c r="J7" s="1057">
        <v>8</v>
      </c>
      <c r="K7" s="315">
        <v>9</v>
      </c>
      <c r="L7" s="96">
        <v>10</v>
      </c>
      <c r="M7" s="319">
        <v>11</v>
      </c>
      <c r="N7" s="315">
        <v>12</v>
      </c>
      <c r="O7" s="95">
        <v>13</v>
      </c>
      <c r="R7" s="77"/>
      <c r="S7" s="77"/>
      <c r="T7" s="77"/>
    </row>
    <row r="8" spans="1:20" ht="14.1" customHeight="1" x14ac:dyDescent="0.25">
      <c r="A8" s="19"/>
      <c r="B8" s="19"/>
      <c r="C8" s="515"/>
      <c r="D8" s="1088"/>
      <c r="E8" s="1089"/>
      <c r="F8" s="1090"/>
      <c r="G8" s="14"/>
      <c r="H8" s="14"/>
      <c r="I8" s="14"/>
      <c r="J8" s="320"/>
      <c r="K8" s="1041"/>
      <c r="L8" s="14"/>
      <c r="M8" s="575">
        <f>K8-L8</f>
        <v>0</v>
      </c>
      <c r="N8" s="316"/>
      <c r="O8" s="14"/>
      <c r="R8" s="77"/>
      <c r="S8" s="77"/>
      <c r="T8" s="77"/>
    </row>
    <row r="9" spans="1:20" ht="14.1" customHeight="1" x14ac:dyDescent="0.25">
      <c r="A9" s="105" t="s">
        <v>563</v>
      </c>
      <c r="B9" s="196" t="s">
        <v>81</v>
      </c>
      <c r="C9" s="532">
        <f>C11+C22</f>
        <v>1997839600</v>
      </c>
      <c r="D9" s="547" t="s">
        <v>947</v>
      </c>
      <c r="E9" s="548" t="s">
        <v>948</v>
      </c>
      <c r="F9" s="549" t="s">
        <v>949</v>
      </c>
      <c r="G9" s="1058">
        <f>G11+G22</f>
        <v>1979715904</v>
      </c>
      <c r="H9" s="105">
        <f>G9/C9*100</f>
        <v>99.092835280670172</v>
      </c>
      <c r="I9" s="574">
        <f>I11+I22</f>
        <v>1978333590</v>
      </c>
      <c r="J9" s="1197">
        <f>I9/C9*100</f>
        <v>99.02364484115742</v>
      </c>
      <c r="K9" s="283">
        <v>100</v>
      </c>
      <c r="L9" s="1194">
        <f>RLA!G8</f>
        <v>99.02364484115742</v>
      </c>
      <c r="M9" s="1034">
        <f>K9-L9</f>
        <v>0.97635515884257984</v>
      </c>
      <c r="N9" s="105"/>
      <c r="O9" s="105"/>
    </row>
    <row r="10" spans="1:20" ht="14.1" customHeight="1" x14ac:dyDescent="0.25">
      <c r="A10" s="106"/>
      <c r="B10" s="533" t="s">
        <v>78</v>
      </c>
      <c r="C10" s="534"/>
      <c r="D10" s="550"/>
      <c r="E10" s="551"/>
      <c r="F10" s="552"/>
      <c r="G10" s="1058">
        <f>C10-F10</f>
        <v>0</v>
      </c>
      <c r="H10" s="101"/>
      <c r="I10" s="101"/>
      <c r="J10" s="1199"/>
      <c r="K10" s="1042"/>
      <c r="L10" s="106"/>
      <c r="M10" s="1035"/>
      <c r="N10" s="101"/>
      <c r="O10" s="101"/>
    </row>
    <row r="11" spans="1:20" ht="14.1" customHeight="1" x14ac:dyDescent="0.25">
      <c r="A11" s="526" t="s">
        <v>950</v>
      </c>
      <c r="B11" s="527" t="s">
        <v>116</v>
      </c>
      <c r="C11" s="535">
        <f>C13</f>
        <v>1559485600</v>
      </c>
      <c r="D11" s="1101" t="s">
        <v>947</v>
      </c>
      <c r="E11" s="1102" t="s">
        <v>948</v>
      </c>
      <c r="F11" s="1103" t="s">
        <v>949</v>
      </c>
      <c r="G11" s="542">
        <f>RREKAP!F11</f>
        <v>1543650791</v>
      </c>
      <c r="H11" s="542">
        <f>G11/C11*100</f>
        <v>98.984613323778049</v>
      </c>
      <c r="I11" s="542">
        <f>I13</f>
        <v>1543650791</v>
      </c>
      <c r="J11" s="1201">
        <f>I11/C11*100</f>
        <v>98.984613323778049</v>
      </c>
      <c r="K11" s="1043">
        <f>K9</f>
        <v>100</v>
      </c>
      <c r="L11" s="542">
        <f>RLA!G10</f>
        <v>98.984613323778049</v>
      </c>
      <c r="M11" s="1104">
        <f>K11-L11</f>
        <v>1.0153866762219508</v>
      </c>
      <c r="N11" s="542"/>
      <c r="O11" s="542"/>
    </row>
    <row r="12" spans="1:20" ht="14.1" customHeight="1" x14ac:dyDescent="0.25">
      <c r="A12" s="529"/>
      <c r="B12" s="536" t="s">
        <v>79</v>
      </c>
      <c r="C12" s="537"/>
      <c r="D12" s="553"/>
      <c r="E12" s="554"/>
      <c r="F12" s="555"/>
      <c r="G12" s="543"/>
      <c r="H12" s="543"/>
      <c r="I12" s="543"/>
      <c r="J12" s="1202"/>
      <c r="K12" s="1044"/>
      <c r="L12" s="543"/>
      <c r="M12" s="1105"/>
      <c r="N12" s="543"/>
      <c r="O12" s="543"/>
    </row>
    <row r="13" spans="1:20" ht="14.1" customHeight="1" x14ac:dyDescent="0.25">
      <c r="A13" s="516"/>
      <c r="B13" s="426" t="s">
        <v>115</v>
      </c>
      <c r="C13" s="538">
        <f>C15+C17</f>
        <v>1559485600</v>
      </c>
      <c r="D13" s="1093" t="s">
        <v>947</v>
      </c>
      <c r="E13" s="1094" t="s">
        <v>948</v>
      </c>
      <c r="F13" s="1095" t="s">
        <v>949</v>
      </c>
      <c r="G13" s="541"/>
      <c r="H13" s="541"/>
      <c r="I13" s="541">
        <f>I15+I17</f>
        <v>1543650791</v>
      </c>
      <c r="J13" s="1195">
        <f>I13/C13*100</f>
        <v>98.984613323778049</v>
      </c>
      <c r="K13" s="1045">
        <f>K11</f>
        <v>100</v>
      </c>
      <c r="L13" s="541">
        <f>RLA!G11</f>
        <v>98.984613323778049</v>
      </c>
      <c r="M13" s="1097">
        <f>K13-L13</f>
        <v>1.0153866762219508</v>
      </c>
      <c r="N13" s="541"/>
      <c r="O13" s="541"/>
    </row>
    <row r="14" spans="1:20" ht="14.1" customHeight="1" x14ac:dyDescent="0.25">
      <c r="A14" s="518"/>
      <c r="B14" s="292" t="s">
        <v>80</v>
      </c>
      <c r="C14" s="503"/>
      <c r="D14" s="556"/>
      <c r="E14" s="557"/>
      <c r="F14" s="558"/>
      <c r="G14" s="308"/>
      <c r="H14" s="308"/>
      <c r="I14" s="308"/>
      <c r="J14" s="1200"/>
      <c r="K14" s="1046"/>
      <c r="L14" s="308"/>
      <c r="M14" s="1098"/>
      <c r="N14" s="308"/>
      <c r="O14" s="308"/>
    </row>
    <row r="15" spans="1:20" ht="14.1" customHeight="1" x14ac:dyDescent="0.25">
      <c r="A15" s="282"/>
      <c r="B15" s="430" t="s">
        <v>113</v>
      </c>
      <c r="C15" s="1110">
        <v>1293085600</v>
      </c>
      <c r="D15" s="547" t="s">
        <v>947</v>
      </c>
      <c r="E15" s="548" t="s">
        <v>948</v>
      </c>
      <c r="F15" s="549" t="s">
        <v>949</v>
      </c>
      <c r="G15" s="539"/>
      <c r="H15" s="539"/>
      <c r="I15" s="539">
        <f>RLA!D12</f>
        <v>1299246791</v>
      </c>
      <c r="J15" s="1197">
        <f>I15/C15*100</f>
        <v>100.47647201391771</v>
      </c>
      <c r="K15" s="1047">
        <f>K13</f>
        <v>100</v>
      </c>
      <c r="L15" s="539">
        <f>RLA!G12</f>
        <v>100.47647201391771</v>
      </c>
      <c r="M15" s="1034">
        <f>K15-L15</f>
        <v>-0.47647201391771432</v>
      </c>
      <c r="N15" s="539"/>
      <c r="O15" s="539"/>
    </row>
    <row r="16" spans="1:20" ht="14.1" customHeight="1" x14ac:dyDescent="0.25">
      <c r="A16" s="296"/>
      <c r="B16" s="337" t="s">
        <v>0</v>
      </c>
      <c r="C16" s="522"/>
      <c r="D16" s="559"/>
      <c r="E16" s="560"/>
      <c r="F16" s="561"/>
      <c r="G16" s="540"/>
      <c r="H16" s="540"/>
      <c r="I16" s="540"/>
      <c r="J16" s="1199"/>
      <c r="K16" s="1048"/>
      <c r="L16" s="540"/>
      <c r="M16" s="1035"/>
      <c r="N16" s="540"/>
      <c r="O16" s="540"/>
    </row>
    <row r="17" spans="1:15" ht="14.1" customHeight="1" x14ac:dyDescent="0.25">
      <c r="A17" s="282"/>
      <c r="B17" s="1114" t="s">
        <v>124</v>
      </c>
      <c r="C17" s="1115">
        <f>C19</f>
        <v>266400000</v>
      </c>
      <c r="D17" s="547" t="s">
        <v>947</v>
      </c>
      <c r="E17" s="548" t="s">
        <v>948</v>
      </c>
      <c r="F17" s="549" t="s">
        <v>949</v>
      </c>
      <c r="G17" s="519"/>
      <c r="H17" s="519"/>
      <c r="I17" s="519">
        <f>I19</f>
        <v>244404000</v>
      </c>
      <c r="J17" s="1197">
        <f>I17/C17*100</f>
        <v>91.743243243243242</v>
      </c>
      <c r="K17" s="1049">
        <f>K15</f>
        <v>100</v>
      </c>
      <c r="L17" s="519">
        <f>RLA!G21</f>
        <v>91.743243243243242</v>
      </c>
      <c r="M17" s="1034">
        <f>K17-L17</f>
        <v>8.2567567567567579</v>
      </c>
      <c r="N17" s="519"/>
      <c r="O17" s="519"/>
    </row>
    <row r="18" spans="1:15" ht="14.1" customHeight="1" x14ac:dyDescent="0.25">
      <c r="A18" s="296"/>
      <c r="B18" s="51" t="s">
        <v>134</v>
      </c>
      <c r="C18" s="1116"/>
      <c r="D18" s="562"/>
      <c r="E18" s="563"/>
      <c r="F18" s="564"/>
      <c r="G18" s="525"/>
      <c r="H18" s="525"/>
      <c r="I18" s="525"/>
      <c r="J18" s="1199"/>
      <c r="K18" s="1050"/>
      <c r="L18" s="525"/>
      <c r="M18" s="1035"/>
      <c r="N18" s="525"/>
      <c r="O18" s="525"/>
    </row>
    <row r="19" spans="1:15" ht="14.1" customHeight="1" x14ac:dyDescent="0.25">
      <c r="A19" s="282"/>
      <c r="B19" s="32" t="s">
        <v>125</v>
      </c>
      <c r="C19" s="512">
        <v>266400000</v>
      </c>
      <c r="D19" s="547" t="s">
        <v>947</v>
      </c>
      <c r="E19" s="548" t="s">
        <v>948</v>
      </c>
      <c r="F19" s="549" t="s">
        <v>949</v>
      </c>
      <c r="G19" s="33"/>
      <c r="H19" s="33"/>
      <c r="I19" s="33">
        <f>RLA!D22</f>
        <v>244404000</v>
      </c>
      <c r="J19" s="1197">
        <f>I19/C19*100</f>
        <v>91.743243243243242</v>
      </c>
      <c r="K19" s="1051">
        <f>K17</f>
        <v>100</v>
      </c>
      <c r="L19" s="33">
        <f>L17</f>
        <v>91.743243243243242</v>
      </c>
      <c r="M19" s="1034">
        <f>K19-L19</f>
        <v>8.2567567567567579</v>
      </c>
      <c r="N19" s="33"/>
      <c r="O19" s="33"/>
    </row>
    <row r="20" spans="1:15" ht="14.1" customHeight="1" x14ac:dyDescent="0.25">
      <c r="A20" s="296"/>
      <c r="B20" s="41" t="s">
        <v>135</v>
      </c>
      <c r="C20" s="513"/>
      <c r="D20" s="565"/>
      <c r="E20" s="566"/>
      <c r="F20" s="567"/>
      <c r="G20" s="42"/>
      <c r="H20" s="42"/>
      <c r="I20" s="42"/>
      <c r="J20" s="1199"/>
      <c r="K20" s="1052"/>
      <c r="L20" s="42"/>
      <c r="M20" s="1035"/>
      <c r="N20" s="42"/>
      <c r="O20" s="42"/>
    </row>
    <row r="21" spans="1:15" ht="14.1" customHeight="1" x14ac:dyDescent="0.25">
      <c r="A21" s="267"/>
      <c r="B21" s="4"/>
      <c r="C21" s="504"/>
      <c r="D21" s="568"/>
      <c r="E21" s="569"/>
      <c r="F21" s="570"/>
      <c r="G21" s="16"/>
      <c r="H21" s="16"/>
      <c r="I21" s="16"/>
      <c r="J21" s="1197"/>
      <c r="K21" s="1053"/>
      <c r="L21" s="16"/>
      <c r="M21" s="575"/>
      <c r="N21" s="16"/>
      <c r="O21" s="16"/>
    </row>
    <row r="22" spans="1:15" ht="14.1" customHeight="1" x14ac:dyDescent="0.25">
      <c r="A22" s="526" t="s">
        <v>951</v>
      </c>
      <c r="B22" s="527" t="s">
        <v>83</v>
      </c>
      <c r="C22" s="528">
        <f>C24+C28+C32+C36+C44+C48+C52+C56+C62+C68+C93+C111+C115+C119+C128+C134+C144+C148+C156+C167</f>
        <v>438354000</v>
      </c>
      <c r="D22" s="1101" t="s">
        <v>947</v>
      </c>
      <c r="E22" s="1102" t="s">
        <v>948</v>
      </c>
      <c r="F22" s="1103" t="s">
        <v>949</v>
      </c>
      <c r="G22" s="542">
        <f>RREKAP!F12</f>
        <v>436065113</v>
      </c>
      <c r="H22" s="542">
        <f>G22/C22*100</f>
        <v>99.477845074985055</v>
      </c>
      <c r="I22" s="542">
        <f>+I24+I28+I32+I36+I44+I48+I52+I56+I62+I68+I93+I111+I115+I119+I128+I134+I144+I148+I156+I167</f>
        <v>434682799</v>
      </c>
      <c r="J22" s="1201">
        <f>I22/C22*100</f>
        <v>99.16250313673423</v>
      </c>
      <c r="K22" s="1043">
        <f>K19</f>
        <v>100</v>
      </c>
      <c r="L22" s="542">
        <f>RLA!G24</f>
        <v>99.16250313673423</v>
      </c>
      <c r="M22" s="1104">
        <f>K22-L22</f>
        <v>0.83749686326576978</v>
      </c>
      <c r="N22" s="542"/>
      <c r="O22" s="542"/>
    </row>
    <row r="23" spans="1:15" ht="14.1" customHeight="1" x14ac:dyDescent="0.25">
      <c r="A23" s="529"/>
      <c r="B23" s="530" t="s">
        <v>82</v>
      </c>
      <c r="C23" s="531"/>
      <c r="D23" s="553"/>
      <c r="E23" s="554"/>
      <c r="F23" s="555"/>
      <c r="G23" s="543"/>
      <c r="H23" s="543"/>
      <c r="I23" s="543"/>
      <c r="J23" s="1202"/>
      <c r="K23" s="1044"/>
      <c r="L23" s="543"/>
      <c r="M23" s="1105"/>
      <c r="N23" s="543"/>
      <c r="O23" s="543"/>
    </row>
    <row r="24" spans="1:15" ht="14.1" customHeight="1" x14ac:dyDescent="0.25">
      <c r="A24" s="516" t="s">
        <v>495</v>
      </c>
      <c r="B24" s="426" t="s">
        <v>85</v>
      </c>
      <c r="C24" s="509">
        <f>C26</f>
        <v>3000000</v>
      </c>
      <c r="D24" s="1093" t="s">
        <v>947</v>
      </c>
      <c r="E24" s="1094" t="s">
        <v>948</v>
      </c>
      <c r="F24" s="1095" t="s">
        <v>949</v>
      </c>
      <c r="G24" s="541"/>
      <c r="H24" s="541"/>
      <c r="I24" s="541">
        <f>I26</f>
        <v>3000000</v>
      </c>
      <c r="J24" s="1195">
        <f>I24/C24*100</f>
        <v>100</v>
      </c>
      <c r="K24" s="1045">
        <f>K22</f>
        <v>100</v>
      </c>
      <c r="L24" s="541">
        <f>RLA!G25</f>
        <v>100</v>
      </c>
      <c r="M24" s="1097">
        <f>K24-L24</f>
        <v>0</v>
      </c>
      <c r="N24" s="541"/>
      <c r="O24" s="541"/>
    </row>
    <row r="25" spans="1:15" ht="14.1" customHeight="1" x14ac:dyDescent="0.25">
      <c r="A25" s="518"/>
      <c r="B25" s="36" t="s">
        <v>788</v>
      </c>
      <c r="C25" s="505"/>
      <c r="D25" s="556"/>
      <c r="E25" s="557"/>
      <c r="F25" s="558"/>
      <c r="G25" s="308"/>
      <c r="H25" s="308"/>
      <c r="I25" s="308"/>
      <c r="J25" s="1200"/>
      <c r="K25" s="1046"/>
      <c r="L25" s="308"/>
      <c r="M25" s="1098"/>
      <c r="N25" s="308"/>
      <c r="O25" s="308"/>
    </row>
    <row r="26" spans="1:15" ht="14.1" customHeight="1" x14ac:dyDescent="0.25">
      <c r="A26" s="282">
        <v>1</v>
      </c>
      <c r="B26" s="437" t="s">
        <v>792</v>
      </c>
      <c r="C26" s="1106">
        <v>3000000</v>
      </c>
      <c r="D26" s="547" t="s">
        <v>971</v>
      </c>
      <c r="E26" s="548" t="s">
        <v>948</v>
      </c>
      <c r="F26" s="549" t="s">
        <v>949</v>
      </c>
      <c r="G26" s="519"/>
      <c r="H26" s="519"/>
      <c r="I26" s="519">
        <f>RLA!D26</f>
        <v>3000000</v>
      </c>
      <c r="J26" s="1197">
        <f>I26/C26*100</f>
        <v>100</v>
      </c>
      <c r="K26" s="1049">
        <f>K24</f>
        <v>100</v>
      </c>
      <c r="L26" s="519">
        <f>L24</f>
        <v>100</v>
      </c>
      <c r="M26" s="1034">
        <f>K26-L26</f>
        <v>0</v>
      </c>
      <c r="N26" s="519"/>
      <c r="O26" s="519"/>
    </row>
    <row r="27" spans="1:15" ht="14.1" customHeight="1" x14ac:dyDescent="0.25">
      <c r="A27" s="296"/>
      <c r="B27" s="338" t="s">
        <v>789</v>
      </c>
      <c r="C27" s="1112"/>
      <c r="D27" s="562"/>
      <c r="E27" s="563"/>
      <c r="F27" s="564"/>
      <c r="G27" s="525"/>
      <c r="H27" s="525"/>
      <c r="I27" s="525"/>
      <c r="J27" s="1199"/>
      <c r="K27" s="1050"/>
      <c r="L27" s="525"/>
      <c r="M27" s="1035"/>
      <c r="N27" s="525"/>
      <c r="O27" s="525"/>
    </row>
    <row r="28" spans="1:15" ht="14.1" customHeight="1" x14ac:dyDescent="0.25">
      <c r="A28" s="516" t="s">
        <v>952</v>
      </c>
      <c r="B28" s="426" t="s">
        <v>85</v>
      </c>
      <c r="C28" s="509">
        <f>C30</f>
        <v>3930000</v>
      </c>
      <c r="D28" s="1093" t="s">
        <v>947</v>
      </c>
      <c r="E28" s="1094" t="s">
        <v>948</v>
      </c>
      <c r="F28" s="1095" t="s">
        <v>949</v>
      </c>
      <c r="G28" s="541"/>
      <c r="H28" s="541"/>
      <c r="I28" s="541">
        <f>I30</f>
        <v>3925000</v>
      </c>
      <c r="J28" s="1195">
        <f>I28/C28*100</f>
        <v>99.872773536895679</v>
      </c>
      <c r="K28" s="1045">
        <v>100</v>
      </c>
      <c r="L28" s="541">
        <f>L30</f>
        <v>99.872773536895679</v>
      </c>
      <c r="M28" s="1097">
        <f>K28-L28</f>
        <v>0.1272264631043214</v>
      </c>
      <c r="N28" s="541"/>
      <c r="O28" s="541"/>
    </row>
    <row r="29" spans="1:15" ht="14.1" customHeight="1" x14ac:dyDescent="0.25">
      <c r="A29" s="518"/>
      <c r="B29" s="36" t="s">
        <v>84</v>
      </c>
      <c r="C29" s="505"/>
      <c r="D29" s="556"/>
      <c r="E29" s="557"/>
      <c r="F29" s="558"/>
      <c r="G29" s="308"/>
      <c r="H29" s="308"/>
      <c r="I29" s="308"/>
      <c r="J29" s="1200"/>
      <c r="K29" s="1046"/>
      <c r="L29" s="308"/>
      <c r="M29" s="1098"/>
      <c r="N29" s="308"/>
      <c r="O29" s="308"/>
    </row>
    <row r="30" spans="1:15" ht="14.1" customHeight="1" x14ac:dyDescent="0.25">
      <c r="A30" s="282">
        <v>1</v>
      </c>
      <c r="B30" s="437" t="s">
        <v>1</v>
      </c>
      <c r="C30" s="1106">
        <v>3930000</v>
      </c>
      <c r="D30" s="547" t="s">
        <v>971</v>
      </c>
      <c r="E30" s="548" t="s">
        <v>948</v>
      </c>
      <c r="F30" s="549" t="s">
        <v>949</v>
      </c>
      <c r="G30" s="519"/>
      <c r="H30" s="519"/>
      <c r="I30" s="519">
        <f>RLA!D43</f>
        <v>3925000</v>
      </c>
      <c r="J30" s="1197">
        <f>I30/C30*100</f>
        <v>99.872773536895679</v>
      </c>
      <c r="K30" s="1049">
        <f>K28</f>
        <v>100</v>
      </c>
      <c r="L30" s="519">
        <f>RLA!G43</f>
        <v>99.872773536895679</v>
      </c>
      <c r="M30" s="1034">
        <f>K30-L30</f>
        <v>0.1272264631043214</v>
      </c>
      <c r="N30" s="519"/>
      <c r="O30" s="519"/>
    </row>
    <row r="31" spans="1:15" ht="14.1" customHeight="1" x14ac:dyDescent="0.25">
      <c r="A31" s="296"/>
      <c r="B31" s="338" t="s">
        <v>2</v>
      </c>
      <c r="C31" s="1112"/>
      <c r="D31" s="562"/>
      <c r="E31" s="563"/>
      <c r="F31" s="564"/>
      <c r="G31" s="525"/>
      <c r="H31" s="525"/>
      <c r="I31" s="525"/>
      <c r="J31" s="1199"/>
      <c r="K31" s="1050"/>
      <c r="L31" s="525"/>
      <c r="M31" s="1035"/>
      <c r="N31" s="525"/>
      <c r="O31" s="525"/>
    </row>
    <row r="32" spans="1:15" ht="14.1" customHeight="1" x14ac:dyDescent="0.25">
      <c r="A32" s="516" t="s">
        <v>953</v>
      </c>
      <c r="B32" s="426" t="s">
        <v>87</v>
      </c>
      <c r="C32" s="509">
        <f>C34</f>
        <v>1500000</v>
      </c>
      <c r="D32" s="1093" t="s">
        <v>947</v>
      </c>
      <c r="E32" s="1094" t="s">
        <v>948</v>
      </c>
      <c r="F32" s="1095" t="s">
        <v>949</v>
      </c>
      <c r="G32" s="541"/>
      <c r="H32" s="541"/>
      <c r="I32" s="541">
        <f>I34</f>
        <v>1500000</v>
      </c>
      <c r="J32" s="1195">
        <f>I32/C32*100</f>
        <v>100</v>
      </c>
      <c r="K32" s="1045">
        <v>100</v>
      </c>
      <c r="L32" s="541">
        <f>L34</f>
        <v>100</v>
      </c>
      <c r="M32" s="1097">
        <f>K32-L32</f>
        <v>0</v>
      </c>
      <c r="N32" s="541"/>
      <c r="O32" s="541"/>
    </row>
    <row r="33" spans="1:15" ht="14.1" customHeight="1" x14ac:dyDescent="0.25">
      <c r="A33" s="518"/>
      <c r="B33" s="36" t="s">
        <v>86</v>
      </c>
      <c r="C33" s="505"/>
      <c r="D33" s="556"/>
      <c r="E33" s="557"/>
      <c r="F33" s="558"/>
      <c r="G33" s="308"/>
      <c r="H33" s="308"/>
      <c r="I33" s="308"/>
      <c r="J33" s="1200"/>
      <c r="K33" s="1046"/>
      <c r="L33" s="308"/>
      <c r="M33" s="1098"/>
      <c r="N33" s="308"/>
      <c r="O33" s="308"/>
    </row>
    <row r="34" spans="1:15" ht="14.1" customHeight="1" x14ac:dyDescent="0.25">
      <c r="A34" s="282">
        <v>1</v>
      </c>
      <c r="B34" s="437" t="s">
        <v>3</v>
      </c>
      <c r="C34" s="1106">
        <v>1500000</v>
      </c>
      <c r="D34" s="547" t="s">
        <v>947</v>
      </c>
      <c r="E34" s="548" t="s">
        <v>948</v>
      </c>
      <c r="F34" s="549" t="s">
        <v>949</v>
      </c>
      <c r="G34" s="519"/>
      <c r="H34" s="519"/>
      <c r="I34" s="519">
        <f>RLA!D58</f>
        <v>1500000</v>
      </c>
      <c r="J34" s="1197">
        <f>I34/C34*100</f>
        <v>100</v>
      </c>
      <c r="K34" s="1049">
        <f>K32</f>
        <v>100</v>
      </c>
      <c r="L34" s="519">
        <f>RLA!G58</f>
        <v>100</v>
      </c>
      <c r="M34" s="1034">
        <f>K34-L34</f>
        <v>0</v>
      </c>
      <c r="N34" s="519"/>
      <c r="O34" s="519"/>
    </row>
    <row r="35" spans="1:15" ht="14.1" customHeight="1" x14ac:dyDescent="0.25">
      <c r="A35" s="296"/>
      <c r="B35" s="338" t="s">
        <v>4</v>
      </c>
      <c r="C35" s="1112"/>
      <c r="D35" s="562"/>
      <c r="E35" s="563"/>
      <c r="F35" s="564"/>
      <c r="G35" s="525"/>
      <c r="H35" s="525"/>
      <c r="I35" s="525"/>
      <c r="J35" s="1199"/>
      <c r="K35" s="1050"/>
      <c r="L35" s="525"/>
      <c r="M35" s="1035"/>
      <c r="N35" s="525"/>
      <c r="O35" s="525"/>
    </row>
    <row r="36" spans="1:15" ht="14.1" customHeight="1" x14ac:dyDescent="0.25">
      <c r="A36" s="516" t="s">
        <v>954</v>
      </c>
      <c r="B36" s="426" t="s">
        <v>111</v>
      </c>
      <c r="C36" s="509">
        <f>C38</f>
        <v>2500000</v>
      </c>
      <c r="D36" s="1093" t="s">
        <v>947</v>
      </c>
      <c r="E36" s="1094" t="s">
        <v>948</v>
      </c>
      <c r="F36" s="1095" t="s">
        <v>949</v>
      </c>
      <c r="G36" s="541"/>
      <c r="H36" s="541"/>
      <c r="I36" s="541">
        <f>I38</f>
        <v>2500000</v>
      </c>
      <c r="J36" s="1195">
        <f>I36/C36*100</f>
        <v>100</v>
      </c>
      <c r="K36" s="1045">
        <f>K34</f>
        <v>100</v>
      </c>
      <c r="L36" s="541">
        <f>L38</f>
        <v>100</v>
      </c>
      <c r="M36" s="1097">
        <f>K36-L36</f>
        <v>0</v>
      </c>
      <c r="N36" s="541"/>
      <c r="O36" s="541"/>
    </row>
    <row r="37" spans="1:15" ht="14.1" customHeight="1" x14ac:dyDescent="0.25">
      <c r="A37" s="518"/>
      <c r="B37" s="36" t="s">
        <v>451</v>
      </c>
      <c r="C37" s="505"/>
      <c r="D37" s="556"/>
      <c r="E37" s="557"/>
      <c r="F37" s="558"/>
      <c r="G37" s="308"/>
      <c r="H37" s="308"/>
      <c r="I37" s="308"/>
      <c r="J37" s="1200"/>
      <c r="K37" s="1046"/>
      <c r="L37" s="308"/>
      <c r="M37" s="1098"/>
      <c r="N37" s="308"/>
      <c r="O37" s="308"/>
    </row>
    <row r="38" spans="1:15" ht="14.1" customHeight="1" x14ac:dyDescent="0.25">
      <c r="A38" s="282">
        <v>1</v>
      </c>
      <c r="B38" s="437" t="s">
        <v>5</v>
      </c>
      <c r="C38" s="1106">
        <v>2500000</v>
      </c>
      <c r="D38" s="547" t="s">
        <v>947</v>
      </c>
      <c r="E38" s="548" t="s">
        <v>948</v>
      </c>
      <c r="F38" s="549" t="s">
        <v>949</v>
      </c>
      <c r="G38" s="519"/>
      <c r="H38" s="519"/>
      <c r="I38" s="519">
        <f>RLA!D65</f>
        <v>2500000</v>
      </c>
      <c r="J38" s="1197">
        <f>I38/C38*100</f>
        <v>100</v>
      </c>
      <c r="K38" s="1049">
        <f>K36</f>
        <v>100</v>
      </c>
      <c r="L38" s="519">
        <f>RLA!G65</f>
        <v>100</v>
      </c>
      <c r="M38" s="1034">
        <f>K38-L38</f>
        <v>0</v>
      </c>
      <c r="N38" s="519"/>
      <c r="O38" s="519"/>
    </row>
    <row r="39" spans="1:15" ht="14.1" customHeight="1" x14ac:dyDescent="0.25">
      <c r="A39" s="1107"/>
      <c r="B39" s="438" t="s">
        <v>6</v>
      </c>
      <c r="C39" s="1113"/>
      <c r="D39" s="576"/>
      <c r="E39" s="1062"/>
      <c r="F39" s="1063"/>
      <c r="G39" s="1064"/>
      <c r="H39" s="1064"/>
      <c r="I39" s="1064"/>
      <c r="J39" s="1198"/>
      <c r="K39" s="1065"/>
      <c r="L39" s="1064"/>
      <c r="M39" s="1036"/>
      <c r="N39" s="1064"/>
      <c r="O39" s="1064"/>
    </row>
    <row r="40" spans="1:15" ht="14.1" customHeight="1" x14ac:dyDescent="0.25">
      <c r="A40" s="75"/>
      <c r="B40" s="1066"/>
      <c r="C40" s="1067"/>
      <c r="D40" s="548"/>
      <c r="E40" s="1068"/>
      <c r="F40" s="1068"/>
      <c r="G40" s="1069"/>
      <c r="H40" s="1069"/>
      <c r="I40" s="1069"/>
      <c r="J40" s="184"/>
      <c r="K40" s="1069"/>
      <c r="L40" s="1069"/>
      <c r="M40" s="1070"/>
      <c r="N40" s="1069"/>
      <c r="O40" s="1069"/>
    </row>
    <row r="41" spans="1:15" ht="14.1" customHeight="1" x14ac:dyDescent="0.25">
      <c r="A41" s="77"/>
      <c r="B41" s="1071"/>
      <c r="C41" s="1072"/>
      <c r="D41" s="1073"/>
      <c r="E41" s="1062"/>
      <c r="F41" s="1062"/>
      <c r="G41" s="1074"/>
      <c r="H41" s="1074"/>
      <c r="I41" s="1074"/>
      <c r="J41" s="132"/>
      <c r="K41" s="1074"/>
      <c r="L41" s="1074"/>
      <c r="M41" s="360"/>
      <c r="N41" s="1074"/>
      <c r="O41" s="1074"/>
    </row>
    <row r="42" spans="1:15" ht="14.1" customHeight="1" x14ac:dyDescent="0.25">
      <c r="A42" s="77"/>
      <c r="B42" s="1071"/>
      <c r="C42" s="1072"/>
      <c r="D42" s="1073"/>
      <c r="E42" s="1062"/>
      <c r="F42" s="1062"/>
      <c r="G42" s="1074"/>
      <c r="H42" s="1074"/>
      <c r="I42" s="1074"/>
      <c r="J42" s="132"/>
      <c r="K42" s="1074"/>
      <c r="L42" s="1074"/>
      <c r="M42" s="360"/>
      <c r="N42" s="1074"/>
      <c r="O42" s="1074">
        <v>2</v>
      </c>
    </row>
    <row r="43" spans="1:15" ht="14.1" customHeight="1" x14ac:dyDescent="0.25">
      <c r="A43" s="93">
        <v>1</v>
      </c>
      <c r="B43" s="94">
        <v>2</v>
      </c>
      <c r="C43" s="502">
        <v>3</v>
      </c>
      <c r="D43" s="544"/>
      <c r="E43" s="545"/>
      <c r="F43" s="546" t="s">
        <v>437</v>
      </c>
      <c r="G43" s="95" t="s">
        <v>438</v>
      </c>
      <c r="H43" s="95">
        <v>6</v>
      </c>
      <c r="I43" s="95">
        <v>7</v>
      </c>
      <c r="J43" s="1057">
        <v>8</v>
      </c>
      <c r="K43" s="315">
        <v>9</v>
      </c>
      <c r="L43" s="96">
        <v>10</v>
      </c>
      <c r="M43" s="319">
        <v>11</v>
      </c>
      <c r="N43" s="315">
        <v>12</v>
      </c>
      <c r="O43" s="95">
        <v>13</v>
      </c>
    </row>
    <row r="44" spans="1:15" ht="14.1" customHeight="1" x14ac:dyDescent="0.25">
      <c r="A44" s="516" t="s">
        <v>955</v>
      </c>
      <c r="B44" s="426" t="s">
        <v>110</v>
      </c>
      <c r="C44" s="509">
        <f>C46</f>
        <v>4500000</v>
      </c>
      <c r="D44" s="1093" t="s">
        <v>947</v>
      </c>
      <c r="E44" s="1094" t="s">
        <v>948</v>
      </c>
      <c r="F44" s="1095" t="s">
        <v>949</v>
      </c>
      <c r="G44" s="541"/>
      <c r="H44" s="541"/>
      <c r="I44" s="541">
        <f>I46</f>
        <v>4450000</v>
      </c>
      <c r="J44" s="1195">
        <f>I44/C44*100</f>
        <v>98.888888888888886</v>
      </c>
      <c r="K44" s="1045">
        <v>100</v>
      </c>
      <c r="L44" s="541">
        <f>L46</f>
        <v>98.888888888888886</v>
      </c>
      <c r="M44" s="1097">
        <f>K44-L44</f>
        <v>1.1111111111111143</v>
      </c>
      <c r="N44" s="541"/>
      <c r="O44" s="541"/>
    </row>
    <row r="45" spans="1:15" ht="14.1" customHeight="1" x14ac:dyDescent="0.25">
      <c r="A45" s="518"/>
      <c r="B45" s="36" t="s">
        <v>88</v>
      </c>
      <c r="C45" s="505"/>
      <c r="D45" s="556"/>
      <c r="E45" s="557"/>
      <c r="F45" s="558"/>
      <c r="G45" s="308"/>
      <c r="H45" s="308"/>
      <c r="I45" s="308"/>
      <c r="J45" s="1200"/>
      <c r="K45" s="1046"/>
      <c r="L45" s="308"/>
      <c r="M45" s="1098"/>
      <c r="N45" s="308"/>
      <c r="O45" s="308"/>
    </row>
    <row r="46" spans="1:15" ht="14.1" customHeight="1" x14ac:dyDescent="0.25">
      <c r="A46" s="282">
        <v>1</v>
      </c>
      <c r="B46" s="437" t="s">
        <v>7</v>
      </c>
      <c r="C46" s="1106">
        <v>4500000</v>
      </c>
      <c r="D46" s="547" t="s">
        <v>947</v>
      </c>
      <c r="E46" s="548" t="s">
        <v>948</v>
      </c>
      <c r="F46" s="549" t="s">
        <v>949</v>
      </c>
      <c r="G46" s="519"/>
      <c r="H46" s="519"/>
      <c r="I46" s="519">
        <f>RLA!D72</f>
        <v>4450000</v>
      </c>
      <c r="J46" s="1197">
        <f>I46/C46*100</f>
        <v>98.888888888888886</v>
      </c>
      <c r="K46" s="1049">
        <f>K44</f>
        <v>100</v>
      </c>
      <c r="L46" s="519">
        <f>RLA!G72</f>
        <v>98.888888888888886</v>
      </c>
      <c r="M46" s="1034">
        <f>K46-L46</f>
        <v>1.1111111111111143</v>
      </c>
      <c r="N46" s="519"/>
      <c r="O46" s="519"/>
    </row>
    <row r="47" spans="1:15" ht="14.1" customHeight="1" x14ac:dyDescent="0.25">
      <c r="A47" s="296"/>
      <c r="B47" s="338" t="s">
        <v>8</v>
      </c>
      <c r="C47" s="1112"/>
      <c r="D47" s="562"/>
      <c r="E47" s="563"/>
      <c r="F47" s="564"/>
      <c r="G47" s="525"/>
      <c r="H47" s="525"/>
      <c r="I47" s="525"/>
      <c r="J47" s="1199"/>
      <c r="K47" s="1050"/>
      <c r="L47" s="525"/>
      <c r="M47" s="1035"/>
      <c r="N47" s="525"/>
      <c r="O47" s="525"/>
    </row>
    <row r="48" spans="1:15" ht="14.1" customHeight="1" x14ac:dyDescent="0.25">
      <c r="A48" s="516" t="s">
        <v>956</v>
      </c>
      <c r="B48" s="426" t="s">
        <v>813</v>
      </c>
      <c r="C48" s="509">
        <f>C50</f>
        <v>4950000</v>
      </c>
      <c r="D48" s="1093" t="s">
        <v>947</v>
      </c>
      <c r="E48" s="1094" t="s">
        <v>948</v>
      </c>
      <c r="F48" s="1095" t="s">
        <v>949</v>
      </c>
      <c r="G48" s="541"/>
      <c r="H48" s="541"/>
      <c r="I48" s="541">
        <f>I50</f>
        <v>4949300</v>
      </c>
      <c r="J48" s="1195">
        <f>I48/C48*100</f>
        <v>99.985858585858594</v>
      </c>
      <c r="K48" s="1045">
        <v>100</v>
      </c>
      <c r="L48" s="541">
        <f>L50</f>
        <v>99.985858585858594</v>
      </c>
      <c r="M48" s="1097">
        <f>K48-L48</f>
        <v>1.4141414141406017E-2</v>
      </c>
      <c r="N48" s="541"/>
      <c r="O48" s="541"/>
    </row>
    <row r="49" spans="1:18" ht="14.1" customHeight="1" x14ac:dyDescent="0.25">
      <c r="A49" s="518"/>
      <c r="B49" s="36" t="s">
        <v>982</v>
      </c>
      <c r="C49" s="505"/>
      <c r="D49" s="556"/>
      <c r="E49" s="557"/>
      <c r="F49" s="558"/>
      <c r="G49" s="308"/>
      <c r="H49" s="308"/>
      <c r="I49" s="308"/>
      <c r="J49" s="1200"/>
      <c r="K49" s="1046"/>
      <c r="L49" s="308"/>
      <c r="M49" s="1098"/>
      <c r="N49" s="308"/>
      <c r="O49" s="308"/>
      <c r="R49" s="38" t="s">
        <v>982</v>
      </c>
    </row>
    <row r="50" spans="1:18" ht="14.1" customHeight="1" x14ac:dyDescent="0.25">
      <c r="A50" s="282">
        <v>1</v>
      </c>
      <c r="B50" s="437" t="s">
        <v>814</v>
      </c>
      <c r="C50" s="1106">
        <v>4950000</v>
      </c>
      <c r="D50" s="547" t="s">
        <v>947</v>
      </c>
      <c r="E50" s="548" t="s">
        <v>948</v>
      </c>
      <c r="F50" s="549" t="s">
        <v>949</v>
      </c>
      <c r="G50" s="519"/>
      <c r="H50" s="519"/>
      <c r="I50" s="519">
        <f>RLA!D84</f>
        <v>4949300</v>
      </c>
      <c r="J50" s="1197">
        <f>I50/C50*100</f>
        <v>99.985858585858594</v>
      </c>
      <c r="K50" s="1049">
        <f>K48</f>
        <v>100</v>
      </c>
      <c r="L50" s="519">
        <f>RLA!G84</f>
        <v>99.985858585858594</v>
      </c>
      <c r="M50" s="1034">
        <f>K50-L50</f>
        <v>1.4141414141406017E-2</v>
      </c>
      <c r="N50" s="519"/>
      <c r="O50" s="519"/>
      <c r="R50" s="47" t="s">
        <v>983</v>
      </c>
    </row>
    <row r="51" spans="1:18" ht="14.1" customHeight="1" x14ac:dyDescent="0.25">
      <c r="A51" s="296"/>
      <c r="B51" s="1192" t="s">
        <v>983</v>
      </c>
      <c r="C51" s="1112"/>
      <c r="D51" s="562"/>
      <c r="E51" s="563"/>
      <c r="F51" s="564"/>
      <c r="G51" s="525"/>
      <c r="H51" s="525"/>
      <c r="I51" s="525"/>
      <c r="J51" s="1199"/>
      <c r="K51" s="1050"/>
      <c r="L51" s="525"/>
      <c r="M51" s="1035"/>
      <c r="N51" s="525"/>
      <c r="O51" s="525"/>
    </row>
    <row r="52" spans="1:18" ht="14.1" customHeight="1" x14ac:dyDescent="0.25">
      <c r="A52" s="516" t="s">
        <v>957</v>
      </c>
      <c r="B52" s="426" t="s">
        <v>109</v>
      </c>
      <c r="C52" s="509">
        <f>C54</f>
        <v>2500000</v>
      </c>
      <c r="D52" s="1093" t="s">
        <v>947</v>
      </c>
      <c r="E52" s="1094" t="s">
        <v>948</v>
      </c>
      <c r="F52" s="1095" t="s">
        <v>949</v>
      </c>
      <c r="G52" s="541"/>
      <c r="H52" s="541"/>
      <c r="I52" s="541">
        <f>I54</f>
        <v>2500000</v>
      </c>
      <c r="J52" s="1195">
        <f>I52/C52*100</f>
        <v>100</v>
      </c>
      <c r="K52" s="1045">
        <v>100</v>
      </c>
      <c r="L52" s="541">
        <f>L54</f>
        <v>100</v>
      </c>
      <c r="M52" s="1097">
        <f>K52-L52</f>
        <v>0</v>
      </c>
      <c r="N52" s="541"/>
      <c r="O52" s="541"/>
    </row>
    <row r="53" spans="1:18" ht="14.1" customHeight="1" x14ac:dyDescent="0.25">
      <c r="A53" s="518"/>
      <c r="B53" s="36" t="s">
        <v>89</v>
      </c>
      <c r="C53" s="505"/>
      <c r="D53" s="556"/>
      <c r="E53" s="557"/>
      <c r="F53" s="558"/>
      <c r="G53" s="308"/>
      <c r="H53" s="308"/>
      <c r="I53" s="308"/>
      <c r="J53" s="1200"/>
      <c r="K53" s="1046"/>
      <c r="L53" s="308"/>
      <c r="M53" s="1098"/>
      <c r="N53" s="308"/>
      <c r="O53" s="308"/>
    </row>
    <row r="54" spans="1:18" ht="14.1" customHeight="1" x14ac:dyDescent="0.25">
      <c r="A54" s="282">
        <v>1</v>
      </c>
      <c r="B54" s="437" t="s">
        <v>827</v>
      </c>
      <c r="C54" s="1106">
        <v>2500000</v>
      </c>
      <c r="D54" s="547" t="s">
        <v>947</v>
      </c>
      <c r="E54" s="548" t="s">
        <v>948</v>
      </c>
      <c r="F54" s="549" t="s">
        <v>949</v>
      </c>
      <c r="G54" s="519"/>
      <c r="H54" s="519"/>
      <c r="I54" s="519">
        <f>RLA!D96</f>
        <v>2500000</v>
      </c>
      <c r="J54" s="1197">
        <f>I54/C54*100</f>
        <v>100</v>
      </c>
      <c r="K54" s="1049">
        <f>K52</f>
        <v>100</v>
      </c>
      <c r="L54" s="519">
        <f>RLA!G96</f>
        <v>100</v>
      </c>
      <c r="M54" s="1034">
        <f>K54-L54</f>
        <v>0</v>
      </c>
      <c r="N54" s="519"/>
      <c r="O54" s="519"/>
    </row>
    <row r="55" spans="1:18" ht="14.1" customHeight="1" x14ac:dyDescent="0.25">
      <c r="A55" s="296"/>
      <c r="B55" s="338" t="s">
        <v>826</v>
      </c>
      <c r="C55" s="1112"/>
      <c r="D55" s="562"/>
      <c r="E55" s="563"/>
      <c r="F55" s="564"/>
      <c r="G55" s="525"/>
      <c r="H55" s="525"/>
      <c r="I55" s="525"/>
      <c r="J55" s="1199"/>
      <c r="K55" s="1050"/>
      <c r="L55" s="525"/>
      <c r="M55" s="1035"/>
      <c r="N55" s="525"/>
      <c r="O55" s="525"/>
    </row>
    <row r="56" spans="1:18" ht="14.1" customHeight="1" x14ac:dyDescent="0.25">
      <c r="A56" s="516" t="s">
        <v>958</v>
      </c>
      <c r="B56" s="426" t="s">
        <v>108</v>
      </c>
      <c r="C56" s="509">
        <f>C58+C60</f>
        <v>4000000</v>
      </c>
      <c r="D56" s="1093" t="s">
        <v>947</v>
      </c>
      <c r="E56" s="1094" t="s">
        <v>948</v>
      </c>
      <c r="F56" s="1095" t="s">
        <v>949</v>
      </c>
      <c r="G56" s="541"/>
      <c r="H56" s="541"/>
      <c r="I56" s="541">
        <f>I58+I60</f>
        <v>4000000</v>
      </c>
      <c r="J56" s="1195">
        <f>I56/C56*100</f>
        <v>100</v>
      </c>
      <c r="K56" s="1045">
        <v>100</v>
      </c>
      <c r="L56" s="541">
        <f>RLA!G102</f>
        <v>100</v>
      </c>
      <c r="M56" s="1097">
        <f>K56-L56</f>
        <v>0</v>
      </c>
      <c r="N56" s="541"/>
      <c r="O56" s="541"/>
    </row>
    <row r="57" spans="1:18" ht="14.1" customHeight="1" x14ac:dyDescent="0.25">
      <c r="A57" s="518"/>
      <c r="B57" s="36" t="s">
        <v>90</v>
      </c>
      <c r="C57" s="505"/>
      <c r="D57" s="556"/>
      <c r="E57" s="557"/>
      <c r="F57" s="558"/>
      <c r="G57" s="308"/>
      <c r="H57" s="308"/>
      <c r="I57" s="308"/>
      <c r="J57" s="1200"/>
      <c r="K57" s="1046"/>
      <c r="L57" s="308"/>
      <c r="M57" s="1098"/>
      <c r="N57" s="308"/>
      <c r="O57" s="308"/>
    </row>
    <row r="58" spans="1:18" ht="14.1" customHeight="1" x14ac:dyDescent="0.25">
      <c r="A58" s="282">
        <v>1</v>
      </c>
      <c r="B58" s="437" t="s">
        <v>9</v>
      </c>
      <c r="C58" s="1106">
        <v>2000000</v>
      </c>
      <c r="D58" s="547" t="s">
        <v>972</v>
      </c>
      <c r="E58" s="548" t="s">
        <v>948</v>
      </c>
      <c r="F58" s="549" t="s">
        <v>949</v>
      </c>
      <c r="G58" s="519"/>
      <c r="H58" s="519"/>
      <c r="I58" s="519">
        <f>RLA!D103</f>
        <v>2000000</v>
      </c>
      <c r="J58" s="1197">
        <f>I58/C58*100</f>
        <v>100</v>
      </c>
      <c r="K58" s="1049">
        <f>K56</f>
        <v>100</v>
      </c>
      <c r="L58" s="519">
        <f>RLA!G103</f>
        <v>100</v>
      </c>
      <c r="M58" s="1034">
        <f>K58-L58</f>
        <v>0</v>
      </c>
      <c r="N58" s="519"/>
      <c r="O58" s="519"/>
    </row>
    <row r="59" spans="1:18" ht="14.1" customHeight="1" x14ac:dyDescent="0.25">
      <c r="A59" s="296"/>
      <c r="B59" s="338" t="s">
        <v>10</v>
      </c>
      <c r="C59" s="1112"/>
      <c r="D59" s="562"/>
      <c r="E59" s="563"/>
      <c r="F59" s="564"/>
      <c r="G59" s="525"/>
      <c r="H59" s="525"/>
      <c r="I59" s="525"/>
      <c r="J59" s="1199"/>
      <c r="K59" s="1050"/>
      <c r="L59" s="525"/>
      <c r="M59" s="1035"/>
      <c r="N59" s="525"/>
      <c r="O59" s="525"/>
    </row>
    <row r="60" spans="1:18" ht="14.1" customHeight="1" x14ac:dyDescent="0.25">
      <c r="A60" s="282">
        <v>2</v>
      </c>
      <c r="B60" s="437" t="s">
        <v>11</v>
      </c>
      <c r="C60" s="1106">
        <v>2000000</v>
      </c>
      <c r="D60" s="547" t="s">
        <v>973</v>
      </c>
      <c r="E60" s="548" t="s">
        <v>948</v>
      </c>
      <c r="F60" s="549" t="s">
        <v>949</v>
      </c>
      <c r="G60" s="519"/>
      <c r="H60" s="519"/>
      <c r="I60" s="519">
        <f>RLA!D114</f>
        <v>2000000</v>
      </c>
      <c r="J60" s="1197">
        <f>I60/C60*100</f>
        <v>100</v>
      </c>
      <c r="K60" s="1049">
        <f>K58</f>
        <v>100</v>
      </c>
      <c r="L60" s="519">
        <f>RLA!G114</f>
        <v>100</v>
      </c>
      <c r="M60" s="1034">
        <f>K60-L60</f>
        <v>0</v>
      </c>
      <c r="N60" s="519"/>
      <c r="O60" s="519"/>
    </row>
    <row r="61" spans="1:18" ht="14.1" customHeight="1" x14ac:dyDescent="0.25">
      <c r="A61" s="296"/>
      <c r="B61" s="338" t="s">
        <v>12</v>
      </c>
      <c r="C61" s="1112"/>
      <c r="D61" s="562"/>
      <c r="E61" s="563"/>
      <c r="F61" s="564"/>
      <c r="G61" s="525"/>
      <c r="H61" s="525"/>
      <c r="I61" s="525"/>
      <c r="J61" s="1199"/>
      <c r="K61" s="1050"/>
      <c r="L61" s="525"/>
      <c r="M61" s="1035"/>
      <c r="N61" s="525"/>
      <c r="O61" s="525"/>
    </row>
    <row r="62" spans="1:18" ht="14.1" customHeight="1" x14ac:dyDescent="0.25">
      <c r="A62" s="516" t="s">
        <v>959</v>
      </c>
      <c r="B62" s="426" t="s">
        <v>107</v>
      </c>
      <c r="C62" s="509">
        <f>C64+C66</f>
        <v>5000000</v>
      </c>
      <c r="D62" s="1093" t="s">
        <v>947</v>
      </c>
      <c r="E62" s="1094" t="s">
        <v>948</v>
      </c>
      <c r="F62" s="1095" t="s">
        <v>949</v>
      </c>
      <c r="G62" s="541"/>
      <c r="H62" s="541"/>
      <c r="I62" s="541">
        <f>I64+I66</f>
        <v>5000000</v>
      </c>
      <c r="J62" s="1195">
        <f>I62/C62*100</f>
        <v>100</v>
      </c>
      <c r="K62" s="1045">
        <v>100</v>
      </c>
      <c r="L62" s="541">
        <f>RLA!G131</f>
        <v>100</v>
      </c>
      <c r="M62" s="1097">
        <f>K62-L62</f>
        <v>0</v>
      </c>
      <c r="N62" s="541"/>
      <c r="O62" s="541"/>
    </row>
    <row r="63" spans="1:18" ht="14.1" customHeight="1" x14ac:dyDescent="0.25">
      <c r="A63" s="518"/>
      <c r="B63" s="36" t="s">
        <v>450</v>
      </c>
      <c r="C63" s="505"/>
      <c r="D63" s="556"/>
      <c r="E63" s="557"/>
      <c r="F63" s="558"/>
      <c r="G63" s="308"/>
      <c r="H63" s="308"/>
      <c r="I63" s="308"/>
      <c r="J63" s="1200"/>
      <c r="K63" s="1046"/>
      <c r="L63" s="308"/>
      <c r="M63" s="1098"/>
      <c r="N63" s="308"/>
      <c r="O63" s="308"/>
    </row>
    <row r="64" spans="1:18" ht="14.1" customHeight="1" x14ac:dyDescent="0.25">
      <c r="A64" s="1431">
        <v>1</v>
      </c>
      <c r="B64" s="1394" t="s">
        <v>13</v>
      </c>
      <c r="C64" s="1432">
        <v>0</v>
      </c>
      <c r="D64" s="1433" t="s">
        <v>947</v>
      </c>
      <c r="E64" s="1434" t="s">
        <v>948</v>
      </c>
      <c r="F64" s="1435" t="s">
        <v>949</v>
      </c>
      <c r="G64" s="1436"/>
      <c r="H64" s="1436"/>
      <c r="I64" s="1436">
        <f>RLA!D132</f>
        <v>0</v>
      </c>
      <c r="J64" s="1437">
        <v>0</v>
      </c>
      <c r="K64" s="1438">
        <v>0</v>
      </c>
      <c r="L64" s="1436">
        <v>0</v>
      </c>
      <c r="M64" s="1439">
        <f>K64-L64</f>
        <v>0</v>
      </c>
      <c r="N64" s="1436"/>
      <c r="O64" s="1436"/>
    </row>
    <row r="65" spans="1:15" ht="14.1" customHeight="1" x14ac:dyDescent="0.25">
      <c r="A65" s="1440"/>
      <c r="B65" s="1441" t="s">
        <v>14</v>
      </c>
      <c r="C65" s="1442"/>
      <c r="D65" s="1443"/>
      <c r="E65" s="1444"/>
      <c r="F65" s="1445"/>
      <c r="G65" s="1446"/>
      <c r="H65" s="1446"/>
      <c r="I65" s="1446"/>
      <c r="J65" s="1447"/>
      <c r="K65" s="1448"/>
      <c r="L65" s="1446"/>
      <c r="M65" s="1449"/>
      <c r="N65" s="1446"/>
      <c r="O65" s="1446"/>
    </row>
    <row r="66" spans="1:15" ht="14.1" customHeight="1" x14ac:dyDescent="0.25">
      <c r="A66" s="282">
        <v>2</v>
      </c>
      <c r="B66" s="437" t="s">
        <v>15</v>
      </c>
      <c r="C66" s="1111">
        <v>5000000</v>
      </c>
      <c r="D66" s="547" t="s">
        <v>971</v>
      </c>
      <c r="E66" s="548" t="s">
        <v>948</v>
      </c>
      <c r="F66" s="549" t="s">
        <v>974</v>
      </c>
      <c r="G66" s="519"/>
      <c r="H66" s="519"/>
      <c r="I66" s="519">
        <f>RLA!D145</f>
        <v>5000000</v>
      </c>
      <c r="J66" s="1197">
        <f>I66/C66*100</f>
        <v>100</v>
      </c>
      <c r="K66" s="1049">
        <v>100</v>
      </c>
      <c r="L66" s="519">
        <f>RLA!G145</f>
        <v>100</v>
      </c>
      <c r="M66" s="1034">
        <f>K66-L66</f>
        <v>0</v>
      </c>
      <c r="N66" s="519"/>
      <c r="O66" s="519"/>
    </row>
    <row r="67" spans="1:15" ht="14.1" customHeight="1" x14ac:dyDescent="0.25">
      <c r="A67" s="296"/>
      <c r="B67" s="91" t="s">
        <v>16</v>
      </c>
      <c r="C67" s="522"/>
      <c r="D67" s="565"/>
      <c r="E67" s="566"/>
      <c r="F67" s="567"/>
      <c r="G67" s="42"/>
      <c r="H67" s="42"/>
      <c r="I67" s="42"/>
      <c r="J67" s="1199"/>
      <c r="K67" s="1052"/>
      <c r="L67" s="42"/>
      <c r="M67" s="1035"/>
      <c r="N67" s="42"/>
      <c r="O67" s="42"/>
    </row>
    <row r="68" spans="1:15" ht="14.1" customHeight="1" x14ac:dyDescent="0.25">
      <c r="A68" s="516" t="s">
        <v>960</v>
      </c>
      <c r="B68" s="426" t="s">
        <v>106</v>
      </c>
      <c r="C68" s="524">
        <f>C70+C72+C74+C76+C78+C80+C85+C87+C89+C91</f>
        <v>123124000</v>
      </c>
      <c r="D68" s="1093" t="s">
        <v>947</v>
      </c>
      <c r="E68" s="1094" t="s">
        <v>948</v>
      </c>
      <c r="F68" s="1095" t="s">
        <v>949</v>
      </c>
      <c r="G68" s="541"/>
      <c r="H68" s="541"/>
      <c r="I68" s="541">
        <f>I70+I72+I74+I76+I78+I80+I85+I87+I89+I91</f>
        <v>120765991</v>
      </c>
      <c r="J68" s="1195">
        <f>I68/C68*100</f>
        <v>98.084850232286144</v>
      </c>
      <c r="K68" s="1045">
        <v>95</v>
      </c>
      <c r="L68" s="541">
        <f>RLA!G159</f>
        <v>98.084850232286144</v>
      </c>
      <c r="M68" s="1097">
        <f>L68-K68</f>
        <v>3.0848502322861435</v>
      </c>
      <c r="N68" s="541"/>
      <c r="O68" s="541"/>
    </row>
    <row r="69" spans="1:15" ht="14.1" customHeight="1" x14ac:dyDescent="0.25">
      <c r="A69" s="518"/>
      <c r="B69" s="427" t="s">
        <v>91</v>
      </c>
      <c r="C69" s="507"/>
      <c r="D69" s="556"/>
      <c r="E69" s="557"/>
      <c r="F69" s="558"/>
      <c r="G69" s="308"/>
      <c r="H69" s="308"/>
      <c r="I69" s="308"/>
      <c r="J69" s="1200"/>
      <c r="K69" s="1046"/>
      <c r="L69" s="308"/>
      <c r="M69" s="1098"/>
      <c r="N69" s="308"/>
      <c r="O69" s="308"/>
    </row>
    <row r="70" spans="1:15" ht="14.1" customHeight="1" x14ac:dyDescent="0.25">
      <c r="A70" s="282">
        <v>1</v>
      </c>
      <c r="B70" s="430" t="s">
        <v>17</v>
      </c>
      <c r="C70" s="1110">
        <v>12960000</v>
      </c>
      <c r="D70" s="547" t="s">
        <v>947</v>
      </c>
      <c r="E70" s="548" t="s">
        <v>948</v>
      </c>
      <c r="F70" s="549" t="s">
        <v>949</v>
      </c>
      <c r="G70" s="517"/>
      <c r="H70" s="517"/>
      <c r="I70" s="517">
        <f>RLA!D160</f>
        <v>12118723</v>
      </c>
      <c r="J70" s="1197">
        <f>I70/C70*100</f>
        <v>93.508665123456794</v>
      </c>
      <c r="K70" s="1054">
        <v>100</v>
      </c>
      <c r="L70" s="517">
        <f>RLA!G160</f>
        <v>93.508665123456794</v>
      </c>
      <c r="M70" s="1034">
        <f>K70-L70</f>
        <v>6.4913348765432062</v>
      </c>
      <c r="N70" s="517"/>
      <c r="O70" s="517"/>
    </row>
    <row r="71" spans="1:15" ht="14.1" customHeight="1" x14ac:dyDescent="0.25">
      <c r="A71" s="296"/>
      <c r="B71" s="337" t="s">
        <v>18</v>
      </c>
      <c r="C71" s="522"/>
      <c r="D71" s="565"/>
      <c r="E71" s="566"/>
      <c r="F71" s="567"/>
      <c r="G71" s="42"/>
      <c r="H71" s="42"/>
      <c r="I71" s="42"/>
      <c r="J71" s="1199"/>
      <c r="K71" s="1052"/>
      <c r="L71" s="42"/>
      <c r="M71" s="1035"/>
      <c r="N71" s="42"/>
      <c r="O71" s="42"/>
    </row>
    <row r="72" spans="1:15" ht="14.1" customHeight="1" x14ac:dyDescent="0.25">
      <c r="A72" s="282">
        <v>2</v>
      </c>
      <c r="B72" s="437" t="s">
        <v>19</v>
      </c>
      <c r="C72" s="1106">
        <v>10000000</v>
      </c>
      <c r="D72" s="547" t="s">
        <v>947</v>
      </c>
      <c r="E72" s="548" t="s">
        <v>948</v>
      </c>
      <c r="F72" s="549" t="s">
        <v>949</v>
      </c>
      <c r="G72" s="519"/>
      <c r="H72" s="519"/>
      <c r="I72" s="519">
        <f>RLA!D169</f>
        <v>10000000</v>
      </c>
      <c r="J72" s="1197">
        <f>I72/C72*100</f>
        <v>100</v>
      </c>
      <c r="K72" s="1049">
        <f>K70</f>
        <v>100</v>
      </c>
      <c r="L72" s="519">
        <f>RLA!G169</f>
        <v>100</v>
      </c>
      <c r="M72" s="1034">
        <f>K72-L72</f>
        <v>0</v>
      </c>
      <c r="N72" s="519"/>
      <c r="O72" s="519"/>
    </row>
    <row r="73" spans="1:15" ht="14.1" customHeight="1" x14ac:dyDescent="0.25">
      <c r="A73" s="296"/>
      <c r="B73" s="338" t="s">
        <v>20</v>
      </c>
      <c r="C73" s="522"/>
      <c r="D73" s="565"/>
      <c r="E73" s="566"/>
      <c r="F73" s="567"/>
      <c r="G73" s="42"/>
      <c r="H73" s="42"/>
      <c r="I73" s="42"/>
      <c r="J73" s="1199"/>
      <c r="K73" s="1052"/>
      <c r="L73" s="42"/>
      <c r="M73" s="1035"/>
      <c r="N73" s="42"/>
      <c r="O73" s="42"/>
    </row>
    <row r="74" spans="1:15" ht="14.1" customHeight="1" x14ac:dyDescent="0.25">
      <c r="A74" s="282">
        <v>3</v>
      </c>
      <c r="B74" s="437" t="s">
        <v>21</v>
      </c>
      <c r="C74" s="1106">
        <v>7150000</v>
      </c>
      <c r="D74" s="547" t="s">
        <v>947</v>
      </c>
      <c r="E74" s="548" t="s">
        <v>948</v>
      </c>
      <c r="F74" s="549" t="s">
        <v>949</v>
      </c>
      <c r="G74" s="519"/>
      <c r="H74" s="519"/>
      <c r="I74" s="519">
        <f>RLA!D176</f>
        <v>7148000</v>
      </c>
      <c r="J74" s="1197">
        <f>I74/C74*100</f>
        <v>99.972027972027973</v>
      </c>
      <c r="K74" s="1049">
        <f>K72</f>
        <v>100</v>
      </c>
      <c r="L74" s="519">
        <f>RLA!G176</f>
        <v>99.972027972027973</v>
      </c>
      <c r="M74" s="1034">
        <f>K74-L74</f>
        <v>2.7972027972026581E-2</v>
      </c>
      <c r="N74" s="519"/>
      <c r="O74" s="519"/>
    </row>
    <row r="75" spans="1:15" ht="14.1" customHeight="1" x14ac:dyDescent="0.25">
      <c r="A75" s="296"/>
      <c r="B75" s="338" t="s">
        <v>22</v>
      </c>
      <c r="C75" s="522"/>
      <c r="D75" s="565"/>
      <c r="E75" s="566"/>
      <c r="F75" s="567"/>
      <c r="G75" s="42"/>
      <c r="H75" s="42"/>
      <c r="I75" s="42"/>
      <c r="J75" s="1199"/>
      <c r="K75" s="1052"/>
      <c r="L75" s="42"/>
      <c r="M75" s="1035"/>
      <c r="N75" s="42"/>
      <c r="O75" s="42"/>
    </row>
    <row r="76" spans="1:15" ht="14.1" customHeight="1" x14ac:dyDescent="0.25">
      <c r="A76" s="282">
        <v>4</v>
      </c>
      <c r="B76" s="437" t="s">
        <v>23</v>
      </c>
      <c r="C76" s="1106">
        <v>3000000</v>
      </c>
      <c r="D76" s="547" t="s">
        <v>947</v>
      </c>
      <c r="E76" s="548" t="s">
        <v>948</v>
      </c>
      <c r="F76" s="549" t="s">
        <v>949</v>
      </c>
      <c r="G76" s="519"/>
      <c r="H76" s="519"/>
      <c r="I76" s="519">
        <f>RLA!D181</f>
        <v>3000000</v>
      </c>
      <c r="J76" s="1197">
        <f>I76/C76*100</f>
        <v>100</v>
      </c>
      <c r="K76" s="1049">
        <f>K74</f>
        <v>100</v>
      </c>
      <c r="L76" s="519">
        <f>RLA!G181</f>
        <v>100</v>
      </c>
      <c r="M76" s="1034">
        <f>K76-L76</f>
        <v>0</v>
      </c>
      <c r="N76" s="519"/>
      <c r="O76" s="519"/>
    </row>
    <row r="77" spans="1:15" ht="14.1" customHeight="1" x14ac:dyDescent="0.25">
      <c r="A77" s="296"/>
      <c r="B77" s="338" t="s">
        <v>24</v>
      </c>
      <c r="C77" s="522"/>
      <c r="D77" s="565"/>
      <c r="E77" s="566"/>
      <c r="F77" s="567"/>
      <c r="G77" s="42"/>
      <c r="H77" s="42"/>
      <c r="I77" s="42"/>
      <c r="J77" s="1199"/>
      <c r="K77" s="1052"/>
      <c r="L77" s="42"/>
      <c r="M77" s="1035"/>
      <c r="N77" s="42"/>
      <c r="O77" s="42"/>
    </row>
    <row r="78" spans="1:15" ht="14.1" customHeight="1" x14ac:dyDescent="0.25">
      <c r="A78" s="282">
        <v>5</v>
      </c>
      <c r="B78" s="437" t="s">
        <v>25</v>
      </c>
      <c r="C78" s="1111">
        <v>4000000</v>
      </c>
      <c r="D78" s="547" t="s">
        <v>947</v>
      </c>
      <c r="E78" s="548" t="s">
        <v>948</v>
      </c>
      <c r="F78" s="549" t="s">
        <v>949</v>
      </c>
      <c r="G78" s="519"/>
      <c r="H78" s="519"/>
      <c r="I78" s="519">
        <f>RLA!D186</f>
        <v>4000000</v>
      </c>
      <c r="J78" s="1197">
        <f>I78/C78*100</f>
        <v>100</v>
      </c>
      <c r="K78" s="1049">
        <f>K76</f>
        <v>100</v>
      </c>
      <c r="L78" s="519">
        <f>RLA!G186</f>
        <v>100</v>
      </c>
      <c r="M78" s="1034">
        <f>K78-L78</f>
        <v>0</v>
      </c>
      <c r="N78" s="519"/>
      <c r="O78" s="519"/>
    </row>
    <row r="79" spans="1:15" ht="14.1" customHeight="1" x14ac:dyDescent="0.25">
      <c r="A79" s="296"/>
      <c r="B79" s="91" t="s">
        <v>26</v>
      </c>
      <c r="C79" s="522"/>
      <c r="D79" s="565"/>
      <c r="E79" s="566"/>
      <c r="F79" s="567"/>
      <c r="G79" s="42"/>
      <c r="H79" s="42"/>
      <c r="I79" s="42"/>
      <c r="J79" s="1199"/>
      <c r="K79" s="1052">
        <v>0</v>
      </c>
      <c r="L79" s="42"/>
      <c r="M79" s="1035"/>
      <c r="N79" s="42"/>
      <c r="O79" s="42"/>
    </row>
    <row r="80" spans="1:15" ht="14.1" customHeight="1" x14ac:dyDescent="0.25">
      <c r="A80" s="282">
        <v>6</v>
      </c>
      <c r="B80" s="437" t="s">
        <v>27</v>
      </c>
      <c r="C80" s="1106">
        <v>1200000</v>
      </c>
      <c r="D80" s="547" t="s">
        <v>947</v>
      </c>
      <c r="E80" s="548" t="s">
        <v>948</v>
      </c>
      <c r="F80" s="549" t="s">
        <v>949</v>
      </c>
      <c r="G80" s="519"/>
      <c r="H80" s="519"/>
      <c r="I80" s="519">
        <f>RLA!D190</f>
        <v>1190000</v>
      </c>
      <c r="J80" s="1197">
        <f>I80/C80*100</f>
        <v>99.166666666666671</v>
      </c>
      <c r="K80" s="1049">
        <f>K78</f>
        <v>100</v>
      </c>
      <c r="L80" s="519">
        <f>RLA!G190</f>
        <v>99.166666666666671</v>
      </c>
      <c r="M80" s="1034">
        <f>K80-L80</f>
        <v>0.8333333333333286</v>
      </c>
      <c r="N80" s="519"/>
      <c r="O80" s="519"/>
    </row>
    <row r="81" spans="1:15" ht="14.1" customHeight="1" x14ac:dyDescent="0.25">
      <c r="A81" s="296"/>
      <c r="B81" s="338" t="s">
        <v>28</v>
      </c>
      <c r="C81" s="522"/>
      <c r="D81" s="565"/>
      <c r="E81" s="566"/>
      <c r="F81" s="567"/>
      <c r="G81" s="42"/>
      <c r="H81" s="42"/>
      <c r="I81" s="42"/>
      <c r="J81" s="1059"/>
      <c r="K81" s="1052"/>
      <c r="L81" s="42"/>
      <c r="M81" s="1035"/>
      <c r="N81" s="42"/>
      <c r="O81" s="42"/>
    </row>
    <row r="82" spans="1:15" ht="14.1" customHeight="1" x14ac:dyDescent="0.25">
      <c r="A82" s="75"/>
      <c r="B82" s="1066"/>
      <c r="C82" s="1080"/>
      <c r="D82" s="1081"/>
      <c r="E82" s="1081"/>
      <c r="F82" s="1081"/>
      <c r="G82" s="1026"/>
      <c r="H82" s="1026"/>
      <c r="I82" s="1026"/>
      <c r="J82" s="184"/>
      <c r="K82" s="1026"/>
      <c r="L82" s="1026"/>
      <c r="M82" s="1070"/>
      <c r="N82" s="1026"/>
      <c r="O82" s="1026"/>
    </row>
    <row r="83" spans="1:15" ht="14.1" customHeight="1" x14ac:dyDescent="0.25">
      <c r="A83" s="77"/>
      <c r="B83" s="1071"/>
      <c r="C83" s="1082"/>
      <c r="D83" s="1077"/>
      <c r="E83" s="1077"/>
      <c r="F83" s="1077"/>
      <c r="G83" s="1029"/>
      <c r="H83" s="1029"/>
      <c r="I83" s="1029"/>
      <c r="J83" s="132"/>
      <c r="K83" s="1029"/>
      <c r="L83" s="1029"/>
      <c r="M83" s="360"/>
      <c r="N83" s="1029"/>
      <c r="O83" s="1029">
        <v>3</v>
      </c>
    </row>
    <row r="84" spans="1:15" ht="14.1" customHeight="1" x14ac:dyDescent="0.25">
      <c r="A84" s="93">
        <v>1</v>
      </c>
      <c r="B84" s="94">
        <v>2</v>
      </c>
      <c r="C84" s="502">
        <v>3</v>
      </c>
      <c r="D84" s="544"/>
      <c r="E84" s="545"/>
      <c r="F84" s="546" t="s">
        <v>437</v>
      </c>
      <c r="G84" s="95" t="s">
        <v>438</v>
      </c>
      <c r="H84" s="95">
        <v>6</v>
      </c>
      <c r="I84" s="95">
        <v>7</v>
      </c>
      <c r="J84" s="1057">
        <v>8</v>
      </c>
      <c r="K84" s="315">
        <v>9</v>
      </c>
      <c r="L84" s="96">
        <v>10</v>
      </c>
      <c r="M84" s="319">
        <v>11</v>
      </c>
      <c r="N84" s="315">
        <v>12</v>
      </c>
      <c r="O84" s="95">
        <v>13</v>
      </c>
    </row>
    <row r="85" spans="1:15" ht="14.1" customHeight="1" x14ac:dyDescent="0.25">
      <c r="A85" s="19">
        <v>7</v>
      </c>
      <c r="B85" s="437" t="s">
        <v>29</v>
      </c>
      <c r="C85" s="1106">
        <v>17814000</v>
      </c>
      <c r="D85" s="547" t="s">
        <v>947</v>
      </c>
      <c r="E85" s="548" t="s">
        <v>948</v>
      </c>
      <c r="F85" s="549" t="s">
        <v>949</v>
      </c>
      <c r="G85" s="519"/>
      <c r="H85" s="519"/>
      <c r="I85" s="519">
        <f>RLA!D194</f>
        <v>16398000</v>
      </c>
      <c r="J85" s="1197">
        <f>I85/C85*100</f>
        <v>92.051195688784105</v>
      </c>
      <c r="K85" s="1049">
        <f>K80</f>
        <v>100</v>
      </c>
      <c r="L85" s="519">
        <f>RLA!G194</f>
        <v>92.051195688784105</v>
      </c>
      <c r="M85" s="1034">
        <f>K85-L85</f>
        <v>7.9488043112158948</v>
      </c>
      <c r="N85" s="519"/>
      <c r="O85" s="519"/>
    </row>
    <row r="86" spans="1:15" ht="14.1" customHeight="1" x14ac:dyDescent="0.25">
      <c r="A86" s="20"/>
      <c r="B86" s="338" t="s">
        <v>30</v>
      </c>
      <c r="C86" s="522"/>
      <c r="D86" s="565"/>
      <c r="E86" s="566"/>
      <c r="F86" s="567"/>
      <c r="G86" s="42"/>
      <c r="H86" s="42"/>
      <c r="I86" s="42"/>
      <c r="J86" s="1199"/>
      <c r="K86" s="1052"/>
      <c r="L86" s="42"/>
      <c r="M86" s="1035"/>
      <c r="N86" s="42"/>
      <c r="O86" s="42"/>
    </row>
    <row r="87" spans="1:15" ht="14.1" customHeight="1" x14ac:dyDescent="0.25">
      <c r="A87" s="19">
        <v>8</v>
      </c>
      <c r="B87" s="437" t="s">
        <v>31</v>
      </c>
      <c r="C87" s="1106">
        <v>23000000</v>
      </c>
      <c r="D87" s="547" t="s">
        <v>947</v>
      </c>
      <c r="E87" s="548" t="s">
        <v>948</v>
      </c>
      <c r="F87" s="549" t="s">
        <v>949</v>
      </c>
      <c r="G87" s="519"/>
      <c r="H87" s="519"/>
      <c r="I87" s="519">
        <f>RLA!D199</f>
        <v>22916768</v>
      </c>
      <c r="J87" s="1197">
        <f>I87/C87*100</f>
        <v>99.63812173913044</v>
      </c>
      <c r="K87" s="1049">
        <f>K85</f>
        <v>100</v>
      </c>
      <c r="L87" s="519">
        <f>RLA!G199</f>
        <v>99.63812173913044</v>
      </c>
      <c r="M87" s="1034">
        <f>K87-L87</f>
        <v>0.36187826086955965</v>
      </c>
      <c r="N87" s="519"/>
      <c r="O87" s="519"/>
    </row>
    <row r="88" spans="1:15" ht="14.1" customHeight="1" x14ac:dyDescent="0.25">
      <c r="A88" s="20"/>
      <c r="B88" s="338" t="s">
        <v>32</v>
      </c>
      <c r="C88" s="522"/>
      <c r="D88" s="565"/>
      <c r="E88" s="566"/>
      <c r="F88" s="567"/>
      <c r="G88" s="42"/>
      <c r="H88" s="42"/>
      <c r="I88" s="42"/>
      <c r="J88" s="1199"/>
      <c r="K88" s="1052"/>
      <c r="L88" s="42"/>
      <c r="M88" s="1035"/>
      <c r="N88" s="42"/>
      <c r="O88" s="42"/>
    </row>
    <row r="89" spans="1:15" ht="14.1" customHeight="1" x14ac:dyDescent="0.25">
      <c r="A89" s="19">
        <v>9</v>
      </c>
      <c r="B89" s="437" t="s">
        <v>33</v>
      </c>
      <c r="C89" s="1106">
        <v>39000000</v>
      </c>
      <c r="D89" s="547" t="s">
        <v>947</v>
      </c>
      <c r="E89" s="548" t="s">
        <v>948</v>
      </c>
      <c r="F89" s="549" t="s">
        <v>949</v>
      </c>
      <c r="G89" s="519"/>
      <c r="H89" s="519"/>
      <c r="I89" s="519">
        <f>RLA!D203</f>
        <v>39000000</v>
      </c>
      <c r="J89" s="1197">
        <f>I89/C89*100</f>
        <v>100</v>
      </c>
      <c r="K89" s="1049">
        <f>K87</f>
        <v>100</v>
      </c>
      <c r="L89" s="519">
        <f>RLA!G203</f>
        <v>100</v>
      </c>
      <c r="M89" s="1034">
        <f>K89-L89</f>
        <v>0</v>
      </c>
      <c r="N89" s="519"/>
      <c r="O89" s="519"/>
    </row>
    <row r="90" spans="1:15" ht="14.1" customHeight="1" x14ac:dyDescent="0.25">
      <c r="A90" s="20"/>
      <c r="B90" s="338" t="s">
        <v>34</v>
      </c>
      <c r="C90" s="522"/>
      <c r="D90" s="565"/>
      <c r="E90" s="566"/>
      <c r="F90" s="567"/>
      <c r="G90" s="42"/>
      <c r="H90" s="42"/>
      <c r="I90" s="42"/>
      <c r="J90" s="1199"/>
      <c r="K90" s="1052"/>
      <c r="L90" s="42"/>
      <c r="M90" s="1035"/>
      <c r="N90" s="42"/>
      <c r="O90" s="42"/>
    </row>
    <row r="91" spans="1:15" ht="14.1" customHeight="1" x14ac:dyDescent="0.25">
      <c r="A91" s="19">
        <v>10</v>
      </c>
      <c r="B91" s="437" t="s">
        <v>35</v>
      </c>
      <c r="C91" s="1106">
        <v>5000000</v>
      </c>
      <c r="D91" s="547" t="s">
        <v>947</v>
      </c>
      <c r="E91" s="548" t="s">
        <v>948</v>
      </c>
      <c r="F91" s="549" t="s">
        <v>949</v>
      </c>
      <c r="G91" s="519"/>
      <c r="H91" s="519"/>
      <c r="I91" s="519">
        <f>RLA!D211</f>
        <v>4994500</v>
      </c>
      <c r="J91" s="1197">
        <f>I91/C91*100</f>
        <v>99.89</v>
      </c>
      <c r="K91" s="1049">
        <v>100</v>
      </c>
      <c r="L91" s="519">
        <f>RLA!G211</f>
        <v>99.89</v>
      </c>
      <c r="M91" s="1034">
        <f>K91-L91</f>
        <v>0.10999999999999943</v>
      </c>
      <c r="N91" s="519"/>
      <c r="O91" s="519"/>
    </row>
    <row r="92" spans="1:15" ht="14.1" customHeight="1" x14ac:dyDescent="0.25">
      <c r="A92" s="20"/>
      <c r="B92" s="338" t="s">
        <v>36</v>
      </c>
      <c r="C92" s="522"/>
      <c r="D92" s="565"/>
      <c r="E92" s="566"/>
      <c r="F92" s="567"/>
      <c r="G92" s="42"/>
      <c r="H92" s="42"/>
      <c r="I92" s="42"/>
      <c r="J92" s="1199"/>
      <c r="K92" s="1052"/>
      <c r="L92" s="42"/>
      <c r="M92" s="1035"/>
      <c r="N92" s="42"/>
      <c r="O92" s="42"/>
    </row>
    <row r="93" spans="1:15" ht="14.1" customHeight="1" x14ac:dyDescent="0.25">
      <c r="A93" s="516" t="s">
        <v>961</v>
      </c>
      <c r="B93" s="426" t="s">
        <v>105</v>
      </c>
      <c r="C93" s="509">
        <f>C95+C97+C99+C101+C103+C105+C107+C109</f>
        <v>173845000</v>
      </c>
      <c r="D93" s="1093" t="s">
        <v>947</v>
      </c>
      <c r="E93" s="1094" t="s">
        <v>948</v>
      </c>
      <c r="F93" s="1095" t="s">
        <v>949</v>
      </c>
      <c r="G93" s="541"/>
      <c r="H93" s="541"/>
      <c r="I93" s="541">
        <f>I95+I97+I99+I101+I103+I105+I107+I109</f>
        <v>173349008</v>
      </c>
      <c r="J93" s="1195">
        <f>I93/C93*100</f>
        <v>99.71469297362593</v>
      </c>
      <c r="K93" s="1045">
        <v>100</v>
      </c>
      <c r="L93" s="541">
        <f>RLA!G215</f>
        <v>99.71469297362593</v>
      </c>
      <c r="M93" s="1097">
        <f>K93-L93</f>
        <v>0.28530702637407046</v>
      </c>
      <c r="N93" s="541"/>
      <c r="O93" s="541"/>
    </row>
    <row r="94" spans="1:15" ht="14.1" customHeight="1" x14ac:dyDescent="0.25">
      <c r="A94" s="518"/>
      <c r="B94" s="36" t="s">
        <v>92</v>
      </c>
      <c r="C94" s="505"/>
      <c r="D94" s="556"/>
      <c r="E94" s="557"/>
      <c r="F94" s="558"/>
      <c r="G94" s="308"/>
      <c r="H94" s="308"/>
      <c r="I94" s="308"/>
      <c r="J94" s="1200"/>
      <c r="K94" s="1046"/>
      <c r="L94" s="308"/>
      <c r="M94" s="1098"/>
      <c r="N94" s="308"/>
      <c r="O94" s="308"/>
    </row>
    <row r="95" spans="1:15" ht="14.1" customHeight="1" x14ac:dyDescent="0.25">
      <c r="A95" s="80">
        <v>1</v>
      </c>
      <c r="B95" s="437" t="s">
        <v>37</v>
      </c>
      <c r="C95" s="1106">
        <v>21125000</v>
      </c>
      <c r="D95" s="547" t="s">
        <v>971</v>
      </c>
      <c r="E95" s="548" t="s">
        <v>948</v>
      </c>
      <c r="F95" s="549" t="s">
        <v>975</v>
      </c>
      <c r="G95" s="519"/>
      <c r="H95" s="519"/>
      <c r="I95" s="519">
        <f>RLA!D216</f>
        <v>21125000</v>
      </c>
      <c r="J95" s="1197">
        <f>I95/C95*100</f>
        <v>100</v>
      </c>
      <c r="K95" s="1049">
        <v>100</v>
      </c>
      <c r="L95" s="519">
        <f>RLA!G216</f>
        <v>100</v>
      </c>
      <c r="M95" s="1034">
        <f>K95-L95</f>
        <v>0</v>
      </c>
      <c r="N95" s="519"/>
      <c r="O95" s="519"/>
    </row>
    <row r="96" spans="1:15" ht="14.1" customHeight="1" x14ac:dyDescent="0.25">
      <c r="A96" s="521"/>
      <c r="B96" s="338" t="s">
        <v>38</v>
      </c>
      <c r="C96" s="522"/>
      <c r="D96" s="565"/>
      <c r="E96" s="566"/>
      <c r="F96" s="567"/>
      <c r="G96" s="42"/>
      <c r="H96" s="42"/>
      <c r="I96" s="42"/>
      <c r="J96" s="1199"/>
      <c r="K96" s="1052"/>
      <c r="L96" s="42"/>
      <c r="M96" s="1035"/>
      <c r="N96" s="42"/>
      <c r="O96" s="42"/>
    </row>
    <row r="97" spans="1:15" ht="14.1" customHeight="1" x14ac:dyDescent="0.25">
      <c r="A97" s="80">
        <v>2</v>
      </c>
      <c r="B97" s="437" t="s">
        <v>39</v>
      </c>
      <c r="C97" s="1106">
        <v>8000000</v>
      </c>
      <c r="D97" s="547" t="s">
        <v>971</v>
      </c>
      <c r="E97" s="548" t="s">
        <v>948</v>
      </c>
      <c r="F97" s="549" t="s">
        <v>975</v>
      </c>
      <c r="G97" s="519"/>
      <c r="H97" s="519"/>
      <c r="I97" s="519">
        <f>RLA!D225</f>
        <v>8000000</v>
      </c>
      <c r="J97" s="1197">
        <f>I97/C97*100</f>
        <v>100</v>
      </c>
      <c r="K97" s="1049">
        <v>100</v>
      </c>
      <c r="L97" s="519">
        <f>RLA!G225</f>
        <v>100</v>
      </c>
      <c r="M97" s="1034">
        <f>K97-L97</f>
        <v>0</v>
      </c>
      <c r="N97" s="519"/>
      <c r="O97" s="519"/>
    </row>
    <row r="98" spans="1:15" ht="14.1" customHeight="1" x14ac:dyDescent="0.25">
      <c r="A98" s="521"/>
      <c r="B98" s="338" t="s">
        <v>40</v>
      </c>
      <c r="C98" s="522"/>
      <c r="D98" s="565"/>
      <c r="E98" s="566"/>
      <c r="F98" s="567"/>
      <c r="G98" s="42"/>
      <c r="H98" s="42"/>
      <c r="I98" s="42"/>
      <c r="J98" s="1199"/>
      <c r="K98" s="1052"/>
      <c r="L98" s="42"/>
      <c r="M98" s="1035"/>
      <c r="N98" s="42"/>
      <c r="O98" s="42"/>
    </row>
    <row r="99" spans="1:15" ht="14.1" customHeight="1" x14ac:dyDescent="0.25">
      <c r="A99" s="80">
        <v>3</v>
      </c>
      <c r="B99" s="437" t="s">
        <v>41</v>
      </c>
      <c r="C99" s="1106">
        <v>5000000</v>
      </c>
      <c r="D99" s="547" t="s">
        <v>971</v>
      </c>
      <c r="E99" s="548" t="s">
        <v>948</v>
      </c>
      <c r="F99" s="549" t="s">
        <v>975</v>
      </c>
      <c r="G99" s="519"/>
      <c r="H99" s="519"/>
      <c r="I99" s="519">
        <f>RLA!D229</f>
        <v>5000000</v>
      </c>
      <c r="J99" s="1197">
        <f>I99/C99*100</f>
        <v>100</v>
      </c>
      <c r="K99" s="1049">
        <v>100</v>
      </c>
      <c r="L99" s="519">
        <f>RLA!G229</f>
        <v>100</v>
      </c>
      <c r="M99" s="1034">
        <f>K99-L99</f>
        <v>0</v>
      </c>
      <c r="N99" s="519"/>
      <c r="O99" s="519"/>
    </row>
    <row r="100" spans="1:15" ht="14.1" customHeight="1" x14ac:dyDescent="0.25">
      <c r="A100" s="521"/>
      <c r="B100" s="338" t="s">
        <v>42</v>
      </c>
      <c r="C100" s="522"/>
      <c r="D100" s="565"/>
      <c r="E100" s="566"/>
      <c r="F100" s="567"/>
      <c r="G100" s="42"/>
      <c r="H100" s="42"/>
      <c r="I100" s="42"/>
      <c r="J100" s="1199"/>
      <c r="K100" s="1052"/>
      <c r="L100" s="42"/>
      <c r="M100" s="1035"/>
      <c r="N100" s="42"/>
      <c r="O100" s="42"/>
    </row>
    <row r="101" spans="1:15" ht="14.1" customHeight="1" x14ac:dyDescent="0.25">
      <c r="A101" s="80">
        <v>4</v>
      </c>
      <c r="B101" s="437" t="s">
        <v>43</v>
      </c>
      <c r="C101" s="1106">
        <v>19770000</v>
      </c>
      <c r="D101" s="547" t="s">
        <v>971</v>
      </c>
      <c r="E101" s="548" t="s">
        <v>948</v>
      </c>
      <c r="F101" s="549" t="s">
        <v>975</v>
      </c>
      <c r="G101" s="519"/>
      <c r="H101" s="519"/>
      <c r="I101" s="519">
        <f>RLA!D236</f>
        <v>19770000</v>
      </c>
      <c r="J101" s="1197">
        <f>I101/C101*100</f>
        <v>100</v>
      </c>
      <c r="K101" s="1049">
        <f>K99</f>
        <v>100</v>
      </c>
      <c r="L101" s="519">
        <f>RLA!G236</f>
        <v>100</v>
      </c>
      <c r="M101" s="1034">
        <f>K101-L101</f>
        <v>0</v>
      </c>
      <c r="N101" s="519"/>
      <c r="O101" s="519"/>
    </row>
    <row r="102" spans="1:15" ht="14.1" customHeight="1" x14ac:dyDescent="0.25">
      <c r="A102" s="521"/>
      <c r="B102" s="338" t="s">
        <v>44</v>
      </c>
      <c r="C102" s="522"/>
      <c r="D102" s="565"/>
      <c r="E102" s="566"/>
      <c r="F102" s="567"/>
      <c r="G102" s="42"/>
      <c r="H102" s="42"/>
      <c r="I102" s="42" t="s">
        <v>759</v>
      </c>
      <c r="J102" s="1199"/>
      <c r="K102" s="1052"/>
      <c r="L102" s="42"/>
      <c r="M102" s="1035"/>
      <c r="N102" s="42"/>
      <c r="O102" s="42"/>
    </row>
    <row r="103" spans="1:15" ht="14.1" customHeight="1" x14ac:dyDescent="0.25">
      <c r="A103" s="80">
        <v>5</v>
      </c>
      <c r="B103" s="437" t="s">
        <v>45</v>
      </c>
      <c r="C103" s="1106">
        <v>25000000</v>
      </c>
      <c r="D103" s="547" t="s">
        <v>947</v>
      </c>
      <c r="E103" s="548" t="s">
        <v>948</v>
      </c>
      <c r="F103" s="549" t="s">
        <v>949</v>
      </c>
      <c r="G103" s="519"/>
      <c r="H103" s="519"/>
      <c r="I103" s="519">
        <f>RLA!D243</f>
        <v>24958008</v>
      </c>
      <c r="J103" s="1197">
        <f>I103/C103*100</f>
        <v>99.832031999999998</v>
      </c>
      <c r="K103" s="1049">
        <v>100</v>
      </c>
      <c r="L103" s="519">
        <f>RLA!G243</f>
        <v>99.832031999999998</v>
      </c>
      <c r="M103" s="1034">
        <f>K103-L103</f>
        <v>0.16796800000000189</v>
      </c>
      <c r="N103" s="519"/>
      <c r="O103" s="519"/>
    </row>
    <row r="104" spans="1:15" ht="14.1" customHeight="1" x14ac:dyDescent="0.25">
      <c r="A104" s="521"/>
      <c r="B104" s="338" t="s">
        <v>46</v>
      </c>
      <c r="C104" s="522"/>
      <c r="D104" s="571"/>
      <c r="E104" s="572"/>
      <c r="F104" s="573"/>
      <c r="G104" s="421"/>
      <c r="H104" s="421"/>
      <c r="I104" s="421"/>
      <c r="J104" s="1199"/>
      <c r="K104" s="797"/>
      <c r="L104" s="421"/>
      <c r="M104" s="1035"/>
      <c r="N104" s="421"/>
      <c r="O104" s="421"/>
    </row>
    <row r="105" spans="1:15" ht="14.1" customHeight="1" x14ac:dyDescent="0.25">
      <c r="A105" s="80">
        <v>6</v>
      </c>
      <c r="B105" s="437" t="s">
        <v>47</v>
      </c>
      <c r="C105" s="1106">
        <v>2500000</v>
      </c>
      <c r="D105" s="547" t="s">
        <v>947</v>
      </c>
      <c r="E105" s="548" t="s">
        <v>948</v>
      </c>
      <c r="F105" s="549" t="s">
        <v>949</v>
      </c>
      <c r="G105" s="519"/>
      <c r="H105" s="519"/>
      <c r="I105" s="519">
        <f>RLA!D253</f>
        <v>2500000</v>
      </c>
      <c r="J105" s="1197">
        <f>I105/C105*100</f>
        <v>100</v>
      </c>
      <c r="K105" s="1049">
        <f>K103</f>
        <v>100</v>
      </c>
      <c r="L105" s="519">
        <f>RLA!G253</f>
        <v>100</v>
      </c>
      <c r="M105" s="1034">
        <f>K105-L105</f>
        <v>0</v>
      </c>
      <c r="N105" s="519"/>
      <c r="O105" s="519"/>
    </row>
    <row r="106" spans="1:15" ht="14.1" customHeight="1" x14ac:dyDescent="0.25">
      <c r="A106" s="521"/>
      <c r="B106" s="338" t="s">
        <v>48</v>
      </c>
      <c r="C106" s="522"/>
      <c r="D106" s="571"/>
      <c r="E106" s="572"/>
      <c r="F106" s="573"/>
      <c r="G106" s="421"/>
      <c r="H106" s="421"/>
      <c r="I106" s="421"/>
      <c r="J106" s="1199"/>
      <c r="K106" s="797"/>
      <c r="L106" s="421"/>
      <c r="M106" s="1035"/>
      <c r="N106" s="421"/>
      <c r="O106" s="421"/>
    </row>
    <row r="107" spans="1:15" ht="14.1" customHeight="1" x14ac:dyDescent="0.25">
      <c r="A107" s="80">
        <v>7</v>
      </c>
      <c r="B107" s="437" t="s">
        <v>49</v>
      </c>
      <c r="C107" s="1106">
        <v>1250000</v>
      </c>
      <c r="D107" s="547" t="s">
        <v>947</v>
      </c>
      <c r="E107" s="548" t="s">
        <v>948</v>
      </c>
      <c r="F107" s="549" t="s">
        <v>949</v>
      </c>
      <c r="G107" s="519"/>
      <c r="H107" s="519"/>
      <c r="I107" s="519">
        <f>RLA!D257</f>
        <v>1250000</v>
      </c>
      <c r="J107" s="1197">
        <f>I107/C107*100</f>
        <v>100</v>
      </c>
      <c r="K107" s="1049">
        <f>K105</f>
        <v>100</v>
      </c>
      <c r="L107" s="519">
        <f>RLA!G257</f>
        <v>100</v>
      </c>
      <c r="M107" s="1034">
        <f>K107-L107</f>
        <v>0</v>
      </c>
      <c r="N107" s="519"/>
      <c r="O107" s="519"/>
    </row>
    <row r="108" spans="1:15" ht="14.1" customHeight="1" x14ac:dyDescent="0.25">
      <c r="A108" s="521"/>
      <c r="B108" s="338" t="s">
        <v>50</v>
      </c>
      <c r="C108" s="522"/>
      <c r="D108" s="571"/>
      <c r="E108" s="572"/>
      <c r="F108" s="573"/>
      <c r="G108" s="421"/>
      <c r="H108" s="421"/>
      <c r="I108" s="421"/>
      <c r="J108" s="1199"/>
      <c r="K108" s="797"/>
      <c r="L108" s="421"/>
      <c r="M108" s="1035"/>
      <c r="N108" s="421"/>
      <c r="O108" s="421"/>
    </row>
    <row r="109" spans="1:15" ht="14.1" customHeight="1" x14ac:dyDescent="0.25">
      <c r="A109" s="80">
        <v>8</v>
      </c>
      <c r="B109" s="437" t="s">
        <v>859</v>
      </c>
      <c r="C109" s="1110">
        <v>91200000</v>
      </c>
      <c r="D109" s="547" t="s">
        <v>947</v>
      </c>
      <c r="E109" s="548" t="s">
        <v>948</v>
      </c>
      <c r="F109" s="549" t="s">
        <v>976</v>
      </c>
      <c r="G109" s="523"/>
      <c r="H109" s="523"/>
      <c r="I109" s="523">
        <f>RLA!D261</f>
        <v>90746000</v>
      </c>
      <c r="J109" s="1197">
        <f>I109/C109*100</f>
        <v>99.502192982456137</v>
      </c>
      <c r="K109" s="1055">
        <v>100</v>
      </c>
      <c r="L109" s="523">
        <f>RLA!G261</f>
        <v>99.502192982456137</v>
      </c>
      <c r="M109" s="1034">
        <f>K109-L109</f>
        <v>0.49780701754386314</v>
      </c>
      <c r="N109" s="523"/>
      <c r="O109" s="523"/>
    </row>
    <row r="110" spans="1:15" ht="14.1" customHeight="1" x14ac:dyDescent="0.25">
      <c r="A110" s="521"/>
      <c r="B110" s="337" t="s">
        <v>879</v>
      </c>
      <c r="C110" s="522"/>
      <c r="D110" s="571"/>
      <c r="E110" s="572"/>
      <c r="F110" s="573"/>
      <c r="G110" s="421"/>
      <c r="H110" s="421"/>
      <c r="I110" s="421"/>
      <c r="J110" s="1199"/>
      <c r="K110" s="797"/>
      <c r="L110" s="421"/>
      <c r="M110" s="1035"/>
      <c r="N110" s="421"/>
      <c r="O110" s="421"/>
    </row>
    <row r="111" spans="1:15" ht="14.1" customHeight="1" x14ac:dyDescent="0.25">
      <c r="A111" s="516" t="s">
        <v>962</v>
      </c>
      <c r="B111" s="426" t="s">
        <v>880</v>
      </c>
      <c r="C111" s="509">
        <f>C113</f>
        <v>3750000</v>
      </c>
      <c r="D111" s="1093" t="s">
        <v>947</v>
      </c>
      <c r="E111" s="1094" t="s">
        <v>948</v>
      </c>
      <c r="F111" s="1095" t="s">
        <v>949</v>
      </c>
      <c r="G111" s="541"/>
      <c r="H111" s="541"/>
      <c r="I111" s="541">
        <f>I113</f>
        <v>3750000</v>
      </c>
      <c r="J111" s="1195">
        <f>I111/C111*100</f>
        <v>100</v>
      </c>
      <c r="K111" s="1045">
        <v>100</v>
      </c>
      <c r="L111" s="541">
        <f>RLA!G275</f>
        <v>100</v>
      </c>
      <c r="M111" s="1097">
        <f>K111-L111</f>
        <v>0</v>
      </c>
      <c r="N111" s="541"/>
      <c r="O111" s="541"/>
    </row>
    <row r="112" spans="1:15" ht="14.1" customHeight="1" x14ac:dyDescent="0.25">
      <c r="A112" s="518"/>
      <c r="B112" s="36" t="s">
        <v>885</v>
      </c>
      <c r="C112" s="505"/>
      <c r="D112" s="556"/>
      <c r="E112" s="557"/>
      <c r="F112" s="558"/>
      <c r="G112" s="308"/>
      <c r="H112" s="308"/>
      <c r="I112" s="308"/>
      <c r="J112" s="1200"/>
      <c r="K112" s="1046"/>
      <c r="L112" s="308"/>
      <c r="M112" s="1098"/>
      <c r="N112" s="308"/>
      <c r="O112" s="308"/>
    </row>
    <row r="113" spans="1:15" ht="14.1" customHeight="1" x14ac:dyDescent="0.25">
      <c r="A113" s="19">
        <v>1</v>
      </c>
      <c r="B113" s="430" t="s">
        <v>881</v>
      </c>
      <c r="C113" s="1110">
        <v>3750000</v>
      </c>
      <c r="D113" s="547" t="s">
        <v>971</v>
      </c>
      <c r="E113" s="548" t="s">
        <v>948</v>
      </c>
      <c r="F113" s="549" t="s">
        <v>977</v>
      </c>
      <c r="G113" s="523"/>
      <c r="H113" s="523"/>
      <c r="I113" s="523">
        <f>RLA!D276</f>
        <v>3750000</v>
      </c>
      <c r="J113" s="1197">
        <f>I113/C113*100</f>
        <v>100</v>
      </c>
      <c r="K113" s="1055">
        <v>100</v>
      </c>
      <c r="L113" s="523">
        <f>L111</f>
        <v>100</v>
      </c>
      <c r="M113" s="1034">
        <f>K113-L113</f>
        <v>0</v>
      </c>
      <c r="N113" s="523"/>
      <c r="O113" s="523"/>
    </row>
    <row r="114" spans="1:15" ht="14.1" customHeight="1" x14ac:dyDescent="0.25">
      <c r="A114" s="20"/>
      <c r="B114" s="337" t="s">
        <v>886</v>
      </c>
      <c r="C114" s="522"/>
      <c r="D114" s="571"/>
      <c r="E114" s="572"/>
      <c r="F114" s="573"/>
      <c r="G114" s="421"/>
      <c r="H114" s="421"/>
      <c r="I114" s="421"/>
      <c r="J114" s="1199"/>
      <c r="K114" s="797"/>
      <c r="L114" s="421"/>
      <c r="M114" s="1035"/>
      <c r="N114" s="421"/>
      <c r="O114" s="421"/>
    </row>
    <row r="115" spans="1:15" ht="14.1" customHeight="1" x14ac:dyDescent="0.25">
      <c r="A115" s="516" t="s">
        <v>963</v>
      </c>
      <c r="B115" s="426" t="s">
        <v>104</v>
      </c>
      <c r="C115" s="509">
        <f>C117</f>
        <v>52000000</v>
      </c>
      <c r="D115" s="1093" t="s">
        <v>947</v>
      </c>
      <c r="E115" s="1094" t="s">
        <v>948</v>
      </c>
      <c r="F115" s="1095" t="s">
        <v>949</v>
      </c>
      <c r="G115" s="541"/>
      <c r="H115" s="541"/>
      <c r="I115" s="541">
        <f>I117</f>
        <v>51999750</v>
      </c>
      <c r="J115" s="1195">
        <f>I115/C115*100</f>
        <v>99.999519230769224</v>
      </c>
      <c r="K115" s="1045">
        <v>100</v>
      </c>
      <c r="L115" s="541">
        <f>RLA!G280</f>
        <v>99.999519230769224</v>
      </c>
      <c r="M115" s="1097">
        <f>K115-L115</f>
        <v>4.8076923077644551E-4</v>
      </c>
      <c r="N115" s="541"/>
      <c r="O115" s="541"/>
    </row>
    <row r="116" spans="1:15" ht="14.1" customHeight="1" x14ac:dyDescent="0.25">
      <c r="A116" s="518"/>
      <c r="B116" s="36" t="s">
        <v>449</v>
      </c>
      <c r="C116" s="505"/>
      <c r="D116" s="556"/>
      <c r="E116" s="557"/>
      <c r="F116" s="558"/>
      <c r="G116" s="308"/>
      <c r="H116" s="308"/>
      <c r="I116" s="308"/>
      <c r="J116" s="1200"/>
      <c r="K116" s="1046"/>
      <c r="L116" s="308"/>
      <c r="M116" s="1098"/>
      <c r="N116" s="308"/>
      <c r="O116" s="308"/>
    </row>
    <row r="117" spans="1:15" ht="14.1" customHeight="1" x14ac:dyDescent="0.25">
      <c r="A117" s="19">
        <v>1</v>
      </c>
      <c r="B117" s="430" t="s">
        <v>889</v>
      </c>
      <c r="C117" s="1110">
        <v>52000000</v>
      </c>
      <c r="D117" s="547" t="s">
        <v>975</v>
      </c>
      <c r="E117" s="548" t="s">
        <v>948</v>
      </c>
      <c r="F117" s="549" t="s">
        <v>949</v>
      </c>
      <c r="G117" s="33"/>
      <c r="H117" s="33"/>
      <c r="I117" s="33">
        <f>RLA!D281</f>
        <v>51999750</v>
      </c>
      <c r="J117" s="1197">
        <f>I117/C117*100</f>
        <v>99.999519230769224</v>
      </c>
      <c r="K117" s="1051">
        <f>K115</f>
        <v>100</v>
      </c>
      <c r="L117" s="33">
        <f>RLA!G280</f>
        <v>99.999519230769224</v>
      </c>
      <c r="M117" s="1034">
        <f>K117-L117</f>
        <v>4.8076923077644551E-4</v>
      </c>
      <c r="N117" s="33"/>
      <c r="O117" s="33"/>
    </row>
    <row r="118" spans="1:15" ht="14.1" customHeight="1" x14ac:dyDescent="0.25">
      <c r="A118" s="20"/>
      <c r="B118" s="337" t="s">
        <v>988</v>
      </c>
      <c r="C118" s="522"/>
      <c r="D118" s="565"/>
      <c r="E118" s="566"/>
      <c r="F118" s="567"/>
      <c r="G118" s="42"/>
      <c r="H118" s="42"/>
      <c r="I118" s="42"/>
      <c r="J118" s="1199"/>
      <c r="K118" s="1052"/>
      <c r="L118" s="42"/>
      <c r="M118" s="1035"/>
      <c r="N118" s="42"/>
      <c r="O118" s="42"/>
    </row>
    <row r="119" spans="1:15" ht="14.1" customHeight="1" x14ac:dyDescent="0.25">
      <c r="A119" s="516" t="s">
        <v>964</v>
      </c>
      <c r="B119" s="426" t="s">
        <v>103</v>
      </c>
      <c r="C119" s="509">
        <f>C121+C126</f>
        <v>6750000</v>
      </c>
      <c r="D119" s="1093" t="s">
        <v>947</v>
      </c>
      <c r="E119" s="1094" t="s">
        <v>948</v>
      </c>
      <c r="F119" s="1095" t="s">
        <v>949</v>
      </c>
      <c r="G119" s="541"/>
      <c r="H119" s="541"/>
      <c r="I119" s="541">
        <f>I121+I126</f>
        <v>6750000</v>
      </c>
      <c r="J119" s="1195">
        <f>I119/C119*100</f>
        <v>100</v>
      </c>
      <c r="K119" s="1045">
        <v>100</v>
      </c>
      <c r="L119" s="541">
        <f>RLA!G295</f>
        <v>100</v>
      </c>
      <c r="M119" s="1097">
        <f>K119-L119</f>
        <v>0</v>
      </c>
      <c r="N119" s="541"/>
      <c r="O119" s="541"/>
    </row>
    <row r="120" spans="1:15" ht="14.1" customHeight="1" x14ac:dyDescent="0.25">
      <c r="A120" s="518"/>
      <c r="B120" s="36" t="s">
        <v>93</v>
      </c>
      <c r="C120" s="505"/>
      <c r="D120" s="556"/>
      <c r="E120" s="557"/>
      <c r="F120" s="558"/>
      <c r="G120" s="308"/>
      <c r="H120" s="308"/>
      <c r="I120" s="308"/>
      <c r="J120" s="1200"/>
      <c r="K120" s="1046"/>
      <c r="L120" s="308"/>
      <c r="M120" s="1098"/>
      <c r="N120" s="308"/>
      <c r="O120" s="308"/>
    </row>
    <row r="121" spans="1:15" ht="14.1" customHeight="1" x14ac:dyDescent="0.25">
      <c r="A121" s="19">
        <v>1</v>
      </c>
      <c r="B121" s="430" t="s">
        <v>51</v>
      </c>
      <c r="C121" s="1110">
        <v>2000000</v>
      </c>
      <c r="D121" s="547" t="s">
        <v>947</v>
      </c>
      <c r="E121" s="548" t="s">
        <v>948</v>
      </c>
      <c r="F121" s="549" t="s">
        <v>974</v>
      </c>
      <c r="G121" s="517"/>
      <c r="H121" s="517"/>
      <c r="I121" s="517">
        <f>RLA!D296</f>
        <v>2000000</v>
      </c>
      <c r="J121" s="1197">
        <f>I121/C121*100</f>
        <v>100</v>
      </c>
      <c r="K121" s="1054">
        <f>K119</f>
        <v>100</v>
      </c>
      <c r="L121" s="517">
        <f>RLA!G296</f>
        <v>100</v>
      </c>
      <c r="M121" s="1034">
        <f>K121-L121</f>
        <v>0</v>
      </c>
      <c r="N121" s="517"/>
      <c r="O121" s="517"/>
    </row>
    <row r="122" spans="1:15" ht="14.1" customHeight="1" x14ac:dyDescent="0.25">
      <c r="A122" s="20"/>
      <c r="B122" s="337" t="s">
        <v>52</v>
      </c>
      <c r="C122" s="522"/>
      <c r="D122" s="565"/>
      <c r="E122" s="566"/>
      <c r="F122" s="567"/>
      <c r="G122" s="42"/>
      <c r="H122" s="42"/>
      <c r="I122" s="42"/>
      <c r="J122" s="1059"/>
      <c r="K122" s="1052"/>
      <c r="L122" s="42"/>
      <c r="M122" s="1035"/>
      <c r="N122" s="42"/>
      <c r="O122" s="42"/>
    </row>
    <row r="123" spans="1:15" ht="14.1" customHeight="1" x14ac:dyDescent="0.25">
      <c r="A123" s="75"/>
      <c r="B123" s="912"/>
      <c r="C123" s="1080"/>
      <c r="D123" s="1081"/>
      <c r="E123" s="1081"/>
      <c r="F123" s="1081"/>
      <c r="G123" s="1026"/>
      <c r="H123" s="1026"/>
      <c r="I123" s="1026"/>
      <c r="J123" s="184"/>
      <c r="K123" s="1026"/>
      <c r="L123" s="1026"/>
      <c r="M123" s="1070"/>
      <c r="N123" s="1026"/>
      <c r="O123" s="1026"/>
    </row>
    <row r="124" spans="1:15" ht="14.1" customHeight="1" x14ac:dyDescent="0.25">
      <c r="A124" s="77"/>
      <c r="B124" s="914"/>
      <c r="C124" s="1082"/>
      <c r="D124" s="1077"/>
      <c r="E124" s="1077"/>
      <c r="F124" s="1077"/>
      <c r="G124" s="1029"/>
      <c r="H124" s="1029"/>
      <c r="I124" s="1029"/>
      <c r="J124" s="132"/>
      <c r="K124" s="1029"/>
      <c r="L124" s="1029"/>
      <c r="M124" s="360"/>
      <c r="N124" s="1029"/>
      <c r="O124" s="1029">
        <v>4</v>
      </c>
    </row>
    <row r="125" spans="1:15" ht="14.1" customHeight="1" x14ac:dyDescent="0.25">
      <c r="A125" s="93">
        <v>1</v>
      </c>
      <c r="B125" s="94">
        <v>2</v>
      </c>
      <c r="C125" s="502">
        <v>3</v>
      </c>
      <c r="D125" s="544"/>
      <c r="E125" s="545"/>
      <c r="F125" s="546" t="s">
        <v>437</v>
      </c>
      <c r="G125" s="95" t="s">
        <v>438</v>
      </c>
      <c r="H125" s="95">
        <v>6</v>
      </c>
      <c r="I125" s="95">
        <v>7</v>
      </c>
      <c r="J125" s="1057">
        <v>8</v>
      </c>
      <c r="K125" s="315">
        <v>9</v>
      </c>
      <c r="L125" s="96">
        <v>10</v>
      </c>
      <c r="M125" s="319">
        <v>11</v>
      </c>
      <c r="N125" s="315">
        <v>12</v>
      </c>
      <c r="O125" s="95">
        <v>13</v>
      </c>
    </row>
    <row r="126" spans="1:15" ht="14.1" customHeight="1" x14ac:dyDescent="0.25">
      <c r="A126" s="19">
        <v>2</v>
      </c>
      <c r="B126" s="437" t="s">
        <v>900</v>
      </c>
      <c r="C126" s="1106">
        <v>4750000</v>
      </c>
      <c r="D126" s="547" t="s">
        <v>971</v>
      </c>
      <c r="E126" s="548" t="s">
        <v>948</v>
      </c>
      <c r="F126" s="549" t="s">
        <v>949</v>
      </c>
      <c r="G126" s="519"/>
      <c r="H126" s="519"/>
      <c r="I126" s="519">
        <f>RLA!D304</f>
        <v>4750000</v>
      </c>
      <c r="J126" s="1197">
        <f>I126/C126*100</f>
        <v>100</v>
      </c>
      <c r="K126" s="1049">
        <f>K121</f>
        <v>100</v>
      </c>
      <c r="L126" s="519">
        <f>RLA!G304</f>
        <v>100</v>
      </c>
      <c r="M126" s="1034">
        <f>K126-L126</f>
        <v>0</v>
      </c>
      <c r="N126" s="519"/>
      <c r="O126" s="519"/>
    </row>
    <row r="127" spans="1:15" ht="14.1" customHeight="1" x14ac:dyDescent="0.25">
      <c r="A127" s="20"/>
      <c r="B127" s="338" t="s">
        <v>901</v>
      </c>
      <c r="C127" s="522"/>
      <c r="D127" s="565"/>
      <c r="E127" s="566"/>
      <c r="F127" s="567"/>
      <c r="G127" s="42"/>
      <c r="H127" s="42"/>
      <c r="I127" s="42"/>
      <c r="J127" s="1199"/>
      <c r="K127" s="1052"/>
      <c r="L127" s="42"/>
      <c r="M127" s="1035"/>
      <c r="N127" s="42"/>
      <c r="O127" s="42"/>
    </row>
    <row r="128" spans="1:15" ht="14.1" customHeight="1" x14ac:dyDescent="0.25">
      <c r="A128" s="516" t="s">
        <v>965</v>
      </c>
      <c r="B128" s="422" t="s">
        <v>773</v>
      </c>
      <c r="C128" s="509">
        <f>C130+C132</f>
        <v>11500000</v>
      </c>
      <c r="D128" s="1093" t="s">
        <v>947</v>
      </c>
      <c r="E128" s="1094" t="s">
        <v>948</v>
      </c>
      <c r="F128" s="1095" t="s">
        <v>949</v>
      </c>
      <c r="G128" s="541"/>
      <c r="H128" s="541"/>
      <c r="I128" s="541">
        <f>I130+I132</f>
        <v>10744500</v>
      </c>
      <c r="J128" s="1195">
        <f>I128/C128*100</f>
        <v>93.4304347826087</v>
      </c>
      <c r="K128" s="1045">
        <v>100</v>
      </c>
      <c r="L128" s="541">
        <f>RLA!G315</f>
        <v>93.4304347826087</v>
      </c>
      <c r="M128" s="1097">
        <f>K128-L128</f>
        <v>6.5695652173913004</v>
      </c>
      <c r="N128" s="541"/>
      <c r="O128" s="541"/>
    </row>
    <row r="129" spans="1:15" ht="14.1" customHeight="1" x14ac:dyDescent="0.25">
      <c r="A129" s="518"/>
      <c r="B129" s="427" t="s">
        <v>774</v>
      </c>
      <c r="C129" s="505"/>
      <c r="D129" s="556"/>
      <c r="E129" s="557"/>
      <c r="F129" s="558"/>
      <c r="G129" s="308"/>
      <c r="H129" s="308"/>
      <c r="I129" s="308"/>
      <c r="J129" s="1200"/>
      <c r="K129" s="1046"/>
      <c r="L129" s="308"/>
      <c r="M129" s="1098"/>
      <c r="N129" s="308"/>
      <c r="O129" s="308"/>
    </row>
    <row r="130" spans="1:15" ht="14.1" customHeight="1" x14ac:dyDescent="0.25">
      <c r="A130" s="19">
        <v>1</v>
      </c>
      <c r="B130" s="437" t="s">
        <v>53</v>
      </c>
      <c r="C130" s="1108">
        <f>RREKAP!C341</f>
        <v>10000000</v>
      </c>
      <c r="D130" s="547" t="s">
        <v>971</v>
      </c>
      <c r="E130" s="548" t="s">
        <v>948</v>
      </c>
      <c r="F130" s="549" t="s">
        <v>949</v>
      </c>
      <c r="G130" s="519"/>
      <c r="H130" s="519"/>
      <c r="I130" s="519">
        <f>RLA!D316</f>
        <v>9244500</v>
      </c>
      <c r="J130" s="1197">
        <f>I130/C130*100</f>
        <v>92.444999999999993</v>
      </c>
      <c r="K130" s="1049">
        <f>K128</f>
        <v>100</v>
      </c>
      <c r="L130" s="519">
        <f>RLA!G316</f>
        <v>92.444999999999993</v>
      </c>
      <c r="M130" s="1034">
        <f>K130-L130</f>
        <v>7.5550000000000068</v>
      </c>
      <c r="N130" s="519"/>
      <c r="O130" s="519"/>
    </row>
    <row r="131" spans="1:15" ht="14.1" customHeight="1" x14ac:dyDescent="0.25">
      <c r="A131" s="20"/>
      <c r="B131" s="1109" t="s">
        <v>54</v>
      </c>
      <c r="C131" s="522"/>
      <c r="D131" s="565"/>
      <c r="E131" s="566"/>
      <c r="F131" s="567"/>
      <c r="G131" s="42"/>
      <c r="H131" s="42"/>
      <c r="I131" s="42"/>
      <c r="J131" s="1199"/>
      <c r="K131" s="1052"/>
      <c r="L131" s="42"/>
      <c r="M131" s="1035"/>
      <c r="N131" s="42"/>
      <c r="O131" s="42"/>
    </row>
    <row r="132" spans="1:15" ht="14.1" customHeight="1" x14ac:dyDescent="0.25">
      <c r="A132" s="19">
        <v>2</v>
      </c>
      <c r="B132" s="437" t="s">
        <v>921</v>
      </c>
      <c r="C132" s="1108">
        <v>1500000</v>
      </c>
      <c r="D132" s="547" t="s">
        <v>977</v>
      </c>
      <c r="E132" s="548" t="s">
        <v>948</v>
      </c>
      <c r="F132" s="549" t="s">
        <v>949</v>
      </c>
      <c r="G132" s="519"/>
      <c r="H132" s="519"/>
      <c r="I132" s="519">
        <f>RLA!D330</f>
        <v>1500000</v>
      </c>
      <c r="J132" s="1197">
        <f>I132/C132*100</f>
        <v>100</v>
      </c>
      <c r="K132" s="1049">
        <f>K130</f>
        <v>100</v>
      </c>
      <c r="L132" s="519">
        <f>RLA!G330</f>
        <v>100</v>
      </c>
      <c r="M132" s="1034">
        <f>K132-L132</f>
        <v>0</v>
      </c>
      <c r="N132" s="519"/>
      <c r="O132" s="519"/>
    </row>
    <row r="133" spans="1:15" ht="14.1" customHeight="1" x14ac:dyDescent="0.25">
      <c r="A133" s="20"/>
      <c r="B133" s="1109" t="s">
        <v>55</v>
      </c>
      <c r="C133" s="522"/>
      <c r="D133" s="565"/>
      <c r="E133" s="566"/>
      <c r="F133" s="567"/>
      <c r="G133" s="42"/>
      <c r="H133" s="42"/>
      <c r="I133" s="42"/>
      <c r="J133" s="1199"/>
      <c r="K133" s="1052"/>
      <c r="L133" s="42"/>
      <c r="M133" s="1035"/>
      <c r="N133" s="42"/>
      <c r="O133" s="42"/>
    </row>
    <row r="134" spans="1:15" ht="14.1" customHeight="1" x14ac:dyDescent="0.25">
      <c r="A134" s="516" t="s">
        <v>966</v>
      </c>
      <c r="B134" s="426" t="s">
        <v>102</v>
      </c>
      <c r="C134" s="520">
        <f>C136+C138+C140+C142</f>
        <v>15285000</v>
      </c>
      <c r="D134" s="1093" t="s">
        <v>947</v>
      </c>
      <c r="E134" s="1094" t="s">
        <v>948</v>
      </c>
      <c r="F134" s="1095" t="s">
        <v>949</v>
      </c>
      <c r="G134" s="541"/>
      <c r="H134" s="541"/>
      <c r="I134" s="541">
        <f>I136+I138+I140+I142</f>
        <v>15280000</v>
      </c>
      <c r="J134" s="1195">
        <f>I134/C134*100</f>
        <v>99.967288191036957</v>
      </c>
      <c r="K134" s="1045">
        <v>100</v>
      </c>
      <c r="L134" s="541">
        <f>RLA!G341</f>
        <v>99.967288191036957</v>
      </c>
      <c r="M134" s="1097">
        <f>K134-L134</f>
        <v>3.2711808963043154E-2</v>
      </c>
      <c r="N134" s="541"/>
      <c r="O134" s="541"/>
    </row>
    <row r="135" spans="1:15" ht="14.1" customHeight="1" x14ac:dyDescent="0.25">
      <c r="A135" s="518"/>
      <c r="B135" s="479" t="s">
        <v>94</v>
      </c>
      <c r="C135" s="508"/>
      <c r="D135" s="556"/>
      <c r="E135" s="557"/>
      <c r="F135" s="558"/>
      <c r="G135" s="308"/>
      <c r="H135" s="308"/>
      <c r="I135" s="308"/>
      <c r="J135" s="1200"/>
      <c r="K135" s="1046"/>
      <c r="L135" s="308"/>
      <c r="M135" s="1098"/>
      <c r="N135" s="308"/>
      <c r="O135" s="308"/>
    </row>
    <row r="136" spans="1:15" ht="14.1" customHeight="1" x14ac:dyDescent="0.25">
      <c r="A136" s="19">
        <v>1</v>
      </c>
      <c r="B136" s="437" t="s">
        <v>56</v>
      </c>
      <c r="C136" s="1108">
        <v>4900000</v>
      </c>
      <c r="D136" s="547" t="s">
        <v>947</v>
      </c>
      <c r="E136" s="548" t="s">
        <v>948</v>
      </c>
      <c r="F136" s="549" t="s">
        <v>949</v>
      </c>
      <c r="G136" s="519"/>
      <c r="H136" s="519"/>
      <c r="I136" s="519">
        <f>RLA!D342</f>
        <v>4900000</v>
      </c>
      <c r="J136" s="1197">
        <f>I136/C136*100</f>
        <v>100</v>
      </c>
      <c r="K136" s="1049">
        <v>100</v>
      </c>
      <c r="L136" s="519">
        <f>RLA!G342</f>
        <v>100</v>
      </c>
      <c r="M136" s="1034">
        <f>K136-L136</f>
        <v>0</v>
      </c>
      <c r="N136" s="519"/>
      <c r="O136" s="519"/>
    </row>
    <row r="137" spans="1:15" ht="14.1" customHeight="1" x14ac:dyDescent="0.25">
      <c r="A137" s="20"/>
      <c r="B137" s="1109" t="s">
        <v>57</v>
      </c>
      <c r="C137" s="522"/>
      <c r="D137" s="565"/>
      <c r="E137" s="566"/>
      <c r="F137" s="567"/>
      <c r="G137" s="42"/>
      <c r="H137" s="42"/>
      <c r="I137" s="42"/>
      <c r="J137" s="1199"/>
      <c r="K137" s="1052"/>
      <c r="L137" s="42"/>
      <c r="M137" s="1035"/>
      <c r="N137" s="42"/>
      <c r="O137" s="42"/>
    </row>
    <row r="138" spans="1:15" ht="14.1" customHeight="1" x14ac:dyDescent="0.25">
      <c r="A138" s="19">
        <v>2</v>
      </c>
      <c r="B138" s="437" t="s">
        <v>58</v>
      </c>
      <c r="C138" s="1106">
        <v>6385000</v>
      </c>
      <c r="D138" s="547" t="s">
        <v>947</v>
      </c>
      <c r="E138" s="548" t="s">
        <v>948</v>
      </c>
      <c r="F138" s="549" t="s">
        <v>949</v>
      </c>
      <c r="G138" s="519"/>
      <c r="H138" s="519"/>
      <c r="I138" s="519">
        <f>RLA!D351</f>
        <v>6380000</v>
      </c>
      <c r="J138" s="1197">
        <f>I138/C138*100</f>
        <v>99.921691464369616</v>
      </c>
      <c r="K138" s="1049">
        <v>100</v>
      </c>
      <c r="L138" s="519">
        <f>RLA!G351</f>
        <v>99.921691464369616</v>
      </c>
      <c r="M138" s="1034">
        <f>K138-L138</f>
        <v>7.8308535630384313E-2</v>
      </c>
      <c r="N138" s="519"/>
      <c r="O138" s="519"/>
    </row>
    <row r="139" spans="1:15" ht="14.1" customHeight="1" x14ac:dyDescent="0.25">
      <c r="A139" s="20"/>
      <c r="B139" s="338" t="s">
        <v>59</v>
      </c>
      <c r="C139" s="522"/>
      <c r="D139" s="565"/>
      <c r="E139" s="566"/>
      <c r="F139" s="567"/>
      <c r="G139" s="42"/>
      <c r="H139" s="42"/>
      <c r="I139" s="42"/>
      <c r="J139" s="1199"/>
      <c r="K139" s="1052"/>
      <c r="L139" s="42"/>
      <c r="M139" s="1035"/>
      <c r="N139" s="42"/>
      <c r="O139" s="42"/>
    </row>
    <row r="140" spans="1:15" ht="14.1" customHeight="1" x14ac:dyDescent="0.25">
      <c r="A140" s="19">
        <v>3</v>
      </c>
      <c r="B140" s="437" t="s">
        <v>60</v>
      </c>
      <c r="C140" s="1106">
        <v>4000000</v>
      </c>
      <c r="D140" s="547" t="s">
        <v>976</v>
      </c>
      <c r="E140" s="548" t="s">
        <v>948</v>
      </c>
      <c r="F140" s="549" t="s">
        <v>978</v>
      </c>
      <c r="G140" s="519"/>
      <c r="H140" s="519"/>
      <c r="I140" s="519">
        <f>RLA!D360</f>
        <v>4000000</v>
      </c>
      <c r="J140" s="1197">
        <f>I140/C140*100</f>
        <v>100</v>
      </c>
      <c r="K140" s="1049">
        <v>100</v>
      </c>
      <c r="L140" s="519">
        <f>RLA!G360</f>
        <v>100</v>
      </c>
      <c r="M140" s="1034">
        <f>K140-L140</f>
        <v>0</v>
      </c>
      <c r="N140" s="519"/>
      <c r="O140" s="519"/>
    </row>
    <row r="141" spans="1:15" ht="14.1" customHeight="1" x14ac:dyDescent="0.25">
      <c r="A141" s="20"/>
      <c r="B141" s="338" t="s">
        <v>61</v>
      </c>
      <c r="C141" s="522"/>
      <c r="D141" s="565"/>
      <c r="E141" s="566"/>
      <c r="F141" s="567"/>
      <c r="G141" s="42"/>
      <c r="H141" s="42"/>
      <c r="I141" s="42"/>
      <c r="J141" s="1199"/>
      <c r="K141" s="1052"/>
      <c r="L141" s="42"/>
      <c r="M141" s="1035"/>
      <c r="N141" s="42"/>
      <c r="O141" s="42"/>
    </row>
    <row r="142" spans="1:15" ht="14.1" customHeight="1" x14ac:dyDescent="0.25">
      <c r="A142" s="1450">
        <v>4</v>
      </c>
      <c r="B142" s="1394" t="s">
        <v>62</v>
      </c>
      <c r="C142" s="1451">
        <v>0</v>
      </c>
      <c r="D142" s="1433" t="s">
        <v>947</v>
      </c>
      <c r="E142" s="1434" t="s">
        <v>948</v>
      </c>
      <c r="F142" s="1435" t="s">
        <v>949</v>
      </c>
      <c r="G142" s="1436"/>
      <c r="H142" s="1436"/>
      <c r="I142" s="1436">
        <f>RLA!D371</f>
        <v>0</v>
      </c>
      <c r="J142" s="1452">
        <v>0</v>
      </c>
      <c r="K142" s="1438">
        <v>0</v>
      </c>
      <c r="L142" s="1436">
        <v>0</v>
      </c>
      <c r="M142" s="1439">
        <v>0</v>
      </c>
      <c r="N142" s="1436"/>
      <c r="O142" s="1436"/>
    </row>
    <row r="143" spans="1:15" ht="14.1" customHeight="1" x14ac:dyDescent="0.25">
      <c r="A143" s="1453"/>
      <c r="B143" s="1454" t="s">
        <v>63</v>
      </c>
      <c r="C143" s="1455">
        <v>0</v>
      </c>
      <c r="D143" s="1443"/>
      <c r="E143" s="1444"/>
      <c r="F143" s="1445"/>
      <c r="G143" s="1446"/>
      <c r="H143" s="1446"/>
      <c r="I143" s="1446"/>
      <c r="J143" s="1447"/>
      <c r="K143" s="1448"/>
      <c r="L143" s="1446"/>
      <c r="M143" s="1449"/>
      <c r="N143" s="1446"/>
      <c r="O143" s="1446"/>
    </row>
    <row r="144" spans="1:15" ht="14.1" customHeight="1" x14ac:dyDescent="0.25">
      <c r="A144" s="516" t="s">
        <v>967</v>
      </c>
      <c r="B144" s="426" t="s">
        <v>101</v>
      </c>
      <c r="C144" s="509">
        <f>C146</f>
        <v>2000000</v>
      </c>
      <c r="D144" s="1093" t="s">
        <v>947</v>
      </c>
      <c r="E144" s="1094" t="s">
        <v>948</v>
      </c>
      <c r="F144" s="1095" t="s">
        <v>949</v>
      </c>
      <c r="G144" s="541"/>
      <c r="H144" s="541"/>
      <c r="I144" s="541">
        <f>I146</f>
        <v>2000000</v>
      </c>
      <c r="J144" s="1195">
        <f>I144/C144*100</f>
        <v>100</v>
      </c>
      <c r="K144" s="1045">
        <v>100</v>
      </c>
      <c r="L144" s="541">
        <f>RLA!G383</f>
        <v>100</v>
      </c>
      <c r="M144" s="1097">
        <f>K144-L144</f>
        <v>0</v>
      </c>
      <c r="N144" s="541"/>
      <c r="O144" s="541"/>
    </row>
    <row r="145" spans="1:15" ht="14.1" customHeight="1" x14ac:dyDescent="0.25">
      <c r="A145" s="518"/>
      <c r="B145" s="36" t="s">
        <v>95</v>
      </c>
      <c r="C145" s="505"/>
      <c r="D145" s="556"/>
      <c r="E145" s="557"/>
      <c r="F145" s="558"/>
      <c r="G145" s="308"/>
      <c r="H145" s="308"/>
      <c r="I145" s="308"/>
      <c r="J145" s="1196"/>
      <c r="K145" s="1046"/>
      <c r="L145" s="308"/>
      <c r="M145" s="1098"/>
      <c r="N145" s="308"/>
      <c r="O145" s="308"/>
    </row>
    <row r="146" spans="1:15" ht="14.1" customHeight="1" x14ac:dyDescent="0.25">
      <c r="A146" s="19">
        <v>1</v>
      </c>
      <c r="B146" s="437" t="s">
        <v>346</v>
      </c>
      <c r="C146" s="1106">
        <v>2000000</v>
      </c>
      <c r="D146" s="547" t="s">
        <v>947</v>
      </c>
      <c r="E146" s="548" t="s">
        <v>948</v>
      </c>
      <c r="F146" s="549" t="s">
        <v>949</v>
      </c>
      <c r="G146" s="519"/>
      <c r="H146" s="519"/>
      <c r="I146" s="519">
        <f>RLA!D384</f>
        <v>2000000</v>
      </c>
      <c r="J146" s="1197">
        <f>I146/C146*100</f>
        <v>100</v>
      </c>
      <c r="K146" s="1049">
        <f>K144</f>
        <v>100</v>
      </c>
      <c r="L146" s="519">
        <f>RLA!G384</f>
        <v>100</v>
      </c>
      <c r="M146" s="1034">
        <f>K146-L146</f>
        <v>0</v>
      </c>
      <c r="N146" s="519"/>
      <c r="O146" s="519"/>
    </row>
    <row r="147" spans="1:15" ht="14.1" customHeight="1" x14ac:dyDescent="0.25">
      <c r="A147" s="20"/>
      <c r="B147" s="338" t="s">
        <v>64</v>
      </c>
      <c r="C147" s="522"/>
      <c r="D147" s="565"/>
      <c r="E147" s="566"/>
      <c r="F147" s="567"/>
      <c r="G147" s="42"/>
      <c r="H147" s="42"/>
      <c r="I147" s="42"/>
      <c r="J147" s="1198"/>
      <c r="K147" s="1052"/>
      <c r="L147" s="42"/>
      <c r="M147" s="1035"/>
      <c r="N147" s="42"/>
      <c r="O147" s="42"/>
    </row>
    <row r="148" spans="1:15" ht="14.1" customHeight="1" x14ac:dyDescent="0.25">
      <c r="A148" s="516" t="s">
        <v>968</v>
      </c>
      <c r="B148" s="426" t="s">
        <v>100</v>
      </c>
      <c r="C148" s="509">
        <f>C150+C152+C154</f>
        <v>6420000</v>
      </c>
      <c r="D148" s="1093" t="s">
        <v>947</v>
      </c>
      <c r="E148" s="1094" t="s">
        <v>948</v>
      </c>
      <c r="F148" s="1095" t="s">
        <v>949</v>
      </c>
      <c r="G148" s="541"/>
      <c r="H148" s="541"/>
      <c r="I148" s="541">
        <f>I150+I152+I154</f>
        <v>6419500</v>
      </c>
      <c r="J148" s="1195">
        <f>I148/C148*100</f>
        <v>99.992211838006227</v>
      </c>
      <c r="K148" s="1045">
        <v>100</v>
      </c>
      <c r="L148" s="541">
        <f>RLA!G393</f>
        <v>99.992211838006227</v>
      </c>
      <c r="M148" s="1097">
        <f>K148-L148</f>
        <v>7.7881619937727464E-3</v>
      </c>
      <c r="N148" s="541"/>
      <c r="O148" s="541"/>
    </row>
    <row r="149" spans="1:15" ht="14.1" customHeight="1" x14ac:dyDescent="0.25">
      <c r="A149" s="518"/>
      <c r="B149" s="36" t="s">
        <v>96</v>
      </c>
      <c r="C149" s="505"/>
      <c r="D149" s="556"/>
      <c r="E149" s="557"/>
      <c r="F149" s="558"/>
      <c r="G149" s="308"/>
      <c r="H149" s="308"/>
      <c r="I149" s="308"/>
      <c r="J149" s="1196"/>
      <c r="K149" s="1046"/>
      <c r="L149" s="308"/>
      <c r="M149" s="1098"/>
      <c r="N149" s="308"/>
      <c r="O149" s="308"/>
    </row>
    <row r="150" spans="1:15" ht="14.1" customHeight="1" x14ac:dyDescent="0.25">
      <c r="A150" s="282">
        <v>1</v>
      </c>
      <c r="B150" s="437" t="s">
        <v>65</v>
      </c>
      <c r="C150" s="1106">
        <v>2000000</v>
      </c>
      <c r="D150" s="547" t="s">
        <v>977</v>
      </c>
      <c r="E150" s="548" t="s">
        <v>948</v>
      </c>
      <c r="F150" s="549" t="s">
        <v>979</v>
      </c>
      <c r="G150" s="519"/>
      <c r="H150" s="519"/>
      <c r="I150" s="519">
        <f>RLA!D394</f>
        <v>1999500</v>
      </c>
      <c r="J150" s="1197">
        <f>I150/C150*100</f>
        <v>99.975000000000009</v>
      </c>
      <c r="K150" s="1049">
        <v>100</v>
      </c>
      <c r="L150" s="519">
        <f>RLA!G394</f>
        <v>99.975000000000009</v>
      </c>
      <c r="M150" s="1034">
        <f>K150-L150</f>
        <v>2.4999999999991473E-2</v>
      </c>
      <c r="N150" s="519"/>
      <c r="O150" s="519"/>
    </row>
    <row r="151" spans="1:15" ht="14.1" customHeight="1" x14ac:dyDescent="0.25">
      <c r="A151" s="296"/>
      <c r="B151" s="338" t="s">
        <v>66</v>
      </c>
      <c r="C151" s="522"/>
      <c r="D151" s="565"/>
      <c r="E151" s="566"/>
      <c r="F151" s="567"/>
      <c r="G151" s="42"/>
      <c r="H151" s="42"/>
      <c r="I151" s="42"/>
      <c r="J151" s="1198"/>
      <c r="K151" s="1052"/>
      <c r="L151" s="42"/>
      <c r="M151" s="1035"/>
      <c r="N151" s="42"/>
      <c r="O151" s="42"/>
    </row>
    <row r="152" spans="1:15" ht="14.1" customHeight="1" x14ac:dyDescent="0.25">
      <c r="A152" s="1431">
        <v>2</v>
      </c>
      <c r="B152" s="1394" t="s">
        <v>67</v>
      </c>
      <c r="C152" s="1451">
        <v>0</v>
      </c>
      <c r="D152" s="1433" t="s">
        <v>976</v>
      </c>
      <c r="E152" s="1434" t="s">
        <v>948</v>
      </c>
      <c r="F152" s="1435" t="s">
        <v>949</v>
      </c>
      <c r="G152" s="1436"/>
      <c r="H152" s="1436"/>
      <c r="I152" s="1436">
        <f>RLA!D402</f>
        <v>0</v>
      </c>
      <c r="J152" s="1452">
        <v>0</v>
      </c>
      <c r="K152" s="1438">
        <v>0</v>
      </c>
      <c r="L152" s="1436">
        <v>0</v>
      </c>
      <c r="M152" s="1439">
        <v>0</v>
      </c>
      <c r="N152" s="1436"/>
      <c r="O152" s="1436"/>
    </row>
    <row r="153" spans="1:15" ht="14.1" customHeight="1" x14ac:dyDescent="0.25">
      <c r="A153" s="1440"/>
      <c r="B153" s="1454" t="s">
        <v>68</v>
      </c>
      <c r="C153" s="1455"/>
      <c r="D153" s="1443"/>
      <c r="E153" s="1444"/>
      <c r="F153" s="1445"/>
      <c r="G153" s="1446"/>
      <c r="H153" s="1446"/>
      <c r="I153" s="1446"/>
      <c r="J153" s="1456"/>
      <c r="K153" s="1448"/>
      <c r="L153" s="1446"/>
      <c r="M153" s="1449"/>
      <c r="N153" s="1446"/>
      <c r="O153" s="1446"/>
    </row>
    <row r="154" spans="1:15" ht="14.1" customHeight="1" x14ac:dyDescent="0.25">
      <c r="A154" s="282">
        <v>3</v>
      </c>
      <c r="B154" s="437" t="s">
        <v>69</v>
      </c>
      <c r="C154" s="1106">
        <v>4420000</v>
      </c>
      <c r="D154" s="547" t="s">
        <v>980</v>
      </c>
      <c r="E154" s="548" t="s">
        <v>948</v>
      </c>
      <c r="F154" s="549" t="s">
        <v>978</v>
      </c>
      <c r="G154" s="519"/>
      <c r="H154" s="519"/>
      <c r="I154" s="519">
        <f>RLA!D414</f>
        <v>4420000</v>
      </c>
      <c r="J154" s="1197">
        <f>I154/C154*100</f>
        <v>100</v>
      </c>
      <c r="K154" s="1049">
        <v>100</v>
      </c>
      <c r="L154" s="519">
        <f>RLA!G414</f>
        <v>100</v>
      </c>
      <c r="M154" s="1034">
        <f>K154-L154</f>
        <v>0</v>
      </c>
      <c r="N154" s="519"/>
      <c r="O154" s="519"/>
    </row>
    <row r="155" spans="1:15" ht="14.1" customHeight="1" x14ac:dyDescent="0.25">
      <c r="A155" s="296"/>
      <c r="B155" s="338" t="s">
        <v>70</v>
      </c>
      <c r="C155" s="522"/>
      <c r="D155" s="565"/>
      <c r="E155" s="566"/>
      <c r="F155" s="567"/>
      <c r="G155" s="42"/>
      <c r="H155" s="42"/>
      <c r="I155" s="42"/>
      <c r="J155" s="1198"/>
      <c r="K155" s="1052"/>
      <c r="L155" s="42"/>
      <c r="M155" s="1035"/>
      <c r="N155" s="42"/>
      <c r="O155" s="42"/>
    </row>
    <row r="156" spans="1:15" ht="14.1" customHeight="1" x14ac:dyDescent="0.25">
      <c r="A156" s="516" t="s">
        <v>969</v>
      </c>
      <c r="B156" s="426" t="s">
        <v>99</v>
      </c>
      <c r="C156" s="509">
        <f>C158+C160</f>
        <v>6800000</v>
      </c>
      <c r="D156" s="1093" t="s">
        <v>947</v>
      </c>
      <c r="E156" s="1094" t="s">
        <v>948</v>
      </c>
      <c r="F156" s="1095" t="s">
        <v>949</v>
      </c>
      <c r="G156" s="541"/>
      <c r="H156" s="541"/>
      <c r="I156" s="541">
        <f>I158+I160</f>
        <v>6800000</v>
      </c>
      <c r="J156" s="1195">
        <f>I156/C156*100</f>
        <v>100</v>
      </c>
      <c r="K156" s="1045">
        <v>100</v>
      </c>
      <c r="L156" s="541">
        <f>RLA!G429</f>
        <v>100</v>
      </c>
      <c r="M156" s="1097">
        <f>K156-L156</f>
        <v>0</v>
      </c>
      <c r="N156" s="541"/>
      <c r="O156" s="541"/>
    </row>
    <row r="157" spans="1:15" ht="14.1" customHeight="1" x14ac:dyDescent="0.25">
      <c r="A157" s="518"/>
      <c r="B157" s="36" t="s">
        <v>447</v>
      </c>
      <c r="C157" s="505"/>
      <c r="D157" s="556"/>
      <c r="E157" s="557"/>
      <c r="F157" s="558"/>
      <c r="G157" s="308"/>
      <c r="H157" s="308"/>
      <c r="I157" s="308"/>
      <c r="J157" s="1196"/>
      <c r="K157" s="1046"/>
      <c r="L157" s="308"/>
      <c r="M157" s="1098"/>
      <c r="N157" s="308"/>
      <c r="O157" s="308"/>
    </row>
    <row r="158" spans="1:15" ht="14.1" customHeight="1" x14ac:dyDescent="0.25">
      <c r="A158" s="282">
        <v>1</v>
      </c>
      <c r="B158" s="437" t="s">
        <v>71</v>
      </c>
      <c r="C158" s="1106">
        <v>2000000</v>
      </c>
      <c r="D158" s="547" t="s">
        <v>947</v>
      </c>
      <c r="E158" s="548" t="s">
        <v>948</v>
      </c>
      <c r="F158" s="549" t="s">
        <v>981</v>
      </c>
      <c r="G158" s="519"/>
      <c r="H158" s="519"/>
      <c r="I158" s="519">
        <f>RLA!D430</f>
        <v>2000000</v>
      </c>
      <c r="J158" s="1197">
        <f>I158/C158*100</f>
        <v>100</v>
      </c>
      <c r="K158" s="1049">
        <v>100</v>
      </c>
      <c r="L158" s="519">
        <f>RLA!G430</f>
        <v>100</v>
      </c>
      <c r="M158" s="1034">
        <f>K158-L158</f>
        <v>0</v>
      </c>
      <c r="N158" s="519"/>
      <c r="O158" s="519"/>
    </row>
    <row r="159" spans="1:15" ht="14.1" customHeight="1" x14ac:dyDescent="0.25">
      <c r="A159" s="296"/>
      <c r="B159" s="338" t="s">
        <v>72</v>
      </c>
      <c r="C159" s="522"/>
      <c r="D159" s="565"/>
      <c r="E159" s="566"/>
      <c r="F159" s="567"/>
      <c r="G159" s="42"/>
      <c r="H159" s="42"/>
      <c r="I159" s="42"/>
      <c r="J159" s="1198"/>
      <c r="K159" s="1052"/>
      <c r="L159" s="42"/>
      <c r="M159" s="1035"/>
      <c r="N159" s="42"/>
      <c r="O159" s="42"/>
    </row>
    <row r="160" spans="1:15" ht="14.1" customHeight="1" x14ac:dyDescent="0.25">
      <c r="A160" s="282">
        <v>2</v>
      </c>
      <c r="B160" s="437" t="s">
        <v>73</v>
      </c>
      <c r="C160" s="1106">
        <v>4800000</v>
      </c>
      <c r="D160" s="547" t="s">
        <v>947</v>
      </c>
      <c r="E160" s="548" t="s">
        <v>948</v>
      </c>
      <c r="F160" s="549" t="s">
        <v>981</v>
      </c>
      <c r="G160" s="519"/>
      <c r="H160" s="519"/>
      <c r="I160" s="519">
        <f>RLA!D438</f>
        <v>4800000</v>
      </c>
      <c r="J160" s="1197">
        <f>I160/C160*100</f>
        <v>100</v>
      </c>
      <c r="K160" s="1049">
        <v>100</v>
      </c>
      <c r="L160" s="519">
        <f>RLA!G438</f>
        <v>100</v>
      </c>
      <c r="M160" s="1034">
        <f>K160-L160</f>
        <v>0</v>
      </c>
      <c r="N160" s="519"/>
      <c r="O160" s="519"/>
    </row>
    <row r="161" spans="1:15" ht="14.1" customHeight="1" x14ac:dyDescent="0.25">
      <c r="A161" s="1107"/>
      <c r="B161" s="438" t="s">
        <v>448</v>
      </c>
      <c r="C161" s="1075"/>
      <c r="D161" s="1076"/>
      <c r="E161" s="1077"/>
      <c r="F161" s="1078"/>
      <c r="G161" s="465"/>
      <c r="H161" s="465"/>
      <c r="I161" s="465"/>
      <c r="J161" s="1060"/>
      <c r="K161" s="1079"/>
      <c r="L161" s="465"/>
      <c r="M161" s="1036"/>
      <c r="N161" s="465"/>
      <c r="O161" s="465"/>
    </row>
    <row r="162" spans="1:15" ht="14.1" customHeight="1" x14ac:dyDescent="0.25">
      <c r="A162" s="75"/>
      <c r="B162" s="1066"/>
      <c r="C162" s="1080"/>
      <c r="D162" s="1081"/>
      <c r="E162" s="1081"/>
      <c r="F162" s="1081"/>
      <c r="G162" s="1026"/>
      <c r="H162" s="1026"/>
      <c r="I162" s="1026"/>
      <c r="J162" s="184"/>
      <c r="K162" s="1026"/>
      <c r="L162" s="1026"/>
      <c r="M162" s="1070"/>
      <c r="N162" s="1026"/>
      <c r="O162" s="1026"/>
    </row>
    <row r="163" spans="1:15" ht="14.1" customHeight="1" x14ac:dyDescent="0.25">
      <c r="A163" s="77"/>
      <c r="B163" s="1071"/>
      <c r="C163" s="1082"/>
      <c r="D163" s="1077"/>
      <c r="E163" s="1077"/>
      <c r="F163" s="1077"/>
      <c r="G163" s="1029"/>
      <c r="H163" s="1029"/>
      <c r="I163" s="1029"/>
      <c r="J163" s="132"/>
      <c r="K163" s="1029"/>
      <c r="L163" s="1029"/>
      <c r="M163" s="360"/>
      <c r="N163" s="1029"/>
      <c r="O163" s="1029"/>
    </row>
    <row r="164" spans="1:15" ht="14.1" customHeight="1" x14ac:dyDescent="0.25">
      <c r="A164" s="77"/>
      <c r="B164" s="1071"/>
      <c r="C164" s="1082"/>
      <c r="D164" s="1077"/>
      <c r="E164" s="1077"/>
      <c r="F164" s="1077"/>
      <c r="G164" s="1029"/>
      <c r="H164" s="1029"/>
      <c r="I164" s="1029"/>
      <c r="J164" s="132"/>
      <c r="K164" s="1029"/>
      <c r="L164" s="1029"/>
      <c r="M164" s="360"/>
      <c r="N164" s="1029"/>
      <c r="O164" s="1029"/>
    </row>
    <row r="165" spans="1:15" ht="14.1" customHeight="1" x14ac:dyDescent="0.25">
      <c r="A165" s="77"/>
      <c r="B165" s="1071"/>
      <c r="C165" s="1082"/>
      <c r="D165" s="1077"/>
      <c r="E165" s="1077"/>
      <c r="F165" s="1077"/>
      <c r="G165" s="1029"/>
      <c r="H165" s="1029"/>
      <c r="I165" s="1029"/>
      <c r="J165" s="132"/>
      <c r="K165" s="1029"/>
      <c r="L165" s="1029"/>
      <c r="M165" s="360"/>
      <c r="N165" s="1029"/>
      <c r="O165" s="1029">
        <v>5</v>
      </c>
    </row>
    <row r="166" spans="1:15" ht="14.1" customHeight="1" x14ac:dyDescent="0.25">
      <c r="A166" s="93">
        <v>1</v>
      </c>
      <c r="B166" s="94">
        <v>2</v>
      </c>
      <c r="C166" s="502">
        <v>3</v>
      </c>
      <c r="D166" s="544"/>
      <c r="E166" s="545"/>
      <c r="F166" s="546" t="s">
        <v>437</v>
      </c>
      <c r="G166" s="95" t="s">
        <v>438</v>
      </c>
      <c r="H166" s="95">
        <v>6</v>
      </c>
      <c r="I166" s="95">
        <v>7</v>
      </c>
      <c r="J166" s="1057">
        <v>8</v>
      </c>
      <c r="K166" s="315">
        <v>9</v>
      </c>
      <c r="L166" s="96">
        <v>10</v>
      </c>
      <c r="M166" s="319">
        <v>11</v>
      </c>
      <c r="N166" s="315">
        <v>12</v>
      </c>
      <c r="O166" s="95">
        <v>13</v>
      </c>
    </row>
    <row r="167" spans="1:15" ht="14.1" customHeight="1" x14ac:dyDescent="0.25">
      <c r="A167" s="516" t="s">
        <v>970</v>
      </c>
      <c r="B167" s="426" t="s">
        <v>98</v>
      </c>
      <c r="C167" s="509">
        <f>C169+C171</f>
        <v>5000000</v>
      </c>
      <c r="D167" s="1093" t="s">
        <v>947</v>
      </c>
      <c r="E167" s="1094" t="s">
        <v>948</v>
      </c>
      <c r="F167" s="1095" t="s">
        <v>949</v>
      </c>
      <c r="G167" s="541"/>
      <c r="H167" s="541"/>
      <c r="I167" s="541">
        <f>I169+I171</f>
        <v>4999750</v>
      </c>
      <c r="J167" s="1096">
        <f>I167/C167*100</f>
        <v>99.995000000000005</v>
      </c>
      <c r="K167" s="1045">
        <v>100</v>
      </c>
      <c r="L167" s="541">
        <f>RLA!G455</f>
        <v>99.995000000000005</v>
      </c>
      <c r="M167" s="1097">
        <f>K167-L167</f>
        <v>4.9999999999954525E-3</v>
      </c>
      <c r="N167" s="541"/>
      <c r="O167" s="541"/>
    </row>
    <row r="168" spans="1:15" ht="14.1" customHeight="1" x14ac:dyDescent="0.25">
      <c r="A168" s="1083"/>
      <c r="B168" s="469" t="s">
        <v>97</v>
      </c>
      <c r="C168" s="506"/>
      <c r="D168" s="1084"/>
      <c r="E168" s="1085"/>
      <c r="F168" s="1086"/>
      <c r="G168" s="500"/>
      <c r="H168" s="500"/>
      <c r="I168" s="500"/>
      <c r="J168" s="1099"/>
      <c r="K168" s="1056"/>
      <c r="L168" s="500"/>
      <c r="M168" s="1100"/>
      <c r="N168" s="500"/>
      <c r="O168" s="500"/>
    </row>
    <row r="169" spans="1:15" ht="14.1" customHeight="1" x14ac:dyDescent="0.25">
      <c r="A169" s="282">
        <v>1</v>
      </c>
      <c r="B169" s="437" t="s">
        <v>74</v>
      </c>
      <c r="C169" s="1106">
        <v>2000000</v>
      </c>
      <c r="D169" s="547" t="s">
        <v>973</v>
      </c>
      <c r="E169" s="548" t="s">
        <v>948</v>
      </c>
      <c r="F169" s="549" t="s">
        <v>949</v>
      </c>
      <c r="G169" s="1037">
        <v>0</v>
      </c>
      <c r="H169" s="14"/>
      <c r="I169" s="122">
        <f>RLA!D456</f>
        <v>2000000</v>
      </c>
      <c r="J169" s="1061">
        <f>I169/C169*100</f>
        <v>100</v>
      </c>
      <c r="K169" s="1387">
        <v>100</v>
      </c>
      <c r="L169" s="1308">
        <f>RLA!G456</f>
        <v>100</v>
      </c>
      <c r="M169" s="1038">
        <f>K169-L169</f>
        <v>0</v>
      </c>
      <c r="N169" s="14"/>
      <c r="O169" s="14"/>
    </row>
    <row r="170" spans="1:15" ht="14.1" customHeight="1" x14ac:dyDescent="0.25">
      <c r="A170" s="296"/>
      <c r="B170" s="338" t="s">
        <v>75</v>
      </c>
      <c r="C170" s="522"/>
      <c r="D170" s="565"/>
      <c r="E170" s="566"/>
      <c r="F170" s="567"/>
      <c r="G170" s="1037">
        <f>C170-F170</f>
        <v>0</v>
      </c>
      <c r="H170" s="14"/>
      <c r="I170" s="122"/>
      <c r="J170" s="1061"/>
      <c r="K170" s="316"/>
      <c r="L170" s="1308"/>
      <c r="M170" s="1038"/>
      <c r="N170" s="14"/>
      <c r="O170" s="14"/>
    </row>
    <row r="171" spans="1:15" ht="14.1" customHeight="1" x14ac:dyDescent="0.25">
      <c r="A171" s="282">
        <v>2</v>
      </c>
      <c r="B171" s="437" t="s">
        <v>76</v>
      </c>
      <c r="C171" s="1106">
        <v>3000000</v>
      </c>
      <c r="D171" s="547" t="s">
        <v>973</v>
      </c>
      <c r="E171" s="548" t="s">
        <v>948</v>
      </c>
      <c r="F171" s="549" t="s">
        <v>949</v>
      </c>
      <c r="G171" s="1037">
        <v>0</v>
      </c>
      <c r="H171" s="14"/>
      <c r="I171" s="122">
        <f>RLA!D471</f>
        <v>2999750</v>
      </c>
      <c r="J171" s="1061">
        <f>I171/C171*100</f>
        <v>99.991666666666674</v>
      </c>
      <c r="K171" s="1387">
        <f>K169</f>
        <v>100</v>
      </c>
      <c r="L171" s="1308">
        <f>RLA!G471</f>
        <v>99.991666666666674</v>
      </c>
      <c r="M171" s="1038">
        <f>K171-L171</f>
        <v>8.3333333333257542E-3</v>
      </c>
      <c r="N171" s="14"/>
      <c r="O171" s="14"/>
    </row>
    <row r="172" spans="1:15" ht="14.1" customHeight="1" x14ac:dyDescent="0.25">
      <c r="A172" s="296"/>
      <c r="B172" s="338" t="s">
        <v>77</v>
      </c>
      <c r="C172" s="522"/>
      <c r="D172" s="565"/>
      <c r="E172" s="566"/>
      <c r="F172" s="567"/>
      <c r="G172" s="1037">
        <f>C172-F172</f>
        <v>0</v>
      </c>
      <c r="H172" s="14"/>
      <c r="I172" s="14"/>
      <c r="J172" s="1061"/>
      <c r="K172" s="316"/>
      <c r="L172" s="14"/>
      <c r="M172" s="1038"/>
      <c r="N172" s="14"/>
      <c r="O172" s="14"/>
    </row>
  </sheetData>
  <mergeCells count="12">
    <mergeCell ref="D4:F6"/>
    <mergeCell ref="A4:A6"/>
    <mergeCell ref="J5:J6"/>
    <mergeCell ref="B1:O1"/>
    <mergeCell ref="B2:O2"/>
    <mergeCell ref="B4:B6"/>
    <mergeCell ref="C4:C6"/>
    <mergeCell ref="G4:J4"/>
    <mergeCell ref="K4:M4"/>
    <mergeCell ref="N4:N6"/>
    <mergeCell ref="O4:O6"/>
    <mergeCell ref="H5:H6"/>
  </mergeCells>
  <pageMargins left="1.3779527559055118" right="0.19685039370078741" top="0.19685039370078741" bottom="0.39370078740157483" header="0.31496062992125984" footer="0.31496062992125984"/>
  <pageSetup paperSize="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611"/>
  <sheetViews>
    <sheetView tabSelected="1" view="pageBreakPreview" topLeftCell="A271" zoomScaleNormal="100" zoomScaleSheetLayoutView="100" workbookViewId="0">
      <selection activeCell="AU285" sqref="AU285:AU288"/>
    </sheetView>
  </sheetViews>
  <sheetFormatPr defaultRowHeight="15" x14ac:dyDescent="0.25"/>
  <cols>
    <col min="1" max="1" width="3.85546875" customWidth="1"/>
    <col min="2" max="2" width="31.5703125" customWidth="1"/>
    <col min="3" max="3" width="10.28515625" customWidth="1"/>
    <col min="4" max="4" width="2.7109375" customWidth="1"/>
    <col min="5" max="5" width="2.28515625" customWidth="1"/>
    <col min="6" max="6" width="2.42578125" customWidth="1"/>
    <col min="7" max="7" width="3.28515625" customWidth="1"/>
    <col min="8" max="8" width="2.7109375" customWidth="1"/>
    <col min="9" max="9" width="3.42578125" customWidth="1"/>
    <col min="10" max="10" width="3.85546875" customWidth="1"/>
    <col min="11" max="11" width="2.7109375" customWidth="1"/>
    <col min="12" max="13" width="3.42578125" customWidth="1"/>
    <col min="14" max="14" width="2.7109375" customWidth="1"/>
    <col min="15" max="15" width="3.42578125" customWidth="1"/>
    <col min="16" max="16" width="3.5703125" customWidth="1"/>
    <col min="17" max="17" width="2.7109375" customWidth="1"/>
    <col min="18" max="18" width="3.7109375" style="365" customWidth="1"/>
    <col min="19" max="19" width="2.85546875" customWidth="1"/>
    <col min="20" max="20" width="2.7109375" customWidth="1"/>
    <col min="21" max="21" width="3" customWidth="1"/>
    <col min="22" max="22" width="3.140625" customWidth="1"/>
    <col min="23" max="23" width="2.7109375" customWidth="1"/>
    <col min="24" max="24" width="3" customWidth="1"/>
    <col min="25" max="25" width="3.42578125" customWidth="1"/>
    <col min="26" max="26" width="2.7109375" customWidth="1"/>
    <col min="27" max="27" width="3.42578125" customWidth="1"/>
    <col min="28" max="28" width="3.28515625" customWidth="1"/>
    <col min="29" max="29" width="2.7109375" customWidth="1"/>
    <col min="30" max="30" width="3.28515625" customWidth="1"/>
    <col min="31" max="31" width="3.42578125" customWidth="1"/>
    <col min="32" max="32" width="2.7109375" customWidth="1"/>
    <col min="33" max="33" width="3.85546875" style="365" customWidth="1"/>
    <col min="34" max="34" width="3.28515625" customWidth="1"/>
    <col min="35" max="35" width="2.7109375" customWidth="1"/>
    <col min="36" max="36" width="3.140625" customWidth="1"/>
    <col min="37" max="37" width="3.42578125" customWidth="1"/>
    <col min="38" max="38" width="2.7109375" customWidth="1"/>
    <col min="39" max="39" width="3.7109375" customWidth="1"/>
    <col min="40" max="40" width="1" customWidth="1"/>
    <col min="41" max="41" width="3.42578125" customWidth="1"/>
    <col min="42" max="42" width="7.28515625" customWidth="1"/>
    <col min="43" max="44" width="2" customWidth="1"/>
    <col min="45" max="45" width="1.42578125" customWidth="1"/>
    <col min="46" max="46" width="1.7109375" customWidth="1"/>
    <col min="47" max="47" width="13.42578125" bestFit="1" customWidth="1"/>
  </cols>
  <sheetData>
    <row r="1" spans="1:49" ht="15.75" x14ac:dyDescent="0.25">
      <c r="A1" s="1862" t="s">
        <v>551</v>
      </c>
      <c r="B1" s="1862"/>
      <c r="C1" s="1862"/>
      <c r="D1" s="1862"/>
      <c r="E1" s="1862"/>
      <c r="F1" s="1862"/>
      <c r="G1" s="1862"/>
      <c r="H1" s="1862"/>
      <c r="I1" s="1862"/>
      <c r="J1" s="1862"/>
      <c r="K1" s="1862"/>
      <c r="L1" s="1862"/>
      <c r="M1" s="1862"/>
      <c r="N1" s="1862"/>
      <c r="O1" s="1862"/>
      <c r="P1" s="1862"/>
      <c r="Q1" s="1862"/>
      <c r="R1" s="1862"/>
      <c r="S1" s="1862"/>
      <c r="T1" s="1862"/>
      <c r="U1" s="1862"/>
      <c r="V1" s="1862"/>
      <c r="W1" s="1862"/>
      <c r="X1" s="1862"/>
      <c r="Y1" s="1862"/>
      <c r="Z1" s="1862"/>
      <c r="AA1" s="1862"/>
      <c r="AB1" s="1862"/>
      <c r="AC1" s="1862"/>
      <c r="AD1" s="1862"/>
      <c r="AE1" s="1862"/>
      <c r="AF1" s="1862"/>
      <c r="AG1" s="1862"/>
      <c r="AH1" s="1862"/>
      <c r="AI1" s="1862"/>
      <c r="AJ1" s="1862"/>
      <c r="AK1" s="1862"/>
      <c r="AL1" s="1862"/>
      <c r="AM1" s="1862"/>
    </row>
    <row r="2" spans="1:49" ht="13.5" customHeight="1" x14ac:dyDescent="0.25">
      <c r="A2" s="148"/>
      <c r="B2" s="148" t="str">
        <f>RREKAP!A4</f>
        <v>BAGIAN BULAN  DESEMBER 2016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363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363"/>
      <c r="AH2" s="148"/>
      <c r="AI2" s="148"/>
      <c r="AJ2" s="148"/>
      <c r="AK2" s="148"/>
      <c r="AL2" s="148">
        <v>1</v>
      </c>
      <c r="AM2" s="148"/>
    </row>
    <row r="3" spans="1:49" ht="13.5" customHeight="1" x14ac:dyDescent="0.25">
      <c r="A3" s="1864" t="s">
        <v>536</v>
      </c>
      <c r="B3" s="1864" t="s">
        <v>552</v>
      </c>
      <c r="C3" s="1865" t="s">
        <v>1099</v>
      </c>
      <c r="D3" s="1863" t="s">
        <v>553</v>
      </c>
      <c r="E3" s="1863"/>
      <c r="F3" s="1863"/>
      <c r="G3" s="1863"/>
      <c r="H3" s="1863"/>
      <c r="I3" s="1863"/>
      <c r="J3" s="1863"/>
      <c r="K3" s="1863"/>
      <c r="L3" s="1863"/>
      <c r="M3" s="1863"/>
      <c r="N3" s="1863"/>
      <c r="O3" s="1863"/>
      <c r="P3" s="1863"/>
      <c r="Q3" s="1863"/>
      <c r="R3" s="1863"/>
      <c r="S3" s="1863"/>
      <c r="T3" s="1863"/>
      <c r="U3" s="1863"/>
      <c r="V3" s="1863"/>
      <c r="W3" s="1863"/>
      <c r="X3" s="1863"/>
      <c r="Y3" s="1863"/>
      <c r="Z3" s="1863"/>
      <c r="AA3" s="1863"/>
      <c r="AB3" s="1863"/>
      <c r="AC3" s="1863"/>
      <c r="AD3" s="1863"/>
      <c r="AE3" s="1863"/>
      <c r="AF3" s="1863"/>
      <c r="AG3" s="1863"/>
      <c r="AH3" s="1863"/>
      <c r="AI3" s="1863"/>
      <c r="AJ3" s="1863"/>
      <c r="AK3" s="1863"/>
      <c r="AL3" s="1863"/>
      <c r="AM3" s="1863"/>
    </row>
    <row r="4" spans="1:49" ht="23.25" customHeight="1" x14ac:dyDescent="0.25">
      <c r="A4" s="1864"/>
      <c r="B4" s="1864"/>
      <c r="C4" s="1865"/>
      <c r="D4" s="1866" t="s">
        <v>539</v>
      </c>
      <c r="E4" s="1866"/>
      <c r="F4" s="1866"/>
      <c r="G4" s="1866" t="s">
        <v>540</v>
      </c>
      <c r="H4" s="1866"/>
      <c r="I4" s="1866"/>
      <c r="J4" s="1866" t="s">
        <v>541</v>
      </c>
      <c r="K4" s="1866"/>
      <c r="L4" s="1866"/>
      <c r="M4" s="1866" t="s">
        <v>542</v>
      </c>
      <c r="N4" s="1866"/>
      <c r="O4" s="1866"/>
      <c r="P4" s="1866" t="s">
        <v>543</v>
      </c>
      <c r="Q4" s="1866"/>
      <c r="R4" s="1866"/>
      <c r="S4" s="1866" t="s">
        <v>544</v>
      </c>
      <c r="T4" s="1866"/>
      <c r="U4" s="1866"/>
      <c r="V4" s="1866" t="s">
        <v>545</v>
      </c>
      <c r="W4" s="1866"/>
      <c r="X4" s="1866"/>
      <c r="Y4" s="1866" t="s">
        <v>546</v>
      </c>
      <c r="Z4" s="1866"/>
      <c r="AA4" s="1866"/>
      <c r="AB4" s="1866" t="s">
        <v>547</v>
      </c>
      <c r="AC4" s="1866"/>
      <c r="AD4" s="1866"/>
      <c r="AE4" s="1866" t="s">
        <v>548</v>
      </c>
      <c r="AF4" s="1866"/>
      <c r="AG4" s="1866"/>
      <c r="AH4" s="1866" t="s">
        <v>549</v>
      </c>
      <c r="AI4" s="1866"/>
      <c r="AJ4" s="1866"/>
      <c r="AK4" s="1866" t="s">
        <v>550</v>
      </c>
      <c r="AL4" s="1866"/>
      <c r="AM4" s="1866"/>
    </row>
    <row r="5" spans="1:49" ht="13.5" customHeight="1" x14ac:dyDescent="0.25">
      <c r="A5" s="180">
        <v>1</v>
      </c>
      <c r="B5" s="180">
        <v>2</v>
      </c>
      <c r="C5" s="180">
        <v>3</v>
      </c>
      <c r="D5" s="1859">
        <v>4</v>
      </c>
      <c r="E5" s="1860"/>
      <c r="F5" s="1861"/>
      <c r="G5" s="1859">
        <v>5</v>
      </c>
      <c r="H5" s="1860"/>
      <c r="I5" s="1861"/>
      <c r="J5" s="1859">
        <v>6</v>
      </c>
      <c r="K5" s="1860"/>
      <c r="L5" s="1861"/>
      <c r="M5" s="1859">
        <v>7</v>
      </c>
      <c r="N5" s="1860"/>
      <c r="O5" s="1861"/>
      <c r="P5" s="1859">
        <v>8</v>
      </c>
      <c r="Q5" s="1860"/>
      <c r="R5" s="1861"/>
      <c r="S5" s="1859">
        <v>9</v>
      </c>
      <c r="T5" s="1860"/>
      <c r="U5" s="1861"/>
      <c r="V5" s="1859">
        <v>10</v>
      </c>
      <c r="W5" s="1860"/>
      <c r="X5" s="1861"/>
      <c r="Y5" s="1859">
        <v>11</v>
      </c>
      <c r="Z5" s="1860"/>
      <c r="AA5" s="1861"/>
      <c r="AB5" s="1859">
        <v>12</v>
      </c>
      <c r="AC5" s="1860"/>
      <c r="AD5" s="1861"/>
      <c r="AE5" s="1859">
        <v>13</v>
      </c>
      <c r="AF5" s="1860"/>
      <c r="AG5" s="1861"/>
      <c r="AH5" s="1859">
        <v>14</v>
      </c>
      <c r="AI5" s="1860"/>
      <c r="AJ5" s="1861"/>
      <c r="AK5" s="1859">
        <v>15</v>
      </c>
      <c r="AL5" s="1860"/>
      <c r="AM5" s="1861"/>
      <c r="AU5">
        <v>309503500</v>
      </c>
    </row>
    <row r="6" spans="1:49" ht="13.5" customHeight="1" x14ac:dyDescent="0.25">
      <c r="A6" s="176"/>
      <c r="B6" s="176"/>
      <c r="C6" s="176"/>
      <c r="D6" s="177"/>
      <c r="E6" s="177"/>
      <c r="F6" s="178"/>
      <c r="G6" s="179"/>
      <c r="H6" s="177"/>
      <c r="I6" s="178"/>
      <c r="J6" s="179"/>
      <c r="K6" s="177"/>
      <c r="L6" s="178"/>
      <c r="M6" s="179"/>
      <c r="N6" s="177"/>
      <c r="O6" s="178"/>
      <c r="P6" s="179"/>
      <c r="Q6" s="177"/>
      <c r="R6" s="364"/>
      <c r="S6" s="179"/>
      <c r="T6" s="177"/>
      <c r="U6" s="178"/>
      <c r="V6" s="179"/>
      <c r="W6" s="177"/>
      <c r="X6" s="178"/>
      <c r="Y6" s="179"/>
      <c r="Z6" s="177"/>
      <c r="AA6" s="178"/>
      <c r="AB6" s="179"/>
      <c r="AC6" s="177"/>
      <c r="AD6" s="178"/>
      <c r="AE6" s="179"/>
      <c r="AF6" s="177"/>
      <c r="AG6" s="364"/>
      <c r="AH6" s="179"/>
      <c r="AI6" s="177"/>
      <c r="AJ6" s="178"/>
      <c r="AK6" s="179"/>
      <c r="AL6" s="177"/>
      <c r="AM6" s="178"/>
      <c r="AU6">
        <v>61900000</v>
      </c>
    </row>
    <row r="7" spans="1:49" s="1" customFormat="1" ht="13.5" customHeight="1" x14ac:dyDescent="0.25">
      <c r="A7" s="34"/>
      <c r="B7" s="34"/>
      <c r="C7" s="34"/>
      <c r="D7" s="1766">
        <v>8</v>
      </c>
      <c r="E7" s="1766"/>
      <c r="F7" s="1767"/>
      <c r="G7" s="1768">
        <v>15</v>
      </c>
      <c r="H7" s="1766"/>
      <c r="I7" s="1767"/>
      <c r="J7" s="1768">
        <v>20</v>
      </c>
      <c r="K7" s="1766"/>
      <c r="L7" s="1767"/>
      <c r="M7" s="1768">
        <v>29</v>
      </c>
      <c r="N7" s="1766"/>
      <c r="O7" s="1767"/>
      <c r="P7" s="1768">
        <v>40</v>
      </c>
      <c r="Q7" s="1766"/>
      <c r="R7" s="1767"/>
      <c r="S7" s="1768">
        <v>50</v>
      </c>
      <c r="T7" s="1766"/>
      <c r="U7" s="1767"/>
      <c r="V7" s="1768">
        <v>55</v>
      </c>
      <c r="W7" s="1766"/>
      <c r="X7" s="1767"/>
      <c r="Y7" s="1768">
        <v>65</v>
      </c>
      <c r="Z7" s="1766"/>
      <c r="AA7" s="1767"/>
      <c r="AB7" s="1777">
        <v>70</v>
      </c>
      <c r="AC7" s="1778"/>
      <c r="AD7" s="1779"/>
      <c r="AE7" s="1768">
        <v>80</v>
      </c>
      <c r="AF7" s="1766"/>
      <c r="AG7" s="1767"/>
      <c r="AH7" s="1780">
        <v>95</v>
      </c>
      <c r="AI7" s="1781"/>
      <c r="AJ7" s="1782"/>
      <c r="AK7" s="1780">
        <v>100</v>
      </c>
      <c r="AL7" s="1781"/>
      <c r="AM7" s="1782"/>
      <c r="AU7" s="1">
        <f>AU6/AU5*100</f>
        <v>19.9997738313137</v>
      </c>
    </row>
    <row r="8" spans="1:49" s="1" customFormat="1" ht="13.5" customHeight="1" x14ac:dyDescent="0.25">
      <c r="A8" s="113"/>
      <c r="B8" s="127" t="s">
        <v>81</v>
      </c>
      <c r="C8" s="1752">
        <f>C11+C31</f>
        <v>1997839600</v>
      </c>
      <c r="D8" s="159">
        <v>4</v>
      </c>
      <c r="E8" s="160"/>
      <c r="F8" s="161">
        <v>5</v>
      </c>
      <c r="G8" s="159">
        <v>19</v>
      </c>
      <c r="H8" s="160"/>
      <c r="I8" s="159">
        <v>19</v>
      </c>
      <c r="J8" s="162">
        <v>25</v>
      </c>
      <c r="K8" s="160"/>
      <c r="L8" s="163">
        <v>25</v>
      </c>
      <c r="M8" s="164">
        <v>33</v>
      </c>
      <c r="N8" s="160"/>
      <c r="O8" s="159">
        <v>33</v>
      </c>
      <c r="P8" s="162">
        <v>40</v>
      </c>
      <c r="Q8" s="160"/>
      <c r="R8" s="361">
        <v>40</v>
      </c>
      <c r="S8" s="164">
        <v>54</v>
      </c>
      <c r="T8" s="160"/>
      <c r="U8" s="161">
        <v>54</v>
      </c>
      <c r="V8" s="162">
        <v>60</v>
      </c>
      <c r="W8" s="160"/>
      <c r="X8" s="161">
        <v>60</v>
      </c>
      <c r="Y8" s="164">
        <v>66</v>
      </c>
      <c r="Z8" s="160"/>
      <c r="AA8" s="159">
        <v>66</v>
      </c>
      <c r="AB8" s="165">
        <v>79</v>
      </c>
      <c r="AC8" s="160"/>
      <c r="AD8" s="161">
        <v>79</v>
      </c>
      <c r="AE8" s="166">
        <v>85</v>
      </c>
      <c r="AF8" s="160"/>
      <c r="AG8" s="418">
        <v>85</v>
      </c>
      <c r="AH8" s="167">
        <v>93</v>
      </c>
      <c r="AI8" s="133"/>
      <c r="AJ8" s="168">
        <v>93</v>
      </c>
      <c r="AK8" s="169">
        <v>99</v>
      </c>
      <c r="AL8" s="133"/>
      <c r="AM8" s="1357">
        <v>99</v>
      </c>
    </row>
    <row r="9" spans="1:49" s="1" customFormat="1" ht="13.5" customHeight="1" x14ac:dyDescent="0.25">
      <c r="A9" s="170" t="s">
        <v>494</v>
      </c>
      <c r="B9" s="117" t="s">
        <v>78</v>
      </c>
      <c r="C9" s="1753"/>
      <c r="D9" s="1772">
        <v>4</v>
      </c>
      <c r="E9" s="1772"/>
      <c r="F9" s="1773"/>
      <c r="G9" s="1771">
        <v>19</v>
      </c>
      <c r="H9" s="1772"/>
      <c r="I9" s="1773"/>
      <c r="J9" s="1771">
        <v>25</v>
      </c>
      <c r="K9" s="1772"/>
      <c r="L9" s="1773"/>
      <c r="M9" s="1771">
        <v>33</v>
      </c>
      <c r="N9" s="1772"/>
      <c r="O9" s="1773"/>
      <c r="P9" s="1771">
        <v>40</v>
      </c>
      <c r="Q9" s="1772"/>
      <c r="R9" s="1773"/>
      <c r="S9" s="1771">
        <v>54</v>
      </c>
      <c r="T9" s="1772"/>
      <c r="U9" s="1773"/>
      <c r="V9" s="1771">
        <v>60</v>
      </c>
      <c r="W9" s="1772"/>
      <c r="X9" s="1773"/>
      <c r="Y9" s="1771">
        <v>66</v>
      </c>
      <c r="Z9" s="1772"/>
      <c r="AA9" s="1773"/>
      <c r="AB9" s="1771">
        <v>79</v>
      </c>
      <c r="AC9" s="1772"/>
      <c r="AD9" s="1773"/>
      <c r="AE9" s="1771">
        <v>85</v>
      </c>
      <c r="AF9" s="1772"/>
      <c r="AG9" s="1773"/>
      <c r="AH9" s="1774">
        <v>93</v>
      </c>
      <c r="AI9" s="1775"/>
      <c r="AJ9" s="1776"/>
      <c r="AK9" s="1774">
        <v>99</v>
      </c>
      <c r="AL9" s="1775"/>
      <c r="AM9" s="1776"/>
    </row>
    <row r="10" spans="1:49" s="1" customFormat="1" ht="13.5" customHeight="1" x14ac:dyDescent="0.25">
      <c r="A10" s="113"/>
      <c r="B10" s="130"/>
      <c r="C10" s="1352"/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358"/>
      <c r="S10" s="171"/>
      <c r="T10" s="171"/>
      <c r="U10" s="171"/>
      <c r="V10" s="171"/>
      <c r="W10" s="171"/>
      <c r="X10" s="171"/>
      <c r="Y10" s="171"/>
      <c r="Z10" s="171"/>
      <c r="AA10" s="171"/>
      <c r="AB10" s="171"/>
      <c r="AC10" s="171"/>
      <c r="AD10" s="171"/>
      <c r="AE10" s="171"/>
      <c r="AF10" s="171"/>
      <c r="AG10" s="1358"/>
      <c r="AH10" s="171"/>
      <c r="AI10" s="171"/>
      <c r="AJ10" s="171"/>
      <c r="AK10" s="171"/>
      <c r="AL10" s="171"/>
      <c r="AM10" s="1359"/>
    </row>
    <row r="11" spans="1:49" s="1" customFormat="1" ht="13.5" customHeight="1" x14ac:dyDescent="0.25">
      <c r="A11" s="157"/>
      <c r="B11" s="116" t="s">
        <v>116</v>
      </c>
      <c r="C11" s="1754">
        <f>C15</f>
        <v>1559485600</v>
      </c>
      <c r="D11" s="1766">
        <v>10</v>
      </c>
      <c r="E11" s="1766"/>
      <c r="F11" s="1767"/>
      <c r="G11" s="1768">
        <v>15</v>
      </c>
      <c r="H11" s="1766"/>
      <c r="I11" s="1767"/>
      <c r="J11" s="1768">
        <v>20</v>
      </c>
      <c r="K11" s="1766"/>
      <c r="L11" s="1767"/>
      <c r="M11" s="1768">
        <v>29</v>
      </c>
      <c r="N11" s="1766"/>
      <c r="O11" s="1767"/>
      <c r="P11" s="1768">
        <v>40</v>
      </c>
      <c r="Q11" s="1766"/>
      <c r="R11" s="1767"/>
      <c r="S11" s="1768">
        <v>50</v>
      </c>
      <c r="T11" s="1766"/>
      <c r="U11" s="1767"/>
      <c r="V11" s="1768">
        <v>55</v>
      </c>
      <c r="W11" s="1766"/>
      <c r="X11" s="1767"/>
      <c r="Y11" s="1768">
        <v>65</v>
      </c>
      <c r="Z11" s="1766"/>
      <c r="AA11" s="1767"/>
      <c r="AB11" s="1777">
        <v>70</v>
      </c>
      <c r="AC11" s="1778"/>
      <c r="AD11" s="1779"/>
      <c r="AE11" s="1768">
        <v>80</v>
      </c>
      <c r="AF11" s="1766"/>
      <c r="AG11" s="1767"/>
      <c r="AH11" s="1780">
        <v>95</v>
      </c>
      <c r="AI11" s="1781"/>
      <c r="AJ11" s="1782"/>
      <c r="AK11" s="1780">
        <v>100</v>
      </c>
      <c r="AL11" s="1781"/>
      <c r="AM11" s="1782"/>
    </row>
    <row r="12" spans="1:49" s="1" customFormat="1" ht="13.5" customHeight="1" x14ac:dyDescent="0.25">
      <c r="A12" s="113" t="s">
        <v>472</v>
      </c>
      <c r="B12" s="130" t="s">
        <v>79</v>
      </c>
      <c r="C12" s="1755"/>
      <c r="D12" s="159">
        <v>8</v>
      </c>
      <c r="E12" s="160"/>
      <c r="F12" s="161">
        <v>8</v>
      </c>
      <c r="G12" s="159">
        <v>20</v>
      </c>
      <c r="H12" s="160"/>
      <c r="I12" s="159">
        <v>20</v>
      </c>
      <c r="J12" s="162">
        <v>28</v>
      </c>
      <c r="K12" s="160"/>
      <c r="L12" s="163">
        <v>28</v>
      </c>
      <c r="M12" s="164">
        <v>35</v>
      </c>
      <c r="N12" s="160"/>
      <c r="O12" s="159">
        <v>35</v>
      </c>
      <c r="P12" s="162">
        <v>43</v>
      </c>
      <c r="Q12" s="160"/>
      <c r="R12" s="361">
        <v>43</v>
      </c>
      <c r="S12" s="164">
        <v>61</v>
      </c>
      <c r="T12" s="160"/>
      <c r="U12" s="161">
        <v>61</v>
      </c>
      <c r="V12" s="162">
        <v>68</v>
      </c>
      <c r="W12" s="160"/>
      <c r="X12" s="161">
        <v>68</v>
      </c>
      <c r="Y12" s="164">
        <v>75</v>
      </c>
      <c r="Z12" s="160"/>
      <c r="AA12" s="159">
        <v>75</v>
      </c>
      <c r="AB12" s="165">
        <v>83</v>
      </c>
      <c r="AC12" s="160"/>
      <c r="AD12" s="161">
        <v>83</v>
      </c>
      <c r="AE12" s="166">
        <v>90</v>
      </c>
      <c r="AF12" s="160"/>
      <c r="AG12" s="418">
        <v>90</v>
      </c>
      <c r="AH12" s="167">
        <v>98</v>
      </c>
      <c r="AI12" s="133"/>
      <c r="AJ12" s="168">
        <v>98</v>
      </c>
      <c r="AK12" s="169">
        <v>99</v>
      </c>
      <c r="AL12" s="133"/>
      <c r="AM12" s="1357">
        <v>99</v>
      </c>
    </row>
    <row r="13" spans="1:49" s="1" customFormat="1" ht="13.5" customHeight="1" x14ac:dyDescent="0.25">
      <c r="A13" s="170"/>
      <c r="B13" s="117"/>
      <c r="C13" s="1353"/>
      <c r="D13" s="1772">
        <v>8</v>
      </c>
      <c r="E13" s="1772"/>
      <c r="F13" s="1773"/>
      <c r="G13" s="1771">
        <v>20</v>
      </c>
      <c r="H13" s="1772"/>
      <c r="I13" s="1773"/>
      <c r="J13" s="1771">
        <v>28</v>
      </c>
      <c r="K13" s="1772"/>
      <c r="L13" s="1773"/>
      <c r="M13" s="1771">
        <v>35</v>
      </c>
      <c r="N13" s="1772"/>
      <c r="O13" s="1773"/>
      <c r="P13" s="1771">
        <v>43</v>
      </c>
      <c r="Q13" s="1772"/>
      <c r="R13" s="1773"/>
      <c r="S13" s="1771">
        <v>61</v>
      </c>
      <c r="T13" s="1772"/>
      <c r="U13" s="1773"/>
      <c r="V13" s="1771">
        <v>68</v>
      </c>
      <c r="W13" s="1772"/>
      <c r="X13" s="1773"/>
      <c r="Y13" s="1771">
        <v>75</v>
      </c>
      <c r="Z13" s="1772"/>
      <c r="AA13" s="1773"/>
      <c r="AB13" s="1771">
        <v>83</v>
      </c>
      <c r="AC13" s="1772"/>
      <c r="AD13" s="1773"/>
      <c r="AE13" s="1771">
        <v>90</v>
      </c>
      <c r="AF13" s="1772"/>
      <c r="AG13" s="1773"/>
      <c r="AH13" s="1774">
        <v>98</v>
      </c>
      <c r="AI13" s="1775"/>
      <c r="AJ13" s="1776"/>
      <c r="AK13" s="1774">
        <v>99</v>
      </c>
      <c r="AL13" s="1775"/>
      <c r="AM13" s="1776"/>
    </row>
    <row r="14" spans="1:49" s="1" customFormat="1" ht="13.5" customHeight="1" x14ac:dyDescent="0.25">
      <c r="A14" s="113"/>
      <c r="B14" s="130"/>
      <c r="C14" s="1352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358"/>
      <c r="S14" s="171"/>
      <c r="T14" s="171"/>
      <c r="U14" s="171"/>
      <c r="V14" s="171"/>
      <c r="W14" s="171"/>
      <c r="X14" s="171"/>
      <c r="Y14" s="171"/>
      <c r="Z14" s="171"/>
      <c r="AA14" s="171"/>
      <c r="AB14" s="171"/>
      <c r="AC14" s="171"/>
      <c r="AD14" s="171"/>
      <c r="AE14" s="171"/>
      <c r="AF14" s="171"/>
      <c r="AG14" s="1358"/>
      <c r="AH14" s="171"/>
      <c r="AI14" s="171"/>
      <c r="AJ14" s="171"/>
      <c r="AK14" s="171"/>
      <c r="AL14" s="171"/>
      <c r="AM14" s="1359"/>
      <c r="AP14"/>
      <c r="AQ14"/>
      <c r="AR14"/>
      <c r="AS14"/>
      <c r="AT14"/>
      <c r="AU14"/>
      <c r="AV14"/>
      <c r="AW14"/>
    </row>
    <row r="15" spans="1:49" s="1" customFormat="1" ht="13.5" customHeight="1" x14ac:dyDescent="0.25">
      <c r="A15" s="157"/>
      <c r="B15" s="116" t="s">
        <v>115</v>
      </c>
      <c r="C15" s="1756">
        <f>C19+C23</f>
        <v>1559485600</v>
      </c>
      <c r="D15" s="1766">
        <v>10</v>
      </c>
      <c r="E15" s="1766"/>
      <c r="F15" s="1767"/>
      <c r="G15" s="1768">
        <v>15</v>
      </c>
      <c r="H15" s="1766"/>
      <c r="I15" s="1767"/>
      <c r="J15" s="1768">
        <v>20</v>
      </c>
      <c r="K15" s="1766"/>
      <c r="L15" s="1767"/>
      <c r="M15" s="1768">
        <v>29</v>
      </c>
      <c r="N15" s="1766"/>
      <c r="O15" s="1767"/>
      <c r="P15" s="1768">
        <v>40</v>
      </c>
      <c r="Q15" s="1766"/>
      <c r="R15" s="1767"/>
      <c r="S15" s="1768">
        <v>50</v>
      </c>
      <c r="T15" s="1766"/>
      <c r="U15" s="1767"/>
      <c r="V15" s="1768">
        <v>55</v>
      </c>
      <c r="W15" s="1766"/>
      <c r="X15" s="1767"/>
      <c r="Y15" s="1768">
        <v>65</v>
      </c>
      <c r="Z15" s="1766"/>
      <c r="AA15" s="1767"/>
      <c r="AB15" s="1777">
        <v>70</v>
      </c>
      <c r="AC15" s="1778"/>
      <c r="AD15" s="1779"/>
      <c r="AE15" s="1768">
        <v>80</v>
      </c>
      <c r="AF15" s="1766"/>
      <c r="AG15" s="1767"/>
      <c r="AH15" s="1780">
        <v>95</v>
      </c>
      <c r="AI15" s="1781"/>
      <c r="AJ15" s="1782"/>
      <c r="AK15" s="1780">
        <v>100</v>
      </c>
      <c r="AL15" s="1781"/>
      <c r="AM15" s="1782"/>
      <c r="AP15" s="1867" t="s">
        <v>598</v>
      </c>
      <c r="AQ15" s="1868"/>
      <c r="AR15" s="1869"/>
      <c r="AS15" s="303"/>
      <c r="AT15" s="303" t="s">
        <v>593</v>
      </c>
      <c r="AU15" s="303"/>
      <c r="AV15" s="303"/>
      <c r="AW15" s="303"/>
    </row>
    <row r="16" spans="1:49" s="1" customFormat="1" ht="13.5" customHeight="1" x14ac:dyDescent="0.25">
      <c r="A16" s="113" t="s">
        <v>495</v>
      </c>
      <c r="B16" s="130" t="s">
        <v>80</v>
      </c>
      <c r="C16" s="1752"/>
      <c r="D16" s="159">
        <v>15</v>
      </c>
      <c r="E16" s="160"/>
      <c r="F16" s="161">
        <v>15</v>
      </c>
      <c r="G16" s="159">
        <v>20</v>
      </c>
      <c r="H16" s="160"/>
      <c r="I16" s="159">
        <v>20</v>
      </c>
      <c r="J16" s="162">
        <v>28</v>
      </c>
      <c r="K16" s="160"/>
      <c r="L16" s="163">
        <v>28</v>
      </c>
      <c r="M16" s="164">
        <v>35</v>
      </c>
      <c r="N16" s="160"/>
      <c r="O16" s="159">
        <v>35</v>
      </c>
      <c r="P16" s="162">
        <v>43</v>
      </c>
      <c r="Q16" s="160"/>
      <c r="R16" s="361">
        <v>43</v>
      </c>
      <c r="S16" s="164">
        <v>61</v>
      </c>
      <c r="T16" s="160"/>
      <c r="U16" s="161">
        <v>61</v>
      </c>
      <c r="V16" s="162">
        <v>68</v>
      </c>
      <c r="W16" s="160"/>
      <c r="X16" s="161">
        <v>68</v>
      </c>
      <c r="Y16" s="164">
        <v>75</v>
      </c>
      <c r="Z16" s="160"/>
      <c r="AA16" s="159">
        <v>75</v>
      </c>
      <c r="AB16" s="165">
        <v>83</v>
      </c>
      <c r="AC16" s="160"/>
      <c r="AD16" s="161">
        <v>83</v>
      </c>
      <c r="AE16" s="166">
        <v>90</v>
      </c>
      <c r="AF16" s="160"/>
      <c r="AG16" s="418">
        <v>90</v>
      </c>
      <c r="AH16" s="167">
        <v>98</v>
      </c>
      <c r="AI16" s="133"/>
      <c r="AJ16" s="168">
        <v>98</v>
      </c>
      <c r="AK16" s="169">
        <v>99</v>
      </c>
      <c r="AL16" s="133"/>
      <c r="AM16" s="1357">
        <v>99</v>
      </c>
      <c r="AP16" s="304" t="s">
        <v>600</v>
      </c>
      <c r="AQ16" s="305"/>
      <c r="AR16" s="306" t="s">
        <v>601</v>
      </c>
      <c r="AS16" s="1870" t="s">
        <v>598</v>
      </c>
      <c r="AT16" s="1871"/>
      <c r="AU16" s="303" t="s">
        <v>702</v>
      </c>
      <c r="AV16" s="303"/>
      <c r="AW16" s="303"/>
    </row>
    <row r="17" spans="1:49" s="1" customFormat="1" ht="13.5" customHeight="1" x14ac:dyDescent="0.25">
      <c r="A17" s="170"/>
      <c r="B17" s="117"/>
      <c r="C17" s="1353"/>
      <c r="D17" s="1772">
        <v>15</v>
      </c>
      <c r="E17" s="1772"/>
      <c r="F17" s="1773"/>
      <c r="G17" s="1771">
        <v>20</v>
      </c>
      <c r="H17" s="1772"/>
      <c r="I17" s="1773"/>
      <c r="J17" s="1771">
        <v>28</v>
      </c>
      <c r="K17" s="1772"/>
      <c r="L17" s="1773"/>
      <c r="M17" s="1771">
        <v>35</v>
      </c>
      <c r="N17" s="1772"/>
      <c r="O17" s="1773"/>
      <c r="P17" s="1771">
        <v>43</v>
      </c>
      <c r="Q17" s="1772"/>
      <c r="R17" s="1773"/>
      <c r="S17" s="1771">
        <v>61</v>
      </c>
      <c r="T17" s="1772"/>
      <c r="U17" s="1773"/>
      <c r="V17" s="1771">
        <v>68</v>
      </c>
      <c r="W17" s="1772"/>
      <c r="X17" s="1773"/>
      <c r="Y17" s="1771">
        <v>75</v>
      </c>
      <c r="Z17" s="1772"/>
      <c r="AA17" s="1773"/>
      <c r="AB17" s="1771">
        <v>83</v>
      </c>
      <c r="AC17" s="1772"/>
      <c r="AD17" s="1773"/>
      <c r="AE17" s="1771">
        <v>90</v>
      </c>
      <c r="AF17" s="1772"/>
      <c r="AG17" s="1773"/>
      <c r="AH17" s="1774">
        <v>98</v>
      </c>
      <c r="AI17" s="1775"/>
      <c r="AJ17" s="1776"/>
      <c r="AK17" s="1774">
        <v>99</v>
      </c>
      <c r="AL17" s="1775"/>
      <c r="AM17" s="1776"/>
      <c r="AP17" s="1872" t="s">
        <v>602</v>
      </c>
      <c r="AQ17" s="1873"/>
      <c r="AR17" s="1874"/>
      <c r="AS17" s="1870" t="s">
        <v>600</v>
      </c>
      <c r="AT17" s="1871"/>
      <c r="AU17" s="303" t="s">
        <v>703</v>
      </c>
      <c r="AV17" s="303"/>
      <c r="AW17" s="303"/>
    </row>
    <row r="18" spans="1:49" ht="13.5" customHeight="1" x14ac:dyDescent="0.25">
      <c r="A18" s="101"/>
      <c r="B18" s="130"/>
      <c r="C18" s="1352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36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367"/>
      <c r="AH18" s="77"/>
      <c r="AI18" s="77"/>
      <c r="AJ18" s="77"/>
      <c r="AK18" s="77"/>
      <c r="AL18" s="77"/>
      <c r="AM18" s="1360"/>
      <c r="AP18" s="303"/>
      <c r="AQ18" s="303"/>
      <c r="AR18" s="303"/>
      <c r="AS18" s="1871" t="s">
        <v>601</v>
      </c>
      <c r="AT18" s="1871"/>
      <c r="AU18" s="303" t="s">
        <v>704</v>
      </c>
      <c r="AV18" s="303"/>
      <c r="AW18" s="303"/>
    </row>
    <row r="19" spans="1:49" ht="13.5" customHeight="1" x14ac:dyDescent="0.25">
      <c r="A19" s="105"/>
      <c r="B19" s="116" t="s">
        <v>113</v>
      </c>
      <c r="C19" s="1757">
        <f>REDU!C15</f>
        <v>1293085600</v>
      </c>
      <c r="D19" s="1766">
        <v>10</v>
      </c>
      <c r="E19" s="1766"/>
      <c r="F19" s="1767"/>
      <c r="G19" s="1768">
        <v>15</v>
      </c>
      <c r="H19" s="1766"/>
      <c r="I19" s="1767"/>
      <c r="J19" s="1768">
        <v>20</v>
      </c>
      <c r="K19" s="1766"/>
      <c r="L19" s="1767"/>
      <c r="M19" s="1768">
        <v>29</v>
      </c>
      <c r="N19" s="1766"/>
      <c r="O19" s="1767"/>
      <c r="P19" s="1768">
        <v>40</v>
      </c>
      <c r="Q19" s="1766"/>
      <c r="R19" s="1767"/>
      <c r="S19" s="1768">
        <v>50</v>
      </c>
      <c r="T19" s="1766"/>
      <c r="U19" s="1767"/>
      <c r="V19" s="1768">
        <v>55</v>
      </c>
      <c r="W19" s="1766"/>
      <c r="X19" s="1767"/>
      <c r="Y19" s="1768">
        <v>65</v>
      </c>
      <c r="Z19" s="1766"/>
      <c r="AA19" s="1767"/>
      <c r="AB19" s="1777">
        <v>70</v>
      </c>
      <c r="AC19" s="1778"/>
      <c r="AD19" s="1779"/>
      <c r="AE19" s="1768">
        <v>80</v>
      </c>
      <c r="AF19" s="1766"/>
      <c r="AG19" s="1767"/>
      <c r="AH19" s="1780">
        <v>95</v>
      </c>
      <c r="AI19" s="1781"/>
      <c r="AJ19" s="1782"/>
      <c r="AK19" s="1780">
        <v>100</v>
      </c>
      <c r="AL19" s="1781"/>
      <c r="AM19" s="1782"/>
      <c r="AP19" s="303"/>
      <c r="AQ19" s="303"/>
      <c r="AR19" s="303"/>
      <c r="AS19" s="1871" t="s">
        <v>602</v>
      </c>
      <c r="AT19" s="1871"/>
      <c r="AU19" s="303" t="s">
        <v>426</v>
      </c>
      <c r="AV19" s="303"/>
      <c r="AW19" s="303"/>
    </row>
    <row r="20" spans="1:49" ht="13.5" customHeight="1" x14ac:dyDescent="0.25">
      <c r="A20" s="104" t="s">
        <v>496</v>
      </c>
      <c r="B20" s="128" t="s">
        <v>0</v>
      </c>
      <c r="C20" s="1758"/>
      <c r="D20" s="139">
        <v>15</v>
      </c>
      <c r="E20" s="137"/>
      <c r="F20" s="138">
        <v>15</v>
      </c>
      <c r="G20" s="139">
        <v>20</v>
      </c>
      <c r="H20" s="137"/>
      <c r="I20" s="139">
        <v>20</v>
      </c>
      <c r="J20" s="136">
        <v>29</v>
      </c>
      <c r="K20" s="137"/>
      <c r="L20" s="140">
        <v>29</v>
      </c>
      <c r="M20" s="141">
        <v>37</v>
      </c>
      <c r="N20" s="137"/>
      <c r="O20" s="139">
        <v>37</v>
      </c>
      <c r="P20" s="136">
        <v>44</v>
      </c>
      <c r="Q20" s="137"/>
      <c r="R20" s="362">
        <v>44</v>
      </c>
      <c r="S20" s="141">
        <v>64</v>
      </c>
      <c r="T20" s="137"/>
      <c r="U20" s="138">
        <v>64</v>
      </c>
      <c r="V20" s="136">
        <v>71</v>
      </c>
      <c r="W20" s="137"/>
      <c r="X20" s="138">
        <v>71</v>
      </c>
      <c r="Y20" s="141">
        <v>79</v>
      </c>
      <c r="Z20" s="137"/>
      <c r="AA20" s="139">
        <v>79</v>
      </c>
      <c r="AB20" s="142">
        <v>86</v>
      </c>
      <c r="AC20" s="137"/>
      <c r="AD20" s="138">
        <v>86</v>
      </c>
      <c r="AE20" s="143">
        <v>93</v>
      </c>
      <c r="AF20" s="137"/>
      <c r="AG20" s="419">
        <v>93</v>
      </c>
      <c r="AH20" s="144">
        <v>101</v>
      </c>
      <c r="AI20" s="145"/>
      <c r="AJ20" s="146">
        <v>101</v>
      </c>
      <c r="AK20" s="147">
        <v>101</v>
      </c>
      <c r="AL20" s="145"/>
      <c r="AM20" s="1361">
        <v>101</v>
      </c>
    </row>
    <row r="21" spans="1:49" ht="13.5" customHeight="1" x14ac:dyDescent="0.25">
      <c r="A21" s="118"/>
      <c r="B21" s="45"/>
      <c r="C21" s="150"/>
      <c r="D21" s="1746">
        <v>15</v>
      </c>
      <c r="E21" s="1746"/>
      <c r="F21" s="1747"/>
      <c r="G21" s="1748">
        <v>20</v>
      </c>
      <c r="H21" s="1746"/>
      <c r="I21" s="1747"/>
      <c r="J21" s="1748">
        <v>29</v>
      </c>
      <c r="K21" s="1746"/>
      <c r="L21" s="1747"/>
      <c r="M21" s="1748">
        <v>37</v>
      </c>
      <c r="N21" s="1746"/>
      <c r="O21" s="1747"/>
      <c r="P21" s="1748">
        <v>44</v>
      </c>
      <c r="Q21" s="1746"/>
      <c r="R21" s="1747"/>
      <c r="S21" s="1748">
        <v>64</v>
      </c>
      <c r="T21" s="1746"/>
      <c r="U21" s="1747"/>
      <c r="V21" s="1748">
        <v>71</v>
      </c>
      <c r="W21" s="1746"/>
      <c r="X21" s="1747"/>
      <c r="Y21" s="1748">
        <v>79</v>
      </c>
      <c r="Z21" s="1746"/>
      <c r="AA21" s="1747"/>
      <c r="AB21" s="1748">
        <v>86</v>
      </c>
      <c r="AC21" s="1746"/>
      <c r="AD21" s="1747"/>
      <c r="AE21" s="1748">
        <v>93</v>
      </c>
      <c r="AF21" s="1746"/>
      <c r="AG21" s="1747"/>
      <c r="AH21" s="1749">
        <v>101</v>
      </c>
      <c r="AI21" s="1750"/>
      <c r="AJ21" s="1751"/>
      <c r="AK21" s="1749">
        <v>101</v>
      </c>
      <c r="AL21" s="1750"/>
      <c r="AM21" s="1751"/>
    </row>
    <row r="22" spans="1:49" ht="13.5" customHeight="1" x14ac:dyDescent="0.25">
      <c r="A22" s="104"/>
      <c r="B22" s="128"/>
      <c r="C22" s="151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36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367"/>
      <c r="AH22" s="77"/>
      <c r="AI22" s="77"/>
      <c r="AJ22" s="77"/>
      <c r="AK22" s="77"/>
      <c r="AL22" s="77"/>
      <c r="AM22" s="1360"/>
    </row>
    <row r="23" spans="1:49" s="1" customFormat="1" ht="13.5" customHeight="1" x14ac:dyDescent="0.25">
      <c r="A23" s="172"/>
      <c r="B23" s="44" t="s">
        <v>124</v>
      </c>
      <c r="C23" s="1759">
        <f>C27</f>
        <v>266400000</v>
      </c>
      <c r="D23" s="1766">
        <v>10</v>
      </c>
      <c r="E23" s="1766"/>
      <c r="F23" s="1767"/>
      <c r="G23" s="1768">
        <v>15</v>
      </c>
      <c r="H23" s="1766"/>
      <c r="I23" s="1767"/>
      <c r="J23" s="1768">
        <v>20</v>
      </c>
      <c r="K23" s="1766"/>
      <c r="L23" s="1767"/>
      <c r="M23" s="1768">
        <v>29</v>
      </c>
      <c r="N23" s="1766"/>
      <c r="O23" s="1767"/>
      <c r="P23" s="1768">
        <v>40</v>
      </c>
      <c r="Q23" s="1766"/>
      <c r="R23" s="1767"/>
      <c r="S23" s="1768">
        <v>50</v>
      </c>
      <c r="T23" s="1766"/>
      <c r="U23" s="1767"/>
      <c r="V23" s="1768">
        <v>55</v>
      </c>
      <c r="W23" s="1766"/>
      <c r="X23" s="1767"/>
      <c r="Y23" s="1768">
        <v>65</v>
      </c>
      <c r="Z23" s="1766"/>
      <c r="AA23" s="1767"/>
      <c r="AB23" s="1777">
        <v>70</v>
      </c>
      <c r="AC23" s="1778"/>
      <c r="AD23" s="1779"/>
      <c r="AE23" s="1768">
        <v>80</v>
      </c>
      <c r="AF23" s="1766"/>
      <c r="AG23" s="1767"/>
      <c r="AH23" s="1780">
        <v>95</v>
      </c>
      <c r="AI23" s="1781"/>
      <c r="AJ23" s="1782"/>
      <c r="AK23" s="1780">
        <v>100</v>
      </c>
      <c r="AL23" s="1781"/>
      <c r="AM23" s="1782"/>
    </row>
    <row r="24" spans="1:49" s="1" customFormat="1" ht="13.5" customHeight="1" x14ac:dyDescent="0.25">
      <c r="A24" s="173" t="s">
        <v>497</v>
      </c>
      <c r="B24" s="129" t="s">
        <v>134</v>
      </c>
      <c r="C24" s="1760"/>
      <c r="D24" s="139">
        <v>0</v>
      </c>
      <c r="E24" s="137"/>
      <c r="F24" s="138">
        <v>0</v>
      </c>
      <c r="G24" s="159">
        <v>20</v>
      </c>
      <c r="H24" s="160"/>
      <c r="I24" s="159">
        <v>20</v>
      </c>
      <c r="J24" s="162">
        <v>22</v>
      </c>
      <c r="K24" s="160"/>
      <c r="L24" s="163">
        <v>22</v>
      </c>
      <c r="M24" s="164">
        <v>30</v>
      </c>
      <c r="N24" s="160"/>
      <c r="O24" s="159">
        <v>30</v>
      </c>
      <c r="P24" s="162">
        <v>38</v>
      </c>
      <c r="Q24" s="160"/>
      <c r="R24" s="361">
        <v>38</v>
      </c>
      <c r="S24" s="164">
        <v>46</v>
      </c>
      <c r="T24" s="160"/>
      <c r="U24" s="161">
        <v>46</v>
      </c>
      <c r="V24" s="162">
        <v>53</v>
      </c>
      <c r="W24" s="160"/>
      <c r="X24" s="161">
        <v>53</v>
      </c>
      <c r="Y24" s="164">
        <v>61</v>
      </c>
      <c r="Z24" s="160"/>
      <c r="AA24" s="159">
        <v>61</v>
      </c>
      <c r="AB24" s="165">
        <v>69</v>
      </c>
      <c r="AC24" s="160"/>
      <c r="AD24" s="161">
        <v>69</v>
      </c>
      <c r="AE24" s="166">
        <v>76</v>
      </c>
      <c r="AF24" s="160"/>
      <c r="AG24" s="418">
        <v>76</v>
      </c>
      <c r="AH24" s="167">
        <v>84</v>
      </c>
      <c r="AI24" s="133"/>
      <c r="AJ24" s="168">
        <v>84</v>
      </c>
      <c r="AK24" s="169">
        <v>92</v>
      </c>
      <c r="AL24" s="133"/>
      <c r="AM24" s="1357">
        <v>92</v>
      </c>
    </row>
    <row r="25" spans="1:49" s="1" customFormat="1" ht="13.5" customHeight="1" x14ac:dyDescent="0.25">
      <c r="A25" s="174"/>
      <c r="B25" s="120"/>
      <c r="C25" s="103"/>
      <c r="D25" s="1746">
        <v>0</v>
      </c>
      <c r="E25" s="1746"/>
      <c r="F25" s="1747"/>
      <c r="G25" s="1771">
        <v>20</v>
      </c>
      <c r="H25" s="1772"/>
      <c r="I25" s="1773"/>
      <c r="J25" s="1771">
        <v>22</v>
      </c>
      <c r="K25" s="1772"/>
      <c r="L25" s="1773"/>
      <c r="M25" s="1771">
        <v>30</v>
      </c>
      <c r="N25" s="1772"/>
      <c r="O25" s="1773"/>
      <c r="P25" s="1771">
        <v>38</v>
      </c>
      <c r="Q25" s="1772"/>
      <c r="R25" s="1773"/>
      <c r="S25" s="1771">
        <v>46</v>
      </c>
      <c r="T25" s="1772"/>
      <c r="U25" s="1773"/>
      <c r="V25" s="1771">
        <v>53</v>
      </c>
      <c r="W25" s="1772"/>
      <c r="X25" s="1773"/>
      <c r="Y25" s="1771">
        <v>61</v>
      </c>
      <c r="Z25" s="1772"/>
      <c r="AA25" s="1773"/>
      <c r="AB25" s="1771">
        <v>69</v>
      </c>
      <c r="AC25" s="1772"/>
      <c r="AD25" s="1773"/>
      <c r="AE25" s="1771">
        <v>76</v>
      </c>
      <c r="AF25" s="1772"/>
      <c r="AG25" s="1773"/>
      <c r="AH25" s="1774">
        <v>84</v>
      </c>
      <c r="AI25" s="1775"/>
      <c r="AJ25" s="1776"/>
      <c r="AK25" s="1774">
        <v>92</v>
      </c>
      <c r="AL25" s="1775"/>
      <c r="AM25" s="1776"/>
    </row>
    <row r="26" spans="1:49" ht="13.5" customHeight="1" x14ac:dyDescent="0.25">
      <c r="A26" s="104"/>
      <c r="B26" s="129"/>
      <c r="C26" s="1354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36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367"/>
      <c r="AH26" s="77"/>
      <c r="AI26" s="77"/>
      <c r="AJ26" s="77"/>
      <c r="AK26" s="77"/>
      <c r="AL26" s="77"/>
      <c r="AM26" s="1360"/>
    </row>
    <row r="27" spans="1:49" ht="13.5" customHeight="1" x14ac:dyDescent="0.25">
      <c r="A27" s="119"/>
      <c r="B27" s="46" t="s">
        <v>125</v>
      </c>
      <c r="C27" s="1728">
        <f>REDU!C19</f>
        <v>266400000</v>
      </c>
      <c r="D27" s="1766">
        <v>10</v>
      </c>
      <c r="E27" s="1766"/>
      <c r="F27" s="1767"/>
      <c r="G27" s="1768">
        <v>15</v>
      </c>
      <c r="H27" s="1766"/>
      <c r="I27" s="1767"/>
      <c r="J27" s="1768">
        <v>20</v>
      </c>
      <c r="K27" s="1766"/>
      <c r="L27" s="1767"/>
      <c r="M27" s="1768">
        <v>29</v>
      </c>
      <c r="N27" s="1766"/>
      <c r="O27" s="1767"/>
      <c r="P27" s="1768">
        <v>40</v>
      </c>
      <c r="Q27" s="1766"/>
      <c r="R27" s="1767"/>
      <c r="S27" s="1768">
        <v>50</v>
      </c>
      <c r="T27" s="1766"/>
      <c r="U27" s="1767"/>
      <c r="V27" s="1768">
        <v>55</v>
      </c>
      <c r="W27" s="1766"/>
      <c r="X27" s="1767"/>
      <c r="Y27" s="1768">
        <v>65</v>
      </c>
      <c r="Z27" s="1766"/>
      <c r="AA27" s="1767"/>
      <c r="AB27" s="1777">
        <v>70</v>
      </c>
      <c r="AC27" s="1778"/>
      <c r="AD27" s="1779"/>
      <c r="AE27" s="1768">
        <v>80</v>
      </c>
      <c r="AF27" s="1766"/>
      <c r="AG27" s="1767"/>
      <c r="AH27" s="1780">
        <v>95</v>
      </c>
      <c r="AI27" s="1781"/>
      <c r="AJ27" s="1782"/>
      <c r="AK27" s="1780">
        <v>100</v>
      </c>
      <c r="AL27" s="1781"/>
      <c r="AM27" s="1782"/>
    </row>
    <row r="28" spans="1:49" ht="13.5" customHeight="1" x14ac:dyDescent="0.25">
      <c r="A28" s="104" t="s">
        <v>498</v>
      </c>
      <c r="B28" s="128" t="s">
        <v>135</v>
      </c>
      <c r="C28" s="1729"/>
      <c r="D28" s="139">
        <v>0</v>
      </c>
      <c r="E28" s="137"/>
      <c r="F28" s="138">
        <v>0</v>
      </c>
      <c r="G28" s="139">
        <v>0</v>
      </c>
      <c r="H28" s="137"/>
      <c r="I28" s="138">
        <v>0</v>
      </c>
      <c r="J28" s="136">
        <v>22</v>
      </c>
      <c r="K28" s="137"/>
      <c r="L28" s="140">
        <v>22</v>
      </c>
      <c r="M28" s="141">
        <v>30</v>
      </c>
      <c r="N28" s="137"/>
      <c r="O28" s="139">
        <v>30</v>
      </c>
      <c r="P28" s="136">
        <v>38</v>
      </c>
      <c r="Q28" s="137"/>
      <c r="R28" s="362">
        <v>38</v>
      </c>
      <c r="S28" s="141">
        <v>46</v>
      </c>
      <c r="T28" s="137"/>
      <c r="U28" s="138">
        <v>46</v>
      </c>
      <c r="V28" s="136">
        <v>53</v>
      </c>
      <c r="W28" s="137"/>
      <c r="X28" s="138">
        <v>53</v>
      </c>
      <c r="Y28" s="141">
        <v>61</v>
      </c>
      <c r="Z28" s="137"/>
      <c r="AA28" s="139">
        <v>61</v>
      </c>
      <c r="AB28" s="142">
        <v>69</v>
      </c>
      <c r="AC28" s="137"/>
      <c r="AD28" s="138">
        <v>69</v>
      </c>
      <c r="AE28" s="143">
        <v>76</v>
      </c>
      <c r="AF28" s="137"/>
      <c r="AG28" s="419">
        <v>76</v>
      </c>
      <c r="AH28" s="144">
        <v>84</v>
      </c>
      <c r="AI28" s="145"/>
      <c r="AJ28" s="146">
        <v>84</v>
      </c>
      <c r="AK28" s="147">
        <v>92</v>
      </c>
      <c r="AL28" s="145"/>
      <c r="AM28" s="1361">
        <v>92</v>
      </c>
    </row>
    <row r="29" spans="1:49" ht="13.5" customHeight="1" x14ac:dyDescent="0.25">
      <c r="A29" s="118"/>
      <c r="B29" s="45"/>
      <c r="C29" s="1351"/>
      <c r="D29" s="1746">
        <v>0</v>
      </c>
      <c r="E29" s="1746"/>
      <c r="F29" s="1747"/>
      <c r="G29" s="1746">
        <v>0</v>
      </c>
      <c r="H29" s="1746"/>
      <c r="I29" s="1747"/>
      <c r="J29" s="1748">
        <v>22</v>
      </c>
      <c r="K29" s="1746"/>
      <c r="L29" s="1747"/>
      <c r="M29" s="1748">
        <v>30</v>
      </c>
      <c r="N29" s="1746"/>
      <c r="O29" s="1747"/>
      <c r="P29" s="1748">
        <v>38</v>
      </c>
      <c r="Q29" s="1746"/>
      <c r="R29" s="1747"/>
      <c r="S29" s="1748">
        <v>46</v>
      </c>
      <c r="T29" s="1746"/>
      <c r="U29" s="1747"/>
      <c r="V29" s="1748">
        <v>53</v>
      </c>
      <c r="W29" s="1746"/>
      <c r="X29" s="1747"/>
      <c r="Y29" s="1748">
        <v>61</v>
      </c>
      <c r="Z29" s="1746"/>
      <c r="AA29" s="1747"/>
      <c r="AB29" s="1748">
        <v>69</v>
      </c>
      <c r="AC29" s="1746"/>
      <c r="AD29" s="1747"/>
      <c r="AE29" s="1748">
        <v>76</v>
      </c>
      <c r="AF29" s="1746"/>
      <c r="AG29" s="1747"/>
      <c r="AH29" s="1749">
        <v>84</v>
      </c>
      <c r="AI29" s="1750"/>
      <c r="AJ29" s="1751"/>
      <c r="AK29" s="1749">
        <v>92</v>
      </c>
      <c r="AL29" s="1750"/>
      <c r="AM29" s="1751"/>
    </row>
    <row r="30" spans="1:49" ht="13.5" customHeight="1" x14ac:dyDescent="0.25">
      <c r="A30" s="104"/>
      <c r="B30" s="128"/>
      <c r="C30" s="1350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36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367"/>
      <c r="AH30" s="77"/>
      <c r="AI30" s="77"/>
      <c r="AJ30" s="77"/>
      <c r="AK30" s="77"/>
      <c r="AL30" s="77"/>
      <c r="AM30" s="1360"/>
    </row>
    <row r="31" spans="1:49" s="1" customFormat="1" ht="13.5" customHeight="1" x14ac:dyDescent="0.25">
      <c r="A31" s="157"/>
      <c r="B31" s="116" t="s">
        <v>83</v>
      </c>
      <c r="C31" s="1759">
        <f>C35+C45+C53+C61+C69+C77+C88+C96+C108+C120+C166+C203+C211+C220+C232+C244+C264+C274+C290+C302</f>
        <v>438354000</v>
      </c>
      <c r="D31" s="1766">
        <v>10</v>
      </c>
      <c r="E31" s="1766"/>
      <c r="F31" s="1767"/>
      <c r="G31" s="1768">
        <v>15</v>
      </c>
      <c r="H31" s="1766"/>
      <c r="I31" s="1767"/>
      <c r="J31" s="1768">
        <v>20</v>
      </c>
      <c r="K31" s="1766"/>
      <c r="L31" s="1767"/>
      <c r="M31" s="1768">
        <v>29</v>
      </c>
      <c r="N31" s="1766"/>
      <c r="O31" s="1767"/>
      <c r="P31" s="1768">
        <v>40</v>
      </c>
      <c r="Q31" s="1766"/>
      <c r="R31" s="1767"/>
      <c r="S31" s="1768">
        <v>50</v>
      </c>
      <c r="T31" s="1766"/>
      <c r="U31" s="1767"/>
      <c r="V31" s="1768">
        <v>55</v>
      </c>
      <c r="W31" s="1766"/>
      <c r="X31" s="1767"/>
      <c r="Y31" s="1768">
        <v>65</v>
      </c>
      <c r="Z31" s="1766"/>
      <c r="AA31" s="1767"/>
      <c r="AB31" s="1777">
        <v>70</v>
      </c>
      <c r="AC31" s="1778"/>
      <c r="AD31" s="1779"/>
      <c r="AE31" s="1768">
        <v>80</v>
      </c>
      <c r="AF31" s="1766"/>
      <c r="AG31" s="1767"/>
      <c r="AH31" s="1780">
        <v>95</v>
      </c>
      <c r="AI31" s="1781"/>
      <c r="AJ31" s="1782"/>
      <c r="AK31" s="1780">
        <v>100</v>
      </c>
      <c r="AL31" s="1781"/>
      <c r="AM31" s="1782"/>
      <c r="AU31" s="1127">
        <f>REDU!C22</f>
        <v>438354000</v>
      </c>
    </row>
    <row r="32" spans="1:49" s="1" customFormat="1" ht="13.5" customHeight="1" x14ac:dyDescent="0.25">
      <c r="A32" s="113" t="s">
        <v>473</v>
      </c>
      <c r="B32" s="127" t="s">
        <v>82</v>
      </c>
      <c r="C32" s="1760"/>
      <c r="D32" s="159">
        <v>2</v>
      </c>
      <c r="E32" s="160"/>
      <c r="F32" s="161">
        <v>0</v>
      </c>
      <c r="G32" s="159">
        <v>10</v>
      </c>
      <c r="H32" s="160"/>
      <c r="I32" s="159">
        <v>10</v>
      </c>
      <c r="J32" s="162">
        <v>16</v>
      </c>
      <c r="K32" s="160"/>
      <c r="L32" s="163">
        <v>16</v>
      </c>
      <c r="M32" s="164">
        <v>25</v>
      </c>
      <c r="N32" s="160"/>
      <c r="O32" s="159">
        <v>25</v>
      </c>
      <c r="P32" s="162">
        <v>31</v>
      </c>
      <c r="Q32" s="160"/>
      <c r="R32" s="361">
        <v>31</v>
      </c>
      <c r="S32" s="164">
        <v>32</v>
      </c>
      <c r="T32" s="160"/>
      <c r="U32" s="161">
        <v>32</v>
      </c>
      <c r="V32" s="162">
        <v>32</v>
      </c>
      <c r="W32" s="160"/>
      <c r="X32" s="161">
        <v>32</v>
      </c>
      <c r="Y32" s="164">
        <v>32</v>
      </c>
      <c r="Z32" s="160"/>
      <c r="AA32" s="159">
        <v>32</v>
      </c>
      <c r="AB32" s="165">
        <v>68</v>
      </c>
      <c r="AC32" s="160"/>
      <c r="AD32" s="161">
        <v>68</v>
      </c>
      <c r="AE32" s="166">
        <v>68</v>
      </c>
      <c r="AF32" s="160"/>
      <c r="AG32" s="418">
        <v>68</v>
      </c>
      <c r="AH32" s="167">
        <v>78</v>
      </c>
      <c r="AI32" s="133"/>
      <c r="AJ32" s="168">
        <v>78</v>
      </c>
      <c r="AK32" s="169">
        <v>99</v>
      </c>
      <c r="AL32" s="133"/>
      <c r="AM32" s="1357">
        <v>99</v>
      </c>
      <c r="AU32" s="1126">
        <f>C31-REDU!C22</f>
        <v>0</v>
      </c>
    </row>
    <row r="33" spans="1:47" s="1" customFormat="1" ht="13.5" customHeight="1" x14ac:dyDescent="0.25">
      <c r="A33" s="170"/>
      <c r="B33" s="121"/>
      <c r="C33" s="103"/>
      <c r="D33" s="1772">
        <v>0</v>
      </c>
      <c r="E33" s="1772"/>
      <c r="F33" s="1773"/>
      <c r="G33" s="1771">
        <v>10</v>
      </c>
      <c r="H33" s="1772"/>
      <c r="I33" s="1773"/>
      <c r="J33" s="1771">
        <v>16</v>
      </c>
      <c r="K33" s="1772"/>
      <c r="L33" s="1773"/>
      <c r="M33" s="1771">
        <v>25</v>
      </c>
      <c r="N33" s="1772"/>
      <c r="O33" s="1773"/>
      <c r="P33" s="1771">
        <v>31</v>
      </c>
      <c r="Q33" s="1772"/>
      <c r="R33" s="1773"/>
      <c r="S33" s="1771">
        <v>32</v>
      </c>
      <c r="T33" s="1772"/>
      <c r="U33" s="1773"/>
      <c r="V33" s="1771">
        <v>32</v>
      </c>
      <c r="W33" s="1772"/>
      <c r="X33" s="1773"/>
      <c r="Y33" s="1771">
        <v>32</v>
      </c>
      <c r="Z33" s="1772"/>
      <c r="AA33" s="1773"/>
      <c r="AB33" s="1771">
        <v>68</v>
      </c>
      <c r="AC33" s="1772"/>
      <c r="AD33" s="1773"/>
      <c r="AE33" s="1771">
        <v>68</v>
      </c>
      <c r="AF33" s="1772"/>
      <c r="AG33" s="1773"/>
      <c r="AH33" s="1774">
        <v>78</v>
      </c>
      <c r="AI33" s="1775"/>
      <c r="AJ33" s="1776"/>
      <c r="AK33" s="1774">
        <v>99</v>
      </c>
      <c r="AL33" s="1775"/>
      <c r="AM33" s="1776"/>
    </row>
    <row r="34" spans="1:47" s="1" customFormat="1" ht="13.5" customHeight="1" x14ac:dyDescent="0.25">
      <c r="A34" s="113"/>
      <c r="B34" s="127"/>
      <c r="C34" s="1354"/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358"/>
      <c r="S34" s="171"/>
      <c r="T34" s="171"/>
      <c r="U34" s="171"/>
      <c r="V34" s="171"/>
      <c r="W34" s="171"/>
      <c r="X34" s="171"/>
      <c r="Y34" s="171"/>
      <c r="Z34" s="171"/>
      <c r="AA34" s="171"/>
      <c r="AB34" s="171"/>
      <c r="AC34" s="171"/>
      <c r="AD34" s="171"/>
      <c r="AE34" s="171"/>
      <c r="AF34" s="171"/>
      <c r="AG34" s="1358"/>
      <c r="AH34" s="171"/>
      <c r="AI34" s="171"/>
      <c r="AJ34" s="171"/>
      <c r="AK34" s="171"/>
      <c r="AL34" s="171"/>
      <c r="AM34" s="1359"/>
    </row>
    <row r="35" spans="1:47" s="1" customFormat="1" ht="13.5" customHeight="1" x14ac:dyDescent="0.25">
      <c r="A35" s="1138" t="s">
        <v>474</v>
      </c>
      <c r="B35" s="426" t="s">
        <v>85</v>
      </c>
      <c r="C35" s="1726">
        <f>C39</f>
        <v>3000000</v>
      </c>
      <c r="D35" s="1790">
        <v>0</v>
      </c>
      <c r="E35" s="1790"/>
      <c r="F35" s="1791"/>
      <c r="G35" s="1789">
        <v>10</v>
      </c>
      <c r="H35" s="1790"/>
      <c r="I35" s="1791"/>
      <c r="J35" s="1789">
        <v>20</v>
      </c>
      <c r="K35" s="1790"/>
      <c r="L35" s="1791"/>
      <c r="M35" s="1789">
        <v>29</v>
      </c>
      <c r="N35" s="1790"/>
      <c r="O35" s="1791"/>
      <c r="P35" s="1789">
        <v>40</v>
      </c>
      <c r="Q35" s="1790"/>
      <c r="R35" s="1791"/>
      <c r="S35" s="1789">
        <v>50</v>
      </c>
      <c r="T35" s="1790"/>
      <c r="U35" s="1791"/>
      <c r="V35" s="1789">
        <v>55</v>
      </c>
      <c r="W35" s="1790"/>
      <c r="X35" s="1791"/>
      <c r="Y35" s="1789">
        <v>65</v>
      </c>
      <c r="Z35" s="1790"/>
      <c r="AA35" s="1791"/>
      <c r="AB35" s="1792">
        <v>70</v>
      </c>
      <c r="AC35" s="1793"/>
      <c r="AD35" s="1794"/>
      <c r="AE35" s="1789">
        <v>80</v>
      </c>
      <c r="AF35" s="1790"/>
      <c r="AG35" s="1791"/>
      <c r="AH35" s="1795">
        <v>95</v>
      </c>
      <c r="AI35" s="1796"/>
      <c r="AJ35" s="1797"/>
      <c r="AK35" s="1795">
        <v>100</v>
      </c>
      <c r="AL35" s="1796"/>
      <c r="AM35" s="1797"/>
      <c r="AU35" s="1127">
        <f>REDU!C24</f>
        <v>3000000</v>
      </c>
    </row>
    <row r="36" spans="1:47" s="1" customFormat="1" ht="13.5" customHeight="1" x14ac:dyDescent="0.25">
      <c r="A36" s="1139"/>
      <c r="B36" s="1712" t="s">
        <v>788</v>
      </c>
      <c r="C36" s="1727"/>
      <c r="D36" s="1140">
        <v>0</v>
      </c>
      <c r="E36" s="1141"/>
      <c r="F36" s="1142">
        <v>0</v>
      </c>
      <c r="G36" s="1140">
        <v>10</v>
      </c>
      <c r="H36" s="1141"/>
      <c r="I36" s="1140">
        <v>10</v>
      </c>
      <c r="J36" s="1143">
        <v>51</v>
      </c>
      <c r="K36" s="1141"/>
      <c r="L36" s="1144">
        <v>51</v>
      </c>
      <c r="M36" s="1140">
        <v>51</v>
      </c>
      <c r="N36" s="1141"/>
      <c r="O36" s="1140">
        <v>51</v>
      </c>
      <c r="P36" s="1143">
        <v>55</v>
      </c>
      <c r="Q36" s="1141"/>
      <c r="R36" s="1145">
        <v>55</v>
      </c>
      <c r="S36" s="1140">
        <v>57</v>
      </c>
      <c r="T36" s="1141"/>
      <c r="U36" s="1142">
        <v>57</v>
      </c>
      <c r="V36" s="1143">
        <v>58</v>
      </c>
      <c r="W36" s="1141"/>
      <c r="X36" s="1142">
        <v>58</v>
      </c>
      <c r="Y36" s="1140">
        <v>58</v>
      </c>
      <c r="Z36" s="1141"/>
      <c r="AA36" s="1140">
        <v>58</v>
      </c>
      <c r="AB36" s="1146">
        <v>58</v>
      </c>
      <c r="AC36" s="1141"/>
      <c r="AD36" s="1142">
        <v>58</v>
      </c>
      <c r="AE36" s="1147">
        <v>58</v>
      </c>
      <c r="AF36" s="1141"/>
      <c r="AG36" s="1148">
        <v>58</v>
      </c>
      <c r="AH36" s="1154">
        <v>97</v>
      </c>
      <c r="AI36" s="1150"/>
      <c r="AJ36" s="1155">
        <v>97</v>
      </c>
      <c r="AK36" s="1149">
        <v>100</v>
      </c>
      <c r="AL36" s="1150"/>
      <c r="AM36" s="1362">
        <v>100</v>
      </c>
    </row>
    <row r="37" spans="1:47" ht="13.5" customHeight="1" x14ac:dyDescent="0.25">
      <c r="A37" s="1174"/>
      <c r="B37" s="1713"/>
      <c r="C37" s="1355"/>
      <c r="D37" s="1784">
        <v>0</v>
      </c>
      <c r="E37" s="1784"/>
      <c r="F37" s="1785"/>
      <c r="G37" s="1783">
        <v>10</v>
      </c>
      <c r="H37" s="1784"/>
      <c r="I37" s="1785"/>
      <c r="J37" s="1783">
        <v>51</v>
      </c>
      <c r="K37" s="1784"/>
      <c r="L37" s="1785"/>
      <c r="M37" s="1783">
        <v>51</v>
      </c>
      <c r="N37" s="1784"/>
      <c r="O37" s="1785"/>
      <c r="P37" s="1783">
        <v>55</v>
      </c>
      <c r="Q37" s="1784"/>
      <c r="R37" s="1785"/>
      <c r="S37" s="1783">
        <v>57</v>
      </c>
      <c r="T37" s="1784"/>
      <c r="U37" s="1785"/>
      <c r="V37" s="1783">
        <v>58</v>
      </c>
      <c r="W37" s="1784"/>
      <c r="X37" s="1785"/>
      <c r="Y37" s="1783">
        <v>58</v>
      </c>
      <c r="Z37" s="1784"/>
      <c r="AA37" s="1785"/>
      <c r="AB37" s="1783">
        <v>58</v>
      </c>
      <c r="AC37" s="1784"/>
      <c r="AD37" s="1785"/>
      <c r="AE37" s="1783">
        <v>58</v>
      </c>
      <c r="AF37" s="1784"/>
      <c r="AG37" s="1785"/>
      <c r="AH37" s="1786">
        <v>97</v>
      </c>
      <c r="AI37" s="1787"/>
      <c r="AJ37" s="1788"/>
      <c r="AK37" s="1786">
        <v>100</v>
      </c>
      <c r="AL37" s="1787"/>
      <c r="AM37" s="1788"/>
    </row>
    <row r="38" spans="1:47" ht="13.5" customHeight="1" x14ac:dyDescent="0.25">
      <c r="A38" s="101"/>
      <c r="B38" s="88"/>
      <c r="C38" s="1354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36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367"/>
      <c r="AH38" s="77"/>
      <c r="AI38" s="77"/>
      <c r="AJ38" s="77"/>
      <c r="AK38" s="77"/>
      <c r="AL38" s="77"/>
      <c r="AM38" s="1360"/>
      <c r="AO38">
        <f>100/9</f>
        <v>11.111111111111111</v>
      </c>
    </row>
    <row r="39" spans="1:47" ht="13.5" customHeight="1" x14ac:dyDescent="0.25">
      <c r="A39" s="119" t="s">
        <v>499</v>
      </c>
      <c r="B39" s="437" t="s">
        <v>792</v>
      </c>
      <c r="C39" s="1732">
        <f>REDU!C26</f>
        <v>3000000</v>
      </c>
      <c r="D39" s="1766">
        <v>0</v>
      </c>
      <c r="E39" s="1766"/>
      <c r="F39" s="1767"/>
      <c r="G39" s="1768">
        <v>10</v>
      </c>
      <c r="H39" s="1766"/>
      <c r="I39" s="1767"/>
      <c r="J39" s="1768">
        <v>20</v>
      </c>
      <c r="K39" s="1766"/>
      <c r="L39" s="1767"/>
      <c r="M39" s="1768">
        <v>29</v>
      </c>
      <c r="N39" s="1766"/>
      <c r="O39" s="1767"/>
      <c r="P39" s="1768">
        <v>40</v>
      </c>
      <c r="Q39" s="1766"/>
      <c r="R39" s="1767"/>
      <c r="S39" s="1768">
        <v>50</v>
      </c>
      <c r="T39" s="1766"/>
      <c r="U39" s="1767"/>
      <c r="V39" s="1768">
        <v>55</v>
      </c>
      <c r="W39" s="1766"/>
      <c r="X39" s="1767"/>
      <c r="Y39" s="1768">
        <v>65</v>
      </c>
      <c r="Z39" s="1766"/>
      <c r="AA39" s="1767"/>
      <c r="AB39" s="1777">
        <v>70</v>
      </c>
      <c r="AC39" s="1778"/>
      <c r="AD39" s="1779"/>
      <c r="AE39" s="1768">
        <v>80</v>
      </c>
      <c r="AF39" s="1766"/>
      <c r="AG39" s="1767"/>
      <c r="AH39" s="1780">
        <v>95</v>
      </c>
      <c r="AI39" s="1781"/>
      <c r="AJ39" s="1782"/>
      <c r="AK39" s="1780">
        <v>100</v>
      </c>
      <c r="AL39" s="1781"/>
      <c r="AM39" s="1782"/>
    </row>
    <row r="40" spans="1:47" ht="13.5" customHeight="1" x14ac:dyDescent="0.25">
      <c r="A40" s="104"/>
      <c r="B40" s="1704" t="s">
        <v>789</v>
      </c>
      <c r="C40" s="1733"/>
      <c r="D40" s="139">
        <v>0</v>
      </c>
      <c r="E40" s="137"/>
      <c r="F40" s="138">
        <v>0</v>
      </c>
      <c r="G40" s="139">
        <v>10</v>
      </c>
      <c r="H40" s="137"/>
      <c r="I40" s="139">
        <v>10</v>
      </c>
      <c r="J40" s="136">
        <v>51</v>
      </c>
      <c r="K40" s="137"/>
      <c r="L40" s="140">
        <v>51</v>
      </c>
      <c r="M40" s="141">
        <v>51</v>
      </c>
      <c r="N40" s="137"/>
      <c r="O40" s="139">
        <v>51</v>
      </c>
      <c r="P40" s="136">
        <v>55</v>
      </c>
      <c r="Q40" s="137"/>
      <c r="R40" s="362">
        <v>55</v>
      </c>
      <c r="S40" s="141">
        <v>57</v>
      </c>
      <c r="T40" s="137"/>
      <c r="U40" s="138">
        <v>57</v>
      </c>
      <c r="V40" s="136">
        <v>58</v>
      </c>
      <c r="W40" s="137"/>
      <c r="X40" s="138">
        <v>58</v>
      </c>
      <c r="Y40" s="141">
        <v>58</v>
      </c>
      <c r="Z40" s="137"/>
      <c r="AA40" s="139">
        <v>58</v>
      </c>
      <c r="AB40" s="142">
        <v>58</v>
      </c>
      <c r="AC40" s="137"/>
      <c r="AD40" s="138">
        <v>58</v>
      </c>
      <c r="AE40" s="143">
        <v>58</v>
      </c>
      <c r="AF40" s="137"/>
      <c r="AG40" s="419">
        <v>58</v>
      </c>
      <c r="AH40" s="144">
        <v>97</v>
      </c>
      <c r="AI40" s="145"/>
      <c r="AJ40" s="146">
        <v>97</v>
      </c>
      <c r="AK40" s="147">
        <v>100</v>
      </c>
      <c r="AL40" s="145"/>
      <c r="AM40" s="1361">
        <v>100</v>
      </c>
    </row>
    <row r="41" spans="1:47" ht="13.5" customHeight="1" x14ac:dyDescent="0.25">
      <c r="A41" s="118"/>
      <c r="B41" s="1705"/>
      <c r="C41" s="1348"/>
      <c r="D41" s="1746">
        <v>0</v>
      </c>
      <c r="E41" s="1746"/>
      <c r="F41" s="1747"/>
      <c r="G41" s="1748">
        <v>10</v>
      </c>
      <c r="H41" s="1746"/>
      <c r="I41" s="1747"/>
      <c r="J41" s="1748">
        <v>51</v>
      </c>
      <c r="K41" s="1746"/>
      <c r="L41" s="1747"/>
      <c r="M41" s="1748">
        <v>51</v>
      </c>
      <c r="N41" s="1746"/>
      <c r="O41" s="1747"/>
      <c r="P41" s="1748">
        <v>55</v>
      </c>
      <c r="Q41" s="1746"/>
      <c r="R41" s="1747"/>
      <c r="S41" s="1748">
        <v>57</v>
      </c>
      <c r="T41" s="1746"/>
      <c r="U41" s="1747"/>
      <c r="V41" s="1748">
        <v>58</v>
      </c>
      <c r="W41" s="1746"/>
      <c r="X41" s="1747"/>
      <c r="Y41" s="1748">
        <v>58</v>
      </c>
      <c r="Z41" s="1746"/>
      <c r="AA41" s="1747"/>
      <c r="AB41" s="1748">
        <v>58</v>
      </c>
      <c r="AC41" s="1746"/>
      <c r="AD41" s="1747"/>
      <c r="AE41" s="1748">
        <v>58</v>
      </c>
      <c r="AF41" s="1746"/>
      <c r="AG41" s="1747"/>
      <c r="AH41" s="1749">
        <v>97</v>
      </c>
      <c r="AI41" s="1750"/>
      <c r="AJ41" s="1751"/>
      <c r="AK41" s="1749">
        <v>100</v>
      </c>
      <c r="AL41" s="1750"/>
      <c r="AM41" s="1751"/>
    </row>
    <row r="42" spans="1:47" ht="13.5" customHeight="1" x14ac:dyDescent="0.25">
      <c r="A42" s="107"/>
      <c r="B42" s="108"/>
      <c r="C42" s="109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5"/>
      <c r="P42" s="75"/>
      <c r="Q42" s="75"/>
      <c r="R42" s="366"/>
      <c r="S42" s="75"/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366"/>
      <c r="AH42" s="75"/>
      <c r="AI42" s="75"/>
      <c r="AJ42" s="75"/>
      <c r="AK42" s="75"/>
      <c r="AL42" s="75"/>
      <c r="AM42" s="75"/>
    </row>
    <row r="43" spans="1:47" ht="13.5" customHeight="1" x14ac:dyDescent="0.25">
      <c r="A43" s="110"/>
      <c r="B43" s="99"/>
      <c r="C43" s="100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36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367"/>
      <c r="AH43" s="77"/>
      <c r="AI43" s="77"/>
      <c r="AJ43" s="77"/>
      <c r="AK43" s="77"/>
      <c r="AL43" s="77"/>
      <c r="AM43" s="77"/>
    </row>
    <row r="44" spans="1:47" ht="13.5" customHeight="1" x14ac:dyDescent="0.25">
      <c r="A44" s="110"/>
      <c r="B44" s="99"/>
      <c r="C44" s="100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36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367"/>
      <c r="AH44" s="77"/>
      <c r="AI44" s="77"/>
      <c r="AJ44" s="77"/>
      <c r="AK44" s="77"/>
      <c r="AL44" s="77">
        <v>2</v>
      </c>
      <c r="AM44" s="77"/>
    </row>
    <row r="45" spans="1:47" s="1" customFormat="1" ht="13.5" customHeight="1" x14ac:dyDescent="0.25">
      <c r="A45" s="1138" t="s">
        <v>475</v>
      </c>
      <c r="B45" s="426" t="s">
        <v>85</v>
      </c>
      <c r="C45" s="1726">
        <f>C49</f>
        <v>3930000</v>
      </c>
      <c r="D45" s="1799">
        <v>0</v>
      </c>
      <c r="E45" s="1799"/>
      <c r="F45" s="1800"/>
      <c r="G45" s="1798">
        <v>0</v>
      </c>
      <c r="H45" s="1799"/>
      <c r="I45" s="1800"/>
      <c r="J45" s="1798">
        <v>10</v>
      </c>
      <c r="K45" s="1799"/>
      <c r="L45" s="1800"/>
      <c r="M45" s="1798">
        <v>20</v>
      </c>
      <c r="N45" s="1799"/>
      <c r="O45" s="1800"/>
      <c r="P45" s="1798">
        <v>30</v>
      </c>
      <c r="Q45" s="1799"/>
      <c r="R45" s="1800"/>
      <c r="S45" s="1798">
        <v>40</v>
      </c>
      <c r="T45" s="1799"/>
      <c r="U45" s="1800"/>
      <c r="V45" s="1798">
        <v>50</v>
      </c>
      <c r="W45" s="1799"/>
      <c r="X45" s="1800"/>
      <c r="Y45" s="1798">
        <v>60</v>
      </c>
      <c r="Z45" s="1799"/>
      <c r="AA45" s="1800"/>
      <c r="AB45" s="1801">
        <v>70</v>
      </c>
      <c r="AC45" s="1802"/>
      <c r="AD45" s="1803"/>
      <c r="AE45" s="1798">
        <v>80</v>
      </c>
      <c r="AF45" s="1799"/>
      <c r="AG45" s="1800"/>
      <c r="AH45" s="1804">
        <v>90</v>
      </c>
      <c r="AI45" s="1805"/>
      <c r="AJ45" s="1806"/>
      <c r="AK45" s="1804">
        <v>100</v>
      </c>
      <c r="AL45" s="1805"/>
      <c r="AM45" s="1806"/>
      <c r="AU45" s="1127">
        <f>REDU!C28</f>
        <v>3930000</v>
      </c>
    </row>
    <row r="46" spans="1:47" s="1" customFormat="1" ht="13.5" customHeight="1" x14ac:dyDescent="0.25">
      <c r="A46" s="1139"/>
      <c r="B46" s="1712" t="s">
        <v>84</v>
      </c>
      <c r="C46" s="1727"/>
      <c r="D46" s="1140">
        <v>0</v>
      </c>
      <c r="E46" s="1141"/>
      <c r="F46" s="1142">
        <v>0</v>
      </c>
      <c r="G46" s="1160">
        <v>0</v>
      </c>
      <c r="H46" s="1161"/>
      <c r="I46" s="1162">
        <v>0</v>
      </c>
      <c r="J46" s="1143">
        <v>0</v>
      </c>
      <c r="K46" s="1141"/>
      <c r="L46" s="1144">
        <v>0</v>
      </c>
      <c r="M46" s="1140">
        <v>0</v>
      </c>
      <c r="N46" s="1141"/>
      <c r="O46" s="1140">
        <v>0</v>
      </c>
      <c r="P46" s="1143">
        <v>5</v>
      </c>
      <c r="Q46" s="1141"/>
      <c r="R46" s="1145">
        <v>5</v>
      </c>
      <c r="S46" s="1140">
        <v>8</v>
      </c>
      <c r="T46" s="1141"/>
      <c r="U46" s="1142">
        <v>8</v>
      </c>
      <c r="V46" s="1143">
        <v>8</v>
      </c>
      <c r="W46" s="1141"/>
      <c r="X46" s="1142">
        <v>8</v>
      </c>
      <c r="Y46" s="1140">
        <v>8</v>
      </c>
      <c r="Z46" s="1141"/>
      <c r="AA46" s="1140">
        <v>8</v>
      </c>
      <c r="AB46" s="1146">
        <v>28</v>
      </c>
      <c r="AC46" s="1141"/>
      <c r="AD46" s="1142">
        <v>28</v>
      </c>
      <c r="AE46" s="1147">
        <v>28</v>
      </c>
      <c r="AF46" s="1141"/>
      <c r="AG46" s="1148">
        <v>28</v>
      </c>
      <c r="AH46" s="1154">
        <v>54</v>
      </c>
      <c r="AI46" s="1150"/>
      <c r="AJ46" s="1155">
        <v>54</v>
      </c>
      <c r="AK46" s="1149">
        <v>100</v>
      </c>
      <c r="AL46" s="1150"/>
      <c r="AM46" s="1362">
        <v>100</v>
      </c>
    </row>
    <row r="47" spans="1:47" ht="13.5" customHeight="1" x14ac:dyDescent="0.25">
      <c r="A47" s="1174"/>
      <c r="B47" s="1713"/>
      <c r="C47" s="1355"/>
      <c r="D47" s="1784">
        <v>0</v>
      </c>
      <c r="E47" s="1784"/>
      <c r="F47" s="1785"/>
      <c r="G47" s="1784">
        <v>0</v>
      </c>
      <c r="H47" s="1784"/>
      <c r="I47" s="1785"/>
      <c r="J47" s="1783">
        <v>0</v>
      </c>
      <c r="K47" s="1784"/>
      <c r="L47" s="1785"/>
      <c r="M47" s="1783">
        <v>0</v>
      </c>
      <c r="N47" s="1784"/>
      <c r="O47" s="1785"/>
      <c r="P47" s="1783">
        <v>5</v>
      </c>
      <c r="Q47" s="1784"/>
      <c r="R47" s="1785"/>
      <c r="S47" s="1783">
        <v>8</v>
      </c>
      <c r="T47" s="1784"/>
      <c r="U47" s="1785"/>
      <c r="V47" s="1783">
        <v>8</v>
      </c>
      <c r="W47" s="1784"/>
      <c r="X47" s="1785"/>
      <c r="Y47" s="1783">
        <v>8</v>
      </c>
      <c r="Z47" s="1784"/>
      <c r="AA47" s="1785"/>
      <c r="AB47" s="1783">
        <v>28</v>
      </c>
      <c r="AC47" s="1784"/>
      <c r="AD47" s="1785"/>
      <c r="AE47" s="1783">
        <v>28</v>
      </c>
      <c r="AF47" s="1784"/>
      <c r="AG47" s="1785"/>
      <c r="AH47" s="1786">
        <v>54</v>
      </c>
      <c r="AI47" s="1787"/>
      <c r="AJ47" s="1788"/>
      <c r="AK47" s="1786">
        <v>100</v>
      </c>
      <c r="AL47" s="1787"/>
      <c r="AM47" s="1788"/>
    </row>
    <row r="48" spans="1:47" ht="13.5" customHeight="1" x14ac:dyDescent="0.25">
      <c r="A48" s="101"/>
      <c r="B48" s="88"/>
      <c r="C48" s="1354"/>
      <c r="D48" s="321"/>
      <c r="E48" s="321"/>
      <c r="F48" s="321"/>
      <c r="G48" s="321"/>
      <c r="H48" s="321"/>
      <c r="I48" s="321"/>
      <c r="J48" s="321"/>
      <c r="K48" s="321"/>
      <c r="L48" s="321"/>
      <c r="M48" s="321"/>
      <c r="N48" s="321"/>
      <c r="O48" s="321"/>
      <c r="P48" s="321"/>
      <c r="Q48" s="321"/>
      <c r="R48" s="1363"/>
      <c r="S48" s="321"/>
      <c r="T48" s="321"/>
      <c r="U48" s="321"/>
      <c r="V48" s="321"/>
      <c r="W48" s="321"/>
      <c r="X48" s="321"/>
      <c r="Y48" s="321"/>
      <c r="Z48" s="321"/>
      <c r="AA48" s="321"/>
      <c r="AB48" s="321"/>
      <c r="AC48" s="321"/>
      <c r="AD48" s="321"/>
      <c r="AE48" s="321"/>
      <c r="AF48" s="321"/>
      <c r="AG48" s="1363"/>
      <c r="AH48" s="321"/>
      <c r="AI48" s="321"/>
      <c r="AJ48" s="321"/>
      <c r="AK48" s="321"/>
      <c r="AL48" s="321"/>
      <c r="AM48" s="1364"/>
    </row>
    <row r="49" spans="1:49" ht="13.5" customHeight="1" x14ac:dyDescent="0.25">
      <c r="A49" s="119" t="s">
        <v>500</v>
      </c>
      <c r="B49" s="437" t="s">
        <v>1</v>
      </c>
      <c r="C49" s="1732">
        <f>REDU!C30</f>
        <v>3930000</v>
      </c>
      <c r="D49" s="1734">
        <v>0</v>
      </c>
      <c r="E49" s="1734"/>
      <c r="F49" s="1735"/>
      <c r="G49" s="1739">
        <v>0</v>
      </c>
      <c r="H49" s="1734"/>
      <c r="I49" s="1735"/>
      <c r="J49" s="1739">
        <v>10</v>
      </c>
      <c r="K49" s="1734"/>
      <c r="L49" s="1735"/>
      <c r="M49" s="1739">
        <v>20</v>
      </c>
      <c r="N49" s="1734"/>
      <c r="O49" s="1735"/>
      <c r="P49" s="1739">
        <v>30</v>
      </c>
      <c r="Q49" s="1734"/>
      <c r="R49" s="1735"/>
      <c r="S49" s="1739">
        <v>40</v>
      </c>
      <c r="T49" s="1734"/>
      <c r="U49" s="1735"/>
      <c r="V49" s="1739">
        <v>50</v>
      </c>
      <c r="W49" s="1734"/>
      <c r="X49" s="1735"/>
      <c r="Y49" s="1739">
        <v>60</v>
      </c>
      <c r="Z49" s="1734"/>
      <c r="AA49" s="1735"/>
      <c r="AB49" s="1740">
        <v>70</v>
      </c>
      <c r="AC49" s="1741"/>
      <c r="AD49" s="1742"/>
      <c r="AE49" s="1739">
        <v>80</v>
      </c>
      <c r="AF49" s="1734"/>
      <c r="AG49" s="1735"/>
      <c r="AH49" s="1743">
        <v>90</v>
      </c>
      <c r="AI49" s="1744"/>
      <c r="AJ49" s="1745"/>
      <c r="AK49" s="1743">
        <v>100</v>
      </c>
      <c r="AL49" s="1744"/>
      <c r="AM49" s="1745"/>
    </row>
    <row r="50" spans="1:49" ht="13.5" customHeight="1" x14ac:dyDescent="0.25">
      <c r="A50" s="101"/>
      <c r="B50" s="438" t="s">
        <v>2</v>
      </c>
      <c r="C50" s="1733"/>
      <c r="D50" s="139">
        <v>0</v>
      </c>
      <c r="E50" s="137"/>
      <c r="F50" s="138">
        <v>0</v>
      </c>
      <c r="G50" s="139">
        <v>0</v>
      </c>
      <c r="H50" s="137"/>
      <c r="I50" s="138">
        <v>0</v>
      </c>
      <c r="J50" s="325">
        <v>0</v>
      </c>
      <c r="K50" s="323"/>
      <c r="L50" s="326">
        <v>0</v>
      </c>
      <c r="M50" s="322">
        <v>0</v>
      </c>
      <c r="N50" s="323"/>
      <c r="O50" s="322">
        <v>0</v>
      </c>
      <c r="P50" s="325">
        <v>5</v>
      </c>
      <c r="Q50" s="323"/>
      <c r="R50" s="368">
        <v>5</v>
      </c>
      <c r="S50" s="322">
        <v>8</v>
      </c>
      <c r="T50" s="323"/>
      <c r="U50" s="324">
        <v>8</v>
      </c>
      <c r="V50" s="325">
        <v>8</v>
      </c>
      <c r="W50" s="323"/>
      <c r="X50" s="324">
        <v>8</v>
      </c>
      <c r="Y50" s="322">
        <v>8</v>
      </c>
      <c r="Z50" s="323"/>
      <c r="AA50" s="322">
        <v>8</v>
      </c>
      <c r="AB50" s="327">
        <v>28</v>
      </c>
      <c r="AC50" s="323"/>
      <c r="AD50" s="324">
        <v>28</v>
      </c>
      <c r="AE50" s="328">
        <v>28</v>
      </c>
      <c r="AF50" s="323"/>
      <c r="AG50" s="420">
        <v>28</v>
      </c>
      <c r="AH50" s="329">
        <v>54</v>
      </c>
      <c r="AI50" s="330"/>
      <c r="AJ50" s="331">
        <v>54</v>
      </c>
      <c r="AK50" s="332">
        <v>100</v>
      </c>
      <c r="AL50" s="330"/>
      <c r="AM50" s="1365">
        <v>100</v>
      </c>
    </row>
    <row r="51" spans="1:49" ht="13.5" customHeight="1" x14ac:dyDescent="0.25">
      <c r="A51" s="106"/>
      <c r="B51" s="91"/>
      <c r="C51" s="1348"/>
      <c r="D51" s="1746">
        <v>0</v>
      </c>
      <c r="E51" s="1746"/>
      <c r="F51" s="1747"/>
      <c r="G51" s="1746">
        <v>0</v>
      </c>
      <c r="H51" s="1746"/>
      <c r="I51" s="1747"/>
      <c r="J51" s="1807">
        <v>0</v>
      </c>
      <c r="K51" s="1808"/>
      <c r="L51" s="1809"/>
      <c r="M51" s="1807">
        <v>0</v>
      </c>
      <c r="N51" s="1808"/>
      <c r="O51" s="1809"/>
      <c r="P51" s="1807">
        <v>5</v>
      </c>
      <c r="Q51" s="1808"/>
      <c r="R51" s="1809"/>
      <c r="S51" s="1807">
        <v>8</v>
      </c>
      <c r="T51" s="1808"/>
      <c r="U51" s="1809"/>
      <c r="V51" s="1807">
        <v>8</v>
      </c>
      <c r="W51" s="1808"/>
      <c r="X51" s="1809"/>
      <c r="Y51" s="1807">
        <v>8</v>
      </c>
      <c r="Z51" s="1808"/>
      <c r="AA51" s="1809"/>
      <c r="AB51" s="1807">
        <v>28</v>
      </c>
      <c r="AC51" s="1808"/>
      <c r="AD51" s="1809"/>
      <c r="AE51" s="1807">
        <v>28</v>
      </c>
      <c r="AF51" s="1808"/>
      <c r="AG51" s="1809"/>
      <c r="AH51" s="1810">
        <v>54</v>
      </c>
      <c r="AI51" s="1811"/>
      <c r="AJ51" s="1812"/>
      <c r="AK51" s="1810">
        <v>100</v>
      </c>
      <c r="AL51" s="1811"/>
      <c r="AM51" s="1812"/>
    </row>
    <row r="52" spans="1:49" ht="13.5" customHeight="1" x14ac:dyDescent="0.25">
      <c r="A52" s="101"/>
      <c r="B52" s="90"/>
      <c r="C52" s="134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36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7"/>
      <c r="AF52" s="77"/>
      <c r="AG52" s="367"/>
      <c r="AH52" s="77"/>
      <c r="AI52" s="77"/>
      <c r="AJ52" s="77"/>
      <c r="AK52" s="77"/>
      <c r="AL52" s="77"/>
      <c r="AM52" s="1360"/>
    </row>
    <row r="53" spans="1:49" s="1" customFormat="1" ht="13.5" customHeight="1" x14ac:dyDescent="0.25">
      <c r="A53" s="1138" t="s">
        <v>476</v>
      </c>
      <c r="B53" s="426" t="s">
        <v>87</v>
      </c>
      <c r="C53" s="1726">
        <f>C57</f>
        <v>1500000</v>
      </c>
      <c r="D53" s="1790">
        <v>0</v>
      </c>
      <c r="E53" s="1790"/>
      <c r="F53" s="1791"/>
      <c r="G53" s="1789">
        <v>20</v>
      </c>
      <c r="H53" s="1790"/>
      <c r="I53" s="1791"/>
      <c r="J53" s="1789">
        <v>25</v>
      </c>
      <c r="K53" s="1790"/>
      <c r="L53" s="1791"/>
      <c r="M53" s="1789">
        <v>30</v>
      </c>
      <c r="N53" s="1790"/>
      <c r="O53" s="1791"/>
      <c r="P53" s="1789">
        <v>40</v>
      </c>
      <c r="Q53" s="1790"/>
      <c r="R53" s="1791"/>
      <c r="S53" s="1789">
        <v>50</v>
      </c>
      <c r="T53" s="1790"/>
      <c r="U53" s="1791"/>
      <c r="V53" s="1789">
        <v>60</v>
      </c>
      <c r="W53" s="1790"/>
      <c r="X53" s="1791"/>
      <c r="Y53" s="1789">
        <v>70</v>
      </c>
      <c r="Z53" s="1790"/>
      <c r="AA53" s="1791"/>
      <c r="AB53" s="1789">
        <v>80</v>
      </c>
      <c r="AC53" s="1790"/>
      <c r="AD53" s="1791"/>
      <c r="AE53" s="1789">
        <v>85</v>
      </c>
      <c r="AF53" s="1790"/>
      <c r="AG53" s="1791"/>
      <c r="AH53" s="1789">
        <v>90</v>
      </c>
      <c r="AI53" s="1790"/>
      <c r="AJ53" s="1791"/>
      <c r="AK53" s="1789">
        <v>100</v>
      </c>
      <c r="AL53" s="1790"/>
      <c r="AM53" s="1791"/>
      <c r="AU53" s="1127">
        <f>REDU!C32</f>
        <v>1500000</v>
      </c>
    </row>
    <row r="54" spans="1:49" s="1" customFormat="1" ht="13.5" customHeight="1" x14ac:dyDescent="0.25">
      <c r="A54" s="1139"/>
      <c r="B54" s="1712" t="s">
        <v>86</v>
      </c>
      <c r="C54" s="1727"/>
      <c r="D54" s="1140">
        <v>0</v>
      </c>
      <c r="E54" s="1141"/>
      <c r="F54" s="1142">
        <v>0</v>
      </c>
      <c r="G54" s="1140"/>
      <c r="H54" s="1141"/>
      <c r="I54" s="1140"/>
      <c r="J54" s="1143">
        <v>72</v>
      </c>
      <c r="K54" s="1141"/>
      <c r="L54" s="1144">
        <v>72</v>
      </c>
      <c r="M54" s="1140">
        <v>72</v>
      </c>
      <c r="N54" s="1141"/>
      <c r="O54" s="1140">
        <v>72</v>
      </c>
      <c r="P54" s="1143">
        <v>87</v>
      </c>
      <c r="Q54" s="1141"/>
      <c r="R54" s="1145">
        <v>87</v>
      </c>
      <c r="S54" s="1140">
        <v>90</v>
      </c>
      <c r="T54" s="1141"/>
      <c r="U54" s="1142">
        <v>90</v>
      </c>
      <c r="V54" s="1143">
        <v>90</v>
      </c>
      <c r="W54" s="1141"/>
      <c r="X54" s="1142">
        <v>90</v>
      </c>
      <c r="Y54" s="1140">
        <v>90</v>
      </c>
      <c r="Z54" s="1141"/>
      <c r="AA54" s="1140">
        <v>90</v>
      </c>
      <c r="AB54" s="1146">
        <v>93</v>
      </c>
      <c r="AC54" s="1141"/>
      <c r="AD54" s="1142">
        <v>93</v>
      </c>
      <c r="AE54" s="1147">
        <v>93</v>
      </c>
      <c r="AF54" s="1141"/>
      <c r="AG54" s="1148">
        <v>93</v>
      </c>
      <c r="AH54" s="1154">
        <v>93</v>
      </c>
      <c r="AI54" s="1150"/>
      <c r="AJ54" s="1155">
        <v>93</v>
      </c>
      <c r="AK54" s="1149">
        <v>100</v>
      </c>
      <c r="AL54" s="1150"/>
      <c r="AM54" s="1362">
        <v>100</v>
      </c>
    </row>
    <row r="55" spans="1:49" ht="13.5" customHeight="1" x14ac:dyDescent="0.25">
      <c r="A55" s="1174"/>
      <c r="B55" s="1713"/>
      <c r="C55" s="1355"/>
      <c r="D55" s="1784">
        <v>0</v>
      </c>
      <c r="E55" s="1784"/>
      <c r="F55" s="1785"/>
      <c r="G55" s="1783"/>
      <c r="H55" s="1784"/>
      <c r="I55" s="1785"/>
      <c r="J55" s="1783">
        <v>72</v>
      </c>
      <c r="K55" s="1784"/>
      <c r="L55" s="1785"/>
      <c r="M55" s="1783">
        <v>72</v>
      </c>
      <c r="N55" s="1784"/>
      <c r="O55" s="1785"/>
      <c r="P55" s="1783">
        <v>87</v>
      </c>
      <c r="Q55" s="1784"/>
      <c r="R55" s="1785"/>
      <c r="S55" s="1783">
        <v>90</v>
      </c>
      <c r="T55" s="1784"/>
      <c r="U55" s="1785"/>
      <c r="V55" s="1783">
        <v>90</v>
      </c>
      <c r="W55" s="1784"/>
      <c r="X55" s="1785"/>
      <c r="Y55" s="1783">
        <v>90</v>
      </c>
      <c r="Z55" s="1784"/>
      <c r="AA55" s="1785"/>
      <c r="AB55" s="1783">
        <v>93</v>
      </c>
      <c r="AC55" s="1784"/>
      <c r="AD55" s="1785"/>
      <c r="AE55" s="1783">
        <v>93</v>
      </c>
      <c r="AF55" s="1784"/>
      <c r="AG55" s="1785"/>
      <c r="AH55" s="1786">
        <v>93</v>
      </c>
      <c r="AI55" s="1787"/>
      <c r="AJ55" s="1788"/>
      <c r="AK55" s="1786">
        <v>100</v>
      </c>
      <c r="AL55" s="1787"/>
      <c r="AM55" s="1788"/>
    </row>
    <row r="56" spans="1:49" ht="13.5" customHeight="1" x14ac:dyDescent="0.25">
      <c r="A56" s="101"/>
      <c r="B56" s="88"/>
      <c r="C56" s="1354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36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367"/>
      <c r="AH56" s="77"/>
      <c r="AI56" s="77"/>
      <c r="AJ56" s="77"/>
      <c r="AK56" s="77"/>
      <c r="AL56" s="77"/>
      <c r="AM56" s="1360"/>
    </row>
    <row r="57" spans="1:49" ht="13.5" customHeight="1" x14ac:dyDescent="0.25">
      <c r="A57" s="119" t="s">
        <v>501</v>
      </c>
      <c r="B57" s="437" t="s">
        <v>3</v>
      </c>
      <c r="C57" s="1118">
        <f>REDU!C34</f>
        <v>1500000</v>
      </c>
      <c r="D57" s="1734">
        <v>0</v>
      </c>
      <c r="E57" s="1734"/>
      <c r="F57" s="1735"/>
      <c r="G57" s="1739">
        <v>20</v>
      </c>
      <c r="H57" s="1734"/>
      <c r="I57" s="1735"/>
      <c r="J57" s="1739">
        <v>25</v>
      </c>
      <c r="K57" s="1734"/>
      <c r="L57" s="1735"/>
      <c r="M57" s="1739">
        <v>30</v>
      </c>
      <c r="N57" s="1734"/>
      <c r="O57" s="1735"/>
      <c r="P57" s="1739">
        <v>40</v>
      </c>
      <c r="Q57" s="1734"/>
      <c r="R57" s="1735"/>
      <c r="S57" s="1739">
        <v>50</v>
      </c>
      <c r="T57" s="1734"/>
      <c r="U57" s="1735"/>
      <c r="V57" s="1739">
        <v>60</v>
      </c>
      <c r="W57" s="1734"/>
      <c r="X57" s="1735"/>
      <c r="Y57" s="1739">
        <v>70</v>
      </c>
      <c r="Z57" s="1734"/>
      <c r="AA57" s="1735"/>
      <c r="AB57" s="1739">
        <v>80</v>
      </c>
      <c r="AC57" s="1734"/>
      <c r="AD57" s="1735"/>
      <c r="AE57" s="1739">
        <v>85</v>
      </c>
      <c r="AF57" s="1734"/>
      <c r="AG57" s="1735"/>
      <c r="AH57" s="1739">
        <v>90</v>
      </c>
      <c r="AI57" s="1734"/>
      <c r="AJ57" s="1735"/>
      <c r="AK57" s="1739">
        <v>100</v>
      </c>
      <c r="AL57" s="1734"/>
      <c r="AM57" s="1735"/>
    </row>
    <row r="58" spans="1:49" ht="13.5" customHeight="1" x14ac:dyDescent="0.25">
      <c r="A58" s="104"/>
      <c r="B58" s="1706" t="s">
        <v>4</v>
      </c>
      <c r="C58" s="1119"/>
      <c r="D58" s="139">
        <v>0</v>
      </c>
      <c r="E58" s="137"/>
      <c r="F58" s="138">
        <v>0</v>
      </c>
      <c r="G58" s="139">
        <v>70</v>
      </c>
      <c r="H58" s="137"/>
      <c r="I58" s="138">
        <v>70</v>
      </c>
      <c r="J58" s="136">
        <v>72</v>
      </c>
      <c r="K58" s="137"/>
      <c r="L58" s="140">
        <v>72</v>
      </c>
      <c r="M58" s="141">
        <v>72</v>
      </c>
      <c r="N58" s="137"/>
      <c r="O58" s="139">
        <v>72</v>
      </c>
      <c r="P58" s="136">
        <v>87</v>
      </c>
      <c r="Q58" s="137"/>
      <c r="R58" s="362">
        <v>87</v>
      </c>
      <c r="S58" s="141">
        <v>90</v>
      </c>
      <c r="T58" s="137"/>
      <c r="U58" s="138">
        <v>90</v>
      </c>
      <c r="V58" s="136">
        <v>90</v>
      </c>
      <c r="W58" s="137"/>
      <c r="X58" s="138">
        <v>90</v>
      </c>
      <c r="Y58" s="141">
        <v>90</v>
      </c>
      <c r="Z58" s="137"/>
      <c r="AA58" s="139">
        <v>90</v>
      </c>
      <c r="AB58" s="142">
        <v>93</v>
      </c>
      <c r="AC58" s="137"/>
      <c r="AD58" s="138">
        <v>93</v>
      </c>
      <c r="AE58" s="143">
        <v>93</v>
      </c>
      <c r="AF58" s="137"/>
      <c r="AG58" s="419">
        <v>93</v>
      </c>
      <c r="AH58" s="144">
        <v>93</v>
      </c>
      <c r="AI58" s="145"/>
      <c r="AJ58" s="146">
        <v>93</v>
      </c>
      <c r="AK58" s="147">
        <v>100</v>
      </c>
      <c r="AL58" s="145"/>
      <c r="AM58" s="1361">
        <v>100</v>
      </c>
    </row>
    <row r="59" spans="1:49" ht="13.5" customHeight="1" x14ac:dyDescent="0.25">
      <c r="A59" s="106"/>
      <c r="B59" s="1707"/>
      <c r="C59" s="1120"/>
      <c r="D59" s="1746">
        <v>0</v>
      </c>
      <c r="E59" s="1746"/>
      <c r="F59" s="1747"/>
      <c r="G59" s="1746">
        <v>70</v>
      </c>
      <c r="H59" s="1746"/>
      <c r="I59" s="1747"/>
      <c r="J59" s="1748">
        <v>72</v>
      </c>
      <c r="K59" s="1746"/>
      <c r="L59" s="1747"/>
      <c r="M59" s="1748">
        <v>72</v>
      </c>
      <c r="N59" s="1746"/>
      <c r="O59" s="1747"/>
      <c r="P59" s="1748">
        <v>87</v>
      </c>
      <c r="Q59" s="1746"/>
      <c r="R59" s="1747"/>
      <c r="S59" s="1748">
        <v>90</v>
      </c>
      <c r="T59" s="1746"/>
      <c r="U59" s="1747"/>
      <c r="V59" s="1748">
        <v>90</v>
      </c>
      <c r="W59" s="1746"/>
      <c r="X59" s="1747"/>
      <c r="Y59" s="1748">
        <v>90</v>
      </c>
      <c r="Z59" s="1746"/>
      <c r="AA59" s="1747"/>
      <c r="AB59" s="1748">
        <v>93</v>
      </c>
      <c r="AC59" s="1746"/>
      <c r="AD59" s="1747"/>
      <c r="AE59" s="1748">
        <v>93</v>
      </c>
      <c r="AF59" s="1746"/>
      <c r="AG59" s="1747"/>
      <c r="AH59" s="1749">
        <v>93</v>
      </c>
      <c r="AI59" s="1750"/>
      <c r="AJ59" s="1751"/>
      <c r="AK59" s="1749">
        <v>100</v>
      </c>
      <c r="AL59" s="1750"/>
      <c r="AM59" s="1751"/>
    </row>
    <row r="60" spans="1:49" ht="13.5" customHeight="1" x14ac:dyDescent="0.25">
      <c r="A60" s="101"/>
      <c r="B60" s="90"/>
      <c r="C60" s="134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36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367"/>
      <c r="AH60" s="77"/>
      <c r="AI60" s="77"/>
      <c r="AJ60" s="77"/>
      <c r="AK60" s="77"/>
      <c r="AL60" s="77"/>
      <c r="AM60" s="1360"/>
    </row>
    <row r="61" spans="1:49" s="1" customFormat="1" ht="13.5" customHeight="1" x14ac:dyDescent="0.25">
      <c r="A61" s="1138" t="s">
        <v>477</v>
      </c>
      <c r="B61" s="426" t="s">
        <v>111</v>
      </c>
      <c r="C61" s="1726">
        <f>C65</f>
        <v>2500000</v>
      </c>
      <c r="D61" s="1790">
        <v>10</v>
      </c>
      <c r="E61" s="1790"/>
      <c r="F61" s="1791"/>
      <c r="G61" s="1789">
        <v>20</v>
      </c>
      <c r="H61" s="1790"/>
      <c r="I61" s="1791"/>
      <c r="J61" s="1789">
        <v>25</v>
      </c>
      <c r="K61" s="1790"/>
      <c r="L61" s="1791"/>
      <c r="M61" s="1789">
        <v>30</v>
      </c>
      <c r="N61" s="1790"/>
      <c r="O61" s="1791"/>
      <c r="P61" s="1789">
        <v>40</v>
      </c>
      <c r="Q61" s="1790"/>
      <c r="R61" s="1791"/>
      <c r="S61" s="1789">
        <v>50</v>
      </c>
      <c r="T61" s="1790"/>
      <c r="U61" s="1791"/>
      <c r="V61" s="1789">
        <v>60</v>
      </c>
      <c r="W61" s="1790"/>
      <c r="X61" s="1791"/>
      <c r="Y61" s="1789">
        <v>70</v>
      </c>
      <c r="Z61" s="1790"/>
      <c r="AA61" s="1791"/>
      <c r="AB61" s="1792">
        <v>80</v>
      </c>
      <c r="AC61" s="1793"/>
      <c r="AD61" s="1794"/>
      <c r="AE61" s="1789">
        <v>85</v>
      </c>
      <c r="AF61" s="1790"/>
      <c r="AG61" s="1791"/>
      <c r="AH61" s="1795">
        <v>90</v>
      </c>
      <c r="AI61" s="1796"/>
      <c r="AJ61" s="1797"/>
      <c r="AK61" s="1795">
        <v>100</v>
      </c>
      <c r="AL61" s="1796"/>
      <c r="AM61" s="1797"/>
      <c r="AP61"/>
      <c r="AQ61"/>
      <c r="AR61"/>
      <c r="AS61"/>
      <c r="AT61"/>
      <c r="AU61" s="206">
        <f>REDU!C36</f>
        <v>2500000</v>
      </c>
      <c r="AV61"/>
      <c r="AW61"/>
    </row>
    <row r="62" spans="1:49" s="1" customFormat="1" ht="13.5" customHeight="1" x14ac:dyDescent="0.25">
      <c r="A62" s="1139"/>
      <c r="B62" s="1712" t="s">
        <v>451</v>
      </c>
      <c r="C62" s="1727"/>
      <c r="D62" s="1140">
        <v>0</v>
      </c>
      <c r="E62" s="1141"/>
      <c r="F62" s="1142">
        <v>0</v>
      </c>
      <c r="G62" s="1140">
        <v>30</v>
      </c>
      <c r="H62" s="1141"/>
      <c r="I62" s="1140">
        <v>30</v>
      </c>
      <c r="J62" s="1143">
        <v>32</v>
      </c>
      <c r="K62" s="1141"/>
      <c r="L62" s="1144">
        <v>32</v>
      </c>
      <c r="M62" s="1140">
        <v>32</v>
      </c>
      <c r="N62" s="1141"/>
      <c r="O62" s="1140">
        <v>32</v>
      </c>
      <c r="P62" s="1143">
        <v>32</v>
      </c>
      <c r="Q62" s="1141"/>
      <c r="R62" s="1145">
        <v>32</v>
      </c>
      <c r="S62" s="1140">
        <v>32</v>
      </c>
      <c r="T62" s="1141"/>
      <c r="U62" s="1142">
        <v>32</v>
      </c>
      <c r="V62" s="1143">
        <v>32</v>
      </c>
      <c r="W62" s="1141"/>
      <c r="X62" s="1142">
        <v>32</v>
      </c>
      <c r="Y62" s="1140">
        <v>32</v>
      </c>
      <c r="Z62" s="1141"/>
      <c r="AA62" s="1140">
        <v>32</v>
      </c>
      <c r="AB62" s="1146">
        <v>48</v>
      </c>
      <c r="AC62" s="1141"/>
      <c r="AD62" s="1142">
        <v>48</v>
      </c>
      <c r="AE62" s="1147">
        <v>48</v>
      </c>
      <c r="AF62" s="1141"/>
      <c r="AG62" s="1148">
        <v>48</v>
      </c>
      <c r="AH62" s="1154">
        <v>83</v>
      </c>
      <c r="AI62" s="1150"/>
      <c r="AJ62" s="1155">
        <v>83</v>
      </c>
      <c r="AK62" s="1149">
        <v>100</v>
      </c>
      <c r="AL62" s="1150"/>
      <c r="AM62" s="1362">
        <v>100</v>
      </c>
      <c r="AP62" s="1867" t="s">
        <v>598</v>
      </c>
      <c r="AQ62" s="1868"/>
      <c r="AR62" s="1869"/>
      <c r="AS62" s="303"/>
      <c r="AT62" s="303" t="s">
        <v>593</v>
      </c>
      <c r="AU62" s="303"/>
      <c r="AV62" s="303"/>
      <c r="AW62" s="303"/>
    </row>
    <row r="63" spans="1:49" ht="13.5" customHeight="1" x14ac:dyDescent="0.25">
      <c r="A63" s="1174"/>
      <c r="B63" s="1713"/>
      <c r="C63" s="1355"/>
      <c r="D63" s="1784">
        <v>0</v>
      </c>
      <c r="E63" s="1784"/>
      <c r="F63" s="1785"/>
      <c r="G63" s="1783">
        <v>30</v>
      </c>
      <c r="H63" s="1784"/>
      <c r="I63" s="1785"/>
      <c r="J63" s="1783">
        <v>32</v>
      </c>
      <c r="K63" s="1784"/>
      <c r="L63" s="1785"/>
      <c r="M63" s="1783">
        <v>32</v>
      </c>
      <c r="N63" s="1784"/>
      <c r="O63" s="1785"/>
      <c r="P63" s="1783">
        <v>32</v>
      </c>
      <c r="Q63" s="1784"/>
      <c r="R63" s="1785"/>
      <c r="S63" s="1783">
        <v>32</v>
      </c>
      <c r="T63" s="1784"/>
      <c r="U63" s="1785"/>
      <c r="V63" s="1783">
        <v>32</v>
      </c>
      <c r="W63" s="1784"/>
      <c r="X63" s="1785"/>
      <c r="Y63" s="1783">
        <v>32</v>
      </c>
      <c r="Z63" s="1784"/>
      <c r="AA63" s="1785"/>
      <c r="AB63" s="1783">
        <v>48</v>
      </c>
      <c r="AC63" s="1784"/>
      <c r="AD63" s="1785"/>
      <c r="AE63" s="1783">
        <v>48</v>
      </c>
      <c r="AF63" s="1784"/>
      <c r="AG63" s="1785"/>
      <c r="AH63" s="1786">
        <v>83</v>
      </c>
      <c r="AI63" s="1787"/>
      <c r="AJ63" s="1788"/>
      <c r="AK63" s="1786">
        <v>100</v>
      </c>
      <c r="AL63" s="1787"/>
      <c r="AM63" s="1788"/>
      <c r="AP63" s="304" t="s">
        <v>600</v>
      </c>
      <c r="AQ63" s="305"/>
      <c r="AR63" s="306" t="s">
        <v>601</v>
      </c>
      <c r="AS63" s="1870" t="s">
        <v>598</v>
      </c>
      <c r="AT63" s="1871"/>
      <c r="AU63" s="303" t="s">
        <v>702</v>
      </c>
      <c r="AV63" s="303"/>
      <c r="AW63" s="303"/>
    </row>
    <row r="64" spans="1:49" ht="13.5" customHeight="1" x14ac:dyDescent="0.25">
      <c r="A64" s="101"/>
      <c r="B64" s="88"/>
      <c r="C64" s="1354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36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367"/>
      <c r="AH64" s="77"/>
      <c r="AI64" s="77"/>
      <c r="AJ64" s="77"/>
      <c r="AK64" s="77"/>
      <c r="AL64" s="77"/>
      <c r="AM64" s="1360"/>
      <c r="AP64" s="1872" t="s">
        <v>602</v>
      </c>
      <c r="AQ64" s="1873"/>
      <c r="AR64" s="1874"/>
      <c r="AS64" s="1870" t="s">
        <v>600</v>
      </c>
      <c r="AT64" s="1871"/>
      <c r="AU64" s="303" t="s">
        <v>703</v>
      </c>
      <c r="AV64" s="303"/>
      <c r="AW64" s="303"/>
    </row>
    <row r="65" spans="1:49" ht="13.5" customHeight="1" x14ac:dyDescent="0.25">
      <c r="A65" s="119" t="s">
        <v>502</v>
      </c>
      <c r="B65" s="437" t="s">
        <v>5</v>
      </c>
      <c r="C65" s="1732">
        <f>REDU!C38</f>
        <v>2500000</v>
      </c>
      <c r="D65" s="1814">
        <v>10</v>
      </c>
      <c r="E65" s="1814"/>
      <c r="F65" s="1815"/>
      <c r="G65" s="1813">
        <v>20</v>
      </c>
      <c r="H65" s="1814"/>
      <c r="I65" s="1815"/>
      <c r="J65" s="1813">
        <v>25</v>
      </c>
      <c r="K65" s="1814"/>
      <c r="L65" s="1815"/>
      <c r="M65" s="1813">
        <v>30</v>
      </c>
      <c r="N65" s="1814"/>
      <c r="O65" s="1815"/>
      <c r="P65" s="1813">
        <v>40</v>
      </c>
      <c r="Q65" s="1814"/>
      <c r="R65" s="1815"/>
      <c r="S65" s="1813">
        <v>50</v>
      </c>
      <c r="T65" s="1814"/>
      <c r="U65" s="1815"/>
      <c r="V65" s="1813">
        <v>60</v>
      </c>
      <c r="W65" s="1814"/>
      <c r="X65" s="1815"/>
      <c r="Y65" s="1813">
        <v>70</v>
      </c>
      <c r="Z65" s="1814"/>
      <c r="AA65" s="1815"/>
      <c r="AB65" s="1816">
        <v>80</v>
      </c>
      <c r="AC65" s="1817"/>
      <c r="AD65" s="1818"/>
      <c r="AE65" s="1813">
        <v>85</v>
      </c>
      <c r="AF65" s="1814"/>
      <c r="AG65" s="1815"/>
      <c r="AH65" s="1819">
        <v>90</v>
      </c>
      <c r="AI65" s="1820"/>
      <c r="AJ65" s="1821"/>
      <c r="AK65" s="1819">
        <v>100</v>
      </c>
      <c r="AL65" s="1820"/>
      <c r="AM65" s="1821"/>
      <c r="AP65" s="303"/>
      <c r="AQ65" s="303"/>
      <c r="AR65" s="303"/>
      <c r="AS65" s="1871" t="s">
        <v>601</v>
      </c>
      <c r="AT65" s="1871"/>
      <c r="AU65" s="303" t="s">
        <v>704</v>
      </c>
      <c r="AV65" s="303"/>
      <c r="AW65" s="303"/>
    </row>
    <row r="66" spans="1:49" ht="13.5" customHeight="1" x14ac:dyDescent="0.25">
      <c r="A66" s="101"/>
      <c r="B66" s="1704" t="s">
        <v>6</v>
      </c>
      <c r="C66" s="1733"/>
      <c r="D66" s="139">
        <v>0</v>
      </c>
      <c r="E66" s="137"/>
      <c r="F66" s="138">
        <v>0</v>
      </c>
      <c r="G66" s="139">
        <v>30</v>
      </c>
      <c r="H66" s="137"/>
      <c r="I66" s="139">
        <v>30</v>
      </c>
      <c r="J66" s="136">
        <v>32</v>
      </c>
      <c r="K66" s="137"/>
      <c r="L66" s="140">
        <v>32</v>
      </c>
      <c r="M66" s="141">
        <v>32</v>
      </c>
      <c r="N66" s="137"/>
      <c r="O66" s="139">
        <v>32</v>
      </c>
      <c r="P66" s="136">
        <v>32</v>
      </c>
      <c r="Q66" s="137"/>
      <c r="R66" s="362">
        <v>32</v>
      </c>
      <c r="S66" s="141">
        <v>32</v>
      </c>
      <c r="T66" s="137"/>
      <c r="U66" s="138">
        <v>32</v>
      </c>
      <c r="V66" s="136">
        <v>32</v>
      </c>
      <c r="W66" s="137"/>
      <c r="X66" s="138">
        <v>32</v>
      </c>
      <c r="Y66" s="141">
        <v>32</v>
      </c>
      <c r="Z66" s="137"/>
      <c r="AA66" s="139">
        <v>32</v>
      </c>
      <c r="AB66" s="142">
        <v>48</v>
      </c>
      <c r="AC66" s="137"/>
      <c r="AD66" s="138">
        <v>48</v>
      </c>
      <c r="AE66" s="143">
        <v>48</v>
      </c>
      <c r="AF66" s="137"/>
      <c r="AG66" s="419">
        <v>48</v>
      </c>
      <c r="AH66" s="144">
        <v>83</v>
      </c>
      <c r="AI66" s="145"/>
      <c r="AJ66" s="146">
        <v>83</v>
      </c>
      <c r="AK66" s="147">
        <v>100</v>
      </c>
      <c r="AL66" s="145"/>
      <c r="AM66" s="1361">
        <v>100</v>
      </c>
      <c r="AP66" s="303"/>
      <c r="AQ66" s="303"/>
      <c r="AR66" s="303"/>
      <c r="AS66" s="1871" t="s">
        <v>602</v>
      </c>
      <c r="AT66" s="1871"/>
      <c r="AU66" s="303" t="s">
        <v>426</v>
      </c>
      <c r="AV66" s="303"/>
      <c r="AW66" s="303"/>
    </row>
    <row r="67" spans="1:49" ht="13.5" customHeight="1" x14ac:dyDescent="0.25">
      <c r="A67" s="106"/>
      <c r="B67" s="1705"/>
      <c r="C67" s="1348"/>
      <c r="D67" s="1746">
        <v>0</v>
      </c>
      <c r="E67" s="1746"/>
      <c r="F67" s="1747"/>
      <c r="G67" s="1748">
        <v>30</v>
      </c>
      <c r="H67" s="1746"/>
      <c r="I67" s="1747"/>
      <c r="J67" s="1748">
        <v>32</v>
      </c>
      <c r="K67" s="1746"/>
      <c r="L67" s="1747"/>
      <c r="M67" s="1748">
        <v>32</v>
      </c>
      <c r="N67" s="1746"/>
      <c r="O67" s="1747"/>
      <c r="P67" s="1748">
        <v>32</v>
      </c>
      <c r="Q67" s="1746"/>
      <c r="R67" s="1747"/>
      <c r="S67" s="1748">
        <v>32</v>
      </c>
      <c r="T67" s="1746"/>
      <c r="U67" s="1747"/>
      <c r="V67" s="1748">
        <v>32</v>
      </c>
      <c r="W67" s="1746"/>
      <c r="X67" s="1747"/>
      <c r="Y67" s="1748">
        <v>32</v>
      </c>
      <c r="Z67" s="1746"/>
      <c r="AA67" s="1747"/>
      <c r="AB67" s="1748">
        <v>48</v>
      </c>
      <c r="AC67" s="1746"/>
      <c r="AD67" s="1747"/>
      <c r="AE67" s="1748">
        <v>48</v>
      </c>
      <c r="AF67" s="1746"/>
      <c r="AG67" s="1747"/>
      <c r="AH67" s="1749">
        <v>83</v>
      </c>
      <c r="AI67" s="1750"/>
      <c r="AJ67" s="1751"/>
      <c r="AK67" s="1749">
        <v>100</v>
      </c>
      <c r="AL67" s="1750"/>
      <c r="AM67" s="1751"/>
    </row>
    <row r="68" spans="1:49" ht="13.5" customHeight="1" x14ac:dyDescent="0.25">
      <c r="A68" s="152"/>
      <c r="B68" s="153"/>
      <c r="C68" s="154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36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367"/>
      <c r="AH68" s="77"/>
      <c r="AI68" s="77"/>
      <c r="AJ68" s="77"/>
      <c r="AK68" s="77"/>
      <c r="AL68" s="77"/>
      <c r="AM68" s="1360"/>
    </row>
    <row r="69" spans="1:49" s="1" customFormat="1" ht="13.5" customHeight="1" x14ac:dyDescent="0.25">
      <c r="A69" s="1138" t="s">
        <v>478</v>
      </c>
      <c r="B69" s="426" t="s">
        <v>110</v>
      </c>
      <c r="C69" s="1726">
        <f>C73</f>
        <v>4500000</v>
      </c>
      <c r="D69" s="1790">
        <v>5</v>
      </c>
      <c r="E69" s="1790"/>
      <c r="F69" s="1791"/>
      <c r="G69" s="1789">
        <v>10</v>
      </c>
      <c r="H69" s="1790"/>
      <c r="I69" s="1791"/>
      <c r="J69" s="1789">
        <v>20</v>
      </c>
      <c r="K69" s="1790"/>
      <c r="L69" s="1791"/>
      <c r="M69" s="1789">
        <v>30</v>
      </c>
      <c r="N69" s="1790"/>
      <c r="O69" s="1791"/>
      <c r="P69" s="1789">
        <v>40</v>
      </c>
      <c r="Q69" s="1790"/>
      <c r="R69" s="1791"/>
      <c r="S69" s="1789">
        <v>50</v>
      </c>
      <c r="T69" s="1790"/>
      <c r="U69" s="1791"/>
      <c r="V69" s="1789">
        <v>60</v>
      </c>
      <c r="W69" s="1790"/>
      <c r="X69" s="1791"/>
      <c r="Y69" s="1789">
        <v>60</v>
      </c>
      <c r="Z69" s="1790"/>
      <c r="AA69" s="1791"/>
      <c r="AB69" s="1792">
        <v>80</v>
      </c>
      <c r="AC69" s="1793"/>
      <c r="AD69" s="1794"/>
      <c r="AE69" s="1789">
        <v>85</v>
      </c>
      <c r="AF69" s="1790"/>
      <c r="AG69" s="1791"/>
      <c r="AH69" s="1795">
        <v>90</v>
      </c>
      <c r="AI69" s="1796"/>
      <c r="AJ69" s="1797"/>
      <c r="AK69" s="1795">
        <v>100</v>
      </c>
      <c r="AL69" s="1796"/>
      <c r="AM69" s="1797"/>
      <c r="AU69" s="1127">
        <f>REDU!C44</f>
        <v>4500000</v>
      </c>
    </row>
    <row r="70" spans="1:49" s="1" customFormat="1" ht="13.5" customHeight="1" x14ac:dyDescent="0.25">
      <c r="A70" s="1139"/>
      <c r="B70" s="1712" t="s">
        <v>88</v>
      </c>
      <c r="C70" s="1727"/>
      <c r="D70" s="1140">
        <v>0</v>
      </c>
      <c r="E70" s="1141"/>
      <c r="F70" s="1142">
        <v>0</v>
      </c>
      <c r="G70" s="1140">
        <v>0</v>
      </c>
      <c r="H70" s="1141"/>
      <c r="I70" s="1140">
        <v>0</v>
      </c>
      <c r="J70" s="1143">
        <v>0</v>
      </c>
      <c r="K70" s="1141"/>
      <c r="L70" s="1144">
        <v>0</v>
      </c>
      <c r="M70" s="1140">
        <v>0</v>
      </c>
      <c r="N70" s="1141"/>
      <c r="O70" s="1140">
        <v>0</v>
      </c>
      <c r="P70" s="1143">
        <v>16</v>
      </c>
      <c r="Q70" s="1141"/>
      <c r="R70" s="1145">
        <v>16</v>
      </c>
      <c r="S70" s="1140">
        <v>16</v>
      </c>
      <c r="T70" s="1141"/>
      <c r="U70" s="1142">
        <v>16</v>
      </c>
      <c r="V70" s="1143">
        <v>16</v>
      </c>
      <c r="W70" s="1141"/>
      <c r="X70" s="1142">
        <v>16</v>
      </c>
      <c r="Y70" s="1140">
        <v>16</v>
      </c>
      <c r="Z70" s="1141"/>
      <c r="AA70" s="1140">
        <v>16</v>
      </c>
      <c r="AB70" s="1146">
        <v>19</v>
      </c>
      <c r="AC70" s="1141"/>
      <c r="AD70" s="1142">
        <v>19</v>
      </c>
      <c r="AE70" s="1147">
        <v>19</v>
      </c>
      <c r="AF70" s="1141"/>
      <c r="AG70" s="1148">
        <v>19</v>
      </c>
      <c r="AH70" s="1154">
        <v>42</v>
      </c>
      <c r="AI70" s="1150"/>
      <c r="AJ70" s="1155">
        <v>42</v>
      </c>
      <c r="AK70" s="1149">
        <v>99</v>
      </c>
      <c r="AL70" s="1150"/>
      <c r="AM70" s="1362">
        <v>99</v>
      </c>
    </row>
    <row r="71" spans="1:49" ht="13.5" customHeight="1" x14ac:dyDescent="0.25">
      <c r="A71" s="1174"/>
      <c r="B71" s="1713"/>
      <c r="C71" s="1761"/>
      <c r="D71" s="1784">
        <v>0</v>
      </c>
      <c r="E71" s="1784"/>
      <c r="F71" s="1785"/>
      <c r="G71" s="1783">
        <v>0</v>
      </c>
      <c r="H71" s="1784"/>
      <c r="I71" s="1785"/>
      <c r="J71" s="1783">
        <v>0</v>
      </c>
      <c r="K71" s="1784"/>
      <c r="L71" s="1785"/>
      <c r="M71" s="1783">
        <v>0</v>
      </c>
      <c r="N71" s="1784"/>
      <c r="O71" s="1785"/>
      <c r="P71" s="1783">
        <v>16</v>
      </c>
      <c r="Q71" s="1784"/>
      <c r="R71" s="1785"/>
      <c r="S71" s="1783">
        <v>16</v>
      </c>
      <c r="T71" s="1784"/>
      <c r="U71" s="1785"/>
      <c r="V71" s="1783">
        <v>16</v>
      </c>
      <c r="W71" s="1784"/>
      <c r="X71" s="1785"/>
      <c r="Y71" s="1783">
        <v>16</v>
      </c>
      <c r="Z71" s="1784"/>
      <c r="AA71" s="1785"/>
      <c r="AB71" s="1783">
        <v>19</v>
      </c>
      <c r="AC71" s="1784"/>
      <c r="AD71" s="1785"/>
      <c r="AE71" s="1783">
        <v>19</v>
      </c>
      <c r="AF71" s="1784"/>
      <c r="AG71" s="1785"/>
      <c r="AH71" s="1786">
        <v>42</v>
      </c>
      <c r="AI71" s="1787"/>
      <c r="AJ71" s="1788"/>
      <c r="AK71" s="1786">
        <v>99</v>
      </c>
      <c r="AL71" s="1787"/>
      <c r="AM71" s="1788"/>
    </row>
    <row r="72" spans="1:49" ht="13.5" customHeight="1" x14ac:dyDescent="0.25">
      <c r="A72" s="101"/>
      <c r="B72" s="88"/>
      <c r="C72" s="1354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36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367"/>
      <c r="AH72" s="77"/>
      <c r="AI72" s="77"/>
      <c r="AJ72" s="77"/>
      <c r="AK72" s="77"/>
      <c r="AL72" s="77"/>
      <c r="AM72" s="1360"/>
    </row>
    <row r="73" spans="1:49" ht="13.5" customHeight="1" x14ac:dyDescent="0.25">
      <c r="A73" s="119" t="s">
        <v>503</v>
      </c>
      <c r="B73" s="437" t="s">
        <v>7</v>
      </c>
      <c r="C73" s="1732">
        <f>REDU!C46</f>
        <v>4500000</v>
      </c>
      <c r="D73" s="1734">
        <v>5</v>
      </c>
      <c r="E73" s="1734"/>
      <c r="F73" s="1735"/>
      <c r="G73" s="1739">
        <v>10</v>
      </c>
      <c r="H73" s="1734"/>
      <c r="I73" s="1735"/>
      <c r="J73" s="1739">
        <v>20</v>
      </c>
      <c r="K73" s="1734"/>
      <c r="L73" s="1735"/>
      <c r="M73" s="1739">
        <v>30</v>
      </c>
      <c r="N73" s="1734"/>
      <c r="O73" s="1735"/>
      <c r="P73" s="1739">
        <v>40</v>
      </c>
      <c r="Q73" s="1734"/>
      <c r="R73" s="1735"/>
      <c r="S73" s="1739">
        <v>50</v>
      </c>
      <c r="T73" s="1734"/>
      <c r="U73" s="1735"/>
      <c r="V73" s="1739">
        <v>60</v>
      </c>
      <c r="W73" s="1734"/>
      <c r="X73" s="1735"/>
      <c r="Y73" s="1739">
        <v>60</v>
      </c>
      <c r="Z73" s="1734"/>
      <c r="AA73" s="1735"/>
      <c r="AB73" s="1740">
        <v>80</v>
      </c>
      <c r="AC73" s="1741"/>
      <c r="AD73" s="1742"/>
      <c r="AE73" s="1739">
        <v>85</v>
      </c>
      <c r="AF73" s="1734"/>
      <c r="AG73" s="1735"/>
      <c r="AH73" s="1743">
        <v>90</v>
      </c>
      <c r="AI73" s="1744"/>
      <c r="AJ73" s="1745"/>
      <c r="AK73" s="1743">
        <v>100</v>
      </c>
      <c r="AL73" s="1744"/>
      <c r="AM73" s="1745"/>
    </row>
    <row r="74" spans="1:49" ht="13.5" customHeight="1" x14ac:dyDescent="0.25">
      <c r="A74" s="101"/>
      <c r="B74" s="1706" t="s">
        <v>8</v>
      </c>
      <c r="C74" s="1733"/>
      <c r="D74" s="139">
        <v>0</v>
      </c>
      <c r="E74" s="137"/>
      <c r="F74" s="138">
        <v>0</v>
      </c>
      <c r="G74" s="139">
        <v>0</v>
      </c>
      <c r="H74" s="137"/>
      <c r="I74" s="139">
        <v>0</v>
      </c>
      <c r="J74" s="136">
        <v>0</v>
      </c>
      <c r="K74" s="137"/>
      <c r="L74" s="140">
        <v>0</v>
      </c>
      <c r="M74" s="141">
        <v>0</v>
      </c>
      <c r="N74" s="137"/>
      <c r="O74" s="139">
        <v>0</v>
      </c>
      <c r="P74" s="136">
        <v>16</v>
      </c>
      <c r="Q74" s="137"/>
      <c r="R74" s="362">
        <v>16</v>
      </c>
      <c r="S74" s="141">
        <v>16</v>
      </c>
      <c r="T74" s="137"/>
      <c r="U74" s="138">
        <v>16</v>
      </c>
      <c r="V74" s="136">
        <v>16</v>
      </c>
      <c r="W74" s="137"/>
      <c r="X74" s="138">
        <v>16</v>
      </c>
      <c r="Y74" s="141">
        <v>16</v>
      </c>
      <c r="Z74" s="137"/>
      <c r="AA74" s="139">
        <v>16</v>
      </c>
      <c r="AB74" s="142">
        <v>19</v>
      </c>
      <c r="AC74" s="137"/>
      <c r="AD74" s="138">
        <v>19</v>
      </c>
      <c r="AE74" s="143">
        <v>19</v>
      </c>
      <c r="AF74" s="137"/>
      <c r="AG74" s="419">
        <v>19</v>
      </c>
      <c r="AH74" s="144">
        <v>42</v>
      </c>
      <c r="AI74" s="145"/>
      <c r="AJ74" s="146">
        <v>42</v>
      </c>
      <c r="AK74" s="147">
        <v>99</v>
      </c>
      <c r="AL74" s="145"/>
      <c r="AM74" s="1361">
        <v>99</v>
      </c>
    </row>
    <row r="75" spans="1:49" ht="13.5" customHeight="1" x14ac:dyDescent="0.25">
      <c r="A75" s="106"/>
      <c r="B75" s="1707"/>
      <c r="C75" s="1348"/>
      <c r="D75" s="1746">
        <v>0</v>
      </c>
      <c r="E75" s="1746"/>
      <c r="F75" s="1747"/>
      <c r="G75" s="1748">
        <v>0</v>
      </c>
      <c r="H75" s="1746"/>
      <c r="I75" s="1747"/>
      <c r="J75" s="1748">
        <v>0</v>
      </c>
      <c r="K75" s="1746"/>
      <c r="L75" s="1747"/>
      <c r="M75" s="1748">
        <v>0</v>
      </c>
      <c r="N75" s="1746"/>
      <c r="O75" s="1747"/>
      <c r="P75" s="1748">
        <v>16</v>
      </c>
      <c r="Q75" s="1746"/>
      <c r="R75" s="1747"/>
      <c r="S75" s="1748">
        <v>16</v>
      </c>
      <c r="T75" s="1746"/>
      <c r="U75" s="1747"/>
      <c r="V75" s="1748">
        <v>16</v>
      </c>
      <c r="W75" s="1746"/>
      <c r="X75" s="1747"/>
      <c r="Y75" s="1748">
        <v>16</v>
      </c>
      <c r="Z75" s="1746"/>
      <c r="AA75" s="1747"/>
      <c r="AB75" s="1748">
        <v>19</v>
      </c>
      <c r="AC75" s="1746"/>
      <c r="AD75" s="1747"/>
      <c r="AE75" s="1748">
        <v>19</v>
      </c>
      <c r="AF75" s="1746"/>
      <c r="AG75" s="1747"/>
      <c r="AH75" s="1749">
        <v>42</v>
      </c>
      <c r="AI75" s="1750"/>
      <c r="AJ75" s="1751"/>
      <c r="AK75" s="1749">
        <v>99</v>
      </c>
      <c r="AL75" s="1750"/>
      <c r="AM75" s="1751"/>
    </row>
    <row r="76" spans="1:49" ht="13.5" customHeight="1" x14ac:dyDescent="0.25">
      <c r="A76" s="101"/>
      <c r="B76" s="90"/>
      <c r="C76" s="134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36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367"/>
      <c r="AH76" s="77"/>
      <c r="AI76" s="77"/>
      <c r="AJ76" s="77"/>
      <c r="AK76" s="77"/>
      <c r="AL76" s="77"/>
      <c r="AM76" s="1360"/>
    </row>
    <row r="77" spans="1:49" s="1" customFormat="1" ht="13.5" customHeight="1" x14ac:dyDescent="0.25">
      <c r="A77" s="1138" t="s">
        <v>479</v>
      </c>
      <c r="B77" s="426" t="s">
        <v>813</v>
      </c>
      <c r="C77" s="1726">
        <f>C81</f>
        <v>4950000</v>
      </c>
      <c r="D77" s="1790">
        <v>5</v>
      </c>
      <c r="E77" s="1790"/>
      <c r="F77" s="1791"/>
      <c r="G77" s="1789">
        <v>10</v>
      </c>
      <c r="H77" s="1790"/>
      <c r="I77" s="1791"/>
      <c r="J77" s="1789">
        <v>20</v>
      </c>
      <c r="K77" s="1790"/>
      <c r="L77" s="1791"/>
      <c r="M77" s="1789">
        <v>30</v>
      </c>
      <c r="N77" s="1790"/>
      <c r="O77" s="1791"/>
      <c r="P77" s="1789">
        <v>40</v>
      </c>
      <c r="Q77" s="1790"/>
      <c r="R77" s="1791"/>
      <c r="S77" s="1789">
        <v>50</v>
      </c>
      <c r="T77" s="1790"/>
      <c r="U77" s="1791"/>
      <c r="V77" s="1789">
        <v>60</v>
      </c>
      <c r="W77" s="1790"/>
      <c r="X77" s="1791"/>
      <c r="Y77" s="1789">
        <v>60</v>
      </c>
      <c r="Z77" s="1790"/>
      <c r="AA77" s="1791"/>
      <c r="AB77" s="1792">
        <v>80</v>
      </c>
      <c r="AC77" s="1793"/>
      <c r="AD77" s="1794"/>
      <c r="AE77" s="1789">
        <v>85</v>
      </c>
      <c r="AF77" s="1790"/>
      <c r="AG77" s="1791"/>
      <c r="AH77" s="1795">
        <v>90</v>
      </c>
      <c r="AI77" s="1796"/>
      <c r="AJ77" s="1797"/>
      <c r="AK77" s="1795">
        <v>100</v>
      </c>
      <c r="AL77" s="1796"/>
      <c r="AM77" s="1797"/>
      <c r="AU77" s="1127">
        <f>REDU!C48</f>
        <v>4950000</v>
      </c>
    </row>
    <row r="78" spans="1:49" s="1" customFormat="1" ht="13.5" customHeight="1" x14ac:dyDescent="0.25">
      <c r="A78" s="1139"/>
      <c r="B78" s="1712" t="s">
        <v>982</v>
      </c>
      <c r="C78" s="1727"/>
      <c r="D78" s="1140">
        <v>0</v>
      </c>
      <c r="E78" s="1141"/>
      <c r="F78" s="1142">
        <v>0</v>
      </c>
      <c r="G78" s="1140">
        <v>1</v>
      </c>
      <c r="H78" s="1141"/>
      <c r="I78" s="1140">
        <v>1</v>
      </c>
      <c r="J78" s="1143">
        <v>31</v>
      </c>
      <c r="K78" s="1141"/>
      <c r="L78" s="1144">
        <v>31</v>
      </c>
      <c r="M78" s="1140">
        <v>40</v>
      </c>
      <c r="N78" s="1141"/>
      <c r="O78" s="1140">
        <v>40</v>
      </c>
      <c r="P78" s="1143">
        <v>49</v>
      </c>
      <c r="Q78" s="1141"/>
      <c r="R78" s="1145">
        <v>49</v>
      </c>
      <c r="S78" s="1140">
        <v>51</v>
      </c>
      <c r="T78" s="1141"/>
      <c r="U78" s="1142">
        <v>51</v>
      </c>
      <c r="V78" s="1143">
        <v>51</v>
      </c>
      <c r="W78" s="1141"/>
      <c r="X78" s="1142">
        <v>51</v>
      </c>
      <c r="Y78" s="1140">
        <v>51</v>
      </c>
      <c r="Z78" s="1141"/>
      <c r="AA78" s="1140">
        <v>51</v>
      </c>
      <c r="AB78" s="1146">
        <v>70</v>
      </c>
      <c r="AC78" s="1141"/>
      <c r="AD78" s="1142">
        <v>70</v>
      </c>
      <c r="AE78" s="1181">
        <v>70</v>
      </c>
      <c r="AF78" s="1150"/>
      <c r="AG78" s="1148">
        <v>70</v>
      </c>
      <c r="AH78" s="1154">
        <v>88</v>
      </c>
      <c r="AI78" s="1150"/>
      <c r="AJ78" s="1155">
        <v>88</v>
      </c>
      <c r="AK78" s="1149">
        <v>100</v>
      </c>
      <c r="AL78" s="1150"/>
      <c r="AM78" s="1362">
        <v>100</v>
      </c>
    </row>
    <row r="79" spans="1:49" ht="13.5" customHeight="1" x14ac:dyDescent="0.25">
      <c r="A79" s="1174"/>
      <c r="B79" s="1713"/>
      <c r="C79" s="1355"/>
      <c r="D79" s="1784">
        <v>0</v>
      </c>
      <c r="E79" s="1784"/>
      <c r="F79" s="1785"/>
      <c r="G79" s="1783">
        <v>1</v>
      </c>
      <c r="H79" s="1784"/>
      <c r="I79" s="1785"/>
      <c r="J79" s="1783">
        <v>31</v>
      </c>
      <c r="K79" s="1784"/>
      <c r="L79" s="1785"/>
      <c r="M79" s="1783">
        <v>40</v>
      </c>
      <c r="N79" s="1784"/>
      <c r="O79" s="1785"/>
      <c r="P79" s="1783">
        <v>49</v>
      </c>
      <c r="Q79" s="1784"/>
      <c r="R79" s="1785"/>
      <c r="S79" s="1783">
        <v>51</v>
      </c>
      <c r="T79" s="1784"/>
      <c r="U79" s="1785"/>
      <c r="V79" s="1783">
        <v>51</v>
      </c>
      <c r="W79" s="1784"/>
      <c r="X79" s="1785"/>
      <c r="Y79" s="1783">
        <v>51</v>
      </c>
      <c r="Z79" s="1784"/>
      <c r="AA79" s="1785"/>
      <c r="AB79" s="1783">
        <v>70</v>
      </c>
      <c r="AC79" s="1784"/>
      <c r="AD79" s="1785"/>
      <c r="AE79" s="1783">
        <v>70</v>
      </c>
      <c r="AF79" s="1784"/>
      <c r="AG79" s="1785"/>
      <c r="AH79" s="1786">
        <v>88</v>
      </c>
      <c r="AI79" s="1787"/>
      <c r="AJ79" s="1788"/>
      <c r="AK79" s="1786">
        <v>100</v>
      </c>
      <c r="AL79" s="1787"/>
      <c r="AM79" s="1788"/>
    </row>
    <row r="80" spans="1:49" ht="13.5" customHeight="1" x14ac:dyDescent="0.25">
      <c r="A80" s="101"/>
      <c r="B80" s="88"/>
      <c r="C80" s="1354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36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367"/>
      <c r="AH80" s="77"/>
      <c r="AI80" s="77"/>
      <c r="AJ80" s="77"/>
      <c r="AK80" s="77"/>
      <c r="AL80" s="77"/>
      <c r="AM80" s="1360"/>
    </row>
    <row r="81" spans="1:47" ht="13.5" customHeight="1" x14ac:dyDescent="0.25">
      <c r="A81" s="119" t="s">
        <v>504</v>
      </c>
      <c r="B81" s="437" t="s">
        <v>814</v>
      </c>
      <c r="C81" s="1732">
        <f>REDU!C50</f>
        <v>4950000</v>
      </c>
      <c r="D81" s="1734">
        <v>5</v>
      </c>
      <c r="E81" s="1734"/>
      <c r="F81" s="1735"/>
      <c r="G81" s="1739">
        <v>10</v>
      </c>
      <c r="H81" s="1734"/>
      <c r="I81" s="1735"/>
      <c r="J81" s="1739">
        <v>20</v>
      </c>
      <c r="K81" s="1734"/>
      <c r="L81" s="1735"/>
      <c r="M81" s="1739">
        <v>30</v>
      </c>
      <c r="N81" s="1734"/>
      <c r="O81" s="1735"/>
      <c r="P81" s="1739">
        <v>40</v>
      </c>
      <c r="Q81" s="1734"/>
      <c r="R81" s="1735"/>
      <c r="S81" s="1739">
        <v>50</v>
      </c>
      <c r="T81" s="1734"/>
      <c r="U81" s="1735"/>
      <c r="V81" s="1739">
        <v>60</v>
      </c>
      <c r="W81" s="1734"/>
      <c r="X81" s="1735"/>
      <c r="Y81" s="1739">
        <v>60</v>
      </c>
      <c r="Z81" s="1734"/>
      <c r="AA81" s="1735"/>
      <c r="AB81" s="1740">
        <v>80</v>
      </c>
      <c r="AC81" s="1741"/>
      <c r="AD81" s="1742"/>
      <c r="AE81" s="1739">
        <v>85</v>
      </c>
      <c r="AF81" s="1734"/>
      <c r="AG81" s="1735"/>
      <c r="AH81" s="1743">
        <v>90</v>
      </c>
      <c r="AI81" s="1744"/>
      <c r="AJ81" s="1745"/>
      <c r="AK81" s="1743">
        <v>100</v>
      </c>
      <c r="AL81" s="1744"/>
      <c r="AM81" s="1745"/>
    </row>
    <row r="82" spans="1:47" ht="13.5" customHeight="1" x14ac:dyDescent="0.25">
      <c r="A82" s="101"/>
      <c r="B82" s="438" t="s">
        <v>983</v>
      </c>
      <c r="C82" s="1733"/>
      <c r="D82" s="139">
        <v>0</v>
      </c>
      <c r="E82" s="137"/>
      <c r="F82" s="138">
        <v>0</v>
      </c>
      <c r="G82" s="139">
        <v>1</v>
      </c>
      <c r="H82" s="137"/>
      <c r="I82" s="139">
        <v>1</v>
      </c>
      <c r="J82" s="136">
        <v>31</v>
      </c>
      <c r="K82" s="137"/>
      <c r="L82" s="140">
        <v>31</v>
      </c>
      <c r="M82" s="141">
        <v>49</v>
      </c>
      <c r="N82" s="137"/>
      <c r="O82" s="139">
        <v>49</v>
      </c>
      <c r="P82" s="136">
        <v>49</v>
      </c>
      <c r="Q82" s="137"/>
      <c r="R82" s="362">
        <v>49</v>
      </c>
      <c r="S82" s="141">
        <v>51</v>
      </c>
      <c r="T82" s="137"/>
      <c r="U82" s="138">
        <v>51</v>
      </c>
      <c r="V82" s="136">
        <v>51</v>
      </c>
      <c r="W82" s="137"/>
      <c r="X82" s="138">
        <v>51</v>
      </c>
      <c r="Y82" s="141">
        <v>51</v>
      </c>
      <c r="Z82" s="137"/>
      <c r="AA82" s="139">
        <v>51</v>
      </c>
      <c r="AB82" s="142">
        <v>70</v>
      </c>
      <c r="AC82" s="137"/>
      <c r="AD82" s="138">
        <v>70</v>
      </c>
      <c r="AE82" s="143">
        <v>70</v>
      </c>
      <c r="AF82" s="137"/>
      <c r="AG82" s="419">
        <v>70</v>
      </c>
      <c r="AH82" s="329">
        <v>88</v>
      </c>
      <c r="AI82" s="330"/>
      <c r="AJ82" s="331">
        <v>88</v>
      </c>
      <c r="AK82" s="332">
        <v>100</v>
      </c>
      <c r="AL82" s="330"/>
      <c r="AM82" s="1365">
        <v>100</v>
      </c>
    </row>
    <row r="83" spans="1:47" ht="13.5" customHeight="1" x14ac:dyDescent="0.25">
      <c r="A83" s="106"/>
      <c r="B83" s="91"/>
      <c r="C83" s="1348"/>
      <c r="D83" s="1746">
        <v>0</v>
      </c>
      <c r="E83" s="1746"/>
      <c r="F83" s="1747"/>
      <c r="G83" s="1748">
        <v>1</v>
      </c>
      <c r="H83" s="1746"/>
      <c r="I83" s="1747"/>
      <c r="J83" s="1748">
        <v>31</v>
      </c>
      <c r="K83" s="1746"/>
      <c r="L83" s="1747"/>
      <c r="M83" s="1748">
        <v>49</v>
      </c>
      <c r="N83" s="1746"/>
      <c r="O83" s="1747"/>
      <c r="P83" s="1748">
        <v>49</v>
      </c>
      <c r="Q83" s="1746"/>
      <c r="R83" s="1747"/>
      <c r="S83" s="1748">
        <v>51</v>
      </c>
      <c r="T83" s="1746"/>
      <c r="U83" s="1747"/>
      <c r="V83" s="1748">
        <v>51</v>
      </c>
      <c r="W83" s="1746"/>
      <c r="X83" s="1747"/>
      <c r="Y83" s="1748">
        <v>51</v>
      </c>
      <c r="Z83" s="1746"/>
      <c r="AA83" s="1747"/>
      <c r="AB83" s="1748">
        <v>70</v>
      </c>
      <c r="AC83" s="1746"/>
      <c r="AD83" s="1747"/>
      <c r="AE83" s="1748">
        <v>70</v>
      </c>
      <c r="AF83" s="1746"/>
      <c r="AG83" s="1747"/>
      <c r="AH83" s="1810">
        <v>88</v>
      </c>
      <c r="AI83" s="1811"/>
      <c r="AJ83" s="1812"/>
      <c r="AK83" s="1810">
        <v>100</v>
      </c>
      <c r="AL83" s="1811"/>
      <c r="AM83" s="1812"/>
    </row>
    <row r="84" spans="1:47" ht="13.5" customHeight="1" x14ac:dyDescent="0.25">
      <c r="A84" s="184"/>
      <c r="B84" s="108"/>
      <c r="C84" s="109"/>
      <c r="D84" s="185"/>
      <c r="E84" s="185"/>
      <c r="F84" s="185"/>
      <c r="G84" s="185"/>
      <c r="H84" s="185"/>
      <c r="I84" s="185"/>
      <c r="J84" s="185"/>
      <c r="K84" s="185"/>
      <c r="L84" s="185"/>
      <c r="M84" s="185"/>
      <c r="N84" s="185"/>
      <c r="O84" s="185"/>
      <c r="P84" s="185"/>
      <c r="Q84" s="185"/>
      <c r="R84" s="369"/>
      <c r="S84" s="185"/>
      <c r="T84" s="185"/>
      <c r="U84" s="185"/>
      <c r="V84" s="185"/>
      <c r="W84" s="185"/>
      <c r="X84" s="185"/>
      <c r="Y84" s="185"/>
      <c r="Z84" s="185"/>
      <c r="AA84" s="185"/>
      <c r="AB84" s="185"/>
      <c r="AC84" s="185"/>
      <c r="AD84" s="185"/>
      <c r="AE84" s="185"/>
      <c r="AF84" s="185"/>
      <c r="AG84" s="369"/>
      <c r="AH84" s="186"/>
      <c r="AI84" s="187"/>
      <c r="AJ84" s="187"/>
      <c r="AK84" s="186"/>
      <c r="AL84" s="187"/>
      <c r="AM84" s="187"/>
    </row>
    <row r="85" spans="1:47" ht="13.5" customHeight="1" x14ac:dyDescent="0.25">
      <c r="A85" s="132"/>
      <c r="B85" s="99"/>
      <c r="C85" s="100"/>
      <c r="D85" s="181"/>
      <c r="E85" s="181"/>
      <c r="F85" s="181"/>
      <c r="G85" s="181"/>
      <c r="H85" s="181"/>
      <c r="I85" s="181"/>
      <c r="J85" s="181"/>
      <c r="K85" s="181"/>
      <c r="L85" s="181"/>
      <c r="M85" s="181"/>
      <c r="N85" s="181"/>
      <c r="O85" s="181"/>
      <c r="P85" s="181"/>
      <c r="Q85" s="181"/>
      <c r="R85" s="370"/>
      <c r="S85" s="181"/>
      <c r="T85" s="181"/>
      <c r="U85" s="181"/>
      <c r="V85" s="181"/>
      <c r="W85" s="181"/>
      <c r="X85" s="181"/>
      <c r="Y85" s="181"/>
      <c r="Z85" s="181"/>
      <c r="AA85" s="181"/>
      <c r="AB85" s="181"/>
      <c r="AC85" s="181"/>
      <c r="AD85" s="181"/>
      <c r="AE85" s="181"/>
      <c r="AF85" s="181"/>
      <c r="AG85" s="370"/>
      <c r="AH85" s="182"/>
      <c r="AI85" s="183"/>
      <c r="AJ85" s="183"/>
      <c r="AK85" s="182"/>
      <c r="AL85" s="183"/>
      <c r="AM85" s="183"/>
    </row>
    <row r="86" spans="1:47" ht="13.5" customHeight="1" x14ac:dyDescent="0.25">
      <c r="A86" s="132"/>
      <c r="B86" s="99"/>
      <c r="C86" s="100"/>
      <c r="D86" s="181"/>
      <c r="E86" s="181"/>
      <c r="F86" s="181"/>
      <c r="G86" s="181"/>
      <c r="H86" s="181"/>
      <c r="I86" s="181"/>
      <c r="J86" s="181"/>
      <c r="K86" s="181"/>
      <c r="L86" s="181"/>
      <c r="M86" s="181"/>
      <c r="N86" s="181"/>
      <c r="O86" s="181"/>
      <c r="P86" s="181"/>
      <c r="Q86" s="181"/>
      <c r="R86" s="370"/>
      <c r="S86" s="181"/>
      <c r="T86" s="181"/>
      <c r="U86" s="181"/>
      <c r="V86" s="181"/>
      <c r="W86" s="181"/>
      <c r="X86" s="181"/>
      <c r="Y86" s="181"/>
      <c r="Z86" s="181"/>
      <c r="AA86" s="181"/>
      <c r="AB86" s="181"/>
      <c r="AC86" s="181"/>
      <c r="AD86" s="181"/>
      <c r="AE86" s="181"/>
      <c r="AF86" s="181"/>
      <c r="AG86" s="370"/>
      <c r="AH86" s="182"/>
      <c r="AI86" s="183"/>
      <c r="AJ86" s="183"/>
      <c r="AK86" s="182"/>
      <c r="AL86" s="183"/>
      <c r="AM86" s="183"/>
    </row>
    <row r="87" spans="1:47" ht="13.5" customHeight="1" x14ac:dyDescent="0.25">
      <c r="A87" s="132"/>
      <c r="B87" s="99"/>
      <c r="C87" s="100"/>
      <c r="D87" s="181"/>
      <c r="E87" s="181"/>
      <c r="F87" s="181"/>
      <c r="G87" s="181"/>
      <c r="H87" s="181"/>
      <c r="I87" s="181"/>
      <c r="J87" s="181"/>
      <c r="K87" s="181"/>
      <c r="L87" s="181"/>
      <c r="M87" s="181"/>
      <c r="N87" s="181"/>
      <c r="O87" s="181"/>
      <c r="P87" s="181"/>
      <c r="Q87" s="181"/>
      <c r="R87" s="370"/>
      <c r="S87" s="181"/>
      <c r="T87" s="181"/>
      <c r="U87" s="181"/>
      <c r="V87" s="181"/>
      <c r="W87" s="181"/>
      <c r="X87" s="181"/>
      <c r="Y87" s="181"/>
      <c r="Z87" s="181"/>
      <c r="AA87" s="181"/>
      <c r="AB87" s="181"/>
      <c r="AC87" s="181"/>
      <c r="AD87" s="181"/>
      <c r="AE87" s="181"/>
      <c r="AF87" s="181"/>
      <c r="AG87" s="370"/>
      <c r="AH87" s="182"/>
      <c r="AI87" s="183"/>
      <c r="AJ87" s="183"/>
      <c r="AK87" s="182"/>
      <c r="AL87" s="183">
        <v>3</v>
      </c>
      <c r="AM87" s="183"/>
    </row>
    <row r="88" spans="1:47" s="1" customFormat="1" ht="13.5" customHeight="1" x14ac:dyDescent="0.25">
      <c r="A88" s="1138" t="s">
        <v>480</v>
      </c>
      <c r="B88" s="426" t="s">
        <v>109</v>
      </c>
      <c r="C88" s="1726">
        <f>C92</f>
        <v>2500000</v>
      </c>
      <c r="D88" s="1799">
        <v>0</v>
      </c>
      <c r="E88" s="1799"/>
      <c r="F88" s="1800"/>
      <c r="G88" s="1798">
        <v>5</v>
      </c>
      <c r="H88" s="1799"/>
      <c r="I88" s="1800"/>
      <c r="J88" s="1798">
        <v>10</v>
      </c>
      <c r="K88" s="1799"/>
      <c r="L88" s="1800"/>
      <c r="M88" s="1798">
        <v>25</v>
      </c>
      <c r="N88" s="1799"/>
      <c r="O88" s="1800"/>
      <c r="P88" s="1798">
        <v>30</v>
      </c>
      <c r="Q88" s="1799"/>
      <c r="R88" s="1800"/>
      <c r="S88" s="1798">
        <v>40</v>
      </c>
      <c r="T88" s="1799"/>
      <c r="U88" s="1800"/>
      <c r="V88" s="1798">
        <v>50</v>
      </c>
      <c r="W88" s="1799"/>
      <c r="X88" s="1800"/>
      <c r="Y88" s="1798">
        <v>50</v>
      </c>
      <c r="Z88" s="1799"/>
      <c r="AA88" s="1800"/>
      <c r="AB88" s="1801">
        <v>70</v>
      </c>
      <c r="AC88" s="1802"/>
      <c r="AD88" s="1803"/>
      <c r="AE88" s="1798">
        <v>80</v>
      </c>
      <c r="AF88" s="1799"/>
      <c r="AG88" s="1800"/>
      <c r="AH88" s="1804">
        <v>90</v>
      </c>
      <c r="AI88" s="1805"/>
      <c r="AJ88" s="1806"/>
      <c r="AK88" s="1804">
        <v>100</v>
      </c>
      <c r="AL88" s="1805"/>
      <c r="AM88" s="1806"/>
    </row>
    <row r="89" spans="1:47" s="1" customFormat="1" ht="13.5" customHeight="1" x14ac:dyDescent="0.25">
      <c r="A89" s="1139"/>
      <c r="B89" s="1712" t="s">
        <v>89</v>
      </c>
      <c r="C89" s="1727"/>
      <c r="D89" s="1140">
        <v>0</v>
      </c>
      <c r="E89" s="1141"/>
      <c r="F89" s="1142">
        <v>0</v>
      </c>
      <c r="G89" s="1160">
        <v>0</v>
      </c>
      <c r="H89" s="1161"/>
      <c r="I89" s="1160">
        <v>0</v>
      </c>
      <c r="J89" s="1143">
        <v>0</v>
      </c>
      <c r="K89" s="1141"/>
      <c r="L89" s="1144">
        <v>0</v>
      </c>
      <c r="M89" s="1140">
        <v>28</v>
      </c>
      <c r="N89" s="1141"/>
      <c r="O89" s="1140">
        <v>28</v>
      </c>
      <c r="P89" s="1143">
        <v>40</v>
      </c>
      <c r="Q89" s="1141"/>
      <c r="R89" s="1145">
        <v>40</v>
      </c>
      <c r="S89" s="1140">
        <v>43</v>
      </c>
      <c r="T89" s="1141"/>
      <c r="U89" s="1142">
        <v>43</v>
      </c>
      <c r="V89" s="1143">
        <v>43</v>
      </c>
      <c r="W89" s="1141"/>
      <c r="X89" s="1142">
        <v>43</v>
      </c>
      <c r="Y89" s="1140">
        <v>43</v>
      </c>
      <c r="Z89" s="1141"/>
      <c r="AA89" s="1140">
        <v>43</v>
      </c>
      <c r="AB89" s="1146">
        <v>80</v>
      </c>
      <c r="AC89" s="1141"/>
      <c r="AD89" s="1142">
        <v>80</v>
      </c>
      <c r="AE89" s="1147">
        <v>80</v>
      </c>
      <c r="AF89" s="1141"/>
      <c r="AG89" s="1148">
        <v>80</v>
      </c>
      <c r="AH89" s="1154">
        <v>80</v>
      </c>
      <c r="AI89" s="1150"/>
      <c r="AJ89" s="1155">
        <v>80</v>
      </c>
      <c r="AK89" s="1149">
        <v>100</v>
      </c>
      <c r="AL89" s="1150"/>
      <c r="AM89" s="1362">
        <v>100</v>
      </c>
      <c r="AU89" s="1127">
        <f>REDU!C52</f>
        <v>2500000</v>
      </c>
    </row>
    <row r="90" spans="1:47" ht="13.5" customHeight="1" x14ac:dyDescent="0.25">
      <c r="A90" s="1174"/>
      <c r="B90" s="1713"/>
      <c r="C90" s="1761"/>
      <c r="D90" s="1784">
        <v>0</v>
      </c>
      <c r="E90" s="1784"/>
      <c r="F90" s="1785"/>
      <c r="G90" s="1783">
        <v>0</v>
      </c>
      <c r="H90" s="1784"/>
      <c r="I90" s="1785"/>
      <c r="J90" s="1783">
        <v>0</v>
      </c>
      <c r="K90" s="1784"/>
      <c r="L90" s="1785"/>
      <c r="M90" s="1783">
        <v>28</v>
      </c>
      <c r="N90" s="1784"/>
      <c r="O90" s="1785"/>
      <c r="P90" s="1783">
        <v>40</v>
      </c>
      <c r="Q90" s="1784"/>
      <c r="R90" s="1785"/>
      <c r="S90" s="1783">
        <v>43</v>
      </c>
      <c r="T90" s="1784"/>
      <c r="U90" s="1785"/>
      <c r="V90" s="1783">
        <v>43</v>
      </c>
      <c r="W90" s="1784"/>
      <c r="X90" s="1785"/>
      <c r="Y90" s="1783">
        <v>43</v>
      </c>
      <c r="Z90" s="1784"/>
      <c r="AA90" s="1785"/>
      <c r="AB90" s="1783">
        <v>80</v>
      </c>
      <c r="AC90" s="1784"/>
      <c r="AD90" s="1785"/>
      <c r="AE90" s="1783">
        <v>80</v>
      </c>
      <c r="AF90" s="1784"/>
      <c r="AG90" s="1785"/>
      <c r="AH90" s="1822">
        <v>80</v>
      </c>
      <c r="AI90" s="1823"/>
      <c r="AJ90" s="1824"/>
      <c r="AK90" s="1822">
        <v>100</v>
      </c>
      <c r="AL90" s="1823"/>
      <c r="AM90" s="1824"/>
    </row>
    <row r="91" spans="1:47" ht="13.5" customHeight="1" x14ac:dyDescent="0.25">
      <c r="A91" s="101"/>
      <c r="B91" s="88"/>
      <c r="C91" s="1354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36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367"/>
      <c r="AH91" s="77"/>
      <c r="AI91" s="77"/>
      <c r="AJ91" s="77"/>
      <c r="AK91" s="77"/>
      <c r="AL91" s="77"/>
      <c r="AM91" s="1360"/>
    </row>
    <row r="92" spans="1:47" ht="13.5" customHeight="1" x14ac:dyDescent="0.25">
      <c r="A92" s="119" t="s">
        <v>505</v>
      </c>
      <c r="B92" s="437" t="s">
        <v>827</v>
      </c>
      <c r="C92" s="1732">
        <f>REDU!C54</f>
        <v>2500000</v>
      </c>
      <c r="D92" s="1769">
        <v>0</v>
      </c>
      <c r="E92" s="1769"/>
      <c r="F92" s="1770"/>
      <c r="G92" s="1825">
        <v>5</v>
      </c>
      <c r="H92" s="1769"/>
      <c r="I92" s="1770"/>
      <c r="J92" s="1825">
        <v>10</v>
      </c>
      <c r="K92" s="1769"/>
      <c r="L92" s="1770"/>
      <c r="M92" s="1825">
        <v>25</v>
      </c>
      <c r="N92" s="1769"/>
      <c r="O92" s="1770"/>
      <c r="P92" s="1825">
        <v>30</v>
      </c>
      <c r="Q92" s="1769"/>
      <c r="R92" s="1770"/>
      <c r="S92" s="1825">
        <v>40</v>
      </c>
      <c r="T92" s="1769"/>
      <c r="U92" s="1770"/>
      <c r="V92" s="1825">
        <v>50</v>
      </c>
      <c r="W92" s="1769"/>
      <c r="X92" s="1770"/>
      <c r="Y92" s="1825">
        <v>50</v>
      </c>
      <c r="Z92" s="1769"/>
      <c r="AA92" s="1770"/>
      <c r="AB92" s="1826">
        <v>70</v>
      </c>
      <c r="AC92" s="1827"/>
      <c r="AD92" s="1828"/>
      <c r="AE92" s="1825">
        <v>80</v>
      </c>
      <c r="AF92" s="1769"/>
      <c r="AG92" s="1770"/>
      <c r="AH92" s="1743">
        <v>90</v>
      </c>
      <c r="AI92" s="1744"/>
      <c r="AJ92" s="1745"/>
      <c r="AK92" s="1743">
        <v>100</v>
      </c>
      <c r="AL92" s="1744"/>
      <c r="AM92" s="1745"/>
    </row>
    <row r="93" spans="1:47" ht="13.5" customHeight="1" x14ac:dyDescent="0.25">
      <c r="A93" s="104"/>
      <c r="B93" s="1356" t="s">
        <v>826</v>
      </c>
      <c r="C93" s="1733"/>
      <c r="D93" s="139">
        <v>0</v>
      </c>
      <c r="E93" s="137"/>
      <c r="F93" s="138">
        <v>0</v>
      </c>
      <c r="G93" s="139">
        <v>0</v>
      </c>
      <c r="H93" s="137"/>
      <c r="I93" s="139">
        <v>0</v>
      </c>
      <c r="J93" s="136">
        <v>0</v>
      </c>
      <c r="K93" s="137"/>
      <c r="L93" s="140">
        <v>0</v>
      </c>
      <c r="M93" s="141">
        <v>28</v>
      </c>
      <c r="N93" s="137"/>
      <c r="O93" s="139">
        <v>28</v>
      </c>
      <c r="P93" s="136">
        <v>40</v>
      </c>
      <c r="Q93" s="137"/>
      <c r="R93" s="362">
        <v>40</v>
      </c>
      <c r="S93" s="141">
        <v>43</v>
      </c>
      <c r="T93" s="137"/>
      <c r="U93" s="138">
        <v>43</v>
      </c>
      <c r="V93" s="136">
        <v>43</v>
      </c>
      <c r="W93" s="137"/>
      <c r="X93" s="138">
        <v>43</v>
      </c>
      <c r="Y93" s="141">
        <v>43</v>
      </c>
      <c r="Z93" s="137"/>
      <c r="AA93" s="139">
        <v>43</v>
      </c>
      <c r="AB93" s="142">
        <v>80</v>
      </c>
      <c r="AC93" s="137"/>
      <c r="AD93" s="138">
        <v>80</v>
      </c>
      <c r="AE93" s="143">
        <v>80</v>
      </c>
      <c r="AF93" s="137"/>
      <c r="AG93" s="419">
        <v>80</v>
      </c>
      <c r="AH93" s="329">
        <v>80</v>
      </c>
      <c r="AI93" s="330"/>
      <c r="AJ93" s="331">
        <v>80</v>
      </c>
      <c r="AK93" s="332">
        <v>100</v>
      </c>
      <c r="AL93" s="330"/>
      <c r="AM93" s="1365">
        <v>100</v>
      </c>
    </row>
    <row r="94" spans="1:47" ht="13.5" customHeight="1" x14ac:dyDescent="0.25">
      <c r="A94" s="118"/>
      <c r="B94" s="91"/>
      <c r="C94" s="1348"/>
      <c r="D94" s="1746">
        <v>0</v>
      </c>
      <c r="E94" s="1746"/>
      <c r="F94" s="1747"/>
      <c r="G94" s="1748">
        <v>0</v>
      </c>
      <c r="H94" s="1746"/>
      <c r="I94" s="1747"/>
      <c r="J94" s="1748">
        <v>0</v>
      </c>
      <c r="K94" s="1746"/>
      <c r="L94" s="1747"/>
      <c r="M94" s="1748">
        <v>28</v>
      </c>
      <c r="N94" s="1746"/>
      <c r="O94" s="1747"/>
      <c r="P94" s="1748">
        <v>40</v>
      </c>
      <c r="Q94" s="1746"/>
      <c r="R94" s="1747"/>
      <c r="S94" s="1748">
        <v>43</v>
      </c>
      <c r="T94" s="1746"/>
      <c r="U94" s="1747"/>
      <c r="V94" s="1748">
        <v>43</v>
      </c>
      <c r="W94" s="1746"/>
      <c r="X94" s="1747"/>
      <c r="Y94" s="1748">
        <v>43</v>
      </c>
      <c r="Z94" s="1746"/>
      <c r="AA94" s="1747"/>
      <c r="AB94" s="1748">
        <v>80</v>
      </c>
      <c r="AC94" s="1746"/>
      <c r="AD94" s="1747"/>
      <c r="AE94" s="1748">
        <v>80</v>
      </c>
      <c r="AF94" s="1746"/>
      <c r="AG94" s="1747"/>
      <c r="AH94" s="1810">
        <v>80</v>
      </c>
      <c r="AI94" s="1811"/>
      <c r="AJ94" s="1812"/>
      <c r="AK94" s="1810">
        <v>100</v>
      </c>
      <c r="AL94" s="1811"/>
      <c r="AM94" s="1812"/>
    </row>
    <row r="95" spans="1:47" ht="13.5" customHeight="1" x14ac:dyDescent="0.25">
      <c r="A95" s="104"/>
      <c r="B95" s="90"/>
      <c r="C95" s="134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36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367"/>
      <c r="AH95" s="77"/>
      <c r="AI95" s="77"/>
      <c r="AJ95" s="77"/>
      <c r="AK95" s="77"/>
      <c r="AL95" s="77"/>
      <c r="AM95" s="1360"/>
      <c r="AU95" s="206">
        <f>REDU!C56</f>
        <v>4000000</v>
      </c>
    </row>
    <row r="96" spans="1:47" ht="13.5" customHeight="1" x14ac:dyDescent="0.25">
      <c r="A96" s="1156" t="s">
        <v>506</v>
      </c>
      <c r="B96" s="426" t="s">
        <v>108</v>
      </c>
      <c r="C96" s="1730">
        <f>C100+C104</f>
        <v>4000000</v>
      </c>
      <c r="D96" s="1799">
        <v>0</v>
      </c>
      <c r="E96" s="1799"/>
      <c r="F96" s="1800"/>
      <c r="G96" s="1798">
        <v>0</v>
      </c>
      <c r="H96" s="1799"/>
      <c r="I96" s="1800"/>
      <c r="J96" s="1798">
        <v>0</v>
      </c>
      <c r="K96" s="1799"/>
      <c r="L96" s="1800"/>
      <c r="M96" s="1798">
        <v>0</v>
      </c>
      <c r="N96" s="1799"/>
      <c r="O96" s="1800"/>
      <c r="P96" s="1798">
        <v>20</v>
      </c>
      <c r="Q96" s="1799"/>
      <c r="R96" s="1800"/>
      <c r="S96" s="1798">
        <v>40</v>
      </c>
      <c r="T96" s="1799"/>
      <c r="U96" s="1800"/>
      <c r="V96" s="1798">
        <v>60</v>
      </c>
      <c r="W96" s="1799"/>
      <c r="X96" s="1800"/>
      <c r="Y96" s="1798">
        <v>60</v>
      </c>
      <c r="Z96" s="1799"/>
      <c r="AA96" s="1800"/>
      <c r="AB96" s="1801">
        <v>80</v>
      </c>
      <c r="AC96" s="1802"/>
      <c r="AD96" s="1803"/>
      <c r="AE96" s="1798">
        <v>85</v>
      </c>
      <c r="AF96" s="1799"/>
      <c r="AG96" s="1800"/>
      <c r="AH96" s="1804">
        <v>90</v>
      </c>
      <c r="AI96" s="1805"/>
      <c r="AJ96" s="1806"/>
      <c r="AK96" s="1804">
        <v>100</v>
      </c>
      <c r="AL96" s="1805"/>
      <c r="AM96" s="1806"/>
    </row>
    <row r="97" spans="1:49" ht="13.5" customHeight="1" x14ac:dyDescent="0.25">
      <c r="A97" s="1158"/>
      <c r="B97" s="1712" t="s">
        <v>90</v>
      </c>
      <c r="C97" s="1731"/>
      <c r="D97" s="1140">
        <v>0</v>
      </c>
      <c r="E97" s="1141"/>
      <c r="F97" s="1142">
        <v>0</v>
      </c>
      <c r="G97" s="1160">
        <v>0</v>
      </c>
      <c r="H97" s="1161"/>
      <c r="I97" s="1160">
        <v>0</v>
      </c>
      <c r="J97" s="1163">
        <v>0</v>
      </c>
      <c r="K97" s="1161"/>
      <c r="L97" s="1164">
        <v>0</v>
      </c>
      <c r="M97" s="1160">
        <v>9</v>
      </c>
      <c r="N97" s="1161"/>
      <c r="O97" s="1160">
        <v>9</v>
      </c>
      <c r="P97" s="1163">
        <v>21</v>
      </c>
      <c r="Q97" s="1161"/>
      <c r="R97" s="1165">
        <v>21</v>
      </c>
      <c r="S97" s="1160">
        <v>25</v>
      </c>
      <c r="T97" s="1161"/>
      <c r="U97" s="1162">
        <v>25</v>
      </c>
      <c r="V97" s="1163">
        <v>26</v>
      </c>
      <c r="W97" s="1161"/>
      <c r="X97" s="1162">
        <v>26</v>
      </c>
      <c r="Y97" s="1160">
        <v>26</v>
      </c>
      <c r="Z97" s="1161"/>
      <c r="AA97" s="1160">
        <v>26</v>
      </c>
      <c r="AB97" s="1166">
        <v>50</v>
      </c>
      <c r="AC97" s="1161"/>
      <c r="AD97" s="1162">
        <v>50</v>
      </c>
      <c r="AE97" s="1167">
        <v>50</v>
      </c>
      <c r="AF97" s="1161"/>
      <c r="AG97" s="1168">
        <v>50</v>
      </c>
      <c r="AH97" s="1177">
        <v>100</v>
      </c>
      <c r="AI97" s="1170"/>
      <c r="AJ97" s="1178">
        <v>100</v>
      </c>
      <c r="AK97" s="1169">
        <v>100</v>
      </c>
      <c r="AL97" s="1170"/>
      <c r="AM97" s="1366">
        <v>100</v>
      </c>
    </row>
    <row r="98" spans="1:49" ht="13.5" customHeight="1" x14ac:dyDescent="0.25">
      <c r="A98" s="1174"/>
      <c r="B98" s="1713"/>
      <c r="C98" s="1762"/>
      <c r="D98" s="1784">
        <v>0</v>
      </c>
      <c r="E98" s="1784"/>
      <c r="F98" s="1785"/>
      <c r="G98" s="1783">
        <v>0</v>
      </c>
      <c r="H98" s="1784"/>
      <c r="I98" s="1785"/>
      <c r="J98" s="1783">
        <v>0</v>
      </c>
      <c r="K98" s="1784"/>
      <c r="L98" s="1785"/>
      <c r="M98" s="1783">
        <v>9</v>
      </c>
      <c r="N98" s="1784"/>
      <c r="O98" s="1785"/>
      <c r="P98" s="1783">
        <v>21</v>
      </c>
      <c r="Q98" s="1784"/>
      <c r="R98" s="1785"/>
      <c r="S98" s="1783">
        <v>25</v>
      </c>
      <c r="T98" s="1784"/>
      <c r="U98" s="1785"/>
      <c r="V98" s="1783">
        <v>26</v>
      </c>
      <c r="W98" s="1784"/>
      <c r="X98" s="1785"/>
      <c r="Y98" s="1783">
        <v>26</v>
      </c>
      <c r="Z98" s="1784"/>
      <c r="AA98" s="1785"/>
      <c r="AB98" s="1783">
        <v>50</v>
      </c>
      <c r="AC98" s="1784"/>
      <c r="AD98" s="1785"/>
      <c r="AE98" s="1783">
        <v>50</v>
      </c>
      <c r="AF98" s="1784"/>
      <c r="AG98" s="1785"/>
      <c r="AH98" s="1786">
        <v>100</v>
      </c>
      <c r="AI98" s="1787"/>
      <c r="AJ98" s="1788"/>
      <c r="AK98" s="1786">
        <v>100</v>
      </c>
      <c r="AL98" s="1787"/>
      <c r="AM98" s="1788"/>
    </row>
    <row r="99" spans="1:49" ht="13.5" customHeight="1" x14ac:dyDescent="0.25">
      <c r="A99" s="101"/>
      <c r="B99" s="90"/>
      <c r="C99" s="134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36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367"/>
      <c r="AH99" s="77"/>
      <c r="AI99" s="77"/>
      <c r="AJ99" s="77"/>
      <c r="AK99" s="77"/>
      <c r="AL99" s="77"/>
      <c r="AM99" s="1360"/>
    </row>
    <row r="100" spans="1:49" s="1" customFormat="1" ht="13.5" customHeight="1" x14ac:dyDescent="0.25">
      <c r="A100" s="157" t="s">
        <v>481</v>
      </c>
      <c r="B100" s="437" t="s">
        <v>9</v>
      </c>
      <c r="C100" s="1728">
        <f>REDU!C58</f>
        <v>2000000</v>
      </c>
      <c r="D100" s="1734">
        <v>0</v>
      </c>
      <c r="E100" s="1734"/>
      <c r="F100" s="1735"/>
      <c r="G100" s="1739">
        <v>0</v>
      </c>
      <c r="H100" s="1734"/>
      <c r="I100" s="1735"/>
      <c r="J100" s="1739">
        <v>0</v>
      </c>
      <c r="K100" s="1734"/>
      <c r="L100" s="1735"/>
      <c r="M100" s="1739">
        <v>0</v>
      </c>
      <c r="N100" s="1734"/>
      <c r="O100" s="1735"/>
      <c r="P100" s="1739">
        <v>20</v>
      </c>
      <c r="Q100" s="1734"/>
      <c r="R100" s="1735"/>
      <c r="S100" s="1739">
        <v>40</v>
      </c>
      <c r="T100" s="1734"/>
      <c r="U100" s="1735"/>
      <c r="V100" s="1739">
        <v>60</v>
      </c>
      <c r="W100" s="1734"/>
      <c r="X100" s="1735"/>
      <c r="Y100" s="1739">
        <v>60</v>
      </c>
      <c r="Z100" s="1734"/>
      <c r="AA100" s="1735"/>
      <c r="AB100" s="1740">
        <v>80</v>
      </c>
      <c r="AC100" s="1741"/>
      <c r="AD100" s="1742"/>
      <c r="AE100" s="1739">
        <v>85</v>
      </c>
      <c r="AF100" s="1734"/>
      <c r="AG100" s="1735"/>
      <c r="AH100" s="1743">
        <v>90</v>
      </c>
      <c r="AI100" s="1744"/>
      <c r="AJ100" s="1745"/>
      <c r="AK100" s="1743">
        <v>100</v>
      </c>
      <c r="AL100" s="1744"/>
      <c r="AM100" s="1745"/>
    </row>
    <row r="101" spans="1:49" s="1" customFormat="1" ht="13.5" customHeight="1" x14ac:dyDescent="0.25">
      <c r="A101" s="113"/>
      <c r="B101" s="1356" t="s">
        <v>10</v>
      </c>
      <c r="C101" s="1729"/>
      <c r="D101" s="139">
        <v>0</v>
      </c>
      <c r="E101" s="137"/>
      <c r="F101" s="138">
        <v>0</v>
      </c>
      <c r="G101" s="139">
        <v>0</v>
      </c>
      <c r="H101" s="137"/>
      <c r="I101" s="138">
        <v>0</v>
      </c>
      <c r="J101" s="136">
        <v>0</v>
      </c>
      <c r="K101" s="137"/>
      <c r="L101" s="140">
        <v>0</v>
      </c>
      <c r="M101" s="141">
        <v>19</v>
      </c>
      <c r="N101" s="137"/>
      <c r="O101" s="139">
        <v>19</v>
      </c>
      <c r="P101" s="136">
        <v>42</v>
      </c>
      <c r="Q101" s="137"/>
      <c r="R101" s="362">
        <v>42</v>
      </c>
      <c r="S101" s="141">
        <v>46</v>
      </c>
      <c r="T101" s="137"/>
      <c r="U101" s="138">
        <v>46</v>
      </c>
      <c r="V101" s="136">
        <v>47</v>
      </c>
      <c r="W101" s="137"/>
      <c r="X101" s="138">
        <v>47</v>
      </c>
      <c r="Y101" s="141">
        <v>47</v>
      </c>
      <c r="Z101" s="137"/>
      <c r="AA101" s="139">
        <v>47</v>
      </c>
      <c r="AB101" s="142">
        <v>95</v>
      </c>
      <c r="AC101" s="137"/>
      <c r="AD101" s="138">
        <v>95</v>
      </c>
      <c r="AE101" s="143">
        <v>95</v>
      </c>
      <c r="AF101" s="137"/>
      <c r="AG101" s="419">
        <v>95</v>
      </c>
      <c r="AH101" s="1182">
        <v>100</v>
      </c>
      <c r="AI101" s="137"/>
      <c r="AJ101" s="362">
        <v>100</v>
      </c>
      <c r="AK101" s="147">
        <v>100</v>
      </c>
      <c r="AL101" s="145"/>
      <c r="AM101" s="1361">
        <v>100</v>
      </c>
    </row>
    <row r="102" spans="1:49" ht="13.5" customHeight="1" x14ac:dyDescent="0.25">
      <c r="A102" s="106"/>
      <c r="B102" s="1117"/>
      <c r="C102" s="1351"/>
      <c r="D102" s="1746">
        <v>0</v>
      </c>
      <c r="E102" s="1746"/>
      <c r="F102" s="1747"/>
      <c r="G102" s="1746">
        <v>0</v>
      </c>
      <c r="H102" s="1746"/>
      <c r="I102" s="1747"/>
      <c r="J102" s="1748">
        <v>0</v>
      </c>
      <c r="K102" s="1746"/>
      <c r="L102" s="1747"/>
      <c r="M102" s="1748">
        <v>19</v>
      </c>
      <c r="N102" s="1746"/>
      <c r="O102" s="1747"/>
      <c r="P102" s="1748">
        <v>42</v>
      </c>
      <c r="Q102" s="1746"/>
      <c r="R102" s="1747"/>
      <c r="S102" s="1748">
        <v>46</v>
      </c>
      <c r="T102" s="1746"/>
      <c r="U102" s="1747"/>
      <c r="V102" s="1748">
        <v>47</v>
      </c>
      <c r="W102" s="1746"/>
      <c r="X102" s="1747"/>
      <c r="Y102" s="1748">
        <v>47</v>
      </c>
      <c r="Z102" s="1746"/>
      <c r="AA102" s="1747"/>
      <c r="AB102" s="1748">
        <v>95</v>
      </c>
      <c r="AC102" s="1746"/>
      <c r="AD102" s="1747"/>
      <c r="AE102" s="1748">
        <v>95</v>
      </c>
      <c r="AF102" s="1746"/>
      <c r="AG102" s="1746"/>
      <c r="AH102" s="1748">
        <v>100</v>
      </c>
      <c r="AI102" s="1746"/>
      <c r="AJ102" s="1747"/>
      <c r="AK102" s="1749">
        <v>100</v>
      </c>
      <c r="AL102" s="1750"/>
      <c r="AM102" s="1751"/>
    </row>
    <row r="103" spans="1:49" ht="13.5" customHeight="1" x14ac:dyDescent="0.25">
      <c r="A103" s="101"/>
      <c r="B103" s="88"/>
      <c r="C103" s="1354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36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367"/>
      <c r="AH103" s="77"/>
      <c r="AI103" s="77"/>
      <c r="AJ103" s="77"/>
      <c r="AK103" s="77"/>
      <c r="AL103" s="77"/>
      <c r="AM103" s="1360"/>
    </row>
    <row r="104" spans="1:49" ht="13.5" customHeight="1" x14ac:dyDescent="0.25">
      <c r="A104" s="119" t="s">
        <v>507</v>
      </c>
      <c r="B104" s="437" t="s">
        <v>11</v>
      </c>
      <c r="C104" s="1732">
        <f>REDU!C60</f>
        <v>2000000</v>
      </c>
      <c r="D104" s="1734">
        <v>0</v>
      </c>
      <c r="E104" s="1734"/>
      <c r="F104" s="1735"/>
      <c r="G104" s="1739">
        <v>0</v>
      </c>
      <c r="H104" s="1734"/>
      <c r="I104" s="1735"/>
      <c r="J104" s="1739">
        <v>0</v>
      </c>
      <c r="K104" s="1734"/>
      <c r="L104" s="1735"/>
      <c r="M104" s="1739">
        <v>0</v>
      </c>
      <c r="N104" s="1734"/>
      <c r="O104" s="1735"/>
      <c r="P104" s="1739">
        <v>20</v>
      </c>
      <c r="Q104" s="1734"/>
      <c r="R104" s="1735"/>
      <c r="S104" s="1739">
        <v>40</v>
      </c>
      <c r="T104" s="1734"/>
      <c r="U104" s="1735"/>
      <c r="V104" s="1739">
        <v>60</v>
      </c>
      <c r="W104" s="1734"/>
      <c r="X104" s="1735"/>
      <c r="Y104" s="1739">
        <v>60</v>
      </c>
      <c r="Z104" s="1734"/>
      <c r="AA104" s="1735"/>
      <c r="AB104" s="1740">
        <v>80</v>
      </c>
      <c r="AC104" s="1741"/>
      <c r="AD104" s="1742"/>
      <c r="AE104" s="1739">
        <v>85</v>
      </c>
      <c r="AF104" s="1734"/>
      <c r="AG104" s="1735"/>
      <c r="AH104" s="1743">
        <v>90</v>
      </c>
      <c r="AI104" s="1744"/>
      <c r="AJ104" s="1745"/>
      <c r="AK104" s="1743">
        <v>100</v>
      </c>
      <c r="AL104" s="1744"/>
      <c r="AM104" s="1745"/>
    </row>
    <row r="105" spans="1:49" ht="13.5" customHeight="1" x14ac:dyDescent="0.25">
      <c r="A105" s="104"/>
      <c r="B105" s="1704" t="s">
        <v>12</v>
      </c>
      <c r="C105" s="1733"/>
      <c r="D105" s="139">
        <v>0</v>
      </c>
      <c r="E105" s="137"/>
      <c r="F105" s="138">
        <v>0</v>
      </c>
      <c r="G105" s="139">
        <v>0</v>
      </c>
      <c r="H105" s="137"/>
      <c r="I105" s="138">
        <v>0</v>
      </c>
      <c r="J105" s="136">
        <v>0</v>
      </c>
      <c r="K105" s="137"/>
      <c r="L105" s="140">
        <v>0</v>
      </c>
      <c r="M105" s="141">
        <v>0</v>
      </c>
      <c r="N105" s="137"/>
      <c r="O105" s="139">
        <v>0</v>
      </c>
      <c r="P105" s="136">
        <v>0</v>
      </c>
      <c r="Q105" s="137"/>
      <c r="R105" s="362">
        <v>0</v>
      </c>
      <c r="S105" s="141">
        <v>4</v>
      </c>
      <c r="T105" s="137"/>
      <c r="U105" s="138">
        <v>4</v>
      </c>
      <c r="V105" s="136">
        <v>4</v>
      </c>
      <c r="W105" s="137"/>
      <c r="X105" s="138">
        <v>4</v>
      </c>
      <c r="Y105" s="141">
        <v>4</v>
      </c>
      <c r="Z105" s="137"/>
      <c r="AA105" s="139">
        <v>4</v>
      </c>
      <c r="AB105" s="142">
        <v>5</v>
      </c>
      <c r="AC105" s="137"/>
      <c r="AD105" s="138">
        <v>5</v>
      </c>
      <c r="AE105" s="143">
        <v>5</v>
      </c>
      <c r="AF105" s="137"/>
      <c r="AG105" s="419">
        <v>5</v>
      </c>
      <c r="AH105" s="1182">
        <v>100</v>
      </c>
      <c r="AI105" s="137"/>
      <c r="AJ105" s="362">
        <v>100</v>
      </c>
      <c r="AK105" s="147">
        <v>100</v>
      </c>
      <c r="AL105" s="145"/>
      <c r="AM105" s="1361">
        <v>100</v>
      </c>
    </row>
    <row r="106" spans="1:49" ht="13.5" customHeight="1" x14ac:dyDescent="0.25">
      <c r="A106" s="118"/>
      <c r="B106" s="1705"/>
      <c r="C106" s="1348"/>
      <c r="D106" s="1746">
        <v>0</v>
      </c>
      <c r="E106" s="1746"/>
      <c r="F106" s="1747"/>
      <c r="G106" s="1746">
        <v>0</v>
      </c>
      <c r="H106" s="1746"/>
      <c r="I106" s="1747"/>
      <c r="J106" s="1748">
        <v>0</v>
      </c>
      <c r="K106" s="1746"/>
      <c r="L106" s="1747"/>
      <c r="M106" s="1748">
        <v>0</v>
      </c>
      <c r="N106" s="1746"/>
      <c r="O106" s="1747"/>
      <c r="P106" s="1748">
        <v>0</v>
      </c>
      <c r="Q106" s="1746"/>
      <c r="R106" s="1747"/>
      <c r="S106" s="1748">
        <v>4</v>
      </c>
      <c r="T106" s="1746"/>
      <c r="U106" s="1747"/>
      <c r="V106" s="1748">
        <v>4</v>
      </c>
      <c r="W106" s="1746"/>
      <c r="X106" s="1747"/>
      <c r="Y106" s="1748">
        <v>4</v>
      </c>
      <c r="Z106" s="1746"/>
      <c r="AA106" s="1747"/>
      <c r="AB106" s="1748">
        <v>5</v>
      </c>
      <c r="AC106" s="1746"/>
      <c r="AD106" s="1747"/>
      <c r="AE106" s="1748">
        <v>5</v>
      </c>
      <c r="AF106" s="1746"/>
      <c r="AG106" s="1746"/>
      <c r="AH106" s="1748">
        <v>100</v>
      </c>
      <c r="AI106" s="1746"/>
      <c r="AJ106" s="1747"/>
      <c r="AK106" s="1749">
        <v>100</v>
      </c>
      <c r="AL106" s="1750"/>
      <c r="AM106" s="1751"/>
    </row>
    <row r="107" spans="1:49" ht="13.5" customHeight="1" x14ac:dyDescent="0.25">
      <c r="A107" s="104"/>
      <c r="B107" s="90"/>
      <c r="C107" s="134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36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367"/>
      <c r="AH107" s="77"/>
      <c r="AI107" s="77"/>
      <c r="AJ107" s="77"/>
      <c r="AK107" s="77"/>
      <c r="AL107" s="77"/>
      <c r="AM107" s="1360"/>
    </row>
    <row r="108" spans="1:49" ht="13.5" customHeight="1" x14ac:dyDescent="0.25">
      <c r="A108" s="1156" t="s">
        <v>508</v>
      </c>
      <c r="B108" s="426" t="s">
        <v>107</v>
      </c>
      <c r="C108" s="1730">
        <f>C112+C116</f>
        <v>5000000</v>
      </c>
      <c r="D108" s="1799">
        <v>5</v>
      </c>
      <c r="E108" s="1799"/>
      <c r="F108" s="1800"/>
      <c r="G108" s="1798">
        <v>7</v>
      </c>
      <c r="H108" s="1799"/>
      <c r="I108" s="1800"/>
      <c r="J108" s="1798">
        <v>10</v>
      </c>
      <c r="K108" s="1799"/>
      <c r="L108" s="1800"/>
      <c r="M108" s="1798">
        <v>15</v>
      </c>
      <c r="N108" s="1799"/>
      <c r="O108" s="1800"/>
      <c r="P108" s="1798">
        <v>20</v>
      </c>
      <c r="Q108" s="1799"/>
      <c r="R108" s="1800"/>
      <c r="S108" s="1798">
        <v>50</v>
      </c>
      <c r="T108" s="1799"/>
      <c r="U108" s="1800"/>
      <c r="V108" s="1798">
        <v>75</v>
      </c>
      <c r="W108" s="1799"/>
      <c r="X108" s="1800"/>
      <c r="Y108" s="1798">
        <v>80</v>
      </c>
      <c r="Z108" s="1799"/>
      <c r="AA108" s="1800"/>
      <c r="AB108" s="1801">
        <v>85</v>
      </c>
      <c r="AC108" s="1802"/>
      <c r="AD108" s="1803"/>
      <c r="AE108" s="1798">
        <v>90</v>
      </c>
      <c r="AF108" s="1799"/>
      <c r="AG108" s="1800"/>
      <c r="AH108" s="1804">
        <v>95</v>
      </c>
      <c r="AI108" s="1805"/>
      <c r="AJ108" s="1806"/>
      <c r="AK108" s="1804">
        <v>100</v>
      </c>
      <c r="AL108" s="1805"/>
      <c r="AM108" s="1806"/>
      <c r="AU108" s="206">
        <f>REDU!C62</f>
        <v>5000000</v>
      </c>
    </row>
    <row r="109" spans="1:49" ht="13.5" customHeight="1" x14ac:dyDescent="0.25">
      <c r="A109" s="1158"/>
      <c r="B109" s="1712" t="s">
        <v>450</v>
      </c>
      <c r="C109" s="1731"/>
      <c r="D109" s="1160">
        <v>5</v>
      </c>
      <c r="E109" s="1161"/>
      <c r="F109" s="1162">
        <v>0</v>
      </c>
      <c r="G109" s="1160">
        <v>5</v>
      </c>
      <c r="H109" s="1161"/>
      <c r="I109" s="1162">
        <v>0</v>
      </c>
      <c r="J109" s="1163">
        <v>0</v>
      </c>
      <c r="K109" s="1161"/>
      <c r="L109" s="1164">
        <v>0</v>
      </c>
      <c r="M109" s="1160">
        <v>0</v>
      </c>
      <c r="N109" s="1161"/>
      <c r="O109" s="1160">
        <v>0</v>
      </c>
      <c r="P109" s="1163">
        <v>0</v>
      </c>
      <c r="Q109" s="1161"/>
      <c r="R109" s="1165">
        <v>0</v>
      </c>
      <c r="S109" s="1160">
        <v>0</v>
      </c>
      <c r="T109" s="1161"/>
      <c r="U109" s="1162">
        <v>0</v>
      </c>
      <c r="V109" s="1163">
        <v>0</v>
      </c>
      <c r="W109" s="1161"/>
      <c r="X109" s="1162">
        <v>0</v>
      </c>
      <c r="Y109" s="1160">
        <v>0</v>
      </c>
      <c r="Z109" s="1161"/>
      <c r="AA109" s="1160">
        <v>0</v>
      </c>
      <c r="AB109" s="1166">
        <v>100</v>
      </c>
      <c r="AC109" s="1161"/>
      <c r="AD109" s="1162">
        <v>100</v>
      </c>
      <c r="AE109" s="1167">
        <v>100</v>
      </c>
      <c r="AF109" s="1161"/>
      <c r="AG109" s="1168">
        <v>100</v>
      </c>
      <c r="AH109" s="1177">
        <v>100</v>
      </c>
      <c r="AI109" s="1170"/>
      <c r="AJ109" s="1178">
        <v>100</v>
      </c>
      <c r="AK109" s="1169">
        <v>100</v>
      </c>
      <c r="AL109" s="1170"/>
      <c r="AM109" s="1366">
        <v>100</v>
      </c>
      <c r="AP109" s="1867" t="s">
        <v>598</v>
      </c>
      <c r="AQ109" s="1868"/>
      <c r="AR109" s="1869"/>
      <c r="AS109" s="303"/>
      <c r="AT109" s="303" t="s">
        <v>593</v>
      </c>
      <c r="AU109" s="303"/>
      <c r="AV109" s="303"/>
      <c r="AW109" s="303"/>
    </row>
    <row r="110" spans="1:49" ht="13.5" customHeight="1" x14ac:dyDescent="0.25">
      <c r="A110" s="1174"/>
      <c r="B110" s="1713"/>
      <c r="C110" s="1762"/>
      <c r="D110" s="1784">
        <v>0</v>
      </c>
      <c r="E110" s="1784"/>
      <c r="F110" s="1785"/>
      <c r="G110" s="1784">
        <v>0</v>
      </c>
      <c r="H110" s="1784"/>
      <c r="I110" s="1785"/>
      <c r="J110" s="1783">
        <v>0</v>
      </c>
      <c r="K110" s="1784"/>
      <c r="L110" s="1785"/>
      <c r="M110" s="1783">
        <v>0</v>
      </c>
      <c r="N110" s="1784"/>
      <c r="O110" s="1785"/>
      <c r="P110" s="1783">
        <v>0</v>
      </c>
      <c r="Q110" s="1784"/>
      <c r="R110" s="1785"/>
      <c r="S110" s="1783">
        <v>0</v>
      </c>
      <c r="T110" s="1784"/>
      <c r="U110" s="1785"/>
      <c r="V110" s="1783">
        <v>0</v>
      </c>
      <c r="W110" s="1784"/>
      <c r="X110" s="1785"/>
      <c r="Y110" s="1783">
        <v>0</v>
      </c>
      <c r="Z110" s="1784"/>
      <c r="AA110" s="1785"/>
      <c r="AB110" s="1783">
        <v>100</v>
      </c>
      <c r="AC110" s="1784"/>
      <c r="AD110" s="1785"/>
      <c r="AE110" s="1783">
        <v>100</v>
      </c>
      <c r="AF110" s="1784"/>
      <c r="AG110" s="1785"/>
      <c r="AH110" s="1786">
        <v>100</v>
      </c>
      <c r="AI110" s="1787"/>
      <c r="AJ110" s="1788"/>
      <c r="AK110" s="1786">
        <v>100</v>
      </c>
      <c r="AL110" s="1787"/>
      <c r="AM110" s="1788"/>
      <c r="AP110" s="304" t="s">
        <v>600</v>
      </c>
      <c r="AQ110" s="305"/>
      <c r="AR110" s="306" t="s">
        <v>601</v>
      </c>
      <c r="AS110" s="1870" t="s">
        <v>598</v>
      </c>
      <c r="AT110" s="1871"/>
      <c r="AU110" s="303" t="s">
        <v>702</v>
      </c>
      <c r="AV110" s="303"/>
      <c r="AW110" s="303"/>
    </row>
    <row r="111" spans="1:49" ht="13.5" customHeight="1" x14ac:dyDescent="0.25">
      <c r="A111" s="101"/>
      <c r="B111" s="90"/>
      <c r="C111" s="134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36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367"/>
      <c r="AH111" s="77"/>
      <c r="AI111" s="77"/>
      <c r="AJ111" s="77"/>
      <c r="AK111" s="77"/>
      <c r="AL111" s="77"/>
      <c r="AM111" s="1360"/>
      <c r="AP111" s="1872" t="s">
        <v>602</v>
      </c>
      <c r="AQ111" s="1873"/>
      <c r="AR111" s="1874"/>
      <c r="AS111" s="1870" t="s">
        <v>600</v>
      </c>
      <c r="AT111" s="1871"/>
      <c r="AU111" s="303" t="s">
        <v>703</v>
      </c>
      <c r="AV111" s="303"/>
      <c r="AW111" s="303"/>
    </row>
    <row r="112" spans="1:49" s="1" customFormat="1" ht="13.5" customHeight="1" x14ac:dyDescent="0.25">
      <c r="A112" s="1393" t="s">
        <v>482</v>
      </c>
      <c r="B112" s="1394" t="s">
        <v>13</v>
      </c>
      <c r="C112" s="1763">
        <f>REDU!C64</f>
        <v>0</v>
      </c>
      <c r="D112" s="1836">
        <v>0</v>
      </c>
      <c r="E112" s="1836"/>
      <c r="F112" s="1837"/>
      <c r="G112" s="1835">
        <v>0</v>
      </c>
      <c r="H112" s="1836"/>
      <c r="I112" s="1837"/>
      <c r="J112" s="1835">
        <v>0</v>
      </c>
      <c r="K112" s="1836"/>
      <c r="L112" s="1837"/>
      <c r="M112" s="1835">
        <v>0</v>
      </c>
      <c r="N112" s="1836"/>
      <c r="O112" s="1837"/>
      <c r="P112" s="1835">
        <v>0</v>
      </c>
      <c r="Q112" s="1836"/>
      <c r="R112" s="1837"/>
      <c r="S112" s="1835">
        <v>0</v>
      </c>
      <c r="T112" s="1836"/>
      <c r="U112" s="1837"/>
      <c r="V112" s="1835">
        <v>0</v>
      </c>
      <c r="W112" s="1836"/>
      <c r="X112" s="1837"/>
      <c r="Y112" s="1835">
        <v>0</v>
      </c>
      <c r="Z112" s="1836"/>
      <c r="AA112" s="1837"/>
      <c r="AB112" s="1838">
        <v>0</v>
      </c>
      <c r="AC112" s="1839"/>
      <c r="AD112" s="1840"/>
      <c r="AE112" s="1835">
        <v>0</v>
      </c>
      <c r="AF112" s="1836"/>
      <c r="AG112" s="1837"/>
      <c r="AH112" s="1841">
        <v>0</v>
      </c>
      <c r="AI112" s="1842"/>
      <c r="AJ112" s="1843"/>
      <c r="AK112" s="1841">
        <v>0</v>
      </c>
      <c r="AL112" s="1842"/>
      <c r="AM112" s="1843"/>
      <c r="AP112" s="303"/>
      <c r="AQ112" s="303"/>
      <c r="AR112" s="303"/>
      <c r="AS112" s="1871" t="s">
        <v>601</v>
      </c>
      <c r="AT112" s="1871"/>
      <c r="AU112" s="303" t="s">
        <v>704</v>
      </c>
      <c r="AV112" s="303"/>
      <c r="AW112" s="303"/>
    </row>
    <row r="113" spans="1:49" s="1" customFormat="1" ht="13.5" customHeight="1" x14ac:dyDescent="0.25">
      <c r="A113" s="1395"/>
      <c r="B113" s="1724" t="s">
        <v>14</v>
      </c>
      <c r="C113" s="1764"/>
      <c r="D113" s="1396">
        <v>0</v>
      </c>
      <c r="E113" s="1397"/>
      <c r="F113" s="1398">
        <v>0</v>
      </c>
      <c r="G113" s="1396">
        <v>0</v>
      </c>
      <c r="H113" s="1397"/>
      <c r="I113" s="1398">
        <v>0</v>
      </c>
      <c r="J113" s="1417">
        <v>0</v>
      </c>
      <c r="K113" s="1418"/>
      <c r="L113" s="1419">
        <v>0</v>
      </c>
      <c r="M113" s="1420">
        <v>0</v>
      </c>
      <c r="N113" s="1418"/>
      <c r="O113" s="1420">
        <v>0</v>
      </c>
      <c r="P113" s="1417">
        <v>0</v>
      </c>
      <c r="Q113" s="1418"/>
      <c r="R113" s="1421">
        <v>0</v>
      </c>
      <c r="S113" s="1420">
        <v>0</v>
      </c>
      <c r="T113" s="1418"/>
      <c r="U113" s="1422">
        <v>0</v>
      </c>
      <c r="V113" s="1417">
        <v>0</v>
      </c>
      <c r="W113" s="1418"/>
      <c r="X113" s="1422">
        <v>0</v>
      </c>
      <c r="Y113" s="1420">
        <v>0</v>
      </c>
      <c r="Z113" s="1418"/>
      <c r="AA113" s="1420">
        <v>0</v>
      </c>
      <c r="AB113" s="1423">
        <v>0</v>
      </c>
      <c r="AC113" s="1418"/>
      <c r="AD113" s="1422">
        <v>0</v>
      </c>
      <c r="AE113" s="1424">
        <v>0</v>
      </c>
      <c r="AF113" s="1418"/>
      <c r="AG113" s="1425">
        <v>0</v>
      </c>
      <c r="AH113" s="1426">
        <v>0</v>
      </c>
      <c r="AI113" s="1418"/>
      <c r="AJ113" s="1421">
        <v>0</v>
      </c>
      <c r="AK113" s="1427">
        <v>0</v>
      </c>
      <c r="AL113" s="1428"/>
      <c r="AM113" s="1429">
        <v>0</v>
      </c>
      <c r="AP113" s="303"/>
      <c r="AQ113" s="303"/>
      <c r="AR113" s="303"/>
      <c r="AS113" s="1871" t="s">
        <v>602</v>
      </c>
      <c r="AT113" s="1871"/>
      <c r="AU113" s="303" t="s">
        <v>426</v>
      </c>
      <c r="AV113" s="303"/>
      <c r="AW113" s="303"/>
    </row>
    <row r="114" spans="1:49" ht="13.5" customHeight="1" x14ac:dyDescent="0.25">
      <c r="A114" s="1430"/>
      <c r="B114" s="1725"/>
      <c r="C114" s="1765"/>
      <c r="D114" s="1830">
        <v>0</v>
      </c>
      <c r="E114" s="1830"/>
      <c r="F114" s="1831"/>
      <c r="G114" s="1830">
        <v>0</v>
      </c>
      <c r="H114" s="1830"/>
      <c r="I114" s="1831"/>
      <c r="J114" s="1829">
        <v>0</v>
      </c>
      <c r="K114" s="1830"/>
      <c r="L114" s="1831"/>
      <c r="M114" s="1829">
        <v>0</v>
      </c>
      <c r="N114" s="1830"/>
      <c r="O114" s="1831"/>
      <c r="P114" s="1829">
        <v>0</v>
      </c>
      <c r="Q114" s="1830"/>
      <c r="R114" s="1831"/>
      <c r="S114" s="1829">
        <v>0</v>
      </c>
      <c r="T114" s="1830"/>
      <c r="U114" s="1831"/>
      <c r="V114" s="1829">
        <v>0</v>
      </c>
      <c r="W114" s="1830"/>
      <c r="X114" s="1831"/>
      <c r="Y114" s="1829">
        <v>0</v>
      </c>
      <c r="Z114" s="1830"/>
      <c r="AA114" s="1831"/>
      <c r="AB114" s="1829">
        <v>0</v>
      </c>
      <c r="AC114" s="1830"/>
      <c r="AD114" s="1831"/>
      <c r="AE114" s="1829">
        <v>0</v>
      </c>
      <c r="AF114" s="1830"/>
      <c r="AG114" s="1830"/>
      <c r="AH114" s="1829">
        <v>0</v>
      </c>
      <c r="AI114" s="1830"/>
      <c r="AJ114" s="1831"/>
      <c r="AK114" s="1832">
        <v>0</v>
      </c>
      <c r="AL114" s="1833"/>
      <c r="AM114" s="1834"/>
      <c r="AW114" s="430" t="s">
        <v>17</v>
      </c>
    </row>
    <row r="115" spans="1:49" ht="13.5" customHeight="1" x14ac:dyDescent="0.25">
      <c r="A115" s="101"/>
      <c r="B115" s="88"/>
      <c r="C115" s="1354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36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367"/>
      <c r="AH115" s="77"/>
      <c r="AI115" s="77"/>
      <c r="AJ115" s="77"/>
      <c r="AK115" s="77"/>
      <c r="AL115" s="77"/>
      <c r="AM115" s="1360"/>
      <c r="AP115">
        <f>Y112+Y116</f>
        <v>0</v>
      </c>
      <c r="AW115" s="337" t="s">
        <v>18</v>
      </c>
    </row>
    <row r="116" spans="1:49" ht="13.5" customHeight="1" x14ac:dyDescent="0.25">
      <c r="A116" s="119" t="s">
        <v>509</v>
      </c>
      <c r="B116" s="437" t="s">
        <v>15</v>
      </c>
      <c r="C116" s="1349">
        <f>REDU!C66</f>
        <v>5000000</v>
      </c>
      <c r="D116" s="1769">
        <v>0</v>
      </c>
      <c r="E116" s="1769"/>
      <c r="F116" s="1770"/>
      <c r="G116" s="1825">
        <v>0</v>
      </c>
      <c r="H116" s="1769"/>
      <c r="I116" s="1770"/>
      <c r="J116" s="1825">
        <v>0</v>
      </c>
      <c r="K116" s="1769"/>
      <c r="L116" s="1770"/>
      <c r="M116" s="1825">
        <v>0</v>
      </c>
      <c r="N116" s="1769"/>
      <c r="O116" s="1770"/>
      <c r="P116" s="1825">
        <v>0</v>
      </c>
      <c r="Q116" s="1769"/>
      <c r="R116" s="1770"/>
      <c r="S116" s="1825">
        <v>0</v>
      </c>
      <c r="T116" s="1769"/>
      <c r="U116" s="1770"/>
      <c r="V116" s="1825">
        <v>0</v>
      </c>
      <c r="W116" s="1769"/>
      <c r="X116" s="1770"/>
      <c r="Y116" s="1825">
        <v>0</v>
      </c>
      <c r="Z116" s="1769"/>
      <c r="AA116" s="1770"/>
      <c r="AB116" s="1826">
        <v>100</v>
      </c>
      <c r="AC116" s="1827"/>
      <c r="AD116" s="1828"/>
      <c r="AE116" s="1825">
        <v>100</v>
      </c>
      <c r="AF116" s="1769"/>
      <c r="AG116" s="1770"/>
      <c r="AH116" s="1844">
        <v>100</v>
      </c>
      <c r="AI116" s="1845"/>
      <c r="AJ116" s="1846"/>
      <c r="AK116" s="1844">
        <v>100</v>
      </c>
      <c r="AL116" s="1845"/>
      <c r="AM116" s="1846"/>
      <c r="AP116">
        <f>AP115/2</f>
        <v>0</v>
      </c>
      <c r="AU116" t="e">
        <f>#REF!+AK121+AK125</f>
        <v>#REF!</v>
      </c>
      <c r="AW116" s="437" t="s">
        <v>19</v>
      </c>
    </row>
    <row r="117" spans="1:49" ht="13.5" customHeight="1" x14ac:dyDescent="0.25">
      <c r="A117" s="104"/>
      <c r="B117" s="1704" t="str">
        <f>REDU!B67</f>
        <v>Pembinaab Hansip/Linmas Desa</v>
      </c>
      <c r="C117" s="1350"/>
      <c r="D117" s="139">
        <v>0</v>
      </c>
      <c r="E117" s="137"/>
      <c r="F117" s="138">
        <v>0</v>
      </c>
      <c r="G117" s="139">
        <v>10</v>
      </c>
      <c r="H117" s="137"/>
      <c r="I117" s="138">
        <v>0</v>
      </c>
      <c r="J117" s="432">
        <v>0</v>
      </c>
      <c r="K117" s="181"/>
      <c r="L117" s="431">
        <v>0</v>
      </c>
      <c r="M117" s="432">
        <v>0</v>
      </c>
      <c r="N117" s="181"/>
      <c r="O117" s="431">
        <v>0</v>
      </c>
      <c r="P117" s="432">
        <v>0</v>
      </c>
      <c r="Q117" s="181"/>
      <c r="R117" s="431">
        <v>0</v>
      </c>
      <c r="S117" s="432">
        <v>0</v>
      </c>
      <c r="T117" s="181"/>
      <c r="U117" s="431">
        <v>0</v>
      </c>
      <c r="V117" s="432">
        <v>0</v>
      </c>
      <c r="W117" s="181"/>
      <c r="X117" s="431">
        <v>0</v>
      </c>
      <c r="Y117" s="432">
        <v>0</v>
      </c>
      <c r="Z117" s="181"/>
      <c r="AA117" s="431">
        <v>0</v>
      </c>
      <c r="AB117" s="1134">
        <v>100</v>
      </c>
      <c r="AC117" s="1135"/>
      <c r="AD117" s="1136">
        <v>100</v>
      </c>
      <c r="AE117" s="432">
        <v>100</v>
      </c>
      <c r="AF117" s="181"/>
      <c r="AG117" s="431">
        <v>100</v>
      </c>
      <c r="AH117" s="1137">
        <v>100</v>
      </c>
      <c r="AI117" s="183"/>
      <c r="AJ117" s="434">
        <v>100</v>
      </c>
      <c r="AK117" s="1137">
        <v>100</v>
      </c>
      <c r="AL117" s="183"/>
      <c r="AM117" s="434">
        <v>100</v>
      </c>
      <c r="AW117" s="437"/>
    </row>
    <row r="118" spans="1:49" ht="13.5" customHeight="1" x14ac:dyDescent="0.25">
      <c r="A118" s="118"/>
      <c r="B118" s="1705"/>
      <c r="C118" s="1351"/>
      <c r="D118" s="1746">
        <v>0</v>
      </c>
      <c r="E118" s="1746"/>
      <c r="F118" s="1747"/>
      <c r="G118" s="1746">
        <v>0</v>
      </c>
      <c r="H118" s="1746"/>
      <c r="I118" s="1747"/>
      <c r="J118" s="1748">
        <v>0</v>
      </c>
      <c r="K118" s="1746"/>
      <c r="L118" s="1747"/>
      <c r="M118" s="1748">
        <v>0</v>
      </c>
      <c r="N118" s="1746"/>
      <c r="O118" s="1747"/>
      <c r="P118" s="1748">
        <v>0</v>
      </c>
      <c r="Q118" s="1746"/>
      <c r="R118" s="1747"/>
      <c r="S118" s="1748">
        <v>0</v>
      </c>
      <c r="T118" s="1746"/>
      <c r="U118" s="1747"/>
      <c r="V118" s="1748">
        <v>0</v>
      </c>
      <c r="W118" s="1746"/>
      <c r="X118" s="1747"/>
      <c r="Y118" s="1748">
        <v>0</v>
      </c>
      <c r="Z118" s="1746"/>
      <c r="AA118" s="1747"/>
      <c r="AB118" s="1748">
        <v>100</v>
      </c>
      <c r="AC118" s="1746"/>
      <c r="AD118" s="1747"/>
      <c r="AE118" s="1748">
        <v>100</v>
      </c>
      <c r="AF118" s="1746"/>
      <c r="AG118" s="1747"/>
      <c r="AH118" s="1748">
        <v>100</v>
      </c>
      <c r="AI118" s="1746"/>
      <c r="AJ118" s="1747"/>
      <c r="AK118" s="1749">
        <v>100</v>
      </c>
      <c r="AL118" s="1750"/>
      <c r="AM118" s="1751"/>
      <c r="AW118" s="437" t="s">
        <v>21</v>
      </c>
    </row>
    <row r="119" spans="1:49" ht="13.5" customHeight="1" x14ac:dyDescent="0.25">
      <c r="A119" s="119"/>
      <c r="B119" s="1367"/>
      <c r="C119" s="1349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366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75"/>
      <c r="AF119" s="75"/>
      <c r="AG119" s="366"/>
      <c r="AH119" s="75"/>
      <c r="AI119" s="75"/>
      <c r="AJ119" s="75"/>
      <c r="AK119" s="75"/>
      <c r="AL119" s="75"/>
      <c r="AM119" s="1368"/>
      <c r="AW119" s="338" t="s">
        <v>22</v>
      </c>
    </row>
    <row r="120" spans="1:49" ht="13.5" customHeight="1" x14ac:dyDescent="0.25">
      <c r="A120" s="1156" t="s">
        <v>510</v>
      </c>
      <c r="B120" s="426" t="s">
        <v>106</v>
      </c>
      <c r="C120" s="1730">
        <f>C124+C130+C134+C138+C142+C146+C150+C154+C158+C162</f>
        <v>123124000</v>
      </c>
      <c r="D120" s="1799">
        <v>5</v>
      </c>
      <c r="E120" s="1799"/>
      <c r="F120" s="1800"/>
      <c r="G120" s="1798">
        <v>10</v>
      </c>
      <c r="H120" s="1799"/>
      <c r="I120" s="1800"/>
      <c r="J120" s="1798">
        <v>20</v>
      </c>
      <c r="K120" s="1799"/>
      <c r="L120" s="1800"/>
      <c r="M120" s="1798">
        <v>30</v>
      </c>
      <c r="N120" s="1799"/>
      <c r="O120" s="1800"/>
      <c r="P120" s="1798">
        <v>40</v>
      </c>
      <c r="Q120" s="1799"/>
      <c r="R120" s="1800"/>
      <c r="S120" s="1798">
        <v>50</v>
      </c>
      <c r="T120" s="1799"/>
      <c r="U120" s="1800"/>
      <c r="V120" s="1798">
        <v>60</v>
      </c>
      <c r="W120" s="1799"/>
      <c r="X120" s="1800"/>
      <c r="Y120" s="1798">
        <v>70</v>
      </c>
      <c r="Z120" s="1799"/>
      <c r="AA120" s="1800"/>
      <c r="AB120" s="1801">
        <v>80</v>
      </c>
      <c r="AC120" s="1802"/>
      <c r="AD120" s="1803"/>
      <c r="AE120" s="1798">
        <v>90</v>
      </c>
      <c r="AF120" s="1799"/>
      <c r="AG120" s="1799"/>
      <c r="AH120" s="1804">
        <v>95</v>
      </c>
      <c r="AI120" s="1805"/>
      <c r="AJ120" s="1806"/>
      <c r="AK120" s="1804">
        <v>100</v>
      </c>
      <c r="AL120" s="1805"/>
      <c r="AM120" s="1806"/>
      <c r="AU120" s="206">
        <f>REDU!C68</f>
        <v>123124000</v>
      </c>
      <c r="AW120" s="437" t="s">
        <v>23</v>
      </c>
    </row>
    <row r="121" spans="1:49" ht="13.5" customHeight="1" x14ac:dyDescent="0.25">
      <c r="A121" s="1158"/>
      <c r="B121" s="1720" t="s">
        <v>91</v>
      </c>
      <c r="C121" s="1731"/>
      <c r="D121" s="1160">
        <v>5</v>
      </c>
      <c r="E121" s="1161"/>
      <c r="F121" s="1162">
        <v>0</v>
      </c>
      <c r="G121" s="1160">
        <v>17</v>
      </c>
      <c r="H121" s="1161"/>
      <c r="I121" s="1160">
        <v>17</v>
      </c>
      <c r="J121" s="1163">
        <v>28</v>
      </c>
      <c r="K121" s="1161"/>
      <c r="L121" s="1164">
        <v>28</v>
      </c>
      <c r="M121" s="1160">
        <v>37</v>
      </c>
      <c r="N121" s="1161"/>
      <c r="O121" s="1160">
        <v>37</v>
      </c>
      <c r="P121" s="1163">
        <v>51</v>
      </c>
      <c r="Q121" s="1161"/>
      <c r="R121" s="1165">
        <v>51</v>
      </c>
      <c r="S121" s="1160">
        <v>55</v>
      </c>
      <c r="T121" s="1161"/>
      <c r="U121" s="1162">
        <v>55</v>
      </c>
      <c r="V121" s="1163">
        <v>55</v>
      </c>
      <c r="W121" s="1161"/>
      <c r="X121" s="1162">
        <v>55</v>
      </c>
      <c r="Y121" s="1160">
        <v>55</v>
      </c>
      <c r="Z121" s="1161"/>
      <c r="AA121" s="1160">
        <v>55</v>
      </c>
      <c r="AB121" s="1166">
        <v>78</v>
      </c>
      <c r="AC121" s="1161"/>
      <c r="AD121" s="1162">
        <v>78</v>
      </c>
      <c r="AE121" s="1167">
        <v>78</v>
      </c>
      <c r="AF121" s="1161"/>
      <c r="AG121" s="1168">
        <v>78</v>
      </c>
      <c r="AH121" s="1183">
        <v>84</v>
      </c>
      <c r="AI121" s="1161"/>
      <c r="AJ121" s="1165">
        <v>84</v>
      </c>
      <c r="AK121" s="1169">
        <v>98</v>
      </c>
      <c r="AL121" s="1170"/>
      <c r="AM121" s="1366">
        <v>98</v>
      </c>
      <c r="AW121" s="338" t="s">
        <v>24</v>
      </c>
    </row>
    <row r="122" spans="1:49" ht="13.5" customHeight="1" x14ac:dyDescent="0.25">
      <c r="A122" s="1171"/>
      <c r="B122" s="1721"/>
      <c r="C122" s="1762"/>
      <c r="D122" s="1784">
        <v>0</v>
      </c>
      <c r="E122" s="1784"/>
      <c r="F122" s="1785"/>
      <c r="G122" s="1783">
        <v>17</v>
      </c>
      <c r="H122" s="1784"/>
      <c r="I122" s="1785"/>
      <c r="J122" s="1783">
        <v>28</v>
      </c>
      <c r="K122" s="1784"/>
      <c r="L122" s="1785"/>
      <c r="M122" s="1783">
        <v>37</v>
      </c>
      <c r="N122" s="1784"/>
      <c r="O122" s="1785"/>
      <c r="P122" s="1783">
        <v>51</v>
      </c>
      <c r="Q122" s="1784"/>
      <c r="R122" s="1785"/>
      <c r="S122" s="1783">
        <v>55</v>
      </c>
      <c r="T122" s="1784"/>
      <c r="U122" s="1785"/>
      <c r="V122" s="1783">
        <v>55</v>
      </c>
      <c r="W122" s="1784"/>
      <c r="X122" s="1785"/>
      <c r="Y122" s="1783">
        <v>55</v>
      </c>
      <c r="Z122" s="1784"/>
      <c r="AA122" s="1785"/>
      <c r="AB122" s="1783">
        <v>78</v>
      </c>
      <c r="AC122" s="1784"/>
      <c r="AD122" s="1785"/>
      <c r="AE122" s="1783">
        <v>78</v>
      </c>
      <c r="AF122" s="1784"/>
      <c r="AG122" s="1784"/>
      <c r="AH122" s="1783">
        <v>84</v>
      </c>
      <c r="AI122" s="1784"/>
      <c r="AJ122" s="1785"/>
      <c r="AK122" s="1786">
        <v>98</v>
      </c>
      <c r="AL122" s="1787"/>
      <c r="AM122" s="1788"/>
      <c r="AW122" s="437" t="s">
        <v>25</v>
      </c>
    </row>
    <row r="123" spans="1:49" ht="13.5" customHeight="1" x14ac:dyDescent="0.25">
      <c r="A123" s="104"/>
      <c r="B123" s="90"/>
      <c r="C123" s="134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36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367"/>
      <c r="AH123" s="77"/>
      <c r="AI123" s="77"/>
      <c r="AJ123" s="77"/>
      <c r="AK123" s="77"/>
      <c r="AL123" s="77"/>
      <c r="AM123" s="1360"/>
      <c r="AW123" s="91" t="s">
        <v>26</v>
      </c>
    </row>
    <row r="124" spans="1:49" ht="13.5" customHeight="1" x14ac:dyDescent="0.25">
      <c r="A124" s="119" t="s">
        <v>511</v>
      </c>
      <c r="B124" s="430" t="s">
        <v>17</v>
      </c>
      <c r="C124" s="1732">
        <f>REDU!C70</f>
        <v>12960000</v>
      </c>
      <c r="D124" s="1734">
        <v>5</v>
      </c>
      <c r="E124" s="1734"/>
      <c r="F124" s="1735"/>
      <c r="G124" s="1739">
        <v>10</v>
      </c>
      <c r="H124" s="1734"/>
      <c r="I124" s="1735"/>
      <c r="J124" s="1739">
        <v>20</v>
      </c>
      <c r="K124" s="1734"/>
      <c r="L124" s="1735"/>
      <c r="M124" s="1739">
        <v>30</v>
      </c>
      <c r="N124" s="1734"/>
      <c r="O124" s="1735"/>
      <c r="P124" s="1739">
        <v>40</v>
      </c>
      <c r="Q124" s="1734"/>
      <c r="R124" s="1735"/>
      <c r="S124" s="1739">
        <v>50</v>
      </c>
      <c r="T124" s="1734"/>
      <c r="U124" s="1735"/>
      <c r="V124" s="1739">
        <v>60</v>
      </c>
      <c r="W124" s="1734"/>
      <c r="X124" s="1735"/>
      <c r="Y124" s="1739">
        <v>70</v>
      </c>
      <c r="Z124" s="1734"/>
      <c r="AA124" s="1735"/>
      <c r="AB124" s="1740">
        <v>80</v>
      </c>
      <c r="AC124" s="1741"/>
      <c r="AD124" s="1742"/>
      <c r="AE124" s="1739">
        <v>90</v>
      </c>
      <c r="AF124" s="1734"/>
      <c r="AG124" s="1734"/>
      <c r="AH124" s="1743">
        <v>95</v>
      </c>
      <c r="AI124" s="1744"/>
      <c r="AJ124" s="1745"/>
      <c r="AK124" s="1743">
        <v>100</v>
      </c>
      <c r="AL124" s="1744"/>
      <c r="AM124" s="1745"/>
      <c r="AW124" s="437" t="s">
        <v>27</v>
      </c>
    </row>
    <row r="125" spans="1:49" ht="13.5" customHeight="1" x14ac:dyDescent="0.25">
      <c r="A125" s="104"/>
      <c r="B125" s="1714" t="s">
        <v>18</v>
      </c>
      <c r="C125" s="1733"/>
      <c r="D125" s="139">
        <v>0</v>
      </c>
      <c r="E125" s="137"/>
      <c r="F125" s="138">
        <v>0</v>
      </c>
      <c r="G125" s="139">
        <v>23</v>
      </c>
      <c r="H125" s="137"/>
      <c r="I125" s="139">
        <v>23</v>
      </c>
      <c r="J125" s="136">
        <v>29</v>
      </c>
      <c r="K125" s="137"/>
      <c r="L125" s="140">
        <v>29</v>
      </c>
      <c r="M125" s="141">
        <v>35</v>
      </c>
      <c r="N125" s="137"/>
      <c r="O125" s="139">
        <v>35</v>
      </c>
      <c r="P125" s="136">
        <v>41</v>
      </c>
      <c r="Q125" s="137"/>
      <c r="R125" s="362">
        <v>41</v>
      </c>
      <c r="S125" s="141">
        <v>48</v>
      </c>
      <c r="T125" s="137"/>
      <c r="U125" s="138">
        <v>48</v>
      </c>
      <c r="V125" s="136">
        <v>48</v>
      </c>
      <c r="W125" s="137"/>
      <c r="X125" s="138">
        <v>48</v>
      </c>
      <c r="Y125" s="141">
        <v>48</v>
      </c>
      <c r="Z125" s="137"/>
      <c r="AA125" s="139">
        <v>48</v>
      </c>
      <c r="AB125" s="142">
        <v>69</v>
      </c>
      <c r="AC125" s="137"/>
      <c r="AD125" s="138">
        <v>69</v>
      </c>
      <c r="AE125" s="143">
        <v>69</v>
      </c>
      <c r="AF125" s="137"/>
      <c r="AG125" s="419">
        <v>69</v>
      </c>
      <c r="AH125" s="1182">
        <v>87</v>
      </c>
      <c r="AI125" s="137"/>
      <c r="AJ125" s="362">
        <v>87</v>
      </c>
      <c r="AK125" s="147">
        <v>96</v>
      </c>
      <c r="AL125" s="145"/>
      <c r="AM125" s="1361">
        <v>96</v>
      </c>
      <c r="AW125" s="338" t="s">
        <v>28</v>
      </c>
    </row>
    <row r="126" spans="1:49" ht="13.5" customHeight="1" x14ac:dyDescent="0.25">
      <c r="A126" s="118"/>
      <c r="B126" s="1715"/>
      <c r="C126" s="1348"/>
      <c r="D126" s="1746">
        <v>0</v>
      </c>
      <c r="E126" s="1746"/>
      <c r="F126" s="1747"/>
      <c r="G126" s="1748">
        <v>23</v>
      </c>
      <c r="H126" s="1746"/>
      <c r="I126" s="1747"/>
      <c r="J126" s="1748">
        <v>29</v>
      </c>
      <c r="K126" s="1746"/>
      <c r="L126" s="1747"/>
      <c r="M126" s="1748">
        <v>35</v>
      </c>
      <c r="N126" s="1746"/>
      <c r="O126" s="1747"/>
      <c r="P126" s="1748">
        <v>41</v>
      </c>
      <c r="Q126" s="1746"/>
      <c r="R126" s="1747"/>
      <c r="S126" s="1748">
        <v>48</v>
      </c>
      <c r="T126" s="1746"/>
      <c r="U126" s="1747"/>
      <c r="V126" s="1748">
        <v>48</v>
      </c>
      <c r="W126" s="1746"/>
      <c r="X126" s="1747"/>
      <c r="Y126" s="1748">
        <v>48</v>
      </c>
      <c r="Z126" s="1746"/>
      <c r="AA126" s="1747"/>
      <c r="AB126" s="1748">
        <v>69</v>
      </c>
      <c r="AC126" s="1746"/>
      <c r="AD126" s="1747"/>
      <c r="AE126" s="1748">
        <v>69</v>
      </c>
      <c r="AF126" s="1746"/>
      <c r="AG126" s="1746"/>
      <c r="AH126" s="1748">
        <v>87</v>
      </c>
      <c r="AI126" s="1746"/>
      <c r="AJ126" s="1747"/>
      <c r="AK126" s="1749">
        <v>100</v>
      </c>
      <c r="AL126" s="1750"/>
      <c r="AM126" s="1751"/>
      <c r="AW126" s="1066"/>
    </row>
    <row r="127" spans="1:49" ht="13.5" customHeight="1" x14ac:dyDescent="0.25">
      <c r="A127" s="107"/>
      <c r="B127" s="108"/>
      <c r="C127" s="109"/>
      <c r="D127" s="185"/>
      <c r="E127" s="181"/>
      <c r="F127" s="181"/>
      <c r="G127" s="181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370"/>
      <c r="S127" s="181"/>
      <c r="T127" s="181"/>
      <c r="U127" s="181"/>
      <c r="V127" s="181"/>
      <c r="W127" s="181"/>
      <c r="X127" s="181"/>
      <c r="Y127" s="181"/>
      <c r="Z127" s="181"/>
      <c r="AA127" s="181"/>
      <c r="AB127" s="181"/>
      <c r="AC127" s="181"/>
      <c r="AD127" s="181"/>
      <c r="AE127" s="181"/>
      <c r="AF127" s="181"/>
      <c r="AG127" s="370"/>
      <c r="AH127" s="182"/>
      <c r="AI127" s="183"/>
      <c r="AJ127" s="183"/>
      <c r="AK127" s="182"/>
      <c r="AL127" s="183"/>
      <c r="AM127" s="183"/>
      <c r="AW127" s="1071"/>
    </row>
    <row r="128" spans="1:49" ht="13.5" customHeight="1" x14ac:dyDescent="0.25">
      <c r="A128" s="110"/>
      <c r="B128" s="99"/>
      <c r="C128" s="100"/>
      <c r="D128" s="181"/>
      <c r="E128" s="181"/>
      <c r="F128" s="181"/>
      <c r="G128" s="181"/>
      <c r="H128" s="181"/>
      <c r="I128" s="181"/>
      <c r="J128" s="181"/>
      <c r="K128" s="181"/>
      <c r="L128" s="181"/>
      <c r="M128" s="181"/>
      <c r="N128" s="181"/>
      <c r="O128" s="181"/>
      <c r="P128" s="181"/>
      <c r="Q128" s="181"/>
      <c r="R128" s="370"/>
      <c r="S128" s="181"/>
      <c r="T128" s="181"/>
      <c r="U128" s="181"/>
      <c r="V128" s="181"/>
      <c r="W128" s="181"/>
      <c r="X128" s="181"/>
      <c r="Y128" s="181"/>
      <c r="Z128" s="181"/>
      <c r="AA128" s="181"/>
      <c r="AB128" s="181"/>
      <c r="AC128" s="181"/>
      <c r="AD128" s="181"/>
      <c r="AE128" s="181"/>
      <c r="AF128" s="181"/>
      <c r="AG128" s="370"/>
      <c r="AH128" s="182"/>
      <c r="AI128" s="183"/>
      <c r="AJ128" s="183"/>
      <c r="AK128" s="182"/>
      <c r="AL128" s="183"/>
      <c r="AM128" s="183"/>
      <c r="AW128" s="1071"/>
    </row>
    <row r="129" spans="1:49" ht="13.5" customHeight="1" x14ac:dyDescent="0.25">
      <c r="A129" s="110"/>
      <c r="B129" s="99"/>
      <c r="C129" s="100"/>
      <c r="D129" s="181"/>
      <c r="E129" s="181"/>
      <c r="F129" s="181"/>
      <c r="G129" s="181"/>
      <c r="H129" s="181"/>
      <c r="I129" s="181"/>
      <c r="J129" s="181"/>
      <c r="K129" s="181"/>
      <c r="L129" s="181"/>
      <c r="M129" s="181"/>
      <c r="N129" s="181"/>
      <c r="O129" s="181"/>
      <c r="P129" s="181"/>
      <c r="Q129" s="181"/>
      <c r="R129" s="370"/>
      <c r="S129" s="181"/>
      <c r="T129" s="181"/>
      <c r="U129" s="181"/>
      <c r="V129" s="181"/>
      <c r="W129" s="181"/>
      <c r="X129" s="181"/>
      <c r="Y129" s="181"/>
      <c r="Z129" s="181"/>
      <c r="AA129" s="181"/>
      <c r="AB129" s="181"/>
      <c r="AC129" s="181"/>
      <c r="AD129" s="181"/>
      <c r="AE129" s="181"/>
      <c r="AF129" s="181"/>
      <c r="AG129" s="370"/>
      <c r="AH129" s="182"/>
      <c r="AI129" s="183"/>
      <c r="AJ129" s="183"/>
      <c r="AK129" s="182"/>
      <c r="AL129" s="183"/>
      <c r="AM129" s="183">
        <v>4</v>
      </c>
      <c r="AW129" s="94">
        <v>2</v>
      </c>
    </row>
    <row r="130" spans="1:49" ht="13.5" customHeight="1" x14ac:dyDescent="0.25">
      <c r="A130" s="119" t="s">
        <v>512</v>
      </c>
      <c r="B130" s="437" t="s">
        <v>19</v>
      </c>
      <c r="C130" s="1732">
        <f>REDU!C72</f>
        <v>10000000</v>
      </c>
      <c r="D130" s="1734">
        <v>5</v>
      </c>
      <c r="E130" s="1734"/>
      <c r="F130" s="1735"/>
      <c r="G130" s="1739">
        <v>10</v>
      </c>
      <c r="H130" s="1734"/>
      <c r="I130" s="1735"/>
      <c r="J130" s="1739">
        <v>20</v>
      </c>
      <c r="K130" s="1734"/>
      <c r="L130" s="1735"/>
      <c r="M130" s="1739">
        <v>30</v>
      </c>
      <c r="N130" s="1734"/>
      <c r="O130" s="1735"/>
      <c r="P130" s="1739">
        <v>40</v>
      </c>
      <c r="Q130" s="1734"/>
      <c r="R130" s="1735"/>
      <c r="S130" s="1739">
        <v>50</v>
      </c>
      <c r="T130" s="1734"/>
      <c r="U130" s="1735"/>
      <c r="V130" s="1739">
        <v>60</v>
      </c>
      <c r="W130" s="1734"/>
      <c r="X130" s="1735"/>
      <c r="Y130" s="1739">
        <v>70</v>
      </c>
      <c r="Z130" s="1734"/>
      <c r="AA130" s="1735"/>
      <c r="AB130" s="1740">
        <v>80</v>
      </c>
      <c r="AC130" s="1741"/>
      <c r="AD130" s="1742"/>
      <c r="AE130" s="1739">
        <v>90</v>
      </c>
      <c r="AF130" s="1734"/>
      <c r="AG130" s="1734"/>
      <c r="AH130" s="1743">
        <v>95</v>
      </c>
      <c r="AI130" s="1744"/>
      <c r="AJ130" s="1745"/>
      <c r="AK130" s="1743">
        <v>100</v>
      </c>
      <c r="AL130" s="1744"/>
      <c r="AM130" s="1745"/>
      <c r="AW130" s="437" t="s">
        <v>29</v>
      </c>
    </row>
    <row r="131" spans="1:49" ht="13.5" customHeight="1" x14ac:dyDescent="0.25">
      <c r="A131" s="104"/>
      <c r="B131" s="1704" t="s">
        <v>20</v>
      </c>
      <c r="C131" s="1733"/>
      <c r="D131" s="139">
        <v>0</v>
      </c>
      <c r="E131" s="137"/>
      <c r="F131" s="138">
        <v>0</v>
      </c>
      <c r="G131" s="139">
        <v>13</v>
      </c>
      <c r="H131" s="137"/>
      <c r="I131" s="139">
        <v>13</v>
      </c>
      <c r="J131" s="136">
        <v>26</v>
      </c>
      <c r="K131" s="137"/>
      <c r="L131" s="140">
        <v>26</v>
      </c>
      <c r="M131" s="141">
        <v>33</v>
      </c>
      <c r="N131" s="137"/>
      <c r="O131" s="139">
        <v>33</v>
      </c>
      <c r="P131" s="136">
        <v>44</v>
      </c>
      <c r="Q131" s="137"/>
      <c r="R131" s="362">
        <v>44</v>
      </c>
      <c r="S131" s="141">
        <v>56</v>
      </c>
      <c r="T131" s="137"/>
      <c r="U131" s="138">
        <v>56</v>
      </c>
      <c r="V131" s="136">
        <v>56</v>
      </c>
      <c r="W131" s="137"/>
      <c r="X131" s="138">
        <v>56</v>
      </c>
      <c r="Y131" s="141">
        <v>56</v>
      </c>
      <c r="Z131" s="137"/>
      <c r="AA131" s="139">
        <v>56</v>
      </c>
      <c r="AB131" s="142">
        <v>75</v>
      </c>
      <c r="AC131" s="137"/>
      <c r="AD131" s="138">
        <v>75</v>
      </c>
      <c r="AE131" s="143">
        <v>75</v>
      </c>
      <c r="AF131" s="137"/>
      <c r="AG131" s="419">
        <v>75</v>
      </c>
      <c r="AH131" s="1182">
        <v>85</v>
      </c>
      <c r="AI131" s="137"/>
      <c r="AJ131" s="362">
        <v>85</v>
      </c>
      <c r="AK131" s="147">
        <v>100</v>
      </c>
      <c r="AL131" s="145"/>
      <c r="AM131" s="1361">
        <v>100</v>
      </c>
      <c r="AW131" s="338" t="s">
        <v>30</v>
      </c>
    </row>
    <row r="132" spans="1:49" ht="13.5" customHeight="1" x14ac:dyDescent="0.25">
      <c r="A132" s="118"/>
      <c r="B132" s="1705"/>
      <c r="C132" s="1348"/>
      <c r="D132" s="1746">
        <v>0</v>
      </c>
      <c r="E132" s="1746"/>
      <c r="F132" s="1747"/>
      <c r="G132" s="1748">
        <v>13</v>
      </c>
      <c r="H132" s="1746"/>
      <c r="I132" s="1747"/>
      <c r="J132" s="1748">
        <v>26</v>
      </c>
      <c r="K132" s="1746"/>
      <c r="L132" s="1747"/>
      <c r="M132" s="1748">
        <v>33</v>
      </c>
      <c r="N132" s="1746"/>
      <c r="O132" s="1747"/>
      <c r="P132" s="1748">
        <v>44</v>
      </c>
      <c r="Q132" s="1746"/>
      <c r="R132" s="1747"/>
      <c r="S132" s="1748">
        <v>56</v>
      </c>
      <c r="T132" s="1746"/>
      <c r="U132" s="1747"/>
      <c r="V132" s="1748">
        <v>56</v>
      </c>
      <c r="W132" s="1746"/>
      <c r="X132" s="1747"/>
      <c r="Y132" s="1748">
        <v>56</v>
      </c>
      <c r="Z132" s="1746"/>
      <c r="AA132" s="1747"/>
      <c r="AB132" s="1748">
        <v>75</v>
      </c>
      <c r="AC132" s="1746"/>
      <c r="AD132" s="1747"/>
      <c r="AE132" s="1748">
        <v>75</v>
      </c>
      <c r="AF132" s="1746"/>
      <c r="AG132" s="1746"/>
      <c r="AH132" s="1748">
        <v>85</v>
      </c>
      <c r="AI132" s="1746"/>
      <c r="AJ132" s="1747"/>
      <c r="AK132" s="1749">
        <v>100</v>
      </c>
      <c r="AL132" s="1750"/>
      <c r="AM132" s="1751"/>
      <c r="AW132" s="437" t="s">
        <v>31</v>
      </c>
    </row>
    <row r="133" spans="1:49" ht="11.1" customHeight="1" x14ac:dyDescent="0.25">
      <c r="A133" s="1369"/>
      <c r="B133" s="134"/>
      <c r="C133" s="135"/>
      <c r="D133" s="76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36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367"/>
      <c r="AH133" s="77"/>
      <c r="AI133" s="77"/>
      <c r="AJ133" s="77"/>
      <c r="AK133" s="77"/>
      <c r="AL133" s="77"/>
      <c r="AM133" s="1360"/>
      <c r="AW133" s="338" t="s">
        <v>32</v>
      </c>
    </row>
    <row r="134" spans="1:49" ht="13.5" customHeight="1" x14ac:dyDescent="0.25">
      <c r="A134" s="119" t="s">
        <v>512</v>
      </c>
      <c r="B134" s="437" t="s">
        <v>21</v>
      </c>
      <c r="C134" s="1732">
        <f>REDU!C74</f>
        <v>7150000</v>
      </c>
      <c r="D134" s="1734">
        <v>5</v>
      </c>
      <c r="E134" s="1734"/>
      <c r="F134" s="1735"/>
      <c r="G134" s="1739">
        <v>10</v>
      </c>
      <c r="H134" s="1734"/>
      <c r="I134" s="1735"/>
      <c r="J134" s="1739">
        <v>20</v>
      </c>
      <c r="K134" s="1734"/>
      <c r="L134" s="1735"/>
      <c r="M134" s="1739">
        <v>30</v>
      </c>
      <c r="N134" s="1734"/>
      <c r="O134" s="1735"/>
      <c r="P134" s="1739">
        <v>40</v>
      </c>
      <c r="Q134" s="1734"/>
      <c r="R134" s="1735"/>
      <c r="S134" s="1739">
        <v>50</v>
      </c>
      <c r="T134" s="1734"/>
      <c r="U134" s="1735"/>
      <c r="V134" s="1739">
        <v>60</v>
      </c>
      <c r="W134" s="1734"/>
      <c r="X134" s="1735"/>
      <c r="Y134" s="1739">
        <v>70</v>
      </c>
      <c r="Z134" s="1734"/>
      <c r="AA134" s="1735"/>
      <c r="AB134" s="1740">
        <v>80</v>
      </c>
      <c r="AC134" s="1741"/>
      <c r="AD134" s="1742"/>
      <c r="AE134" s="1739">
        <v>90</v>
      </c>
      <c r="AF134" s="1734"/>
      <c r="AG134" s="1734"/>
      <c r="AH134" s="1743">
        <v>95</v>
      </c>
      <c r="AI134" s="1744"/>
      <c r="AJ134" s="1745"/>
      <c r="AK134" s="1743">
        <v>100</v>
      </c>
      <c r="AL134" s="1744"/>
      <c r="AM134" s="1745"/>
      <c r="AW134" s="437" t="s">
        <v>33</v>
      </c>
    </row>
    <row r="135" spans="1:49" ht="13.5" customHeight="1" x14ac:dyDescent="0.25">
      <c r="A135" s="104"/>
      <c r="B135" s="1704" t="s">
        <v>22</v>
      </c>
      <c r="C135" s="1733"/>
      <c r="D135" s="139">
        <v>0</v>
      </c>
      <c r="E135" s="137"/>
      <c r="F135" s="138">
        <v>0</v>
      </c>
      <c r="G135" s="139">
        <v>14</v>
      </c>
      <c r="H135" s="137"/>
      <c r="I135" s="139">
        <v>14</v>
      </c>
      <c r="J135" s="136">
        <v>20</v>
      </c>
      <c r="K135" s="137"/>
      <c r="L135" s="140">
        <v>20</v>
      </c>
      <c r="M135" s="141">
        <v>34</v>
      </c>
      <c r="N135" s="137"/>
      <c r="O135" s="139">
        <v>34</v>
      </c>
      <c r="P135" s="136">
        <v>37</v>
      </c>
      <c r="Q135" s="137"/>
      <c r="R135" s="362">
        <v>37</v>
      </c>
      <c r="S135" s="141">
        <v>51</v>
      </c>
      <c r="T135" s="137"/>
      <c r="U135" s="138">
        <v>51</v>
      </c>
      <c r="V135" s="136">
        <v>51</v>
      </c>
      <c r="W135" s="137"/>
      <c r="X135" s="138">
        <v>51</v>
      </c>
      <c r="Y135" s="141">
        <v>51</v>
      </c>
      <c r="Z135" s="137"/>
      <c r="AA135" s="139">
        <v>51</v>
      </c>
      <c r="AB135" s="142">
        <v>64</v>
      </c>
      <c r="AC135" s="137"/>
      <c r="AD135" s="138">
        <v>64</v>
      </c>
      <c r="AE135" s="143">
        <v>64</v>
      </c>
      <c r="AF135" s="137"/>
      <c r="AG135" s="419">
        <v>64</v>
      </c>
      <c r="AH135" s="1182">
        <v>91</v>
      </c>
      <c r="AI135" s="137"/>
      <c r="AJ135" s="362">
        <v>91</v>
      </c>
      <c r="AK135" s="147">
        <v>100</v>
      </c>
      <c r="AL135" s="145"/>
      <c r="AM135" s="1361">
        <v>100</v>
      </c>
      <c r="AW135" s="338" t="s">
        <v>34</v>
      </c>
    </row>
    <row r="136" spans="1:49" ht="13.5" customHeight="1" x14ac:dyDescent="0.25">
      <c r="A136" s="118"/>
      <c r="B136" s="1705"/>
      <c r="C136" s="1348"/>
      <c r="D136" s="1746">
        <v>0</v>
      </c>
      <c r="E136" s="1746"/>
      <c r="F136" s="1747"/>
      <c r="G136" s="1748">
        <v>14</v>
      </c>
      <c r="H136" s="1746"/>
      <c r="I136" s="1747"/>
      <c r="J136" s="1748">
        <v>20</v>
      </c>
      <c r="K136" s="1746"/>
      <c r="L136" s="1747"/>
      <c r="M136" s="1748">
        <v>34</v>
      </c>
      <c r="N136" s="1746"/>
      <c r="O136" s="1747"/>
      <c r="P136" s="1748">
        <v>37</v>
      </c>
      <c r="Q136" s="1746"/>
      <c r="R136" s="1747"/>
      <c r="S136" s="1748">
        <v>51</v>
      </c>
      <c r="T136" s="1746"/>
      <c r="U136" s="1747"/>
      <c r="V136" s="1748">
        <v>51</v>
      </c>
      <c r="W136" s="1746"/>
      <c r="X136" s="1747"/>
      <c r="Y136" s="1748">
        <v>51</v>
      </c>
      <c r="Z136" s="1746"/>
      <c r="AA136" s="1747"/>
      <c r="AB136" s="1748">
        <v>64</v>
      </c>
      <c r="AC136" s="1746"/>
      <c r="AD136" s="1747"/>
      <c r="AE136" s="1748">
        <v>64</v>
      </c>
      <c r="AF136" s="1746"/>
      <c r="AG136" s="1746"/>
      <c r="AH136" s="1748">
        <v>91</v>
      </c>
      <c r="AI136" s="1746"/>
      <c r="AJ136" s="1747"/>
      <c r="AK136" s="1749">
        <v>100</v>
      </c>
      <c r="AL136" s="1750"/>
      <c r="AM136" s="1751"/>
      <c r="AW136" s="437" t="s">
        <v>35</v>
      </c>
    </row>
    <row r="137" spans="1:49" ht="11.1" customHeight="1" x14ac:dyDescent="0.25">
      <c r="A137" s="104"/>
      <c r="B137" s="90"/>
      <c r="C137" s="134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36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367"/>
      <c r="AH137" s="77"/>
      <c r="AI137" s="77"/>
      <c r="AJ137" s="77"/>
      <c r="AK137" s="77"/>
      <c r="AL137" s="77"/>
      <c r="AM137" s="1360"/>
      <c r="AW137" s="338" t="s">
        <v>36</v>
      </c>
    </row>
    <row r="138" spans="1:49" ht="13.5" customHeight="1" x14ac:dyDescent="0.25">
      <c r="A138" s="119" t="s">
        <v>513</v>
      </c>
      <c r="B138" s="437" t="s">
        <v>23</v>
      </c>
      <c r="C138" s="1732">
        <f>REDU!C76</f>
        <v>3000000</v>
      </c>
      <c r="D138" s="1734">
        <v>5</v>
      </c>
      <c r="E138" s="1734"/>
      <c r="F138" s="1735"/>
      <c r="G138" s="1739">
        <v>10</v>
      </c>
      <c r="H138" s="1734"/>
      <c r="I138" s="1735"/>
      <c r="J138" s="1739">
        <v>20</v>
      </c>
      <c r="K138" s="1734"/>
      <c r="L138" s="1735"/>
      <c r="M138" s="1739">
        <v>30</v>
      </c>
      <c r="N138" s="1734"/>
      <c r="O138" s="1735"/>
      <c r="P138" s="1739">
        <v>40</v>
      </c>
      <c r="Q138" s="1734"/>
      <c r="R138" s="1735"/>
      <c r="S138" s="1739">
        <v>50</v>
      </c>
      <c r="T138" s="1734"/>
      <c r="U138" s="1735"/>
      <c r="V138" s="1739">
        <v>60</v>
      </c>
      <c r="W138" s="1734"/>
      <c r="X138" s="1735"/>
      <c r="Y138" s="1739">
        <v>70</v>
      </c>
      <c r="Z138" s="1734"/>
      <c r="AA138" s="1735"/>
      <c r="AB138" s="1740">
        <v>80</v>
      </c>
      <c r="AC138" s="1741"/>
      <c r="AD138" s="1742"/>
      <c r="AE138" s="1739">
        <v>90</v>
      </c>
      <c r="AF138" s="1734"/>
      <c r="AG138" s="1734"/>
      <c r="AH138" s="1743">
        <v>95</v>
      </c>
      <c r="AI138" s="1744"/>
      <c r="AJ138" s="1745"/>
      <c r="AK138" s="1743">
        <v>100</v>
      </c>
      <c r="AL138" s="1744"/>
      <c r="AM138" s="1745"/>
    </row>
    <row r="139" spans="1:49" ht="13.5" customHeight="1" x14ac:dyDescent="0.25">
      <c r="A139" s="104"/>
      <c r="B139" s="1704" t="s">
        <v>24</v>
      </c>
      <c r="C139" s="1733"/>
      <c r="D139" s="139">
        <v>0</v>
      </c>
      <c r="E139" s="137"/>
      <c r="F139" s="138">
        <v>0</v>
      </c>
      <c r="G139" s="139">
        <v>14</v>
      </c>
      <c r="H139" s="137"/>
      <c r="I139" s="139">
        <v>14</v>
      </c>
      <c r="J139" s="136">
        <v>20</v>
      </c>
      <c r="K139" s="137"/>
      <c r="L139" s="140">
        <v>20</v>
      </c>
      <c r="M139" s="141">
        <v>25</v>
      </c>
      <c r="N139" s="137"/>
      <c r="O139" s="139">
        <v>25</v>
      </c>
      <c r="P139" s="136">
        <v>50</v>
      </c>
      <c r="Q139" s="137"/>
      <c r="R139" s="362">
        <v>50</v>
      </c>
      <c r="S139" s="141">
        <v>54</v>
      </c>
      <c r="T139" s="137"/>
      <c r="U139" s="138">
        <v>54</v>
      </c>
      <c r="V139" s="136">
        <v>54</v>
      </c>
      <c r="W139" s="137"/>
      <c r="X139" s="138">
        <v>54</v>
      </c>
      <c r="Y139" s="141">
        <v>54</v>
      </c>
      <c r="Z139" s="137"/>
      <c r="AA139" s="139">
        <v>54</v>
      </c>
      <c r="AB139" s="142">
        <v>71</v>
      </c>
      <c r="AC139" s="137"/>
      <c r="AD139" s="138">
        <v>71</v>
      </c>
      <c r="AE139" s="143">
        <v>71</v>
      </c>
      <c r="AF139" s="137"/>
      <c r="AG139" s="419">
        <v>71</v>
      </c>
      <c r="AH139" s="143">
        <v>71</v>
      </c>
      <c r="AI139" s="137"/>
      <c r="AJ139" s="419">
        <v>71</v>
      </c>
      <c r="AK139" s="147">
        <v>100</v>
      </c>
      <c r="AL139" s="145"/>
      <c r="AM139" s="1361">
        <v>100</v>
      </c>
    </row>
    <row r="140" spans="1:49" ht="13.5" customHeight="1" x14ac:dyDescent="0.25">
      <c r="A140" s="118"/>
      <c r="B140" s="1705"/>
      <c r="C140" s="1348"/>
      <c r="D140" s="1746">
        <v>0</v>
      </c>
      <c r="E140" s="1746"/>
      <c r="F140" s="1747"/>
      <c r="G140" s="1748">
        <v>14</v>
      </c>
      <c r="H140" s="1746"/>
      <c r="I140" s="1747"/>
      <c r="J140" s="1748">
        <v>20</v>
      </c>
      <c r="K140" s="1746"/>
      <c r="L140" s="1747"/>
      <c r="M140" s="1748">
        <v>25</v>
      </c>
      <c r="N140" s="1746"/>
      <c r="O140" s="1747"/>
      <c r="P140" s="1748">
        <v>50</v>
      </c>
      <c r="Q140" s="1746"/>
      <c r="R140" s="1747"/>
      <c r="S140" s="1748">
        <v>54</v>
      </c>
      <c r="T140" s="1746"/>
      <c r="U140" s="1747"/>
      <c r="V140" s="1748">
        <v>54</v>
      </c>
      <c r="W140" s="1746"/>
      <c r="X140" s="1747"/>
      <c r="Y140" s="1748">
        <v>54</v>
      </c>
      <c r="Z140" s="1746"/>
      <c r="AA140" s="1747"/>
      <c r="AB140" s="1748">
        <v>71</v>
      </c>
      <c r="AC140" s="1746"/>
      <c r="AD140" s="1747"/>
      <c r="AE140" s="1748">
        <v>71</v>
      </c>
      <c r="AF140" s="1746"/>
      <c r="AG140" s="1747"/>
      <c r="AH140" s="1748">
        <v>71</v>
      </c>
      <c r="AI140" s="1746"/>
      <c r="AJ140" s="1747"/>
      <c r="AK140" s="1749">
        <v>100</v>
      </c>
      <c r="AL140" s="1750"/>
      <c r="AM140" s="1751"/>
    </row>
    <row r="141" spans="1:49" ht="11.1" customHeight="1" x14ac:dyDescent="0.25">
      <c r="A141" s="104"/>
      <c r="B141" s="90"/>
      <c r="C141" s="134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36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367"/>
      <c r="AH141" s="77"/>
      <c r="AI141" s="77"/>
      <c r="AJ141" s="77"/>
      <c r="AK141" s="77"/>
      <c r="AL141" s="77"/>
      <c r="AM141" s="1360"/>
    </row>
    <row r="142" spans="1:49" ht="13.5" customHeight="1" x14ac:dyDescent="0.25">
      <c r="A142" s="119" t="s">
        <v>514</v>
      </c>
      <c r="B142" s="437" t="s">
        <v>25</v>
      </c>
      <c r="C142" s="1732">
        <f>REDU!C78</f>
        <v>4000000</v>
      </c>
      <c r="D142" s="1734">
        <v>5</v>
      </c>
      <c r="E142" s="1734"/>
      <c r="F142" s="1735"/>
      <c r="G142" s="1739">
        <v>10</v>
      </c>
      <c r="H142" s="1734"/>
      <c r="I142" s="1735"/>
      <c r="J142" s="1739">
        <v>20</v>
      </c>
      <c r="K142" s="1734"/>
      <c r="L142" s="1735"/>
      <c r="M142" s="1739">
        <v>30</v>
      </c>
      <c r="N142" s="1734"/>
      <c r="O142" s="1735"/>
      <c r="P142" s="1739">
        <v>40</v>
      </c>
      <c r="Q142" s="1734"/>
      <c r="R142" s="1735"/>
      <c r="S142" s="1739">
        <v>50</v>
      </c>
      <c r="T142" s="1734"/>
      <c r="U142" s="1735"/>
      <c r="V142" s="1739">
        <v>60</v>
      </c>
      <c r="W142" s="1734"/>
      <c r="X142" s="1735"/>
      <c r="Y142" s="1739">
        <v>70</v>
      </c>
      <c r="Z142" s="1734"/>
      <c r="AA142" s="1735"/>
      <c r="AB142" s="1740">
        <v>80</v>
      </c>
      <c r="AC142" s="1741"/>
      <c r="AD142" s="1742"/>
      <c r="AE142" s="1739">
        <v>90</v>
      </c>
      <c r="AF142" s="1734"/>
      <c r="AG142" s="1734"/>
      <c r="AH142" s="1743">
        <v>95</v>
      </c>
      <c r="AI142" s="1744"/>
      <c r="AJ142" s="1745"/>
      <c r="AK142" s="1743">
        <v>100</v>
      </c>
      <c r="AL142" s="1744"/>
      <c r="AM142" s="1745"/>
    </row>
    <row r="143" spans="1:49" ht="13.5" customHeight="1" x14ac:dyDescent="0.25">
      <c r="A143" s="104"/>
      <c r="B143" s="1737" t="s">
        <v>26</v>
      </c>
      <c r="C143" s="1733"/>
      <c r="D143" s="139">
        <v>0</v>
      </c>
      <c r="E143" s="137"/>
      <c r="F143" s="138">
        <v>0</v>
      </c>
      <c r="G143" s="139">
        <v>0</v>
      </c>
      <c r="H143" s="137"/>
      <c r="I143" s="138">
        <v>0</v>
      </c>
      <c r="J143" s="136">
        <v>26</v>
      </c>
      <c r="K143" s="137"/>
      <c r="L143" s="140">
        <v>26</v>
      </c>
      <c r="M143" s="141">
        <v>44</v>
      </c>
      <c r="N143" s="137"/>
      <c r="O143" s="139">
        <v>44</v>
      </c>
      <c r="P143" s="136">
        <v>57</v>
      </c>
      <c r="Q143" s="137"/>
      <c r="R143" s="362">
        <v>57</v>
      </c>
      <c r="S143" s="141">
        <v>60</v>
      </c>
      <c r="T143" s="137"/>
      <c r="U143" s="138">
        <v>60</v>
      </c>
      <c r="V143" s="136">
        <v>67</v>
      </c>
      <c r="W143" s="137"/>
      <c r="X143" s="138">
        <v>67</v>
      </c>
      <c r="Y143" s="141">
        <v>67</v>
      </c>
      <c r="Z143" s="137"/>
      <c r="AA143" s="139">
        <v>67</v>
      </c>
      <c r="AB143" s="142">
        <v>67</v>
      </c>
      <c r="AC143" s="137"/>
      <c r="AD143" s="138">
        <v>67</v>
      </c>
      <c r="AE143" s="143">
        <v>67</v>
      </c>
      <c r="AF143" s="137"/>
      <c r="AG143" s="419">
        <v>67</v>
      </c>
      <c r="AH143" s="1182">
        <v>90</v>
      </c>
      <c r="AI143" s="137"/>
      <c r="AJ143" s="362">
        <v>90</v>
      </c>
      <c r="AK143" s="147">
        <v>100</v>
      </c>
      <c r="AL143" s="145"/>
      <c r="AM143" s="1361">
        <v>100</v>
      </c>
    </row>
    <row r="144" spans="1:49" ht="13.5" customHeight="1" x14ac:dyDescent="0.25">
      <c r="A144" s="155"/>
      <c r="B144" s="1738"/>
      <c r="C144" s="156"/>
      <c r="D144" s="1746">
        <v>0</v>
      </c>
      <c r="E144" s="1746"/>
      <c r="F144" s="1747"/>
      <c r="G144" s="1746">
        <v>0</v>
      </c>
      <c r="H144" s="1746"/>
      <c r="I144" s="1747"/>
      <c r="J144" s="1748">
        <v>26</v>
      </c>
      <c r="K144" s="1746"/>
      <c r="L144" s="1747"/>
      <c r="M144" s="1748">
        <v>44</v>
      </c>
      <c r="N144" s="1746"/>
      <c r="O144" s="1747"/>
      <c r="P144" s="1748">
        <v>57</v>
      </c>
      <c r="Q144" s="1746"/>
      <c r="R144" s="1747"/>
      <c r="S144" s="1748">
        <v>60</v>
      </c>
      <c r="T144" s="1746"/>
      <c r="U144" s="1747"/>
      <c r="V144" s="1748">
        <v>67</v>
      </c>
      <c r="W144" s="1746"/>
      <c r="X144" s="1747"/>
      <c r="Y144" s="1748">
        <v>67</v>
      </c>
      <c r="Z144" s="1746"/>
      <c r="AA144" s="1747"/>
      <c r="AB144" s="1748">
        <v>67</v>
      </c>
      <c r="AC144" s="1746"/>
      <c r="AD144" s="1747"/>
      <c r="AE144" s="1748">
        <v>67</v>
      </c>
      <c r="AF144" s="1746"/>
      <c r="AG144" s="1746"/>
      <c r="AH144" s="1748">
        <v>90</v>
      </c>
      <c r="AI144" s="1746"/>
      <c r="AJ144" s="1747"/>
      <c r="AK144" s="1749">
        <v>100</v>
      </c>
      <c r="AL144" s="1750"/>
      <c r="AM144" s="1751"/>
    </row>
    <row r="145" spans="1:49" ht="11.1" customHeight="1" x14ac:dyDescent="0.25">
      <c r="A145" s="152"/>
      <c r="B145" s="153"/>
      <c r="C145" s="154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36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367"/>
      <c r="AH145" s="77"/>
      <c r="AI145" s="77"/>
      <c r="AJ145" s="77"/>
      <c r="AK145" s="77"/>
      <c r="AL145" s="77"/>
      <c r="AM145" s="1360"/>
    </row>
    <row r="146" spans="1:49" ht="13.5" customHeight="1" x14ac:dyDescent="0.25">
      <c r="A146" s="119" t="s">
        <v>515</v>
      </c>
      <c r="B146" s="437" t="s">
        <v>27</v>
      </c>
      <c r="C146" s="1732">
        <f>REDU!C80</f>
        <v>1200000</v>
      </c>
      <c r="D146" s="1734">
        <v>5</v>
      </c>
      <c r="E146" s="1734"/>
      <c r="F146" s="1735"/>
      <c r="G146" s="1739">
        <v>10</v>
      </c>
      <c r="H146" s="1734"/>
      <c r="I146" s="1735"/>
      <c r="J146" s="1739">
        <v>20</v>
      </c>
      <c r="K146" s="1734"/>
      <c r="L146" s="1735"/>
      <c r="M146" s="1739">
        <v>30</v>
      </c>
      <c r="N146" s="1734"/>
      <c r="O146" s="1735"/>
      <c r="P146" s="1739">
        <v>40</v>
      </c>
      <c r="Q146" s="1734"/>
      <c r="R146" s="1735"/>
      <c r="S146" s="1739">
        <v>50</v>
      </c>
      <c r="T146" s="1734"/>
      <c r="U146" s="1735"/>
      <c r="V146" s="1739">
        <v>60</v>
      </c>
      <c r="W146" s="1734"/>
      <c r="X146" s="1735"/>
      <c r="Y146" s="1739">
        <v>70</v>
      </c>
      <c r="Z146" s="1734"/>
      <c r="AA146" s="1735"/>
      <c r="AB146" s="1740">
        <v>80</v>
      </c>
      <c r="AC146" s="1741"/>
      <c r="AD146" s="1742"/>
      <c r="AE146" s="1739">
        <v>90</v>
      </c>
      <c r="AF146" s="1734"/>
      <c r="AG146" s="1734"/>
      <c r="AH146" s="1743">
        <v>95</v>
      </c>
      <c r="AI146" s="1744"/>
      <c r="AJ146" s="1745"/>
      <c r="AK146" s="1743">
        <v>100</v>
      </c>
      <c r="AL146" s="1744"/>
      <c r="AM146" s="1745"/>
    </row>
    <row r="147" spans="1:49" ht="13.5" customHeight="1" x14ac:dyDescent="0.25">
      <c r="A147" s="104"/>
      <c r="B147" s="1704" t="s">
        <v>28</v>
      </c>
      <c r="C147" s="1733"/>
      <c r="D147" s="139">
        <v>0</v>
      </c>
      <c r="E147" s="137"/>
      <c r="F147" s="138">
        <v>0</v>
      </c>
      <c r="G147" s="139">
        <v>17</v>
      </c>
      <c r="H147" s="137"/>
      <c r="I147" s="139">
        <v>17</v>
      </c>
      <c r="J147" s="136">
        <v>24</v>
      </c>
      <c r="K147" s="137"/>
      <c r="L147" s="140">
        <v>24</v>
      </c>
      <c r="M147" s="141">
        <v>35</v>
      </c>
      <c r="N147" s="137"/>
      <c r="O147" s="139">
        <v>35</v>
      </c>
      <c r="P147" s="136">
        <v>44</v>
      </c>
      <c r="Q147" s="137"/>
      <c r="R147" s="362">
        <v>44</v>
      </c>
      <c r="S147" s="141">
        <v>44</v>
      </c>
      <c r="T147" s="137"/>
      <c r="U147" s="138">
        <v>44</v>
      </c>
      <c r="V147" s="136">
        <v>44</v>
      </c>
      <c r="W147" s="137"/>
      <c r="X147" s="138">
        <v>44</v>
      </c>
      <c r="Y147" s="141">
        <v>44</v>
      </c>
      <c r="Z147" s="137"/>
      <c r="AA147" s="139">
        <v>44</v>
      </c>
      <c r="AB147" s="142">
        <v>81</v>
      </c>
      <c r="AC147" s="137"/>
      <c r="AD147" s="138">
        <v>81</v>
      </c>
      <c r="AE147" s="143">
        <v>81</v>
      </c>
      <c r="AF147" s="137"/>
      <c r="AG147" s="419">
        <v>81</v>
      </c>
      <c r="AH147" s="1182">
        <v>99</v>
      </c>
      <c r="AI147" s="137"/>
      <c r="AJ147" s="362">
        <v>99</v>
      </c>
      <c r="AK147" s="147">
        <v>99</v>
      </c>
      <c r="AL147" s="145"/>
      <c r="AM147" s="1361">
        <v>99</v>
      </c>
    </row>
    <row r="148" spans="1:49" ht="13.5" customHeight="1" x14ac:dyDescent="0.25">
      <c r="A148" s="118"/>
      <c r="B148" s="1705"/>
      <c r="C148" s="1736"/>
      <c r="D148" s="1746">
        <v>0</v>
      </c>
      <c r="E148" s="1746"/>
      <c r="F148" s="1747"/>
      <c r="G148" s="1748">
        <v>17</v>
      </c>
      <c r="H148" s="1746"/>
      <c r="I148" s="1747"/>
      <c r="J148" s="1748">
        <v>24</v>
      </c>
      <c r="K148" s="1746"/>
      <c r="L148" s="1747"/>
      <c r="M148" s="1748">
        <v>35</v>
      </c>
      <c r="N148" s="1746"/>
      <c r="O148" s="1747"/>
      <c r="P148" s="1748">
        <v>44</v>
      </c>
      <c r="Q148" s="1746"/>
      <c r="R148" s="1747"/>
      <c r="S148" s="1748">
        <v>44</v>
      </c>
      <c r="T148" s="1746"/>
      <c r="U148" s="1747"/>
      <c r="V148" s="1748">
        <v>44</v>
      </c>
      <c r="W148" s="1746"/>
      <c r="X148" s="1747"/>
      <c r="Y148" s="1748">
        <v>44</v>
      </c>
      <c r="Z148" s="1746"/>
      <c r="AA148" s="1747"/>
      <c r="AB148" s="1748">
        <v>81</v>
      </c>
      <c r="AC148" s="1746"/>
      <c r="AD148" s="1747"/>
      <c r="AE148" s="1748">
        <v>81</v>
      </c>
      <c r="AF148" s="1746"/>
      <c r="AG148" s="1746"/>
      <c r="AH148" s="1748">
        <v>99</v>
      </c>
      <c r="AI148" s="1746"/>
      <c r="AJ148" s="1747"/>
      <c r="AK148" s="1749">
        <v>99</v>
      </c>
      <c r="AL148" s="1750"/>
      <c r="AM148" s="1751"/>
    </row>
    <row r="149" spans="1:49" ht="11.1" customHeight="1" x14ac:dyDescent="0.25">
      <c r="A149" s="104"/>
      <c r="B149" s="90"/>
      <c r="C149" s="134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36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367"/>
      <c r="AH149" s="77"/>
      <c r="AI149" s="77"/>
      <c r="AJ149" s="77"/>
      <c r="AK149" s="77"/>
      <c r="AL149" s="77"/>
      <c r="AM149" s="1360"/>
      <c r="AP149" s="1867" t="s">
        <v>598</v>
      </c>
      <c r="AQ149" s="1868"/>
      <c r="AR149" s="1869"/>
      <c r="AS149" s="303"/>
      <c r="AT149" s="303" t="s">
        <v>593</v>
      </c>
      <c r="AU149" s="303"/>
      <c r="AV149" s="303"/>
      <c r="AW149" s="303"/>
    </row>
    <row r="150" spans="1:49" ht="13.5" customHeight="1" x14ac:dyDescent="0.25">
      <c r="A150" s="119" t="s">
        <v>516</v>
      </c>
      <c r="B150" s="437" t="s">
        <v>29</v>
      </c>
      <c r="C150" s="1732">
        <f>REDU!C85</f>
        <v>17814000</v>
      </c>
      <c r="D150" s="1734">
        <v>5</v>
      </c>
      <c r="E150" s="1734"/>
      <c r="F150" s="1735"/>
      <c r="G150" s="1739">
        <v>10</v>
      </c>
      <c r="H150" s="1734"/>
      <c r="I150" s="1735"/>
      <c r="J150" s="1739">
        <v>20</v>
      </c>
      <c r="K150" s="1734"/>
      <c r="L150" s="1735"/>
      <c r="M150" s="1739">
        <v>30</v>
      </c>
      <c r="N150" s="1734"/>
      <c r="O150" s="1735"/>
      <c r="P150" s="1739">
        <v>40</v>
      </c>
      <c r="Q150" s="1734"/>
      <c r="R150" s="1735"/>
      <c r="S150" s="1739">
        <v>50</v>
      </c>
      <c r="T150" s="1734"/>
      <c r="U150" s="1735"/>
      <c r="V150" s="1739">
        <v>60</v>
      </c>
      <c r="W150" s="1734"/>
      <c r="X150" s="1735"/>
      <c r="Y150" s="1739">
        <v>70</v>
      </c>
      <c r="Z150" s="1734"/>
      <c r="AA150" s="1735"/>
      <c r="AB150" s="1740">
        <v>80</v>
      </c>
      <c r="AC150" s="1741"/>
      <c r="AD150" s="1742"/>
      <c r="AE150" s="1739">
        <v>90</v>
      </c>
      <c r="AF150" s="1734"/>
      <c r="AG150" s="1734"/>
      <c r="AH150" s="1743">
        <v>95</v>
      </c>
      <c r="AI150" s="1744"/>
      <c r="AJ150" s="1745"/>
      <c r="AK150" s="1743">
        <v>100</v>
      </c>
      <c r="AL150" s="1744"/>
      <c r="AM150" s="1745"/>
      <c r="AP150" s="304" t="s">
        <v>600</v>
      </c>
      <c r="AQ150" s="305"/>
      <c r="AR150" s="306" t="s">
        <v>601</v>
      </c>
      <c r="AS150" s="1870" t="s">
        <v>598</v>
      </c>
      <c r="AT150" s="1871"/>
      <c r="AU150" s="303" t="s">
        <v>702</v>
      </c>
      <c r="AV150" s="303"/>
      <c r="AW150" s="303"/>
    </row>
    <row r="151" spans="1:49" ht="13.5" customHeight="1" x14ac:dyDescent="0.25">
      <c r="A151" s="104"/>
      <c r="B151" s="1704" t="s">
        <v>30</v>
      </c>
      <c r="C151" s="1733"/>
      <c r="D151" s="139">
        <v>0</v>
      </c>
      <c r="E151" s="137"/>
      <c r="F151" s="138">
        <v>0</v>
      </c>
      <c r="G151" s="139">
        <v>15</v>
      </c>
      <c r="H151" s="137"/>
      <c r="I151" s="139">
        <v>15</v>
      </c>
      <c r="J151" s="136">
        <v>17</v>
      </c>
      <c r="K151" s="137"/>
      <c r="L151" s="140">
        <v>17</v>
      </c>
      <c r="M151" s="141">
        <v>31</v>
      </c>
      <c r="N151" s="137"/>
      <c r="O151" s="139">
        <v>31</v>
      </c>
      <c r="P151" s="136">
        <v>39</v>
      </c>
      <c r="Q151" s="137"/>
      <c r="R151" s="362">
        <v>39</v>
      </c>
      <c r="S151" s="141">
        <v>39</v>
      </c>
      <c r="T151" s="137"/>
      <c r="U151" s="138">
        <v>39</v>
      </c>
      <c r="V151" s="136">
        <v>39</v>
      </c>
      <c r="W151" s="137"/>
      <c r="X151" s="138">
        <v>39</v>
      </c>
      <c r="Y151" s="141">
        <v>39</v>
      </c>
      <c r="Z151" s="137"/>
      <c r="AA151" s="139">
        <v>39</v>
      </c>
      <c r="AB151" s="142">
        <v>68</v>
      </c>
      <c r="AC151" s="137"/>
      <c r="AD151" s="138">
        <v>68</v>
      </c>
      <c r="AE151" s="143">
        <v>68</v>
      </c>
      <c r="AF151" s="137"/>
      <c r="AG151" s="419">
        <v>68</v>
      </c>
      <c r="AH151" s="1182">
        <v>84</v>
      </c>
      <c r="AI151" s="137"/>
      <c r="AJ151" s="362">
        <v>84</v>
      </c>
      <c r="AK151" s="147">
        <v>100</v>
      </c>
      <c r="AL151" s="145"/>
      <c r="AM151" s="1361">
        <v>100</v>
      </c>
      <c r="AP151" s="1872" t="s">
        <v>602</v>
      </c>
      <c r="AQ151" s="1873"/>
      <c r="AR151" s="1874"/>
      <c r="AS151" s="1870" t="s">
        <v>600</v>
      </c>
      <c r="AT151" s="1871"/>
      <c r="AU151" s="303" t="s">
        <v>703</v>
      </c>
      <c r="AV151" s="303"/>
      <c r="AW151" s="303"/>
    </row>
    <row r="152" spans="1:49" ht="13.5" customHeight="1" x14ac:dyDescent="0.25">
      <c r="A152" s="118"/>
      <c r="B152" s="1705"/>
      <c r="C152" s="1348"/>
      <c r="D152" s="1746">
        <v>0</v>
      </c>
      <c r="E152" s="1746"/>
      <c r="F152" s="1747"/>
      <c r="G152" s="1748">
        <v>15</v>
      </c>
      <c r="H152" s="1746"/>
      <c r="I152" s="1747"/>
      <c r="J152" s="1748">
        <v>17</v>
      </c>
      <c r="K152" s="1746"/>
      <c r="L152" s="1747"/>
      <c r="M152" s="1748">
        <v>31</v>
      </c>
      <c r="N152" s="1746"/>
      <c r="O152" s="1747"/>
      <c r="P152" s="1748">
        <v>39</v>
      </c>
      <c r="Q152" s="1746"/>
      <c r="R152" s="1747"/>
      <c r="S152" s="1748">
        <v>39</v>
      </c>
      <c r="T152" s="1746"/>
      <c r="U152" s="1747"/>
      <c r="V152" s="1748">
        <v>39</v>
      </c>
      <c r="W152" s="1746"/>
      <c r="X152" s="1747"/>
      <c r="Y152" s="1748">
        <v>39</v>
      </c>
      <c r="Z152" s="1746"/>
      <c r="AA152" s="1747"/>
      <c r="AB152" s="1748">
        <v>68</v>
      </c>
      <c r="AC152" s="1746"/>
      <c r="AD152" s="1747"/>
      <c r="AE152" s="1748">
        <v>68</v>
      </c>
      <c r="AF152" s="1746"/>
      <c r="AG152" s="1746"/>
      <c r="AH152" s="1748">
        <v>84</v>
      </c>
      <c r="AI152" s="1746"/>
      <c r="AJ152" s="1747"/>
      <c r="AK152" s="1749">
        <v>100</v>
      </c>
      <c r="AL152" s="1750"/>
      <c r="AM152" s="1751"/>
      <c r="AP152" s="303"/>
      <c r="AQ152" s="303"/>
      <c r="AR152" s="303"/>
      <c r="AS152" s="1871" t="s">
        <v>601</v>
      </c>
      <c r="AT152" s="1871"/>
      <c r="AU152" s="303" t="s">
        <v>704</v>
      </c>
      <c r="AV152" s="303"/>
      <c r="AW152" s="303"/>
    </row>
    <row r="153" spans="1:49" ht="11.1" customHeight="1" x14ac:dyDescent="0.25">
      <c r="A153" s="104"/>
      <c r="B153" s="90"/>
      <c r="C153" s="134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36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367"/>
      <c r="AH153" s="77"/>
      <c r="AI153" s="77"/>
      <c r="AJ153" s="77"/>
      <c r="AK153" s="77"/>
      <c r="AL153" s="77"/>
      <c r="AM153" s="1360"/>
      <c r="AP153" s="303"/>
      <c r="AQ153" s="303"/>
      <c r="AR153" s="303"/>
      <c r="AS153" s="1871" t="s">
        <v>602</v>
      </c>
      <c r="AT153" s="1871"/>
      <c r="AU153" s="303" t="s">
        <v>426</v>
      </c>
      <c r="AV153" s="303"/>
      <c r="AW153" s="303"/>
    </row>
    <row r="154" spans="1:49" ht="13.5" customHeight="1" x14ac:dyDescent="0.25">
      <c r="A154" s="119" t="s">
        <v>517</v>
      </c>
      <c r="B154" s="437" t="s">
        <v>31</v>
      </c>
      <c r="C154" s="1118">
        <f>REDU!C87</f>
        <v>23000000</v>
      </c>
      <c r="D154" s="1734">
        <v>5</v>
      </c>
      <c r="E154" s="1734"/>
      <c r="F154" s="1735"/>
      <c r="G154" s="1739">
        <v>10</v>
      </c>
      <c r="H154" s="1734"/>
      <c r="I154" s="1735"/>
      <c r="J154" s="1739">
        <v>20</v>
      </c>
      <c r="K154" s="1734"/>
      <c r="L154" s="1735"/>
      <c r="M154" s="1739">
        <v>30</v>
      </c>
      <c r="N154" s="1734"/>
      <c r="O154" s="1735"/>
      <c r="P154" s="1739">
        <v>40</v>
      </c>
      <c r="Q154" s="1734"/>
      <c r="R154" s="1735"/>
      <c r="S154" s="1739">
        <v>50</v>
      </c>
      <c r="T154" s="1734"/>
      <c r="U154" s="1735"/>
      <c r="V154" s="1739">
        <v>60</v>
      </c>
      <c r="W154" s="1734"/>
      <c r="X154" s="1735"/>
      <c r="Y154" s="1739">
        <v>70</v>
      </c>
      <c r="Z154" s="1734"/>
      <c r="AA154" s="1735"/>
      <c r="AB154" s="1740">
        <v>80</v>
      </c>
      <c r="AC154" s="1741"/>
      <c r="AD154" s="1742"/>
      <c r="AE154" s="1739">
        <v>90</v>
      </c>
      <c r="AF154" s="1734"/>
      <c r="AG154" s="1734"/>
      <c r="AH154" s="1743">
        <v>95</v>
      </c>
      <c r="AI154" s="1744"/>
      <c r="AJ154" s="1745"/>
      <c r="AK154" s="1743">
        <v>100</v>
      </c>
      <c r="AL154" s="1744"/>
      <c r="AM154" s="1745"/>
    </row>
    <row r="155" spans="1:49" ht="13.5" customHeight="1" x14ac:dyDescent="0.25">
      <c r="A155" s="104"/>
      <c r="B155" s="1704" t="s">
        <v>32</v>
      </c>
      <c r="C155" s="1119"/>
      <c r="D155" s="139">
        <v>0</v>
      </c>
      <c r="E155" s="137"/>
      <c r="F155" s="138">
        <v>0</v>
      </c>
      <c r="G155" s="139">
        <v>12</v>
      </c>
      <c r="H155" s="137"/>
      <c r="I155" s="139">
        <v>12</v>
      </c>
      <c r="J155" s="136">
        <v>17</v>
      </c>
      <c r="K155" s="137"/>
      <c r="L155" s="140">
        <v>17</v>
      </c>
      <c r="M155" s="141">
        <v>20</v>
      </c>
      <c r="N155" s="137"/>
      <c r="O155" s="139">
        <v>20</v>
      </c>
      <c r="P155" s="136">
        <v>69</v>
      </c>
      <c r="Q155" s="137"/>
      <c r="R155" s="362">
        <v>69</v>
      </c>
      <c r="S155" s="141">
        <v>75</v>
      </c>
      <c r="T155" s="137"/>
      <c r="U155" s="138">
        <v>75</v>
      </c>
      <c r="V155" s="136">
        <v>75</v>
      </c>
      <c r="W155" s="137"/>
      <c r="X155" s="138">
        <v>75</v>
      </c>
      <c r="Y155" s="141">
        <v>75</v>
      </c>
      <c r="Z155" s="137"/>
      <c r="AA155" s="139">
        <v>75</v>
      </c>
      <c r="AB155" s="142">
        <v>84</v>
      </c>
      <c r="AC155" s="137"/>
      <c r="AD155" s="138">
        <v>84</v>
      </c>
      <c r="AE155" s="143">
        <v>84</v>
      </c>
      <c r="AF155" s="137"/>
      <c r="AG155" s="419">
        <v>84</v>
      </c>
      <c r="AH155" s="1182">
        <v>84</v>
      </c>
      <c r="AI155" s="137"/>
      <c r="AJ155" s="362">
        <v>84</v>
      </c>
      <c r="AK155" s="147">
        <v>100</v>
      </c>
      <c r="AL155" s="145"/>
      <c r="AM155" s="1361">
        <v>100</v>
      </c>
    </row>
    <row r="156" spans="1:49" ht="13.5" customHeight="1" x14ac:dyDescent="0.25">
      <c r="A156" s="118"/>
      <c r="B156" s="1705"/>
      <c r="C156" s="1120"/>
      <c r="D156" s="1746">
        <v>0</v>
      </c>
      <c r="E156" s="1746"/>
      <c r="F156" s="1747"/>
      <c r="G156" s="1748">
        <v>12</v>
      </c>
      <c r="H156" s="1746"/>
      <c r="I156" s="1747"/>
      <c r="J156" s="1748">
        <v>17</v>
      </c>
      <c r="K156" s="1746"/>
      <c r="L156" s="1747"/>
      <c r="M156" s="1748">
        <v>20</v>
      </c>
      <c r="N156" s="1746"/>
      <c r="O156" s="1747"/>
      <c r="P156" s="1748">
        <v>69</v>
      </c>
      <c r="Q156" s="1746"/>
      <c r="R156" s="1747"/>
      <c r="S156" s="1748">
        <v>75</v>
      </c>
      <c r="T156" s="1746"/>
      <c r="U156" s="1747"/>
      <c r="V156" s="1748">
        <v>75</v>
      </c>
      <c r="W156" s="1746"/>
      <c r="X156" s="1747"/>
      <c r="Y156" s="1748">
        <v>75</v>
      </c>
      <c r="Z156" s="1746"/>
      <c r="AA156" s="1747"/>
      <c r="AB156" s="1748">
        <v>84</v>
      </c>
      <c r="AC156" s="1746"/>
      <c r="AD156" s="1747"/>
      <c r="AE156" s="1748">
        <v>84</v>
      </c>
      <c r="AF156" s="1746"/>
      <c r="AG156" s="1746"/>
      <c r="AH156" s="1748">
        <v>84</v>
      </c>
      <c r="AI156" s="1746"/>
      <c r="AJ156" s="1747"/>
      <c r="AK156" s="1749">
        <v>100</v>
      </c>
      <c r="AL156" s="1750"/>
      <c r="AM156" s="1751"/>
    </row>
    <row r="157" spans="1:49" ht="11.1" customHeight="1" x14ac:dyDescent="0.25">
      <c r="A157" s="104"/>
      <c r="B157" s="90"/>
      <c r="C157" s="134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36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367"/>
      <c r="AH157" s="77"/>
      <c r="AI157" s="77"/>
      <c r="AJ157" s="77"/>
      <c r="AK157" s="77"/>
      <c r="AL157" s="77"/>
      <c r="AM157" s="1360"/>
    </row>
    <row r="158" spans="1:49" ht="13.5" customHeight="1" x14ac:dyDescent="0.25">
      <c r="A158" s="119" t="s">
        <v>518</v>
      </c>
      <c r="B158" s="437" t="s">
        <v>33</v>
      </c>
      <c r="C158" s="1732">
        <f>REDU!C89</f>
        <v>39000000</v>
      </c>
      <c r="D158" s="1734">
        <v>5</v>
      </c>
      <c r="E158" s="1734"/>
      <c r="F158" s="1735"/>
      <c r="G158" s="1739">
        <v>10</v>
      </c>
      <c r="H158" s="1734"/>
      <c r="I158" s="1735"/>
      <c r="J158" s="1739">
        <v>20</v>
      </c>
      <c r="K158" s="1734"/>
      <c r="L158" s="1735"/>
      <c r="M158" s="1739">
        <v>30</v>
      </c>
      <c r="N158" s="1734"/>
      <c r="O158" s="1735"/>
      <c r="P158" s="1739">
        <v>40</v>
      </c>
      <c r="Q158" s="1734"/>
      <c r="R158" s="1735"/>
      <c r="S158" s="1739">
        <v>50</v>
      </c>
      <c r="T158" s="1734"/>
      <c r="U158" s="1735"/>
      <c r="V158" s="1739">
        <v>60</v>
      </c>
      <c r="W158" s="1734"/>
      <c r="X158" s="1735"/>
      <c r="Y158" s="1739">
        <v>70</v>
      </c>
      <c r="Z158" s="1734"/>
      <c r="AA158" s="1735"/>
      <c r="AB158" s="1740">
        <v>80</v>
      </c>
      <c r="AC158" s="1741"/>
      <c r="AD158" s="1742"/>
      <c r="AE158" s="1739">
        <v>90</v>
      </c>
      <c r="AF158" s="1734"/>
      <c r="AG158" s="1734"/>
      <c r="AH158" s="1743">
        <v>95</v>
      </c>
      <c r="AI158" s="1744"/>
      <c r="AJ158" s="1745"/>
      <c r="AK158" s="1743">
        <v>100</v>
      </c>
      <c r="AL158" s="1744"/>
      <c r="AM158" s="1745"/>
    </row>
    <row r="159" spans="1:49" s="1" customFormat="1" ht="13.5" customHeight="1" x14ac:dyDescent="0.25">
      <c r="A159" s="101"/>
      <c r="B159" s="1704" t="s">
        <v>34</v>
      </c>
      <c r="C159" s="1733"/>
      <c r="D159" s="139">
        <v>0</v>
      </c>
      <c r="E159" s="137"/>
      <c r="F159" s="138">
        <v>0</v>
      </c>
      <c r="G159" s="139">
        <v>21</v>
      </c>
      <c r="H159" s="137"/>
      <c r="I159" s="139">
        <v>21</v>
      </c>
      <c r="J159" s="136">
        <v>33</v>
      </c>
      <c r="K159" s="137"/>
      <c r="L159" s="140">
        <v>33</v>
      </c>
      <c r="M159" s="141">
        <v>45</v>
      </c>
      <c r="N159" s="137"/>
      <c r="O159" s="139">
        <v>45</v>
      </c>
      <c r="P159" s="136">
        <v>53</v>
      </c>
      <c r="Q159" s="137"/>
      <c r="R159" s="362">
        <v>53</v>
      </c>
      <c r="S159" s="141">
        <v>53</v>
      </c>
      <c r="T159" s="137"/>
      <c r="U159" s="138">
        <v>53</v>
      </c>
      <c r="V159" s="136">
        <v>53</v>
      </c>
      <c r="W159" s="137"/>
      <c r="X159" s="138">
        <v>53</v>
      </c>
      <c r="Y159" s="141">
        <v>53</v>
      </c>
      <c r="Z159" s="137"/>
      <c r="AA159" s="139">
        <v>53</v>
      </c>
      <c r="AB159" s="142">
        <v>90</v>
      </c>
      <c r="AC159" s="137"/>
      <c r="AD159" s="138">
        <v>90</v>
      </c>
      <c r="AE159" s="143">
        <v>90</v>
      </c>
      <c r="AF159" s="137"/>
      <c r="AG159" s="419">
        <v>90</v>
      </c>
      <c r="AH159" s="1182">
        <v>82</v>
      </c>
      <c r="AI159" s="137"/>
      <c r="AJ159" s="362">
        <v>82</v>
      </c>
      <c r="AK159" s="147">
        <v>100</v>
      </c>
      <c r="AL159" s="145"/>
      <c r="AM159" s="1361">
        <v>100</v>
      </c>
    </row>
    <row r="160" spans="1:49" s="1" customFormat="1" ht="13.5" customHeight="1" x14ac:dyDescent="0.25">
      <c r="A160" s="106"/>
      <c r="B160" s="1705"/>
      <c r="C160" s="1348"/>
      <c r="D160" s="1746">
        <v>0</v>
      </c>
      <c r="E160" s="1746"/>
      <c r="F160" s="1747"/>
      <c r="G160" s="1748">
        <v>21</v>
      </c>
      <c r="H160" s="1746"/>
      <c r="I160" s="1747"/>
      <c r="J160" s="1748">
        <v>33</v>
      </c>
      <c r="K160" s="1746"/>
      <c r="L160" s="1747"/>
      <c r="M160" s="1748">
        <v>45</v>
      </c>
      <c r="N160" s="1746"/>
      <c r="O160" s="1747"/>
      <c r="P160" s="1748">
        <v>53</v>
      </c>
      <c r="Q160" s="1746"/>
      <c r="R160" s="1747"/>
      <c r="S160" s="1748">
        <v>53</v>
      </c>
      <c r="T160" s="1746"/>
      <c r="U160" s="1747"/>
      <c r="V160" s="1748">
        <v>53</v>
      </c>
      <c r="W160" s="1746"/>
      <c r="X160" s="1747"/>
      <c r="Y160" s="1748">
        <v>53</v>
      </c>
      <c r="Z160" s="1746"/>
      <c r="AA160" s="1747"/>
      <c r="AB160" s="1748">
        <v>90</v>
      </c>
      <c r="AC160" s="1746"/>
      <c r="AD160" s="1747"/>
      <c r="AE160" s="1748">
        <v>90</v>
      </c>
      <c r="AF160" s="1746"/>
      <c r="AG160" s="1746"/>
      <c r="AH160" s="1748">
        <v>82</v>
      </c>
      <c r="AI160" s="1746"/>
      <c r="AJ160" s="1747"/>
      <c r="AK160" s="1749">
        <v>100</v>
      </c>
      <c r="AL160" s="1750"/>
      <c r="AM160" s="1751"/>
    </row>
    <row r="161" spans="1:39" ht="11.1" customHeight="1" x14ac:dyDescent="0.25">
      <c r="A161" s="101"/>
      <c r="B161" s="90"/>
      <c r="C161" s="134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36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367"/>
      <c r="AH161" s="77"/>
      <c r="AI161" s="77"/>
      <c r="AJ161" s="77"/>
      <c r="AK161" s="77"/>
      <c r="AL161" s="77"/>
      <c r="AM161" s="1360"/>
    </row>
    <row r="162" spans="1:39" ht="13.5" customHeight="1" x14ac:dyDescent="0.25">
      <c r="A162" s="157" t="s">
        <v>483</v>
      </c>
      <c r="B162" s="437" t="s">
        <v>35</v>
      </c>
      <c r="C162" s="1123">
        <f>REDU!C91</f>
        <v>5000000</v>
      </c>
      <c r="D162" s="1769">
        <v>20</v>
      </c>
      <c r="E162" s="1769"/>
      <c r="F162" s="1770"/>
      <c r="G162" s="1825">
        <v>40</v>
      </c>
      <c r="H162" s="1769"/>
      <c r="I162" s="1770"/>
      <c r="J162" s="1825">
        <v>45</v>
      </c>
      <c r="K162" s="1769"/>
      <c r="L162" s="1770"/>
      <c r="M162" s="1825">
        <v>50</v>
      </c>
      <c r="N162" s="1769"/>
      <c r="O162" s="1770"/>
      <c r="P162" s="1825">
        <v>55</v>
      </c>
      <c r="Q162" s="1769"/>
      <c r="R162" s="1770"/>
      <c r="S162" s="1825">
        <v>60</v>
      </c>
      <c r="T162" s="1769"/>
      <c r="U162" s="1770"/>
      <c r="V162" s="1825">
        <v>65</v>
      </c>
      <c r="W162" s="1769"/>
      <c r="X162" s="1770"/>
      <c r="Y162" s="1825">
        <v>70</v>
      </c>
      <c r="Z162" s="1769"/>
      <c r="AA162" s="1770"/>
      <c r="AB162" s="1826">
        <v>75</v>
      </c>
      <c r="AC162" s="1827"/>
      <c r="AD162" s="1828"/>
      <c r="AE162" s="1825">
        <v>80</v>
      </c>
      <c r="AF162" s="1769"/>
      <c r="AG162" s="1770"/>
      <c r="AH162" s="1844">
        <v>90</v>
      </c>
      <c r="AI162" s="1845"/>
      <c r="AJ162" s="1846"/>
      <c r="AK162" s="1844">
        <v>100</v>
      </c>
      <c r="AL162" s="1845"/>
      <c r="AM162" s="1846"/>
    </row>
    <row r="163" spans="1:39" ht="13.5" customHeight="1" x14ac:dyDescent="0.25">
      <c r="A163" s="113"/>
      <c r="B163" s="1704" t="s">
        <v>36</v>
      </c>
      <c r="C163" s="1121"/>
      <c r="D163" s="139">
        <v>30</v>
      </c>
      <c r="E163" s="137"/>
      <c r="F163" s="138">
        <v>0</v>
      </c>
      <c r="G163" s="139">
        <v>58</v>
      </c>
      <c r="H163" s="137"/>
      <c r="I163" s="139">
        <v>58</v>
      </c>
      <c r="J163" s="136">
        <v>58</v>
      </c>
      <c r="K163" s="137"/>
      <c r="L163" s="140">
        <v>58</v>
      </c>
      <c r="M163" s="141">
        <v>100</v>
      </c>
      <c r="N163" s="137"/>
      <c r="O163" s="139">
        <v>100</v>
      </c>
      <c r="P163" s="1275">
        <v>100</v>
      </c>
      <c r="Q163" s="137"/>
      <c r="R163" s="362">
        <v>100</v>
      </c>
      <c r="S163" s="1294">
        <v>100</v>
      </c>
      <c r="T163" s="1295"/>
      <c r="U163" s="1296">
        <v>100</v>
      </c>
      <c r="V163" s="1275">
        <v>100</v>
      </c>
      <c r="W163" s="1295"/>
      <c r="X163" s="1296">
        <v>100</v>
      </c>
      <c r="Y163" s="141">
        <v>100</v>
      </c>
      <c r="Z163" s="137"/>
      <c r="AA163" s="139">
        <v>100</v>
      </c>
      <c r="AB163" s="142">
        <v>100</v>
      </c>
      <c r="AC163" s="137"/>
      <c r="AD163" s="138">
        <v>100</v>
      </c>
      <c r="AE163" s="143">
        <v>100</v>
      </c>
      <c r="AF163" s="137"/>
      <c r="AG163" s="419">
        <v>100</v>
      </c>
      <c r="AH163" s="144">
        <v>69</v>
      </c>
      <c r="AI163" s="145"/>
      <c r="AJ163" s="146">
        <v>69</v>
      </c>
      <c r="AK163" s="147">
        <v>100</v>
      </c>
      <c r="AL163" s="145"/>
      <c r="AM163" s="1361">
        <v>100</v>
      </c>
    </row>
    <row r="164" spans="1:39" ht="13.5" customHeight="1" x14ac:dyDescent="0.25">
      <c r="A164" s="106"/>
      <c r="B164" s="1705"/>
      <c r="C164" s="1122"/>
      <c r="D164" s="1746">
        <v>0</v>
      </c>
      <c r="E164" s="1746"/>
      <c r="F164" s="1747"/>
      <c r="G164" s="1748">
        <v>58</v>
      </c>
      <c r="H164" s="1746"/>
      <c r="I164" s="1747"/>
      <c r="J164" s="1748">
        <v>58</v>
      </c>
      <c r="K164" s="1746"/>
      <c r="L164" s="1747"/>
      <c r="M164" s="1748">
        <v>100</v>
      </c>
      <c r="N164" s="1746"/>
      <c r="O164" s="1747"/>
      <c r="P164" s="1748">
        <v>100</v>
      </c>
      <c r="Q164" s="1746"/>
      <c r="R164" s="1747"/>
      <c r="S164" s="1748">
        <v>100</v>
      </c>
      <c r="T164" s="1746"/>
      <c r="U164" s="1747"/>
      <c r="V164" s="1748">
        <v>100</v>
      </c>
      <c r="W164" s="1746"/>
      <c r="X164" s="1747"/>
      <c r="Y164" s="1748">
        <v>100</v>
      </c>
      <c r="Z164" s="1746"/>
      <c r="AA164" s="1747"/>
      <c r="AB164" s="1748">
        <v>100</v>
      </c>
      <c r="AC164" s="1746"/>
      <c r="AD164" s="1747"/>
      <c r="AE164" s="1748">
        <v>100</v>
      </c>
      <c r="AF164" s="1746"/>
      <c r="AG164" s="1747"/>
      <c r="AH164" s="1749">
        <v>69</v>
      </c>
      <c r="AI164" s="1750"/>
      <c r="AJ164" s="1751"/>
      <c r="AK164" s="1749">
        <v>100</v>
      </c>
      <c r="AL164" s="1750"/>
      <c r="AM164" s="1751"/>
    </row>
    <row r="165" spans="1:39" ht="11.1" customHeight="1" x14ac:dyDescent="0.25">
      <c r="A165" s="101"/>
      <c r="B165" s="88"/>
      <c r="C165" s="1354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36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367"/>
      <c r="AH165" s="77"/>
      <c r="AI165" s="77"/>
      <c r="AJ165" s="77"/>
      <c r="AK165" s="77"/>
      <c r="AL165" s="77"/>
      <c r="AM165" s="1360"/>
    </row>
    <row r="166" spans="1:39" ht="13.5" customHeight="1" x14ac:dyDescent="0.25">
      <c r="A166" s="1156" t="s">
        <v>519</v>
      </c>
      <c r="B166" s="426" t="s">
        <v>105</v>
      </c>
      <c r="C166" s="1730">
        <f>C170+C175+C179+C183+C187+C191+C195+C199</f>
        <v>173845000</v>
      </c>
      <c r="D166" s="1799">
        <v>0</v>
      </c>
      <c r="E166" s="1799"/>
      <c r="F166" s="1800"/>
      <c r="G166" s="1798">
        <v>20</v>
      </c>
      <c r="H166" s="1799"/>
      <c r="I166" s="1800"/>
      <c r="J166" s="1798">
        <v>35</v>
      </c>
      <c r="K166" s="1799"/>
      <c r="L166" s="1800"/>
      <c r="M166" s="1798">
        <v>50</v>
      </c>
      <c r="N166" s="1799"/>
      <c r="O166" s="1800"/>
      <c r="P166" s="1798">
        <v>70</v>
      </c>
      <c r="Q166" s="1799"/>
      <c r="R166" s="1800"/>
      <c r="S166" s="1798">
        <v>75</v>
      </c>
      <c r="T166" s="1799"/>
      <c r="U166" s="1800"/>
      <c r="V166" s="1798">
        <v>80</v>
      </c>
      <c r="W166" s="1799"/>
      <c r="X166" s="1800"/>
      <c r="Y166" s="1798">
        <v>85</v>
      </c>
      <c r="Z166" s="1799"/>
      <c r="AA166" s="1800"/>
      <c r="AB166" s="1801">
        <v>90</v>
      </c>
      <c r="AC166" s="1802"/>
      <c r="AD166" s="1803"/>
      <c r="AE166" s="1798">
        <v>95</v>
      </c>
      <c r="AF166" s="1799"/>
      <c r="AG166" s="1800"/>
      <c r="AH166" s="1804">
        <v>100</v>
      </c>
      <c r="AI166" s="1805"/>
      <c r="AJ166" s="1806"/>
      <c r="AK166" s="1804">
        <v>100</v>
      </c>
      <c r="AL166" s="1805"/>
      <c r="AM166" s="1806"/>
    </row>
    <row r="167" spans="1:39" ht="13.5" customHeight="1" x14ac:dyDescent="0.25">
      <c r="A167" s="1158"/>
      <c r="B167" s="1712" t="s">
        <v>92</v>
      </c>
      <c r="C167" s="1731"/>
      <c r="D167" s="1160">
        <v>0</v>
      </c>
      <c r="E167" s="1161"/>
      <c r="F167" s="1162">
        <v>0</v>
      </c>
      <c r="G167" s="1160">
        <v>14</v>
      </c>
      <c r="H167" s="1161"/>
      <c r="I167" s="1160">
        <v>14</v>
      </c>
      <c r="J167" s="1163">
        <v>17</v>
      </c>
      <c r="K167" s="1161"/>
      <c r="L167" s="1164">
        <v>17</v>
      </c>
      <c r="M167" s="1160">
        <v>33</v>
      </c>
      <c r="N167" s="1161"/>
      <c r="O167" s="1160">
        <v>33</v>
      </c>
      <c r="P167" s="1163">
        <v>35</v>
      </c>
      <c r="Q167" s="1161"/>
      <c r="R167" s="1165">
        <v>35</v>
      </c>
      <c r="S167" s="1160">
        <v>36</v>
      </c>
      <c r="T167" s="1161"/>
      <c r="U167" s="1162">
        <v>36</v>
      </c>
      <c r="V167" s="1163">
        <v>36</v>
      </c>
      <c r="W167" s="1161"/>
      <c r="X167" s="1162">
        <v>36</v>
      </c>
      <c r="Y167" s="1160">
        <v>36</v>
      </c>
      <c r="Z167" s="1161"/>
      <c r="AA167" s="1160">
        <v>36</v>
      </c>
      <c r="AB167" s="1166">
        <v>93</v>
      </c>
      <c r="AC167" s="1161"/>
      <c r="AD167" s="1162">
        <v>93</v>
      </c>
      <c r="AE167" s="1167">
        <v>93</v>
      </c>
      <c r="AF167" s="1161"/>
      <c r="AG167" s="1168">
        <v>93</v>
      </c>
      <c r="AH167" s="1177">
        <v>91</v>
      </c>
      <c r="AI167" s="1170"/>
      <c r="AJ167" s="1178">
        <v>91</v>
      </c>
      <c r="AK167" s="1169">
        <v>100</v>
      </c>
      <c r="AL167" s="1170"/>
      <c r="AM167" s="1366">
        <v>100</v>
      </c>
    </row>
    <row r="168" spans="1:39" ht="13.5" customHeight="1" x14ac:dyDescent="0.25">
      <c r="A168" s="1171"/>
      <c r="B168" s="1713"/>
      <c r="C168" s="1175"/>
      <c r="D168" s="1784">
        <v>0</v>
      </c>
      <c r="E168" s="1784"/>
      <c r="F168" s="1785"/>
      <c r="G168" s="1783">
        <v>14</v>
      </c>
      <c r="H168" s="1784"/>
      <c r="I168" s="1785"/>
      <c r="J168" s="1783">
        <v>17</v>
      </c>
      <c r="K168" s="1784"/>
      <c r="L168" s="1785"/>
      <c r="M168" s="1783">
        <v>33</v>
      </c>
      <c r="N168" s="1784"/>
      <c r="O168" s="1785"/>
      <c r="P168" s="1783">
        <v>35</v>
      </c>
      <c r="Q168" s="1784"/>
      <c r="R168" s="1785"/>
      <c r="S168" s="1783">
        <v>36</v>
      </c>
      <c r="T168" s="1784"/>
      <c r="U168" s="1785"/>
      <c r="V168" s="1783">
        <v>36</v>
      </c>
      <c r="W168" s="1784"/>
      <c r="X168" s="1785"/>
      <c r="Y168" s="1783">
        <v>36</v>
      </c>
      <c r="Z168" s="1784"/>
      <c r="AA168" s="1785"/>
      <c r="AB168" s="1783">
        <v>93</v>
      </c>
      <c r="AC168" s="1784"/>
      <c r="AD168" s="1785"/>
      <c r="AE168" s="1783">
        <v>93</v>
      </c>
      <c r="AF168" s="1784"/>
      <c r="AG168" s="1785"/>
      <c r="AH168" s="1786">
        <v>91</v>
      </c>
      <c r="AI168" s="1787"/>
      <c r="AJ168" s="1788"/>
      <c r="AK168" s="1786">
        <v>100</v>
      </c>
      <c r="AL168" s="1787"/>
      <c r="AM168" s="1788"/>
    </row>
    <row r="169" spans="1:39" ht="11.1" customHeight="1" x14ac:dyDescent="0.25">
      <c r="A169" s="104"/>
      <c r="B169" s="90"/>
      <c r="C169" s="134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36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367"/>
      <c r="AH169" s="77"/>
      <c r="AI169" s="77"/>
      <c r="AJ169" s="77"/>
      <c r="AK169" s="77"/>
      <c r="AL169" s="77"/>
      <c r="AM169" s="1360"/>
    </row>
    <row r="170" spans="1:39" ht="13.5" customHeight="1" x14ac:dyDescent="0.25">
      <c r="A170" s="119" t="s">
        <v>520</v>
      </c>
      <c r="B170" s="437" t="s">
        <v>37</v>
      </c>
      <c r="C170" s="1118">
        <f>REDU!C95</f>
        <v>21125000</v>
      </c>
      <c r="D170" s="1769">
        <v>0</v>
      </c>
      <c r="E170" s="1769"/>
      <c r="F170" s="1770"/>
      <c r="G170" s="1825">
        <v>70</v>
      </c>
      <c r="H170" s="1769"/>
      <c r="I170" s="1770"/>
      <c r="J170" s="1825">
        <v>80</v>
      </c>
      <c r="K170" s="1769"/>
      <c r="L170" s="1770"/>
      <c r="M170" s="1825">
        <v>90</v>
      </c>
      <c r="N170" s="1769"/>
      <c r="O170" s="1770"/>
      <c r="P170" s="1825">
        <v>100</v>
      </c>
      <c r="Q170" s="1769"/>
      <c r="R170" s="1770"/>
      <c r="S170" s="1825">
        <v>100</v>
      </c>
      <c r="T170" s="1769"/>
      <c r="U170" s="1770"/>
      <c r="V170" s="1825">
        <v>100</v>
      </c>
      <c r="W170" s="1769"/>
      <c r="X170" s="1770"/>
      <c r="Y170" s="1825">
        <v>100</v>
      </c>
      <c r="Z170" s="1769"/>
      <c r="AA170" s="1770"/>
      <c r="AB170" s="1825">
        <v>100</v>
      </c>
      <c r="AC170" s="1769"/>
      <c r="AD170" s="1770"/>
      <c r="AE170" s="1825">
        <v>100</v>
      </c>
      <c r="AF170" s="1769"/>
      <c r="AG170" s="1770"/>
      <c r="AH170" s="1825">
        <v>100</v>
      </c>
      <c r="AI170" s="1769"/>
      <c r="AJ170" s="1770"/>
      <c r="AK170" s="1825">
        <v>100</v>
      </c>
      <c r="AL170" s="1769"/>
      <c r="AM170" s="1770"/>
    </row>
    <row r="171" spans="1:39" ht="13.5" customHeight="1" x14ac:dyDescent="0.25">
      <c r="A171" s="104"/>
      <c r="B171" s="1704" t="s">
        <v>38</v>
      </c>
      <c r="C171" s="1119"/>
      <c r="D171" s="139">
        <v>0</v>
      </c>
      <c r="E171" s="137"/>
      <c r="F171" s="138">
        <v>0</v>
      </c>
      <c r="G171" s="139">
        <v>80</v>
      </c>
      <c r="H171" s="137"/>
      <c r="I171" s="139">
        <v>80</v>
      </c>
      <c r="J171" s="136">
        <v>80</v>
      </c>
      <c r="K171" s="137"/>
      <c r="L171" s="140">
        <v>80</v>
      </c>
      <c r="M171" s="141">
        <v>80</v>
      </c>
      <c r="N171" s="137"/>
      <c r="O171" s="139">
        <v>80</v>
      </c>
      <c r="P171" s="136">
        <v>80</v>
      </c>
      <c r="Q171" s="137"/>
      <c r="R171" s="362">
        <v>80</v>
      </c>
      <c r="S171" s="141">
        <v>80</v>
      </c>
      <c r="T171" s="137"/>
      <c r="U171" s="138">
        <v>80</v>
      </c>
      <c r="V171" s="136">
        <v>80</v>
      </c>
      <c r="W171" s="137"/>
      <c r="X171" s="138">
        <v>80</v>
      </c>
      <c r="Y171" s="141">
        <v>80</v>
      </c>
      <c r="Z171" s="137"/>
      <c r="AA171" s="139">
        <v>80</v>
      </c>
      <c r="AB171" s="327">
        <v>80</v>
      </c>
      <c r="AC171" s="323"/>
      <c r="AD171" s="324">
        <v>80</v>
      </c>
      <c r="AE171" s="328">
        <v>80</v>
      </c>
      <c r="AF171" s="323"/>
      <c r="AG171" s="420">
        <v>80</v>
      </c>
      <c r="AH171" s="329">
        <v>57</v>
      </c>
      <c r="AI171" s="330"/>
      <c r="AJ171" s="331">
        <v>57</v>
      </c>
      <c r="AK171" s="332">
        <v>100</v>
      </c>
      <c r="AL171" s="330"/>
      <c r="AM171" s="1365">
        <v>100</v>
      </c>
    </row>
    <row r="172" spans="1:39" ht="13.5" customHeight="1" x14ac:dyDescent="0.25">
      <c r="A172" s="118"/>
      <c r="B172" s="1705"/>
      <c r="C172" s="1120"/>
      <c r="D172" s="1746">
        <v>0</v>
      </c>
      <c r="E172" s="1746"/>
      <c r="F172" s="1747"/>
      <c r="G172" s="1748">
        <v>80</v>
      </c>
      <c r="H172" s="1746"/>
      <c r="I172" s="1747"/>
      <c r="J172" s="1748">
        <v>80</v>
      </c>
      <c r="K172" s="1746"/>
      <c r="L172" s="1747"/>
      <c r="M172" s="1748">
        <v>80</v>
      </c>
      <c r="N172" s="1746"/>
      <c r="O172" s="1747"/>
      <c r="P172" s="1748">
        <v>80</v>
      </c>
      <c r="Q172" s="1746"/>
      <c r="R172" s="1747"/>
      <c r="S172" s="1748">
        <v>80</v>
      </c>
      <c r="T172" s="1746"/>
      <c r="U172" s="1747"/>
      <c r="V172" s="1748">
        <v>80</v>
      </c>
      <c r="W172" s="1746"/>
      <c r="X172" s="1747"/>
      <c r="Y172" s="1748">
        <v>80</v>
      </c>
      <c r="Z172" s="1746"/>
      <c r="AA172" s="1747"/>
      <c r="AB172" s="1807">
        <v>80</v>
      </c>
      <c r="AC172" s="1808"/>
      <c r="AD172" s="1809"/>
      <c r="AE172" s="1807">
        <v>80</v>
      </c>
      <c r="AF172" s="1808"/>
      <c r="AG172" s="1809"/>
      <c r="AH172" s="1810">
        <v>57</v>
      </c>
      <c r="AI172" s="1811"/>
      <c r="AJ172" s="1812"/>
      <c r="AK172" s="1810">
        <v>100</v>
      </c>
      <c r="AL172" s="1811"/>
      <c r="AM172" s="1812"/>
    </row>
    <row r="173" spans="1:39" ht="13.5" customHeight="1" x14ac:dyDescent="0.25">
      <c r="A173" s="107"/>
      <c r="B173" s="108"/>
      <c r="C173" s="109"/>
      <c r="D173" s="185"/>
      <c r="E173" s="181"/>
      <c r="F173" s="181"/>
      <c r="G173" s="181"/>
      <c r="H173" s="181"/>
      <c r="I173" s="181"/>
      <c r="J173" s="181"/>
      <c r="K173" s="181"/>
      <c r="L173" s="181"/>
      <c r="M173" s="181"/>
      <c r="N173" s="181"/>
      <c r="O173" s="181"/>
      <c r="P173" s="181"/>
      <c r="Q173" s="181"/>
      <c r="R173" s="370"/>
      <c r="S173" s="181"/>
      <c r="T173" s="181"/>
      <c r="U173" s="181"/>
      <c r="V173" s="181"/>
      <c r="W173" s="181"/>
      <c r="X173" s="181"/>
      <c r="Y173" s="181"/>
      <c r="Z173" s="181"/>
      <c r="AA173" s="181"/>
      <c r="AB173" s="181"/>
      <c r="AC173" s="181"/>
      <c r="AD173" s="181"/>
      <c r="AE173" s="181"/>
      <c r="AF173" s="181"/>
      <c r="AG173" s="370"/>
      <c r="AH173" s="182"/>
      <c r="AI173" s="183"/>
      <c r="AJ173" s="183"/>
      <c r="AK173" s="182"/>
      <c r="AL173" s="183"/>
      <c r="AM173" s="183"/>
    </row>
    <row r="174" spans="1:39" ht="13.5" customHeight="1" x14ac:dyDescent="0.25">
      <c r="A174" s="175"/>
      <c r="B174" s="134"/>
      <c r="C174" s="135"/>
      <c r="D174" s="76"/>
      <c r="E174" s="77"/>
      <c r="F174" s="77"/>
      <c r="G174" s="77"/>
      <c r="H174" s="77"/>
      <c r="I174" s="77"/>
      <c r="J174" s="77"/>
      <c r="K174" s="77"/>
      <c r="L174" s="77"/>
      <c r="M174" s="77"/>
      <c r="AL174">
        <v>5</v>
      </c>
    </row>
    <row r="175" spans="1:39" ht="13.5" customHeight="1" x14ac:dyDescent="0.25">
      <c r="A175" s="119" t="s">
        <v>521</v>
      </c>
      <c r="B175" s="437" t="s">
        <v>39</v>
      </c>
      <c r="C175" s="1732">
        <f>REDU!C97</f>
        <v>8000000</v>
      </c>
      <c r="D175" s="1769">
        <v>0</v>
      </c>
      <c r="E175" s="1769"/>
      <c r="F175" s="1770"/>
      <c r="G175" s="1825">
        <v>70</v>
      </c>
      <c r="H175" s="1769"/>
      <c r="I175" s="1770"/>
      <c r="J175" s="1825">
        <v>80</v>
      </c>
      <c r="K175" s="1769"/>
      <c r="L175" s="1770"/>
      <c r="M175" s="1825">
        <v>90</v>
      </c>
      <c r="N175" s="1769"/>
      <c r="O175" s="1770"/>
      <c r="P175" s="1825">
        <v>100</v>
      </c>
      <c r="Q175" s="1769"/>
      <c r="R175" s="1770"/>
      <c r="S175" s="1825">
        <v>100</v>
      </c>
      <c r="T175" s="1769"/>
      <c r="U175" s="1770"/>
      <c r="V175" s="1825">
        <v>100</v>
      </c>
      <c r="W175" s="1769"/>
      <c r="X175" s="1770"/>
      <c r="Y175" s="1825">
        <v>100</v>
      </c>
      <c r="Z175" s="1769"/>
      <c r="AA175" s="1770"/>
      <c r="AB175" s="1825">
        <v>100</v>
      </c>
      <c r="AC175" s="1769"/>
      <c r="AD175" s="1770"/>
      <c r="AE175" s="1825">
        <v>100</v>
      </c>
      <c r="AF175" s="1769"/>
      <c r="AG175" s="1770"/>
      <c r="AH175" s="1825">
        <v>100</v>
      </c>
      <c r="AI175" s="1769"/>
      <c r="AJ175" s="1770"/>
      <c r="AK175" s="1825">
        <v>100</v>
      </c>
      <c r="AL175" s="1769"/>
      <c r="AM175" s="1770"/>
    </row>
    <row r="176" spans="1:39" ht="13.5" customHeight="1" x14ac:dyDescent="0.25">
      <c r="A176" s="104"/>
      <c r="B176" s="1704" t="s">
        <v>40</v>
      </c>
      <c r="C176" s="1733"/>
      <c r="D176" s="139">
        <v>0</v>
      </c>
      <c r="E176" s="137"/>
      <c r="F176" s="138">
        <v>0</v>
      </c>
      <c r="G176" s="139">
        <v>100</v>
      </c>
      <c r="H176" s="137"/>
      <c r="I176" s="139">
        <v>100</v>
      </c>
      <c r="J176" s="136">
        <v>100</v>
      </c>
      <c r="K176" s="137"/>
      <c r="L176" s="140">
        <v>100</v>
      </c>
      <c r="M176" s="141">
        <v>100</v>
      </c>
      <c r="N176" s="137"/>
      <c r="O176" s="139">
        <v>100</v>
      </c>
      <c r="P176" s="136">
        <v>100</v>
      </c>
      <c r="Q176" s="137"/>
      <c r="R176" s="362">
        <v>100</v>
      </c>
      <c r="S176" s="1297">
        <v>100</v>
      </c>
      <c r="T176" s="1298"/>
      <c r="U176" s="1299">
        <v>100</v>
      </c>
      <c r="V176" s="1275">
        <v>100</v>
      </c>
      <c r="W176" s="1295"/>
      <c r="X176" s="1296">
        <v>100</v>
      </c>
      <c r="Y176" s="141">
        <v>100</v>
      </c>
      <c r="Z176" s="137"/>
      <c r="AA176" s="139">
        <v>100</v>
      </c>
      <c r="AB176" s="142">
        <v>100</v>
      </c>
      <c r="AC176" s="137"/>
      <c r="AD176" s="138">
        <v>100</v>
      </c>
      <c r="AE176" s="143">
        <v>100</v>
      </c>
      <c r="AF176" s="137"/>
      <c r="AG176" s="419">
        <v>100</v>
      </c>
      <c r="AH176" s="1182">
        <v>100</v>
      </c>
      <c r="AI176" s="137"/>
      <c r="AJ176" s="362">
        <v>100</v>
      </c>
      <c r="AK176" s="147">
        <v>100</v>
      </c>
      <c r="AL176" s="145"/>
      <c r="AM176" s="1361">
        <v>100</v>
      </c>
    </row>
    <row r="177" spans="1:49" ht="13.5" customHeight="1" x14ac:dyDescent="0.25">
      <c r="A177" s="118"/>
      <c r="B177" s="1705"/>
      <c r="C177" s="1348"/>
      <c r="D177" s="1746">
        <v>0</v>
      </c>
      <c r="E177" s="1746"/>
      <c r="F177" s="1747"/>
      <c r="G177" s="1748">
        <v>100</v>
      </c>
      <c r="H177" s="1746"/>
      <c r="I177" s="1747"/>
      <c r="J177" s="1748">
        <v>100</v>
      </c>
      <c r="K177" s="1746"/>
      <c r="L177" s="1747"/>
      <c r="M177" s="1748">
        <v>100</v>
      </c>
      <c r="N177" s="1746"/>
      <c r="O177" s="1747"/>
      <c r="P177" s="1748">
        <v>100</v>
      </c>
      <c r="Q177" s="1746"/>
      <c r="R177" s="1747"/>
      <c r="S177" s="1748">
        <v>100</v>
      </c>
      <c r="T177" s="1746"/>
      <c r="U177" s="1747"/>
      <c r="V177" s="1748">
        <v>100</v>
      </c>
      <c r="W177" s="1746"/>
      <c r="X177" s="1747"/>
      <c r="Y177" s="1748">
        <v>100</v>
      </c>
      <c r="Z177" s="1746"/>
      <c r="AA177" s="1747"/>
      <c r="AB177" s="1748">
        <v>100</v>
      </c>
      <c r="AC177" s="1746"/>
      <c r="AD177" s="1747"/>
      <c r="AE177" s="1748">
        <v>100</v>
      </c>
      <c r="AF177" s="1746"/>
      <c r="AG177" s="1746"/>
      <c r="AH177" s="1748">
        <v>100</v>
      </c>
      <c r="AI177" s="1746"/>
      <c r="AJ177" s="1747"/>
      <c r="AK177" s="1749">
        <v>100</v>
      </c>
      <c r="AL177" s="1750"/>
      <c r="AM177" s="1751"/>
      <c r="AP177" s="428" t="s">
        <v>484</v>
      </c>
      <c r="AQ177" s="426" t="s">
        <v>769</v>
      </c>
      <c r="AR177" s="1730" t="e">
        <f>AR179</f>
        <v>#REF!</v>
      </c>
    </row>
    <row r="178" spans="1:49" ht="11.1" customHeight="1" x14ac:dyDescent="0.25">
      <c r="A178" s="104"/>
      <c r="B178" s="90"/>
      <c r="C178" s="134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36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367"/>
      <c r="AH178" s="77"/>
      <c r="AI178" s="77"/>
      <c r="AJ178" s="77"/>
      <c r="AK178" s="77"/>
      <c r="AL178" s="77"/>
      <c r="AM178" s="1360"/>
      <c r="AP178" s="429"/>
      <c r="AQ178" s="36" t="s">
        <v>772</v>
      </c>
      <c r="AR178" s="1762"/>
    </row>
    <row r="179" spans="1:49" ht="13.5" customHeight="1" x14ac:dyDescent="0.25">
      <c r="A179" s="119" t="s">
        <v>522</v>
      </c>
      <c r="B179" s="437" t="s">
        <v>41</v>
      </c>
      <c r="C179" s="1732">
        <f>REDU!C99</f>
        <v>5000000</v>
      </c>
      <c r="D179" s="1769">
        <v>0</v>
      </c>
      <c r="E179" s="1769"/>
      <c r="F179" s="1770"/>
      <c r="G179" s="1825">
        <v>10</v>
      </c>
      <c r="H179" s="1769"/>
      <c r="I179" s="1770"/>
      <c r="J179" s="1825">
        <v>20</v>
      </c>
      <c r="K179" s="1769"/>
      <c r="L179" s="1770"/>
      <c r="M179" s="1825">
        <v>30</v>
      </c>
      <c r="N179" s="1769"/>
      <c r="O179" s="1770"/>
      <c r="P179" s="1825">
        <v>40</v>
      </c>
      <c r="Q179" s="1769"/>
      <c r="R179" s="1770"/>
      <c r="S179" s="1825">
        <v>50</v>
      </c>
      <c r="T179" s="1769"/>
      <c r="U179" s="1770"/>
      <c r="V179" s="1825">
        <v>60</v>
      </c>
      <c r="W179" s="1769"/>
      <c r="X179" s="1770"/>
      <c r="Y179" s="1825">
        <v>70</v>
      </c>
      <c r="Z179" s="1769"/>
      <c r="AA179" s="1770"/>
      <c r="AB179" s="1826">
        <v>80</v>
      </c>
      <c r="AC179" s="1827"/>
      <c r="AD179" s="1828"/>
      <c r="AE179" s="1825">
        <v>90</v>
      </c>
      <c r="AF179" s="1769"/>
      <c r="AG179" s="1770"/>
      <c r="AH179" s="1844">
        <v>100</v>
      </c>
      <c r="AI179" s="1845"/>
      <c r="AJ179" s="1846"/>
      <c r="AK179" s="1844">
        <v>100</v>
      </c>
      <c r="AL179" s="1845"/>
      <c r="AM179" s="1846"/>
      <c r="AP179" s="105" t="s">
        <v>775</v>
      </c>
      <c r="AQ179" s="430" t="s">
        <v>770</v>
      </c>
      <c r="AR179" s="1733" t="e">
        <f>RLA!#REF!</f>
        <v>#REF!</v>
      </c>
    </row>
    <row r="180" spans="1:49" ht="13.5" customHeight="1" x14ac:dyDescent="0.25">
      <c r="A180" s="104"/>
      <c r="B180" s="1704" t="s">
        <v>42</v>
      </c>
      <c r="C180" s="1733"/>
      <c r="D180" s="139">
        <v>0</v>
      </c>
      <c r="E180" s="137"/>
      <c r="F180" s="138">
        <v>0</v>
      </c>
      <c r="G180" s="139">
        <v>0</v>
      </c>
      <c r="H180" s="137"/>
      <c r="I180" s="138">
        <v>0</v>
      </c>
      <c r="J180" s="136">
        <v>0</v>
      </c>
      <c r="K180" s="137"/>
      <c r="L180" s="140">
        <v>0</v>
      </c>
      <c r="M180" s="141">
        <v>100</v>
      </c>
      <c r="N180" s="137"/>
      <c r="O180" s="139">
        <v>100</v>
      </c>
      <c r="P180" s="136">
        <v>100</v>
      </c>
      <c r="Q180" s="137"/>
      <c r="R180" s="362">
        <v>100</v>
      </c>
      <c r="S180" s="1297">
        <v>100</v>
      </c>
      <c r="T180" s="1298"/>
      <c r="U180" s="1299">
        <v>100</v>
      </c>
      <c r="V180" s="1275">
        <v>100</v>
      </c>
      <c r="W180" s="1295"/>
      <c r="X180" s="1296">
        <v>100</v>
      </c>
      <c r="Y180" s="141">
        <v>100</v>
      </c>
      <c r="Z180" s="137"/>
      <c r="AA180" s="139">
        <v>100</v>
      </c>
      <c r="AB180" s="142">
        <v>100</v>
      </c>
      <c r="AC180" s="137"/>
      <c r="AD180" s="138">
        <v>100</v>
      </c>
      <c r="AE180" s="143">
        <v>100</v>
      </c>
      <c r="AF180" s="137"/>
      <c r="AG180" s="419">
        <v>100</v>
      </c>
      <c r="AH180" s="144">
        <v>100</v>
      </c>
      <c r="AI180" s="145"/>
      <c r="AJ180" s="146">
        <v>100</v>
      </c>
      <c r="AK180" s="147">
        <v>100</v>
      </c>
      <c r="AL180" s="145"/>
      <c r="AM180" s="1361">
        <v>100</v>
      </c>
      <c r="AP180" s="106"/>
      <c r="AQ180" s="337" t="s">
        <v>771</v>
      </c>
      <c r="AR180" s="1736"/>
    </row>
    <row r="181" spans="1:49" ht="13.5" customHeight="1" x14ac:dyDescent="0.25">
      <c r="A181" s="118"/>
      <c r="B181" s="1705"/>
      <c r="C181" s="1736"/>
      <c r="D181" s="1746">
        <v>0</v>
      </c>
      <c r="E181" s="1746"/>
      <c r="F181" s="1747"/>
      <c r="G181" s="1746">
        <v>0</v>
      </c>
      <c r="H181" s="1746"/>
      <c r="I181" s="1747"/>
      <c r="J181" s="1748">
        <v>0</v>
      </c>
      <c r="K181" s="1746"/>
      <c r="L181" s="1747"/>
      <c r="M181" s="1748">
        <v>100</v>
      </c>
      <c r="N181" s="1746"/>
      <c r="O181" s="1747"/>
      <c r="P181" s="1748">
        <v>100</v>
      </c>
      <c r="Q181" s="1746"/>
      <c r="R181" s="1747"/>
      <c r="S181" s="1748">
        <v>100</v>
      </c>
      <c r="T181" s="1746"/>
      <c r="U181" s="1747"/>
      <c r="V181" s="1748">
        <v>100</v>
      </c>
      <c r="W181" s="1746"/>
      <c r="X181" s="1747"/>
      <c r="Y181" s="1748">
        <v>100</v>
      </c>
      <c r="Z181" s="1746"/>
      <c r="AA181" s="1747"/>
      <c r="AB181" s="1748">
        <v>100</v>
      </c>
      <c r="AC181" s="1746"/>
      <c r="AD181" s="1747"/>
      <c r="AE181" s="1748">
        <v>100</v>
      </c>
      <c r="AF181" s="1746"/>
      <c r="AG181" s="1747"/>
      <c r="AH181" s="1749">
        <v>100</v>
      </c>
      <c r="AI181" s="1750"/>
      <c r="AJ181" s="1751"/>
      <c r="AK181" s="1749">
        <v>100</v>
      </c>
      <c r="AL181" s="1750"/>
      <c r="AM181" s="1751"/>
    </row>
    <row r="182" spans="1:49" ht="11.1" customHeight="1" x14ac:dyDescent="0.25">
      <c r="A182" s="104"/>
      <c r="B182" s="90"/>
      <c r="C182" s="134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36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367"/>
      <c r="AH182" s="77"/>
      <c r="AI182" s="77"/>
      <c r="AJ182" s="77"/>
      <c r="AK182" s="77"/>
      <c r="AL182" s="77"/>
      <c r="AM182" s="1360"/>
    </row>
    <row r="183" spans="1:49" ht="13.5" customHeight="1" x14ac:dyDescent="0.25">
      <c r="A183" s="119" t="s">
        <v>523</v>
      </c>
      <c r="B183" s="437" t="s">
        <v>43</v>
      </c>
      <c r="C183" s="1732">
        <f>REDU!C101</f>
        <v>19770000</v>
      </c>
      <c r="D183" s="1769">
        <v>0</v>
      </c>
      <c r="E183" s="1769"/>
      <c r="F183" s="1770"/>
      <c r="G183" s="1825">
        <v>10</v>
      </c>
      <c r="H183" s="1769"/>
      <c r="I183" s="1770"/>
      <c r="J183" s="1825">
        <v>20</v>
      </c>
      <c r="K183" s="1769"/>
      <c r="L183" s="1770"/>
      <c r="M183" s="1825">
        <v>30</v>
      </c>
      <c r="N183" s="1769"/>
      <c r="O183" s="1770"/>
      <c r="P183" s="1825">
        <v>40</v>
      </c>
      <c r="Q183" s="1769"/>
      <c r="R183" s="1770"/>
      <c r="S183" s="1825">
        <v>50</v>
      </c>
      <c r="T183" s="1769"/>
      <c r="U183" s="1770"/>
      <c r="V183" s="1825">
        <v>60</v>
      </c>
      <c r="W183" s="1769"/>
      <c r="X183" s="1770"/>
      <c r="Y183" s="1825">
        <v>70</v>
      </c>
      <c r="Z183" s="1769"/>
      <c r="AA183" s="1770"/>
      <c r="AB183" s="1826">
        <v>80</v>
      </c>
      <c r="AC183" s="1827"/>
      <c r="AD183" s="1828"/>
      <c r="AE183" s="1825">
        <v>90</v>
      </c>
      <c r="AF183" s="1769"/>
      <c r="AG183" s="1770"/>
      <c r="AH183" s="1844">
        <v>100</v>
      </c>
      <c r="AI183" s="1845"/>
      <c r="AJ183" s="1846"/>
      <c r="AK183" s="1844">
        <v>100</v>
      </c>
      <c r="AL183" s="1845"/>
      <c r="AM183" s="1846"/>
    </row>
    <row r="184" spans="1:49" ht="13.5" customHeight="1" x14ac:dyDescent="0.25">
      <c r="A184" s="104"/>
      <c r="B184" s="1704" t="s">
        <v>44</v>
      </c>
      <c r="C184" s="1733"/>
      <c r="D184" s="139">
        <v>0</v>
      </c>
      <c r="E184" s="137"/>
      <c r="F184" s="138">
        <v>0</v>
      </c>
      <c r="G184" s="139">
        <v>0</v>
      </c>
      <c r="H184" s="137"/>
      <c r="I184" s="138">
        <v>0</v>
      </c>
      <c r="J184" s="136">
        <v>0</v>
      </c>
      <c r="K184" s="137"/>
      <c r="L184" s="140">
        <v>0</v>
      </c>
      <c r="M184" s="141">
        <v>100</v>
      </c>
      <c r="N184" s="137"/>
      <c r="O184" s="139">
        <v>100</v>
      </c>
      <c r="P184" s="136">
        <v>100</v>
      </c>
      <c r="Q184" s="137"/>
      <c r="R184" s="362">
        <v>100</v>
      </c>
      <c r="S184" s="1297">
        <v>100</v>
      </c>
      <c r="T184" s="1298"/>
      <c r="U184" s="1299">
        <v>100</v>
      </c>
      <c r="V184" s="1275">
        <v>100</v>
      </c>
      <c r="W184" s="1295"/>
      <c r="X184" s="1296">
        <v>100</v>
      </c>
      <c r="Y184" s="141">
        <v>100</v>
      </c>
      <c r="Z184" s="137"/>
      <c r="AA184" s="139">
        <v>100</v>
      </c>
      <c r="AB184" s="142">
        <v>100</v>
      </c>
      <c r="AC184" s="137"/>
      <c r="AD184" s="138">
        <v>100</v>
      </c>
      <c r="AE184" s="143">
        <v>100</v>
      </c>
      <c r="AF184" s="137"/>
      <c r="AG184" s="419">
        <v>100</v>
      </c>
      <c r="AH184" s="1182">
        <v>100</v>
      </c>
      <c r="AI184" s="137"/>
      <c r="AJ184" s="362">
        <v>100</v>
      </c>
      <c r="AK184" s="147">
        <v>100</v>
      </c>
      <c r="AL184" s="145"/>
      <c r="AM184" s="1361">
        <v>100</v>
      </c>
    </row>
    <row r="185" spans="1:49" ht="13.5" customHeight="1" x14ac:dyDescent="0.25">
      <c r="A185" s="118"/>
      <c r="B185" s="1705"/>
      <c r="C185" s="1348"/>
      <c r="D185" s="1746">
        <v>0</v>
      </c>
      <c r="E185" s="1746"/>
      <c r="F185" s="1747"/>
      <c r="G185" s="1746">
        <v>0</v>
      </c>
      <c r="H185" s="1746"/>
      <c r="I185" s="1747"/>
      <c r="J185" s="1748">
        <v>0</v>
      </c>
      <c r="K185" s="1746"/>
      <c r="L185" s="1747"/>
      <c r="M185" s="1748">
        <v>100</v>
      </c>
      <c r="N185" s="1746"/>
      <c r="O185" s="1747"/>
      <c r="P185" s="1748">
        <v>100</v>
      </c>
      <c r="Q185" s="1746"/>
      <c r="R185" s="1747"/>
      <c r="S185" s="1748">
        <v>100</v>
      </c>
      <c r="T185" s="1746"/>
      <c r="U185" s="1747"/>
      <c r="V185" s="1748">
        <v>100</v>
      </c>
      <c r="W185" s="1746"/>
      <c r="X185" s="1747"/>
      <c r="Y185" s="1748">
        <v>100</v>
      </c>
      <c r="Z185" s="1746"/>
      <c r="AA185" s="1747"/>
      <c r="AB185" s="1748">
        <v>100</v>
      </c>
      <c r="AC185" s="1746"/>
      <c r="AD185" s="1747"/>
      <c r="AE185" s="1748">
        <v>100</v>
      </c>
      <c r="AF185" s="1746"/>
      <c r="AG185" s="1746"/>
      <c r="AH185" s="1748">
        <v>100</v>
      </c>
      <c r="AI185" s="1746"/>
      <c r="AJ185" s="1747"/>
      <c r="AK185" s="1749">
        <v>100</v>
      </c>
      <c r="AL185" s="1750"/>
      <c r="AM185" s="1751"/>
    </row>
    <row r="186" spans="1:49" ht="11.1" customHeight="1" x14ac:dyDescent="0.25">
      <c r="A186" s="104"/>
      <c r="B186" s="90"/>
      <c r="C186" s="134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36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367"/>
      <c r="AH186" s="77"/>
      <c r="AI186" s="77"/>
      <c r="AJ186" s="77"/>
      <c r="AK186" s="77"/>
      <c r="AL186" s="77"/>
      <c r="AM186" s="1360"/>
    </row>
    <row r="187" spans="1:49" ht="13.5" customHeight="1" x14ac:dyDescent="0.25">
      <c r="A187" s="119" t="s">
        <v>524</v>
      </c>
      <c r="B187" s="437" t="s">
        <v>45</v>
      </c>
      <c r="C187" s="1732">
        <f>REDU!C103</f>
        <v>25000000</v>
      </c>
      <c r="D187" s="1734">
        <v>5</v>
      </c>
      <c r="E187" s="1734"/>
      <c r="F187" s="1735"/>
      <c r="G187" s="1739">
        <v>10</v>
      </c>
      <c r="H187" s="1734"/>
      <c r="I187" s="1735"/>
      <c r="J187" s="1739">
        <v>20</v>
      </c>
      <c r="K187" s="1734"/>
      <c r="L187" s="1735"/>
      <c r="M187" s="1739">
        <v>30</v>
      </c>
      <c r="N187" s="1734"/>
      <c r="O187" s="1735"/>
      <c r="P187" s="1739">
        <v>40</v>
      </c>
      <c r="Q187" s="1734"/>
      <c r="R187" s="1735"/>
      <c r="S187" s="1739">
        <v>50</v>
      </c>
      <c r="T187" s="1734"/>
      <c r="U187" s="1735"/>
      <c r="V187" s="1739">
        <v>60</v>
      </c>
      <c r="W187" s="1734"/>
      <c r="X187" s="1735"/>
      <c r="Y187" s="1739">
        <v>70</v>
      </c>
      <c r="Z187" s="1734"/>
      <c r="AA187" s="1735"/>
      <c r="AB187" s="1740">
        <v>80</v>
      </c>
      <c r="AC187" s="1741"/>
      <c r="AD187" s="1742"/>
      <c r="AE187" s="1739">
        <v>90</v>
      </c>
      <c r="AF187" s="1734"/>
      <c r="AG187" s="1734"/>
      <c r="AH187" s="1743">
        <v>95</v>
      </c>
      <c r="AI187" s="1744"/>
      <c r="AJ187" s="1745"/>
      <c r="AK187" s="1743">
        <v>100</v>
      </c>
      <c r="AL187" s="1744"/>
      <c r="AM187" s="1745"/>
    </row>
    <row r="188" spans="1:49" ht="13.5" customHeight="1" x14ac:dyDescent="0.25">
      <c r="A188" s="104"/>
      <c r="B188" s="1704" t="s">
        <v>46</v>
      </c>
      <c r="C188" s="1733"/>
      <c r="D188" s="139">
        <v>0</v>
      </c>
      <c r="E188" s="137"/>
      <c r="F188" s="138">
        <v>0</v>
      </c>
      <c r="G188" s="139">
        <v>14</v>
      </c>
      <c r="H188" s="137"/>
      <c r="I188" s="139">
        <v>14</v>
      </c>
      <c r="J188" s="136">
        <v>25</v>
      </c>
      <c r="K188" s="137"/>
      <c r="L188" s="140">
        <v>25</v>
      </c>
      <c r="M188" s="141">
        <v>33</v>
      </c>
      <c r="N188" s="137"/>
      <c r="O188" s="139">
        <v>33</v>
      </c>
      <c r="P188" s="136">
        <v>39</v>
      </c>
      <c r="Q188" s="137"/>
      <c r="R188" s="362">
        <v>39</v>
      </c>
      <c r="S188" s="141">
        <v>45</v>
      </c>
      <c r="T188" s="137"/>
      <c r="U188" s="138">
        <v>45</v>
      </c>
      <c r="V188" s="136">
        <v>45</v>
      </c>
      <c r="W188" s="137"/>
      <c r="X188" s="138">
        <v>45</v>
      </c>
      <c r="Y188" s="141">
        <v>45</v>
      </c>
      <c r="Z188" s="137"/>
      <c r="AA188" s="139">
        <v>45</v>
      </c>
      <c r="AB188" s="142">
        <v>70</v>
      </c>
      <c r="AC188" s="137"/>
      <c r="AD188" s="138">
        <v>70</v>
      </c>
      <c r="AE188" s="143">
        <v>70</v>
      </c>
      <c r="AF188" s="137"/>
      <c r="AG188" s="419">
        <v>70</v>
      </c>
      <c r="AH188" s="1182">
        <v>77</v>
      </c>
      <c r="AI188" s="137"/>
      <c r="AJ188" s="362">
        <v>77</v>
      </c>
      <c r="AK188" s="147">
        <v>100</v>
      </c>
      <c r="AL188" s="145"/>
      <c r="AM188" s="1361">
        <v>100</v>
      </c>
    </row>
    <row r="189" spans="1:49" ht="13.5" customHeight="1" x14ac:dyDescent="0.25">
      <c r="A189" s="118"/>
      <c r="B189" s="1705"/>
      <c r="C189" s="1348"/>
      <c r="D189" s="1746">
        <v>0</v>
      </c>
      <c r="E189" s="1746"/>
      <c r="F189" s="1747"/>
      <c r="G189" s="1748">
        <v>14</v>
      </c>
      <c r="H189" s="1746"/>
      <c r="I189" s="1747"/>
      <c r="J189" s="1748">
        <v>25</v>
      </c>
      <c r="K189" s="1746"/>
      <c r="L189" s="1747"/>
      <c r="M189" s="1748">
        <v>33</v>
      </c>
      <c r="N189" s="1746"/>
      <c r="O189" s="1747"/>
      <c r="P189" s="1748">
        <v>39</v>
      </c>
      <c r="Q189" s="1746"/>
      <c r="R189" s="1747"/>
      <c r="S189" s="1748">
        <v>45</v>
      </c>
      <c r="T189" s="1746"/>
      <c r="U189" s="1747"/>
      <c r="V189" s="1748">
        <v>45</v>
      </c>
      <c r="W189" s="1746"/>
      <c r="X189" s="1747"/>
      <c r="Y189" s="1748">
        <v>45</v>
      </c>
      <c r="Z189" s="1746"/>
      <c r="AA189" s="1747"/>
      <c r="AB189" s="1748">
        <v>70</v>
      </c>
      <c r="AC189" s="1746"/>
      <c r="AD189" s="1747"/>
      <c r="AE189" s="1748">
        <v>70</v>
      </c>
      <c r="AF189" s="1746"/>
      <c r="AG189" s="1746"/>
      <c r="AH189" s="1748">
        <v>77</v>
      </c>
      <c r="AI189" s="1746"/>
      <c r="AJ189" s="1747"/>
      <c r="AK189" s="1749">
        <v>100</v>
      </c>
      <c r="AL189" s="1750"/>
      <c r="AM189" s="1751"/>
    </row>
    <row r="190" spans="1:49" ht="11.1" customHeight="1" x14ac:dyDescent="0.25">
      <c r="A190" s="104"/>
      <c r="B190" s="90"/>
      <c r="C190" s="134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36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367"/>
      <c r="AH190" s="77"/>
      <c r="AI190" s="77"/>
      <c r="AJ190" s="77"/>
      <c r="AK190" s="77"/>
      <c r="AL190" s="77"/>
      <c r="AM190" s="1360"/>
      <c r="AP190" s="1867" t="s">
        <v>598</v>
      </c>
      <c r="AQ190" s="1868"/>
      <c r="AR190" s="1869"/>
      <c r="AS190" s="303"/>
      <c r="AT190" s="303" t="s">
        <v>593</v>
      </c>
      <c r="AU190" s="303"/>
      <c r="AV190" s="303"/>
      <c r="AW190" s="303"/>
    </row>
    <row r="191" spans="1:49" ht="13.5" customHeight="1" x14ac:dyDescent="0.25">
      <c r="A191" s="119" t="s">
        <v>525</v>
      </c>
      <c r="B191" s="437" t="s">
        <v>47</v>
      </c>
      <c r="C191" s="1732">
        <f>REDU!C105</f>
        <v>2500000</v>
      </c>
      <c r="D191" s="1734">
        <v>0</v>
      </c>
      <c r="E191" s="1734"/>
      <c r="F191" s="1735"/>
      <c r="G191" s="1739">
        <v>0</v>
      </c>
      <c r="H191" s="1734"/>
      <c r="I191" s="1735"/>
      <c r="J191" s="1739">
        <v>20</v>
      </c>
      <c r="K191" s="1734"/>
      <c r="L191" s="1735"/>
      <c r="M191" s="1739">
        <v>30</v>
      </c>
      <c r="N191" s="1734"/>
      <c r="O191" s="1735"/>
      <c r="P191" s="1739">
        <v>40</v>
      </c>
      <c r="Q191" s="1734"/>
      <c r="R191" s="1735"/>
      <c r="S191" s="1739">
        <v>50</v>
      </c>
      <c r="T191" s="1734"/>
      <c r="U191" s="1735"/>
      <c r="V191" s="1739">
        <v>60</v>
      </c>
      <c r="W191" s="1734"/>
      <c r="X191" s="1735"/>
      <c r="Y191" s="1739">
        <v>70</v>
      </c>
      <c r="Z191" s="1734"/>
      <c r="AA191" s="1735"/>
      <c r="AB191" s="1740">
        <v>80</v>
      </c>
      <c r="AC191" s="1741"/>
      <c r="AD191" s="1742"/>
      <c r="AE191" s="1739">
        <v>90</v>
      </c>
      <c r="AF191" s="1734"/>
      <c r="AG191" s="1734"/>
      <c r="AH191" s="1743">
        <v>95</v>
      </c>
      <c r="AI191" s="1744"/>
      <c r="AJ191" s="1745"/>
      <c r="AK191" s="1743">
        <v>100</v>
      </c>
      <c r="AL191" s="1744"/>
      <c r="AM191" s="1745"/>
      <c r="AP191" s="304" t="s">
        <v>600</v>
      </c>
      <c r="AQ191" s="305"/>
      <c r="AR191" s="306" t="s">
        <v>601</v>
      </c>
      <c r="AS191" s="1870" t="s">
        <v>598</v>
      </c>
      <c r="AT191" s="1871"/>
      <c r="AU191" s="303" t="s">
        <v>702</v>
      </c>
      <c r="AV191" s="303"/>
      <c r="AW191" s="303"/>
    </row>
    <row r="192" spans="1:49" ht="13.5" customHeight="1" x14ac:dyDescent="0.25">
      <c r="A192" s="104"/>
      <c r="B192" s="1704" t="s">
        <v>48</v>
      </c>
      <c r="C192" s="1733"/>
      <c r="D192" s="139">
        <v>0</v>
      </c>
      <c r="E192" s="137"/>
      <c r="F192" s="138">
        <v>0</v>
      </c>
      <c r="G192" s="139">
        <v>0</v>
      </c>
      <c r="H192" s="137"/>
      <c r="I192" s="138">
        <v>0</v>
      </c>
      <c r="J192" s="136">
        <v>100</v>
      </c>
      <c r="K192" s="137"/>
      <c r="L192" s="140">
        <v>100</v>
      </c>
      <c r="M192" s="141">
        <v>100</v>
      </c>
      <c r="N192" s="137"/>
      <c r="O192" s="139">
        <v>100</v>
      </c>
      <c r="P192" s="136">
        <v>100</v>
      </c>
      <c r="Q192" s="137"/>
      <c r="R192" s="362">
        <v>100</v>
      </c>
      <c r="S192" s="1297">
        <v>100</v>
      </c>
      <c r="T192" s="1298"/>
      <c r="U192" s="1299">
        <v>100</v>
      </c>
      <c r="V192" s="1275">
        <v>100</v>
      </c>
      <c r="W192" s="1295"/>
      <c r="X192" s="1296">
        <v>100</v>
      </c>
      <c r="Y192" s="141">
        <v>100</v>
      </c>
      <c r="Z192" s="137"/>
      <c r="AA192" s="139">
        <v>100</v>
      </c>
      <c r="AB192" s="142">
        <v>100</v>
      </c>
      <c r="AC192" s="137"/>
      <c r="AD192" s="138">
        <v>100</v>
      </c>
      <c r="AE192" s="143">
        <v>100</v>
      </c>
      <c r="AF192" s="137"/>
      <c r="AG192" s="419">
        <v>100</v>
      </c>
      <c r="AH192" s="329">
        <v>100</v>
      </c>
      <c r="AI192" s="330"/>
      <c r="AJ192" s="331">
        <v>100</v>
      </c>
      <c r="AK192" s="332">
        <v>100</v>
      </c>
      <c r="AL192" s="330"/>
      <c r="AM192" s="1365">
        <v>100</v>
      </c>
      <c r="AP192" s="1872" t="s">
        <v>602</v>
      </c>
      <c r="AQ192" s="1873"/>
      <c r="AR192" s="1874"/>
      <c r="AS192" s="1870" t="s">
        <v>600</v>
      </c>
      <c r="AT192" s="1871"/>
      <c r="AU192" s="303" t="s">
        <v>703</v>
      </c>
      <c r="AV192" s="303"/>
      <c r="AW192" s="303"/>
    </row>
    <row r="193" spans="1:49" ht="13.5" customHeight="1" x14ac:dyDescent="0.25">
      <c r="A193" s="118"/>
      <c r="B193" s="1705"/>
      <c r="C193" s="1348"/>
      <c r="D193" s="1746">
        <v>0</v>
      </c>
      <c r="E193" s="1746"/>
      <c r="F193" s="1747"/>
      <c r="G193" s="1746">
        <v>0</v>
      </c>
      <c r="H193" s="1746"/>
      <c r="I193" s="1747"/>
      <c r="J193" s="1748">
        <v>100</v>
      </c>
      <c r="K193" s="1746"/>
      <c r="L193" s="1747"/>
      <c r="M193" s="1748">
        <v>100</v>
      </c>
      <c r="N193" s="1746"/>
      <c r="O193" s="1747"/>
      <c r="P193" s="1748">
        <v>100</v>
      </c>
      <c r="Q193" s="1746"/>
      <c r="R193" s="1747"/>
      <c r="S193" s="1748">
        <v>100</v>
      </c>
      <c r="T193" s="1746"/>
      <c r="U193" s="1747"/>
      <c r="V193" s="1748">
        <v>100</v>
      </c>
      <c r="W193" s="1746"/>
      <c r="X193" s="1747"/>
      <c r="Y193" s="1748">
        <v>100</v>
      </c>
      <c r="Z193" s="1746"/>
      <c r="AA193" s="1747"/>
      <c r="AB193" s="1748">
        <v>100</v>
      </c>
      <c r="AC193" s="1746"/>
      <c r="AD193" s="1747"/>
      <c r="AE193" s="1748">
        <v>100</v>
      </c>
      <c r="AF193" s="1746"/>
      <c r="AG193" s="1747"/>
      <c r="AH193" s="1810">
        <v>100</v>
      </c>
      <c r="AI193" s="1811"/>
      <c r="AJ193" s="1812"/>
      <c r="AK193" s="1810">
        <v>100</v>
      </c>
      <c r="AL193" s="1811"/>
      <c r="AM193" s="1812"/>
      <c r="AP193" s="303"/>
      <c r="AQ193" s="303"/>
      <c r="AR193" s="303"/>
      <c r="AS193" s="1871" t="s">
        <v>601</v>
      </c>
      <c r="AT193" s="1871"/>
      <c r="AU193" s="303" t="s">
        <v>704</v>
      </c>
      <c r="AV193" s="303"/>
      <c r="AW193" s="303"/>
    </row>
    <row r="194" spans="1:49" ht="11.1" customHeight="1" x14ac:dyDescent="0.25">
      <c r="A194" s="104"/>
      <c r="B194" s="90"/>
      <c r="C194" s="134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36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367"/>
      <c r="AH194" s="77"/>
      <c r="AI194" s="77"/>
      <c r="AJ194" s="77"/>
      <c r="AK194" s="77"/>
      <c r="AL194" s="77"/>
      <c r="AM194" s="1360"/>
      <c r="AP194" s="303"/>
      <c r="AQ194" s="303"/>
      <c r="AR194" s="303"/>
      <c r="AS194" s="1871" t="s">
        <v>602</v>
      </c>
      <c r="AT194" s="1871"/>
      <c r="AU194" s="303" t="s">
        <v>426</v>
      </c>
      <c r="AV194" s="303"/>
      <c r="AW194" s="303"/>
    </row>
    <row r="195" spans="1:49" ht="13.5" customHeight="1" x14ac:dyDescent="0.25">
      <c r="A195" s="119" t="s">
        <v>526</v>
      </c>
      <c r="B195" s="437" t="s">
        <v>49</v>
      </c>
      <c r="C195" s="1732">
        <f>REDU!C107</f>
        <v>1250000</v>
      </c>
      <c r="D195" s="1734">
        <v>0</v>
      </c>
      <c r="E195" s="1734"/>
      <c r="F195" s="1735"/>
      <c r="G195" s="1739">
        <v>0</v>
      </c>
      <c r="H195" s="1734"/>
      <c r="I195" s="1735"/>
      <c r="J195" s="1739">
        <v>20</v>
      </c>
      <c r="K195" s="1734"/>
      <c r="L195" s="1735"/>
      <c r="M195" s="1739">
        <v>30</v>
      </c>
      <c r="N195" s="1734"/>
      <c r="O195" s="1735"/>
      <c r="P195" s="1739">
        <v>40</v>
      </c>
      <c r="Q195" s="1734"/>
      <c r="R195" s="1735"/>
      <c r="S195" s="1739">
        <v>50</v>
      </c>
      <c r="T195" s="1734"/>
      <c r="U195" s="1735"/>
      <c r="V195" s="1739">
        <v>60</v>
      </c>
      <c r="W195" s="1734"/>
      <c r="X195" s="1735"/>
      <c r="Y195" s="1739">
        <v>70</v>
      </c>
      <c r="Z195" s="1734"/>
      <c r="AA195" s="1735"/>
      <c r="AB195" s="1740">
        <v>80</v>
      </c>
      <c r="AC195" s="1741"/>
      <c r="AD195" s="1742"/>
      <c r="AE195" s="1739">
        <v>90</v>
      </c>
      <c r="AF195" s="1734"/>
      <c r="AG195" s="1734"/>
      <c r="AH195" s="1743">
        <v>95</v>
      </c>
      <c r="AI195" s="1744"/>
      <c r="AJ195" s="1745"/>
      <c r="AK195" s="1743">
        <v>100</v>
      </c>
      <c r="AL195" s="1744"/>
      <c r="AM195" s="1745"/>
    </row>
    <row r="196" spans="1:49" ht="13.5" customHeight="1" x14ac:dyDescent="0.25">
      <c r="A196" s="101"/>
      <c r="B196" s="1704" t="s">
        <v>50</v>
      </c>
      <c r="C196" s="1733"/>
      <c r="D196" s="139">
        <v>0</v>
      </c>
      <c r="E196" s="137"/>
      <c r="F196" s="138">
        <v>0</v>
      </c>
      <c r="G196" s="139">
        <v>0</v>
      </c>
      <c r="H196" s="137"/>
      <c r="I196" s="138">
        <v>0</v>
      </c>
      <c r="J196" s="136">
        <v>0</v>
      </c>
      <c r="K196" s="137"/>
      <c r="L196" s="140">
        <v>0</v>
      </c>
      <c r="M196" s="141">
        <v>46</v>
      </c>
      <c r="N196" s="137"/>
      <c r="O196" s="139">
        <v>46</v>
      </c>
      <c r="P196" s="136">
        <v>84</v>
      </c>
      <c r="Q196" s="137"/>
      <c r="R196" s="362">
        <v>84</v>
      </c>
      <c r="S196" s="141">
        <v>84</v>
      </c>
      <c r="T196" s="137"/>
      <c r="U196" s="138">
        <v>84</v>
      </c>
      <c r="V196" s="136">
        <v>84</v>
      </c>
      <c r="W196" s="137"/>
      <c r="X196" s="138">
        <v>84</v>
      </c>
      <c r="Y196" s="141">
        <v>84</v>
      </c>
      <c r="Z196" s="137"/>
      <c r="AA196" s="139">
        <v>84</v>
      </c>
      <c r="AB196" s="142">
        <v>100</v>
      </c>
      <c r="AC196" s="137"/>
      <c r="AD196" s="138">
        <v>100</v>
      </c>
      <c r="AE196" s="143">
        <v>100</v>
      </c>
      <c r="AF196" s="137"/>
      <c r="AG196" s="419">
        <v>100</v>
      </c>
      <c r="AH196" s="1182">
        <v>100</v>
      </c>
      <c r="AI196" s="137"/>
      <c r="AJ196" s="362">
        <v>100</v>
      </c>
      <c r="AK196" s="147">
        <v>100</v>
      </c>
      <c r="AL196" s="145"/>
      <c r="AM196" s="1361">
        <v>100</v>
      </c>
    </row>
    <row r="197" spans="1:49" ht="13.5" customHeight="1" x14ac:dyDescent="0.25">
      <c r="A197" s="106"/>
      <c r="B197" s="1705"/>
      <c r="C197" s="1348"/>
      <c r="D197" s="1746">
        <v>0</v>
      </c>
      <c r="E197" s="1746"/>
      <c r="F197" s="1747"/>
      <c r="G197" s="1746">
        <v>0</v>
      </c>
      <c r="H197" s="1746"/>
      <c r="I197" s="1747"/>
      <c r="J197" s="1748">
        <v>0</v>
      </c>
      <c r="K197" s="1746"/>
      <c r="L197" s="1747"/>
      <c r="M197" s="1748">
        <v>46</v>
      </c>
      <c r="N197" s="1746"/>
      <c r="O197" s="1747"/>
      <c r="P197" s="1748">
        <v>84</v>
      </c>
      <c r="Q197" s="1746"/>
      <c r="R197" s="1747"/>
      <c r="S197" s="1748">
        <v>84</v>
      </c>
      <c r="T197" s="1746"/>
      <c r="U197" s="1747"/>
      <c r="V197" s="1748">
        <v>84</v>
      </c>
      <c r="W197" s="1746"/>
      <c r="X197" s="1747"/>
      <c r="Y197" s="1748">
        <v>84</v>
      </c>
      <c r="Z197" s="1746"/>
      <c r="AA197" s="1747"/>
      <c r="AB197" s="1748">
        <v>100</v>
      </c>
      <c r="AC197" s="1746"/>
      <c r="AD197" s="1747"/>
      <c r="AE197" s="1748">
        <v>100</v>
      </c>
      <c r="AF197" s="1746"/>
      <c r="AG197" s="1746"/>
      <c r="AH197" s="1748">
        <v>100</v>
      </c>
      <c r="AI197" s="1746"/>
      <c r="AJ197" s="1747"/>
      <c r="AK197" s="1749">
        <v>100</v>
      </c>
      <c r="AL197" s="1750"/>
      <c r="AM197" s="1751"/>
    </row>
    <row r="198" spans="1:49" ht="11.1" customHeight="1" x14ac:dyDescent="0.25">
      <c r="A198" s="101"/>
      <c r="B198" s="90"/>
      <c r="C198" s="134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36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367"/>
      <c r="AH198" s="77"/>
      <c r="AI198" s="77"/>
      <c r="AJ198" s="77"/>
      <c r="AK198" s="77"/>
      <c r="AL198" s="77"/>
      <c r="AM198" s="1360"/>
    </row>
    <row r="199" spans="1:49" ht="13.5" customHeight="1" x14ac:dyDescent="0.25">
      <c r="A199" s="435" t="s">
        <v>484</v>
      </c>
      <c r="B199" s="437" t="s">
        <v>859</v>
      </c>
      <c r="C199" s="1732">
        <f>REDU!C109</f>
        <v>91200000</v>
      </c>
      <c r="D199" s="1769">
        <v>0</v>
      </c>
      <c r="E199" s="1769"/>
      <c r="F199" s="1770"/>
      <c r="G199" s="1825">
        <v>0</v>
      </c>
      <c r="H199" s="1769"/>
      <c r="I199" s="1770"/>
      <c r="J199" s="1825">
        <v>0</v>
      </c>
      <c r="K199" s="1769"/>
      <c r="L199" s="1770"/>
      <c r="M199" s="1825">
        <v>50</v>
      </c>
      <c r="N199" s="1769"/>
      <c r="O199" s="1770"/>
      <c r="P199" s="1825">
        <v>100</v>
      </c>
      <c r="Q199" s="1769"/>
      <c r="R199" s="1770"/>
      <c r="S199" s="1825">
        <v>100</v>
      </c>
      <c r="T199" s="1769"/>
      <c r="U199" s="1770"/>
      <c r="V199" s="1825">
        <v>100</v>
      </c>
      <c r="W199" s="1769"/>
      <c r="X199" s="1770"/>
      <c r="Y199" s="1825">
        <v>100</v>
      </c>
      <c r="Z199" s="1769"/>
      <c r="AA199" s="1770"/>
      <c r="AB199" s="1825">
        <v>100</v>
      </c>
      <c r="AC199" s="1769"/>
      <c r="AD199" s="1770"/>
      <c r="AE199" s="1825">
        <v>100</v>
      </c>
      <c r="AF199" s="1769"/>
      <c r="AG199" s="1770"/>
      <c r="AH199" s="1825">
        <v>100</v>
      </c>
      <c r="AI199" s="1769"/>
      <c r="AJ199" s="1770"/>
      <c r="AK199" s="1825">
        <v>100</v>
      </c>
      <c r="AL199" s="1769"/>
      <c r="AM199" s="1770"/>
    </row>
    <row r="200" spans="1:49" ht="13.5" customHeight="1" x14ac:dyDescent="0.25">
      <c r="A200" s="115"/>
      <c r="B200" s="1714" t="s">
        <v>879</v>
      </c>
      <c r="C200" s="1733"/>
      <c r="D200" s="139">
        <v>0</v>
      </c>
      <c r="E200" s="137"/>
      <c r="F200" s="138">
        <v>0</v>
      </c>
      <c r="G200" s="139">
        <v>0</v>
      </c>
      <c r="H200" s="137"/>
      <c r="I200" s="138">
        <v>0</v>
      </c>
      <c r="J200" s="136">
        <v>0</v>
      </c>
      <c r="K200" s="137"/>
      <c r="L200" s="140">
        <v>0</v>
      </c>
      <c r="M200" s="141">
        <v>0</v>
      </c>
      <c r="N200" s="137"/>
      <c r="O200" s="139">
        <v>0</v>
      </c>
      <c r="P200" s="136">
        <v>0</v>
      </c>
      <c r="Q200" s="137"/>
      <c r="R200" s="362">
        <v>0</v>
      </c>
      <c r="S200" s="1297">
        <v>100</v>
      </c>
      <c r="T200" s="137"/>
      <c r="U200" s="138">
        <v>0</v>
      </c>
      <c r="V200" s="1275">
        <v>100</v>
      </c>
      <c r="W200" s="1295"/>
      <c r="X200" s="1296">
        <v>0</v>
      </c>
      <c r="Y200" s="141">
        <v>100</v>
      </c>
      <c r="Z200" s="137"/>
      <c r="AA200" s="139">
        <v>70</v>
      </c>
      <c r="AB200" s="142">
        <v>100</v>
      </c>
      <c r="AC200" s="137"/>
      <c r="AD200" s="138">
        <v>98</v>
      </c>
      <c r="AE200" s="143">
        <v>98</v>
      </c>
      <c r="AF200" s="137"/>
      <c r="AG200" s="419">
        <v>98</v>
      </c>
      <c r="AH200" s="144">
        <v>100</v>
      </c>
      <c r="AI200" s="145"/>
      <c r="AJ200" s="146">
        <v>100</v>
      </c>
      <c r="AK200" s="147">
        <v>100</v>
      </c>
      <c r="AL200" s="145"/>
      <c r="AM200" s="1361">
        <v>100</v>
      </c>
    </row>
    <row r="201" spans="1:49" ht="13.5" customHeight="1" x14ac:dyDescent="0.25">
      <c r="A201" s="114"/>
      <c r="B201" s="1715"/>
      <c r="C201" s="1348"/>
      <c r="D201" s="1746">
        <v>0</v>
      </c>
      <c r="E201" s="1746"/>
      <c r="F201" s="1747"/>
      <c r="G201" s="1746">
        <v>0</v>
      </c>
      <c r="H201" s="1746"/>
      <c r="I201" s="1747"/>
      <c r="J201" s="1748">
        <v>0</v>
      </c>
      <c r="K201" s="1746"/>
      <c r="L201" s="1747"/>
      <c r="M201" s="1748">
        <v>0</v>
      </c>
      <c r="N201" s="1746"/>
      <c r="O201" s="1747"/>
      <c r="P201" s="1748">
        <v>0</v>
      </c>
      <c r="Q201" s="1746"/>
      <c r="R201" s="1747"/>
      <c r="S201" s="1748">
        <v>0</v>
      </c>
      <c r="T201" s="1746"/>
      <c r="U201" s="1747"/>
      <c r="V201" s="1748">
        <v>0</v>
      </c>
      <c r="W201" s="1746"/>
      <c r="X201" s="1747"/>
      <c r="Y201" s="1748">
        <v>70</v>
      </c>
      <c r="Z201" s="1746"/>
      <c r="AA201" s="1747"/>
      <c r="AB201" s="1748">
        <v>98</v>
      </c>
      <c r="AC201" s="1746"/>
      <c r="AD201" s="1747"/>
      <c r="AE201" s="1748">
        <v>98</v>
      </c>
      <c r="AF201" s="1746"/>
      <c r="AG201" s="1747"/>
      <c r="AH201" s="1749">
        <v>100</v>
      </c>
      <c r="AI201" s="1750"/>
      <c r="AJ201" s="1751"/>
      <c r="AK201" s="1749">
        <v>100</v>
      </c>
      <c r="AL201" s="1750"/>
      <c r="AM201" s="1751"/>
    </row>
    <row r="202" spans="1:49" ht="11.1" customHeight="1" x14ac:dyDescent="0.25">
      <c r="A202" s="106"/>
      <c r="B202" s="337"/>
      <c r="C202" s="134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36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367"/>
      <c r="AH202" s="77"/>
      <c r="AI202" s="77"/>
      <c r="AJ202" s="77"/>
      <c r="AK202" s="77"/>
      <c r="AL202" s="77"/>
      <c r="AM202" s="1360"/>
    </row>
    <row r="203" spans="1:49" ht="13.5" customHeight="1" x14ac:dyDescent="0.25">
      <c r="A203" s="1180" t="s">
        <v>527</v>
      </c>
      <c r="B203" s="426" t="s">
        <v>880</v>
      </c>
      <c r="C203" s="1730">
        <f>C207</f>
        <v>3750000</v>
      </c>
      <c r="D203" s="1799">
        <v>0</v>
      </c>
      <c r="E203" s="1799"/>
      <c r="F203" s="1800"/>
      <c r="G203" s="1798">
        <v>0</v>
      </c>
      <c r="H203" s="1799"/>
      <c r="I203" s="1800"/>
      <c r="J203" s="1798">
        <v>0</v>
      </c>
      <c r="K203" s="1799"/>
      <c r="L203" s="1800"/>
      <c r="M203" s="1798">
        <v>0</v>
      </c>
      <c r="N203" s="1799"/>
      <c r="O203" s="1800"/>
      <c r="P203" s="1798">
        <v>100</v>
      </c>
      <c r="Q203" s="1799"/>
      <c r="R203" s="1800"/>
      <c r="S203" s="1798">
        <v>100</v>
      </c>
      <c r="T203" s="1799"/>
      <c r="U203" s="1800"/>
      <c r="V203" s="1798">
        <v>100</v>
      </c>
      <c r="W203" s="1799"/>
      <c r="X203" s="1800"/>
      <c r="Y203" s="1798">
        <v>100</v>
      </c>
      <c r="Z203" s="1799"/>
      <c r="AA203" s="1800"/>
      <c r="AB203" s="1798">
        <v>100</v>
      </c>
      <c r="AC203" s="1799"/>
      <c r="AD203" s="1800"/>
      <c r="AE203" s="1798">
        <v>100</v>
      </c>
      <c r="AF203" s="1799"/>
      <c r="AG203" s="1800"/>
      <c r="AH203" s="1798">
        <v>100</v>
      </c>
      <c r="AI203" s="1799"/>
      <c r="AJ203" s="1800"/>
      <c r="AK203" s="1798">
        <v>100</v>
      </c>
      <c r="AL203" s="1799"/>
      <c r="AM203" s="1800"/>
    </row>
    <row r="204" spans="1:49" s="1" customFormat="1" ht="13.5" customHeight="1" x14ac:dyDescent="0.25">
      <c r="A204" s="1173"/>
      <c r="B204" s="1712" t="s">
        <v>885</v>
      </c>
      <c r="C204" s="1731"/>
      <c r="D204" s="1160">
        <v>0</v>
      </c>
      <c r="E204" s="1161"/>
      <c r="F204" s="1162">
        <v>0</v>
      </c>
      <c r="G204" s="1160">
        <v>0</v>
      </c>
      <c r="H204" s="1161"/>
      <c r="I204" s="1162">
        <v>0</v>
      </c>
      <c r="J204" s="1163">
        <v>0</v>
      </c>
      <c r="K204" s="1161"/>
      <c r="L204" s="1164">
        <v>0</v>
      </c>
      <c r="M204" s="1160">
        <v>0</v>
      </c>
      <c r="N204" s="1161"/>
      <c r="O204" s="1160">
        <v>0</v>
      </c>
      <c r="P204" s="1163">
        <v>100</v>
      </c>
      <c r="Q204" s="1161"/>
      <c r="R204" s="1165">
        <v>100</v>
      </c>
      <c r="S204" s="1300">
        <v>100</v>
      </c>
      <c r="T204" s="1301"/>
      <c r="U204" s="1302">
        <v>100</v>
      </c>
      <c r="V204" s="1339">
        <v>100</v>
      </c>
      <c r="W204" s="1340"/>
      <c r="X204" s="1341">
        <v>100</v>
      </c>
      <c r="Y204" s="1160">
        <v>100</v>
      </c>
      <c r="Z204" s="1161"/>
      <c r="AA204" s="1160">
        <v>100</v>
      </c>
      <c r="AB204" s="1166">
        <v>100</v>
      </c>
      <c r="AC204" s="1161"/>
      <c r="AD204" s="1162">
        <v>100</v>
      </c>
      <c r="AE204" s="1167">
        <v>100</v>
      </c>
      <c r="AF204" s="1161"/>
      <c r="AG204" s="1168">
        <v>100</v>
      </c>
      <c r="AH204" s="1177">
        <v>100</v>
      </c>
      <c r="AI204" s="1170"/>
      <c r="AJ204" s="1178">
        <v>100</v>
      </c>
      <c r="AK204" s="1169">
        <v>100</v>
      </c>
      <c r="AL204" s="1170"/>
      <c r="AM204" s="1366">
        <v>100</v>
      </c>
    </row>
    <row r="205" spans="1:49" s="1" customFormat="1" ht="13.5" customHeight="1" x14ac:dyDescent="0.25">
      <c r="A205" s="1174"/>
      <c r="B205" s="1713"/>
      <c r="C205" s="1175"/>
      <c r="D205" s="1784">
        <v>0</v>
      </c>
      <c r="E205" s="1784"/>
      <c r="F205" s="1785"/>
      <c r="G205" s="1784">
        <v>0</v>
      </c>
      <c r="H205" s="1784"/>
      <c r="I205" s="1785"/>
      <c r="J205" s="1783">
        <v>0</v>
      </c>
      <c r="K205" s="1784"/>
      <c r="L205" s="1785"/>
      <c r="M205" s="1783">
        <v>0</v>
      </c>
      <c r="N205" s="1784"/>
      <c r="O205" s="1785"/>
      <c r="P205" s="1783">
        <v>100</v>
      </c>
      <c r="Q205" s="1784"/>
      <c r="R205" s="1785"/>
      <c r="S205" s="1783">
        <v>100</v>
      </c>
      <c r="T205" s="1784"/>
      <c r="U205" s="1785"/>
      <c r="V205" s="1783">
        <v>100</v>
      </c>
      <c r="W205" s="1784"/>
      <c r="X205" s="1785"/>
      <c r="Y205" s="1783">
        <v>100</v>
      </c>
      <c r="Z205" s="1784"/>
      <c r="AA205" s="1785"/>
      <c r="AB205" s="1783">
        <v>100</v>
      </c>
      <c r="AC205" s="1784"/>
      <c r="AD205" s="1785"/>
      <c r="AE205" s="1783">
        <v>100</v>
      </c>
      <c r="AF205" s="1784"/>
      <c r="AG205" s="1785"/>
      <c r="AH205" s="1786">
        <v>100</v>
      </c>
      <c r="AI205" s="1787"/>
      <c r="AJ205" s="1788"/>
      <c r="AK205" s="1786">
        <v>100</v>
      </c>
      <c r="AL205" s="1787"/>
      <c r="AM205" s="1788"/>
    </row>
    <row r="206" spans="1:49" s="1" customFormat="1" ht="11.1" customHeight="1" x14ac:dyDescent="0.25">
      <c r="A206" s="101"/>
      <c r="B206" s="90"/>
      <c r="C206" s="1347"/>
      <c r="D206" s="181"/>
      <c r="E206" s="181"/>
      <c r="F206" s="431"/>
      <c r="G206" s="432"/>
      <c r="H206" s="181"/>
      <c r="I206" s="431"/>
      <c r="J206" s="432"/>
      <c r="K206" s="181"/>
      <c r="L206" s="431"/>
      <c r="M206" s="432"/>
      <c r="N206" s="181"/>
      <c r="O206" s="431"/>
      <c r="P206" s="432"/>
      <c r="Q206" s="181"/>
      <c r="R206" s="431"/>
      <c r="S206" s="432"/>
      <c r="T206" s="181"/>
      <c r="U206" s="431"/>
      <c r="V206" s="432"/>
      <c r="W206" s="181"/>
      <c r="X206" s="431"/>
      <c r="Y206" s="432"/>
      <c r="Z206" s="181"/>
      <c r="AA206" s="431"/>
      <c r="AB206" s="432"/>
      <c r="AC206" s="181"/>
      <c r="AD206" s="431"/>
      <c r="AE206" s="432"/>
      <c r="AF206" s="181"/>
      <c r="AG206" s="431"/>
      <c r="AH206" s="433"/>
      <c r="AI206" s="183"/>
      <c r="AJ206" s="434"/>
      <c r="AK206" s="433"/>
      <c r="AL206" s="183"/>
      <c r="AM206" s="434"/>
    </row>
    <row r="207" spans="1:49" ht="13.5" customHeight="1" x14ac:dyDescent="0.25">
      <c r="A207" s="157" t="s">
        <v>485</v>
      </c>
      <c r="B207" s="430" t="s">
        <v>881</v>
      </c>
      <c r="C207" s="1728">
        <f>REDU!C113</f>
        <v>3750000</v>
      </c>
      <c r="D207" s="1734">
        <v>0</v>
      </c>
      <c r="E207" s="1734"/>
      <c r="F207" s="1735"/>
      <c r="G207" s="1739">
        <v>0</v>
      </c>
      <c r="H207" s="1734"/>
      <c r="I207" s="1735"/>
      <c r="J207" s="1739">
        <v>0</v>
      </c>
      <c r="K207" s="1734"/>
      <c r="L207" s="1735"/>
      <c r="M207" s="1739">
        <v>0</v>
      </c>
      <c r="N207" s="1734"/>
      <c r="O207" s="1735"/>
      <c r="P207" s="1739">
        <v>100</v>
      </c>
      <c r="Q207" s="1734"/>
      <c r="R207" s="1735"/>
      <c r="S207" s="1739">
        <v>100</v>
      </c>
      <c r="T207" s="1734"/>
      <c r="U207" s="1735"/>
      <c r="V207" s="1739">
        <v>100</v>
      </c>
      <c r="W207" s="1734"/>
      <c r="X207" s="1735"/>
      <c r="Y207" s="1739">
        <v>100</v>
      </c>
      <c r="Z207" s="1734"/>
      <c r="AA207" s="1735"/>
      <c r="AB207" s="1739">
        <v>100</v>
      </c>
      <c r="AC207" s="1734"/>
      <c r="AD207" s="1735"/>
      <c r="AE207" s="1739">
        <v>100</v>
      </c>
      <c r="AF207" s="1734"/>
      <c r="AG207" s="1735"/>
      <c r="AH207" s="1739">
        <v>100</v>
      </c>
      <c r="AI207" s="1734"/>
      <c r="AJ207" s="1735"/>
      <c r="AK207" s="1739">
        <v>100</v>
      </c>
      <c r="AL207" s="1734"/>
      <c r="AM207" s="1735"/>
    </row>
    <row r="208" spans="1:49" ht="13.5" customHeight="1" x14ac:dyDescent="0.25">
      <c r="A208" s="113"/>
      <c r="B208" s="1714" t="s">
        <v>886</v>
      </c>
      <c r="C208" s="1729"/>
      <c r="D208" s="139">
        <v>0</v>
      </c>
      <c r="E208" s="137"/>
      <c r="F208" s="138">
        <v>0</v>
      </c>
      <c r="G208" s="139">
        <v>0</v>
      </c>
      <c r="H208" s="137"/>
      <c r="I208" s="138">
        <v>0</v>
      </c>
      <c r="J208" s="136">
        <v>0</v>
      </c>
      <c r="K208" s="137"/>
      <c r="L208" s="140">
        <v>0</v>
      </c>
      <c r="M208" s="141">
        <v>0</v>
      </c>
      <c r="N208" s="137"/>
      <c r="O208" s="139">
        <v>0</v>
      </c>
      <c r="P208" s="136">
        <v>100</v>
      </c>
      <c r="Q208" s="137"/>
      <c r="R208" s="362">
        <v>100</v>
      </c>
      <c r="S208" s="1297">
        <v>100</v>
      </c>
      <c r="T208" s="1298"/>
      <c r="U208" s="1299">
        <v>100</v>
      </c>
      <c r="V208" s="1275">
        <v>100</v>
      </c>
      <c r="W208" s="1295"/>
      <c r="X208" s="1296">
        <v>100</v>
      </c>
      <c r="Y208" s="141">
        <v>100</v>
      </c>
      <c r="Z208" s="137"/>
      <c r="AA208" s="139">
        <v>100</v>
      </c>
      <c r="AB208" s="142">
        <v>100</v>
      </c>
      <c r="AC208" s="137"/>
      <c r="AD208" s="138">
        <v>100</v>
      </c>
      <c r="AE208" s="143">
        <v>100</v>
      </c>
      <c r="AF208" s="137"/>
      <c r="AG208" s="419">
        <v>100</v>
      </c>
      <c r="AH208" s="144">
        <v>100</v>
      </c>
      <c r="AI208" s="145"/>
      <c r="AJ208" s="146">
        <v>100</v>
      </c>
      <c r="AK208" s="147">
        <v>100</v>
      </c>
      <c r="AL208" s="145"/>
      <c r="AM208" s="1361">
        <v>100</v>
      </c>
    </row>
    <row r="209" spans="1:42" ht="13.5" customHeight="1" x14ac:dyDescent="0.25">
      <c r="A209" s="170"/>
      <c r="B209" s="1715"/>
      <c r="C209" s="103"/>
      <c r="D209" s="1746">
        <v>0</v>
      </c>
      <c r="E209" s="1746"/>
      <c r="F209" s="1747"/>
      <c r="G209" s="1746">
        <v>0</v>
      </c>
      <c r="H209" s="1746"/>
      <c r="I209" s="1747"/>
      <c r="J209" s="1748">
        <v>0</v>
      </c>
      <c r="K209" s="1746"/>
      <c r="L209" s="1747"/>
      <c r="M209" s="1748">
        <v>0</v>
      </c>
      <c r="N209" s="1746"/>
      <c r="O209" s="1747"/>
      <c r="P209" s="1748">
        <v>100</v>
      </c>
      <c r="Q209" s="1746"/>
      <c r="R209" s="1747"/>
      <c r="S209" s="1748">
        <v>100</v>
      </c>
      <c r="T209" s="1746"/>
      <c r="U209" s="1747"/>
      <c r="V209" s="1748">
        <v>100</v>
      </c>
      <c r="W209" s="1746"/>
      <c r="X209" s="1747"/>
      <c r="Y209" s="1748">
        <v>100</v>
      </c>
      <c r="Z209" s="1746"/>
      <c r="AA209" s="1747"/>
      <c r="AB209" s="1748">
        <v>100</v>
      </c>
      <c r="AC209" s="1746"/>
      <c r="AD209" s="1747"/>
      <c r="AE209" s="1748">
        <v>100</v>
      </c>
      <c r="AF209" s="1746"/>
      <c r="AG209" s="1747"/>
      <c r="AH209" s="1749">
        <v>100</v>
      </c>
      <c r="AI209" s="1750"/>
      <c r="AJ209" s="1751"/>
      <c r="AK209" s="1749">
        <v>100</v>
      </c>
      <c r="AL209" s="1750"/>
      <c r="AM209" s="1751"/>
    </row>
    <row r="210" spans="1:42" ht="11.1" customHeight="1" x14ac:dyDescent="0.25">
      <c r="A210" s="101"/>
      <c r="B210" s="88"/>
      <c r="C210" s="1354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36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367"/>
      <c r="AH210" s="77"/>
      <c r="AI210" s="77"/>
      <c r="AJ210" s="77"/>
      <c r="AK210" s="77"/>
      <c r="AL210" s="77"/>
      <c r="AM210" s="1360"/>
      <c r="AP210">
        <f>170/4</f>
        <v>42.5</v>
      </c>
    </row>
    <row r="211" spans="1:42" ht="13.5" customHeight="1" x14ac:dyDescent="0.25">
      <c r="A211" s="1156" t="s">
        <v>528</v>
      </c>
      <c r="B211" s="426" t="s">
        <v>104</v>
      </c>
      <c r="C211" s="1726">
        <f>C215</f>
        <v>52000000</v>
      </c>
      <c r="D211" s="1799">
        <v>0</v>
      </c>
      <c r="E211" s="1799"/>
      <c r="F211" s="1800"/>
      <c r="G211" s="1798">
        <v>0</v>
      </c>
      <c r="H211" s="1799"/>
      <c r="I211" s="1800"/>
      <c r="J211" s="1798">
        <v>0</v>
      </c>
      <c r="K211" s="1799"/>
      <c r="L211" s="1800"/>
      <c r="M211" s="1798">
        <v>0</v>
      </c>
      <c r="N211" s="1799"/>
      <c r="O211" s="1800"/>
      <c r="P211" s="1789">
        <v>0</v>
      </c>
      <c r="Q211" s="1790"/>
      <c r="R211" s="1791"/>
      <c r="S211" s="1789">
        <v>10</v>
      </c>
      <c r="T211" s="1790"/>
      <c r="U211" s="1791"/>
      <c r="V211" s="1789">
        <v>20</v>
      </c>
      <c r="W211" s="1790"/>
      <c r="X211" s="1791"/>
      <c r="Y211" s="1789">
        <v>30</v>
      </c>
      <c r="Z211" s="1790"/>
      <c r="AA211" s="1791"/>
      <c r="AB211" s="1792">
        <v>40</v>
      </c>
      <c r="AC211" s="1793"/>
      <c r="AD211" s="1794"/>
      <c r="AE211" s="1789">
        <v>50</v>
      </c>
      <c r="AF211" s="1790"/>
      <c r="AG211" s="1791"/>
      <c r="AH211" s="1795">
        <v>90</v>
      </c>
      <c r="AI211" s="1796"/>
      <c r="AJ211" s="1797"/>
      <c r="AK211" s="1795">
        <v>100</v>
      </c>
      <c r="AL211" s="1796"/>
      <c r="AM211" s="1797"/>
    </row>
    <row r="212" spans="1:42" s="1" customFormat="1" ht="13.5" customHeight="1" x14ac:dyDescent="0.25">
      <c r="A212" s="1173"/>
      <c r="B212" s="1712" t="s">
        <v>449</v>
      </c>
      <c r="C212" s="1727"/>
      <c r="D212" s="1160">
        <v>0</v>
      </c>
      <c r="E212" s="1161"/>
      <c r="F212" s="1162">
        <v>0</v>
      </c>
      <c r="G212" s="1160">
        <v>0</v>
      </c>
      <c r="H212" s="1161"/>
      <c r="I212" s="1162">
        <v>0</v>
      </c>
      <c r="J212" s="1163">
        <v>0</v>
      </c>
      <c r="K212" s="1161"/>
      <c r="L212" s="1164">
        <v>0</v>
      </c>
      <c r="M212" s="1160">
        <v>0</v>
      </c>
      <c r="N212" s="1161"/>
      <c r="O212" s="1160">
        <v>0</v>
      </c>
      <c r="P212" s="1163">
        <v>0</v>
      </c>
      <c r="Q212" s="1161"/>
      <c r="R212" s="1165">
        <v>0</v>
      </c>
      <c r="S212" s="1160">
        <v>0</v>
      </c>
      <c r="T212" s="1161"/>
      <c r="U212" s="1162">
        <v>0</v>
      </c>
      <c r="V212" s="1163">
        <v>0</v>
      </c>
      <c r="W212" s="1161"/>
      <c r="X212" s="1162">
        <v>0</v>
      </c>
      <c r="Y212" s="1160">
        <v>10</v>
      </c>
      <c r="Z212" s="1161"/>
      <c r="AA212" s="1160">
        <v>10</v>
      </c>
      <c r="AB212" s="1166">
        <v>55</v>
      </c>
      <c r="AC212" s="1161"/>
      <c r="AD212" s="1162">
        <v>55</v>
      </c>
      <c r="AE212" s="1167">
        <v>55</v>
      </c>
      <c r="AF212" s="1161"/>
      <c r="AG212" s="1168">
        <v>55</v>
      </c>
      <c r="AH212" s="1177">
        <v>55</v>
      </c>
      <c r="AI212" s="1170"/>
      <c r="AJ212" s="1178">
        <v>55</v>
      </c>
      <c r="AK212" s="1169">
        <v>100</v>
      </c>
      <c r="AL212" s="1170"/>
      <c r="AM212" s="1366">
        <v>100</v>
      </c>
    </row>
    <row r="213" spans="1:42" s="1" customFormat="1" ht="13.5" customHeight="1" x14ac:dyDescent="0.25">
      <c r="A213" s="1174"/>
      <c r="B213" s="1713"/>
      <c r="C213" s="1179"/>
      <c r="D213" s="1784">
        <v>0</v>
      </c>
      <c r="E213" s="1784"/>
      <c r="F213" s="1785"/>
      <c r="G213" s="1784">
        <v>0</v>
      </c>
      <c r="H213" s="1784"/>
      <c r="I213" s="1785"/>
      <c r="J213" s="1783">
        <v>0</v>
      </c>
      <c r="K213" s="1784"/>
      <c r="L213" s="1785"/>
      <c r="M213" s="1783">
        <v>0</v>
      </c>
      <c r="N213" s="1784"/>
      <c r="O213" s="1785"/>
      <c r="P213" s="1783">
        <v>0</v>
      </c>
      <c r="Q213" s="1784"/>
      <c r="R213" s="1785"/>
      <c r="S213" s="1783">
        <v>0</v>
      </c>
      <c r="T213" s="1784"/>
      <c r="U213" s="1785"/>
      <c r="V213" s="1783">
        <v>0</v>
      </c>
      <c r="W213" s="1784"/>
      <c r="X213" s="1785"/>
      <c r="Y213" s="1783">
        <v>10</v>
      </c>
      <c r="Z213" s="1784"/>
      <c r="AA213" s="1785"/>
      <c r="AB213" s="1783">
        <v>55</v>
      </c>
      <c r="AC213" s="1784"/>
      <c r="AD213" s="1785"/>
      <c r="AE213" s="1783">
        <v>55</v>
      </c>
      <c r="AF213" s="1784"/>
      <c r="AG213" s="1785"/>
      <c r="AH213" s="1786">
        <v>55</v>
      </c>
      <c r="AI213" s="1787"/>
      <c r="AJ213" s="1788"/>
      <c r="AK213" s="1786">
        <v>100</v>
      </c>
      <c r="AL213" s="1787"/>
      <c r="AM213" s="1788"/>
    </row>
    <row r="214" spans="1:42" s="1" customFormat="1" ht="11.1" customHeight="1" x14ac:dyDescent="0.25">
      <c r="A214" s="101"/>
      <c r="B214" s="111"/>
      <c r="C214" s="1350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36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367"/>
      <c r="AH214" s="77"/>
      <c r="AI214" s="77"/>
      <c r="AJ214" s="77"/>
      <c r="AK214" s="77"/>
      <c r="AL214" s="77"/>
      <c r="AM214" s="1360"/>
    </row>
    <row r="215" spans="1:42" ht="13.5" customHeight="1" x14ac:dyDescent="0.25">
      <c r="A215" s="157" t="s">
        <v>486</v>
      </c>
      <c r="B215" s="430" t="s">
        <v>889</v>
      </c>
      <c r="C215" s="1728">
        <f>REDU!C117</f>
        <v>52000000</v>
      </c>
      <c r="D215" s="1734">
        <v>0</v>
      </c>
      <c r="E215" s="1734"/>
      <c r="F215" s="1735"/>
      <c r="G215" s="1739">
        <v>0</v>
      </c>
      <c r="H215" s="1734"/>
      <c r="I215" s="1735"/>
      <c r="J215" s="1739">
        <v>0</v>
      </c>
      <c r="K215" s="1734"/>
      <c r="L215" s="1735"/>
      <c r="M215" s="1739">
        <v>0</v>
      </c>
      <c r="N215" s="1734"/>
      <c r="O215" s="1735"/>
      <c r="P215" s="1825">
        <v>0</v>
      </c>
      <c r="Q215" s="1769"/>
      <c r="R215" s="1770"/>
      <c r="S215" s="1825">
        <v>10</v>
      </c>
      <c r="T215" s="1769"/>
      <c r="U215" s="1770"/>
      <c r="V215" s="1825">
        <v>20</v>
      </c>
      <c r="W215" s="1769"/>
      <c r="X215" s="1770"/>
      <c r="Y215" s="1825">
        <v>30</v>
      </c>
      <c r="Z215" s="1769"/>
      <c r="AA215" s="1770"/>
      <c r="AB215" s="1826">
        <v>40</v>
      </c>
      <c r="AC215" s="1827"/>
      <c r="AD215" s="1828"/>
      <c r="AE215" s="1825">
        <v>50</v>
      </c>
      <c r="AF215" s="1769"/>
      <c r="AG215" s="1770"/>
      <c r="AH215" s="1844">
        <v>90</v>
      </c>
      <c r="AI215" s="1845"/>
      <c r="AJ215" s="1846"/>
      <c r="AK215" s="1844">
        <v>100</v>
      </c>
      <c r="AL215" s="1845"/>
      <c r="AM215" s="1846"/>
    </row>
    <row r="216" spans="1:42" ht="13.5" customHeight="1" x14ac:dyDescent="0.25">
      <c r="A216" s="113"/>
      <c r="B216" s="1714" t="s">
        <v>988</v>
      </c>
      <c r="C216" s="1729"/>
      <c r="D216" s="139">
        <v>0</v>
      </c>
      <c r="E216" s="137"/>
      <c r="F216" s="138">
        <v>0</v>
      </c>
      <c r="G216" s="139">
        <v>0</v>
      </c>
      <c r="H216" s="137"/>
      <c r="I216" s="138">
        <v>0</v>
      </c>
      <c r="J216" s="136">
        <v>0</v>
      </c>
      <c r="K216" s="137"/>
      <c r="L216" s="140">
        <v>0</v>
      </c>
      <c r="M216" s="141">
        <v>0</v>
      </c>
      <c r="N216" s="137"/>
      <c r="O216" s="139">
        <v>0</v>
      </c>
      <c r="P216" s="136">
        <v>0</v>
      </c>
      <c r="Q216" s="137"/>
      <c r="R216" s="362">
        <v>0</v>
      </c>
      <c r="S216" s="141">
        <v>0</v>
      </c>
      <c r="T216" s="137"/>
      <c r="U216" s="138">
        <v>0</v>
      </c>
      <c r="V216" s="136">
        <v>0</v>
      </c>
      <c r="W216" s="137"/>
      <c r="X216" s="138">
        <v>0</v>
      </c>
      <c r="Y216" s="141">
        <v>10</v>
      </c>
      <c r="Z216" s="137"/>
      <c r="AA216" s="139">
        <v>10</v>
      </c>
      <c r="AB216" s="142">
        <v>55</v>
      </c>
      <c r="AC216" s="137"/>
      <c r="AD216" s="138">
        <v>55</v>
      </c>
      <c r="AE216" s="143">
        <v>55</v>
      </c>
      <c r="AF216" s="137"/>
      <c r="AG216" s="419">
        <v>55</v>
      </c>
      <c r="AH216" s="144">
        <v>55</v>
      </c>
      <c r="AI216" s="145"/>
      <c r="AJ216" s="146">
        <v>55</v>
      </c>
      <c r="AK216" s="147">
        <v>100</v>
      </c>
      <c r="AL216" s="145"/>
      <c r="AM216" s="1361">
        <v>100</v>
      </c>
    </row>
    <row r="217" spans="1:42" ht="13.5" customHeight="1" x14ac:dyDescent="0.25">
      <c r="A217" s="170"/>
      <c r="B217" s="1715"/>
      <c r="C217" s="1351"/>
      <c r="D217" s="1746">
        <v>0</v>
      </c>
      <c r="E217" s="1746"/>
      <c r="F217" s="1747"/>
      <c r="G217" s="1746">
        <v>0</v>
      </c>
      <c r="H217" s="1746"/>
      <c r="I217" s="1747"/>
      <c r="J217" s="1748">
        <v>0</v>
      </c>
      <c r="K217" s="1746"/>
      <c r="L217" s="1747"/>
      <c r="M217" s="1748">
        <v>0</v>
      </c>
      <c r="N217" s="1746"/>
      <c r="O217" s="1747"/>
      <c r="P217" s="1748">
        <v>0</v>
      </c>
      <c r="Q217" s="1746"/>
      <c r="R217" s="1747"/>
      <c r="S217" s="1748">
        <v>0</v>
      </c>
      <c r="T217" s="1746"/>
      <c r="U217" s="1747"/>
      <c r="V217" s="1748">
        <v>0</v>
      </c>
      <c r="W217" s="1746"/>
      <c r="X217" s="1747"/>
      <c r="Y217" s="1748">
        <v>10</v>
      </c>
      <c r="Z217" s="1746"/>
      <c r="AA217" s="1747"/>
      <c r="AB217" s="1748">
        <v>55</v>
      </c>
      <c r="AC217" s="1746"/>
      <c r="AD217" s="1747"/>
      <c r="AE217" s="1748">
        <v>55</v>
      </c>
      <c r="AF217" s="1746"/>
      <c r="AG217" s="1747"/>
      <c r="AH217" s="1749">
        <v>55</v>
      </c>
      <c r="AI217" s="1750"/>
      <c r="AJ217" s="1751"/>
      <c r="AK217" s="1749">
        <v>100</v>
      </c>
      <c r="AL217" s="1750"/>
      <c r="AM217" s="1751"/>
    </row>
    <row r="218" spans="1:42" ht="13.5" customHeight="1" x14ac:dyDescent="0.25">
      <c r="A218" s="101"/>
      <c r="B218" s="88"/>
      <c r="C218" s="102"/>
      <c r="D218" s="77"/>
      <c r="E218" s="77"/>
      <c r="F218" s="77"/>
      <c r="G218" s="77"/>
      <c r="H218" s="77"/>
      <c r="I218" s="77"/>
      <c r="J218" s="77"/>
      <c r="K218" s="77"/>
      <c r="L218" s="77"/>
      <c r="M218" s="77"/>
    </row>
    <row r="219" spans="1:42" ht="13.5" customHeight="1" x14ac:dyDescent="0.25">
      <c r="A219" s="101"/>
      <c r="B219" s="88"/>
      <c r="C219" s="510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AL219">
        <v>6</v>
      </c>
    </row>
    <row r="220" spans="1:42" ht="12.95" customHeight="1" x14ac:dyDescent="0.25">
      <c r="A220" s="1156" t="s">
        <v>529</v>
      </c>
      <c r="B220" s="426" t="s">
        <v>103</v>
      </c>
      <c r="C220" s="1726">
        <f>C224+C229</f>
        <v>6750000</v>
      </c>
      <c r="D220" s="1799">
        <v>0</v>
      </c>
      <c r="E220" s="1799"/>
      <c r="F220" s="1800"/>
      <c r="G220" s="1798">
        <v>0</v>
      </c>
      <c r="H220" s="1799"/>
      <c r="I220" s="1800"/>
      <c r="J220" s="1798">
        <v>10</v>
      </c>
      <c r="K220" s="1799"/>
      <c r="L220" s="1800"/>
      <c r="M220" s="1798">
        <v>20</v>
      </c>
      <c r="N220" s="1799"/>
      <c r="O220" s="1800"/>
      <c r="P220" s="1798">
        <v>30</v>
      </c>
      <c r="Q220" s="1799"/>
      <c r="R220" s="1800"/>
      <c r="S220" s="1798">
        <v>40</v>
      </c>
      <c r="T220" s="1799"/>
      <c r="U220" s="1800"/>
      <c r="V220" s="1798">
        <v>50</v>
      </c>
      <c r="W220" s="1799"/>
      <c r="X220" s="1800"/>
      <c r="Y220" s="1798">
        <v>50</v>
      </c>
      <c r="Z220" s="1799"/>
      <c r="AA220" s="1800"/>
      <c r="AB220" s="1801">
        <v>70</v>
      </c>
      <c r="AC220" s="1802"/>
      <c r="AD220" s="1803"/>
      <c r="AE220" s="1798">
        <v>80</v>
      </c>
      <c r="AF220" s="1799"/>
      <c r="AG220" s="1800"/>
      <c r="AH220" s="1804">
        <v>90</v>
      </c>
      <c r="AI220" s="1805"/>
      <c r="AJ220" s="1806"/>
      <c r="AK220" s="1804">
        <v>100</v>
      </c>
      <c r="AL220" s="1805"/>
      <c r="AM220" s="1806"/>
    </row>
    <row r="221" spans="1:42" ht="12.95" customHeight="1" x14ac:dyDescent="0.25">
      <c r="A221" s="1158"/>
      <c r="B221" s="1712" t="s">
        <v>93</v>
      </c>
      <c r="C221" s="1727"/>
      <c r="D221" s="1160">
        <v>0</v>
      </c>
      <c r="E221" s="1161"/>
      <c r="F221" s="1162">
        <v>0</v>
      </c>
      <c r="G221" s="1160">
        <v>0</v>
      </c>
      <c r="H221" s="1161"/>
      <c r="I221" s="1162">
        <v>0</v>
      </c>
      <c r="J221" s="1163">
        <v>23</v>
      </c>
      <c r="K221" s="1161"/>
      <c r="L221" s="1164">
        <v>23</v>
      </c>
      <c r="M221" s="1160">
        <v>24</v>
      </c>
      <c r="N221" s="1161"/>
      <c r="O221" s="1160">
        <v>24</v>
      </c>
      <c r="P221" s="1163">
        <v>61</v>
      </c>
      <c r="Q221" s="1161"/>
      <c r="R221" s="1165">
        <v>61</v>
      </c>
      <c r="S221" s="1160">
        <v>61</v>
      </c>
      <c r="T221" s="1161"/>
      <c r="U221" s="1162">
        <v>61</v>
      </c>
      <c r="V221" s="1163">
        <v>61</v>
      </c>
      <c r="W221" s="1161"/>
      <c r="X221" s="1162">
        <v>61</v>
      </c>
      <c r="Y221" s="1160">
        <v>61</v>
      </c>
      <c r="Z221" s="1161"/>
      <c r="AA221" s="1160">
        <v>61</v>
      </c>
      <c r="AB221" s="1166">
        <v>72</v>
      </c>
      <c r="AC221" s="1161"/>
      <c r="AD221" s="1162">
        <v>72</v>
      </c>
      <c r="AE221" s="1167">
        <v>72</v>
      </c>
      <c r="AF221" s="1161"/>
      <c r="AG221" s="1168">
        <v>72</v>
      </c>
      <c r="AH221" s="1177">
        <v>72</v>
      </c>
      <c r="AI221" s="1170"/>
      <c r="AJ221" s="1178">
        <v>72</v>
      </c>
      <c r="AK221" s="1169">
        <v>100</v>
      </c>
      <c r="AL221" s="1170"/>
      <c r="AM221" s="1366">
        <v>100</v>
      </c>
    </row>
    <row r="222" spans="1:42" ht="12.95" customHeight="1" x14ac:dyDescent="0.25">
      <c r="A222" s="1171"/>
      <c r="B222" s="1713"/>
      <c r="C222" s="1179"/>
      <c r="D222" s="1784">
        <v>0</v>
      </c>
      <c r="E222" s="1784"/>
      <c r="F222" s="1785"/>
      <c r="G222" s="1784">
        <v>0</v>
      </c>
      <c r="H222" s="1784"/>
      <c r="I222" s="1785"/>
      <c r="J222" s="1783">
        <v>23</v>
      </c>
      <c r="K222" s="1784"/>
      <c r="L222" s="1785"/>
      <c r="M222" s="1783">
        <v>24</v>
      </c>
      <c r="N222" s="1784"/>
      <c r="O222" s="1785"/>
      <c r="P222" s="1783">
        <v>61</v>
      </c>
      <c r="Q222" s="1784"/>
      <c r="R222" s="1785"/>
      <c r="S222" s="1783">
        <v>61</v>
      </c>
      <c r="T222" s="1784"/>
      <c r="U222" s="1785"/>
      <c r="V222" s="1783">
        <v>61</v>
      </c>
      <c r="W222" s="1784"/>
      <c r="X222" s="1785"/>
      <c r="Y222" s="1783">
        <v>61</v>
      </c>
      <c r="Z222" s="1784"/>
      <c r="AA222" s="1785"/>
      <c r="AB222" s="1783">
        <v>72</v>
      </c>
      <c r="AC222" s="1784"/>
      <c r="AD222" s="1785"/>
      <c r="AE222" s="1783">
        <v>72</v>
      </c>
      <c r="AF222" s="1784"/>
      <c r="AG222" s="1785"/>
      <c r="AH222" s="1786">
        <v>72</v>
      </c>
      <c r="AI222" s="1787"/>
      <c r="AJ222" s="1788"/>
      <c r="AK222" s="1786">
        <v>100</v>
      </c>
      <c r="AL222" s="1787"/>
      <c r="AM222" s="1788"/>
    </row>
    <row r="223" spans="1:42" ht="6.95" customHeight="1" x14ac:dyDescent="0.25">
      <c r="A223" s="104"/>
      <c r="B223" s="111"/>
      <c r="C223" s="1350"/>
      <c r="D223" s="181"/>
      <c r="E223" s="181"/>
      <c r="F223" s="431"/>
      <c r="G223" s="432"/>
      <c r="H223" s="181"/>
      <c r="I223" s="431"/>
      <c r="J223" s="432"/>
      <c r="K223" s="181"/>
      <c r="L223" s="431"/>
      <c r="M223" s="432"/>
      <c r="N223" s="181"/>
      <c r="O223" s="431"/>
      <c r="P223" s="432"/>
      <c r="Q223" s="181"/>
      <c r="R223" s="431"/>
      <c r="S223" s="432"/>
      <c r="T223" s="181"/>
      <c r="U223" s="431"/>
      <c r="V223" s="432"/>
      <c r="W223" s="181"/>
      <c r="X223" s="431"/>
      <c r="Y223" s="432"/>
      <c r="Z223" s="181"/>
      <c r="AA223" s="431"/>
      <c r="AB223" s="1128"/>
      <c r="AC223" s="1129"/>
      <c r="AD223" s="1130"/>
      <c r="AE223" s="1128"/>
      <c r="AF223" s="1129"/>
      <c r="AG223" s="1130"/>
      <c r="AH223" s="1131"/>
      <c r="AI223" s="1132"/>
      <c r="AJ223" s="1133"/>
      <c r="AK223" s="1131"/>
      <c r="AL223" s="1132"/>
      <c r="AM223" s="1133"/>
    </row>
    <row r="224" spans="1:42" ht="12.95" customHeight="1" x14ac:dyDescent="0.25">
      <c r="A224" s="119" t="s">
        <v>530</v>
      </c>
      <c r="B224" s="430" t="s">
        <v>51</v>
      </c>
      <c r="C224" s="1732">
        <f>REDU!C121</f>
        <v>2000000</v>
      </c>
      <c r="D224" s="1734">
        <v>0</v>
      </c>
      <c r="E224" s="1734"/>
      <c r="F224" s="1735"/>
      <c r="G224" s="1739">
        <v>0</v>
      </c>
      <c r="H224" s="1734"/>
      <c r="I224" s="1735"/>
      <c r="J224" s="1739">
        <v>10</v>
      </c>
      <c r="K224" s="1734"/>
      <c r="L224" s="1735"/>
      <c r="M224" s="1739">
        <v>20</v>
      </c>
      <c r="N224" s="1734"/>
      <c r="O224" s="1735"/>
      <c r="P224" s="1739">
        <v>30</v>
      </c>
      <c r="Q224" s="1734"/>
      <c r="R224" s="1735"/>
      <c r="S224" s="1739">
        <v>40</v>
      </c>
      <c r="T224" s="1734"/>
      <c r="U224" s="1735"/>
      <c r="V224" s="1739">
        <v>50</v>
      </c>
      <c r="W224" s="1734"/>
      <c r="X224" s="1735"/>
      <c r="Y224" s="1739">
        <v>50</v>
      </c>
      <c r="Z224" s="1734"/>
      <c r="AA224" s="1735"/>
      <c r="AB224" s="1740">
        <v>70</v>
      </c>
      <c r="AC224" s="1741"/>
      <c r="AD224" s="1742"/>
      <c r="AE224" s="1739">
        <v>80</v>
      </c>
      <c r="AF224" s="1734"/>
      <c r="AG224" s="1735"/>
      <c r="AH224" s="1743">
        <v>90</v>
      </c>
      <c r="AI224" s="1744"/>
      <c r="AJ224" s="1745"/>
      <c r="AK224" s="1743">
        <v>100</v>
      </c>
      <c r="AL224" s="1744"/>
      <c r="AM224" s="1745"/>
    </row>
    <row r="225" spans="1:39" ht="12.95" customHeight="1" x14ac:dyDescent="0.25">
      <c r="A225" s="104"/>
      <c r="B225" s="1710" t="s">
        <v>52</v>
      </c>
      <c r="C225" s="1733"/>
      <c r="D225" s="139">
        <v>0</v>
      </c>
      <c r="E225" s="137"/>
      <c r="F225" s="138">
        <v>0</v>
      </c>
      <c r="G225" s="139">
        <v>0</v>
      </c>
      <c r="H225" s="137"/>
      <c r="I225" s="138">
        <v>0</v>
      </c>
      <c r="J225" s="136">
        <v>78</v>
      </c>
      <c r="K225" s="137"/>
      <c r="L225" s="140">
        <v>78</v>
      </c>
      <c r="M225" s="141">
        <v>79</v>
      </c>
      <c r="N225" s="137"/>
      <c r="O225" s="139">
        <v>79</v>
      </c>
      <c r="P225" s="136">
        <v>100</v>
      </c>
      <c r="Q225" s="137"/>
      <c r="R225" s="362">
        <v>100</v>
      </c>
      <c r="S225" s="1297">
        <v>100</v>
      </c>
      <c r="T225" s="1298"/>
      <c r="U225" s="1299">
        <v>100</v>
      </c>
      <c r="V225" s="1275">
        <v>100</v>
      </c>
      <c r="W225" s="1295"/>
      <c r="X225" s="1296">
        <v>100</v>
      </c>
      <c r="Y225" s="141">
        <v>100</v>
      </c>
      <c r="Z225" s="137"/>
      <c r="AA225" s="139">
        <v>100</v>
      </c>
      <c r="AB225" s="142">
        <v>100</v>
      </c>
      <c r="AC225" s="137"/>
      <c r="AD225" s="138">
        <v>100</v>
      </c>
      <c r="AE225" s="143">
        <v>100</v>
      </c>
      <c r="AF225" s="137"/>
      <c r="AG225" s="419">
        <v>100</v>
      </c>
      <c r="AH225" s="144">
        <v>100</v>
      </c>
      <c r="AI225" s="145"/>
      <c r="AJ225" s="146">
        <v>100</v>
      </c>
      <c r="AK225" s="147">
        <v>100</v>
      </c>
      <c r="AL225" s="145"/>
      <c r="AM225" s="1361">
        <v>100</v>
      </c>
    </row>
    <row r="226" spans="1:39" ht="12.95" customHeight="1" x14ac:dyDescent="0.25">
      <c r="A226" s="118"/>
      <c r="B226" s="1711"/>
      <c r="C226" s="1348"/>
      <c r="D226" s="1746">
        <v>0</v>
      </c>
      <c r="E226" s="1746"/>
      <c r="F226" s="1747"/>
      <c r="G226" s="1746">
        <v>0</v>
      </c>
      <c r="H226" s="1746"/>
      <c r="I226" s="1747"/>
      <c r="J226" s="1748">
        <v>78</v>
      </c>
      <c r="K226" s="1746"/>
      <c r="L226" s="1747"/>
      <c r="M226" s="1748">
        <v>79</v>
      </c>
      <c r="N226" s="1746"/>
      <c r="O226" s="1747"/>
      <c r="P226" s="1748">
        <v>100</v>
      </c>
      <c r="Q226" s="1746"/>
      <c r="R226" s="1747"/>
      <c r="S226" s="1748">
        <v>100</v>
      </c>
      <c r="T226" s="1746"/>
      <c r="U226" s="1747"/>
      <c r="V226" s="1748">
        <v>100</v>
      </c>
      <c r="W226" s="1746"/>
      <c r="X226" s="1747"/>
      <c r="Y226" s="1748">
        <v>100</v>
      </c>
      <c r="Z226" s="1746"/>
      <c r="AA226" s="1747"/>
      <c r="AB226" s="1748">
        <v>100</v>
      </c>
      <c r="AC226" s="1746"/>
      <c r="AD226" s="1747"/>
      <c r="AE226" s="1748">
        <v>100</v>
      </c>
      <c r="AF226" s="1746"/>
      <c r="AG226" s="1747"/>
      <c r="AH226" s="1749">
        <v>100</v>
      </c>
      <c r="AI226" s="1750"/>
      <c r="AJ226" s="1751"/>
      <c r="AK226" s="1749">
        <v>100</v>
      </c>
      <c r="AL226" s="1750"/>
      <c r="AM226" s="1751"/>
    </row>
    <row r="227" spans="1:39" ht="6.95" customHeight="1" x14ac:dyDescent="0.25">
      <c r="A227" s="104"/>
      <c r="B227" s="90"/>
      <c r="C227" s="1193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36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367"/>
      <c r="AH227" s="77"/>
      <c r="AI227" s="77"/>
      <c r="AJ227" s="77"/>
      <c r="AK227" s="77"/>
      <c r="AL227" s="77"/>
      <c r="AM227" s="1360"/>
    </row>
    <row r="228" spans="1:39" ht="12.95" customHeight="1" x14ac:dyDescent="0.25">
      <c r="A228" s="157" t="s">
        <v>487</v>
      </c>
      <c r="B228" s="437" t="s">
        <v>900</v>
      </c>
      <c r="C228" s="1347"/>
      <c r="D228" s="1734">
        <v>0</v>
      </c>
      <c r="E228" s="1734"/>
      <c r="F228" s="1735"/>
      <c r="G228" s="1739">
        <v>0</v>
      </c>
      <c r="H228" s="1734"/>
      <c r="I228" s="1735"/>
      <c r="J228" s="1739">
        <v>10</v>
      </c>
      <c r="K228" s="1734"/>
      <c r="L228" s="1735"/>
      <c r="M228" s="1739">
        <v>20</v>
      </c>
      <c r="N228" s="1734"/>
      <c r="O228" s="1735"/>
      <c r="P228" s="1739">
        <v>30</v>
      </c>
      <c r="Q228" s="1734"/>
      <c r="R228" s="1735"/>
      <c r="S228" s="1739">
        <v>40</v>
      </c>
      <c r="T228" s="1734"/>
      <c r="U228" s="1735"/>
      <c r="V228" s="1739">
        <v>50</v>
      </c>
      <c r="W228" s="1734"/>
      <c r="X228" s="1735"/>
      <c r="Y228" s="1739">
        <v>50</v>
      </c>
      <c r="Z228" s="1734"/>
      <c r="AA228" s="1735"/>
      <c r="AB228" s="1740">
        <v>70</v>
      </c>
      <c r="AC228" s="1741"/>
      <c r="AD228" s="1742"/>
      <c r="AE228" s="1739">
        <v>80</v>
      </c>
      <c r="AF228" s="1734"/>
      <c r="AG228" s="1735"/>
      <c r="AH228" s="1743">
        <v>90</v>
      </c>
      <c r="AI228" s="1744"/>
      <c r="AJ228" s="1745"/>
      <c r="AK228" s="1743">
        <v>100</v>
      </c>
      <c r="AL228" s="1744"/>
      <c r="AM228" s="1745"/>
    </row>
    <row r="229" spans="1:39" ht="12.95" customHeight="1" x14ac:dyDescent="0.25">
      <c r="A229" s="104"/>
      <c r="B229" s="1704" t="s">
        <v>901</v>
      </c>
      <c r="C229" s="1347">
        <f>REDU!C126</f>
        <v>4750000</v>
      </c>
      <c r="D229" s="139">
        <v>0</v>
      </c>
      <c r="E229" s="137"/>
      <c r="F229" s="138">
        <v>0</v>
      </c>
      <c r="G229" s="139">
        <v>0</v>
      </c>
      <c r="H229" s="137"/>
      <c r="I229" s="138">
        <v>0</v>
      </c>
      <c r="J229" s="136">
        <v>0</v>
      </c>
      <c r="K229" s="137"/>
      <c r="L229" s="140">
        <v>0</v>
      </c>
      <c r="M229" s="141">
        <v>1</v>
      </c>
      <c r="N229" s="137"/>
      <c r="O229" s="139">
        <v>1</v>
      </c>
      <c r="P229" s="136">
        <v>45</v>
      </c>
      <c r="Q229" s="137"/>
      <c r="R229" s="362">
        <v>45</v>
      </c>
      <c r="S229" s="136">
        <v>45</v>
      </c>
      <c r="T229" s="137"/>
      <c r="U229" s="362">
        <v>45</v>
      </c>
      <c r="V229" s="136">
        <v>45</v>
      </c>
      <c r="W229" s="137"/>
      <c r="X229" s="138">
        <v>45</v>
      </c>
      <c r="Y229" s="141">
        <v>45</v>
      </c>
      <c r="Z229" s="137"/>
      <c r="AA229" s="139">
        <v>45</v>
      </c>
      <c r="AB229" s="142">
        <v>60</v>
      </c>
      <c r="AC229" s="137"/>
      <c r="AD229" s="138">
        <v>60</v>
      </c>
      <c r="AE229" s="143">
        <v>60</v>
      </c>
      <c r="AF229" s="137"/>
      <c r="AG229" s="419">
        <v>60</v>
      </c>
      <c r="AH229" s="144">
        <v>60</v>
      </c>
      <c r="AI229" s="145"/>
      <c r="AJ229" s="146">
        <v>60</v>
      </c>
      <c r="AK229" s="147">
        <v>100</v>
      </c>
      <c r="AL229" s="145"/>
      <c r="AM229" s="1361">
        <v>100</v>
      </c>
    </row>
    <row r="230" spans="1:39" ht="12.95" customHeight="1" x14ac:dyDescent="0.25">
      <c r="A230" s="104"/>
      <c r="B230" s="1704"/>
      <c r="C230" s="1347"/>
      <c r="D230" s="1746">
        <v>0</v>
      </c>
      <c r="E230" s="1746"/>
      <c r="F230" s="1747"/>
      <c r="G230" s="1746">
        <v>0</v>
      </c>
      <c r="H230" s="1746"/>
      <c r="I230" s="1747"/>
      <c r="J230" s="1748">
        <v>0</v>
      </c>
      <c r="K230" s="1746"/>
      <c r="L230" s="1747"/>
      <c r="M230" s="1748">
        <v>1</v>
      </c>
      <c r="N230" s="1746"/>
      <c r="O230" s="1747"/>
      <c r="P230" s="1748">
        <v>45</v>
      </c>
      <c r="Q230" s="1746"/>
      <c r="R230" s="1747"/>
      <c r="S230" s="1748">
        <v>45</v>
      </c>
      <c r="T230" s="1746"/>
      <c r="U230" s="1747"/>
      <c r="V230" s="1748">
        <v>45</v>
      </c>
      <c r="W230" s="1746"/>
      <c r="X230" s="1747"/>
      <c r="Y230" s="1748">
        <v>45</v>
      </c>
      <c r="Z230" s="1746"/>
      <c r="AA230" s="1747"/>
      <c r="AB230" s="1748">
        <v>60</v>
      </c>
      <c r="AC230" s="1746"/>
      <c r="AD230" s="1747"/>
      <c r="AE230" s="1748">
        <v>60</v>
      </c>
      <c r="AF230" s="1746"/>
      <c r="AG230" s="1747"/>
      <c r="AH230" s="1749">
        <v>60</v>
      </c>
      <c r="AI230" s="1750"/>
      <c r="AJ230" s="1751"/>
      <c r="AK230" s="1749">
        <v>100</v>
      </c>
      <c r="AL230" s="1750"/>
      <c r="AM230" s="1751"/>
    </row>
    <row r="231" spans="1:39" ht="6.95" customHeight="1" x14ac:dyDescent="0.25">
      <c r="A231" s="104"/>
      <c r="B231" s="90"/>
      <c r="C231" s="134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36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367"/>
      <c r="AH231" s="77"/>
      <c r="AI231" s="77"/>
      <c r="AJ231" s="77"/>
      <c r="AK231" s="77"/>
      <c r="AL231" s="77"/>
      <c r="AM231" s="1360"/>
    </row>
    <row r="232" spans="1:39" ht="12.95" customHeight="1" x14ac:dyDescent="0.25">
      <c r="A232" s="1156" t="s">
        <v>531</v>
      </c>
      <c r="B232" s="422" t="s">
        <v>773</v>
      </c>
      <c r="C232" s="1730">
        <f>C236+C240</f>
        <v>11500000</v>
      </c>
      <c r="D232" s="1799">
        <v>0</v>
      </c>
      <c r="E232" s="1799"/>
      <c r="F232" s="1800"/>
      <c r="G232" s="1798">
        <v>0</v>
      </c>
      <c r="H232" s="1799"/>
      <c r="I232" s="1800"/>
      <c r="J232" s="1798">
        <v>5</v>
      </c>
      <c r="K232" s="1799"/>
      <c r="L232" s="1800"/>
      <c r="M232" s="1798">
        <v>10</v>
      </c>
      <c r="N232" s="1799"/>
      <c r="O232" s="1800"/>
      <c r="P232" s="1798">
        <v>20</v>
      </c>
      <c r="Q232" s="1799"/>
      <c r="R232" s="1800"/>
      <c r="S232" s="1798">
        <v>30</v>
      </c>
      <c r="T232" s="1799"/>
      <c r="U232" s="1800"/>
      <c r="V232" s="1798">
        <v>50</v>
      </c>
      <c r="W232" s="1799"/>
      <c r="X232" s="1800"/>
      <c r="Y232" s="1798">
        <v>50</v>
      </c>
      <c r="Z232" s="1799"/>
      <c r="AA232" s="1800"/>
      <c r="AB232" s="1801">
        <v>70</v>
      </c>
      <c r="AC232" s="1802"/>
      <c r="AD232" s="1803"/>
      <c r="AE232" s="1798">
        <v>80</v>
      </c>
      <c r="AF232" s="1799"/>
      <c r="AG232" s="1799"/>
      <c r="AH232" s="1804">
        <v>90</v>
      </c>
      <c r="AI232" s="1805"/>
      <c r="AJ232" s="1806"/>
      <c r="AK232" s="1804">
        <v>100</v>
      </c>
      <c r="AL232" s="1805"/>
      <c r="AM232" s="1806"/>
    </row>
    <row r="233" spans="1:39" ht="12.95" customHeight="1" x14ac:dyDescent="0.25">
      <c r="A233" s="1158"/>
      <c r="B233" s="1720" t="s">
        <v>774</v>
      </c>
      <c r="C233" s="1731"/>
      <c r="D233" s="1160">
        <v>0</v>
      </c>
      <c r="E233" s="1161"/>
      <c r="F233" s="1162">
        <v>0</v>
      </c>
      <c r="G233" s="1160">
        <v>0</v>
      </c>
      <c r="H233" s="1161"/>
      <c r="I233" s="1162">
        <v>0</v>
      </c>
      <c r="J233" s="1163">
        <v>0</v>
      </c>
      <c r="K233" s="1161"/>
      <c r="L233" s="1164">
        <v>0</v>
      </c>
      <c r="M233" s="1160">
        <v>0</v>
      </c>
      <c r="N233" s="1161"/>
      <c r="O233" s="1160">
        <v>0</v>
      </c>
      <c r="P233" s="1163">
        <v>9</v>
      </c>
      <c r="Q233" s="1161"/>
      <c r="R233" s="1165">
        <v>9</v>
      </c>
      <c r="S233" s="1160">
        <v>12</v>
      </c>
      <c r="T233" s="1161"/>
      <c r="U233" s="1162">
        <v>12</v>
      </c>
      <c r="V233" s="1163">
        <v>12</v>
      </c>
      <c r="W233" s="1161"/>
      <c r="X233" s="1162">
        <v>12</v>
      </c>
      <c r="Y233" s="1160">
        <v>12</v>
      </c>
      <c r="Z233" s="1161"/>
      <c r="AA233" s="1160">
        <v>12</v>
      </c>
      <c r="AB233" s="1166">
        <v>12</v>
      </c>
      <c r="AC233" s="1161"/>
      <c r="AD233" s="1162">
        <v>12</v>
      </c>
      <c r="AE233" s="1167">
        <v>12</v>
      </c>
      <c r="AF233" s="1161"/>
      <c r="AG233" s="1168">
        <v>12</v>
      </c>
      <c r="AH233" s="1183">
        <v>12</v>
      </c>
      <c r="AI233" s="1161"/>
      <c r="AJ233" s="1165">
        <v>12</v>
      </c>
      <c r="AK233" s="1169">
        <v>93</v>
      </c>
      <c r="AL233" s="1170"/>
      <c r="AM233" s="1366">
        <v>93</v>
      </c>
    </row>
    <row r="234" spans="1:39" ht="12.95" customHeight="1" x14ac:dyDescent="0.25">
      <c r="A234" s="1171"/>
      <c r="B234" s="1721"/>
      <c r="C234" s="1762"/>
      <c r="D234" s="1784">
        <v>0</v>
      </c>
      <c r="E234" s="1784"/>
      <c r="F234" s="1785"/>
      <c r="G234" s="1784">
        <v>0</v>
      </c>
      <c r="H234" s="1784"/>
      <c r="I234" s="1785"/>
      <c r="J234" s="1783">
        <v>0</v>
      </c>
      <c r="K234" s="1784"/>
      <c r="L234" s="1785"/>
      <c r="M234" s="1783">
        <v>0</v>
      </c>
      <c r="N234" s="1784"/>
      <c r="O234" s="1785"/>
      <c r="P234" s="1783">
        <v>9</v>
      </c>
      <c r="Q234" s="1784"/>
      <c r="R234" s="1785"/>
      <c r="S234" s="1783">
        <v>12</v>
      </c>
      <c r="T234" s="1784"/>
      <c r="U234" s="1785"/>
      <c r="V234" s="1783">
        <v>12</v>
      </c>
      <c r="W234" s="1784"/>
      <c r="X234" s="1785"/>
      <c r="Y234" s="1783">
        <v>12</v>
      </c>
      <c r="Z234" s="1784"/>
      <c r="AA234" s="1785"/>
      <c r="AB234" s="1783">
        <v>12</v>
      </c>
      <c r="AC234" s="1784"/>
      <c r="AD234" s="1785"/>
      <c r="AE234" s="1783">
        <v>12</v>
      </c>
      <c r="AF234" s="1784"/>
      <c r="AG234" s="1784"/>
      <c r="AH234" s="1783">
        <v>12</v>
      </c>
      <c r="AI234" s="1784"/>
      <c r="AJ234" s="1785"/>
      <c r="AK234" s="1786">
        <v>93</v>
      </c>
      <c r="AL234" s="1787"/>
      <c r="AM234" s="1788"/>
    </row>
    <row r="235" spans="1:39" ht="6.95" customHeight="1" x14ac:dyDescent="0.25">
      <c r="A235" s="104"/>
      <c r="B235" s="112"/>
      <c r="C235" s="134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36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367"/>
      <c r="AH235" s="77"/>
      <c r="AI235" s="77"/>
      <c r="AJ235" s="77"/>
      <c r="AK235" s="77"/>
      <c r="AL235" s="77"/>
      <c r="AM235" s="1360"/>
    </row>
    <row r="236" spans="1:39" ht="12.95" customHeight="1" x14ac:dyDescent="0.25">
      <c r="A236" s="119" t="s">
        <v>776</v>
      </c>
      <c r="B236" s="437" t="s">
        <v>53</v>
      </c>
      <c r="C236" s="1732">
        <f>REDU!C130</f>
        <v>10000000</v>
      </c>
      <c r="D236" s="1769">
        <v>0</v>
      </c>
      <c r="E236" s="1769"/>
      <c r="F236" s="1770"/>
      <c r="G236" s="1825">
        <v>0</v>
      </c>
      <c r="H236" s="1769"/>
      <c r="I236" s="1770"/>
      <c r="J236" s="1825">
        <v>10</v>
      </c>
      <c r="K236" s="1769"/>
      <c r="L236" s="1770"/>
      <c r="M236" s="1825">
        <v>20</v>
      </c>
      <c r="N236" s="1769"/>
      <c r="O236" s="1770"/>
      <c r="P236" s="1825">
        <v>30</v>
      </c>
      <c r="Q236" s="1769"/>
      <c r="R236" s="1770"/>
      <c r="S236" s="1825">
        <v>40</v>
      </c>
      <c r="T236" s="1769"/>
      <c r="U236" s="1770"/>
      <c r="V236" s="1825">
        <v>50</v>
      </c>
      <c r="W236" s="1769"/>
      <c r="X236" s="1770"/>
      <c r="Y236" s="1825">
        <v>50</v>
      </c>
      <c r="Z236" s="1769"/>
      <c r="AA236" s="1770"/>
      <c r="AB236" s="1826">
        <v>70</v>
      </c>
      <c r="AC236" s="1827"/>
      <c r="AD236" s="1828"/>
      <c r="AE236" s="1825">
        <v>80</v>
      </c>
      <c r="AF236" s="1769"/>
      <c r="AG236" s="1769"/>
      <c r="AH236" s="1844">
        <v>90</v>
      </c>
      <c r="AI236" s="1845"/>
      <c r="AJ236" s="1846"/>
      <c r="AK236" s="1844">
        <v>100</v>
      </c>
      <c r="AL236" s="1845"/>
      <c r="AM236" s="1846"/>
    </row>
    <row r="237" spans="1:39" s="1" customFormat="1" ht="12.95" customHeight="1" x14ac:dyDescent="0.25">
      <c r="A237" s="101"/>
      <c r="B237" s="1708" t="s">
        <v>54</v>
      </c>
      <c r="C237" s="1733"/>
      <c r="D237" s="139">
        <v>0</v>
      </c>
      <c r="E237" s="137"/>
      <c r="F237" s="138">
        <v>0</v>
      </c>
      <c r="G237" s="139">
        <v>0</v>
      </c>
      <c r="H237" s="137"/>
      <c r="I237" s="138">
        <v>0</v>
      </c>
      <c r="J237" s="136">
        <v>0</v>
      </c>
      <c r="K237" s="137"/>
      <c r="L237" s="140">
        <v>0</v>
      </c>
      <c r="M237" s="141">
        <v>1</v>
      </c>
      <c r="N237" s="137"/>
      <c r="O237" s="139">
        <v>1</v>
      </c>
      <c r="P237" s="136">
        <v>3</v>
      </c>
      <c r="Q237" s="137"/>
      <c r="R237" s="362">
        <v>3</v>
      </c>
      <c r="S237" s="141">
        <v>7</v>
      </c>
      <c r="T237" s="137"/>
      <c r="U237" s="138">
        <v>7</v>
      </c>
      <c r="V237" s="136">
        <v>7</v>
      </c>
      <c r="W237" s="137"/>
      <c r="X237" s="138">
        <v>7</v>
      </c>
      <c r="Y237" s="141">
        <v>7</v>
      </c>
      <c r="Z237" s="137"/>
      <c r="AA237" s="139">
        <v>7</v>
      </c>
      <c r="AB237" s="142">
        <v>7</v>
      </c>
      <c r="AC237" s="137"/>
      <c r="AD237" s="138">
        <v>7</v>
      </c>
      <c r="AE237" s="143">
        <v>7</v>
      </c>
      <c r="AF237" s="137"/>
      <c r="AG237" s="419">
        <v>7</v>
      </c>
      <c r="AH237" s="1182">
        <v>7</v>
      </c>
      <c r="AI237" s="137"/>
      <c r="AJ237" s="362">
        <v>7</v>
      </c>
      <c r="AK237" s="147">
        <v>92</v>
      </c>
      <c r="AL237" s="145"/>
      <c r="AM237" s="1361">
        <v>92</v>
      </c>
    </row>
    <row r="238" spans="1:39" s="1" customFormat="1" ht="12.95" customHeight="1" x14ac:dyDescent="0.25">
      <c r="A238" s="106"/>
      <c r="B238" s="1709"/>
      <c r="C238" s="1348"/>
      <c r="D238" s="1746">
        <v>0</v>
      </c>
      <c r="E238" s="1746"/>
      <c r="F238" s="1747"/>
      <c r="G238" s="1746">
        <v>0</v>
      </c>
      <c r="H238" s="1746"/>
      <c r="I238" s="1747"/>
      <c r="J238" s="1748">
        <v>0</v>
      </c>
      <c r="K238" s="1746"/>
      <c r="L238" s="1747"/>
      <c r="M238" s="1748">
        <v>1</v>
      </c>
      <c r="N238" s="1746"/>
      <c r="O238" s="1747"/>
      <c r="P238" s="1748">
        <v>3</v>
      </c>
      <c r="Q238" s="1746"/>
      <c r="R238" s="1747"/>
      <c r="S238" s="1748">
        <v>7</v>
      </c>
      <c r="T238" s="1746"/>
      <c r="U238" s="1747"/>
      <c r="V238" s="1748">
        <v>7</v>
      </c>
      <c r="W238" s="1746"/>
      <c r="X238" s="1747"/>
      <c r="Y238" s="1748">
        <v>7</v>
      </c>
      <c r="Z238" s="1746"/>
      <c r="AA238" s="1747"/>
      <c r="AB238" s="1748">
        <v>7</v>
      </c>
      <c r="AC238" s="1746"/>
      <c r="AD238" s="1747"/>
      <c r="AE238" s="1748">
        <v>7</v>
      </c>
      <c r="AF238" s="1746"/>
      <c r="AG238" s="1746"/>
      <c r="AH238" s="1748">
        <v>7</v>
      </c>
      <c r="AI238" s="1746"/>
      <c r="AJ238" s="1747"/>
      <c r="AK238" s="1749">
        <v>92</v>
      </c>
      <c r="AL238" s="1750"/>
      <c r="AM238" s="1751"/>
    </row>
    <row r="239" spans="1:39" s="1" customFormat="1" ht="6.95" customHeight="1" x14ac:dyDescent="0.25">
      <c r="A239" s="101"/>
      <c r="B239" s="112"/>
      <c r="C239" s="134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36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367"/>
      <c r="AH239" s="77"/>
      <c r="AI239" s="77"/>
      <c r="AJ239" s="77"/>
      <c r="AK239" s="77"/>
      <c r="AL239" s="77"/>
      <c r="AM239" s="1360"/>
    </row>
    <row r="240" spans="1:39" ht="12.95" customHeight="1" x14ac:dyDescent="0.25">
      <c r="A240" s="157" t="s">
        <v>488</v>
      </c>
      <c r="B240" s="437" t="s">
        <v>921</v>
      </c>
      <c r="C240" s="1123">
        <f>REDU!C132</f>
        <v>1500000</v>
      </c>
      <c r="D240" s="1769">
        <v>0</v>
      </c>
      <c r="E240" s="1769"/>
      <c r="F240" s="1770"/>
      <c r="G240" s="1825">
        <v>0</v>
      </c>
      <c r="H240" s="1769"/>
      <c r="I240" s="1770"/>
      <c r="J240" s="1825">
        <v>0</v>
      </c>
      <c r="K240" s="1769"/>
      <c r="L240" s="1770"/>
      <c r="M240" s="1825">
        <v>0</v>
      </c>
      <c r="N240" s="1769"/>
      <c r="O240" s="1770"/>
      <c r="P240" s="1825">
        <v>10</v>
      </c>
      <c r="Q240" s="1769"/>
      <c r="R240" s="1770"/>
      <c r="S240" s="1825">
        <v>20</v>
      </c>
      <c r="T240" s="1769"/>
      <c r="U240" s="1770"/>
      <c r="V240" s="1825">
        <v>50</v>
      </c>
      <c r="W240" s="1769"/>
      <c r="X240" s="1770"/>
      <c r="Y240" s="1825">
        <v>50</v>
      </c>
      <c r="Z240" s="1769"/>
      <c r="AA240" s="1770"/>
      <c r="AB240" s="1826">
        <v>70</v>
      </c>
      <c r="AC240" s="1827"/>
      <c r="AD240" s="1828"/>
      <c r="AE240" s="1825">
        <v>80</v>
      </c>
      <c r="AF240" s="1769"/>
      <c r="AG240" s="1770"/>
      <c r="AH240" s="1844">
        <v>90</v>
      </c>
      <c r="AI240" s="1845"/>
      <c r="AJ240" s="1846"/>
      <c r="AK240" s="1844">
        <v>100</v>
      </c>
      <c r="AL240" s="1845"/>
      <c r="AM240" s="1846"/>
    </row>
    <row r="241" spans="1:49" ht="12.95" customHeight="1" x14ac:dyDescent="0.25">
      <c r="A241" s="113"/>
      <c r="B241" s="1718" t="s">
        <v>55</v>
      </c>
      <c r="C241" s="1124"/>
      <c r="D241" s="139">
        <v>0</v>
      </c>
      <c r="E241" s="137"/>
      <c r="F241" s="138">
        <v>0</v>
      </c>
      <c r="G241" s="139">
        <v>0</v>
      </c>
      <c r="H241" s="137"/>
      <c r="I241" s="138">
        <v>0</v>
      </c>
      <c r="J241" s="136">
        <v>0</v>
      </c>
      <c r="K241" s="137"/>
      <c r="L241" s="140">
        <v>0</v>
      </c>
      <c r="M241" s="141">
        <v>0</v>
      </c>
      <c r="N241" s="137"/>
      <c r="O241" s="139">
        <v>0</v>
      </c>
      <c r="P241" s="136">
        <v>51</v>
      </c>
      <c r="Q241" s="137"/>
      <c r="R241" s="362">
        <v>51</v>
      </c>
      <c r="S241" s="141">
        <v>52</v>
      </c>
      <c r="T241" s="137"/>
      <c r="U241" s="138">
        <v>52</v>
      </c>
      <c r="V241" s="136">
        <v>52</v>
      </c>
      <c r="W241" s="137"/>
      <c r="X241" s="138">
        <v>52</v>
      </c>
      <c r="Y241" s="141">
        <v>52</v>
      </c>
      <c r="Z241" s="137"/>
      <c r="AA241" s="139">
        <v>52</v>
      </c>
      <c r="AB241" s="142">
        <v>52</v>
      </c>
      <c r="AC241" s="137"/>
      <c r="AD241" s="138">
        <v>52</v>
      </c>
      <c r="AE241" s="143">
        <v>52</v>
      </c>
      <c r="AF241" s="137"/>
      <c r="AG241" s="419">
        <v>52</v>
      </c>
      <c r="AH241" s="144">
        <v>52</v>
      </c>
      <c r="AI241" s="145"/>
      <c r="AJ241" s="146">
        <v>52</v>
      </c>
      <c r="AK241" s="147">
        <v>100</v>
      </c>
      <c r="AL241" s="145"/>
      <c r="AM241" s="1361">
        <v>100</v>
      </c>
    </row>
    <row r="242" spans="1:49" ht="12.95" customHeight="1" x14ac:dyDescent="0.25">
      <c r="A242" s="170"/>
      <c r="B242" s="1719"/>
      <c r="C242" s="1125"/>
      <c r="D242" s="1746">
        <v>0</v>
      </c>
      <c r="E242" s="1746"/>
      <c r="F242" s="1747"/>
      <c r="G242" s="1746">
        <v>0</v>
      </c>
      <c r="H242" s="1746"/>
      <c r="I242" s="1747"/>
      <c r="J242" s="1748">
        <v>0</v>
      </c>
      <c r="K242" s="1746"/>
      <c r="L242" s="1747"/>
      <c r="M242" s="1748">
        <v>0</v>
      </c>
      <c r="N242" s="1746"/>
      <c r="O242" s="1747"/>
      <c r="P242" s="1748">
        <v>51</v>
      </c>
      <c r="Q242" s="1746"/>
      <c r="R242" s="1747"/>
      <c r="S242" s="1748">
        <v>52</v>
      </c>
      <c r="T242" s="1746"/>
      <c r="U242" s="1747"/>
      <c r="V242" s="1748">
        <v>52</v>
      </c>
      <c r="W242" s="1746"/>
      <c r="X242" s="1747"/>
      <c r="Y242" s="1748">
        <v>52</v>
      </c>
      <c r="Z242" s="1746"/>
      <c r="AA242" s="1747"/>
      <c r="AB242" s="1748">
        <v>52</v>
      </c>
      <c r="AC242" s="1746"/>
      <c r="AD242" s="1747"/>
      <c r="AE242" s="1748">
        <v>52</v>
      </c>
      <c r="AF242" s="1746"/>
      <c r="AG242" s="1747"/>
      <c r="AH242" s="1749">
        <v>52</v>
      </c>
      <c r="AI242" s="1750"/>
      <c r="AJ242" s="1751"/>
      <c r="AK242" s="1749">
        <v>100</v>
      </c>
      <c r="AL242" s="1750"/>
      <c r="AM242" s="1751"/>
    </row>
    <row r="243" spans="1:49" ht="6.95" customHeight="1" x14ac:dyDescent="0.25">
      <c r="A243" s="101"/>
      <c r="B243" s="131"/>
      <c r="C243" s="1354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36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367"/>
      <c r="AH243" s="77"/>
      <c r="AI243" s="77"/>
      <c r="AJ243" s="77"/>
      <c r="AK243" s="77"/>
      <c r="AL243" s="77"/>
      <c r="AM243" s="1360"/>
      <c r="AP243" s="1867" t="s">
        <v>598</v>
      </c>
      <c r="AQ243" s="1868"/>
      <c r="AR243" s="1869"/>
      <c r="AS243" s="303"/>
      <c r="AT243" s="303" t="s">
        <v>593</v>
      </c>
      <c r="AU243" s="303"/>
      <c r="AV243" s="303"/>
      <c r="AW243" s="303"/>
    </row>
    <row r="244" spans="1:49" ht="12.95" customHeight="1" x14ac:dyDescent="0.25">
      <c r="A244" s="1156" t="s">
        <v>532</v>
      </c>
      <c r="B244" s="426" t="s">
        <v>102</v>
      </c>
      <c r="C244" s="1730">
        <f>C248+C252+C256+C260</f>
        <v>15285000</v>
      </c>
      <c r="D244" s="1799">
        <v>0</v>
      </c>
      <c r="E244" s="1799"/>
      <c r="F244" s="1800"/>
      <c r="G244" s="1798">
        <v>5</v>
      </c>
      <c r="H244" s="1799"/>
      <c r="I244" s="1800"/>
      <c r="J244" s="1798">
        <v>10</v>
      </c>
      <c r="K244" s="1799"/>
      <c r="L244" s="1800"/>
      <c r="M244" s="1798">
        <v>15</v>
      </c>
      <c r="N244" s="1799"/>
      <c r="O244" s="1800"/>
      <c r="P244" s="1798">
        <v>20</v>
      </c>
      <c r="Q244" s="1799"/>
      <c r="R244" s="1800"/>
      <c r="S244" s="1798">
        <v>30</v>
      </c>
      <c r="T244" s="1799"/>
      <c r="U244" s="1800"/>
      <c r="V244" s="1798">
        <v>75</v>
      </c>
      <c r="W244" s="1799"/>
      <c r="X244" s="1800"/>
      <c r="Y244" s="1798">
        <v>75</v>
      </c>
      <c r="Z244" s="1799"/>
      <c r="AA244" s="1800"/>
      <c r="AB244" s="1801">
        <v>85</v>
      </c>
      <c r="AC244" s="1802"/>
      <c r="AD244" s="1803"/>
      <c r="AE244" s="1798">
        <v>90</v>
      </c>
      <c r="AF244" s="1799"/>
      <c r="AG244" s="1800"/>
      <c r="AH244" s="1804">
        <v>95</v>
      </c>
      <c r="AI244" s="1805"/>
      <c r="AJ244" s="1806"/>
      <c r="AK244" s="1804">
        <v>100</v>
      </c>
      <c r="AL244" s="1805"/>
      <c r="AM244" s="1806"/>
      <c r="AP244" s="304" t="s">
        <v>600</v>
      </c>
      <c r="AQ244" s="305"/>
      <c r="AR244" s="306" t="s">
        <v>601</v>
      </c>
      <c r="AS244" s="1870" t="s">
        <v>598</v>
      </c>
      <c r="AT244" s="1871"/>
      <c r="AU244" s="303" t="s">
        <v>702</v>
      </c>
      <c r="AV244" s="303"/>
      <c r="AW244" s="303"/>
    </row>
    <row r="245" spans="1:49" ht="12.95" customHeight="1" x14ac:dyDescent="0.25">
      <c r="A245" s="1158"/>
      <c r="B245" s="1716" t="s">
        <v>94</v>
      </c>
      <c r="C245" s="1731"/>
      <c r="D245" s="1160">
        <v>0</v>
      </c>
      <c r="E245" s="1161"/>
      <c r="F245" s="1162">
        <v>0</v>
      </c>
      <c r="G245" s="1160">
        <v>5</v>
      </c>
      <c r="H245" s="1161"/>
      <c r="I245" s="1160">
        <v>5</v>
      </c>
      <c r="J245" s="1163">
        <v>9</v>
      </c>
      <c r="K245" s="1161"/>
      <c r="L245" s="1164">
        <v>9</v>
      </c>
      <c r="M245" s="1160">
        <v>12</v>
      </c>
      <c r="N245" s="1161"/>
      <c r="O245" s="1160">
        <v>12</v>
      </c>
      <c r="P245" s="1163">
        <v>15</v>
      </c>
      <c r="Q245" s="1161"/>
      <c r="R245" s="1176">
        <v>15</v>
      </c>
      <c r="S245" s="1160">
        <v>16</v>
      </c>
      <c r="T245" s="1161"/>
      <c r="U245" s="1162">
        <v>16</v>
      </c>
      <c r="V245" s="1163">
        <v>16</v>
      </c>
      <c r="W245" s="1161"/>
      <c r="X245" s="1162">
        <v>16</v>
      </c>
      <c r="Y245" s="1160">
        <v>16</v>
      </c>
      <c r="Z245" s="1161"/>
      <c r="AA245" s="1160">
        <v>16</v>
      </c>
      <c r="AB245" s="1166">
        <v>16</v>
      </c>
      <c r="AC245" s="1161"/>
      <c r="AD245" s="1162">
        <v>16</v>
      </c>
      <c r="AE245" s="1167">
        <v>16</v>
      </c>
      <c r="AF245" s="1161"/>
      <c r="AG245" s="1168">
        <v>16</v>
      </c>
      <c r="AH245" s="1177">
        <v>43</v>
      </c>
      <c r="AI245" s="1170"/>
      <c r="AJ245" s="1178">
        <v>43</v>
      </c>
      <c r="AK245" s="1169">
        <v>100</v>
      </c>
      <c r="AL245" s="1170"/>
      <c r="AM245" s="1366">
        <v>100</v>
      </c>
      <c r="AP245" s="1872" t="s">
        <v>602</v>
      </c>
      <c r="AQ245" s="1873"/>
      <c r="AR245" s="1874"/>
      <c r="AS245" s="1870" t="s">
        <v>600</v>
      </c>
      <c r="AT245" s="1871"/>
      <c r="AU245" s="303" t="s">
        <v>703</v>
      </c>
      <c r="AV245" s="303"/>
      <c r="AW245" s="303"/>
    </row>
    <row r="246" spans="1:49" ht="12.95" customHeight="1" x14ac:dyDescent="0.25">
      <c r="A246" s="1171"/>
      <c r="B246" s="1717"/>
      <c r="C246" s="1175"/>
      <c r="D246" s="1784">
        <v>0</v>
      </c>
      <c r="E246" s="1784"/>
      <c r="F246" s="1785"/>
      <c r="G246" s="1783">
        <v>5</v>
      </c>
      <c r="H246" s="1784"/>
      <c r="I246" s="1785"/>
      <c r="J246" s="1783">
        <v>9</v>
      </c>
      <c r="K246" s="1784"/>
      <c r="L246" s="1785"/>
      <c r="M246" s="1783">
        <v>12</v>
      </c>
      <c r="N246" s="1784"/>
      <c r="O246" s="1785"/>
      <c r="P246" s="1783">
        <v>15</v>
      </c>
      <c r="Q246" s="1784"/>
      <c r="R246" s="1785"/>
      <c r="S246" s="1783">
        <v>16</v>
      </c>
      <c r="T246" s="1784"/>
      <c r="U246" s="1785"/>
      <c r="V246" s="1783">
        <v>16</v>
      </c>
      <c r="W246" s="1784"/>
      <c r="X246" s="1785"/>
      <c r="Y246" s="1783">
        <v>16</v>
      </c>
      <c r="Z246" s="1784"/>
      <c r="AA246" s="1785"/>
      <c r="AB246" s="1783">
        <v>16</v>
      </c>
      <c r="AC246" s="1784"/>
      <c r="AD246" s="1785"/>
      <c r="AE246" s="1783">
        <v>16</v>
      </c>
      <c r="AF246" s="1784"/>
      <c r="AG246" s="1785"/>
      <c r="AH246" s="1786">
        <v>43</v>
      </c>
      <c r="AI246" s="1787"/>
      <c r="AJ246" s="1788"/>
      <c r="AK246" s="1786">
        <v>100</v>
      </c>
      <c r="AL246" s="1787"/>
      <c r="AM246" s="1788"/>
      <c r="AP246" s="303"/>
      <c r="AQ246" s="303"/>
      <c r="AR246" s="303"/>
      <c r="AS246" s="1871" t="s">
        <v>601</v>
      </c>
      <c r="AT246" s="1871"/>
      <c r="AU246" s="303" t="s">
        <v>704</v>
      </c>
      <c r="AV246" s="303"/>
      <c r="AW246" s="303"/>
    </row>
    <row r="247" spans="1:49" ht="6.95" customHeight="1" x14ac:dyDescent="0.25">
      <c r="A247" s="104"/>
      <c r="B247" s="112"/>
      <c r="C247" s="134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36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367"/>
      <c r="AH247" s="77"/>
      <c r="AI247" s="77"/>
      <c r="AJ247" s="77"/>
      <c r="AK247" s="77"/>
      <c r="AL247" s="77"/>
      <c r="AM247" s="1360"/>
      <c r="AP247" s="303"/>
      <c r="AQ247" s="303"/>
      <c r="AR247" s="303"/>
      <c r="AS247" s="1871" t="s">
        <v>602</v>
      </c>
      <c r="AT247" s="1871"/>
      <c r="AU247" s="303" t="s">
        <v>426</v>
      </c>
      <c r="AV247" s="303"/>
      <c r="AW247" s="303"/>
    </row>
    <row r="248" spans="1:49" ht="12.95" customHeight="1" x14ac:dyDescent="0.25">
      <c r="A248" s="119" t="s">
        <v>533</v>
      </c>
      <c r="B248" s="437" t="s">
        <v>56</v>
      </c>
      <c r="C248" s="1118">
        <f>REDU!C136</f>
        <v>4900000</v>
      </c>
      <c r="D248" s="1769">
        <v>0</v>
      </c>
      <c r="E248" s="1769"/>
      <c r="F248" s="1770"/>
      <c r="G248" s="1825">
        <v>0</v>
      </c>
      <c r="H248" s="1769"/>
      <c r="I248" s="1770"/>
      <c r="J248" s="1825">
        <v>0</v>
      </c>
      <c r="K248" s="1769"/>
      <c r="L248" s="1770"/>
      <c r="M248" s="1825">
        <v>0</v>
      </c>
      <c r="N248" s="1769"/>
      <c r="O248" s="1770"/>
      <c r="P248" s="1825">
        <v>0</v>
      </c>
      <c r="Q248" s="1769"/>
      <c r="R248" s="1770"/>
      <c r="S248" s="1825">
        <v>0</v>
      </c>
      <c r="T248" s="1769"/>
      <c r="U248" s="1770"/>
      <c r="V248" s="1825">
        <v>0</v>
      </c>
      <c r="W248" s="1769"/>
      <c r="X248" s="1770"/>
      <c r="Y248" s="1825">
        <v>0</v>
      </c>
      <c r="Z248" s="1769"/>
      <c r="AA248" s="1770"/>
      <c r="AB248" s="1826">
        <v>90</v>
      </c>
      <c r="AC248" s="1827"/>
      <c r="AD248" s="1828"/>
      <c r="AE248" s="1825">
        <v>95</v>
      </c>
      <c r="AF248" s="1769"/>
      <c r="AG248" s="1769"/>
      <c r="AH248" s="1844">
        <v>100</v>
      </c>
      <c r="AI248" s="1845"/>
      <c r="AJ248" s="1846"/>
      <c r="AK248" s="1844">
        <v>100</v>
      </c>
      <c r="AL248" s="1845"/>
      <c r="AM248" s="1846"/>
    </row>
    <row r="249" spans="1:49" ht="12.95" customHeight="1" x14ac:dyDescent="0.25">
      <c r="A249" s="104"/>
      <c r="B249" s="1718" t="s">
        <v>57</v>
      </c>
      <c r="C249" s="1119"/>
      <c r="D249" s="139">
        <v>0</v>
      </c>
      <c r="E249" s="137"/>
      <c r="F249" s="138">
        <v>0</v>
      </c>
      <c r="G249" s="139">
        <v>0</v>
      </c>
      <c r="H249" s="137"/>
      <c r="I249" s="138">
        <v>0</v>
      </c>
      <c r="J249" s="136">
        <v>0</v>
      </c>
      <c r="K249" s="137"/>
      <c r="L249" s="140">
        <v>0</v>
      </c>
      <c r="M249" s="141">
        <v>0</v>
      </c>
      <c r="N249" s="137"/>
      <c r="O249" s="139">
        <v>0</v>
      </c>
      <c r="P249" s="136">
        <v>0</v>
      </c>
      <c r="Q249" s="137"/>
      <c r="R249" s="362">
        <v>0</v>
      </c>
      <c r="S249" s="136">
        <v>0</v>
      </c>
      <c r="T249" s="137"/>
      <c r="U249" s="362">
        <v>0</v>
      </c>
      <c r="V249" s="136">
        <v>0</v>
      </c>
      <c r="W249" s="137"/>
      <c r="X249" s="138">
        <v>0</v>
      </c>
      <c r="Y249" s="141">
        <v>0</v>
      </c>
      <c r="Z249" s="137"/>
      <c r="AA249" s="139">
        <v>0</v>
      </c>
      <c r="AB249" s="142">
        <v>0</v>
      </c>
      <c r="AC249" s="137"/>
      <c r="AD249" s="138">
        <v>0</v>
      </c>
      <c r="AE249" s="143">
        <v>0</v>
      </c>
      <c r="AF249" s="137"/>
      <c r="AG249" s="419">
        <v>0</v>
      </c>
      <c r="AH249" s="1182">
        <v>0</v>
      </c>
      <c r="AI249" s="137"/>
      <c r="AJ249" s="362">
        <v>0</v>
      </c>
      <c r="AK249" s="147">
        <v>100</v>
      </c>
      <c r="AL249" s="145"/>
      <c r="AM249" s="1361">
        <v>100</v>
      </c>
    </row>
    <row r="250" spans="1:49" ht="12.95" customHeight="1" x14ac:dyDescent="0.25">
      <c r="A250" s="118"/>
      <c r="B250" s="1719"/>
      <c r="C250" s="1120"/>
      <c r="D250" s="1746">
        <v>0</v>
      </c>
      <c r="E250" s="1746"/>
      <c r="F250" s="1747"/>
      <c r="G250" s="1746">
        <v>0</v>
      </c>
      <c r="H250" s="1746"/>
      <c r="I250" s="1747"/>
      <c r="J250" s="1748">
        <v>0</v>
      </c>
      <c r="K250" s="1746"/>
      <c r="L250" s="1747"/>
      <c r="M250" s="1748">
        <v>0</v>
      </c>
      <c r="N250" s="1746"/>
      <c r="O250" s="1747"/>
      <c r="P250" s="1748">
        <v>0</v>
      </c>
      <c r="Q250" s="1746"/>
      <c r="R250" s="1747"/>
      <c r="S250" s="1748">
        <v>0</v>
      </c>
      <c r="T250" s="1746"/>
      <c r="U250" s="1747"/>
      <c r="V250" s="1748">
        <v>0</v>
      </c>
      <c r="W250" s="1746"/>
      <c r="X250" s="1747"/>
      <c r="Y250" s="1748">
        <v>0</v>
      </c>
      <c r="Z250" s="1746"/>
      <c r="AA250" s="1747"/>
      <c r="AB250" s="1748">
        <v>0</v>
      </c>
      <c r="AC250" s="1746"/>
      <c r="AD250" s="1747"/>
      <c r="AE250" s="1748">
        <v>0</v>
      </c>
      <c r="AF250" s="1746"/>
      <c r="AG250" s="1746"/>
      <c r="AH250" s="1748">
        <v>0</v>
      </c>
      <c r="AI250" s="1746"/>
      <c r="AJ250" s="1747"/>
      <c r="AK250" s="1749">
        <v>100</v>
      </c>
      <c r="AL250" s="1750"/>
      <c r="AM250" s="1751"/>
    </row>
    <row r="251" spans="1:49" ht="6.95" customHeight="1" x14ac:dyDescent="0.25">
      <c r="A251" s="104"/>
      <c r="B251" s="90"/>
      <c r="C251" s="134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36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367"/>
      <c r="AH251" s="77"/>
      <c r="AI251" s="77"/>
      <c r="AJ251" s="77"/>
      <c r="AK251" s="77"/>
      <c r="AL251" s="77"/>
      <c r="AM251" s="1360"/>
    </row>
    <row r="252" spans="1:49" ht="12.95" customHeight="1" x14ac:dyDescent="0.25">
      <c r="A252" s="119" t="s">
        <v>534</v>
      </c>
      <c r="B252" s="437" t="s">
        <v>58</v>
      </c>
      <c r="C252" s="1732">
        <f>REDU!C138</f>
        <v>6385000</v>
      </c>
      <c r="D252" s="1769">
        <v>0</v>
      </c>
      <c r="E252" s="1769"/>
      <c r="F252" s="1770"/>
      <c r="G252" s="1825">
        <v>10</v>
      </c>
      <c r="H252" s="1769"/>
      <c r="I252" s="1770"/>
      <c r="J252" s="1825">
        <v>20</v>
      </c>
      <c r="K252" s="1769"/>
      <c r="L252" s="1770"/>
      <c r="M252" s="1825">
        <v>30</v>
      </c>
      <c r="N252" s="1769"/>
      <c r="O252" s="1770"/>
      <c r="P252" s="1825">
        <v>40</v>
      </c>
      <c r="Q252" s="1769"/>
      <c r="R252" s="1770"/>
      <c r="S252" s="1825">
        <v>45</v>
      </c>
      <c r="T252" s="1769"/>
      <c r="U252" s="1770"/>
      <c r="V252" s="1825">
        <v>50</v>
      </c>
      <c r="W252" s="1769"/>
      <c r="X252" s="1770"/>
      <c r="Y252" s="1825">
        <v>55</v>
      </c>
      <c r="Z252" s="1769"/>
      <c r="AA252" s="1770"/>
      <c r="AB252" s="1826">
        <v>60</v>
      </c>
      <c r="AC252" s="1827"/>
      <c r="AD252" s="1828"/>
      <c r="AE252" s="1825">
        <v>70</v>
      </c>
      <c r="AF252" s="1769"/>
      <c r="AG252" s="1770"/>
      <c r="AH252" s="1743">
        <v>90</v>
      </c>
      <c r="AI252" s="1744"/>
      <c r="AJ252" s="1745"/>
      <c r="AK252" s="1743">
        <v>100</v>
      </c>
      <c r="AL252" s="1744"/>
      <c r="AM252" s="1745"/>
    </row>
    <row r="253" spans="1:49" ht="12.95" customHeight="1" x14ac:dyDescent="0.25">
      <c r="A253" s="104"/>
      <c r="B253" s="1704" t="s">
        <v>59</v>
      </c>
      <c r="C253" s="1733"/>
      <c r="D253" s="139">
        <v>0</v>
      </c>
      <c r="E253" s="137"/>
      <c r="F253" s="138">
        <v>0</v>
      </c>
      <c r="G253" s="139">
        <v>15</v>
      </c>
      <c r="H253" s="137"/>
      <c r="I253" s="139">
        <v>15</v>
      </c>
      <c r="J253" s="136">
        <v>33</v>
      </c>
      <c r="K253" s="137"/>
      <c r="L253" s="140">
        <v>33</v>
      </c>
      <c r="M253" s="141">
        <v>45</v>
      </c>
      <c r="N253" s="137"/>
      <c r="O253" s="139">
        <v>45</v>
      </c>
      <c r="P253" s="136">
        <v>58</v>
      </c>
      <c r="Q253" s="137"/>
      <c r="R253" s="362">
        <v>58</v>
      </c>
      <c r="S253" s="141">
        <v>60</v>
      </c>
      <c r="T253" s="137"/>
      <c r="U253" s="138">
        <v>60</v>
      </c>
      <c r="V253" s="136">
        <v>60</v>
      </c>
      <c r="W253" s="137"/>
      <c r="X253" s="138">
        <v>60</v>
      </c>
      <c r="Y253" s="141">
        <v>60</v>
      </c>
      <c r="Z253" s="137"/>
      <c r="AA253" s="139">
        <v>60</v>
      </c>
      <c r="AB253" s="142">
        <v>60</v>
      </c>
      <c r="AC253" s="137"/>
      <c r="AD253" s="138">
        <v>60</v>
      </c>
      <c r="AE253" s="143">
        <v>60</v>
      </c>
      <c r="AF253" s="137"/>
      <c r="AG253" s="419">
        <v>60</v>
      </c>
      <c r="AH253" s="329">
        <v>70</v>
      </c>
      <c r="AI253" s="330"/>
      <c r="AJ253" s="331">
        <v>70</v>
      </c>
      <c r="AK253" s="332">
        <v>100</v>
      </c>
      <c r="AL253" s="330"/>
      <c r="AM253" s="1365">
        <v>100</v>
      </c>
    </row>
    <row r="254" spans="1:49" ht="12.95" customHeight="1" x14ac:dyDescent="0.25">
      <c r="A254" s="118"/>
      <c r="B254" s="1705"/>
      <c r="C254" s="1348"/>
      <c r="D254" s="1746">
        <v>0</v>
      </c>
      <c r="E254" s="1746"/>
      <c r="F254" s="1747"/>
      <c r="G254" s="1748">
        <v>15</v>
      </c>
      <c r="H254" s="1746"/>
      <c r="I254" s="1747"/>
      <c r="J254" s="1748">
        <v>33</v>
      </c>
      <c r="K254" s="1746"/>
      <c r="L254" s="1747"/>
      <c r="M254" s="1748">
        <v>45</v>
      </c>
      <c r="N254" s="1746"/>
      <c r="O254" s="1747"/>
      <c r="P254" s="1748">
        <v>58</v>
      </c>
      <c r="Q254" s="1746"/>
      <c r="R254" s="1747"/>
      <c r="S254" s="1748">
        <v>60</v>
      </c>
      <c r="T254" s="1746"/>
      <c r="U254" s="1747"/>
      <c r="V254" s="1748">
        <v>60</v>
      </c>
      <c r="W254" s="1746"/>
      <c r="X254" s="1747"/>
      <c r="Y254" s="1748">
        <v>60</v>
      </c>
      <c r="Z254" s="1746"/>
      <c r="AA254" s="1747"/>
      <c r="AB254" s="1748">
        <v>60</v>
      </c>
      <c r="AC254" s="1746"/>
      <c r="AD254" s="1747"/>
      <c r="AE254" s="1748">
        <v>60</v>
      </c>
      <c r="AF254" s="1746"/>
      <c r="AG254" s="1747"/>
      <c r="AH254" s="1810">
        <v>70</v>
      </c>
      <c r="AI254" s="1811"/>
      <c r="AJ254" s="1812"/>
      <c r="AK254" s="1810">
        <v>100</v>
      </c>
      <c r="AL254" s="1811"/>
      <c r="AM254" s="1812"/>
    </row>
    <row r="255" spans="1:49" ht="6.95" customHeight="1" x14ac:dyDescent="0.25">
      <c r="A255" s="104"/>
      <c r="B255" s="90"/>
      <c r="C255" s="134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36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367"/>
      <c r="AH255" s="77"/>
      <c r="AI255" s="77"/>
      <c r="AJ255" s="77"/>
      <c r="AK255" s="77"/>
      <c r="AL255" s="77"/>
      <c r="AM255" s="1360"/>
    </row>
    <row r="256" spans="1:49" ht="12.95" customHeight="1" x14ac:dyDescent="0.25">
      <c r="A256" s="119" t="s">
        <v>535</v>
      </c>
      <c r="B256" s="437" t="s">
        <v>60</v>
      </c>
      <c r="C256" s="1732">
        <f>REDU!C140</f>
        <v>4000000</v>
      </c>
      <c r="D256" s="1769">
        <v>0</v>
      </c>
      <c r="E256" s="1769"/>
      <c r="F256" s="1770"/>
      <c r="G256" s="1825">
        <v>0</v>
      </c>
      <c r="H256" s="1769"/>
      <c r="I256" s="1770"/>
      <c r="J256" s="1825">
        <v>0</v>
      </c>
      <c r="K256" s="1769"/>
      <c r="L256" s="1770"/>
      <c r="M256" s="1825">
        <v>0</v>
      </c>
      <c r="N256" s="1769"/>
      <c r="O256" s="1770"/>
      <c r="P256" s="1825">
        <v>0</v>
      </c>
      <c r="Q256" s="1769"/>
      <c r="R256" s="1770"/>
      <c r="S256" s="1825">
        <v>0</v>
      </c>
      <c r="T256" s="1769"/>
      <c r="U256" s="1770"/>
      <c r="V256" s="1825">
        <v>0</v>
      </c>
      <c r="W256" s="1769"/>
      <c r="X256" s="1770"/>
      <c r="Y256" s="1825">
        <v>0</v>
      </c>
      <c r="Z256" s="1769"/>
      <c r="AA256" s="1770"/>
      <c r="AB256" s="1826">
        <v>90</v>
      </c>
      <c r="AC256" s="1827"/>
      <c r="AD256" s="1828"/>
      <c r="AE256" s="1825">
        <v>95</v>
      </c>
      <c r="AF256" s="1769"/>
      <c r="AG256" s="1769"/>
      <c r="AH256" s="1844">
        <v>100</v>
      </c>
      <c r="AI256" s="1845"/>
      <c r="AJ256" s="1846"/>
      <c r="AK256" s="1844">
        <v>100</v>
      </c>
      <c r="AL256" s="1845"/>
      <c r="AM256" s="1846"/>
    </row>
    <row r="257" spans="1:39" s="1" customFormat="1" ht="12.95" customHeight="1" x14ac:dyDescent="0.25">
      <c r="A257" s="101"/>
      <c r="B257" s="1704" t="s">
        <v>61</v>
      </c>
      <c r="C257" s="1733"/>
      <c r="D257" s="139">
        <v>0</v>
      </c>
      <c r="E257" s="137"/>
      <c r="F257" s="138">
        <v>0</v>
      </c>
      <c r="G257" s="139">
        <v>0</v>
      </c>
      <c r="H257" s="137"/>
      <c r="I257" s="138">
        <v>0</v>
      </c>
      <c r="J257" s="136">
        <v>0</v>
      </c>
      <c r="K257" s="137"/>
      <c r="L257" s="140">
        <v>0</v>
      </c>
      <c r="M257" s="141">
        <v>0</v>
      </c>
      <c r="N257" s="137"/>
      <c r="O257" s="139">
        <v>0</v>
      </c>
      <c r="P257" s="136">
        <v>0</v>
      </c>
      <c r="Q257" s="137"/>
      <c r="R257" s="362">
        <v>0</v>
      </c>
      <c r="S257" s="136">
        <v>0</v>
      </c>
      <c r="T257" s="137"/>
      <c r="U257" s="362">
        <v>0</v>
      </c>
      <c r="V257" s="136">
        <v>0</v>
      </c>
      <c r="W257" s="137"/>
      <c r="X257" s="138">
        <v>0</v>
      </c>
      <c r="Y257" s="141">
        <v>0</v>
      </c>
      <c r="Z257" s="137"/>
      <c r="AA257" s="139">
        <v>0</v>
      </c>
      <c r="AB257" s="142">
        <v>0</v>
      </c>
      <c r="AC257" s="137"/>
      <c r="AD257" s="138">
        <v>0</v>
      </c>
      <c r="AE257" s="143">
        <v>0</v>
      </c>
      <c r="AF257" s="137"/>
      <c r="AG257" s="419">
        <v>0</v>
      </c>
      <c r="AH257" s="1182">
        <v>51</v>
      </c>
      <c r="AI257" s="137"/>
      <c r="AJ257" s="362">
        <v>51</v>
      </c>
      <c r="AK257" s="147">
        <v>100</v>
      </c>
      <c r="AL257" s="145"/>
      <c r="AM257" s="1361">
        <v>100</v>
      </c>
    </row>
    <row r="258" spans="1:39" s="1" customFormat="1" ht="12.95" customHeight="1" x14ac:dyDescent="0.25">
      <c r="A258" s="106"/>
      <c r="B258" s="1705"/>
      <c r="C258" s="1348"/>
      <c r="D258" s="1746">
        <v>0</v>
      </c>
      <c r="E258" s="1746"/>
      <c r="F258" s="1747"/>
      <c r="G258" s="1746">
        <v>0</v>
      </c>
      <c r="H258" s="1746"/>
      <c r="I258" s="1747"/>
      <c r="J258" s="1748">
        <v>0</v>
      </c>
      <c r="K258" s="1746"/>
      <c r="L258" s="1747"/>
      <c r="M258" s="1748">
        <v>0</v>
      </c>
      <c r="N258" s="1746"/>
      <c r="O258" s="1747"/>
      <c r="P258" s="1748">
        <v>0</v>
      </c>
      <c r="Q258" s="1746"/>
      <c r="R258" s="1747"/>
      <c r="S258" s="1748">
        <v>0</v>
      </c>
      <c r="T258" s="1746"/>
      <c r="U258" s="1747"/>
      <c r="V258" s="1748">
        <v>0</v>
      </c>
      <c r="W258" s="1746"/>
      <c r="X258" s="1747"/>
      <c r="Y258" s="1748">
        <v>0</v>
      </c>
      <c r="Z258" s="1746"/>
      <c r="AA258" s="1747"/>
      <c r="AB258" s="1748">
        <v>0</v>
      </c>
      <c r="AC258" s="1746"/>
      <c r="AD258" s="1747"/>
      <c r="AE258" s="1748">
        <v>0</v>
      </c>
      <c r="AF258" s="1746"/>
      <c r="AG258" s="1746"/>
      <c r="AH258" s="1748">
        <v>51</v>
      </c>
      <c r="AI258" s="1746"/>
      <c r="AJ258" s="1747"/>
      <c r="AK258" s="1749">
        <v>100</v>
      </c>
      <c r="AL258" s="1750"/>
      <c r="AM258" s="1751"/>
    </row>
    <row r="259" spans="1:39" s="1" customFormat="1" ht="6.95" customHeight="1" x14ac:dyDescent="0.25">
      <c r="A259" s="101"/>
      <c r="B259" s="90"/>
      <c r="C259" s="134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36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367"/>
      <c r="AH259" s="77"/>
      <c r="AI259" s="77"/>
      <c r="AJ259" s="77"/>
      <c r="AK259" s="77"/>
      <c r="AL259" s="77"/>
      <c r="AM259" s="1360"/>
    </row>
    <row r="260" spans="1:39" ht="12.95" customHeight="1" x14ac:dyDescent="0.25">
      <c r="A260" s="1393" t="s">
        <v>489</v>
      </c>
      <c r="B260" s="1394" t="s">
        <v>62</v>
      </c>
      <c r="C260" s="1763">
        <f>REDU!C142</f>
        <v>0</v>
      </c>
      <c r="D260" s="1848">
        <v>0</v>
      </c>
      <c r="E260" s="1848"/>
      <c r="F260" s="1849"/>
      <c r="G260" s="1847">
        <v>0</v>
      </c>
      <c r="H260" s="1848"/>
      <c r="I260" s="1849"/>
      <c r="J260" s="1847">
        <v>0</v>
      </c>
      <c r="K260" s="1848"/>
      <c r="L260" s="1849"/>
      <c r="M260" s="1847">
        <v>0</v>
      </c>
      <c r="N260" s="1848"/>
      <c r="O260" s="1849"/>
      <c r="P260" s="1847">
        <v>0</v>
      </c>
      <c r="Q260" s="1848"/>
      <c r="R260" s="1849"/>
      <c r="S260" s="1847">
        <v>0</v>
      </c>
      <c r="T260" s="1848"/>
      <c r="U260" s="1849"/>
      <c r="V260" s="1847">
        <v>0</v>
      </c>
      <c r="W260" s="1848"/>
      <c r="X260" s="1849"/>
      <c r="Y260" s="1847">
        <v>0</v>
      </c>
      <c r="Z260" s="1848"/>
      <c r="AA260" s="1849"/>
      <c r="AB260" s="1850">
        <v>0</v>
      </c>
      <c r="AC260" s="1851"/>
      <c r="AD260" s="1852"/>
      <c r="AE260" s="1847">
        <v>0</v>
      </c>
      <c r="AF260" s="1848"/>
      <c r="AG260" s="1848"/>
      <c r="AH260" s="1853">
        <v>0</v>
      </c>
      <c r="AI260" s="1854"/>
      <c r="AJ260" s="1855"/>
      <c r="AK260" s="1853">
        <v>0</v>
      </c>
      <c r="AL260" s="1854"/>
      <c r="AM260" s="1855"/>
    </row>
    <row r="261" spans="1:39" ht="12.95" customHeight="1" x14ac:dyDescent="0.25">
      <c r="A261" s="1395"/>
      <c r="B261" s="1722" t="s">
        <v>63</v>
      </c>
      <c r="C261" s="1764"/>
      <c r="D261" s="1396">
        <v>0</v>
      </c>
      <c r="E261" s="1397"/>
      <c r="F261" s="1398">
        <v>0</v>
      </c>
      <c r="G261" s="1396">
        <v>0</v>
      </c>
      <c r="H261" s="1397"/>
      <c r="I261" s="1398">
        <v>0</v>
      </c>
      <c r="J261" s="1399">
        <v>0</v>
      </c>
      <c r="K261" s="1397"/>
      <c r="L261" s="1400">
        <v>0</v>
      </c>
      <c r="M261" s="1396">
        <v>0</v>
      </c>
      <c r="N261" s="1397"/>
      <c r="O261" s="1396">
        <v>0</v>
      </c>
      <c r="P261" s="1399">
        <v>0</v>
      </c>
      <c r="Q261" s="1397"/>
      <c r="R261" s="1401">
        <v>0</v>
      </c>
      <c r="S261" s="1399">
        <v>0</v>
      </c>
      <c r="T261" s="1397"/>
      <c r="U261" s="1401">
        <v>0</v>
      </c>
      <c r="V261" s="1399">
        <v>0</v>
      </c>
      <c r="W261" s="1397"/>
      <c r="X261" s="1398">
        <v>0</v>
      </c>
      <c r="Y261" s="1396">
        <v>0</v>
      </c>
      <c r="Z261" s="1397"/>
      <c r="AA261" s="1396">
        <v>0</v>
      </c>
      <c r="AB261" s="1402">
        <v>0</v>
      </c>
      <c r="AC261" s="1397"/>
      <c r="AD261" s="1398">
        <v>0</v>
      </c>
      <c r="AE261" s="1403">
        <v>0</v>
      </c>
      <c r="AF261" s="1397"/>
      <c r="AG261" s="1404">
        <v>0</v>
      </c>
      <c r="AH261" s="1405"/>
      <c r="AI261" s="1397"/>
      <c r="AJ261" s="1401"/>
      <c r="AK261" s="1406"/>
      <c r="AL261" s="1407"/>
      <c r="AM261" s="1408"/>
    </row>
    <row r="262" spans="1:39" ht="12.95" customHeight="1" x14ac:dyDescent="0.25">
      <c r="A262" s="1409"/>
      <c r="B262" s="1723"/>
      <c r="C262" s="1410"/>
      <c r="D262" s="1830">
        <v>0</v>
      </c>
      <c r="E262" s="1830"/>
      <c r="F262" s="1831"/>
      <c r="G262" s="1830">
        <v>0</v>
      </c>
      <c r="H262" s="1830"/>
      <c r="I262" s="1831"/>
      <c r="J262" s="1829">
        <v>0</v>
      </c>
      <c r="K262" s="1830"/>
      <c r="L262" s="1831"/>
      <c r="M262" s="1829">
        <v>0</v>
      </c>
      <c r="N262" s="1830"/>
      <c r="O262" s="1831"/>
      <c r="P262" s="1829">
        <v>0</v>
      </c>
      <c r="Q262" s="1830"/>
      <c r="R262" s="1831"/>
      <c r="S262" s="1829">
        <v>0</v>
      </c>
      <c r="T262" s="1830"/>
      <c r="U262" s="1831"/>
      <c r="V262" s="1829">
        <v>0</v>
      </c>
      <c r="W262" s="1830"/>
      <c r="X262" s="1831"/>
      <c r="Y262" s="1829">
        <v>0</v>
      </c>
      <c r="Z262" s="1830"/>
      <c r="AA262" s="1831"/>
      <c r="AB262" s="1829">
        <v>0</v>
      </c>
      <c r="AC262" s="1830"/>
      <c r="AD262" s="1831"/>
      <c r="AE262" s="1829">
        <v>0</v>
      </c>
      <c r="AF262" s="1830"/>
      <c r="AG262" s="1830"/>
      <c r="AH262" s="1829"/>
      <c r="AI262" s="1830"/>
      <c r="AJ262" s="1831"/>
      <c r="AK262" s="1832"/>
      <c r="AL262" s="1833"/>
      <c r="AM262" s="1834"/>
    </row>
    <row r="263" spans="1:39" ht="6.95" customHeight="1" x14ac:dyDescent="0.25">
      <c r="A263" s="101"/>
      <c r="B263" s="88"/>
      <c r="C263" s="1354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36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367"/>
      <c r="AH263" s="77"/>
      <c r="AI263" s="77"/>
      <c r="AJ263" s="77"/>
      <c r="AK263" s="77"/>
      <c r="AL263" s="77"/>
      <c r="AM263" s="1360"/>
    </row>
    <row r="264" spans="1:39" ht="12.95" customHeight="1" x14ac:dyDescent="0.25">
      <c r="A264" s="1156" t="s">
        <v>493</v>
      </c>
      <c r="B264" s="426" t="s">
        <v>101</v>
      </c>
      <c r="C264" s="1730">
        <f>C270</f>
        <v>2000000</v>
      </c>
      <c r="D264" s="1799">
        <v>0</v>
      </c>
      <c r="E264" s="1799"/>
      <c r="F264" s="1800"/>
      <c r="G264" s="1798">
        <v>20</v>
      </c>
      <c r="H264" s="1799"/>
      <c r="I264" s="1800"/>
      <c r="J264" s="1798">
        <v>30</v>
      </c>
      <c r="K264" s="1799"/>
      <c r="L264" s="1800"/>
      <c r="M264" s="1798">
        <v>40</v>
      </c>
      <c r="N264" s="1799"/>
      <c r="O264" s="1800"/>
      <c r="P264" s="1798">
        <v>50</v>
      </c>
      <c r="Q264" s="1799"/>
      <c r="R264" s="1800"/>
      <c r="S264" s="1798">
        <v>55</v>
      </c>
      <c r="T264" s="1799"/>
      <c r="U264" s="1800"/>
      <c r="V264" s="1798">
        <v>60</v>
      </c>
      <c r="W264" s="1799"/>
      <c r="X264" s="1800"/>
      <c r="Y264" s="1798">
        <v>60</v>
      </c>
      <c r="Z264" s="1799"/>
      <c r="AA264" s="1800"/>
      <c r="AB264" s="1801">
        <v>70</v>
      </c>
      <c r="AC264" s="1802"/>
      <c r="AD264" s="1803"/>
      <c r="AE264" s="1798">
        <v>80</v>
      </c>
      <c r="AF264" s="1799"/>
      <c r="AG264" s="1799"/>
      <c r="AH264" s="1804">
        <v>90</v>
      </c>
      <c r="AI264" s="1805"/>
      <c r="AJ264" s="1806"/>
      <c r="AK264" s="1804">
        <v>100</v>
      </c>
      <c r="AL264" s="1805"/>
      <c r="AM264" s="1806"/>
    </row>
    <row r="265" spans="1:39" ht="12.95" customHeight="1" x14ac:dyDescent="0.25">
      <c r="A265" s="1173"/>
      <c r="B265" s="1712" t="s">
        <v>95</v>
      </c>
      <c r="C265" s="1731"/>
      <c r="D265" s="1160">
        <v>0</v>
      </c>
      <c r="E265" s="1161"/>
      <c r="F265" s="1162">
        <v>0</v>
      </c>
      <c r="G265" s="1160">
        <v>23</v>
      </c>
      <c r="H265" s="1161"/>
      <c r="I265" s="1160">
        <v>23</v>
      </c>
      <c r="J265" s="1163">
        <v>23</v>
      </c>
      <c r="K265" s="1161"/>
      <c r="L265" s="1164">
        <v>23</v>
      </c>
      <c r="M265" s="1160">
        <v>23</v>
      </c>
      <c r="N265" s="1161"/>
      <c r="O265" s="1160">
        <v>23</v>
      </c>
      <c r="P265" s="1163">
        <v>23</v>
      </c>
      <c r="Q265" s="1161"/>
      <c r="R265" s="1165">
        <v>23</v>
      </c>
      <c r="S265" s="1160">
        <v>24</v>
      </c>
      <c r="T265" s="1161"/>
      <c r="U265" s="1162">
        <v>24</v>
      </c>
      <c r="V265" s="1163">
        <v>24</v>
      </c>
      <c r="W265" s="1161"/>
      <c r="X265" s="1162">
        <v>24</v>
      </c>
      <c r="Y265" s="1160">
        <v>24</v>
      </c>
      <c r="Z265" s="1161"/>
      <c r="AA265" s="1160">
        <v>24</v>
      </c>
      <c r="AB265" s="1166">
        <v>47</v>
      </c>
      <c r="AC265" s="1161"/>
      <c r="AD265" s="1162">
        <v>47</v>
      </c>
      <c r="AE265" s="1167">
        <v>47</v>
      </c>
      <c r="AF265" s="1161"/>
      <c r="AG265" s="1168">
        <v>47</v>
      </c>
      <c r="AH265" s="1183">
        <v>76</v>
      </c>
      <c r="AI265" s="1161"/>
      <c r="AJ265" s="1165">
        <v>76</v>
      </c>
      <c r="AK265" s="1169">
        <v>100</v>
      </c>
      <c r="AL265" s="1170"/>
      <c r="AM265" s="1366">
        <v>100</v>
      </c>
    </row>
    <row r="266" spans="1:39" ht="12.95" customHeight="1" x14ac:dyDescent="0.25">
      <c r="A266" s="1174"/>
      <c r="B266" s="1713"/>
      <c r="C266" s="1175"/>
      <c r="D266" s="1784">
        <v>0</v>
      </c>
      <c r="E266" s="1784"/>
      <c r="F266" s="1785"/>
      <c r="G266" s="1783">
        <v>23</v>
      </c>
      <c r="H266" s="1784"/>
      <c r="I266" s="1785"/>
      <c r="J266" s="1783">
        <v>23</v>
      </c>
      <c r="K266" s="1784"/>
      <c r="L266" s="1785"/>
      <c r="M266" s="1783">
        <v>23</v>
      </c>
      <c r="N266" s="1784"/>
      <c r="O266" s="1785"/>
      <c r="P266" s="1783">
        <v>23</v>
      </c>
      <c r="Q266" s="1784"/>
      <c r="R266" s="1785"/>
      <c r="S266" s="1783">
        <v>24</v>
      </c>
      <c r="T266" s="1784"/>
      <c r="U266" s="1785"/>
      <c r="V266" s="1783">
        <v>24</v>
      </c>
      <c r="W266" s="1784"/>
      <c r="X266" s="1785"/>
      <c r="Y266" s="1783">
        <v>24</v>
      </c>
      <c r="Z266" s="1784"/>
      <c r="AA266" s="1785"/>
      <c r="AB266" s="1783">
        <v>47</v>
      </c>
      <c r="AC266" s="1784"/>
      <c r="AD266" s="1785"/>
      <c r="AE266" s="1783">
        <v>47</v>
      </c>
      <c r="AF266" s="1784"/>
      <c r="AG266" s="1784"/>
      <c r="AH266" s="1783">
        <v>76</v>
      </c>
      <c r="AI266" s="1784"/>
      <c r="AJ266" s="1785"/>
      <c r="AK266" s="1786">
        <v>100</v>
      </c>
      <c r="AL266" s="1787"/>
      <c r="AM266" s="1788"/>
    </row>
    <row r="267" spans="1:39" s="1" customFormat="1" ht="13.5" customHeight="1" x14ac:dyDescent="0.25">
      <c r="A267" s="184"/>
      <c r="B267" s="108"/>
      <c r="C267" s="109"/>
      <c r="D267" s="181"/>
      <c r="E267" s="181"/>
      <c r="F267" s="181"/>
      <c r="G267" s="181"/>
      <c r="H267" s="181"/>
      <c r="I267" s="181"/>
      <c r="J267" s="181"/>
      <c r="K267" s="181"/>
      <c r="L267" s="181"/>
      <c r="M267" s="181"/>
      <c r="N267" s="181"/>
      <c r="O267" s="181"/>
      <c r="P267" s="181"/>
      <c r="Q267" s="181"/>
      <c r="R267" s="370"/>
      <c r="S267" s="181"/>
      <c r="T267" s="181"/>
      <c r="U267" s="181"/>
      <c r="V267" s="181"/>
      <c r="W267" s="181"/>
      <c r="X267" s="181"/>
      <c r="Y267" s="181"/>
      <c r="Z267" s="181"/>
      <c r="AA267" s="181"/>
      <c r="AB267" s="181"/>
      <c r="AC267" s="181"/>
      <c r="AD267" s="181"/>
      <c r="AE267" s="181"/>
      <c r="AF267" s="181"/>
      <c r="AG267" s="370"/>
      <c r="AH267" s="182"/>
      <c r="AI267" s="183"/>
      <c r="AJ267" s="183"/>
      <c r="AK267" s="182"/>
      <c r="AL267" s="183"/>
      <c r="AM267" s="183"/>
    </row>
    <row r="268" spans="1:39" s="1" customFormat="1" ht="13.5" customHeight="1" x14ac:dyDescent="0.25">
      <c r="A268" s="132"/>
      <c r="B268" s="99"/>
      <c r="C268" s="100"/>
      <c r="D268" s="181"/>
      <c r="E268" s="181"/>
      <c r="F268" s="181"/>
      <c r="G268" s="181"/>
      <c r="H268" s="181"/>
      <c r="I268" s="181"/>
      <c r="J268" s="181"/>
      <c r="K268" s="181"/>
      <c r="L268" s="181"/>
      <c r="M268" s="181"/>
      <c r="N268" s="181"/>
      <c r="O268" s="181"/>
      <c r="P268" s="181"/>
      <c r="Q268" s="181"/>
      <c r="R268" s="370"/>
      <c r="S268" s="181"/>
      <c r="T268" s="181"/>
      <c r="U268" s="181"/>
      <c r="V268" s="181"/>
      <c r="W268" s="181"/>
      <c r="X268" s="181"/>
      <c r="Y268" s="181"/>
      <c r="Z268" s="181"/>
      <c r="AA268" s="181"/>
      <c r="AB268" s="181"/>
      <c r="AC268" s="181"/>
      <c r="AD268" s="181"/>
      <c r="AE268" s="181"/>
      <c r="AF268" s="181"/>
      <c r="AG268" s="370"/>
      <c r="AH268" s="182"/>
      <c r="AI268" s="183"/>
      <c r="AJ268" s="183"/>
      <c r="AK268" s="182"/>
      <c r="AL268" s="183"/>
      <c r="AM268" s="183"/>
    </row>
    <row r="269" spans="1:39" s="1" customFormat="1" ht="12.95" customHeight="1" x14ac:dyDescent="0.25">
      <c r="A269" s="188"/>
      <c r="B269" s="134"/>
      <c r="C269" s="135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/>
      <c r="O269"/>
      <c r="P269"/>
      <c r="Q269"/>
      <c r="R269" s="365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 s="365"/>
      <c r="AH269"/>
      <c r="AI269"/>
      <c r="AJ269"/>
      <c r="AK269"/>
      <c r="AL269">
        <v>7</v>
      </c>
      <c r="AM269"/>
    </row>
    <row r="270" spans="1:39" ht="12.95" customHeight="1" x14ac:dyDescent="0.25">
      <c r="A270" s="157" t="s">
        <v>490</v>
      </c>
      <c r="B270" s="437" t="s">
        <v>346</v>
      </c>
      <c r="C270" s="1728">
        <f>REDU!C146</f>
        <v>2000000</v>
      </c>
      <c r="D270" s="1734">
        <v>0</v>
      </c>
      <c r="E270" s="1734"/>
      <c r="F270" s="1735"/>
      <c r="G270" s="1739">
        <v>20</v>
      </c>
      <c r="H270" s="1734"/>
      <c r="I270" s="1735"/>
      <c r="J270" s="1739">
        <v>30</v>
      </c>
      <c r="K270" s="1734"/>
      <c r="L270" s="1735"/>
      <c r="M270" s="1739">
        <v>40</v>
      </c>
      <c r="N270" s="1734"/>
      <c r="O270" s="1735"/>
      <c r="P270" s="1739">
        <v>50</v>
      </c>
      <c r="Q270" s="1734"/>
      <c r="R270" s="1735"/>
      <c r="S270" s="1739">
        <v>55</v>
      </c>
      <c r="T270" s="1734"/>
      <c r="U270" s="1735"/>
      <c r="V270" s="1739">
        <v>60</v>
      </c>
      <c r="W270" s="1734"/>
      <c r="X270" s="1735"/>
      <c r="Y270" s="1739">
        <v>60</v>
      </c>
      <c r="Z270" s="1734"/>
      <c r="AA270" s="1735"/>
      <c r="AB270" s="1740">
        <v>70</v>
      </c>
      <c r="AC270" s="1741"/>
      <c r="AD270" s="1742"/>
      <c r="AE270" s="1739">
        <v>80</v>
      </c>
      <c r="AF270" s="1734"/>
      <c r="AG270" s="1734"/>
      <c r="AH270" s="1743">
        <v>90</v>
      </c>
      <c r="AI270" s="1744"/>
      <c r="AJ270" s="1745"/>
      <c r="AK270" s="1743">
        <v>100</v>
      </c>
      <c r="AL270" s="1744"/>
      <c r="AM270" s="1745"/>
    </row>
    <row r="271" spans="1:39" ht="12.95" customHeight="1" x14ac:dyDescent="0.25">
      <c r="A271" s="113"/>
      <c r="B271" s="1706" t="s">
        <v>64</v>
      </c>
      <c r="C271" s="1729"/>
      <c r="D271" s="139">
        <v>0</v>
      </c>
      <c r="E271" s="137"/>
      <c r="F271" s="138">
        <v>0</v>
      </c>
      <c r="G271" s="139">
        <v>23</v>
      </c>
      <c r="H271" s="137"/>
      <c r="I271" s="139">
        <v>23</v>
      </c>
      <c r="J271" s="136">
        <v>23</v>
      </c>
      <c r="K271" s="137"/>
      <c r="L271" s="140">
        <v>23</v>
      </c>
      <c r="M271" s="141">
        <v>23</v>
      </c>
      <c r="N271" s="137"/>
      <c r="O271" s="139">
        <v>23</v>
      </c>
      <c r="P271" s="136">
        <v>23</v>
      </c>
      <c r="Q271" s="137"/>
      <c r="R271" s="362">
        <v>23</v>
      </c>
      <c r="S271" s="141">
        <v>24</v>
      </c>
      <c r="T271" s="137"/>
      <c r="U271" s="138">
        <v>24</v>
      </c>
      <c r="V271" s="136">
        <v>24</v>
      </c>
      <c r="W271" s="137"/>
      <c r="X271" s="138">
        <v>24</v>
      </c>
      <c r="Y271" s="141">
        <v>24</v>
      </c>
      <c r="Z271" s="137"/>
      <c r="AA271" s="139">
        <v>24</v>
      </c>
      <c r="AB271" s="142">
        <v>47</v>
      </c>
      <c r="AC271" s="137"/>
      <c r="AD271" s="138">
        <v>47</v>
      </c>
      <c r="AE271" s="143">
        <v>47</v>
      </c>
      <c r="AF271" s="137"/>
      <c r="AG271" s="419">
        <v>47</v>
      </c>
      <c r="AH271" s="144">
        <v>76</v>
      </c>
      <c r="AI271" s="145"/>
      <c r="AJ271" s="146">
        <v>76</v>
      </c>
      <c r="AK271" s="147">
        <v>100</v>
      </c>
      <c r="AL271" s="145"/>
      <c r="AM271" s="1361">
        <v>100</v>
      </c>
    </row>
    <row r="272" spans="1:39" ht="12.95" customHeight="1" x14ac:dyDescent="0.25">
      <c r="A272" s="170"/>
      <c r="B272" s="1707"/>
      <c r="C272" s="103"/>
      <c r="D272" s="1746">
        <v>0</v>
      </c>
      <c r="E272" s="1746"/>
      <c r="F272" s="1747"/>
      <c r="G272" s="1748">
        <v>23</v>
      </c>
      <c r="H272" s="1746"/>
      <c r="I272" s="1747"/>
      <c r="J272" s="1748">
        <v>23</v>
      </c>
      <c r="K272" s="1746"/>
      <c r="L272" s="1747"/>
      <c r="M272" s="1748">
        <v>23</v>
      </c>
      <c r="N272" s="1746"/>
      <c r="O272" s="1747"/>
      <c r="P272" s="1748">
        <v>23</v>
      </c>
      <c r="Q272" s="1746"/>
      <c r="R272" s="1747"/>
      <c r="S272" s="1748">
        <v>24</v>
      </c>
      <c r="T272" s="1746"/>
      <c r="U272" s="1747"/>
      <c r="V272" s="1748">
        <v>24</v>
      </c>
      <c r="W272" s="1746"/>
      <c r="X272" s="1747"/>
      <c r="Y272" s="1748">
        <v>24</v>
      </c>
      <c r="Z272" s="1746"/>
      <c r="AA272" s="1747"/>
      <c r="AB272" s="1748">
        <v>47</v>
      </c>
      <c r="AC272" s="1746"/>
      <c r="AD272" s="1747"/>
      <c r="AE272" s="1748">
        <v>47</v>
      </c>
      <c r="AF272" s="1746"/>
      <c r="AG272" s="1747"/>
      <c r="AH272" s="1749">
        <v>76</v>
      </c>
      <c r="AI272" s="1750"/>
      <c r="AJ272" s="1751"/>
      <c r="AK272" s="1749">
        <v>100</v>
      </c>
      <c r="AL272" s="1750"/>
      <c r="AM272" s="1751"/>
    </row>
    <row r="273" spans="1:49" ht="9" customHeight="1" x14ac:dyDescent="0.25">
      <c r="A273" s="101"/>
      <c r="B273" s="88"/>
      <c r="C273" s="1354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36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367"/>
      <c r="AH273" s="77"/>
      <c r="AI273" s="77"/>
      <c r="AJ273" s="77"/>
      <c r="AK273" s="77"/>
      <c r="AL273" s="77"/>
      <c r="AM273" s="1360"/>
    </row>
    <row r="274" spans="1:49" ht="12.95" customHeight="1" x14ac:dyDescent="0.25">
      <c r="A274" s="1156" t="s">
        <v>491</v>
      </c>
      <c r="B274" s="426" t="s">
        <v>100</v>
      </c>
      <c r="C274" s="1157">
        <f>C278+C282+C286</f>
        <v>6420000</v>
      </c>
      <c r="D274" s="1799">
        <v>0</v>
      </c>
      <c r="E274" s="1799"/>
      <c r="F274" s="1800"/>
      <c r="G274" s="1798">
        <v>0</v>
      </c>
      <c r="H274" s="1799"/>
      <c r="I274" s="1800"/>
      <c r="J274" s="1798">
        <v>5</v>
      </c>
      <c r="K274" s="1799"/>
      <c r="L274" s="1800"/>
      <c r="M274" s="1798">
        <v>15</v>
      </c>
      <c r="N274" s="1799"/>
      <c r="O274" s="1800"/>
      <c r="P274" s="1798">
        <v>25</v>
      </c>
      <c r="Q274" s="1799"/>
      <c r="R274" s="1800"/>
      <c r="S274" s="1798">
        <v>35</v>
      </c>
      <c r="T274" s="1799"/>
      <c r="U274" s="1800"/>
      <c r="V274" s="1798">
        <v>45</v>
      </c>
      <c r="W274" s="1799"/>
      <c r="X274" s="1800"/>
      <c r="Y274" s="1798">
        <v>45</v>
      </c>
      <c r="Z274" s="1799"/>
      <c r="AA274" s="1800"/>
      <c r="AB274" s="1801">
        <v>65</v>
      </c>
      <c r="AC274" s="1802"/>
      <c r="AD274" s="1803"/>
      <c r="AE274" s="1798">
        <v>75</v>
      </c>
      <c r="AF274" s="1799"/>
      <c r="AG274" s="1799"/>
      <c r="AH274" s="1804">
        <v>90</v>
      </c>
      <c r="AI274" s="1805"/>
      <c r="AJ274" s="1806"/>
      <c r="AK274" s="1804">
        <v>100</v>
      </c>
      <c r="AL274" s="1805"/>
      <c r="AM274" s="1806"/>
    </row>
    <row r="275" spans="1:49" ht="12.95" customHeight="1" x14ac:dyDescent="0.25">
      <c r="A275" s="1158"/>
      <c r="B275" s="1712" t="s">
        <v>96</v>
      </c>
      <c r="C275" s="1159"/>
      <c r="D275" s="1160">
        <v>0</v>
      </c>
      <c r="E275" s="1161"/>
      <c r="F275" s="1162">
        <v>0</v>
      </c>
      <c r="G275" s="1160">
        <v>0</v>
      </c>
      <c r="H275" s="1161"/>
      <c r="I275" s="1162">
        <v>0</v>
      </c>
      <c r="J275" s="1163">
        <v>0</v>
      </c>
      <c r="K275" s="1161"/>
      <c r="L275" s="1164">
        <v>0</v>
      </c>
      <c r="M275" s="1160">
        <v>1</v>
      </c>
      <c r="N275" s="1161"/>
      <c r="O275" s="1160">
        <v>1</v>
      </c>
      <c r="P275" s="1163">
        <v>2</v>
      </c>
      <c r="Q275" s="1161"/>
      <c r="R275" s="1165">
        <v>2</v>
      </c>
      <c r="S275" s="1160">
        <v>3</v>
      </c>
      <c r="T275" s="1161"/>
      <c r="U275" s="1162">
        <v>3</v>
      </c>
      <c r="V275" s="1163">
        <v>3</v>
      </c>
      <c r="W275" s="1161"/>
      <c r="X275" s="1162">
        <v>3</v>
      </c>
      <c r="Y275" s="1160">
        <v>3</v>
      </c>
      <c r="Z275" s="1161"/>
      <c r="AA275" s="1160">
        <v>3</v>
      </c>
      <c r="AB275" s="1166">
        <v>19</v>
      </c>
      <c r="AC275" s="1161"/>
      <c r="AD275" s="1162">
        <v>19</v>
      </c>
      <c r="AE275" s="1167">
        <v>19</v>
      </c>
      <c r="AF275" s="1161"/>
      <c r="AG275" s="1168">
        <v>19</v>
      </c>
      <c r="AH275" s="1183">
        <v>31</v>
      </c>
      <c r="AI275" s="1161"/>
      <c r="AJ275" s="1165">
        <v>31</v>
      </c>
      <c r="AK275" s="1169">
        <v>100</v>
      </c>
      <c r="AL275" s="1170"/>
      <c r="AM275" s="1366">
        <v>100</v>
      </c>
    </row>
    <row r="276" spans="1:49" ht="12.95" customHeight="1" x14ac:dyDescent="0.25">
      <c r="A276" s="1171"/>
      <c r="B276" s="1713"/>
      <c r="C276" s="1172"/>
      <c r="D276" s="1784">
        <v>0</v>
      </c>
      <c r="E276" s="1784"/>
      <c r="F276" s="1785"/>
      <c r="G276" s="1784">
        <v>0</v>
      </c>
      <c r="H276" s="1784"/>
      <c r="I276" s="1785"/>
      <c r="J276" s="1783">
        <v>0</v>
      </c>
      <c r="K276" s="1784"/>
      <c r="L276" s="1785"/>
      <c r="M276" s="1783">
        <v>1</v>
      </c>
      <c r="N276" s="1784"/>
      <c r="O276" s="1785"/>
      <c r="P276" s="1783">
        <v>2</v>
      </c>
      <c r="Q276" s="1784"/>
      <c r="R276" s="1785"/>
      <c r="S276" s="1783">
        <v>3</v>
      </c>
      <c r="T276" s="1784"/>
      <c r="U276" s="1785"/>
      <c r="V276" s="1783">
        <v>3</v>
      </c>
      <c r="W276" s="1784"/>
      <c r="X276" s="1785"/>
      <c r="Y276" s="1783">
        <v>3</v>
      </c>
      <c r="Z276" s="1784"/>
      <c r="AA276" s="1785"/>
      <c r="AB276" s="1783">
        <v>19</v>
      </c>
      <c r="AC276" s="1784"/>
      <c r="AD276" s="1785"/>
      <c r="AE276" s="1783">
        <v>19</v>
      </c>
      <c r="AF276" s="1784"/>
      <c r="AG276" s="1784"/>
      <c r="AH276" s="1783">
        <v>31</v>
      </c>
      <c r="AI276" s="1784"/>
      <c r="AJ276" s="1785"/>
      <c r="AK276" s="1786">
        <v>100</v>
      </c>
      <c r="AL276" s="1787"/>
      <c r="AM276" s="1788"/>
    </row>
    <row r="277" spans="1:49" ht="9" customHeight="1" x14ac:dyDescent="0.25">
      <c r="A277" s="104"/>
      <c r="B277" s="90"/>
      <c r="C277" s="134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36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367"/>
      <c r="AH277" s="77"/>
      <c r="AI277" s="77"/>
      <c r="AJ277" s="77"/>
      <c r="AK277" s="77"/>
      <c r="AL277" s="77"/>
      <c r="AM277" s="1360"/>
    </row>
    <row r="278" spans="1:49" ht="12.95" customHeight="1" x14ac:dyDescent="0.25">
      <c r="A278" s="119" t="s">
        <v>492</v>
      </c>
      <c r="B278" s="437" t="s">
        <v>65</v>
      </c>
      <c r="C278" s="1732">
        <f>REDU!C150</f>
        <v>2000000</v>
      </c>
      <c r="D278" s="1769">
        <v>0</v>
      </c>
      <c r="E278" s="1769"/>
      <c r="F278" s="1770"/>
      <c r="G278" s="1825">
        <v>0</v>
      </c>
      <c r="H278" s="1769"/>
      <c r="I278" s="1770"/>
      <c r="J278" s="1825">
        <v>0</v>
      </c>
      <c r="K278" s="1769"/>
      <c r="L278" s="1770"/>
      <c r="M278" s="1825">
        <v>10</v>
      </c>
      <c r="N278" s="1769"/>
      <c r="O278" s="1770"/>
      <c r="P278" s="1825">
        <v>20</v>
      </c>
      <c r="Q278" s="1769"/>
      <c r="R278" s="1770"/>
      <c r="S278" s="1825">
        <v>30</v>
      </c>
      <c r="T278" s="1769"/>
      <c r="U278" s="1770"/>
      <c r="V278" s="1825">
        <v>40</v>
      </c>
      <c r="W278" s="1769"/>
      <c r="X278" s="1770"/>
      <c r="Y278" s="1825">
        <v>40</v>
      </c>
      <c r="Z278" s="1769"/>
      <c r="AA278" s="1770"/>
      <c r="AB278" s="1826">
        <v>60</v>
      </c>
      <c r="AC278" s="1827"/>
      <c r="AD278" s="1828"/>
      <c r="AE278" s="1825">
        <v>70</v>
      </c>
      <c r="AF278" s="1769"/>
      <c r="AG278" s="1770"/>
      <c r="AH278" s="1844">
        <v>80</v>
      </c>
      <c r="AI278" s="1845"/>
      <c r="AJ278" s="1846"/>
      <c r="AK278" s="1844">
        <v>100</v>
      </c>
      <c r="AL278" s="1845"/>
      <c r="AM278" s="1846"/>
    </row>
    <row r="279" spans="1:49" ht="12.95" customHeight="1" x14ac:dyDescent="0.25">
      <c r="A279" s="104"/>
      <c r="B279" s="1704" t="s">
        <v>66</v>
      </c>
      <c r="C279" s="1733"/>
      <c r="D279" s="139">
        <v>0</v>
      </c>
      <c r="E279" s="137"/>
      <c r="F279" s="138">
        <v>0</v>
      </c>
      <c r="G279" s="139">
        <v>0</v>
      </c>
      <c r="H279" s="137"/>
      <c r="I279" s="138">
        <v>0</v>
      </c>
      <c r="J279" s="136">
        <v>0</v>
      </c>
      <c r="K279" s="137"/>
      <c r="L279" s="140">
        <v>0</v>
      </c>
      <c r="M279" s="141">
        <v>1</v>
      </c>
      <c r="N279" s="137"/>
      <c r="O279" s="139">
        <v>1</v>
      </c>
      <c r="P279" s="136">
        <v>7</v>
      </c>
      <c r="Q279" s="137"/>
      <c r="R279" s="362">
        <v>7</v>
      </c>
      <c r="S279" s="141">
        <v>11</v>
      </c>
      <c r="T279" s="137"/>
      <c r="U279" s="138">
        <v>11</v>
      </c>
      <c r="V279" s="136">
        <v>11</v>
      </c>
      <c r="W279" s="137"/>
      <c r="X279" s="138">
        <v>11</v>
      </c>
      <c r="Y279" s="141">
        <v>11</v>
      </c>
      <c r="Z279" s="137"/>
      <c r="AA279" s="139">
        <v>11</v>
      </c>
      <c r="AB279" s="142">
        <v>11</v>
      </c>
      <c r="AC279" s="137"/>
      <c r="AD279" s="138">
        <v>11</v>
      </c>
      <c r="AE279" s="143">
        <v>11</v>
      </c>
      <c r="AF279" s="137"/>
      <c r="AG279" s="419">
        <v>11</v>
      </c>
      <c r="AH279" s="144">
        <v>11</v>
      </c>
      <c r="AI279" s="145"/>
      <c r="AJ279" s="146">
        <v>11</v>
      </c>
      <c r="AK279" s="147">
        <v>100</v>
      </c>
      <c r="AL279" s="145"/>
      <c r="AM279" s="1361">
        <v>100</v>
      </c>
    </row>
    <row r="280" spans="1:49" ht="12.95" customHeight="1" x14ac:dyDescent="0.25">
      <c r="A280" s="118"/>
      <c r="B280" s="1705"/>
      <c r="C280" s="1348"/>
      <c r="D280" s="1746">
        <v>0</v>
      </c>
      <c r="E280" s="1746"/>
      <c r="F280" s="1747"/>
      <c r="G280" s="1746">
        <v>0</v>
      </c>
      <c r="H280" s="1746"/>
      <c r="I280" s="1747"/>
      <c r="J280" s="1748">
        <v>0</v>
      </c>
      <c r="K280" s="1746"/>
      <c r="L280" s="1747"/>
      <c r="M280" s="1748">
        <v>1</v>
      </c>
      <c r="N280" s="1746"/>
      <c r="O280" s="1747"/>
      <c r="P280" s="1748">
        <v>7</v>
      </c>
      <c r="Q280" s="1746"/>
      <c r="R280" s="1747"/>
      <c r="S280" s="1748">
        <v>11</v>
      </c>
      <c r="T280" s="1746"/>
      <c r="U280" s="1747"/>
      <c r="V280" s="1748">
        <v>11</v>
      </c>
      <c r="W280" s="1746"/>
      <c r="X280" s="1747"/>
      <c r="Y280" s="1748">
        <v>11</v>
      </c>
      <c r="Z280" s="1746"/>
      <c r="AA280" s="1747"/>
      <c r="AB280" s="1748">
        <v>11</v>
      </c>
      <c r="AC280" s="1746"/>
      <c r="AD280" s="1747"/>
      <c r="AE280" s="1748">
        <v>11</v>
      </c>
      <c r="AF280" s="1746"/>
      <c r="AG280" s="1747"/>
      <c r="AH280" s="1749">
        <v>11</v>
      </c>
      <c r="AI280" s="1750"/>
      <c r="AJ280" s="1751"/>
      <c r="AK280" s="1749">
        <v>100</v>
      </c>
      <c r="AL280" s="1750"/>
      <c r="AM280" s="1751"/>
    </row>
    <row r="281" spans="1:49" ht="9" customHeight="1" x14ac:dyDescent="0.25">
      <c r="A281" s="104"/>
      <c r="B281" s="90"/>
      <c r="C281" s="134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36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367"/>
      <c r="AH281" s="77"/>
      <c r="AI281" s="77"/>
      <c r="AJ281" s="77"/>
      <c r="AK281" s="77"/>
      <c r="AL281" s="77"/>
      <c r="AM281" s="1360"/>
    </row>
    <row r="282" spans="1:49" ht="12.95" customHeight="1" x14ac:dyDescent="0.25">
      <c r="A282" s="1411" t="s">
        <v>780</v>
      </c>
      <c r="B282" s="1394" t="s">
        <v>67</v>
      </c>
      <c r="C282" s="1412">
        <f>REDU!C152</f>
        <v>0</v>
      </c>
      <c r="D282" s="1848">
        <v>0</v>
      </c>
      <c r="E282" s="1848"/>
      <c r="F282" s="1849"/>
      <c r="G282" s="1847">
        <v>0</v>
      </c>
      <c r="H282" s="1848"/>
      <c r="I282" s="1849"/>
      <c r="J282" s="1847">
        <v>0</v>
      </c>
      <c r="K282" s="1848"/>
      <c r="L282" s="1849"/>
      <c r="M282" s="1847">
        <v>0</v>
      </c>
      <c r="N282" s="1848"/>
      <c r="O282" s="1849"/>
      <c r="P282" s="1847">
        <v>0</v>
      </c>
      <c r="Q282" s="1848"/>
      <c r="R282" s="1849"/>
      <c r="S282" s="1847">
        <v>0</v>
      </c>
      <c r="T282" s="1848"/>
      <c r="U282" s="1849"/>
      <c r="V282" s="1847">
        <v>0</v>
      </c>
      <c r="W282" s="1848"/>
      <c r="X282" s="1849"/>
      <c r="Y282" s="1847">
        <v>0</v>
      </c>
      <c r="Z282" s="1848"/>
      <c r="AA282" s="1849"/>
      <c r="AB282" s="1850">
        <v>0</v>
      </c>
      <c r="AC282" s="1851"/>
      <c r="AD282" s="1852"/>
      <c r="AE282" s="1847">
        <v>0</v>
      </c>
      <c r="AF282" s="1848"/>
      <c r="AG282" s="1849"/>
      <c r="AH282" s="1853">
        <v>0</v>
      </c>
      <c r="AI282" s="1854"/>
      <c r="AJ282" s="1855"/>
      <c r="AK282" s="1853">
        <v>0</v>
      </c>
      <c r="AL282" s="1854"/>
      <c r="AM282" s="1855"/>
    </row>
    <row r="283" spans="1:49" ht="12.95" customHeight="1" x14ac:dyDescent="0.25">
      <c r="A283" s="1413"/>
      <c r="B283" s="1722" t="s">
        <v>68</v>
      </c>
      <c r="C283" s="1414"/>
      <c r="D283" s="1396">
        <v>0</v>
      </c>
      <c r="E283" s="1397"/>
      <c r="F283" s="1398">
        <v>0</v>
      </c>
      <c r="G283" s="1396">
        <v>0</v>
      </c>
      <c r="H283" s="1397"/>
      <c r="I283" s="1398">
        <v>0</v>
      </c>
      <c r="J283" s="1399">
        <v>0</v>
      </c>
      <c r="K283" s="1397"/>
      <c r="L283" s="1400">
        <v>0</v>
      </c>
      <c r="M283" s="1396">
        <v>0</v>
      </c>
      <c r="N283" s="1397"/>
      <c r="O283" s="1396">
        <v>0</v>
      </c>
      <c r="P283" s="1399">
        <v>0</v>
      </c>
      <c r="Q283" s="1397"/>
      <c r="R283" s="1401">
        <v>0</v>
      </c>
      <c r="S283" s="1396">
        <v>0</v>
      </c>
      <c r="T283" s="1397"/>
      <c r="U283" s="1398">
        <v>0</v>
      </c>
      <c r="V283" s="1399">
        <v>0</v>
      </c>
      <c r="W283" s="1397"/>
      <c r="X283" s="1398">
        <v>0</v>
      </c>
      <c r="Y283" s="1396">
        <v>0</v>
      </c>
      <c r="Z283" s="1397"/>
      <c r="AA283" s="1396">
        <v>0</v>
      </c>
      <c r="AB283" s="1402">
        <v>0</v>
      </c>
      <c r="AC283" s="1397"/>
      <c r="AD283" s="1398">
        <v>0</v>
      </c>
      <c r="AE283" s="1403">
        <v>0</v>
      </c>
      <c r="AF283" s="1397"/>
      <c r="AG283" s="1404">
        <v>0</v>
      </c>
      <c r="AH283" s="1405"/>
      <c r="AI283" s="1397"/>
      <c r="AJ283" s="1401"/>
      <c r="AK283" s="1406"/>
      <c r="AL283" s="1407"/>
      <c r="AM283" s="1408"/>
    </row>
    <row r="284" spans="1:49" ht="12.95" customHeight="1" x14ac:dyDescent="0.25">
      <c r="A284" s="1415"/>
      <c r="B284" s="1723"/>
      <c r="C284" s="1416"/>
      <c r="D284" s="1830">
        <v>0</v>
      </c>
      <c r="E284" s="1830"/>
      <c r="F284" s="1831"/>
      <c r="G284" s="1830">
        <v>0</v>
      </c>
      <c r="H284" s="1830"/>
      <c r="I284" s="1831"/>
      <c r="J284" s="1829">
        <v>0</v>
      </c>
      <c r="K284" s="1830"/>
      <c r="L284" s="1831"/>
      <c r="M284" s="1829">
        <v>0</v>
      </c>
      <c r="N284" s="1830"/>
      <c r="O284" s="1831"/>
      <c r="P284" s="1829">
        <v>0</v>
      </c>
      <c r="Q284" s="1830"/>
      <c r="R284" s="1831"/>
      <c r="S284" s="1829">
        <v>0</v>
      </c>
      <c r="T284" s="1830"/>
      <c r="U284" s="1831"/>
      <c r="V284" s="1829">
        <v>0</v>
      </c>
      <c r="W284" s="1830"/>
      <c r="X284" s="1831"/>
      <c r="Y284" s="1829">
        <v>0</v>
      </c>
      <c r="Z284" s="1830"/>
      <c r="AA284" s="1831"/>
      <c r="AB284" s="1829">
        <v>0</v>
      </c>
      <c r="AC284" s="1830"/>
      <c r="AD284" s="1831"/>
      <c r="AE284" s="1829">
        <v>0</v>
      </c>
      <c r="AF284" s="1830"/>
      <c r="AG284" s="1830"/>
      <c r="AH284" s="1829"/>
      <c r="AI284" s="1830"/>
      <c r="AJ284" s="1831"/>
      <c r="AK284" s="1832"/>
      <c r="AL284" s="1833"/>
      <c r="AM284" s="1834"/>
      <c r="AP284" s="1867" t="s">
        <v>598</v>
      </c>
      <c r="AQ284" s="1868"/>
      <c r="AR284" s="1869"/>
      <c r="AS284" s="303"/>
      <c r="AT284" s="303" t="s">
        <v>593</v>
      </c>
      <c r="AU284" s="303"/>
      <c r="AV284" s="303"/>
      <c r="AW284" s="303"/>
    </row>
    <row r="285" spans="1:49" ht="9" customHeight="1" x14ac:dyDescent="0.25">
      <c r="A285" s="104"/>
      <c r="B285" s="90"/>
      <c r="C285" s="134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36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367"/>
      <c r="AH285" s="77"/>
      <c r="AI285" s="77"/>
      <c r="AJ285" s="77"/>
      <c r="AK285" s="77"/>
      <c r="AL285" s="77"/>
      <c r="AM285" s="1360"/>
      <c r="AP285" s="304" t="s">
        <v>600</v>
      </c>
      <c r="AQ285" s="305"/>
      <c r="AR285" s="306" t="s">
        <v>601</v>
      </c>
      <c r="AS285" s="1981" t="s">
        <v>598</v>
      </c>
      <c r="AT285" s="1982"/>
      <c r="AU285" s="303" t="s">
        <v>702</v>
      </c>
      <c r="AV285" s="303"/>
      <c r="AW285" s="303"/>
    </row>
    <row r="286" spans="1:49" ht="12.95" customHeight="1" x14ac:dyDescent="0.25">
      <c r="A286" s="119" t="s">
        <v>781</v>
      </c>
      <c r="B286" s="437" t="s">
        <v>69</v>
      </c>
      <c r="C286" s="1118">
        <f>REDU!C154</f>
        <v>4420000</v>
      </c>
      <c r="D286" s="1769">
        <v>0</v>
      </c>
      <c r="E286" s="1769"/>
      <c r="F286" s="1770"/>
      <c r="G286" s="1825">
        <v>0</v>
      </c>
      <c r="H286" s="1769"/>
      <c r="I286" s="1770"/>
      <c r="J286" s="1825">
        <v>15</v>
      </c>
      <c r="K286" s="1769"/>
      <c r="L286" s="1770"/>
      <c r="M286" s="1825">
        <v>15</v>
      </c>
      <c r="N286" s="1769"/>
      <c r="O286" s="1770"/>
      <c r="P286" s="1825">
        <v>35</v>
      </c>
      <c r="Q286" s="1769"/>
      <c r="R286" s="1770"/>
      <c r="S286" s="1825">
        <v>35</v>
      </c>
      <c r="T286" s="1769"/>
      <c r="U286" s="1770"/>
      <c r="V286" s="1825">
        <v>45</v>
      </c>
      <c r="W286" s="1769"/>
      <c r="X286" s="1770"/>
      <c r="Y286" s="1825">
        <v>45</v>
      </c>
      <c r="Z286" s="1769"/>
      <c r="AA286" s="1770"/>
      <c r="AB286" s="1826">
        <v>65</v>
      </c>
      <c r="AC286" s="1827"/>
      <c r="AD286" s="1828"/>
      <c r="AE286" s="1825">
        <v>75</v>
      </c>
      <c r="AF286" s="1769"/>
      <c r="AG286" s="1770"/>
      <c r="AH286" s="1844">
        <v>100</v>
      </c>
      <c r="AI286" s="1845"/>
      <c r="AJ286" s="1846"/>
      <c r="AK286" s="1743">
        <v>100</v>
      </c>
      <c r="AL286" s="1744"/>
      <c r="AM286" s="1745"/>
      <c r="AP286" s="1872" t="s">
        <v>602</v>
      </c>
      <c r="AQ286" s="1873"/>
      <c r="AR286" s="1874"/>
      <c r="AS286" s="1981" t="s">
        <v>600</v>
      </c>
      <c r="AT286" s="1982"/>
      <c r="AU286" s="303" t="s">
        <v>703</v>
      </c>
      <c r="AV286" s="303"/>
      <c r="AW286" s="303"/>
    </row>
    <row r="287" spans="1:49" s="1" customFormat="1" ht="12.95" customHeight="1" x14ac:dyDescent="0.25">
      <c r="A287" s="101"/>
      <c r="B287" s="1704" t="s">
        <v>70</v>
      </c>
      <c r="C287" s="1119"/>
      <c r="D287" s="139">
        <v>0</v>
      </c>
      <c r="E287" s="137"/>
      <c r="F287" s="138">
        <v>0</v>
      </c>
      <c r="G287" s="139">
        <v>0</v>
      </c>
      <c r="H287" s="137"/>
      <c r="I287" s="138">
        <v>0</v>
      </c>
      <c r="J287" s="136">
        <v>0</v>
      </c>
      <c r="K287" s="137"/>
      <c r="L287" s="140">
        <v>0</v>
      </c>
      <c r="M287" s="141">
        <v>0</v>
      </c>
      <c r="N287" s="137"/>
      <c r="O287" s="139">
        <v>0</v>
      </c>
      <c r="P287" s="136">
        <v>0</v>
      </c>
      <c r="Q287" s="137"/>
      <c r="R287" s="362">
        <v>0</v>
      </c>
      <c r="S287" s="136">
        <v>0</v>
      </c>
      <c r="T287" s="137"/>
      <c r="U287" s="362">
        <v>0</v>
      </c>
      <c r="V287" s="406">
        <v>0</v>
      </c>
      <c r="W287" s="137"/>
      <c r="X287" s="138">
        <v>0</v>
      </c>
      <c r="Y287" s="141">
        <v>0</v>
      </c>
      <c r="Z287" s="137"/>
      <c r="AA287" s="139">
        <v>0</v>
      </c>
      <c r="AB287" s="142">
        <v>39</v>
      </c>
      <c r="AC287" s="137"/>
      <c r="AD287" s="138">
        <v>39</v>
      </c>
      <c r="AE287" s="143">
        <v>39</v>
      </c>
      <c r="AF287" s="137"/>
      <c r="AG287" s="419">
        <v>39</v>
      </c>
      <c r="AH287" s="144">
        <v>39</v>
      </c>
      <c r="AI287" s="145"/>
      <c r="AJ287" s="146">
        <v>39</v>
      </c>
      <c r="AK287" s="332">
        <v>100</v>
      </c>
      <c r="AL287" s="330"/>
      <c r="AM287" s="1365">
        <v>100</v>
      </c>
      <c r="AP287" s="303"/>
      <c r="AQ287" s="303"/>
      <c r="AR287" s="303"/>
      <c r="AS287" s="1982" t="s">
        <v>601</v>
      </c>
      <c r="AT287" s="1982"/>
      <c r="AU287" s="303" t="s">
        <v>704</v>
      </c>
      <c r="AV287" s="303"/>
      <c r="AW287" s="303"/>
    </row>
    <row r="288" spans="1:49" s="1" customFormat="1" ht="12.95" customHeight="1" x14ac:dyDescent="0.25">
      <c r="A288" s="106"/>
      <c r="B288" s="1705"/>
      <c r="C288" s="1348"/>
      <c r="D288" s="1746">
        <v>0</v>
      </c>
      <c r="E288" s="1746"/>
      <c r="F288" s="1747"/>
      <c r="G288" s="1746">
        <v>0</v>
      </c>
      <c r="H288" s="1746"/>
      <c r="I288" s="1747"/>
      <c r="J288" s="1748">
        <v>0</v>
      </c>
      <c r="K288" s="1746"/>
      <c r="L288" s="1747"/>
      <c r="M288" s="1748">
        <v>0</v>
      </c>
      <c r="N288" s="1746"/>
      <c r="O288" s="1747"/>
      <c r="P288" s="1748">
        <v>0</v>
      </c>
      <c r="Q288" s="1746"/>
      <c r="R288" s="1747"/>
      <c r="S288" s="1748">
        <v>0</v>
      </c>
      <c r="T288" s="1746"/>
      <c r="U288" s="1747"/>
      <c r="V288" s="1748">
        <v>0</v>
      </c>
      <c r="W288" s="1746"/>
      <c r="X288" s="1747"/>
      <c r="Y288" s="1748">
        <v>0</v>
      </c>
      <c r="Z288" s="1746"/>
      <c r="AA288" s="1747"/>
      <c r="AB288" s="1748">
        <v>39</v>
      </c>
      <c r="AC288" s="1746"/>
      <c r="AD288" s="1747"/>
      <c r="AE288" s="1748">
        <v>39</v>
      </c>
      <c r="AF288" s="1746"/>
      <c r="AG288" s="1747"/>
      <c r="AH288" s="1749">
        <v>39</v>
      </c>
      <c r="AI288" s="1750"/>
      <c r="AJ288" s="1751"/>
      <c r="AK288" s="1810">
        <v>100</v>
      </c>
      <c r="AL288" s="1811"/>
      <c r="AM288" s="1812"/>
      <c r="AP288" s="303"/>
      <c r="AQ288" s="303"/>
      <c r="AR288" s="303"/>
      <c r="AS288" s="1982" t="s">
        <v>602</v>
      </c>
      <c r="AT288" s="1982"/>
      <c r="AU288" s="303" t="s">
        <v>426</v>
      </c>
      <c r="AV288" s="303"/>
      <c r="AW288" s="303"/>
    </row>
    <row r="289" spans="1:39" s="1" customFormat="1" ht="9" customHeight="1" x14ac:dyDescent="0.25">
      <c r="A289" s="101"/>
      <c r="B289" s="90"/>
      <c r="C289" s="134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36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367"/>
      <c r="AH289" s="77"/>
      <c r="AI289" s="77"/>
      <c r="AJ289" s="77"/>
      <c r="AK289" s="77"/>
      <c r="AL289" s="77"/>
      <c r="AM289" s="1360"/>
    </row>
    <row r="290" spans="1:39" ht="12.95" customHeight="1" x14ac:dyDescent="0.25">
      <c r="A290" s="1138" t="s">
        <v>777</v>
      </c>
      <c r="B290" s="426" t="s">
        <v>99</v>
      </c>
      <c r="C290" s="1151">
        <f>C294+C298</f>
        <v>6800000</v>
      </c>
      <c r="D290" s="1790">
        <v>40</v>
      </c>
      <c r="E290" s="1790"/>
      <c r="F290" s="1791"/>
      <c r="G290" s="1789">
        <v>70</v>
      </c>
      <c r="H290" s="1790"/>
      <c r="I290" s="1791"/>
      <c r="J290" s="1789">
        <v>85</v>
      </c>
      <c r="K290" s="1790"/>
      <c r="L290" s="1791"/>
      <c r="M290" s="1789">
        <v>100</v>
      </c>
      <c r="N290" s="1790"/>
      <c r="O290" s="1791"/>
      <c r="P290" s="1789">
        <v>100</v>
      </c>
      <c r="Q290" s="1790"/>
      <c r="R290" s="1791"/>
      <c r="S290" s="1789">
        <v>100</v>
      </c>
      <c r="T290" s="1790"/>
      <c r="U290" s="1791"/>
      <c r="V290" s="1789">
        <v>100</v>
      </c>
      <c r="W290" s="1790"/>
      <c r="X290" s="1791"/>
      <c r="Y290" s="1789">
        <v>100</v>
      </c>
      <c r="Z290" s="1790"/>
      <c r="AA290" s="1791"/>
      <c r="AB290" s="1789">
        <v>100</v>
      </c>
      <c r="AC290" s="1790"/>
      <c r="AD290" s="1791"/>
      <c r="AE290" s="1789">
        <v>100</v>
      </c>
      <c r="AF290" s="1790"/>
      <c r="AG290" s="1791"/>
      <c r="AH290" s="1789">
        <v>100</v>
      </c>
      <c r="AI290" s="1790"/>
      <c r="AJ290" s="1791"/>
      <c r="AK290" s="1789">
        <v>100</v>
      </c>
      <c r="AL290" s="1790"/>
      <c r="AM290" s="1791"/>
    </row>
    <row r="291" spans="1:39" ht="12.95" customHeight="1" x14ac:dyDescent="0.25">
      <c r="A291" s="1139"/>
      <c r="B291" s="1712" t="s">
        <v>447</v>
      </c>
      <c r="C291" s="1152"/>
      <c r="D291" s="1140">
        <v>15</v>
      </c>
      <c r="E291" s="1141"/>
      <c r="F291" s="1142">
        <v>0</v>
      </c>
      <c r="G291" s="1140">
        <v>65</v>
      </c>
      <c r="H291" s="1141"/>
      <c r="I291" s="1140">
        <v>65</v>
      </c>
      <c r="J291" s="1153">
        <v>100</v>
      </c>
      <c r="K291" s="1141"/>
      <c r="L291" s="1144">
        <v>100</v>
      </c>
      <c r="M291" s="1140">
        <v>100</v>
      </c>
      <c r="N291" s="1141"/>
      <c r="O291" s="1140">
        <v>100</v>
      </c>
      <c r="P291" s="1143">
        <v>100</v>
      </c>
      <c r="Q291" s="1141"/>
      <c r="R291" s="1145">
        <v>100</v>
      </c>
      <c r="S291" s="1306">
        <v>100</v>
      </c>
      <c r="T291" s="1301"/>
      <c r="U291" s="1307">
        <v>100</v>
      </c>
      <c r="V291" s="1336">
        <v>100</v>
      </c>
      <c r="W291" s="1337"/>
      <c r="X291" s="1338">
        <v>100</v>
      </c>
      <c r="Y291" s="1140">
        <v>100</v>
      </c>
      <c r="Z291" s="1141"/>
      <c r="AA291" s="1140">
        <v>100</v>
      </c>
      <c r="AB291" s="1146">
        <v>100</v>
      </c>
      <c r="AC291" s="1141"/>
      <c r="AD291" s="1142">
        <v>100</v>
      </c>
      <c r="AE291" s="1147">
        <v>100</v>
      </c>
      <c r="AF291" s="1141"/>
      <c r="AG291" s="1148">
        <v>100</v>
      </c>
      <c r="AH291" s="1154">
        <v>100</v>
      </c>
      <c r="AI291" s="1150"/>
      <c r="AJ291" s="1155">
        <v>100</v>
      </c>
      <c r="AK291" s="1149">
        <v>100</v>
      </c>
      <c r="AL291" s="1150"/>
      <c r="AM291" s="1362">
        <v>100</v>
      </c>
    </row>
    <row r="292" spans="1:39" ht="12.95" customHeight="1" x14ac:dyDescent="0.25">
      <c r="A292" s="429"/>
      <c r="B292" s="1713"/>
      <c r="C292" s="1355"/>
      <c r="D292" s="1857">
        <v>0</v>
      </c>
      <c r="E292" s="1857"/>
      <c r="F292" s="1858"/>
      <c r="G292" s="1856">
        <v>65</v>
      </c>
      <c r="H292" s="1857"/>
      <c r="I292" s="1858"/>
      <c r="J292" s="1856">
        <v>100</v>
      </c>
      <c r="K292" s="1857"/>
      <c r="L292" s="1858"/>
      <c r="M292" s="1856">
        <v>100</v>
      </c>
      <c r="N292" s="1857"/>
      <c r="O292" s="1858"/>
      <c r="P292" s="1856">
        <v>100</v>
      </c>
      <c r="Q292" s="1857"/>
      <c r="R292" s="1858"/>
      <c r="S292" s="1783">
        <v>100</v>
      </c>
      <c r="T292" s="1784"/>
      <c r="U292" s="1785"/>
      <c r="V292" s="1856">
        <v>100</v>
      </c>
      <c r="W292" s="1857"/>
      <c r="X292" s="1858"/>
      <c r="Y292" s="1856">
        <v>100</v>
      </c>
      <c r="Z292" s="1857"/>
      <c r="AA292" s="1858"/>
      <c r="AB292" s="1856">
        <v>100</v>
      </c>
      <c r="AC292" s="1857"/>
      <c r="AD292" s="1858"/>
      <c r="AE292" s="1856">
        <v>100</v>
      </c>
      <c r="AF292" s="1857"/>
      <c r="AG292" s="1858"/>
      <c r="AH292" s="1822">
        <v>100</v>
      </c>
      <c r="AI292" s="1823"/>
      <c r="AJ292" s="1824"/>
      <c r="AK292" s="1822">
        <v>100</v>
      </c>
      <c r="AL292" s="1823"/>
      <c r="AM292" s="1824"/>
    </row>
    <row r="293" spans="1:39" ht="9" customHeight="1" x14ac:dyDescent="0.25">
      <c r="A293" s="101"/>
      <c r="B293" s="88"/>
      <c r="C293" s="1354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36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367"/>
      <c r="AH293" s="77"/>
      <c r="AI293" s="77"/>
      <c r="AJ293" s="77"/>
      <c r="AK293" s="77"/>
      <c r="AL293" s="77"/>
      <c r="AM293" s="1360"/>
    </row>
    <row r="294" spans="1:39" ht="12.95" customHeight="1" x14ac:dyDescent="0.25">
      <c r="A294" s="119" t="s">
        <v>778</v>
      </c>
      <c r="B294" s="437" t="s">
        <v>71</v>
      </c>
      <c r="C294" s="1732">
        <f>REDU!C158</f>
        <v>2000000</v>
      </c>
      <c r="D294" s="1769">
        <v>30</v>
      </c>
      <c r="E294" s="1769"/>
      <c r="F294" s="1770"/>
      <c r="G294" s="1825">
        <v>40</v>
      </c>
      <c r="H294" s="1769"/>
      <c r="I294" s="1770"/>
      <c r="J294" s="1825">
        <v>70</v>
      </c>
      <c r="K294" s="1769"/>
      <c r="L294" s="1770"/>
      <c r="M294" s="1739">
        <v>90</v>
      </c>
      <c r="N294" s="1734"/>
      <c r="O294" s="1735"/>
      <c r="P294" s="1739">
        <v>100</v>
      </c>
      <c r="Q294" s="1734"/>
      <c r="R294" s="1735"/>
      <c r="S294" s="1825">
        <v>100</v>
      </c>
      <c r="T294" s="1769"/>
      <c r="U294" s="1770"/>
      <c r="V294" s="1825">
        <v>100</v>
      </c>
      <c r="W294" s="1769"/>
      <c r="X294" s="1770"/>
      <c r="Y294" s="1825">
        <v>100</v>
      </c>
      <c r="Z294" s="1769"/>
      <c r="AA294" s="1770"/>
      <c r="AB294" s="1825">
        <v>100</v>
      </c>
      <c r="AC294" s="1769"/>
      <c r="AD294" s="1770"/>
      <c r="AE294" s="1825">
        <v>100</v>
      </c>
      <c r="AF294" s="1769"/>
      <c r="AG294" s="1770"/>
      <c r="AH294" s="1825">
        <v>100</v>
      </c>
      <c r="AI294" s="1769"/>
      <c r="AJ294" s="1770"/>
      <c r="AK294" s="1825">
        <v>100</v>
      </c>
      <c r="AL294" s="1769"/>
      <c r="AM294" s="1770"/>
    </row>
    <row r="295" spans="1:39" ht="12.95" customHeight="1" x14ac:dyDescent="0.25">
      <c r="A295" s="104"/>
      <c r="B295" s="1704" t="s">
        <v>72</v>
      </c>
      <c r="C295" s="1733"/>
      <c r="D295" s="139">
        <v>30</v>
      </c>
      <c r="E295" s="137"/>
      <c r="F295" s="138">
        <v>0</v>
      </c>
      <c r="G295" s="139">
        <v>32</v>
      </c>
      <c r="H295" s="137"/>
      <c r="I295" s="139">
        <v>32</v>
      </c>
      <c r="J295" s="136">
        <v>100</v>
      </c>
      <c r="K295" s="137"/>
      <c r="L295" s="140">
        <v>100</v>
      </c>
      <c r="M295" s="322">
        <v>100</v>
      </c>
      <c r="N295" s="323"/>
      <c r="O295" s="322">
        <v>100</v>
      </c>
      <c r="P295" s="1303">
        <v>100</v>
      </c>
      <c r="Q295" s="1304"/>
      <c r="R295" s="1305">
        <v>100</v>
      </c>
      <c r="S295" s="1303">
        <v>100</v>
      </c>
      <c r="T295" s="1304"/>
      <c r="U295" s="1305">
        <v>100</v>
      </c>
      <c r="V295" s="1333">
        <v>100</v>
      </c>
      <c r="W295" s="1334"/>
      <c r="X295" s="1335">
        <v>100</v>
      </c>
      <c r="Y295" s="322">
        <v>100</v>
      </c>
      <c r="Z295" s="323"/>
      <c r="AA295" s="322">
        <v>100</v>
      </c>
      <c r="AB295" s="327">
        <v>100</v>
      </c>
      <c r="AC295" s="323"/>
      <c r="AD295" s="324">
        <v>100</v>
      </c>
      <c r="AE295" s="328">
        <v>100</v>
      </c>
      <c r="AF295" s="323"/>
      <c r="AG295" s="420">
        <v>100</v>
      </c>
      <c r="AH295" s="329">
        <v>100</v>
      </c>
      <c r="AI295" s="330"/>
      <c r="AJ295" s="331">
        <v>100</v>
      </c>
      <c r="AK295" s="332">
        <v>100</v>
      </c>
      <c r="AL295" s="330"/>
      <c r="AM295" s="1365">
        <v>100</v>
      </c>
    </row>
    <row r="296" spans="1:39" ht="12.95" customHeight="1" x14ac:dyDescent="0.25">
      <c r="A296" s="155"/>
      <c r="B296" s="1705"/>
      <c r="C296" s="156"/>
      <c r="D296" s="1746">
        <v>0</v>
      </c>
      <c r="E296" s="1746"/>
      <c r="F296" s="1747"/>
      <c r="G296" s="1748">
        <v>32</v>
      </c>
      <c r="H296" s="1746"/>
      <c r="I296" s="1747"/>
      <c r="J296" s="1748">
        <v>100</v>
      </c>
      <c r="K296" s="1746"/>
      <c r="L296" s="1747"/>
      <c r="M296" s="1807">
        <v>100</v>
      </c>
      <c r="N296" s="1808"/>
      <c r="O296" s="1809"/>
      <c r="P296" s="1807">
        <v>100</v>
      </c>
      <c r="Q296" s="1808"/>
      <c r="R296" s="1809"/>
      <c r="S296" s="1807">
        <v>100</v>
      </c>
      <c r="T296" s="1808"/>
      <c r="U296" s="1809"/>
      <c r="V296" s="1807">
        <v>100</v>
      </c>
      <c r="W296" s="1808"/>
      <c r="X296" s="1809"/>
      <c r="Y296" s="1807">
        <v>100</v>
      </c>
      <c r="Z296" s="1808"/>
      <c r="AA296" s="1809"/>
      <c r="AB296" s="1807">
        <v>100</v>
      </c>
      <c r="AC296" s="1808"/>
      <c r="AD296" s="1809"/>
      <c r="AE296" s="1807">
        <v>100</v>
      </c>
      <c r="AF296" s="1808"/>
      <c r="AG296" s="1809"/>
      <c r="AH296" s="1810">
        <v>100</v>
      </c>
      <c r="AI296" s="1811"/>
      <c r="AJ296" s="1812"/>
      <c r="AK296" s="1810">
        <v>100</v>
      </c>
      <c r="AL296" s="1811"/>
      <c r="AM296" s="1812"/>
    </row>
    <row r="297" spans="1:39" ht="9" customHeight="1" x14ac:dyDescent="0.25">
      <c r="A297" s="152"/>
      <c r="B297" s="153"/>
      <c r="C297" s="154"/>
      <c r="D297" s="77"/>
      <c r="E297" s="77"/>
      <c r="F297" s="77"/>
      <c r="G297" s="77"/>
      <c r="H297" s="77"/>
      <c r="I297" s="77"/>
      <c r="J297" s="77"/>
      <c r="K297" s="77"/>
      <c r="L297" s="77"/>
      <c r="M297" s="321"/>
      <c r="N297" s="321"/>
      <c r="O297" s="321"/>
      <c r="P297" s="321"/>
      <c r="Q297" s="321"/>
      <c r="R297" s="1363"/>
      <c r="S297" s="321"/>
      <c r="T297" s="321"/>
      <c r="U297" s="321"/>
      <c r="V297" s="321"/>
      <c r="W297" s="321"/>
      <c r="X297" s="321"/>
      <c r="Y297" s="321"/>
      <c r="Z297" s="321"/>
      <c r="AA297" s="321"/>
      <c r="AB297" s="321"/>
      <c r="AC297" s="321"/>
      <c r="AD297" s="321"/>
      <c r="AE297" s="321"/>
      <c r="AF297" s="321"/>
      <c r="AG297" s="1363"/>
      <c r="AH297" s="321"/>
      <c r="AI297" s="321"/>
      <c r="AJ297" s="321"/>
      <c r="AK297" s="321"/>
      <c r="AL297" s="321"/>
      <c r="AM297" s="1364"/>
    </row>
    <row r="298" spans="1:39" ht="12.95" customHeight="1" x14ac:dyDescent="0.25">
      <c r="A298" s="119" t="s">
        <v>779</v>
      </c>
      <c r="B298" s="437" t="s">
        <v>73</v>
      </c>
      <c r="C298" s="1732">
        <f>REDU!C160</f>
        <v>4800000</v>
      </c>
      <c r="D298" s="1769">
        <v>0</v>
      </c>
      <c r="E298" s="1769"/>
      <c r="F298" s="1770"/>
      <c r="G298" s="1825">
        <v>100</v>
      </c>
      <c r="H298" s="1769"/>
      <c r="I298" s="1770"/>
      <c r="J298" s="1825">
        <v>100</v>
      </c>
      <c r="K298" s="1769"/>
      <c r="L298" s="1770"/>
      <c r="M298" s="1825">
        <v>100</v>
      </c>
      <c r="N298" s="1769"/>
      <c r="O298" s="1770"/>
      <c r="P298" s="1825">
        <v>100</v>
      </c>
      <c r="Q298" s="1769"/>
      <c r="R298" s="1770"/>
      <c r="S298" s="1825">
        <v>100</v>
      </c>
      <c r="T298" s="1769"/>
      <c r="U298" s="1770"/>
      <c r="V298" s="1825">
        <v>100</v>
      </c>
      <c r="W298" s="1769"/>
      <c r="X298" s="1770"/>
      <c r="Y298" s="1825">
        <v>100</v>
      </c>
      <c r="Z298" s="1769"/>
      <c r="AA298" s="1770"/>
      <c r="AB298" s="1825">
        <v>100</v>
      </c>
      <c r="AC298" s="1769"/>
      <c r="AD298" s="1770"/>
      <c r="AE298" s="1825">
        <v>100</v>
      </c>
      <c r="AF298" s="1769"/>
      <c r="AG298" s="1770"/>
      <c r="AH298" s="1825">
        <v>100</v>
      </c>
      <c r="AI298" s="1769"/>
      <c r="AJ298" s="1770"/>
      <c r="AK298" s="1825">
        <v>100</v>
      </c>
      <c r="AL298" s="1769"/>
      <c r="AM298" s="1770"/>
    </row>
    <row r="299" spans="1:39" s="1" customFormat="1" ht="12.95" customHeight="1" x14ac:dyDescent="0.25">
      <c r="A299" s="101"/>
      <c r="B299" s="1704" t="s">
        <v>448</v>
      </c>
      <c r="C299" s="1733"/>
      <c r="D299" s="139">
        <v>0</v>
      </c>
      <c r="E299" s="137"/>
      <c r="F299" s="138">
        <v>0</v>
      </c>
      <c r="G299" s="333">
        <v>100</v>
      </c>
      <c r="H299" s="145"/>
      <c r="I299" s="333">
        <v>100</v>
      </c>
      <c r="J299" s="136">
        <v>100</v>
      </c>
      <c r="K299" s="137"/>
      <c r="L299" s="140">
        <v>100</v>
      </c>
      <c r="M299" s="322">
        <v>100</v>
      </c>
      <c r="N299" s="323"/>
      <c r="O299" s="322">
        <v>100</v>
      </c>
      <c r="P299" s="325">
        <v>100</v>
      </c>
      <c r="Q299" s="323"/>
      <c r="R299" s="368">
        <v>100</v>
      </c>
      <c r="S299" s="1303">
        <v>100</v>
      </c>
      <c r="T299" s="1304"/>
      <c r="U299" s="1305">
        <v>100</v>
      </c>
      <c r="V299" s="1333">
        <v>100</v>
      </c>
      <c r="W299" s="1334"/>
      <c r="X299" s="1335">
        <v>100</v>
      </c>
      <c r="Y299" s="322">
        <v>100</v>
      </c>
      <c r="Z299" s="323"/>
      <c r="AA299" s="322">
        <v>100</v>
      </c>
      <c r="AB299" s="327">
        <v>100</v>
      </c>
      <c r="AC299" s="323"/>
      <c r="AD299" s="324">
        <v>100</v>
      </c>
      <c r="AE299" s="328">
        <v>100</v>
      </c>
      <c r="AF299" s="323"/>
      <c r="AG299" s="420">
        <v>100</v>
      </c>
      <c r="AH299" s="329">
        <v>100</v>
      </c>
      <c r="AI299" s="330"/>
      <c r="AJ299" s="331">
        <v>100</v>
      </c>
      <c r="AK299" s="332">
        <v>100</v>
      </c>
      <c r="AL299" s="330"/>
      <c r="AM299" s="1365">
        <v>100</v>
      </c>
    </row>
    <row r="300" spans="1:39" s="1" customFormat="1" ht="12.95" customHeight="1" x14ac:dyDescent="0.25">
      <c r="A300" s="106"/>
      <c r="B300" s="1705"/>
      <c r="C300" s="1348"/>
      <c r="D300" s="1746">
        <v>0</v>
      </c>
      <c r="E300" s="1746"/>
      <c r="F300" s="1747"/>
      <c r="G300" s="1748">
        <v>100</v>
      </c>
      <c r="H300" s="1746"/>
      <c r="I300" s="1747"/>
      <c r="J300" s="1748">
        <v>100</v>
      </c>
      <c r="K300" s="1746"/>
      <c r="L300" s="1747"/>
      <c r="M300" s="1807">
        <v>100</v>
      </c>
      <c r="N300" s="1808"/>
      <c r="O300" s="1809"/>
      <c r="P300" s="1807">
        <v>100</v>
      </c>
      <c r="Q300" s="1808"/>
      <c r="R300" s="1809"/>
      <c r="S300" s="1807">
        <v>100</v>
      </c>
      <c r="T300" s="1808"/>
      <c r="U300" s="1809"/>
      <c r="V300" s="1807">
        <v>100</v>
      </c>
      <c r="W300" s="1808"/>
      <c r="X300" s="1809"/>
      <c r="Y300" s="1807">
        <v>100</v>
      </c>
      <c r="Z300" s="1808"/>
      <c r="AA300" s="1809"/>
      <c r="AB300" s="1807">
        <v>100</v>
      </c>
      <c r="AC300" s="1808"/>
      <c r="AD300" s="1809"/>
      <c r="AE300" s="1807">
        <v>100</v>
      </c>
      <c r="AF300" s="1808"/>
      <c r="AG300" s="1809"/>
      <c r="AH300" s="1810">
        <v>100</v>
      </c>
      <c r="AI300" s="1811"/>
      <c r="AJ300" s="1812"/>
      <c r="AK300" s="1810">
        <v>100</v>
      </c>
      <c r="AL300" s="1811"/>
      <c r="AM300" s="1812"/>
    </row>
    <row r="301" spans="1:39" s="1" customFormat="1" ht="9" customHeight="1" x14ac:dyDescent="0.25">
      <c r="A301" s="101"/>
      <c r="B301" s="90"/>
      <c r="C301" s="134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367"/>
      <c r="S301" s="77"/>
      <c r="T301" s="77"/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  <c r="AE301" s="77"/>
      <c r="AF301" s="77"/>
      <c r="AG301" s="367"/>
      <c r="AH301" s="77"/>
      <c r="AI301" s="77"/>
      <c r="AJ301" s="77"/>
      <c r="AK301" s="77"/>
      <c r="AL301" s="77"/>
      <c r="AM301" s="1360"/>
    </row>
    <row r="302" spans="1:39" ht="12.95" customHeight="1" x14ac:dyDescent="0.25">
      <c r="A302" s="1138" t="s">
        <v>782</v>
      </c>
      <c r="B302" s="426" t="s">
        <v>98</v>
      </c>
      <c r="C302" s="1726">
        <f>C306+C310</f>
        <v>5000000</v>
      </c>
      <c r="D302" s="1790">
        <v>0</v>
      </c>
      <c r="E302" s="1790"/>
      <c r="F302" s="1791"/>
      <c r="G302" s="1789">
        <v>0</v>
      </c>
      <c r="H302" s="1790"/>
      <c r="I302" s="1791"/>
      <c r="J302" s="1789">
        <v>0</v>
      </c>
      <c r="K302" s="1790"/>
      <c r="L302" s="1791"/>
      <c r="M302" s="1789">
        <v>0</v>
      </c>
      <c r="N302" s="1790"/>
      <c r="O302" s="1791"/>
      <c r="P302" s="1789">
        <v>0</v>
      </c>
      <c r="Q302" s="1790"/>
      <c r="R302" s="1791"/>
      <c r="S302" s="1789">
        <v>0</v>
      </c>
      <c r="T302" s="1790"/>
      <c r="U302" s="1791"/>
      <c r="V302" s="1789">
        <v>0</v>
      </c>
      <c r="W302" s="1790"/>
      <c r="X302" s="1791"/>
      <c r="Y302" s="1789">
        <v>0</v>
      </c>
      <c r="Z302" s="1790"/>
      <c r="AA302" s="1791"/>
      <c r="AB302" s="1792">
        <v>10</v>
      </c>
      <c r="AC302" s="1793"/>
      <c r="AD302" s="1794"/>
      <c r="AE302" s="1789">
        <v>80</v>
      </c>
      <c r="AF302" s="1790"/>
      <c r="AG302" s="1790"/>
      <c r="AH302" s="1795">
        <v>90</v>
      </c>
      <c r="AI302" s="1796"/>
      <c r="AJ302" s="1797"/>
      <c r="AK302" s="1795">
        <v>100</v>
      </c>
      <c r="AL302" s="1796"/>
      <c r="AM302" s="1797"/>
    </row>
    <row r="303" spans="1:39" ht="12.95" customHeight="1" x14ac:dyDescent="0.25">
      <c r="A303" s="1139"/>
      <c r="B303" s="1712" t="s">
        <v>97</v>
      </c>
      <c r="C303" s="1727"/>
      <c r="D303" s="1160">
        <v>0</v>
      </c>
      <c r="E303" s="1161"/>
      <c r="F303" s="1162">
        <v>0</v>
      </c>
      <c r="G303" s="1160">
        <v>0</v>
      </c>
      <c r="H303" s="1161"/>
      <c r="I303" s="1162">
        <v>0</v>
      </c>
      <c r="J303" s="1143">
        <v>0</v>
      </c>
      <c r="K303" s="1141"/>
      <c r="L303" s="1144">
        <v>0</v>
      </c>
      <c r="M303" s="1140">
        <v>2</v>
      </c>
      <c r="N303" s="1141"/>
      <c r="O303" s="1140">
        <v>2</v>
      </c>
      <c r="P303" s="1143">
        <v>2</v>
      </c>
      <c r="Q303" s="1141"/>
      <c r="R303" s="1145">
        <v>2</v>
      </c>
      <c r="S303" s="1140">
        <v>8</v>
      </c>
      <c r="T303" s="1141"/>
      <c r="U303" s="1142">
        <v>8</v>
      </c>
      <c r="V303" s="1143">
        <v>8</v>
      </c>
      <c r="W303" s="1141"/>
      <c r="X303" s="1142">
        <v>8</v>
      </c>
      <c r="Y303" s="1140">
        <v>8</v>
      </c>
      <c r="Z303" s="1141"/>
      <c r="AA303" s="1140">
        <v>8</v>
      </c>
      <c r="AB303" s="1146">
        <v>19</v>
      </c>
      <c r="AC303" s="1141"/>
      <c r="AD303" s="1142">
        <v>19</v>
      </c>
      <c r="AE303" s="1147">
        <v>19</v>
      </c>
      <c r="AF303" s="1141"/>
      <c r="AG303" s="1148">
        <v>19</v>
      </c>
      <c r="AH303" s="1184">
        <v>19</v>
      </c>
      <c r="AI303" s="1141"/>
      <c r="AJ303" s="1145">
        <v>19</v>
      </c>
      <c r="AK303" s="1149"/>
      <c r="AL303" s="1150"/>
      <c r="AM303" s="1362"/>
    </row>
    <row r="304" spans="1:39" ht="12.95" customHeight="1" x14ac:dyDescent="0.25">
      <c r="A304" s="429"/>
      <c r="B304" s="1713"/>
      <c r="C304" s="1355"/>
      <c r="D304" s="1784">
        <v>0</v>
      </c>
      <c r="E304" s="1784"/>
      <c r="F304" s="1785"/>
      <c r="G304" s="1784">
        <v>0</v>
      </c>
      <c r="H304" s="1784"/>
      <c r="I304" s="1785"/>
      <c r="J304" s="1856">
        <v>0</v>
      </c>
      <c r="K304" s="1857"/>
      <c r="L304" s="1858"/>
      <c r="M304" s="1856">
        <v>2</v>
      </c>
      <c r="N304" s="1857"/>
      <c r="O304" s="1858"/>
      <c r="P304" s="1856">
        <v>2</v>
      </c>
      <c r="Q304" s="1857"/>
      <c r="R304" s="1858"/>
      <c r="S304" s="1856">
        <v>8</v>
      </c>
      <c r="T304" s="1857"/>
      <c r="U304" s="1858"/>
      <c r="V304" s="1856">
        <v>8</v>
      </c>
      <c r="W304" s="1857"/>
      <c r="X304" s="1858"/>
      <c r="Y304" s="1856">
        <v>8</v>
      </c>
      <c r="Z304" s="1857"/>
      <c r="AA304" s="1858"/>
      <c r="AB304" s="1856">
        <v>19</v>
      </c>
      <c r="AC304" s="1857"/>
      <c r="AD304" s="1858"/>
      <c r="AE304" s="1856">
        <v>19</v>
      </c>
      <c r="AF304" s="1857"/>
      <c r="AG304" s="1857"/>
      <c r="AH304" s="1856">
        <v>19</v>
      </c>
      <c r="AI304" s="1857"/>
      <c r="AJ304" s="1858"/>
      <c r="AK304" s="1822"/>
      <c r="AL304" s="1823"/>
      <c r="AM304" s="1824"/>
    </row>
    <row r="305" spans="1:39" ht="9" customHeight="1" x14ac:dyDescent="0.25">
      <c r="A305" s="101"/>
      <c r="B305" s="88"/>
      <c r="C305" s="1354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367"/>
      <c r="S305" s="77"/>
      <c r="T305" s="77"/>
      <c r="U305" s="77"/>
      <c r="V305" s="77"/>
      <c r="W305" s="77"/>
      <c r="X305" s="77"/>
      <c r="Y305" s="77"/>
      <c r="Z305" s="77"/>
      <c r="AA305" s="77"/>
      <c r="AB305" s="77"/>
      <c r="AC305" s="77"/>
      <c r="AD305" s="77"/>
      <c r="AE305" s="77"/>
      <c r="AF305" s="77"/>
      <c r="AG305" s="367"/>
      <c r="AH305" s="77"/>
      <c r="AI305" s="77"/>
      <c r="AJ305" s="77"/>
      <c r="AK305" s="77"/>
      <c r="AL305" s="77"/>
      <c r="AM305" s="1360"/>
    </row>
    <row r="306" spans="1:39" ht="12.95" customHeight="1" x14ac:dyDescent="0.25">
      <c r="A306" s="119" t="s">
        <v>783</v>
      </c>
      <c r="B306" s="437" t="s">
        <v>74</v>
      </c>
      <c r="C306" s="1118">
        <f>REDU!C169</f>
        <v>2000000</v>
      </c>
      <c r="D306" s="1734">
        <v>0</v>
      </c>
      <c r="E306" s="1734"/>
      <c r="F306" s="1735"/>
      <c r="G306" s="1739">
        <v>0</v>
      </c>
      <c r="H306" s="1734"/>
      <c r="I306" s="1735"/>
      <c r="J306" s="1739">
        <v>0</v>
      </c>
      <c r="K306" s="1734"/>
      <c r="L306" s="1735"/>
      <c r="M306" s="1739">
        <v>0</v>
      </c>
      <c r="N306" s="1734"/>
      <c r="O306" s="1735"/>
      <c r="P306" s="1739">
        <v>0</v>
      </c>
      <c r="Q306" s="1734"/>
      <c r="R306" s="1735"/>
      <c r="S306" s="1739">
        <v>0</v>
      </c>
      <c r="T306" s="1734"/>
      <c r="U306" s="1735"/>
      <c r="V306" s="1739">
        <v>0</v>
      </c>
      <c r="W306" s="1734"/>
      <c r="X306" s="1735"/>
      <c r="Y306" s="1739">
        <v>0</v>
      </c>
      <c r="Z306" s="1734"/>
      <c r="AA306" s="1735"/>
      <c r="AB306" s="1740">
        <v>10</v>
      </c>
      <c r="AC306" s="1741"/>
      <c r="AD306" s="1742"/>
      <c r="AE306" s="1739">
        <v>80</v>
      </c>
      <c r="AF306" s="1734"/>
      <c r="AG306" s="1734"/>
      <c r="AH306" s="1743">
        <v>90</v>
      </c>
      <c r="AI306" s="1744"/>
      <c r="AJ306" s="1745"/>
      <c r="AK306" s="1743">
        <v>100</v>
      </c>
      <c r="AL306" s="1744"/>
      <c r="AM306" s="1745"/>
    </row>
    <row r="307" spans="1:39" ht="12.95" customHeight="1" x14ac:dyDescent="0.25">
      <c r="A307" s="104"/>
      <c r="B307" s="1704" t="s">
        <v>75</v>
      </c>
      <c r="C307" s="1119"/>
      <c r="D307" s="139">
        <v>0</v>
      </c>
      <c r="E307" s="137"/>
      <c r="F307" s="138">
        <v>0</v>
      </c>
      <c r="G307" s="139">
        <v>0</v>
      </c>
      <c r="H307" s="137"/>
      <c r="I307" s="138">
        <v>0</v>
      </c>
      <c r="J307" s="136">
        <v>0</v>
      </c>
      <c r="K307" s="137"/>
      <c r="L307" s="140">
        <v>0</v>
      </c>
      <c r="M307" s="141">
        <v>2</v>
      </c>
      <c r="N307" s="137"/>
      <c r="O307" s="139">
        <v>2</v>
      </c>
      <c r="P307" s="136">
        <v>2</v>
      </c>
      <c r="Q307" s="137"/>
      <c r="R307" s="362">
        <v>2</v>
      </c>
      <c r="S307" s="141">
        <v>10</v>
      </c>
      <c r="T307" s="137"/>
      <c r="U307" s="138">
        <v>10</v>
      </c>
      <c r="V307" s="136">
        <v>10</v>
      </c>
      <c r="W307" s="137"/>
      <c r="X307" s="138">
        <v>10</v>
      </c>
      <c r="Y307" s="141">
        <v>10</v>
      </c>
      <c r="Z307" s="137"/>
      <c r="AA307" s="139">
        <v>10</v>
      </c>
      <c r="AB307" s="142">
        <v>37</v>
      </c>
      <c r="AC307" s="137"/>
      <c r="AD307" s="138">
        <v>37</v>
      </c>
      <c r="AE307" s="143">
        <v>37</v>
      </c>
      <c r="AF307" s="137"/>
      <c r="AG307" s="419">
        <v>37</v>
      </c>
      <c r="AH307" s="1182">
        <v>37</v>
      </c>
      <c r="AI307" s="137"/>
      <c r="AJ307" s="362">
        <v>37</v>
      </c>
      <c r="AK307" s="147">
        <v>100</v>
      </c>
      <c r="AL307" s="145"/>
      <c r="AM307" s="1361">
        <v>100</v>
      </c>
    </row>
    <row r="308" spans="1:39" ht="12.95" customHeight="1" x14ac:dyDescent="0.25">
      <c r="A308" s="118"/>
      <c r="B308" s="1705"/>
      <c r="C308" s="1348"/>
      <c r="D308" s="1746">
        <v>0</v>
      </c>
      <c r="E308" s="1746"/>
      <c r="F308" s="1747"/>
      <c r="G308" s="1746">
        <v>0</v>
      </c>
      <c r="H308" s="1746"/>
      <c r="I308" s="1747"/>
      <c r="J308" s="1748">
        <v>0</v>
      </c>
      <c r="K308" s="1746"/>
      <c r="L308" s="1747"/>
      <c r="M308" s="1748">
        <v>2</v>
      </c>
      <c r="N308" s="1746"/>
      <c r="O308" s="1747"/>
      <c r="P308" s="1748">
        <v>2</v>
      </c>
      <c r="Q308" s="1746"/>
      <c r="R308" s="1747"/>
      <c r="S308" s="1748">
        <v>10</v>
      </c>
      <c r="T308" s="1746"/>
      <c r="U308" s="1747"/>
      <c r="V308" s="1748">
        <v>10</v>
      </c>
      <c r="W308" s="1746"/>
      <c r="X308" s="1747"/>
      <c r="Y308" s="1748">
        <v>10</v>
      </c>
      <c r="Z308" s="1746"/>
      <c r="AA308" s="1747"/>
      <c r="AB308" s="1748">
        <v>37</v>
      </c>
      <c r="AC308" s="1746"/>
      <c r="AD308" s="1747"/>
      <c r="AE308" s="1748">
        <v>37</v>
      </c>
      <c r="AF308" s="1746"/>
      <c r="AG308" s="1746"/>
      <c r="AH308" s="1748">
        <v>37</v>
      </c>
      <c r="AI308" s="1746"/>
      <c r="AJ308" s="1747"/>
      <c r="AK308" s="1749">
        <v>100</v>
      </c>
      <c r="AL308" s="1750"/>
      <c r="AM308" s="1751"/>
    </row>
    <row r="309" spans="1:39" ht="9" customHeight="1" x14ac:dyDescent="0.25">
      <c r="A309" s="1369"/>
      <c r="B309" s="134"/>
      <c r="C309" s="135"/>
      <c r="D309" s="1248"/>
      <c r="E309" s="1248"/>
      <c r="F309" s="1248"/>
      <c r="G309" s="1248"/>
      <c r="H309" s="1248"/>
      <c r="I309" s="1248"/>
      <c r="J309" s="1248"/>
      <c r="K309" s="1248"/>
      <c r="L309" s="1248"/>
      <c r="M309" s="1248"/>
      <c r="N309" s="1248"/>
      <c r="O309" s="1248"/>
      <c r="P309" s="1248"/>
      <c r="Q309" s="1248"/>
      <c r="R309" s="1370"/>
      <c r="S309" s="1248"/>
      <c r="T309" s="1248"/>
      <c r="U309" s="1248"/>
      <c r="V309" s="1248"/>
      <c r="W309" s="1248"/>
      <c r="X309" s="1248"/>
      <c r="Y309" s="1248"/>
      <c r="Z309" s="1248"/>
      <c r="AA309" s="1248"/>
      <c r="AB309" s="1248"/>
      <c r="AC309" s="1248"/>
      <c r="AD309" s="1248"/>
      <c r="AE309" s="1248"/>
      <c r="AF309" s="1248"/>
      <c r="AG309" s="1370"/>
      <c r="AH309" s="1248"/>
      <c r="AI309" s="1248"/>
      <c r="AJ309" s="1248"/>
      <c r="AK309" s="1248"/>
      <c r="AL309" s="1248"/>
      <c r="AM309" s="1371"/>
    </row>
    <row r="310" spans="1:39" ht="12.95" customHeight="1" x14ac:dyDescent="0.25">
      <c r="A310" s="119" t="s">
        <v>784</v>
      </c>
      <c r="B310" s="437" t="s">
        <v>76</v>
      </c>
      <c r="C310" s="1118">
        <f>REDU!C171</f>
        <v>3000000</v>
      </c>
      <c r="D310" s="1734">
        <v>0</v>
      </c>
      <c r="E310" s="1734"/>
      <c r="F310" s="1735"/>
      <c r="G310" s="1739">
        <v>0</v>
      </c>
      <c r="H310" s="1734"/>
      <c r="I310" s="1735"/>
      <c r="J310" s="1739">
        <v>0</v>
      </c>
      <c r="K310" s="1734"/>
      <c r="L310" s="1735"/>
      <c r="M310" s="1739">
        <v>0</v>
      </c>
      <c r="N310" s="1734"/>
      <c r="O310" s="1735"/>
      <c r="P310" s="1739">
        <v>0</v>
      </c>
      <c r="Q310" s="1734"/>
      <c r="R310" s="1735"/>
      <c r="S310" s="1739">
        <v>0</v>
      </c>
      <c r="T310" s="1734"/>
      <c r="U310" s="1735"/>
      <c r="V310" s="1739">
        <v>0</v>
      </c>
      <c r="W310" s="1734"/>
      <c r="X310" s="1735"/>
      <c r="Y310" s="1739">
        <v>0</v>
      </c>
      <c r="Z310" s="1734"/>
      <c r="AA310" s="1735"/>
      <c r="AB310" s="1740">
        <v>10</v>
      </c>
      <c r="AC310" s="1741"/>
      <c r="AD310" s="1742"/>
      <c r="AE310" s="1739">
        <v>80</v>
      </c>
      <c r="AF310" s="1734"/>
      <c r="AG310" s="1734"/>
      <c r="AH310" s="1743">
        <v>90</v>
      </c>
      <c r="AI310" s="1744"/>
      <c r="AJ310" s="1745"/>
      <c r="AK310" s="1743">
        <v>100</v>
      </c>
      <c r="AL310" s="1744"/>
      <c r="AM310" s="1745"/>
    </row>
    <row r="311" spans="1:39" ht="12.95" customHeight="1" x14ac:dyDescent="0.25">
      <c r="A311" s="101"/>
      <c r="B311" s="1704" t="s">
        <v>77</v>
      </c>
      <c r="C311" s="1119"/>
      <c r="D311" s="139">
        <v>0</v>
      </c>
      <c r="E311" s="137"/>
      <c r="F311" s="138">
        <v>0</v>
      </c>
      <c r="G311" s="139">
        <v>0</v>
      </c>
      <c r="H311" s="137"/>
      <c r="I311" s="138">
        <v>0</v>
      </c>
      <c r="J311" s="136">
        <v>0</v>
      </c>
      <c r="K311" s="137"/>
      <c r="L311" s="140">
        <v>0</v>
      </c>
      <c r="M311" s="141">
        <v>0</v>
      </c>
      <c r="N311" s="137"/>
      <c r="O311" s="139">
        <v>0</v>
      </c>
      <c r="P311" s="136">
        <v>0</v>
      </c>
      <c r="Q311" s="137"/>
      <c r="R311" s="362">
        <v>0</v>
      </c>
      <c r="S311" s="141">
        <v>7</v>
      </c>
      <c r="T311" s="137"/>
      <c r="U311" s="138">
        <v>7</v>
      </c>
      <c r="V311" s="136">
        <v>7</v>
      </c>
      <c r="W311" s="137"/>
      <c r="X311" s="138">
        <v>7</v>
      </c>
      <c r="Y311" s="141">
        <v>7</v>
      </c>
      <c r="Z311" s="137"/>
      <c r="AA311" s="139">
        <v>7</v>
      </c>
      <c r="AB311" s="142">
        <v>7</v>
      </c>
      <c r="AC311" s="137"/>
      <c r="AD311" s="138">
        <v>7</v>
      </c>
      <c r="AE311" s="143">
        <v>7</v>
      </c>
      <c r="AF311" s="137"/>
      <c r="AG311" s="419">
        <v>7</v>
      </c>
      <c r="AH311" s="1182">
        <v>7</v>
      </c>
      <c r="AI311" s="137"/>
      <c r="AJ311" s="362">
        <v>7</v>
      </c>
      <c r="AK311" s="147">
        <v>100</v>
      </c>
      <c r="AL311" s="145"/>
      <c r="AM311" s="1361">
        <v>100</v>
      </c>
    </row>
    <row r="312" spans="1:39" ht="12.95" customHeight="1" x14ac:dyDescent="0.25">
      <c r="A312" s="106"/>
      <c r="B312" s="1705"/>
      <c r="C312" s="158"/>
      <c r="D312" s="1746">
        <v>0</v>
      </c>
      <c r="E312" s="1746"/>
      <c r="F312" s="1747"/>
      <c r="G312" s="1746">
        <v>0</v>
      </c>
      <c r="H312" s="1746"/>
      <c r="I312" s="1747"/>
      <c r="J312" s="1748">
        <v>0</v>
      </c>
      <c r="K312" s="1746"/>
      <c r="L312" s="1747"/>
      <c r="M312" s="1748">
        <v>0</v>
      </c>
      <c r="N312" s="1746"/>
      <c r="O312" s="1747"/>
      <c r="P312" s="1748">
        <v>0</v>
      </c>
      <c r="Q312" s="1746"/>
      <c r="R312" s="1747"/>
      <c r="S312" s="1748">
        <v>7</v>
      </c>
      <c r="T312" s="1746"/>
      <c r="U312" s="1747"/>
      <c r="V312" s="1748">
        <v>7</v>
      </c>
      <c r="W312" s="1746"/>
      <c r="X312" s="1747"/>
      <c r="Y312" s="1748">
        <v>7</v>
      </c>
      <c r="Z312" s="1746"/>
      <c r="AA312" s="1747"/>
      <c r="AB312" s="1748">
        <v>7</v>
      </c>
      <c r="AC312" s="1746"/>
      <c r="AD312" s="1747"/>
      <c r="AE312" s="1748">
        <v>7</v>
      </c>
      <c r="AF312" s="1746"/>
      <c r="AG312" s="1746"/>
      <c r="AH312" s="1748">
        <v>7</v>
      </c>
      <c r="AI312" s="1746"/>
      <c r="AJ312" s="1747"/>
      <c r="AK312" s="1749">
        <v>100</v>
      </c>
      <c r="AL312" s="1750"/>
      <c r="AM312" s="1751"/>
    </row>
    <row r="313" spans="1:39" ht="14.1" customHeight="1" x14ac:dyDescent="0.25">
      <c r="A313" s="77"/>
      <c r="B313" s="77"/>
      <c r="C313" s="77"/>
      <c r="D313" s="77"/>
      <c r="E313" s="77"/>
      <c r="F313" s="77"/>
      <c r="G313" s="77"/>
      <c r="H313" s="77"/>
      <c r="I313" s="77"/>
      <c r="J313" s="77"/>
      <c r="K313" s="77"/>
      <c r="L313" s="77"/>
      <c r="M313" s="77"/>
    </row>
    <row r="314" spans="1:39" ht="14.1" customHeight="1" x14ac:dyDescent="0.25">
      <c r="A314" s="77"/>
      <c r="B314" s="77"/>
      <c r="C314" s="77"/>
      <c r="D314" s="77"/>
      <c r="E314" s="77"/>
      <c r="F314" s="77"/>
      <c r="G314" s="77"/>
      <c r="H314" s="77"/>
      <c r="I314" s="77"/>
      <c r="J314" s="77"/>
      <c r="K314" s="77"/>
      <c r="L314" s="77"/>
      <c r="M314" s="77"/>
    </row>
    <row r="315" spans="1:39" ht="14.1" customHeight="1" x14ac:dyDescent="0.25">
      <c r="A315" s="77"/>
      <c r="B315" s="77"/>
      <c r="C315" s="77"/>
      <c r="D315" s="77"/>
      <c r="E315" s="77"/>
      <c r="F315" s="77"/>
      <c r="G315" s="77"/>
      <c r="H315" s="77"/>
      <c r="I315" s="77"/>
      <c r="J315" s="77"/>
      <c r="K315" s="77"/>
      <c r="L315" s="77"/>
      <c r="M315" s="77"/>
    </row>
    <row r="316" spans="1:39" ht="14.1" customHeight="1" x14ac:dyDescent="0.25">
      <c r="A316" s="77"/>
      <c r="B316" s="77"/>
      <c r="C316" s="77"/>
      <c r="D316" s="77"/>
      <c r="E316" s="77"/>
      <c r="F316" s="77"/>
      <c r="G316" s="77"/>
      <c r="H316" s="77"/>
      <c r="I316" s="77"/>
      <c r="J316" s="77"/>
      <c r="K316" s="77"/>
      <c r="L316" s="77"/>
      <c r="M316" s="77"/>
    </row>
    <row r="317" spans="1:39" ht="14.1" customHeight="1" x14ac:dyDescent="0.25">
      <c r="A317" s="77"/>
      <c r="B317" s="77"/>
      <c r="C317" s="77"/>
      <c r="D317" s="77"/>
      <c r="E317" s="77"/>
      <c r="F317" s="77"/>
      <c r="G317" s="77"/>
      <c r="H317" s="77"/>
      <c r="I317" s="77"/>
      <c r="J317" s="77"/>
      <c r="K317" s="77"/>
      <c r="L317" s="77"/>
      <c r="M317" s="77"/>
    </row>
    <row r="318" spans="1:39" ht="14.1" customHeight="1" x14ac:dyDescent="0.25">
      <c r="A318" s="77"/>
      <c r="B318" s="77"/>
      <c r="C318" s="77"/>
      <c r="D318" s="77"/>
      <c r="E318" s="77"/>
      <c r="F318" s="77"/>
      <c r="G318" s="77"/>
      <c r="H318" s="77"/>
      <c r="I318" s="77"/>
      <c r="J318" s="77"/>
      <c r="K318" s="77"/>
      <c r="L318" s="77"/>
      <c r="M318" s="77"/>
    </row>
    <row r="319" spans="1:39" ht="14.1" customHeight="1" x14ac:dyDescent="0.25">
      <c r="A319" s="77"/>
      <c r="B319" s="77"/>
      <c r="C319" s="77"/>
      <c r="D319" s="77"/>
      <c r="E319" s="77"/>
      <c r="F319" s="77"/>
      <c r="G319" s="77"/>
      <c r="H319" s="77"/>
      <c r="I319" s="77"/>
      <c r="J319" s="77"/>
      <c r="K319" s="77"/>
      <c r="L319" s="77"/>
      <c r="M319" s="77"/>
    </row>
    <row r="320" spans="1:39" ht="14.1" customHeight="1" x14ac:dyDescent="0.25">
      <c r="A320" s="77"/>
      <c r="B320" s="77"/>
      <c r="C320" s="77"/>
      <c r="D320" s="77"/>
      <c r="E320" s="77"/>
      <c r="F320" s="77"/>
      <c r="G320" s="77"/>
      <c r="H320" s="77"/>
      <c r="I320" s="77"/>
      <c r="J320" s="77"/>
      <c r="K320" s="77"/>
      <c r="L320" s="77"/>
      <c r="M320" s="77"/>
    </row>
    <row r="321" spans="1:13" ht="14.1" customHeight="1" x14ac:dyDescent="0.25">
      <c r="A321" s="77"/>
      <c r="B321" s="77"/>
      <c r="C321" s="77"/>
      <c r="D321" s="77"/>
      <c r="E321" s="77"/>
      <c r="F321" s="77"/>
      <c r="G321" s="77"/>
      <c r="H321" s="77"/>
      <c r="I321" s="77"/>
      <c r="J321" s="77"/>
      <c r="K321" s="77"/>
      <c r="L321" s="77"/>
      <c r="M321" s="77"/>
    </row>
    <row r="322" spans="1:13" ht="14.1" customHeight="1" x14ac:dyDescent="0.25">
      <c r="A322" s="77"/>
      <c r="B322" s="77"/>
      <c r="C322" s="77"/>
      <c r="D322" s="77"/>
      <c r="E322" s="77"/>
      <c r="F322" s="77"/>
      <c r="G322" s="77"/>
      <c r="H322" s="77"/>
      <c r="I322" s="77"/>
      <c r="J322" s="77"/>
      <c r="K322" s="77"/>
      <c r="L322" s="77"/>
      <c r="M322" s="77"/>
    </row>
    <row r="323" spans="1:13" ht="14.1" customHeight="1" x14ac:dyDescent="0.25">
      <c r="A323" s="77"/>
      <c r="B323" s="77"/>
      <c r="C323" s="77"/>
      <c r="D323" s="77"/>
      <c r="E323" s="77"/>
      <c r="F323" s="77"/>
      <c r="G323" s="77"/>
      <c r="H323" s="77"/>
      <c r="I323" s="77"/>
      <c r="J323" s="77"/>
      <c r="K323" s="77"/>
      <c r="L323" s="77"/>
      <c r="M323" s="77"/>
    </row>
    <row r="324" spans="1:13" ht="14.1" customHeight="1" x14ac:dyDescent="0.25">
      <c r="A324" s="77"/>
      <c r="B324" s="77"/>
      <c r="C324" s="77"/>
      <c r="D324" s="77"/>
      <c r="E324" s="77"/>
      <c r="F324" s="77"/>
      <c r="G324" s="77"/>
      <c r="H324" s="77"/>
      <c r="I324" s="77"/>
      <c r="J324" s="77"/>
      <c r="K324" s="77"/>
      <c r="L324" s="77"/>
      <c r="M324" s="77"/>
    </row>
    <row r="325" spans="1:13" ht="14.1" customHeight="1" x14ac:dyDescent="0.25">
      <c r="A325" s="77"/>
      <c r="B325" s="77"/>
      <c r="C325" s="77"/>
      <c r="D325" s="77"/>
      <c r="E325" s="77"/>
      <c r="F325" s="77"/>
      <c r="G325" s="77"/>
      <c r="H325" s="77"/>
      <c r="I325" s="77"/>
      <c r="J325" s="77"/>
      <c r="K325" s="77"/>
      <c r="L325" s="77"/>
      <c r="M325" s="77"/>
    </row>
    <row r="326" spans="1:13" ht="14.1" customHeight="1" x14ac:dyDescent="0.25">
      <c r="A326" s="77"/>
      <c r="B326" s="77"/>
      <c r="C326" s="77"/>
      <c r="D326" s="77"/>
      <c r="E326" s="77"/>
      <c r="F326" s="77"/>
      <c r="G326" s="77"/>
      <c r="H326" s="77"/>
      <c r="I326" s="77"/>
      <c r="J326" s="77"/>
      <c r="K326" s="77"/>
      <c r="L326" s="77"/>
      <c r="M326" s="77"/>
    </row>
    <row r="327" spans="1:13" ht="14.1" customHeight="1" x14ac:dyDescent="0.25">
      <c r="A327" s="77"/>
      <c r="B327" s="77"/>
      <c r="C327" s="77"/>
      <c r="D327" s="77"/>
      <c r="E327" s="77"/>
      <c r="F327" s="77"/>
      <c r="G327" s="77"/>
      <c r="H327" s="77"/>
      <c r="I327" s="77"/>
      <c r="J327" s="77"/>
      <c r="K327" s="77"/>
      <c r="L327" s="77"/>
      <c r="M327" s="77"/>
    </row>
    <row r="328" spans="1:13" ht="14.1" customHeight="1" x14ac:dyDescent="0.25">
      <c r="A328" s="77"/>
      <c r="B328" s="77"/>
      <c r="C328" s="77"/>
      <c r="D328" s="77"/>
      <c r="E328" s="77"/>
      <c r="F328" s="77"/>
      <c r="G328" s="77"/>
      <c r="H328" s="77"/>
      <c r="I328" s="77"/>
      <c r="J328" s="77"/>
      <c r="K328" s="77"/>
      <c r="L328" s="77"/>
      <c r="M328" s="77"/>
    </row>
    <row r="329" spans="1:13" ht="14.1" customHeight="1" x14ac:dyDescent="0.25">
      <c r="A329" s="77"/>
      <c r="B329" s="77"/>
      <c r="C329" s="77"/>
      <c r="D329" s="77"/>
      <c r="E329" s="77"/>
      <c r="F329" s="77"/>
      <c r="G329" s="77"/>
      <c r="H329" s="77"/>
      <c r="I329" s="77"/>
      <c r="J329" s="77"/>
      <c r="K329" s="77"/>
      <c r="L329" s="77"/>
      <c r="M329" s="77"/>
    </row>
    <row r="330" spans="1:13" ht="14.1" customHeight="1" x14ac:dyDescent="0.25">
      <c r="A330" s="77"/>
      <c r="B330" s="77"/>
      <c r="C330" s="77"/>
      <c r="D330" s="77"/>
      <c r="E330" s="77"/>
      <c r="F330" s="77"/>
      <c r="G330" s="77"/>
      <c r="H330" s="77"/>
      <c r="I330" s="77"/>
      <c r="J330" s="77"/>
      <c r="K330" s="77"/>
      <c r="L330" s="77"/>
      <c r="M330" s="77"/>
    </row>
    <row r="331" spans="1:13" ht="14.1" customHeight="1" x14ac:dyDescent="0.25">
      <c r="A331" s="77"/>
      <c r="B331" s="77"/>
      <c r="C331" s="77"/>
      <c r="D331" s="77"/>
      <c r="E331" s="77"/>
      <c r="F331" s="77"/>
      <c r="G331" s="77"/>
      <c r="H331" s="77"/>
      <c r="I331" s="77"/>
      <c r="J331" s="77"/>
      <c r="K331" s="77"/>
      <c r="L331" s="77"/>
      <c r="M331" s="77"/>
    </row>
    <row r="332" spans="1:13" ht="14.1" customHeight="1" x14ac:dyDescent="0.25">
      <c r="A332" s="77"/>
      <c r="B332" s="77"/>
      <c r="C332" s="77"/>
      <c r="D332" s="77"/>
      <c r="E332" s="77"/>
      <c r="F332" s="77"/>
      <c r="G332" s="77"/>
      <c r="H332" s="77"/>
      <c r="I332" s="77"/>
      <c r="J332" s="77"/>
      <c r="K332" s="77"/>
      <c r="L332" s="77"/>
      <c r="M332" s="77"/>
    </row>
    <row r="333" spans="1:13" ht="14.1" customHeight="1" x14ac:dyDescent="0.25">
      <c r="A333" s="77"/>
      <c r="B333" s="77"/>
      <c r="C333" s="77"/>
      <c r="D333" s="77"/>
      <c r="E333" s="77"/>
      <c r="F333" s="77"/>
      <c r="G333" s="77"/>
      <c r="H333" s="77"/>
      <c r="I333" s="77"/>
      <c r="J333" s="77"/>
      <c r="K333" s="77"/>
      <c r="L333" s="77"/>
      <c r="M333" s="77"/>
    </row>
    <row r="334" spans="1:13" ht="14.1" customHeight="1" x14ac:dyDescent="0.25">
      <c r="A334" s="77"/>
      <c r="B334" s="77"/>
      <c r="C334" s="77"/>
      <c r="D334" s="77"/>
      <c r="E334" s="77"/>
      <c r="F334" s="77"/>
      <c r="G334" s="77"/>
      <c r="H334" s="77"/>
      <c r="I334" s="77"/>
      <c r="J334" s="77"/>
      <c r="K334" s="77"/>
      <c r="L334" s="77"/>
      <c r="M334" s="77"/>
    </row>
    <row r="335" spans="1:13" ht="14.1" customHeight="1" x14ac:dyDescent="0.25">
      <c r="A335" s="77"/>
      <c r="B335" s="77"/>
      <c r="C335" s="77"/>
      <c r="D335" s="77"/>
      <c r="E335" s="77"/>
      <c r="F335" s="77"/>
      <c r="G335" s="77"/>
      <c r="H335" s="77"/>
      <c r="I335" s="77"/>
      <c r="J335" s="77"/>
      <c r="K335" s="77"/>
      <c r="L335" s="77"/>
      <c r="M335" s="77"/>
    </row>
    <row r="336" spans="1:13" ht="14.1" customHeight="1" x14ac:dyDescent="0.25">
      <c r="A336" s="77"/>
      <c r="B336" s="77"/>
      <c r="C336" s="77"/>
      <c r="D336" s="77"/>
      <c r="E336" s="77"/>
      <c r="F336" s="77"/>
      <c r="G336" s="77"/>
      <c r="H336" s="77"/>
      <c r="I336" s="77"/>
      <c r="J336" s="77"/>
      <c r="K336" s="77"/>
      <c r="L336" s="77"/>
      <c r="M336" s="77"/>
    </row>
    <row r="337" spans="1:13" ht="14.1" customHeight="1" x14ac:dyDescent="0.25">
      <c r="A337" s="77"/>
      <c r="B337" s="77"/>
      <c r="C337" s="77"/>
      <c r="D337" s="77"/>
      <c r="E337" s="77"/>
      <c r="F337" s="77"/>
      <c r="G337" s="77"/>
      <c r="H337" s="77"/>
      <c r="I337" s="77"/>
      <c r="J337" s="77"/>
      <c r="K337" s="77"/>
      <c r="L337" s="77"/>
      <c r="M337" s="77"/>
    </row>
    <row r="338" spans="1:13" ht="14.1" customHeight="1" x14ac:dyDescent="0.25">
      <c r="A338" s="77"/>
      <c r="B338" s="77"/>
      <c r="C338" s="77"/>
      <c r="D338" s="77"/>
      <c r="E338" s="77"/>
      <c r="F338" s="77"/>
      <c r="G338" s="77"/>
      <c r="H338" s="77"/>
      <c r="I338" s="77"/>
      <c r="J338" s="77"/>
      <c r="K338" s="77"/>
      <c r="L338" s="77"/>
      <c r="M338" s="77"/>
    </row>
    <row r="339" spans="1:13" ht="14.1" customHeight="1" x14ac:dyDescent="0.25">
      <c r="A339" s="77"/>
      <c r="B339" s="77"/>
      <c r="C339" s="77"/>
      <c r="D339" s="77"/>
      <c r="E339" s="77"/>
      <c r="F339" s="77"/>
      <c r="G339" s="77"/>
      <c r="H339" s="77"/>
      <c r="I339" s="77"/>
      <c r="J339" s="77"/>
      <c r="K339" s="77"/>
      <c r="L339" s="77"/>
      <c r="M339" s="77"/>
    </row>
    <row r="340" spans="1:13" ht="14.1" customHeight="1" x14ac:dyDescent="0.25">
      <c r="A340" s="77"/>
      <c r="B340" s="77"/>
      <c r="C340" s="77"/>
      <c r="D340" s="77"/>
      <c r="E340" s="77"/>
      <c r="F340" s="77"/>
      <c r="G340" s="77"/>
      <c r="H340" s="77"/>
      <c r="I340" s="77"/>
      <c r="J340" s="77"/>
      <c r="K340" s="77"/>
      <c r="L340" s="77"/>
      <c r="M340" s="77"/>
    </row>
    <row r="341" spans="1:13" ht="14.1" customHeight="1" x14ac:dyDescent="0.25">
      <c r="A341" s="77"/>
      <c r="B341" s="77"/>
      <c r="C341" s="77"/>
      <c r="D341" s="77"/>
      <c r="E341" s="77"/>
      <c r="F341" s="77"/>
      <c r="G341" s="77"/>
      <c r="H341" s="77"/>
      <c r="I341" s="77"/>
      <c r="J341" s="77"/>
      <c r="K341" s="77"/>
      <c r="L341" s="77"/>
      <c r="M341" s="77"/>
    </row>
    <row r="342" spans="1:13" ht="14.1" customHeight="1" x14ac:dyDescent="0.25">
      <c r="A342" s="77"/>
      <c r="B342" s="77"/>
      <c r="C342" s="77"/>
      <c r="D342" s="77"/>
      <c r="E342" s="77"/>
      <c r="F342" s="77"/>
      <c r="G342" s="77"/>
      <c r="H342" s="77"/>
      <c r="I342" s="77"/>
      <c r="J342" s="77"/>
      <c r="K342" s="77"/>
      <c r="L342" s="77"/>
      <c r="M342" s="77"/>
    </row>
    <row r="343" spans="1:13" ht="14.1" customHeight="1" x14ac:dyDescent="0.25">
      <c r="A343" s="77"/>
      <c r="B343" s="77"/>
      <c r="C343" s="77"/>
      <c r="D343" s="77"/>
      <c r="E343" s="77"/>
      <c r="F343" s="77"/>
      <c r="G343" s="77"/>
      <c r="H343" s="77"/>
      <c r="I343" s="77"/>
      <c r="J343" s="77"/>
      <c r="K343" s="77"/>
      <c r="L343" s="77"/>
      <c r="M343" s="77"/>
    </row>
    <row r="344" spans="1:13" ht="14.1" customHeight="1" x14ac:dyDescent="0.25">
      <c r="A344" s="77"/>
      <c r="B344" s="77"/>
      <c r="C344" s="77"/>
      <c r="D344" s="77"/>
      <c r="E344" s="77"/>
      <c r="F344" s="77"/>
      <c r="G344" s="77"/>
      <c r="H344" s="77"/>
      <c r="I344" s="77"/>
      <c r="J344" s="77"/>
      <c r="K344" s="77"/>
      <c r="L344" s="77"/>
      <c r="M344" s="77"/>
    </row>
    <row r="345" spans="1:13" ht="14.1" customHeight="1" x14ac:dyDescent="0.25">
      <c r="A345" s="77"/>
      <c r="B345" s="77"/>
      <c r="C345" s="77"/>
      <c r="D345" s="77"/>
      <c r="E345" s="77"/>
      <c r="F345" s="77"/>
      <c r="G345" s="77"/>
      <c r="H345" s="77"/>
      <c r="I345" s="77"/>
      <c r="J345" s="77"/>
      <c r="K345" s="77"/>
      <c r="L345" s="77"/>
      <c r="M345" s="77"/>
    </row>
    <row r="346" spans="1:13" ht="14.1" customHeight="1" x14ac:dyDescent="0.25">
      <c r="A346" s="77"/>
      <c r="B346" s="77"/>
      <c r="C346" s="77"/>
      <c r="D346" s="77"/>
      <c r="E346" s="77"/>
      <c r="F346" s="77"/>
      <c r="G346" s="77"/>
      <c r="H346" s="77"/>
      <c r="I346" s="77"/>
      <c r="J346" s="77"/>
      <c r="K346" s="77"/>
      <c r="L346" s="77"/>
      <c r="M346" s="77"/>
    </row>
    <row r="347" spans="1:13" ht="14.1" customHeight="1" x14ac:dyDescent="0.25">
      <c r="A347" s="77"/>
      <c r="B347" s="77"/>
      <c r="C347" s="77"/>
      <c r="D347" s="77"/>
      <c r="E347" s="77"/>
      <c r="F347" s="77"/>
      <c r="G347" s="77"/>
      <c r="H347" s="77"/>
      <c r="I347" s="77"/>
      <c r="J347" s="77"/>
      <c r="K347" s="77"/>
      <c r="L347" s="77"/>
      <c r="M347" s="77"/>
    </row>
    <row r="348" spans="1:13" ht="14.1" customHeight="1" x14ac:dyDescent="0.25">
      <c r="A348" s="77"/>
      <c r="B348" s="77"/>
      <c r="C348" s="77"/>
      <c r="D348" s="77"/>
      <c r="E348" s="77"/>
      <c r="F348" s="77"/>
      <c r="G348" s="77"/>
      <c r="H348" s="77"/>
      <c r="I348" s="77"/>
      <c r="J348" s="77"/>
      <c r="K348" s="77"/>
      <c r="L348" s="77"/>
      <c r="M348" s="77"/>
    </row>
    <row r="349" spans="1:13" ht="14.1" customHeight="1" x14ac:dyDescent="0.25">
      <c r="A349" s="77"/>
      <c r="B349" s="77"/>
      <c r="C349" s="77"/>
      <c r="D349" s="77"/>
      <c r="E349" s="77"/>
      <c r="F349" s="77"/>
      <c r="G349" s="77"/>
      <c r="H349" s="77"/>
      <c r="I349" s="77"/>
      <c r="J349" s="77"/>
      <c r="K349" s="77"/>
      <c r="L349" s="77"/>
      <c r="M349" s="77"/>
    </row>
    <row r="350" spans="1:13" ht="14.1" customHeight="1" x14ac:dyDescent="0.25">
      <c r="A350" s="77"/>
      <c r="B350" s="77"/>
      <c r="C350" s="77"/>
      <c r="D350" s="77"/>
      <c r="E350" s="77"/>
      <c r="F350" s="77"/>
      <c r="G350" s="77"/>
      <c r="H350" s="77"/>
      <c r="I350" s="77"/>
      <c r="J350" s="77"/>
      <c r="K350" s="77"/>
      <c r="L350" s="77"/>
      <c r="M350" s="77"/>
    </row>
    <row r="351" spans="1:13" ht="14.1" customHeight="1" x14ac:dyDescent="0.25">
      <c r="A351" s="77"/>
      <c r="B351" s="77"/>
      <c r="C351" s="77"/>
      <c r="D351" s="77"/>
      <c r="E351" s="77"/>
      <c r="F351" s="77"/>
      <c r="G351" s="77"/>
      <c r="H351" s="77"/>
      <c r="I351" s="77"/>
      <c r="J351" s="77"/>
      <c r="K351" s="77"/>
      <c r="L351" s="77"/>
      <c r="M351" s="77"/>
    </row>
    <row r="352" spans="1:13" ht="14.1" customHeight="1" x14ac:dyDescent="0.25">
      <c r="A352" s="77"/>
      <c r="B352" s="77"/>
      <c r="C352" s="77"/>
      <c r="D352" s="77"/>
      <c r="E352" s="77"/>
      <c r="F352" s="77"/>
      <c r="G352" s="77"/>
      <c r="H352" s="77"/>
      <c r="I352" s="77"/>
      <c r="J352" s="77"/>
      <c r="K352" s="77"/>
      <c r="L352" s="77"/>
      <c r="M352" s="77"/>
    </row>
    <row r="353" spans="1:13" ht="14.1" customHeight="1" x14ac:dyDescent="0.25">
      <c r="A353" s="77"/>
      <c r="B353" s="77"/>
      <c r="C353" s="77"/>
      <c r="D353" s="77"/>
      <c r="E353" s="77"/>
      <c r="F353" s="77"/>
      <c r="G353" s="77"/>
      <c r="H353" s="77"/>
      <c r="I353" s="77"/>
      <c r="J353" s="77"/>
      <c r="K353" s="77"/>
      <c r="L353" s="77"/>
      <c r="M353" s="77"/>
    </row>
    <row r="354" spans="1:13" ht="14.1" customHeight="1" x14ac:dyDescent="0.25">
      <c r="A354" s="77"/>
      <c r="B354" s="77"/>
      <c r="C354" s="77"/>
      <c r="D354" s="77"/>
      <c r="E354" s="77"/>
      <c r="F354" s="77"/>
      <c r="G354" s="77"/>
      <c r="H354" s="77"/>
      <c r="I354" s="77"/>
      <c r="J354" s="77"/>
      <c r="K354" s="77"/>
      <c r="L354" s="77"/>
      <c r="M354" s="77"/>
    </row>
    <row r="355" spans="1:13" ht="14.1" customHeight="1" x14ac:dyDescent="0.25">
      <c r="A355" s="77"/>
      <c r="B355" s="77"/>
      <c r="C355" s="77"/>
      <c r="D355" s="77"/>
      <c r="E355" s="77"/>
      <c r="F355" s="77"/>
      <c r="G355" s="77"/>
      <c r="H355" s="77"/>
      <c r="I355" s="77"/>
      <c r="J355" s="77"/>
      <c r="K355" s="77"/>
      <c r="L355" s="77"/>
      <c r="M355" s="77"/>
    </row>
    <row r="356" spans="1:13" ht="14.1" customHeight="1" x14ac:dyDescent="0.25">
      <c r="A356" s="77"/>
      <c r="B356" s="77"/>
      <c r="C356" s="77"/>
      <c r="D356" s="77"/>
      <c r="E356" s="77"/>
      <c r="F356" s="77"/>
      <c r="G356" s="77"/>
      <c r="H356" s="77"/>
      <c r="I356" s="77"/>
      <c r="J356" s="77"/>
      <c r="K356" s="77"/>
      <c r="L356" s="77"/>
      <c r="M356" s="77"/>
    </row>
    <row r="357" spans="1:13" ht="14.1" customHeight="1" x14ac:dyDescent="0.25">
      <c r="A357" s="77"/>
      <c r="B357" s="77"/>
      <c r="C357" s="77"/>
      <c r="D357" s="77"/>
      <c r="E357" s="77"/>
      <c r="F357" s="77"/>
      <c r="G357" s="77"/>
      <c r="H357" s="77"/>
      <c r="I357" s="77"/>
      <c r="J357" s="77"/>
      <c r="K357" s="77"/>
      <c r="L357" s="77"/>
      <c r="M357" s="77"/>
    </row>
    <row r="358" spans="1:13" ht="14.1" customHeight="1" x14ac:dyDescent="0.25">
      <c r="A358" s="77"/>
      <c r="B358" s="77"/>
      <c r="C358" s="77"/>
      <c r="D358" s="77"/>
      <c r="E358" s="77"/>
      <c r="F358" s="77"/>
      <c r="G358" s="77"/>
      <c r="H358" s="77"/>
      <c r="I358" s="77"/>
      <c r="J358" s="77"/>
      <c r="K358" s="77"/>
      <c r="L358" s="77"/>
      <c r="M358" s="77"/>
    </row>
    <row r="359" spans="1:13" ht="14.1" customHeight="1" x14ac:dyDescent="0.25">
      <c r="A359" s="77"/>
      <c r="B359" s="77"/>
      <c r="C359" s="77"/>
      <c r="D359" s="77"/>
      <c r="E359" s="77"/>
      <c r="F359" s="77"/>
      <c r="G359" s="77"/>
      <c r="H359" s="77"/>
      <c r="I359" s="77"/>
      <c r="J359" s="77"/>
      <c r="K359" s="77"/>
      <c r="L359" s="77"/>
      <c r="M359" s="77"/>
    </row>
    <row r="360" spans="1:13" ht="14.1" customHeight="1" x14ac:dyDescent="0.25">
      <c r="A360" s="77"/>
      <c r="B360" s="77"/>
      <c r="C360" s="77"/>
      <c r="D360" s="77"/>
      <c r="E360" s="77"/>
      <c r="F360" s="77"/>
      <c r="G360" s="77"/>
      <c r="H360" s="77"/>
      <c r="I360" s="77"/>
      <c r="J360" s="77"/>
      <c r="K360" s="77"/>
      <c r="L360" s="77"/>
      <c r="M360" s="77"/>
    </row>
    <row r="361" spans="1:13" ht="14.1" customHeight="1" x14ac:dyDescent="0.25">
      <c r="A361" s="77"/>
      <c r="B361" s="77"/>
      <c r="C361" s="77"/>
      <c r="D361" s="77"/>
      <c r="E361" s="77"/>
      <c r="F361" s="77"/>
      <c r="G361" s="77"/>
      <c r="H361" s="77"/>
      <c r="I361" s="77"/>
      <c r="J361" s="77"/>
      <c r="K361" s="77"/>
      <c r="L361" s="77"/>
      <c r="M361" s="77"/>
    </row>
    <row r="362" spans="1:13" ht="14.1" customHeight="1" x14ac:dyDescent="0.25">
      <c r="A362" s="77"/>
      <c r="B362" s="77"/>
      <c r="C362" s="77"/>
      <c r="D362" s="77"/>
      <c r="E362" s="77"/>
      <c r="F362" s="77"/>
      <c r="G362" s="77"/>
      <c r="H362" s="77"/>
      <c r="I362" s="77"/>
      <c r="J362" s="77"/>
      <c r="K362" s="77"/>
      <c r="L362" s="77"/>
      <c r="M362" s="77"/>
    </row>
    <row r="363" spans="1:13" ht="14.1" customHeight="1" x14ac:dyDescent="0.25">
      <c r="A363" s="77"/>
      <c r="B363" s="77"/>
      <c r="C363" s="77"/>
      <c r="D363" s="77"/>
      <c r="E363" s="77"/>
      <c r="F363" s="77"/>
      <c r="G363" s="77"/>
      <c r="H363" s="77"/>
      <c r="I363" s="77"/>
      <c r="J363" s="77"/>
      <c r="K363" s="77"/>
      <c r="L363" s="77"/>
      <c r="M363" s="77"/>
    </row>
    <row r="364" spans="1:13" ht="14.1" customHeight="1" x14ac:dyDescent="0.25">
      <c r="A364" s="77"/>
      <c r="B364" s="77"/>
      <c r="C364" s="77"/>
      <c r="D364" s="77"/>
      <c r="E364" s="77"/>
      <c r="F364" s="77"/>
      <c r="G364" s="77"/>
      <c r="H364" s="77"/>
      <c r="I364" s="77"/>
      <c r="J364" s="77"/>
      <c r="K364" s="77"/>
      <c r="L364" s="77"/>
      <c r="M364" s="77"/>
    </row>
    <row r="365" spans="1:13" ht="14.1" customHeight="1" x14ac:dyDescent="0.25">
      <c r="A365" s="77"/>
      <c r="B365" s="77"/>
      <c r="C365" s="77"/>
      <c r="D365" s="77"/>
      <c r="E365" s="77"/>
      <c r="F365" s="77"/>
      <c r="G365" s="77"/>
      <c r="H365" s="77"/>
      <c r="I365" s="77"/>
      <c r="J365" s="77"/>
      <c r="K365" s="77"/>
      <c r="L365" s="77"/>
      <c r="M365" s="77"/>
    </row>
    <row r="366" spans="1:13" ht="14.1" customHeight="1" x14ac:dyDescent="0.25">
      <c r="A366" s="77"/>
      <c r="B366" s="77"/>
      <c r="C366" s="77"/>
      <c r="D366" s="77"/>
      <c r="E366" s="77"/>
      <c r="F366" s="77"/>
      <c r="G366" s="77"/>
      <c r="H366" s="77"/>
      <c r="I366" s="77"/>
      <c r="J366" s="77"/>
      <c r="K366" s="77"/>
      <c r="L366" s="77"/>
      <c r="M366" s="77"/>
    </row>
    <row r="367" spans="1:13" ht="14.1" customHeight="1" x14ac:dyDescent="0.25">
      <c r="A367" s="77"/>
      <c r="B367" s="77"/>
      <c r="C367" s="77"/>
      <c r="D367" s="77"/>
      <c r="E367" s="77"/>
      <c r="F367" s="77"/>
      <c r="G367" s="77"/>
      <c r="H367" s="77"/>
      <c r="I367" s="77"/>
      <c r="J367" s="77"/>
      <c r="K367" s="77"/>
      <c r="L367" s="77"/>
      <c r="M367" s="77"/>
    </row>
    <row r="368" spans="1:13" ht="14.1" customHeight="1" x14ac:dyDescent="0.25">
      <c r="A368" s="77"/>
      <c r="B368" s="77"/>
      <c r="C368" s="77"/>
      <c r="D368" s="77"/>
      <c r="E368" s="77"/>
      <c r="F368" s="77"/>
      <c r="G368" s="77"/>
      <c r="H368" s="77"/>
      <c r="I368" s="77"/>
      <c r="J368" s="77"/>
      <c r="K368" s="77"/>
      <c r="L368" s="77"/>
      <c r="M368" s="77"/>
    </row>
    <row r="369" spans="1:13" ht="14.1" customHeight="1" x14ac:dyDescent="0.25">
      <c r="A369" s="77"/>
      <c r="B369" s="77"/>
      <c r="C369" s="77"/>
      <c r="D369" s="77"/>
      <c r="E369" s="77"/>
      <c r="F369" s="77"/>
      <c r="G369" s="77"/>
      <c r="H369" s="77"/>
      <c r="I369" s="77"/>
      <c r="J369" s="77"/>
      <c r="K369" s="77"/>
      <c r="L369" s="77"/>
      <c r="M369" s="77"/>
    </row>
    <row r="370" spans="1:13" ht="14.1" customHeight="1" x14ac:dyDescent="0.25">
      <c r="A370" s="77"/>
      <c r="B370" s="77"/>
      <c r="C370" s="77"/>
      <c r="D370" s="77"/>
      <c r="E370" s="77"/>
      <c r="F370" s="77"/>
      <c r="G370" s="77"/>
      <c r="H370" s="77"/>
      <c r="I370" s="77"/>
      <c r="J370" s="77"/>
      <c r="K370" s="77"/>
      <c r="L370" s="77"/>
      <c r="M370" s="77"/>
    </row>
    <row r="371" spans="1:13" ht="14.1" customHeight="1" x14ac:dyDescent="0.25">
      <c r="A371" s="77"/>
      <c r="B371" s="77"/>
      <c r="C371" s="77"/>
      <c r="D371" s="77"/>
      <c r="E371" s="77"/>
      <c r="F371" s="77"/>
      <c r="G371" s="77"/>
      <c r="H371" s="77"/>
      <c r="I371" s="77"/>
      <c r="J371" s="77"/>
      <c r="K371" s="77"/>
      <c r="L371" s="77"/>
      <c r="M371" s="77"/>
    </row>
    <row r="372" spans="1:13" ht="14.1" customHeight="1" x14ac:dyDescent="0.25">
      <c r="A372" s="77"/>
      <c r="B372" s="77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</row>
    <row r="373" spans="1:13" ht="14.1" customHeight="1" x14ac:dyDescent="0.25">
      <c r="A373" s="77"/>
      <c r="B373" s="77"/>
      <c r="C373" s="77"/>
      <c r="D373" s="77"/>
      <c r="E373" s="77"/>
      <c r="F373" s="77"/>
      <c r="G373" s="77"/>
      <c r="H373" s="77"/>
      <c r="I373" s="77"/>
      <c r="J373" s="77"/>
      <c r="K373" s="77"/>
      <c r="L373" s="77"/>
      <c r="M373" s="77"/>
    </row>
    <row r="374" spans="1:13" ht="14.1" customHeight="1" x14ac:dyDescent="0.25">
      <c r="A374" s="77"/>
      <c r="B374" s="77"/>
      <c r="C374" s="77"/>
      <c r="D374" s="77"/>
      <c r="E374" s="77"/>
      <c r="F374" s="77"/>
      <c r="G374" s="77"/>
      <c r="H374" s="77"/>
      <c r="I374" s="77"/>
      <c r="J374" s="77"/>
      <c r="K374" s="77"/>
      <c r="L374" s="77"/>
      <c r="M374" s="77"/>
    </row>
    <row r="375" spans="1:13" ht="14.1" customHeight="1" x14ac:dyDescent="0.25">
      <c r="A375" s="77"/>
      <c r="B375" s="77"/>
      <c r="C375" s="77"/>
      <c r="D375" s="77"/>
      <c r="E375" s="77"/>
      <c r="F375" s="77"/>
      <c r="G375" s="77"/>
      <c r="H375" s="77"/>
      <c r="I375" s="77"/>
      <c r="J375" s="77"/>
      <c r="K375" s="77"/>
      <c r="L375" s="77"/>
      <c r="M375" s="77"/>
    </row>
    <row r="376" spans="1:13" ht="14.1" customHeight="1" x14ac:dyDescent="0.25">
      <c r="A376" s="77"/>
      <c r="B376" s="77"/>
      <c r="C376" s="77"/>
      <c r="D376" s="77"/>
      <c r="E376" s="77"/>
      <c r="F376" s="77"/>
      <c r="G376" s="77"/>
      <c r="H376" s="77"/>
      <c r="I376" s="77"/>
      <c r="J376" s="77"/>
      <c r="K376" s="77"/>
      <c r="L376" s="77"/>
      <c r="M376" s="77"/>
    </row>
    <row r="377" spans="1:13" ht="14.1" customHeight="1" x14ac:dyDescent="0.25">
      <c r="A377" s="77"/>
      <c r="B377" s="77"/>
      <c r="C377" s="77"/>
      <c r="D377" s="77"/>
      <c r="E377" s="77"/>
      <c r="F377" s="77"/>
      <c r="G377" s="77"/>
      <c r="H377" s="77"/>
      <c r="I377" s="77"/>
      <c r="J377" s="77"/>
      <c r="K377" s="77"/>
      <c r="L377" s="77"/>
      <c r="M377" s="77"/>
    </row>
    <row r="378" spans="1:13" ht="14.1" customHeight="1" x14ac:dyDescent="0.25">
      <c r="A378" s="77"/>
      <c r="B378" s="77"/>
      <c r="C378" s="77"/>
      <c r="D378" s="77"/>
      <c r="E378" s="77"/>
      <c r="F378" s="77"/>
      <c r="G378" s="77"/>
      <c r="H378" s="77"/>
      <c r="I378" s="77"/>
      <c r="J378" s="77"/>
      <c r="K378" s="77"/>
      <c r="L378" s="77"/>
      <c r="M378" s="77"/>
    </row>
    <row r="379" spans="1:13" ht="14.1" customHeight="1" x14ac:dyDescent="0.25">
      <c r="A379" s="77"/>
      <c r="B379" s="77"/>
      <c r="C379" s="77"/>
      <c r="D379" s="77"/>
      <c r="E379" s="77"/>
      <c r="F379" s="77"/>
      <c r="G379" s="77"/>
      <c r="H379" s="77"/>
      <c r="I379" s="77"/>
      <c r="J379" s="77"/>
      <c r="K379" s="77"/>
      <c r="L379" s="77"/>
      <c r="M379" s="77"/>
    </row>
    <row r="380" spans="1:13" ht="14.1" customHeight="1" x14ac:dyDescent="0.25">
      <c r="A380" s="77"/>
      <c r="B380" s="77"/>
      <c r="C380" s="77"/>
      <c r="D380" s="77"/>
      <c r="E380" s="77"/>
      <c r="F380" s="77"/>
      <c r="G380" s="77"/>
      <c r="H380" s="77"/>
      <c r="I380" s="77"/>
      <c r="J380" s="77"/>
      <c r="K380" s="77"/>
      <c r="L380" s="77"/>
      <c r="M380" s="77"/>
    </row>
    <row r="381" spans="1:13" ht="14.1" customHeight="1" x14ac:dyDescent="0.25">
      <c r="A381" s="77"/>
      <c r="B381" s="77"/>
      <c r="C381" s="77"/>
      <c r="D381" s="77"/>
      <c r="E381" s="77"/>
      <c r="F381" s="77"/>
      <c r="G381" s="77"/>
      <c r="H381" s="77"/>
      <c r="I381" s="77"/>
      <c r="J381" s="77"/>
      <c r="K381" s="77"/>
      <c r="L381" s="77"/>
      <c r="M381" s="77"/>
    </row>
    <row r="382" spans="1:13" ht="14.1" customHeight="1" x14ac:dyDescent="0.25">
      <c r="A382" s="77"/>
      <c r="B382" s="77"/>
      <c r="C382" s="77"/>
      <c r="D382" s="77"/>
      <c r="E382" s="77"/>
      <c r="F382" s="77"/>
      <c r="G382" s="77"/>
      <c r="H382" s="77"/>
      <c r="I382" s="77"/>
      <c r="J382" s="77"/>
      <c r="K382" s="77"/>
      <c r="L382" s="77"/>
      <c r="M382" s="77"/>
    </row>
    <row r="383" spans="1:13" ht="14.1" customHeight="1" x14ac:dyDescent="0.25">
      <c r="A383" s="77"/>
      <c r="B383" s="77"/>
      <c r="C383" s="77"/>
      <c r="D383" s="77"/>
      <c r="E383" s="77"/>
      <c r="F383" s="77"/>
      <c r="G383" s="77"/>
      <c r="H383" s="77"/>
      <c r="I383" s="77"/>
      <c r="J383" s="77"/>
      <c r="K383" s="77"/>
      <c r="L383" s="77"/>
      <c r="M383" s="77"/>
    </row>
    <row r="384" spans="1:13" ht="14.1" customHeight="1" x14ac:dyDescent="0.25">
      <c r="A384" s="77"/>
      <c r="B384" s="77"/>
      <c r="C384" s="77"/>
      <c r="D384" s="77"/>
      <c r="E384" s="77"/>
      <c r="F384" s="77"/>
      <c r="G384" s="77"/>
      <c r="H384" s="77"/>
      <c r="I384" s="77"/>
      <c r="J384" s="77"/>
      <c r="K384" s="77"/>
      <c r="L384" s="77"/>
      <c r="M384" s="77"/>
    </row>
    <row r="385" spans="1:13" ht="14.1" customHeight="1" x14ac:dyDescent="0.25">
      <c r="A385" s="77"/>
      <c r="B385" s="77"/>
      <c r="C385" s="77"/>
      <c r="D385" s="77"/>
      <c r="E385" s="77"/>
      <c r="F385" s="77"/>
      <c r="G385" s="77"/>
      <c r="H385" s="77"/>
      <c r="I385" s="77"/>
      <c r="J385" s="77"/>
      <c r="K385" s="77"/>
      <c r="L385" s="77"/>
      <c r="M385" s="77"/>
    </row>
    <row r="386" spans="1:13" ht="14.1" customHeight="1" x14ac:dyDescent="0.25">
      <c r="A386" s="77"/>
      <c r="B386" s="77"/>
      <c r="C386" s="77"/>
      <c r="D386" s="77"/>
      <c r="E386" s="77"/>
      <c r="F386" s="77"/>
      <c r="G386" s="77"/>
      <c r="H386" s="77"/>
      <c r="I386" s="77"/>
      <c r="J386" s="77"/>
      <c r="K386" s="77"/>
      <c r="L386" s="77"/>
      <c r="M386" s="77"/>
    </row>
    <row r="387" spans="1:13" ht="14.1" customHeight="1" x14ac:dyDescent="0.25">
      <c r="A387" s="77"/>
      <c r="B387" s="77"/>
      <c r="C387" s="77"/>
      <c r="D387" s="77"/>
      <c r="E387" s="77"/>
      <c r="F387" s="77"/>
      <c r="G387" s="77"/>
      <c r="H387" s="77"/>
      <c r="I387" s="77"/>
      <c r="J387" s="77"/>
      <c r="K387" s="77"/>
      <c r="L387" s="77"/>
      <c r="M387" s="77"/>
    </row>
    <row r="388" spans="1:13" ht="14.1" customHeight="1" x14ac:dyDescent="0.25">
      <c r="A388" s="77"/>
      <c r="B388" s="77"/>
      <c r="C388" s="77"/>
      <c r="D388" s="77"/>
      <c r="E388" s="77"/>
      <c r="F388" s="77"/>
      <c r="G388" s="77"/>
      <c r="H388" s="77"/>
      <c r="I388" s="77"/>
      <c r="J388" s="77"/>
      <c r="K388" s="77"/>
      <c r="L388" s="77"/>
      <c r="M388" s="77"/>
    </row>
    <row r="389" spans="1:13" ht="14.1" customHeight="1" x14ac:dyDescent="0.25">
      <c r="A389" s="77"/>
      <c r="B389" s="77"/>
      <c r="C389" s="77"/>
      <c r="D389" s="77"/>
      <c r="E389" s="77"/>
      <c r="F389" s="77"/>
      <c r="G389" s="77"/>
      <c r="H389" s="77"/>
      <c r="I389" s="77"/>
      <c r="J389" s="77"/>
      <c r="K389" s="77"/>
      <c r="L389" s="77"/>
      <c r="M389" s="77"/>
    </row>
    <row r="390" spans="1:13" ht="14.1" customHeight="1" x14ac:dyDescent="0.25">
      <c r="A390" s="77"/>
      <c r="B390" s="77"/>
      <c r="C390" s="77"/>
      <c r="D390" s="77"/>
      <c r="E390" s="77"/>
      <c r="F390" s="77"/>
      <c r="G390" s="77"/>
      <c r="H390" s="77"/>
      <c r="I390" s="77"/>
      <c r="J390" s="77"/>
      <c r="K390" s="77"/>
      <c r="L390" s="77"/>
      <c r="M390" s="77"/>
    </row>
    <row r="391" spans="1:13" ht="14.1" customHeight="1" x14ac:dyDescent="0.25">
      <c r="A391" s="77"/>
      <c r="B391" s="77"/>
      <c r="C391" s="77"/>
      <c r="D391" s="77"/>
      <c r="E391" s="77"/>
      <c r="F391" s="77"/>
      <c r="G391" s="77"/>
      <c r="H391" s="77"/>
      <c r="I391" s="77"/>
      <c r="J391" s="77"/>
      <c r="K391" s="77"/>
      <c r="L391" s="77"/>
      <c r="M391" s="77"/>
    </row>
    <row r="392" spans="1:13" ht="14.1" customHeight="1" x14ac:dyDescent="0.25">
      <c r="A392" s="77"/>
      <c r="B392" s="77"/>
      <c r="C392" s="77"/>
      <c r="D392" s="77"/>
      <c r="E392" s="77"/>
      <c r="F392" s="77"/>
      <c r="G392" s="77"/>
      <c r="H392" s="77"/>
      <c r="I392" s="77"/>
      <c r="J392" s="77"/>
      <c r="K392" s="77"/>
      <c r="L392" s="77"/>
      <c r="M392" s="77"/>
    </row>
    <row r="393" spans="1:13" ht="14.1" customHeight="1" x14ac:dyDescent="0.25">
      <c r="A393" s="77"/>
      <c r="B393" s="77"/>
      <c r="C393" s="77"/>
      <c r="D393" s="77"/>
      <c r="E393" s="77"/>
      <c r="F393" s="77"/>
      <c r="G393" s="77"/>
      <c r="H393" s="77"/>
      <c r="I393" s="77"/>
      <c r="J393" s="77"/>
      <c r="K393" s="77"/>
      <c r="L393" s="77"/>
      <c r="M393" s="77"/>
    </row>
    <row r="394" spans="1:13" ht="14.1" customHeight="1" x14ac:dyDescent="0.25">
      <c r="A394" s="77"/>
      <c r="B394" s="77"/>
      <c r="C394" s="77"/>
      <c r="D394" s="77"/>
      <c r="E394" s="77"/>
      <c r="F394" s="77"/>
      <c r="G394" s="77"/>
      <c r="H394" s="77"/>
      <c r="I394" s="77"/>
      <c r="J394" s="77"/>
      <c r="K394" s="77"/>
      <c r="L394" s="77"/>
      <c r="M394" s="77"/>
    </row>
    <row r="395" spans="1:13" ht="14.1" customHeight="1" x14ac:dyDescent="0.25">
      <c r="A395" s="77"/>
      <c r="B395" s="77"/>
      <c r="C395" s="77"/>
      <c r="D395" s="77"/>
      <c r="E395" s="77"/>
      <c r="F395" s="77"/>
      <c r="G395" s="77"/>
      <c r="H395" s="77"/>
      <c r="I395" s="77"/>
      <c r="J395" s="77"/>
      <c r="K395" s="77"/>
      <c r="L395" s="77"/>
      <c r="M395" s="77"/>
    </row>
    <row r="396" spans="1:13" ht="14.1" customHeight="1" x14ac:dyDescent="0.25">
      <c r="A396" s="77"/>
      <c r="B396" s="77"/>
      <c r="C396" s="77"/>
      <c r="D396" s="77"/>
      <c r="E396" s="77"/>
      <c r="F396" s="77"/>
      <c r="G396" s="77"/>
      <c r="H396" s="77"/>
      <c r="I396" s="77"/>
      <c r="J396" s="77"/>
      <c r="K396" s="77"/>
      <c r="L396" s="77"/>
      <c r="M396" s="77"/>
    </row>
    <row r="397" spans="1:13" ht="14.1" customHeight="1" x14ac:dyDescent="0.25">
      <c r="A397" s="77"/>
      <c r="B397" s="77"/>
      <c r="C397" s="77"/>
      <c r="D397" s="77"/>
      <c r="E397" s="77"/>
      <c r="F397" s="77"/>
      <c r="G397" s="77"/>
      <c r="H397" s="77"/>
      <c r="I397" s="77"/>
      <c r="J397" s="77"/>
      <c r="K397" s="77"/>
      <c r="L397" s="77"/>
      <c r="M397" s="77"/>
    </row>
    <row r="398" spans="1:13" ht="14.1" customHeight="1" x14ac:dyDescent="0.25">
      <c r="A398" s="77"/>
      <c r="B398" s="77"/>
      <c r="C398" s="77"/>
      <c r="D398" s="77"/>
      <c r="E398" s="77"/>
      <c r="F398" s="77"/>
      <c r="G398" s="77"/>
      <c r="H398" s="77"/>
      <c r="I398" s="77"/>
      <c r="J398" s="77"/>
      <c r="K398" s="77"/>
      <c r="L398" s="77"/>
      <c r="M398" s="77"/>
    </row>
    <row r="399" spans="1:13" ht="14.1" customHeight="1" x14ac:dyDescent="0.25">
      <c r="A399" s="77"/>
      <c r="B399" s="77"/>
      <c r="C399" s="77"/>
      <c r="D399" s="77"/>
      <c r="E399" s="77"/>
      <c r="F399" s="77"/>
      <c r="G399" s="77"/>
      <c r="H399" s="77"/>
      <c r="I399" s="77"/>
      <c r="J399" s="77"/>
      <c r="K399" s="77"/>
      <c r="L399" s="77"/>
      <c r="M399" s="77"/>
    </row>
    <row r="400" spans="1:13" ht="14.1" customHeight="1" x14ac:dyDescent="0.25">
      <c r="A400" s="77"/>
      <c r="B400" s="77"/>
      <c r="C400" s="77"/>
      <c r="D400" s="77"/>
      <c r="E400" s="77"/>
      <c r="F400" s="77"/>
      <c r="G400" s="77"/>
      <c r="H400" s="77"/>
      <c r="I400" s="77"/>
      <c r="J400" s="77"/>
      <c r="K400" s="77"/>
      <c r="L400" s="77"/>
      <c r="M400" s="77"/>
    </row>
    <row r="401" spans="1:13" ht="14.1" customHeight="1" x14ac:dyDescent="0.25">
      <c r="A401" s="77"/>
      <c r="B401" s="77"/>
      <c r="C401" s="77"/>
      <c r="D401" s="77"/>
      <c r="E401" s="77"/>
      <c r="F401" s="77"/>
      <c r="G401" s="77"/>
      <c r="H401" s="77"/>
      <c r="I401" s="77"/>
      <c r="J401" s="77"/>
      <c r="K401" s="77"/>
      <c r="L401" s="77"/>
      <c r="M401" s="77"/>
    </row>
    <row r="402" spans="1:13" ht="14.1" customHeight="1" x14ac:dyDescent="0.25">
      <c r="A402" s="77"/>
      <c r="B402" s="77"/>
      <c r="C402" s="77"/>
      <c r="D402" s="77"/>
      <c r="E402" s="77"/>
      <c r="F402" s="77"/>
      <c r="G402" s="77"/>
      <c r="H402" s="77"/>
      <c r="I402" s="77"/>
      <c r="J402" s="77"/>
      <c r="K402" s="77"/>
      <c r="L402" s="77"/>
      <c r="M402" s="77"/>
    </row>
    <row r="403" spans="1:13" ht="14.1" customHeight="1" x14ac:dyDescent="0.25">
      <c r="A403" s="77"/>
      <c r="B403" s="77"/>
      <c r="C403" s="77"/>
      <c r="D403" s="77"/>
      <c r="E403" s="77"/>
      <c r="F403" s="77"/>
      <c r="G403" s="77"/>
      <c r="H403" s="77"/>
      <c r="I403" s="77"/>
      <c r="J403" s="77"/>
      <c r="K403" s="77"/>
      <c r="L403" s="77"/>
      <c r="M403" s="77"/>
    </row>
    <row r="404" spans="1:13" ht="14.1" customHeight="1" x14ac:dyDescent="0.25">
      <c r="A404" s="77"/>
      <c r="B404" s="77"/>
      <c r="C404" s="77"/>
      <c r="D404" s="77"/>
      <c r="E404" s="77"/>
      <c r="F404" s="77"/>
      <c r="G404" s="77"/>
      <c r="H404" s="77"/>
      <c r="I404" s="77"/>
      <c r="J404" s="77"/>
      <c r="K404" s="77"/>
      <c r="L404" s="77"/>
      <c r="M404" s="77"/>
    </row>
    <row r="405" spans="1:13" ht="14.1" customHeight="1" x14ac:dyDescent="0.25">
      <c r="A405" s="77"/>
      <c r="B405" s="77"/>
      <c r="C405" s="77"/>
      <c r="D405" s="77"/>
      <c r="E405" s="77"/>
      <c r="F405" s="77"/>
      <c r="G405" s="77"/>
      <c r="H405" s="77"/>
      <c r="I405" s="77"/>
      <c r="J405" s="77"/>
      <c r="K405" s="77"/>
      <c r="L405" s="77"/>
      <c r="M405" s="77"/>
    </row>
    <row r="406" spans="1:13" ht="14.1" customHeight="1" x14ac:dyDescent="0.25">
      <c r="A406" s="77"/>
      <c r="B406" s="77"/>
      <c r="C406" s="77"/>
      <c r="D406" s="77"/>
      <c r="E406" s="77"/>
      <c r="F406" s="77"/>
      <c r="G406" s="77"/>
      <c r="H406" s="77"/>
      <c r="I406" s="77"/>
      <c r="J406" s="77"/>
      <c r="K406" s="77"/>
      <c r="L406" s="77"/>
      <c r="M406" s="77"/>
    </row>
    <row r="407" spans="1:13" ht="14.1" customHeight="1" x14ac:dyDescent="0.25">
      <c r="A407" s="77"/>
      <c r="B407" s="77"/>
      <c r="C407" s="77"/>
      <c r="D407" s="77"/>
      <c r="E407" s="77"/>
      <c r="F407" s="77"/>
      <c r="G407" s="77"/>
      <c r="H407" s="77"/>
      <c r="I407" s="77"/>
      <c r="J407" s="77"/>
      <c r="K407" s="77"/>
      <c r="L407" s="77"/>
      <c r="M407" s="77"/>
    </row>
    <row r="408" spans="1:13" ht="14.1" customHeight="1" x14ac:dyDescent="0.25">
      <c r="A408" s="77"/>
      <c r="B408" s="77"/>
      <c r="C408" s="77"/>
      <c r="D408" s="77"/>
      <c r="E408" s="77"/>
      <c r="F408" s="77"/>
      <c r="G408" s="77"/>
      <c r="H408" s="77"/>
      <c r="I408" s="77"/>
      <c r="J408" s="77"/>
      <c r="K408" s="77"/>
      <c r="L408" s="77"/>
      <c r="M408" s="77"/>
    </row>
    <row r="409" spans="1:13" ht="14.1" customHeight="1" x14ac:dyDescent="0.25">
      <c r="A409" s="77"/>
      <c r="B409" s="77"/>
      <c r="C409" s="77"/>
      <c r="D409" s="77"/>
      <c r="E409" s="77"/>
      <c r="F409" s="77"/>
      <c r="G409" s="77"/>
      <c r="H409" s="77"/>
      <c r="I409" s="77"/>
      <c r="J409" s="77"/>
      <c r="K409" s="77"/>
      <c r="L409" s="77"/>
      <c r="M409" s="77"/>
    </row>
    <row r="410" spans="1:13" x14ac:dyDescent="0.25">
      <c r="A410" s="77"/>
      <c r="B410" s="77"/>
      <c r="C410" s="77"/>
      <c r="D410" s="77"/>
      <c r="E410" s="77"/>
      <c r="F410" s="77"/>
      <c r="G410" s="77"/>
      <c r="H410" s="77"/>
      <c r="I410" s="77"/>
      <c r="J410" s="77"/>
      <c r="K410" s="77"/>
      <c r="L410" s="77"/>
      <c r="M410" s="77"/>
    </row>
    <row r="411" spans="1:13" x14ac:dyDescent="0.25">
      <c r="A411" s="77"/>
      <c r="B411" s="77"/>
      <c r="C411" s="77"/>
      <c r="D411" s="77"/>
      <c r="E411" s="77"/>
      <c r="F411" s="77"/>
      <c r="G411" s="77"/>
      <c r="H411" s="77"/>
      <c r="I411" s="77"/>
      <c r="J411" s="77"/>
      <c r="K411" s="77"/>
      <c r="L411" s="77"/>
      <c r="M411" s="77"/>
    </row>
    <row r="412" spans="1:13" x14ac:dyDescent="0.25">
      <c r="A412" s="77"/>
      <c r="B412" s="77"/>
      <c r="C412" s="77"/>
      <c r="D412" s="77"/>
      <c r="E412" s="77"/>
      <c r="F412" s="77"/>
      <c r="G412" s="77"/>
      <c r="H412" s="77"/>
      <c r="I412" s="77"/>
      <c r="J412" s="77"/>
      <c r="K412" s="77"/>
      <c r="L412" s="77"/>
      <c r="M412" s="77"/>
    </row>
    <row r="413" spans="1:13" x14ac:dyDescent="0.25">
      <c r="A413" s="77"/>
      <c r="B413" s="77"/>
      <c r="C413" s="77"/>
      <c r="D413" s="77"/>
      <c r="E413" s="77"/>
      <c r="F413" s="77"/>
      <c r="G413" s="77"/>
      <c r="H413" s="77"/>
      <c r="I413" s="77"/>
      <c r="J413" s="77"/>
      <c r="K413" s="77"/>
      <c r="L413" s="77"/>
      <c r="M413" s="77"/>
    </row>
    <row r="414" spans="1:13" x14ac:dyDescent="0.25">
      <c r="A414" s="77"/>
      <c r="B414" s="77"/>
      <c r="C414" s="77"/>
      <c r="D414" s="77"/>
      <c r="E414" s="77"/>
      <c r="F414" s="77"/>
      <c r="G414" s="77"/>
      <c r="H414" s="77"/>
      <c r="I414" s="77"/>
      <c r="J414" s="77"/>
      <c r="K414" s="77"/>
      <c r="L414" s="77"/>
      <c r="M414" s="77"/>
    </row>
    <row r="415" spans="1:13" x14ac:dyDescent="0.25">
      <c r="A415" s="77"/>
      <c r="B415" s="77"/>
      <c r="C415" s="77"/>
      <c r="D415" s="77"/>
      <c r="E415" s="77"/>
      <c r="F415" s="77"/>
      <c r="G415" s="77"/>
      <c r="H415" s="77"/>
      <c r="I415" s="77"/>
      <c r="J415" s="77"/>
      <c r="K415" s="77"/>
      <c r="L415" s="77"/>
      <c r="M415" s="77"/>
    </row>
    <row r="416" spans="1:13" x14ac:dyDescent="0.25">
      <c r="A416" s="77"/>
      <c r="B416" s="77"/>
      <c r="C416" s="77"/>
      <c r="D416" s="77"/>
      <c r="E416" s="77"/>
      <c r="F416" s="77"/>
      <c r="G416" s="77"/>
      <c r="H416" s="77"/>
      <c r="I416" s="77"/>
      <c r="J416" s="77"/>
      <c r="K416" s="77"/>
      <c r="L416" s="77"/>
      <c r="M416" s="77"/>
    </row>
    <row r="417" spans="1:13" x14ac:dyDescent="0.25">
      <c r="A417" s="77"/>
      <c r="B417" s="77"/>
      <c r="C417" s="77"/>
      <c r="D417" s="77"/>
      <c r="E417" s="77"/>
      <c r="F417" s="77"/>
      <c r="G417" s="77"/>
      <c r="H417" s="77"/>
      <c r="I417" s="77"/>
      <c r="J417" s="77"/>
      <c r="K417" s="77"/>
      <c r="L417" s="77"/>
      <c r="M417" s="77"/>
    </row>
    <row r="418" spans="1:13" x14ac:dyDescent="0.25">
      <c r="A418" s="77"/>
      <c r="B418" s="77"/>
      <c r="C418" s="77"/>
      <c r="D418" s="77"/>
      <c r="E418" s="77"/>
      <c r="F418" s="77"/>
      <c r="G418" s="77"/>
      <c r="H418" s="77"/>
      <c r="I418" s="77"/>
      <c r="J418" s="77"/>
      <c r="K418" s="77"/>
      <c r="L418" s="77"/>
      <c r="M418" s="77"/>
    </row>
    <row r="419" spans="1:13" x14ac:dyDescent="0.25">
      <c r="A419" s="77"/>
      <c r="B419" s="77"/>
      <c r="C419" s="77"/>
      <c r="D419" s="77"/>
      <c r="E419" s="77"/>
      <c r="F419" s="77"/>
      <c r="G419" s="77"/>
      <c r="H419" s="77"/>
      <c r="I419" s="77"/>
      <c r="J419" s="77"/>
      <c r="K419" s="77"/>
      <c r="L419" s="77"/>
      <c r="M419" s="77"/>
    </row>
    <row r="420" spans="1:13" x14ac:dyDescent="0.25">
      <c r="A420" s="77"/>
      <c r="B420" s="77"/>
      <c r="C420" s="77"/>
      <c r="D420" s="77"/>
      <c r="E420" s="77"/>
      <c r="F420" s="77"/>
      <c r="G420" s="77"/>
      <c r="H420" s="77"/>
      <c r="I420" s="77"/>
      <c r="J420" s="77"/>
      <c r="K420" s="77"/>
      <c r="L420" s="77"/>
      <c r="M420" s="77"/>
    </row>
    <row r="421" spans="1:13" x14ac:dyDescent="0.25">
      <c r="A421" s="77"/>
      <c r="B421" s="77"/>
      <c r="C421" s="77"/>
      <c r="D421" s="77"/>
      <c r="E421" s="77"/>
      <c r="F421" s="77"/>
      <c r="G421" s="77"/>
      <c r="H421" s="77"/>
      <c r="I421" s="77"/>
      <c r="J421" s="77"/>
      <c r="K421" s="77"/>
      <c r="L421" s="77"/>
      <c r="M421" s="77"/>
    </row>
    <row r="422" spans="1:13" x14ac:dyDescent="0.25">
      <c r="A422" s="77"/>
      <c r="B422" s="77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</row>
    <row r="423" spans="1:13" x14ac:dyDescent="0.25">
      <c r="A423" s="77"/>
      <c r="B423" s="77"/>
      <c r="C423" s="77"/>
      <c r="D423" s="77"/>
      <c r="E423" s="77"/>
      <c r="F423" s="77"/>
      <c r="G423" s="77"/>
      <c r="H423" s="77"/>
      <c r="I423" s="77"/>
      <c r="J423" s="77"/>
      <c r="K423" s="77"/>
      <c r="L423" s="77"/>
      <c r="M423" s="77"/>
    </row>
    <row r="424" spans="1:13" x14ac:dyDescent="0.25">
      <c r="A424" s="77"/>
      <c r="B424" s="77"/>
      <c r="C424" s="77"/>
      <c r="D424" s="77"/>
      <c r="E424" s="77"/>
      <c r="F424" s="77"/>
      <c r="G424" s="77"/>
      <c r="H424" s="77"/>
      <c r="I424" s="77"/>
      <c r="J424" s="77"/>
      <c r="K424" s="77"/>
      <c r="L424" s="77"/>
      <c r="M424" s="77"/>
    </row>
    <row r="425" spans="1:13" x14ac:dyDescent="0.25">
      <c r="A425" s="77"/>
      <c r="B425" s="77"/>
      <c r="C425" s="77"/>
      <c r="D425" s="77"/>
      <c r="E425" s="77"/>
      <c r="F425" s="77"/>
      <c r="G425" s="77"/>
      <c r="H425" s="77"/>
      <c r="I425" s="77"/>
      <c r="J425" s="77"/>
      <c r="K425" s="77"/>
      <c r="L425" s="77"/>
      <c r="M425" s="77"/>
    </row>
    <row r="426" spans="1:13" x14ac:dyDescent="0.25">
      <c r="A426" s="77"/>
      <c r="B426" s="77"/>
      <c r="C426" s="77"/>
      <c r="D426" s="77"/>
      <c r="E426" s="77"/>
      <c r="F426" s="77"/>
      <c r="G426" s="77"/>
      <c r="H426" s="77"/>
      <c r="I426" s="77"/>
      <c r="J426" s="77"/>
      <c r="K426" s="77"/>
      <c r="L426" s="77"/>
      <c r="M426" s="77"/>
    </row>
    <row r="427" spans="1:13" x14ac:dyDescent="0.25">
      <c r="A427" s="77"/>
      <c r="B427" s="77"/>
      <c r="C427" s="77"/>
      <c r="D427" s="77"/>
      <c r="E427" s="77"/>
      <c r="F427" s="77"/>
      <c r="G427" s="77"/>
      <c r="H427" s="77"/>
      <c r="I427" s="77"/>
      <c r="J427" s="77"/>
      <c r="K427" s="77"/>
      <c r="L427" s="77"/>
      <c r="M427" s="77"/>
    </row>
    <row r="428" spans="1:13" x14ac:dyDescent="0.25">
      <c r="A428" s="77"/>
      <c r="B428" s="77"/>
      <c r="C428" s="77"/>
      <c r="D428" s="77"/>
      <c r="E428" s="77"/>
      <c r="F428" s="77"/>
      <c r="G428" s="77"/>
      <c r="H428" s="77"/>
      <c r="I428" s="77"/>
      <c r="J428" s="77"/>
      <c r="K428" s="77"/>
      <c r="L428" s="77"/>
      <c r="M428" s="77"/>
    </row>
    <row r="429" spans="1:13" x14ac:dyDescent="0.25">
      <c r="A429" s="77"/>
      <c r="B429" s="77"/>
      <c r="C429" s="77"/>
      <c r="D429" s="77"/>
      <c r="E429" s="77"/>
      <c r="F429" s="77"/>
      <c r="G429" s="77"/>
      <c r="H429" s="77"/>
      <c r="I429" s="77"/>
      <c r="J429" s="77"/>
      <c r="K429" s="77"/>
      <c r="L429" s="77"/>
      <c r="M429" s="77"/>
    </row>
    <row r="430" spans="1:13" x14ac:dyDescent="0.25">
      <c r="A430" s="77"/>
      <c r="B430" s="77"/>
      <c r="C430" s="77"/>
      <c r="D430" s="77"/>
      <c r="E430" s="77"/>
      <c r="F430" s="77"/>
      <c r="G430" s="77"/>
      <c r="H430" s="77"/>
      <c r="I430" s="77"/>
      <c r="J430" s="77"/>
      <c r="K430" s="77"/>
      <c r="L430" s="77"/>
      <c r="M430" s="77"/>
    </row>
    <row r="431" spans="1:13" x14ac:dyDescent="0.25">
      <c r="A431" s="77"/>
      <c r="B431" s="77"/>
      <c r="C431" s="77"/>
      <c r="D431" s="77"/>
      <c r="E431" s="77"/>
      <c r="F431" s="77"/>
      <c r="G431" s="77"/>
      <c r="H431" s="77"/>
      <c r="I431" s="77"/>
      <c r="J431" s="77"/>
      <c r="K431" s="77"/>
      <c r="L431" s="77"/>
      <c r="M431" s="77"/>
    </row>
    <row r="432" spans="1:13" x14ac:dyDescent="0.25">
      <c r="A432" s="77"/>
      <c r="B432" s="77"/>
      <c r="C432" s="77"/>
      <c r="D432" s="77"/>
      <c r="E432" s="77"/>
      <c r="F432" s="77"/>
      <c r="G432" s="77"/>
      <c r="H432" s="77"/>
      <c r="I432" s="77"/>
      <c r="J432" s="77"/>
      <c r="K432" s="77"/>
      <c r="L432" s="77"/>
      <c r="M432" s="77"/>
    </row>
    <row r="433" spans="1:13" x14ac:dyDescent="0.25">
      <c r="A433" s="77"/>
      <c r="B433" s="77"/>
      <c r="C433" s="77"/>
      <c r="D433" s="77"/>
      <c r="E433" s="77"/>
      <c r="F433" s="77"/>
      <c r="G433" s="77"/>
      <c r="H433" s="77"/>
      <c r="I433" s="77"/>
      <c r="J433" s="77"/>
      <c r="K433" s="77"/>
      <c r="L433" s="77"/>
      <c r="M433" s="77"/>
    </row>
    <row r="434" spans="1:13" x14ac:dyDescent="0.25">
      <c r="A434" s="77"/>
      <c r="B434" s="77"/>
      <c r="C434" s="77"/>
      <c r="D434" s="77"/>
      <c r="E434" s="77"/>
      <c r="F434" s="77"/>
      <c r="G434" s="77"/>
      <c r="H434" s="77"/>
      <c r="I434" s="77"/>
      <c r="J434" s="77"/>
      <c r="K434" s="77"/>
      <c r="L434" s="77"/>
      <c r="M434" s="77"/>
    </row>
    <row r="435" spans="1:13" x14ac:dyDescent="0.25">
      <c r="A435" s="77"/>
      <c r="B435" s="77"/>
      <c r="C435" s="77"/>
      <c r="D435" s="77"/>
      <c r="E435" s="77"/>
      <c r="F435" s="77"/>
      <c r="G435" s="77"/>
      <c r="H435" s="77"/>
      <c r="I435" s="77"/>
      <c r="J435" s="77"/>
      <c r="K435" s="77"/>
      <c r="L435" s="77"/>
      <c r="M435" s="77"/>
    </row>
    <row r="436" spans="1:13" x14ac:dyDescent="0.25">
      <c r="A436" s="77"/>
      <c r="B436" s="77"/>
      <c r="C436" s="77"/>
      <c r="D436" s="77"/>
      <c r="E436" s="77"/>
      <c r="F436" s="77"/>
      <c r="G436" s="77"/>
      <c r="H436" s="77"/>
      <c r="I436" s="77"/>
      <c r="J436" s="77"/>
      <c r="K436" s="77"/>
      <c r="L436" s="77"/>
      <c r="M436" s="77"/>
    </row>
    <row r="437" spans="1:13" x14ac:dyDescent="0.25">
      <c r="A437" s="77"/>
      <c r="B437" s="77"/>
      <c r="C437" s="77"/>
      <c r="D437" s="77"/>
      <c r="E437" s="77"/>
      <c r="F437" s="77"/>
      <c r="G437" s="77"/>
      <c r="H437" s="77"/>
      <c r="I437" s="77"/>
      <c r="J437" s="77"/>
      <c r="K437" s="77"/>
      <c r="L437" s="77"/>
      <c r="M437" s="77"/>
    </row>
    <row r="438" spans="1:13" x14ac:dyDescent="0.25">
      <c r="A438" s="77"/>
      <c r="B438" s="77"/>
      <c r="C438" s="77"/>
      <c r="D438" s="77"/>
      <c r="E438" s="77"/>
      <c r="F438" s="77"/>
      <c r="G438" s="77"/>
      <c r="H438" s="77"/>
      <c r="I438" s="77"/>
      <c r="J438" s="77"/>
      <c r="K438" s="77"/>
      <c r="L438" s="77"/>
      <c r="M438" s="77"/>
    </row>
    <row r="439" spans="1:13" x14ac:dyDescent="0.25">
      <c r="A439" s="77"/>
      <c r="B439" s="77"/>
      <c r="C439" s="77"/>
      <c r="D439" s="77"/>
      <c r="E439" s="77"/>
      <c r="F439" s="77"/>
      <c r="G439" s="77"/>
      <c r="H439" s="77"/>
      <c r="I439" s="77"/>
      <c r="J439" s="77"/>
      <c r="K439" s="77"/>
      <c r="L439" s="77"/>
      <c r="M439" s="77"/>
    </row>
    <row r="440" spans="1:13" x14ac:dyDescent="0.25">
      <c r="A440" s="77"/>
      <c r="B440" s="77"/>
      <c r="C440" s="77"/>
      <c r="D440" s="77"/>
      <c r="E440" s="77"/>
      <c r="F440" s="77"/>
      <c r="G440" s="77"/>
      <c r="H440" s="77"/>
      <c r="I440" s="77"/>
      <c r="J440" s="77"/>
      <c r="K440" s="77"/>
      <c r="L440" s="77"/>
      <c r="M440" s="77"/>
    </row>
    <row r="441" spans="1:13" x14ac:dyDescent="0.25">
      <c r="A441" s="77"/>
      <c r="B441" s="77"/>
      <c r="C441" s="77"/>
      <c r="D441" s="77"/>
      <c r="E441" s="77"/>
      <c r="F441" s="77"/>
      <c r="G441" s="77"/>
      <c r="H441" s="77"/>
      <c r="I441" s="77"/>
      <c r="J441" s="77"/>
      <c r="K441" s="77"/>
      <c r="L441" s="77"/>
      <c r="M441" s="77"/>
    </row>
    <row r="442" spans="1:13" x14ac:dyDescent="0.25">
      <c r="A442" s="77"/>
      <c r="B442" s="77"/>
      <c r="C442" s="77"/>
      <c r="D442" s="77"/>
      <c r="E442" s="77"/>
      <c r="F442" s="77"/>
      <c r="G442" s="77"/>
      <c r="H442" s="77"/>
      <c r="I442" s="77"/>
      <c r="J442" s="77"/>
      <c r="K442" s="77"/>
      <c r="L442" s="77"/>
      <c r="M442" s="77"/>
    </row>
    <row r="443" spans="1:13" x14ac:dyDescent="0.25">
      <c r="A443" s="77"/>
      <c r="B443" s="77"/>
      <c r="C443" s="77"/>
      <c r="D443" s="77"/>
      <c r="E443" s="77"/>
      <c r="F443" s="77"/>
      <c r="G443" s="77"/>
      <c r="H443" s="77"/>
      <c r="I443" s="77"/>
      <c r="J443" s="77"/>
      <c r="K443" s="77"/>
      <c r="L443" s="77"/>
      <c r="M443" s="77"/>
    </row>
    <row r="444" spans="1:13" x14ac:dyDescent="0.25">
      <c r="A444" s="77"/>
      <c r="B444" s="77"/>
      <c r="C444" s="77"/>
      <c r="D444" s="77"/>
      <c r="E444" s="77"/>
      <c r="F444" s="77"/>
      <c r="G444" s="77"/>
      <c r="H444" s="77"/>
      <c r="I444" s="77"/>
      <c r="J444" s="77"/>
      <c r="K444" s="77"/>
      <c r="L444" s="77"/>
      <c r="M444" s="77"/>
    </row>
    <row r="445" spans="1:13" x14ac:dyDescent="0.25">
      <c r="A445" s="77"/>
      <c r="B445" s="77"/>
      <c r="C445" s="77"/>
      <c r="D445" s="77"/>
      <c r="E445" s="77"/>
      <c r="F445" s="77"/>
      <c r="G445" s="77"/>
      <c r="H445" s="77"/>
      <c r="I445" s="77"/>
      <c r="J445" s="77"/>
      <c r="K445" s="77"/>
      <c r="L445" s="77"/>
      <c r="M445" s="77"/>
    </row>
    <row r="446" spans="1:13" x14ac:dyDescent="0.25">
      <c r="A446" s="77"/>
      <c r="B446" s="77"/>
      <c r="C446" s="77"/>
      <c r="D446" s="77"/>
      <c r="E446" s="77"/>
      <c r="F446" s="77"/>
      <c r="G446" s="77"/>
      <c r="H446" s="77"/>
      <c r="I446" s="77"/>
      <c r="J446" s="77"/>
      <c r="K446" s="77"/>
      <c r="L446" s="77"/>
      <c r="M446" s="77"/>
    </row>
    <row r="447" spans="1:13" x14ac:dyDescent="0.25">
      <c r="A447" s="77"/>
      <c r="B447" s="77"/>
      <c r="C447" s="77"/>
      <c r="D447" s="77"/>
      <c r="E447" s="77"/>
      <c r="F447" s="77"/>
      <c r="G447" s="77"/>
      <c r="H447" s="77"/>
      <c r="I447" s="77"/>
      <c r="J447" s="77"/>
      <c r="K447" s="77"/>
      <c r="L447" s="77"/>
      <c r="M447" s="77"/>
    </row>
    <row r="448" spans="1:13" x14ac:dyDescent="0.25">
      <c r="A448" s="77"/>
      <c r="B448" s="77"/>
      <c r="C448" s="77"/>
      <c r="D448" s="77"/>
      <c r="E448" s="77"/>
      <c r="F448" s="77"/>
      <c r="G448" s="77"/>
      <c r="H448" s="77"/>
      <c r="I448" s="77"/>
      <c r="J448" s="77"/>
      <c r="K448" s="77"/>
      <c r="L448" s="77"/>
      <c r="M448" s="77"/>
    </row>
    <row r="449" spans="1:13" x14ac:dyDescent="0.25">
      <c r="A449" s="77"/>
      <c r="B449" s="77"/>
      <c r="C449" s="77"/>
      <c r="D449" s="77"/>
      <c r="E449" s="77"/>
      <c r="F449" s="77"/>
      <c r="G449" s="77"/>
      <c r="H449" s="77"/>
      <c r="I449" s="77"/>
      <c r="J449" s="77"/>
      <c r="K449" s="77"/>
      <c r="L449" s="77"/>
      <c r="M449" s="77"/>
    </row>
    <row r="450" spans="1:13" x14ac:dyDescent="0.25">
      <c r="A450" s="77"/>
      <c r="B450" s="77"/>
      <c r="C450" s="77"/>
      <c r="D450" s="77"/>
      <c r="E450" s="77"/>
      <c r="F450" s="77"/>
      <c r="G450" s="77"/>
      <c r="H450" s="77"/>
      <c r="I450" s="77"/>
      <c r="J450" s="77"/>
      <c r="K450" s="77"/>
      <c r="L450" s="77"/>
      <c r="M450" s="77"/>
    </row>
    <row r="451" spans="1:13" x14ac:dyDescent="0.25">
      <c r="A451" s="77"/>
      <c r="B451" s="77"/>
      <c r="C451" s="77"/>
      <c r="D451" s="77"/>
      <c r="E451" s="77"/>
      <c r="F451" s="77"/>
      <c r="G451" s="77"/>
      <c r="H451" s="77"/>
      <c r="I451" s="77"/>
      <c r="J451" s="77"/>
      <c r="K451" s="77"/>
      <c r="L451" s="77"/>
      <c r="M451" s="77"/>
    </row>
    <row r="452" spans="1:13" x14ac:dyDescent="0.25">
      <c r="A452" s="77"/>
      <c r="B452" s="77"/>
      <c r="C452" s="77"/>
      <c r="D452" s="77"/>
      <c r="E452" s="77"/>
      <c r="F452" s="77"/>
      <c r="G452" s="77"/>
      <c r="H452" s="77"/>
      <c r="I452" s="77"/>
      <c r="J452" s="77"/>
      <c r="K452" s="77"/>
      <c r="L452" s="77"/>
      <c r="M452" s="77"/>
    </row>
    <row r="453" spans="1:13" x14ac:dyDescent="0.25">
      <c r="A453" s="77"/>
      <c r="B453" s="77"/>
      <c r="C453" s="77"/>
      <c r="D453" s="77"/>
      <c r="E453" s="77"/>
      <c r="F453" s="77"/>
      <c r="G453" s="77"/>
      <c r="H453" s="77"/>
      <c r="I453" s="77"/>
      <c r="J453" s="77"/>
      <c r="K453" s="77"/>
      <c r="L453" s="77"/>
      <c r="M453" s="77"/>
    </row>
    <row r="454" spans="1:13" x14ac:dyDescent="0.25">
      <c r="A454" s="77"/>
      <c r="B454" s="77"/>
      <c r="C454" s="77"/>
      <c r="D454" s="77"/>
      <c r="E454" s="77"/>
      <c r="F454" s="77"/>
      <c r="G454" s="77"/>
      <c r="H454" s="77"/>
      <c r="I454" s="77"/>
      <c r="J454" s="77"/>
      <c r="K454" s="77"/>
      <c r="L454" s="77"/>
      <c r="M454" s="77"/>
    </row>
    <row r="455" spans="1:13" x14ac:dyDescent="0.25">
      <c r="A455" s="77"/>
      <c r="B455" s="77"/>
      <c r="C455" s="77"/>
      <c r="D455" s="77"/>
      <c r="E455" s="77"/>
      <c r="F455" s="77"/>
      <c r="G455" s="77"/>
      <c r="H455" s="77"/>
      <c r="I455" s="77"/>
      <c r="J455" s="77"/>
      <c r="K455" s="77"/>
      <c r="L455" s="77"/>
      <c r="M455" s="77"/>
    </row>
    <row r="456" spans="1:13" x14ac:dyDescent="0.25">
      <c r="A456" s="77"/>
      <c r="B456" s="77"/>
      <c r="C456" s="77"/>
      <c r="D456" s="77"/>
      <c r="E456" s="77"/>
      <c r="F456" s="77"/>
      <c r="G456" s="77"/>
      <c r="H456" s="77"/>
      <c r="I456" s="77"/>
      <c r="J456" s="77"/>
      <c r="K456" s="77"/>
      <c r="L456" s="77"/>
      <c r="M456" s="77"/>
    </row>
    <row r="457" spans="1:13" x14ac:dyDescent="0.25">
      <c r="A457" s="77"/>
      <c r="B457" s="77"/>
      <c r="C457" s="77"/>
      <c r="D457" s="77"/>
      <c r="E457" s="77"/>
      <c r="F457" s="77"/>
      <c r="G457" s="77"/>
      <c r="H457" s="77"/>
      <c r="I457" s="77"/>
      <c r="J457" s="77"/>
      <c r="K457" s="77"/>
      <c r="L457" s="77"/>
      <c r="M457" s="77"/>
    </row>
    <row r="458" spans="1:13" x14ac:dyDescent="0.25">
      <c r="A458" s="77"/>
      <c r="B458" s="77"/>
      <c r="C458" s="77"/>
      <c r="D458" s="77"/>
      <c r="E458" s="77"/>
      <c r="F458" s="77"/>
      <c r="G458" s="77"/>
      <c r="H458" s="77"/>
      <c r="I458" s="77"/>
      <c r="J458" s="77"/>
      <c r="K458" s="77"/>
      <c r="L458" s="77"/>
      <c r="M458" s="77"/>
    </row>
    <row r="459" spans="1:13" x14ac:dyDescent="0.25">
      <c r="A459" s="77"/>
      <c r="B459" s="77"/>
      <c r="C459" s="77"/>
      <c r="D459" s="77"/>
      <c r="E459" s="77"/>
      <c r="F459" s="77"/>
      <c r="G459" s="77"/>
      <c r="H459" s="77"/>
      <c r="I459" s="77"/>
      <c r="J459" s="77"/>
      <c r="K459" s="77"/>
      <c r="L459" s="77"/>
      <c r="M459" s="77"/>
    </row>
    <row r="460" spans="1:13" x14ac:dyDescent="0.25">
      <c r="A460" s="77"/>
      <c r="B460" s="77"/>
      <c r="C460" s="77"/>
      <c r="D460" s="77"/>
      <c r="E460" s="77"/>
      <c r="F460" s="77"/>
      <c r="G460" s="77"/>
      <c r="H460" s="77"/>
      <c r="I460" s="77"/>
      <c r="J460" s="77"/>
      <c r="K460" s="77"/>
      <c r="L460" s="77"/>
      <c r="M460" s="77"/>
    </row>
    <row r="461" spans="1:13" x14ac:dyDescent="0.25">
      <c r="A461" s="77"/>
      <c r="B461" s="77"/>
      <c r="C461" s="77"/>
      <c r="D461" s="77"/>
      <c r="E461" s="77"/>
      <c r="F461" s="77"/>
      <c r="G461" s="77"/>
      <c r="H461" s="77"/>
      <c r="I461" s="77"/>
      <c r="J461" s="77"/>
      <c r="K461" s="77"/>
      <c r="L461" s="77"/>
      <c r="M461" s="77"/>
    </row>
    <row r="462" spans="1:13" x14ac:dyDescent="0.25">
      <c r="A462" s="77"/>
      <c r="B462" s="77"/>
      <c r="C462" s="77"/>
      <c r="D462" s="77"/>
      <c r="E462" s="77"/>
      <c r="F462" s="77"/>
      <c r="G462" s="77"/>
      <c r="H462" s="77"/>
      <c r="I462" s="77"/>
      <c r="J462" s="77"/>
      <c r="K462" s="77"/>
      <c r="L462" s="77"/>
      <c r="M462" s="77"/>
    </row>
    <row r="463" spans="1:13" x14ac:dyDescent="0.25">
      <c r="A463" s="77"/>
      <c r="B463" s="77"/>
      <c r="C463" s="77"/>
      <c r="D463" s="77"/>
      <c r="E463" s="77"/>
      <c r="F463" s="77"/>
      <c r="G463" s="77"/>
      <c r="H463" s="77"/>
      <c r="I463" s="77"/>
      <c r="J463" s="77"/>
      <c r="K463" s="77"/>
      <c r="L463" s="77"/>
      <c r="M463" s="77"/>
    </row>
    <row r="464" spans="1:13" x14ac:dyDescent="0.25">
      <c r="A464" s="77"/>
      <c r="B464" s="77"/>
      <c r="C464" s="77"/>
      <c r="D464" s="77"/>
      <c r="E464" s="77"/>
      <c r="F464" s="77"/>
      <c r="G464" s="77"/>
      <c r="H464" s="77"/>
      <c r="I464" s="77"/>
      <c r="J464" s="77"/>
      <c r="K464" s="77"/>
      <c r="L464" s="77"/>
      <c r="M464" s="77"/>
    </row>
    <row r="465" spans="1:13" x14ac:dyDescent="0.25">
      <c r="A465" s="77"/>
      <c r="B465" s="77"/>
      <c r="C465" s="77"/>
      <c r="D465" s="77"/>
      <c r="E465" s="77"/>
      <c r="F465" s="77"/>
      <c r="G465" s="77"/>
      <c r="H465" s="77"/>
      <c r="I465" s="77"/>
      <c r="J465" s="77"/>
      <c r="K465" s="77"/>
      <c r="L465" s="77"/>
      <c r="M465" s="77"/>
    </row>
    <row r="466" spans="1:13" x14ac:dyDescent="0.25">
      <c r="A466" s="77"/>
      <c r="B466" s="77"/>
      <c r="C466" s="77"/>
      <c r="D466" s="77"/>
      <c r="E466" s="77"/>
      <c r="F466" s="77"/>
      <c r="G466" s="77"/>
      <c r="H466" s="77"/>
      <c r="I466" s="77"/>
      <c r="J466" s="77"/>
      <c r="K466" s="77"/>
      <c r="L466" s="77"/>
      <c r="M466" s="77"/>
    </row>
    <row r="467" spans="1:13" x14ac:dyDescent="0.25">
      <c r="A467" s="77"/>
      <c r="B467" s="77"/>
      <c r="C467" s="77"/>
      <c r="D467" s="77"/>
      <c r="E467" s="77"/>
      <c r="F467" s="77"/>
      <c r="G467" s="77"/>
      <c r="H467" s="77"/>
      <c r="I467" s="77"/>
      <c r="J467" s="77"/>
      <c r="K467" s="77"/>
      <c r="L467" s="77"/>
      <c r="M467" s="77"/>
    </row>
    <row r="468" spans="1:13" x14ac:dyDescent="0.25">
      <c r="A468" s="77"/>
      <c r="B468" s="77"/>
      <c r="C468" s="77"/>
      <c r="D468" s="77"/>
      <c r="E468" s="77"/>
      <c r="F468" s="77"/>
      <c r="G468" s="77"/>
      <c r="H468" s="77"/>
      <c r="I468" s="77"/>
      <c r="J468" s="77"/>
      <c r="K468" s="77"/>
      <c r="L468" s="77"/>
      <c r="M468" s="77"/>
    </row>
    <row r="469" spans="1:13" x14ac:dyDescent="0.25">
      <c r="A469" s="77"/>
      <c r="B469" s="77"/>
      <c r="C469" s="77"/>
      <c r="D469" s="77"/>
      <c r="E469" s="77"/>
      <c r="F469" s="77"/>
      <c r="G469" s="77"/>
      <c r="H469" s="77"/>
      <c r="I469" s="77"/>
      <c r="J469" s="77"/>
      <c r="K469" s="77"/>
      <c r="L469" s="77"/>
      <c r="M469" s="77"/>
    </row>
    <row r="470" spans="1:13" x14ac:dyDescent="0.25">
      <c r="A470" s="77"/>
      <c r="B470" s="77"/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</row>
    <row r="471" spans="1:13" x14ac:dyDescent="0.25">
      <c r="A471" s="77"/>
      <c r="B471" s="77"/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</row>
    <row r="472" spans="1:13" x14ac:dyDescent="0.25">
      <c r="A472" s="77"/>
      <c r="B472" s="77"/>
      <c r="C472" s="77"/>
      <c r="D472" s="77"/>
      <c r="E472" s="77"/>
      <c r="F472" s="77"/>
      <c r="G472" s="77"/>
      <c r="H472" s="77"/>
      <c r="I472" s="77"/>
      <c r="J472" s="77"/>
      <c r="K472" s="77"/>
      <c r="L472" s="77"/>
      <c r="M472" s="77"/>
    </row>
    <row r="473" spans="1:13" x14ac:dyDescent="0.25">
      <c r="A473" s="77"/>
      <c r="B473" s="77"/>
      <c r="C473" s="77"/>
      <c r="D473" s="77"/>
      <c r="E473" s="77"/>
      <c r="F473" s="77"/>
      <c r="G473" s="77"/>
      <c r="H473" s="77"/>
      <c r="I473" s="77"/>
      <c r="J473" s="77"/>
      <c r="K473" s="77"/>
      <c r="L473" s="77"/>
      <c r="M473" s="77"/>
    </row>
    <row r="474" spans="1:13" x14ac:dyDescent="0.25">
      <c r="A474" s="77"/>
      <c r="B474" s="77"/>
      <c r="C474" s="77"/>
      <c r="D474" s="77"/>
      <c r="E474" s="77"/>
      <c r="F474" s="77"/>
      <c r="G474" s="77"/>
      <c r="H474" s="77"/>
      <c r="I474" s="77"/>
      <c r="J474" s="77"/>
      <c r="K474" s="77"/>
      <c r="L474" s="77"/>
      <c r="M474" s="77"/>
    </row>
    <row r="475" spans="1:13" x14ac:dyDescent="0.25">
      <c r="A475" s="77"/>
      <c r="B475" s="77"/>
      <c r="C475" s="77"/>
      <c r="D475" s="77"/>
      <c r="E475" s="77"/>
      <c r="F475" s="77"/>
      <c r="G475" s="77"/>
      <c r="H475" s="77"/>
      <c r="I475" s="77"/>
      <c r="J475" s="77"/>
      <c r="K475" s="77"/>
      <c r="L475" s="77"/>
      <c r="M475" s="77"/>
    </row>
    <row r="476" spans="1:13" x14ac:dyDescent="0.25">
      <c r="A476" s="77"/>
      <c r="B476" s="77"/>
      <c r="C476" s="77"/>
      <c r="D476" s="77"/>
      <c r="E476" s="77"/>
      <c r="F476" s="77"/>
      <c r="G476" s="77"/>
      <c r="H476" s="77"/>
      <c r="I476" s="77"/>
      <c r="J476" s="77"/>
      <c r="K476" s="77"/>
      <c r="L476" s="77"/>
      <c r="M476" s="77"/>
    </row>
    <row r="477" spans="1:13" x14ac:dyDescent="0.25">
      <c r="A477" s="77"/>
      <c r="B477" s="77"/>
      <c r="C477" s="77"/>
      <c r="D477" s="77"/>
      <c r="E477" s="77"/>
      <c r="F477" s="77"/>
      <c r="G477" s="77"/>
      <c r="H477" s="77"/>
      <c r="I477" s="77"/>
      <c r="J477" s="77"/>
      <c r="K477" s="77"/>
      <c r="L477" s="77"/>
      <c r="M477" s="77"/>
    </row>
    <row r="478" spans="1:13" x14ac:dyDescent="0.25">
      <c r="A478" s="77"/>
      <c r="B478" s="77"/>
      <c r="C478" s="77"/>
      <c r="D478" s="77"/>
      <c r="E478" s="77"/>
      <c r="F478" s="77"/>
      <c r="G478" s="77"/>
      <c r="H478" s="77"/>
      <c r="I478" s="77"/>
      <c r="J478" s="77"/>
      <c r="K478" s="77"/>
      <c r="L478" s="77"/>
      <c r="M478" s="77"/>
    </row>
    <row r="479" spans="1:13" x14ac:dyDescent="0.25">
      <c r="A479" s="77"/>
      <c r="B479" s="77"/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</row>
    <row r="480" spans="1:13" x14ac:dyDescent="0.25">
      <c r="A480" s="77"/>
      <c r="B480" s="77"/>
      <c r="C480" s="77"/>
      <c r="D480" s="77"/>
      <c r="E480" s="77"/>
      <c r="F480" s="77"/>
      <c r="G480" s="77"/>
      <c r="H480" s="77"/>
      <c r="I480" s="77"/>
      <c r="J480" s="77"/>
      <c r="K480" s="77"/>
      <c r="L480" s="77"/>
      <c r="M480" s="77"/>
    </row>
    <row r="481" spans="1:13" x14ac:dyDescent="0.25">
      <c r="A481" s="77"/>
      <c r="B481" s="77"/>
      <c r="C481" s="77"/>
      <c r="D481" s="77"/>
      <c r="E481" s="77"/>
      <c r="F481" s="77"/>
      <c r="G481" s="77"/>
      <c r="H481" s="77"/>
      <c r="I481" s="77"/>
      <c r="J481" s="77"/>
      <c r="K481" s="77"/>
      <c r="L481" s="77"/>
      <c r="M481" s="77"/>
    </row>
    <row r="482" spans="1:13" x14ac:dyDescent="0.25">
      <c r="A482" s="77"/>
      <c r="B482" s="77"/>
      <c r="C482" s="77"/>
      <c r="D482" s="77"/>
      <c r="E482" s="77"/>
      <c r="F482" s="77"/>
      <c r="G482" s="77"/>
      <c r="H482" s="77"/>
      <c r="I482" s="77"/>
      <c r="J482" s="77"/>
      <c r="K482" s="77"/>
      <c r="L482" s="77"/>
      <c r="M482" s="77"/>
    </row>
    <row r="483" spans="1:13" x14ac:dyDescent="0.25">
      <c r="A483" s="77"/>
      <c r="B483" s="77"/>
      <c r="C483" s="77"/>
      <c r="D483" s="77"/>
      <c r="E483" s="77"/>
      <c r="F483" s="77"/>
      <c r="G483" s="77"/>
      <c r="H483" s="77"/>
      <c r="I483" s="77"/>
      <c r="J483" s="77"/>
      <c r="K483" s="77"/>
      <c r="L483" s="77"/>
      <c r="M483" s="77"/>
    </row>
    <row r="484" spans="1:13" x14ac:dyDescent="0.25">
      <c r="A484" s="77"/>
      <c r="B484" s="77"/>
      <c r="C484" s="77"/>
      <c r="D484" s="77"/>
      <c r="E484" s="77"/>
      <c r="F484" s="77"/>
      <c r="G484" s="77"/>
      <c r="H484" s="77"/>
      <c r="I484" s="77"/>
      <c r="J484" s="77"/>
      <c r="K484" s="77"/>
      <c r="L484" s="77"/>
      <c r="M484" s="77"/>
    </row>
    <row r="485" spans="1:13" x14ac:dyDescent="0.25">
      <c r="A485" s="77"/>
      <c r="B485" s="77"/>
      <c r="C485" s="77"/>
      <c r="D485" s="77"/>
      <c r="E485" s="77"/>
      <c r="F485" s="77"/>
      <c r="G485" s="77"/>
      <c r="H485" s="77"/>
      <c r="I485" s="77"/>
      <c r="J485" s="77"/>
      <c r="K485" s="77"/>
      <c r="L485" s="77"/>
      <c r="M485" s="77"/>
    </row>
    <row r="486" spans="1:13" x14ac:dyDescent="0.25">
      <c r="A486" s="77"/>
      <c r="B486" s="77"/>
      <c r="C486" s="77"/>
      <c r="D486" s="77"/>
      <c r="E486" s="77"/>
      <c r="F486" s="77"/>
      <c r="G486" s="77"/>
      <c r="H486" s="77"/>
      <c r="I486" s="77"/>
      <c r="J486" s="77"/>
      <c r="K486" s="77"/>
      <c r="L486" s="77"/>
      <c r="M486" s="77"/>
    </row>
    <row r="487" spans="1:13" x14ac:dyDescent="0.25">
      <c r="A487" s="77"/>
      <c r="B487" s="77"/>
      <c r="C487" s="77"/>
      <c r="D487" s="77"/>
      <c r="E487" s="77"/>
      <c r="F487" s="77"/>
      <c r="G487" s="77"/>
      <c r="H487" s="77"/>
      <c r="I487" s="77"/>
      <c r="J487" s="77"/>
      <c r="K487" s="77"/>
      <c r="L487" s="77"/>
      <c r="M487" s="77"/>
    </row>
    <row r="488" spans="1:13" x14ac:dyDescent="0.25">
      <c r="A488" s="77"/>
      <c r="B488" s="77"/>
      <c r="C488" s="77"/>
      <c r="D488" s="77"/>
      <c r="E488" s="77"/>
      <c r="F488" s="77"/>
      <c r="G488" s="77"/>
      <c r="H488" s="77"/>
      <c r="I488" s="77"/>
      <c r="J488" s="77"/>
      <c r="K488" s="77"/>
      <c r="L488" s="77"/>
      <c r="M488" s="77"/>
    </row>
    <row r="489" spans="1:13" x14ac:dyDescent="0.25">
      <c r="A489" s="77"/>
      <c r="B489" s="77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</row>
    <row r="490" spans="1:13" x14ac:dyDescent="0.25">
      <c r="A490" s="77"/>
      <c r="B490" s="77"/>
      <c r="C490" s="77"/>
      <c r="D490" s="77"/>
      <c r="E490" s="77"/>
      <c r="F490" s="77"/>
      <c r="G490" s="77"/>
      <c r="H490" s="77"/>
      <c r="I490" s="77"/>
      <c r="J490" s="77"/>
      <c r="K490" s="77"/>
      <c r="L490" s="77"/>
      <c r="M490" s="77"/>
    </row>
    <row r="491" spans="1:13" x14ac:dyDescent="0.25">
      <c r="A491" s="77"/>
      <c r="B491" s="77"/>
      <c r="C491" s="77"/>
      <c r="D491" s="77"/>
      <c r="E491" s="77"/>
      <c r="F491" s="77"/>
      <c r="G491" s="77"/>
      <c r="H491" s="77"/>
      <c r="I491" s="77"/>
      <c r="J491" s="77"/>
      <c r="K491" s="77"/>
      <c r="L491" s="77"/>
      <c r="M491" s="77"/>
    </row>
    <row r="492" spans="1:13" x14ac:dyDescent="0.25">
      <c r="A492" s="77"/>
      <c r="B492" s="77"/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</row>
    <row r="493" spans="1:13" x14ac:dyDescent="0.25">
      <c r="A493" s="77"/>
      <c r="B493" s="77"/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</row>
    <row r="494" spans="1:13" x14ac:dyDescent="0.25">
      <c r="A494" s="77"/>
      <c r="B494" s="77"/>
      <c r="C494" s="77"/>
      <c r="D494" s="77"/>
      <c r="E494" s="77"/>
      <c r="F494" s="77"/>
      <c r="G494" s="77"/>
      <c r="H494" s="77"/>
      <c r="I494" s="77"/>
      <c r="J494" s="77"/>
      <c r="K494" s="77"/>
      <c r="L494" s="77"/>
      <c r="M494" s="77"/>
    </row>
    <row r="495" spans="1:13" x14ac:dyDescent="0.25">
      <c r="A495" s="77"/>
      <c r="B495" s="77"/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</row>
    <row r="496" spans="1:13" x14ac:dyDescent="0.25">
      <c r="A496" s="77"/>
      <c r="B496" s="77"/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</row>
    <row r="497" spans="1:13" x14ac:dyDescent="0.25">
      <c r="A497" s="77"/>
      <c r="B497" s="77"/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</row>
    <row r="498" spans="1:13" x14ac:dyDescent="0.25">
      <c r="A498" s="77"/>
      <c r="B498" s="77"/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</row>
    <row r="499" spans="1:13" x14ac:dyDescent="0.25">
      <c r="A499" s="77"/>
      <c r="B499" s="77"/>
      <c r="C499" s="77"/>
      <c r="D499" s="77"/>
      <c r="E499" s="77"/>
      <c r="F499" s="77"/>
      <c r="G499" s="77"/>
      <c r="H499" s="77"/>
      <c r="I499" s="77"/>
      <c r="J499" s="77"/>
      <c r="K499" s="77"/>
      <c r="L499" s="77"/>
      <c r="M499" s="77"/>
    </row>
    <row r="500" spans="1:13" x14ac:dyDescent="0.25">
      <c r="A500" s="77"/>
      <c r="B500" s="77"/>
      <c r="C500" s="77"/>
      <c r="D500" s="77"/>
      <c r="E500" s="77"/>
      <c r="F500" s="77"/>
      <c r="G500" s="77"/>
      <c r="H500" s="77"/>
      <c r="I500" s="77"/>
      <c r="J500" s="77"/>
      <c r="K500" s="77"/>
      <c r="L500" s="77"/>
      <c r="M500" s="77"/>
    </row>
    <row r="501" spans="1:13" x14ac:dyDescent="0.25">
      <c r="A501" s="77"/>
      <c r="B501" s="77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</row>
    <row r="502" spans="1:13" x14ac:dyDescent="0.25">
      <c r="A502" s="77"/>
      <c r="B502" s="77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</row>
    <row r="503" spans="1:13" x14ac:dyDescent="0.25">
      <c r="A503" s="77"/>
      <c r="B503" s="77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</row>
    <row r="504" spans="1:13" x14ac:dyDescent="0.25">
      <c r="A504" s="77"/>
      <c r="B504" s="77"/>
      <c r="C504" s="77"/>
      <c r="D504" s="77"/>
      <c r="E504" s="77"/>
      <c r="F504" s="77"/>
      <c r="G504" s="77"/>
      <c r="H504" s="77"/>
      <c r="I504" s="77"/>
      <c r="J504" s="77"/>
      <c r="K504" s="77"/>
      <c r="L504" s="77"/>
      <c r="M504" s="77"/>
    </row>
    <row r="505" spans="1:13" x14ac:dyDescent="0.25">
      <c r="A505" s="77"/>
      <c r="B505" s="77"/>
      <c r="C505" s="77"/>
      <c r="D505" s="77"/>
      <c r="E505" s="77"/>
      <c r="F505" s="77"/>
      <c r="G505" s="77"/>
      <c r="H505" s="77"/>
      <c r="I505" s="77"/>
      <c r="J505" s="77"/>
      <c r="K505" s="77"/>
      <c r="L505" s="77"/>
      <c r="M505" s="77"/>
    </row>
    <row r="506" spans="1:13" x14ac:dyDescent="0.25">
      <c r="A506" s="77"/>
      <c r="B506" s="77"/>
      <c r="C506" s="77"/>
      <c r="D506" s="77"/>
      <c r="E506" s="77"/>
      <c r="F506" s="77"/>
      <c r="G506" s="77"/>
      <c r="H506" s="77"/>
      <c r="I506" s="77"/>
      <c r="J506" s="77"/>
      <c r="K506" s="77"/>
      <c r="L506" s="77"/>
      <c r="M506" s="77"/>
    </row>
    <row r="507" spans="1:13" x14ac:dyDescent="0.25">
      <c r="A507" s="77"/>
      <c r="B507" s="77"/>
      <c r="C507" s="77"/>
      <c r="D507" s="77"/>
      <c r="E507" s="77"/>
      <c r="F507" s="77"/>
      <c r="G507" s="77"/>
      <c r="H507" s="77"/>
      <c r="I507" s="77"/>
      <c r="J507" s="77"/>
      <c r="K507" s="77"/>
      <c r="L507" s="77"/>
      <c r="M507" s="77"/>
    </row>
    <row r="508" spans="1:13" x14ac:dyDescent="0.25">
      <c r="A508" s="77"/>
      <c r="B508" s="77"/>
      <c r="C508" s="77"/>
      <c r="D508" s="77"/>
      <c r="E508" s="77"/>
      <c r="F508" s="77"/>
      <c r="G508" s="77"/>
      <c r="H508" s="77"/>
      <c r="I508" s="77"/>
      <c r="J508" s="77"/>
      <c r="K508" s="77"/>
      <c r="L508" s="77"/>
      <c r="M508" s="77"/>
    </row>
    <row r="509" spans="1:13" x14ac:dyDescent="0.25">
      <c r="A509" s="77"/>
      <c r="B509" s="77"/>
      <c r="C509" s="77"/>
      <c r="D509" s="77"/>
      <c r="E509" s="77"/>
      <c r="F509" s="77"/>
      <c r="G509" s="77"/>
      <c r="H509" s="77"/>
      <c r="I509" s="77"/>
      <c r="J509" s="77"/>
      <c r="K509" s="77"/>
      <c r="L509" s="77"/>
      <c r="M509" s="77"/>
    </row>
    <row r="510" spans="1:13" x14ac:dyDescent="0.25">
      <c r="A510" s="77"/>
      <c r="B510" s="77"/>
      <c r="C510" s="77"/>
      <c r="D510" s="77"/>
      <c r="E510" s="77"/>
      <c r="F510" s="77"/>
      <c r="G510" s="77"/>
      <c r="H510" s="77"/>
      <c r="I510" s="77"/>
      <c r="J510" s="77"/>
      <c r="K510" s="77"/>
      <c r="L510" s="77"/>
      <c r="M510" s="77"/>
    </row>
    <row r="511" spans="1:13" x14ac:dyDescent="0.25">
      <c r="A511" s="77"/>
      <c r="B511" s="77"/>
      <c r="C511" s="77"/>
      <c r="D511" s="77"/>
      <c r="E511" s="77"/>
      <c r="F511" s="77"/>
      <c r="G511" s="77"/>
      <c r="H511" s="77"/>
      <c r="I511" s="77"/>
      <c r="J511" s="77"/>
      <c r="K511" s="77"/>
      <c r="L511" s="77"/>
      <c r="M511" s="77"/>
    </row>
    <row r="512" spans="1:13" x14ac:dyDescent="0.25">
      <c r="A512" s="77"/>
      <c r="B512" s="77"/>
      <c r="C512" s="77"/>
      <c r="D512" s="77"/>
      <c r="E512" s="77"/>
      <c r="F512" s="77"/>
      <c r="G512" s="77"/>
      <c r="H512" s="77"/>
      <c r="I512" s="77"/>
      <c r="J512" s="77"/>
      <c r="K512" s="77"/>
      <c r="L512" s="77"/>
      <c r="M512" s="77"/>
    </row>
    <row r="513" spans="1:13" x14ac:dyDescent="0.25">
      <c r="A513" s="77"/>
      <c r="B513" s="77"/>
      <c r="C513" s="77"/>
      <c r="D513" s="77"/>
      <c r="E513" s="77"/>
      <c r="F513" s="77"/>
      <c r="G513" s="77"/>
      <c r="H513" s="77"/>
      <c r="I513" s="77"/>
      <c r="J513" s="77"/>
      <c r="K513" s="77"/>
      <c r="L513" s="77"/>
      <c r="M513" s="77"/>
    </row>
    <row r="514" spans="1:13" x14ac:dyDescent="0.25">
      <c r="A514" s="77"/>
      <c r="B514" s="77"/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</row>
    <row r="515" spans="1:13" x14ac:dyDescent="0.25">
      <c r="A515" s="77"/>
      <c r="B515" s="77"/>
      <c r="C515" s="77"/>
      <c r="D515" s="77"/>
      <c r="E515" s="77"/>
      <c r="F515" s="77"/>
      <c r="G515" s="77"/>
      <c r="H515" s="77"/>
      <c r="I515" s="77"/>
      <c r="J515" s="77"/>
      <c r="K515" s="77"/>
      <c r="L515" s="77"/>
      <c r="M515" s="77"/>
    </row>
    <row r="516" spans="1:13" x14ac:dyDescent="0.25">
      <c r="A516" s="77"/>
      <c r="B516" s="77"/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</row>
    <row r="517" spans="1:13" x14ac:dyDescent="0.25">
      <c r="A517" s="77"/>
      <c r="B517" s="77"/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</row>
    <row r="518" spans="1:13" x14ac:dyDescent="0.25">
      <c r="A518" s="77"/>
      <c r="B518" s="77"/>
      <c r="C518" s="77"/>
      <c r="D518" s="77"/>
      <c r="E518" s="77"/>
      <c r="F518" s="77"/>
      <c r="G518" s="77"/>
      <c r="H518" s="77"/>
      <c r="I518" s="77"/>
      <c r="J518" s="77"/>
      <c r="K518" s="77"/>
      <c r="L518" s="77"/>
      <c r="M518" s="77"/>
    </row>
    <row r="519" spans="1:13" x14ac:dyDescent="0.25">
      <c r="A519" s="77"/>
      <c r="B519" s="77"/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</row>
    <row r="520" spans="1:13" x14ac:dyDescent="0.25">
      <c r="A520" s="77"/>
      <c r="B520" s="77"/>
      <c r="C520" s="77"/>
      <c r="D520" s="77"/>
      <c r="E520" s="77"/>
      <c r="F520" s="77"/>
      <c r="G520" s="77"/>
      <c r="H520" s="77"/>
      <c r="I520" s="77"/>
      <c r="J520" s="77"/>
      <c r="K520" s="77"/>
      <c r="L520" s="77"/>
      <c r="M520" s="77"/>
    </row>
    <row r="521" spans="1:13" x14ac:dyDescent="0.25">
      <c r="A521" s="77"/>
      <c r="B521" s="77"/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</row>
    <row r="522" spans="1:13" x14ac:dyDescent="0.25">
      <c r="A522" s="77"/>
      <c r="B522" s="77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</row>
    <row r="523" spans="1:13" x14ac:dyDescent="0.25">
      <c r="A523" s="77"/>
      <c r="B523" s="77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</row>
    <row r="524" spans="1:13" x14ac:dyDescent="0.25">
      <c r="A524" s="77"/>
      <c r="B524" s="77"/>
      <c r="C524" s="77"/>
      <c r="D524" s="77"/>
      <c r="E524" s="77"/>
      <c r="F524" s="77"/>
      <c r="G524" s="77"/>
      <c r="H524" s="77"/>
      <c r="I524" s="77"/>
      <c r="J524" s="77"/>
      <c r="K524" s="77"/>
      <c r="L524" s="77"/>
      <c r="M524" s="77"/>
    </row>
    <row r="525" spans="1:13" x14ac:dyDescent="0.25">
      <c r="A525" s="77"/>
      <c r="B525" s="77"/>
      <c r="C525" s="77"/>
      <c r="D525" s="77"/>
      <c r="E525" s="77"/>
      <c r="F525" s="77"/>
      <c r="G525" s="77"/>
      <c r="H525" s="77"/>
      <c r="I525" s="77"/>
      <c r="J525" s="77"/>
      <c r="K525" s="77"/>
      <c r="L525" s="77"/>
      <c r="M525" s="77"/>
    </row>
    <row r="526" spans="1:13" x14ac:dyDescent="0.25">
      <c r="A526" s="77"/>
      <c r="B526" s="77"/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</row>
    <row r="527" spans="1:13" x14ac:dyDescent="0.25">
      <c r="A527" s="77"/>
      <c r="B527" s="77"/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</row>
    <row r="528" spans="1:13" x14ac:dyDescent="0.25">
      <c r="A528" s="77"/>
      <c r="B528" s="77"/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</row>
    <row r="529" spans="1:13" x14ac:dyDescent="0.25">
      <c r="A529" s="77"/>
      <c r="B529" s="77"/>
      <c r="C529" s="77"/>
      <c r="D529" s="77"/>
      <c r="E529" s="77"/>
      <c r="F529" s="77"/>
      <c r="G529" s="77"/>
      <c r="H529" s="77"/>
      <c r="I529" s="77"/>
      <c r="J529" s="77"/>
      <c r="K529" s="77"/>
      <c r="L529" s="77"/>
      <c r="M529" s="77"/>
    </row>
    <row r="530" spans="1:13" x14ac:dyDescent="0.25">
      <c r="A530" s="77"/>
      <c r="B530" s="77"/>
      <c r="C530" s="77"/>
      <c r="D530" s="77"/>
      <c r="E530" s="77"/>
      <c r="F530" s="77"/>
      <c r="G530" s="77"/>
      <c r="H530" s="77"/>
      <c r="I530" s="77"/>
      <c r="J530" s="77"/>
      <c r="K530" s="77"/>
      <c r="L530" s="77"/>
      <c r="M530" s="77"/>
    </row>
    <row r="531" spans="1:13" x14ac:dyDescent="0.25">
      <c r="A531" s="77"/>
      <c r="B531" s="77"/>
      <c r="C531" s="77"/>
      <c r="D531" s="77"/>
      <c r="E531" s="77"/>
      <c r="F531" s="77"/>
      <c r="G531" s="77"/>
      <c r="H531" s="77"/>
      <c r="I531" s="77"/>
      <c r="J531" s="77"/>
      <c r="K531" s="77"/>
      <c r="L531" s="77"/>
      <c r="M531" s="77"/>
    </row>
    <row r="532" spans="1:13" x14ac:dyDescent="0.25">
      <c r="A532" s="77"/>
      <c r="B532" s="77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</row>
    <row r="533" spans="1:13" x14ac:dyDescent="0.25">
      <c r="A533" s="77"/>
      <c r="B533" s="77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</row>
    <row r="534" spans="1:13" x14ac:dyDescent="0.25">
      <c r="A534" s="77"/>
      <c r="B534" s="77"/>
      <c r="C534" s="77"/>
      <c r="D534" s="77"/>
      <c r="E534" s="77"/>
      <c r="F534" s="77"/>
      <c r="G534" s="77"/>
      <c r="H534" s="77"/>
      <c r="I534" s="77"/>
      <c r="J534" s="77"/>
      <c r="K534" s="77"/>
      <c r="L534" s="77"/>
      <c r="M534" s="77"/>
    </row>
    <row r="535" spans="1:13" x14ac:dyDescent="0.25">
      <c r="A535" s="77"/>
      <c r="B535" s="77"/>
      <c r="C535" s="77"/>
      <c r="D535" s="77"/>
      <c r="E535" s="77"/>
      <c r="F535" s="77"/>
      <c r="G535" s="77"/>
      <c r="H535" s="77"/>
      <c r="I535" s="77"/>
      <c r="J535" s="77"/>
      <c r="K535" s="77"/>
      <c r="L535" s="77"/>
      <c r="M535" s="77"/>
    </row>
    <row r="536" spans="1:13" x14ac:dyDescent="0.25">
      <c r="A536" s="77"/>
      <c r="B536" s="77"/>
      <c r="C536" s="77"/>
      <c r="D536" s="77"/>
      <c r="E536" s="77"/>
      <c r="F536" s="77"/>
      <c r="G536" s="77"/>
      <c r="H536" s="77"/>
      <c r="I536" s="77"/>
      <c r="J536" s="77"/>
      <c r="K536" s="77"/>
      <c r="L536" s="77"/>
      <c r="M536" s="77"/>
    </row>
    <row r="537" spans="1:13" x14ac:dyDescent="0.25">
      <c r="A537" s="77"/>
      <c r="B537" s="77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</row>
    <row r="538" spans="1:13" x14ac:dyDescent="0.25">
      <c r="A538" s="77"/>
      <c r="B538" s="77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</row>
    <row r="539" spans="1:13" x14ac:dyDescent="0.25">
      <c r="A539" s="77"/>
      <c r="B539" s="77"/>
      <c r="C539" s="77"/>
      <c r="D539" s="77"/>
      <c r="E539" s="77"/>
      <c r="F539" s="77"/>
      <c r="G539" s="77"/>
      <c r="H539" s="77"/>
      <c r="I539" s="77"/>
      <c r="J539" s="77"/>
      <c r="K539" s="77"/>
      <c r="L539" s="77"/>
      <c r="M539" s="77"/>
    </row>
    <row r="540" spans="1:13" x14ac:dyDescent="0.25">
      <c r="A540" s="77"/>
      <c r="B540" s="77"/>
      <c r="C540" s="77"/>
      <c r="D540" s="77"/>
      <c r="E540" s="77"/>
      <c r="F540" s="77"/>
      <c r="G540" s="77"/>
      <c r="H540" s="77"/>
      <c r="I540" s="77"/>
      <c r="J540" s="77"/>
      <c r="K540" s="77"/>
      <c r="L540" s="77"/>
      <c r="M540" s="77"/>
    </row>
    <row r="541" spans="1:13" x14ac:dyDescent="0.25">
      <c r="A541" s="77"/>
      <c r="B541" s="77"/>
      <c r="C541" s="77"/>
      <c r="D541" s="77"/>
      <c r="E541" s="77"/>
      <c r="F541" s="77"/>
      <c r="G541" s="77"/>
      <c r="H541" s="77"/>
      <c r="I541" s="77"/>
      <c r="J541" s="77"/>
      <c r="K541" s="77"/>
      <c r="L541" s="77"/>
      <c r="M541" s="77"/>
    </row>
    <row r="542" spans="1:13" x14ac:dyDescent="0.25">
      <c r="A542" s="77"/>
      <c r="B542" s="77"/>
      <c r="C542" s="77"/>
      <c r="D542" s="77"/>
      <c r="E542" s="77"/>
      <c r="F542" s="77"/>
      <c r="G542" s="77"/>
      <c r="H542" s="77"/>
      <c r="I542" s="77"/>
      <c r="J542" s="77"/>
      <c r="K542" s="77"/>
      <c r="L542" s="77"/>
      <c r="M542" s="77"/>
    </row>
    <row r="543" spans="1:13" x14ac:dyDescent="0.25">
      <c r="A543" s="77"/>
      <c r="B543" s="77"/>
      <c r="C543" s="77"/>
      <c r="D543" s="77"/>
      <c r="E543" s="77"/>
      <c r="F543" s="77"/>
      <c r="G543" s="77"/>
      <c r="H543" s="77"/>
      <c r="I543" s="77"/>
      <c r="J543" s="77"/>
      <c r="K543" s="77"/>
      <c r="L543" s="77"/>
      <c r="M543" s="77"/>
    </row>
    <row r="544" spans="1:13" x14ac:dyDescent="0.25">
      <c r="A544" s="77"/>
      <c r="B544" s="77"/>
      <c r="C544" s="77"/>
      <c r="D544" s="77"/>
      <c r="E544" s="77"/>
      <c r="F544" s="77"/>
      <c r="G544" s="77"/>
      <c r="H544" s="77"/>
      <c r="I544" s="77"/>
      <c r="J544" s="77"/>
      <c r="K544" s="77"/>
      <c r="L544" s="77"/>
      <c r="M544" s="77"/>
    </row>
    <row r="545" spans="1:13" x14ac:dyDescent="0.25">
      <c r="A545" s="77"/>
      <c r="B545" s="77"/>
      <c r="C545" s="77"/>
      <c r="D545" s="77"/>
      <c r="E545" s="77"/>
      <c r="F545" s="77"/>
      <c r="G545" s="77"/>
      <c r="H545" s="77"/>
      <c r="I545" s="77"/>
      <c r="J545" s="77"/>
      <c r="K545" s="77"/>
      <c r="L545" s="77"/>
      <c r="M545" s="77"/>
    </row>
    <row r="546" spans="1:13" x14ac:dyDescent="0.25">
      <c r="A546" s="77"/>
      <c r="B546" s="77"/>
      <c r="C546" s="77"/>
      <c r="D546" s="77"/>
      <c r="E546" s="77"/>
      <c r="F546" s="77"/>
      <c r="G546" s="77"/>
      <c r="H546" s="77"/>
      <c r="I546" s="77"/>
      <c r="J546" s="77"/>
      <c r="K546" s="77"/>
      <c r="L546" s="77"/>
      <c r="M546" s="77"/>
    </row>
    <row r="547" spans="1:13" x14ac:dyDescent="0.25">
      <c r="A547" s="77"/>
      <c r="B547" s="77"/>
      <c r="C547" s="77"/>
      <c r="D547" s="77"/>
      <c r="E547" s="77"/>
      <c r="F547" s="77"/>
      <c r="G547" s="77"/>
      <c r="H547" s="77"/>
      <c r="I547" s="77"/>
      <c r="J547" s="77"/>
      <c r="K547" s="77"/>
      <c r="L547" s="77"/>
      <c r="M547" s="77"/>
    </row>
    <row r="548" spans="1:13" x14ac:dyDescent="0.25">
      <c r="A548" s="77"/>
      <c r="B548" s="77"/>
      <c r="C548" s="77"/>
      <c r="D548" s="77"/>
      <c r="E548" s="77"/>
      <c r="F548" s="77"/>
      <c r="G548" s="77"/>
      <c r="H548" s="77"/>
      <c r="I548" s="77"/>
      <c r="J548" s="77"/>
      <c r="K548" s="77"/>
      <c r="L548" s="77"/>
      <c r="M548" s="77"/>
    </row>
    <row r="549" spans="1:13" x14ac:dyDescent="0.25">
      <c r="A549" s="77"/>
      <c r="B549" s="77"/>
      <c r="C549" s="77"/>
      <c r="D549" s="77"/>
      <c r="E549" s="77"/>
      <c r="F549" s="77"/>
      <c r="G549" s="77"/>
      <c r="H549" s="77"/>
      <c r="I549" s="77"/>
      <c r="J549" s="77"/>
      <c r="K549" s="77"/>
      <c r="L549" s="77"/>
      <c r="M549" s="77"/>
    </row>
    <row r="550" spans="1:13" x14ac:dyDescent="0.25">
      <c r="A550" s="77"/>
      <c r="B550" s="77"/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</row>
    <row r="551" spans="1:13" x14ac:dyDescent="0.25">
      <c r="A551" s="77"/>
      <c r="B551" s="77"/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</row>
    <row r="552" spans="1:13" x14ac:dyDescent="0.25">
      <c r="A552" s="77"/>
      <c r="B552" s="77"/>
      <c r="C552" s="77"/>
      <c r="D552" s="77"/>
      <c r="E552" s="77"/>
      <c r="F552" s="77"/>
      <c r="G552" s="77"/>
      <c r="H552" s="77"/>
      <c r="I552" s="77"/>
      <c r="J552" s="77"/>
      <c r="K552" s="77"/>
      <c r="L552" s="77"/>
      <c r="M552" s="77"/>
    </row>
    <row r="553" spans="1:13" x14ac:dyDescent="0.25">
      <c r="A553" s="77"/>
      <c r="B553" s="77"/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</row>
    <row r="554" spans="1:13" x14ac:dyDescent="0.25">
      <c r="A554" s="77"/>
      <c r="B554" s="77"/>
      <c r="C554" s="77"/>
      <c r="D554" s="77"/>
      <c r="E554" s="77"/>
      <c r="F554" s="77"/>
      <c r="G554" s="77"/>
      <c r="H554" s="77"/>
      <c r="I554" s="77"/>
      <c r="J554" s="77"/>
      <c r="K554" s="77"/>
      <c r="L554" s="77"/>
      <c r="M554" s="77"/>
    </row>
    <row r="555" spans="1:13" x14ac:dyDescent="0.25">
      <c r="A555" s="77"/>
      <c r="B555" s="77"/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</row>
    <row r="556" spans="1:13" x14ac:dyDescent="0.25">
      <c r="A556" s="77"/>
      <c r="B556" s="77"/>
      <c r="C556" s="77"/>
      <c r="D556" s="77"/>
      <c r="E556" s="77"/>
      <c r="F556" s="77"/>
      <c r="G556" s="77"/>
      <c r="H556" s="77"/>
      <c r="I556" s="77"/>
      <c r="J556" s="77"/>
      <c r="K556" s="77"/>
      <c r="L556" s="77"/>
      <c r="M556" s="77"/>
    </row>
    <row r="557" spans="1:13" x14ac:dyDescent="0.25">
      <c r="A557" s="77"/>
      <c r="B557" s="77"/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</row>
    <row r="558" spans="1:13" x14ac:dyDescent="0.25">
      <c r="A558" s="77"/>
      <c r="B558" s="77"/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</row>
    <row r="559" spans="1:13" x14ac:dyDescent="0.25">
      <c r="A559" s="77"/>
      <c r="B559" s="77"/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</row>
    <row r="560" spans="1:13" x14ac:dyDescent="0.25">
      <c r="A560" s="77"/>
      <c r="B560" s="77"/>
      <c r="C560" s="77"/>
      <c r="D560" s="77"/>
      <c r="E560" s="77"/>
      <c r="F560" s="77"/>
      <c r="G560" s="77"/>
      <c r="H560" s="77"/>
      <c r="I560" s="77"/>
      <c r="J560" s="77"/>
      <c r="K560" s="77"/>
      <c r="L560" s="77"/>
      <c r="M560" s="77"/>
    </row>
    <row r="561" spans="1:13" x14ac:dyDescent="0.25">
      <c r="A561" s="77"/>
      <c r="B561" s="77"/>
      <c r="C561" s="77"/>
      <c r="D561" s="77"/>
      <c r="E561" s="77"/>
      <c r="F561" s="77"/>
      <c r="G561" s="77"/>
      <c r="H561" s="77"/>
      <c r="I561" s="77"/>
      <c r="J561" s="77"/>
      <c r="K561" s="77"/>
      <c r="L561" s="77"/>
      <c r="M561" s="77"/>
    </row>
    <row r="562" spans="1:13" x14ac:dyDescent="0.25">
      <c r="A562" s="77"/>
      <c r="B562" s="77"/>
      <c r="C562" s="77"/>
      <c r="D562" s="77"/>
      <c r="E562" s="77"/>
      <c r="F562" s="77"/>
      <c r="G562" s="77"/>
      <c r="H562" s="77"/>
      <c r="I562" s="77"/>
      <c r="J562" s="77"/>
      <c r="K562" s="77"/>
      <c r="L562" s="77"/>
      <c r="M562" s="77"/>
    </row>
    <row r="563" spans="1:13" x14ac:dyDescent="0.25">
      <c r="A563" s="77"/>
      <c r="B563" s="77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</row>
    <row r="564" spans="1:13" x14ac:dyDescent="0.25">
      <c r="A564" s="77"/>
      <c r="B564" s="77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</row>
    <row r="565" spans="1:13" x14ac:dyDescent="0.25">
      <c r="A565" s="77"/>
      <c r="B565" s="77"/>
      <c r="C565" s="77"/>
      <c r="D565" s="77"/>
      <c r="E565" s="77"/>
      <c r="F565" s="77"/>
      <c r="G565" s="77"/>
      <c r="H565" s="77"/>
      <c r="I565" s="77"/>
      <c r="J565" s="77"/>
      <c r="K565" s="77"/>
      <c r="L565" s="77"/>
      <c r="M565" s="77"/>
    </row>
    <row r="566" spans="1:13" x14ac:dyDescent="0.25">
      <c r="A566" s="77"/>
      <c r="B566" s="77"/>
      <c r="C566" s="77"/>
      <c r="D566" s="77"/>
      <c r="E566" s="77"/>
      <c r="F566" s="77"/>
      <c r="G566" s="77"/>
      <c r="H566" s="77"/>
      <c r="I566" s="77"/>
      <c r="J566" s="77"/>
      <c r="K566" s="77"/>
      <c r="L566" s="77"/>
      <c r="M566" s="77"/>
    </row>
    <row r="567" spans="1:13" x14ac:dyDescent="0.25">
      <c r="A567" s="77"/>
      <c r="B567" s="77"/>
      <c r="C567" s="77"/>
      <c r="D567" s="77"/>
      <c r="E567" s="77"/>
      <c r="F567" s="77"/>
      <c r="G567" s="77"/>
      <c r="H567" s="77"/>
      <c r="I567" s="77"/>
      <c r="J567" s="77"/>
      <c r="K567" s="77"/>
      <c r="L567" s="77"/>
      <c r="M567" s="77"/>
    </row>
    <row r="568" spans="1:13" x14ac:dyDescent="0.25">
      <c r="A568" s="77"/>
      <c r="B568" s="77"/>
      <c r="C568" s="77"/>
      <c r="D568" s="77"/>
      <c r="E568" s="77"/>
      <c r="F568" s="77"/>
      <c r="G568" s="77"/>
      <c r="H568" s="77"/>
      <c r="I568" s="77"/>
      <c r="J568" s="77"/>
      <c r="K568" s="77"/>
      <c r="L568" s="77"/>
      <c r="M568" s="77"/>
    </row>
    <row r="569" spans="1:13" x14ac:dyDescent="0.25">
      <c r="A569" s="77"/>
      <c r="B569" s="77"/>
      <c r="C569" s="77"/>
      <c r="D569" s="77"/>
      <c r="E569" s="77"/>
      <c r="F569" s="77"/>
      <c r="G569" s="77"/>
      <c r="H569" s="77"/>
      <c r="I569" s="77"/>
      <c r="J569" s="77"/>
      <c r="K569" s="77"/>
      <c r="L569" s="77"/>
      <c r="M569" s="77"/>
    </row>
    <row r="570" spans="1:13" x14ac:dyDescent="0.25">
      <c r="A570" s="77"/>
      <c r="B570" s="77"/>
      <c r="C570" s="77"/>
      <c r="D570" s="77"/>
      <c r="E570" s="77"/>
      <c r="F570" s="77"/>
      <c r="G570" s="77"/>
      <c r="H570" s="77"/>
      <c r="I570" s="77"/>
      <c r="J570" s="77"/>
      <c r="K570" s="77"/>
      <c r="L570" s="77"/>
      <c r="M570" s="77"/>
    </row>
    <row r="571" spans="1:13" x14ac:dyDescent="0.25">
      <c r="A571" s="77"/>
      <c r="B571" s="77"/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</row>
    <row r="572" spans="1:13" x14ac:dyDescent="0.25">
      <c r="A572" s="77"/>
      <c r="B572" s="77"/>
      <c r="C572" s="77"/>
      <c r="D572" s="77"/>
      <c r="E572" s="77"/>
      <c r="F572" s="77"/>
      <c r="G572" s="77"/>
      <c r="H572" s="77"/>
      <c r="I572" s="77"/>
      <c r="J572" s="77"/>
      <c r="K572" s="77"/>
      <c r="L572" s="77"/>
      <c r="M572" s="77"/>
    </row>
    <row r="573" spans="1:13" x14ac:dyDescent="0.25">
      <c r="A573" s="77"/>
      <c r="B573" s="77"/>
      <c r="C573" s="77"/>
      <c r="D573" s="77"/>
      <c r="E573" s="77"/>
      <c r="F573" s="77"/>
      <c r="G573" s="77"/>
      <c r="H573" s="77"/>
      <c r="I573" s="77"/>
      <c r="J573" s="77"/>
      <c r="K573" s="77"/>
      <c r="L573" s="77"/>
      <c r="M573" s="77"/>
    </row>
    <row r="574" spans="1:13" x14ac:dyDescent="0.25">
      <c r="A574" s="77"/>
      <c r="B574" s="77"/>
      <c r="C574" s="77"/>
      <c r="D574" s="77"/>
      <c r="E574" s="77"/>
      <c r="F574" s="77"/>
      <c r="G574" s="77"/>
      <c r="H574" s="77"/>
      <c r="I574" s="77"/>
      <c r="J574" s="77"/>
      <c r="K574" s="77"/>
      <c r="L574" s="77"/>
      <c r="M574" s="77"/>
    </row>
    <row r="575" spans="1:13" x14ac:dyDescent="0.25">
      <c r="A575" s="77"/>
      <c r="B575" s="77"/>
      <c r="C575" s="77"/>
      <c r="D575" s="77"/>
      <c r="E575" s="77"/>
      <c r="F575" s="77"/>
      <c r="G575" s="77"/>
      <c r="H575" s="77"/>
      <c r="I575" s="77"/>
      <c r="J575" s="77"/>
      <c r="K575" s="77"/>
      <c r="L575" s="77"/>
      <c r="M575" s="77"/>
    </row>
    <row r="576" spans="1:13" x14ac:dyDescent="0.25">
      <c r="A576" s="77"/>
      <c r="B576" s="77"/>
      <c r="C576" s="77"/>
      <c r="D576" s="77"/>
      <c r="E576" s="77"/>
      <c r="F576" s="77"/>
      <c r="G576" s="77"/>
      <c r="H576" s="77"/>
      <c r="I576" s="77"/>
      <c r="J576" s="77"/>
      <c r="K576" s="77"/>
      <c r="L576" s="77"/>
      <c r="M576" s="77"/>
    </row>
    <row r="577" spans="1:13" x14ac:dyDescent="0.25">
      <c r="A577" s="77"/>
      <c r="B577" s="77"/>
      <c r="C577" s="77"/>
      <c r="D577" s="77"/>
      <c r="E577" s="77"/>
      <c r="F577" s="77"/>
      <c r="G577" s="77"/>
      <c r="H577" s="77"/>
      <c r="I577" s="77"/>
      <c r="J577" s="77"/>
      <c r="K577" s="77"/>
      <c r="L577" s="77"/>
      <c r="M577" s="77"/>
    </row>
    <row r="578" spans="1:13" x14ac:dyDescent="0.25">
      <c r="A578" s="77"/>
      <c r="B578" s="77"/>
      <c r="C578" s="77"/>
      <c r="D578" s="77"/>
      <c r="E578" s="77"/>
      <c r="F578" s="77"/>
      <c r="G578" s="77"/>
      <c r="H578" s="77"/>
      <c r="I578" s="77"/>
      <c r="J578" s="77"/>
      <c r="K578" s="77"/>
      <c r="L578" s="77"/>
      <c r="M578" s="77"/>
    </row>
    <row r="579" spans="1:13" x14ac:dyDescent="0.25">
      <c r="A579" s="77"/>
      <c r="B579" s="77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</row>
    <row r="580" spans="1:13" x14ac:dyDescent="0.25">
      <c r="A580" s="77"/>
      <c r="B580" s="77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</row>
    <row r="581" spans="1:13" x14ac:dyDescent="0.25">
      <c r="A581" s="77"/>
      <c r="B581" s="77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</row>
    <row r="582" spans="1:13" x14ac:dyDescent="0.25">
      <c r="A582" s="77"/>
      <c r="B582" s="77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</row>
    <row r="583" spans="1:13" x14ac:dyDescent="0.25">
      <c r="A583" s="77"/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</row>
    <row r="584" spans="1:13" x14ac:dyDescent="0.25">
      <c r="A584" s="77"/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</row>
    <row r="585" spans="1:13" x14ac:dyDescent="0.25">
      <c r="A585" s="77"/>
      <c r="B585" s="77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</row>
    <row r="586" spans="1:13" x14ac:dyDescent="0.25">
      <c r="A586" s="77"/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</row>
    <row r="587" spans="1:13" x14ac:dyDescent="0.25">
      <c r="A587" s="77"/>
      <c r="B587" s="77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</row>
    <row r="588" spans="1:13" x14ac:dyDescent="0.25">
      <c r="A588" s="77"/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</row>
    <row r="589" spans="1:13" x14ac:dyDescent="0.25">
      <c r="A589" s="77"/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</row>
    <row r="590" spans="1:13" x14ac:dyDescent="0.25">
      <c r="A590" s="77"/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</row>
    <row r="591" spans="1:13" x14ac:dyDescent="0.25">
      <c r="A591" s="77"/>
      <c r="B591" s="77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</row>
    <row r="592" spans="1:13" x14ac:dyDescent="0.25">
      <c r="A592" s="77"/>
      <c r="B592" s="77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</row>
    <row r="593" spans="1:13" x14ac:dyDescent="0.25">
      <c r="A593" s="77"/>
      <c r="B593" s="77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</row>
    <row r="594" spans="1:13" x14ac:dyDescent="0.25">
      <c r="A594" s="77"/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</row>
    <row r="595" spans="1:13" x14ac:dyDescent="0.25">
      <c r="A595" s="77"/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</row>
    <row r="596" spans="1:13" x14ac:dyDescent="0.25">
      <c r="A596" s="77"/>
      <c r="B596" s="77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</row>
    <row r="597" spans="1:13" x14ac:dyDescent="0.25">
      <c r="A597" s="77"/>
      <c r="B597" s="77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</row>
    <row r="598" spans="1:13" x14ac:dyDescent="0.25">
      <c r="A598" s="77"/>
      <c r="B598" s="77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</row>
    <row r="599" spans="1:13" x14ac:dyDescent="0.25">
      <c r="A599" s="77"/>
      <c r="B599" s="77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</row>
    <row r="600" spans="1:13" x14ac:dyDescent="0.25">
      <c r="A600" s="77"/>
      <c r="B600" s="77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</row>
    <row r="601" spans="1:13" x14ac:dyDescent="0.25">
      <c r="A601" s="77"/>
      <c r="B601" s="77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</row>
    <row r="602" spans="1:13" x14ac:dyDescent="0.25">
      <c r="A602" s="77"/>
      <c r="B602" s="77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</row>
    <row r="603" spans="1:13" x14ac:dyDescent="0.25">
      <c r="A603" s="77"/>
      <c r="B603" s="77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</row>
    <row r="604" spans="1:13" x14ac:dyDescent="0.25">
      <c r="A604" s="77"/>
      <c r="B604" s="77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</row>
    <row r="605" spans="1:13" x14ac:dyDescent="0.25">
      <c r="A605" s="77"/>
      <c r="B605" s="77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</row>
    <row r="606" spans="1:13" x14ac:dyDescent="0.25">
      <c r="A606" s="77"/>
      <c r="B606" s="77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</row>
    <row r="607" spans="1:13" x14ac:dyDescent="0.25">
      <c r="A607" s="77"/>
      <c r="B607" s="77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</row>
    <row r="608" spans="1:13" x14ac:dyDescent="0.25">
      <c r="A608" s="77"/>
      <c r="B608" s="77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</row>
    <row r="609" spans="1:13" x14ac:dyDescent="0.25">
      <c r="A609" s="77"/>
      <c r="B609" s="77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</row>
    <row r="610" spans="1:13" x14ac:dyDescent="0.25">
      <c r="A610" s="77"/>
      <c r="B610" s="77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</row>
    <row r="611" spans="1:13" x14ac:dyDescent="0.25">
      <c r="A611" s="77"/>
      <c r="B611" s="77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</row>
  </sheetData>
  <mergeCells count="1968">
    <mergeCell ref="D228:F228"/>
    <mergeCell ref="G228:I228"/>
    <mergeCell ref="J228:L228"/>
    <mergeCell ref="M228:O228"/>
    <mergeCell ref="P228:R228"/>
    <mergeCell ref="S228:U228"/>
    <mergeCell ref="V228:X228"/>
    <mergeCell ref="Y228:AA228"/>
    <mergeCell ref="AB228:AD228"/>
    <mergeCell ref="AE228:AG228"/>
    <mergeCell ref="AH228:AJ228"/>
    <mergeCell ref="AK228:AM228"/>
    <mergeCell ref="D230:F230"/>
    <mergeCell ref="G230:I230"/>
    <mergeCell ref="J230:L230"/>
    <mergeCell ref="M230:O230"/>
    <mergeCell ref="P230:R230"/>
    <mergeCell ref="S230:U230"/>
    <mergeCell ref="V230:X230"/>
    <mergeCell ref="Y230:AA230"/>
    <mergeCell ref="AB230:AD230"/>
    <mergeCell ref="AE230:AG230"/>
    <mergeCell ref="AH230:AJ230"/>
    <mergeCell ref="AK230:AM230"/>
    <mergeCell ref="V203:X203"/>
    <mergeCell ref="Y203:AA203"/>
    <mergeCell ref="AB203:AD203"/>
    <mergeCell ref="AE203:AG203"/>
    <mergeCell ref="AH203:AJ203"/>
    <mergeCell ref="AK203:AM203"/>
    <mergeCell ref="D205:F205"/>
    <mergeCell ref="G205:I205"/>
    <mergeCell ref="J205:L205"/>
    <mergeCell ref="M205:O205"/>
    <mergeCell ref="P205:R205"/>
    <mergeCell ref="S205:U205"/>
    <mergeCell ref="V205:X205"/>
    <mergeCell ref="Y205:AA205"/>
    <mergeCell ref="AB205:AD205"/>
    <mergeCell ref="AE205:AG205"/>
    <mergeCell ref="AH205:AJ205"/>
    <mergeCell ref="AK205:AM205"/>
    <mergeCell ref="D203:F203"/>
    <mergeCell ref="G203:I203"/>
    <mergeCell ref="J203:L203"/>
    <mergeCell ref="M203:O203"/>
    <mergeCell ref="P203:R203"/>
    <mergeCell ref="S203:U203"/>
    <mergeCell ref="G199:I199"/>
    <mergeCell ref="J199:L199"/>
    <mergeCell ref="M199:O199"/>
    <mergeCell ref="P199:R199"/>
    <mergeCell ref="S199:U199"/>
    <mergeCell ref="V199:X199"/>
    <mergeCell ref="Y199:AA199"/>
    <mergeCell ref="AB199:AD199"/>
    <mergeCell ref="AE199:AG199"/>
    <mergeCell ref="AH199:AJ199"/>
    <mergeCell ref="AK199:AM199"/>
    <mergeCell ref="D201:F201"/>
    <mergeCell ref="G201:I201"/>
    <mergeCell ref="J201:L201"/>
    <mergeCell ref="M201:O201"/>
    <mergeCell ref="P201:R201"/>
    <mergeCell ref="S201:U201"/>
    <mergeCell ref="V201:X201"/>
    <mergeCell ref="Y201:AA201"/>
    <mergeCell ref="AB201:AD201"/>
    <mergeCell ref="AE201:AG201"/>
    <mergeCell ref="AH201:AJ201"/>
    <mergeCell ref="AK201:AM201"/>
    <mergeCell ref="AS246:AT246"/>
    <mergeCell ref="AS247:AT247"/>
    <mergeCell ref="AP284:AR284"/>
    <mergeCell ref="AP286:AR286"/>
    <mergeCell ref="AS113:AT113"/>
    <mergeCell ref="AP149:AR149"/>
    <mergeCell ref="AS150:AT150"/>
    <mergeCell ref="AP151:AR151"/>
    <mergeCell ref="AS151:AT151"/>
    <mergeCell ref="AS152:AT152"/>
    <mergeCell ref="AS153:AT153"/>
    <mergeCell ref="AP190:AR190"/>
    <mergeCell ref="AS191:AT191"/>
    <mergeCell ref="AP192:AR192"/>
    <mergeCell ref="AS192:AT192"/>
    <mergeCell ref="AS193:AT193"/>
    <mergeCell ref="AS194:AT194"/>
    <mergeCell ref="AP243:AR243"/>
    <mergeCell ref="AS244:AT244"/>
    <mergeCell ref="AP245:AR245"/>
    <mergeCell ref="AS245:AT245"/>
    <mergeCell ref="AR177:AR178"/>
    <mergeCell ref="AR179:AR180"/>
    <mergeCell ref="AP62:AR62"/>
    <mergeCell ref="AS63:AT63"/>
    <mergeCell ref="AP64:AR64"/>
    <mergeCell ref="AS64:AT64"/>
    <mergeCell ref="AS65:AT65"/>
    <mergeCell ref="AS66:AT66"/>
    <mergeCell ref="AP15:AR15"/>
    <mergeCell ref="AS16:AT16"/>
    <mergeCell ref="AP17:AR17"/>
    <mergeCell ref="AS17:AT17"/>
    <mergeCell ref="AS18:AT18"/>
    <mergeCell ref="AS19:AT19"/>
    <mergeCell ref="AP109:AR109"/>
    <mergeCell ref="AS110:AT110"/>
    <mergeCell ref="AP111:AR111"/>
    <mergeCell ref="AS111:AT111"/>
    <mergeCell ref="AS112:AT112"/>
    <mergeCell ref="D5:F5"/>
    <mergeCell ref="V5:X5"/>
    <mergeCell ref="S5:U5"/>
    <mergeCell ref="P5:R5"/>
    <mergeCell ref="M5:O5"/>
    <mergeCell ref="J5:L5"/>
    <mergeCell ref="G5:I5"/>
    <mergeCell ref="A1:AM1"/>
    <mergeCell ref="D3:AM3"/>
    <mergeCell ref="A3:A4"/>
    <mergeCell ref="C3:C4"/>
    <mergeCell ref="B3:B4"/>
    <mergeCell ref="AK5:AM5"/>
    <mergeCell ref="AH5:AJ5"/>
    <mergeCell ref="AE5:AG5"/>
    <mergeCell ref="AB5:AD5"/>
    <mergeCell ref="Y5:AA5"/>
    <mergeCell ref="S4:U4"/>
    <mergeCell ref="P4:R4"/>
    <mergeCell ref="M4:O4"/>
    <mergeCell ref="J4:L4"/>
    <mergeCell ref="G4:I4"/>
    <mergeCell ref="D4:F4"/>
    <mergeCell ref="AK4:AM4"/>
    <mergeCell ref="AH4:AJ4"/>
    <mergeCell ref="AE4:AG4"/>
    <mergeCell ref="AB4:AD4"/>
    <mergeCell ref="Y4:AA4"/>
    <mergeCell ref="V4:X4"/>
    <mergeCell ref="V312:X312"/>
    <mergeCell ref="Y312:AA312"/>
    <mergeCell ref="AB312:AD312"/>
    <mergeCell ref="AE312:AG312"/>
    <mergeCell ref="AH312:AJ312"/>
    <mergeCell ref="AK312:AM312"/>
    <mergeCell ref="D312:F312"/>
    <mergeCell ref="G312:I312"/>
    <mergeCell ref="J312:L312"/>
    <mergeCell ref="M312:O312"/>
    <mergeCell ref="P312:R312"/>
    <mergeCell ref="S312:U312"/>
    <mergeCell ref="V310:X310"/>
    <mergeCell ref="Y310:AA310"/>
    <mergeCell ref="AB310:AD310"/>
    <mergeCell ref="AE310:AG310"/>
    <mergeCell ref="AH310:AJ310"/>
    <mergeCell ref="AK310:AM310"/>
    <mergeCell ref="D310:F310"/>
    <mergeCell ref="G310:I310"/>
    <mergeCell ref="J310:L310"/>
    <mergeCell ref="M310:O310"/>
    <mergeCell ref="P310:R310"/>
    <mergeCell ref="S310:U310"/>
    <mergeCell ref="V308:X308"/>
    <mergeCell ref="Y308:AA308"/>
    <mergeCell ref="AB308:AD308"/>
    <mergeCell ref="AE308:AG308"/>
    <mergeCell ref="AH308:AJ308"/>
    <mergeCell ref="AK308:AM308"/>
    <mergeCell ref="D308:F308"/>
    <mergeCell ref="G308:I308"/>
    <mergeCell ref="J308:L308"/>
    <mergeCell ref="M308:O308"/>
    <mergeCell ref="P308:R308"/>
    <mergeCell ref="S308:U308"/>
    <mergeCell ref="V306:X306"/>
    <mergeCell ref="Y306:AA306"/>
    <mergeCell ref="AB306:AD306"/>
    <mergeCell ref="AE306:AG306"/>
    <mergeCell ref="AH306:AJ306"/>
    <mergeCell ref="AK306:AM306"/>
    <mergeCell ref="D306:F306"/>
    <mergeCell ref="G306:I306"/>
    <mergeCell ref="J306:L306"/>
    <mergeCell ref="M306:O306"/>
    <mergeCell ref="P306:R306"/>
    <mergeCell ref="S306:U306"/>
    <mergeCell ref="V304:X304"/>
    <mergeCell ref="Y304:AA304"/>
    <mergeCell ref="AB304:AD304"/>
    <mergeCell ref="AE304:AG304"/>
    <mergeCell ref="AH304:AJ304"/>
    <mergeCell ref="AK304:AM304"/>
    <mergeCell ref="D304:F304"/>
    <mergeCell ref="G304:I304"/>
    <mergeCell ref="J304:L304"/>
    <mergeCell ref="M304:O304"/>
    <mergeCell ref="P304:R304"/>
    <mergeCell ref="S304:U304"/>
    <mergeCell ref="V302:X302"/>
    <mergeCell ref="Y302:AA302"/>
    <mergeCell ref="AB302:AD302"/>
    <mergeCell ref="AE302:AG302"/>
    <mergeCell ref="AH302:AJ302"/>
    <mergeCell ref="AK302:AM302"/>
    <mergeCell ref="D302:F302"/>
    <mergeCell ref="G302:I302"/>
    <mergeCell ref="J302:L302"/>
    <mergeCell ref="M302:O302"/>
    <mergeCell ref="P302:R302"/>
    <mergeCell ref="S302:U302"/>
    <mergeCell ref="V300:X300"/>
    <mergeCell ref="Y300:AA300"/>
    <mergeCell ref="AB300:AD300"/>
    <mergeCell ref="AE300:AG300"/>
    <mergeCell ref="AH300:AJ300"/>
    <mergeCell ref="AK300:AM300"/>
    <mergeCell ref="D300:F300"/>
    <mergeCell ref="G300:I300"/>
    <mergeCell ref="J300:L300"/>
    <mergeCell ref="M300:O300"/>
    <mergeCell ref="P300:R300"/>
    <mergeCell ref="S300:U300"/>
    <mergeCell ref="V298:X298"/>
    <mergeCell ref="Y298:AA298"/>
    <mergeCell ref="AB298:AD298"/>
    <mergeCell ref="AE298:AG298"/>
    <mergeCell ref="AH298:AJ298"/>
    <mergeCell ref="AK298:AM298"/>
    <mergeCell ref="D298:F298"/>
    <mergeCell ref="G298:I298"/>
    <mergeCell ref="J298:L298"/>
    <mergeCell ref="M298:O298"/>
    <mergeCell ref="P298:R298"/>
    <mergeCell ref="S298:U298"/>
    <mergeCell ref="V296:X296"/>
    <mergeCell ref="Y296:AA296"/>
    <mergeCell ref="AB296:AD296"/>
    <mergeCell ref="AE296:AG296"/>
    <mergeCell ref="AH296:AJ296"/>
    <mergeCell ref="AK296:AM296"/>
    <mergeCell ref="D296:F296"/>
    <mergeCell ref="G296:I296"/>
    <mergeCell ref="J296:L296"/>
    <mergeCell ref="M296:O296"/>
    <mergeCell ref="P296:R296"/>
    <mergeCell ref="S296:U296"/>
    <mergeCell ref="V294:X294"/>
    <mergeCell ref="Y294:AA294"/>
    <mergeCell ref="AB294:AD294"/>
    <mergeCell ref="AE294:AG294"/>
    <mergeCell ref="AH294:AJ294"/>
    <mergeCell ref="AK294:AM294"/>
    <mergeCell ref="D294:F294"/>
    <mergeCell ref="G294:I294"/>
    <mergeCell ref="J294:L294"/>
    <mergeCell ref="M294:O294"/>
    <mergeCell ref="P294:R294"/>
    <mergeCell ref="S294:U294"/>
    <mergeCell ref="V292:X292"/>
    <mergeCell ref="Y292:AA292"/>
    <mergeCell ref="AB292:AD292"/>
    <mergeCell ref="AE292:AG292"/>
    <mergeCell ref="AH292:AJ292"/>
    <mergeCell ref="AK292:AM292"/>
    <mergeCell ref="D292:F292"/>
    <mergeCell ref="G292:I292"/>
    <mergeCell ref="J292:L292"/>
    <mergeCell ref="M292:O292"/>
    <mergeCell ref="P292:R292"/>
    <mergeCell ref="S292:U292"/>
    <mergeCell ref="V290:X290"/>
    <mergeCell ref="Y290:AA290"/>
    <mergeCell ref="AB290:AD290"/>
    <mergeCell ref="AE290:AG290"/>
    <mergeCell ref="AH290:AJ290"/>
    <mergeCell ref="AK290:AM290"/>
    <mergeCell ref="D290:F290"/>
    <mergeCell ref="G290:I290"/>
    <mergeCell ref="J290:L290"/>
    <mergeCell ref="M290:O290"/>
    <mergeCell ref="P290:R290"/>
    <mergeCell ref="S290:U290"/>
    <mergeCell ref="V288:X288"/>
    <mergeCell ref="Y288:AA288"/>
    <mergeCell ref="AB288:AD288"/>
    <mergeCell ref="AE288:AG288"/>
    <mergeCell ref="AH288:AJ288"/>
    <mergeCell ref="AK288:AM288"/>
    <mergeCell ref="D288:F288"/>
    <mergeCell ref="G288:I288"/>
    <mergeCell ref="J288:L288"/>
    <mergeCell ref="M288:O288"/>
    <mergeCell ref="P288:R288"/>
    <mergeCell ref="S288:U288"/>
    <mergeCell ref="V286:X286"/>
    <mergeCell ref="Y286:AA286"/>
    <mergeCell ref="AB286:AD286"/>
    <mergeCell ref="AE286:AG286"/>
    <mergeCell ref="AH286:AJ286"/>
    <mergeCell ref="AK286:AM286"/>
    <mergeCell ref="D286:F286"/>
    <mergeCell ref="G286:I286"/>
    <mergeCell ref="J286:L286"/>
    <mergeCell ref="M286:O286"/>
    <mergeCell ref="P286:R286"/>
    <mergeCell ref="S286:U286"/>
    <mergeCell ref="V284:X284"/>
    <mergeCell ref="Y284:AA284"/>
    <mergeCell ref="AB284:AD284"/>
    <mergeCell ref="AE284:AG284"/>
    <mergeCell ref="AH284:AJ284"/>
    <mergeCell ref="AK284:AM284"/>
    <mergeCell ref="D284:F284"/>
    <mergeCell ref="G284:I284"/>
    <mergeCell ref="J284:L284"/>
    <mergeCell ref="M284:O284"/>
    <mergeCell ref="P284:R284"/>
    <mergeCell ref="S284:U284"/>
    <mergeCell ref="V282:X282"/>
    <mergeCell ref="Y282:AA282"/>
    <mergeCell ref="AB282:AD282"/>
    <mergeCell ref="AE282:AG282"/>
    <mergeCell ref="AH282:AJ282"/>
    <mergeCell ref="AK282:AM282"/>
    <mergeCell ref="D282:F282"/>
    <mergeCell ref="G282:I282"/>
    <mergeCell ref="J282:L282"/>
    <mergeCell ref="M282:O282"/>
    <mergeCell ref="P282:R282"/>
    <mergeCell ref="S282:U282"/>
    <mergeCell ref="V280:X280"/>
    <mergeCell ref="Y280:AA280"/>
    <mergeCell ref="AB280:AD280"/>
    <mergeCell ref="AE280:AG280"/>
    <mergeCell ref="AH280:AJ280"/>
    <mergeCell ref="AK280:AM280"/>
    <mergeCell ref="D280:F280"/>
    <mergeCell ref="G280:I280"/>
    <mergeCell ref="J280:L280"/>
    <mergeCell ref="M280:O280"/>
    <mergeCell ref="P280:R280"/>
    <mergeCell ref="S280:U280"/>
    <mergeCell ref="V278:X278"/>
    <mergeCell ref="Y278:AA278"/>
    <mergeCell ref="AB278:AD278"/>
    <mergeCell ref="AE278:AG278"/>
    <mergeCell ref="AH278:AJ278"/>
    <mergeCell ref="AK278:AM278"/>
    <mergeCell ref="D278:F278"/>
    <mergeCell ref="G278:I278"/>
    <mergeCell ref="J278:L278"/>
    <mergeCell ref="M278:O278"/>
    <mergeCell ref="P278:R278"/>
    <mergeCell ref="S278:U278"/>
    <mergeCell ref="V276:X276"/>
    <mergeCell ref="Y276:AA276"/>
    <mergeCell ref="AB276:AD276"/>
    <mergeCell ref="AE276:AG276"/>
    <mergeCell ref="AH276:AJ276"/>
    <mergeCell ref="AK276:AM276"/>
    <mergeCell ref="D276:F276"/>
    <mergeCell ref="G276:I276"/>
    <mergeCell ref="J276:L276"/>
    <mergeCell ref="M276:O276"/>
    <mergeCell ref="P276:R276"/>
    <mergeCell ref="S276:U276"/>
    <mergeCell ref="V274:X274"/>
    <mergeCell ref="Y274:AA274"/>
    <mergeCell ref="AB274:AD274"/>
    <mergeCell ref="AE274:AG274"/>
    <mergeCell ref="AH274:AJ274"/>
    <mergeCell ref="AK274:AM274"/>
    <mergeCell ref="D274:F274"/>
    <mergeCell ref="G274:I274"/>
    <mergeCell ref="J274:L274"/>
    <mergeCell ref="M274:O274"/>
    <mergeCell ref="P274:R274"/>
    <mergeCell ref="S274:U274"/>
    <mergeCell ref="V272:X272"/>
    <mergeCell ref="Y272:AA272"/>
    <mergeCell ref="AB272:AD272"/>
    <mergeCell ref="AE272:AG272"/>
    <mergeCell ref="AH272:AJ272"/>
    <mergeCell ref="AK272:AM272"/>
    <mergeCell ref="D272:F272"/>
    <mergeCell ref="G272:I272"/>
    <mergeCell ref="J272:L272"/>
    <mergeCell ref="M272:O272"/>
    <mergeCell ref="P272:R272"/>
    <mergeCell ref="S272:U272"/>
    <mergeCell ref="V270:X270"/>
    <mergeCell ref="Y270:AA270"/>
    <mergeCell ref="AB270:AD270"/>
    <mergeCell ref="AE270:AG270"/>
    <mergeCell ref="AH270:AJ270"/>
    <mergeCell ref="AK270:AM270"/>
    <mergeCell ref="D270:F270"/>
    <mergeCell ref="G270:I270"/>
    <mergeCell ref="J270:L270"/>
    <mergeCell ref="M270:O270"/>
    <mergeCell ref="P270:R270"/>
    <mergeCell ref="S270:U270"/>
    <mergeCell ref="V266:X266"/>
    <mergeCell ref="Y266:AA266"/>
    <mergeCell ref="AB266:AD266"/>
    <mergeCell ref="AE266:AG266"/>
    <mergeCell ref="AH266:AJ266"/>
    <mergeCell ref="AK266:AM266"/>
    <mergeCell ref="D266:F266"/>
    <mergeCell ref="G266:I266"/>
    <mergeCell ref="J266:L266"/>
    <mergeCell ref="M266:O266"/>
    <mergeCell ref="P266:R266"/>
    <mergeCell ref="S266:U266"/>
    <mergeCell ref="V264:X264"/>
    <mergeCell ref="Y264:AA264"/>
    <mergeCell ref="AB264:AD264"/>
    <mergeCell ref="AE264:AG264"/>
    <mergeCell ref="AH264:AJ264"/>
    <mergeCell ref="AK264:AM264"/>
    <mergeCell ref="D264:F264"/>
    <mergeCell ref="G264:I264"/>
    <mergeCell ref="J264:L264"/>
    <mergeCell ref="M264:O264"/>
    <mergeCell ref="P264:R264"/>
    <mergeCell ref="S264:U264"/>
    <mergeCell ref="V262:X262"/>
    <mergeCell ref="Y262:AA262"/>
    <mergeCell ref="AB262:AD262"/>
    <mergeCell ref="AE262:AG262"/>
    <mergeCell ref="AH262:AJ262"/>
    <mergeCell ref="AK262:AM262"/>
    <mergeCell ref="D262:F262"/>
    <mergeCell ref="G262:I262"/>
    <mergeCell ref="J262:L262"/>
    <mergeCell ref="M262:O262"/>
    <mergeCell ref="P262:R262"/>
    <mergeCell ref="S262:U262"/>
    <mergeCell ref="V260:X260"/>
    <mergeCell ref="Y260:AA260"/>
    <mergeCell ref="AB260:AD260"/>
    <mergeCell ref="AE260:AG260"/>
    <mergeCell ref="AH260:AJ260"/>
    <mergeCell ref="AK260:AM260"/>
    <mergeCell ref="D260:F260"/>
    <mergeCell ref="G260:I260"/>
    <mergeCell ref="J260:L260"/>
    <mergeCell ref="M260:O260"/>
    <mergeCell ref="P260:R260"/>
    <mergeCell ref="S260:U260"/>
    <mergeCell ref="V258:X258"/>
    <mergeCell ref="Y258:AA258"/>
    <mergeCell ref="AB258:AD258"/>
    <mergeCell ref="AE258:AG258"/>
    <mergeCell ref="AH258:AJ258"/>
    <mergeCell ref="AK258:AM258"/>
    <mergeCell ref="D258:F258"/>
    <mergeCell ref="G258:I258"/>
    <mergeCell ref="J258:L258"/>
    <mergeCell ref="M258:O258"/>
    <mergeCell ref="P258:R258"/>
    <mergeCell ref="S258:U258"/>
    <mergeCell ref="V256:X256"/>
    <mergeCell ref="Y256:AA256"/>
    <mergeCell ref="AB256:AD256"/>
    <mergeCell ref="AE256:AG256"/>
    <mergeCell ref="AH256:AJ256"/>
    <mergeCell ref="AK256:AM256"/>
    <mergeCell ref="D256:F256"/>
    <mergeCell ref="G256:I256"/>
    <mergeCell ref="J256:L256"/>
    <mergeCell ref="M256:O256"/>
    <mergeCell ref="P256:R256"/>
    <mergeCell ref="S256:U256"/>
    <mergeCell ref="V254:X254"/>
    <mergeCell ref="Y254:AA254"/>
    <mergeCell ref="AB254:AD254"/>
    <mergeCell ref="AE254:AG254"/>
    <mergeCell ref="AH254:AJ254"/>
    <mergeCell ref="AK254:AM254"/>
    <mergeCell ref="D254:F254"/>
    <mergeCell ref="G254:I254"/>
    <mergeCell ref="J254:L254"/>
    <mergeCell ref="M254:O254"/>
    <mergeCell ref="P254:R254"/>
    <mergeCell ref="S254:U254"/>
    <mergeCell ref="V252:X252"/>
    <mergeCell ref="Y252:AA252"/>
    <mergeCell ref="AB252:AD252"/>
    <mergeCell ref="AE252:AG252"/>
    <mergeCell ref="AH252:AJ252"/>
    <mergeCell ref="AK252:AM252"/>
    <mergeCell ref="D252:F252"/>
    <mergeCell ref="G252:I252"/>
    <mergeCell ref="J252:L252"/>
    <mergeCell ref="M252:O252"/>
    <mergeCell ref="P252:R252"/>
    <mergeCell ref="S252:U252"/>
    <mergeCell ref="V250:X250"/>
    <mergeCell ref="Y250:AA250"/>
    <mergeCell ref="AB250:AD250"/>
    <mergeCell ref="AE250:AG250"/>
    <mergeCell ref="AH250:AJ250"/>
    <mergeCell ref="AK250:AM250"/>
    <mergeCell ref="D250:F250"/>
    <mergeCell ref="G250:I250"/>
    <mergeCell ref="J250:L250"/>
    <mergeCell ref="M250:O250"/>
    <mergeCell ref="P250:R250"/>
    <mergeCell ref="S250:U250"/>
    <mergeCell ref="V248:X248"/>
    <mergeCell ref="Y248:AA248"/>
    <mergeCell ref="AB248:AD248"/>
    <mergeCell ref="AE248:AG248"/>
    <mergeCell ref="AH248:AJ248"/>
    <mergeCell ref="AK248:AM248"/>
    <mergeCell ref="D248:F248"/>
    <mergeCell ref="G248:I248"/>
    <mergeCell ref="J248:L248"/>
    <mergeCell ref="M248:O248"/>
    <mergeCell ref="P248:R248"/>
    <mergeCell ref="S248:U248"/>
    <mergeCell ref="V246:X246"/>
    <mergeCell ref="Y246:AA246"/>
    <mergeCell ref="AB246:AD246"/>
    <mergeCell ref="AE246:AG246"/>
    <mergeCell ref="AH246:AJ246"/>
    <mergeCell ref="AK246:AM246"/>
    <mergeCell ref="D246:F246"/>
    <mergeCell ref="G246:I246"/>
    <mergeCell ref="J246:L246"/>
    <mergeCell ref="M246:O246"/>
    <mergeCell ref="P246:R246"/>
    <mergeCell ref="S246:U246"/>
    <mergeCell ref="V244:X244"/>
    <mergeCell ref="Y244:AA244"/>
    <mergeCell ref="AB244:AD244"/>
    <mergeCell ref="AE244:AG244"/>
    <mergeCell ref="AH244:AJ244"/>
    <mergeCell ref="AK244:AM244"/>
    <mergeCell ref="D244:F244"/>
    <mergeCell ref="G244:I244"/>
    <mergeCell ref="J244:L244"/>
    <mergeCell ref="M244:O244"/>
    <mergeCell ref="P244:R244"/>
    <mergeCell ref="S244:U244"/>
    <mergeCell ref="V242:X242"/>
    <mergeCell ref="Y242:AA242"/>
    <mergeCell ref="AB242:AD242"/>
    <mergeCell ref="AE242:AG242"/>
    <mergeCell ref="AH242:AJ242"/>
    <mergeCell ref="AK242:AM242"/>
    <mergeCell ref="D242:F242"/>
    <mergeCell ref="G242:I242"/>
    <mergeCell ref="J242:L242"/>
    <mergeCell ref="M242:O242"/>
    <mergeCell ref="P242:R242"/>
    <mergeCell ref="S242:U242"/>
    <mergeCell ref="V240:X240"/>
    <mergeCell ref="Y240:AA240"/>
    <mergeCell ref="AB240:AD240"/>
    <mergeCell ref="AE240:AG240"/>
    <mergeCell ref="AH240:AJ240"/>
    <mergeCell ref="AK240:AM240"/>
    <mergeCell ref="D240:F240"/>
    <mergeCell ref="G240:I240"/>
    <mergeCell ref="J240:L240"/>
    <mergeCell ref="M240:O240"/>
    <mergeCell ref="P240:R240"/>
    <mergeCell ref="S240:U240"/>
    <mergeCell ref="V238:X238"/>
    <mergeCell ref="Y238:AA238"/>
    <mergeCell ref="AB238:AD238"/>
    <mergeCell ref="AE238:AG238"/>
    <mergeCell ref="AH238:AJ238"/>
    <mergeCell ref="AK238:AM238"/>
    <mergeCell ref="D238:F238"/>
    <mergeCell ref="G238:I238"/>
    <mergeCell ref="J238:L238"/>
    <mergeCell ref="M238:O238"/>
    <mergeCell ref="P238:R238"/>
    <mergeCell ref="S238:U238"/>
    <mergeCell ref="V236:X236"/>
    <mergeCell ref="Y236:AA236"/>
    <mergeCell ref="AB236:AD236"/>
    <mergeCell ref="AE236:AG236"/>
    <mergeCell ref="AH236:AJ236"/>
    <mergeCell ref="AK236:AM236"/>
    <mergeCell ref="D236:F236"/>
    <mergeCell ref="G236:I236"/>
    <mergeCell ref="J236:L236"/>
    <mergeCell ref="M236:O236"/>
    <mergeCell ref="P236:R236"/>
    <mergeCell ref="S236:U236"/>
    <mergeCell ref="V234:X234"/>
    <mergeCell ref="Y234:AA234"/>
    <mergeCell ref="AB234:AD234"/>
    <mergeCell ref="AE234:AG234"/>
    <mergeCell ref="AH234:AJ234"/>
    <mergeCell ref="AK234:AM234"/>
    <mergeCell ref="D234:F234"/>
    <mergeCell ref="G234:I234"/>
    <mergeCell ref="J234:L234"/>
    <mergeCell ref="M234:O234"/>
    <mergeCell ref="P234:R234"/>
    <mergeCell ref="S234:U234"/>
    <mergeCell ref="V232:X232"/>
    <mergeCell ref="Y232:AA232"/>
    <mergeCell ref="AB232:AD232"/>
    <mergeCell ref="AE232:AG232"/>
    <mergeCell ref="AH232:AJ232"/>
    <mergeCell ref="AK232:AM232"/>
    <mergeCell ref="D232:F232"/>
    <mergeCell ref="G232:I232"/>
    <mergeCell ref="J232:L232"/>
    <mergeCell ref="M232:O232"/>
    <mergeCell ref="P232:R232"/>
    <mergeCell ref="S232:U232"/>
    <mergeCell ref="V226:X226"/>
    <mergeCell ref="Y226:AA226"/>
    <mergeCell ref="AB226:AD226"/>
    <mergeCell ref="AE226:AG226"/>
    <mergeCell ref="AH226:AJ226"/>
    <mergeCell ref="AK226:AM226"/>
    <mergeCell ref="D226:F226"/>
    <mergeCell ref="G226:I226"/>
    <mergeCell ref="J226:L226"/>
    <mergeCell ref="M226:O226"/>
    <mergeCell ref="P226:R226"/>
    <mergeCell ref="S226:U226"/>
    <mergeCell ref="V224:X224"/>
    <mergeCell ref="Y224:AA224"/>
    <mergeCell ref="AB224:AD224"/>
    <mergeCell ref="AE224:AG224"/>
    <mergeCell ref="AH224:AJ224"/>
    <mergeCell ref="AK224:AM224"/>
    <mergeCell ref="D224:F224"/>
    <mergeCell ref="G224:I224"/>
    <mergeCell ref="J224:L224"/>
    <mergeCell ref="M224:O224"/>
    <mergeCell ref="P224:R224"/>
    <mergeCell ref="S224:U224"/>
    <mergeCell ref="V222:X222"/>
    <mergeCell ref="Y222:AA222"/>
    <mergeCell ref="AB222:AD222"/>
    <mergeCell ref="AE222:AG222"/>
    <mergeCell ref="AH222:AJ222"/>
    <mergeCell ref="AK222:AM222"/>
    <mergeCell ref="D222:F222"/>
    <mergeCell ref="G222:I222"/>
    <mergeCell ref="J222:L222"/>
    <mergeCell ref="M222:O222"/>
    <mergeCell ref="P222:R222"/>
    <mergeCell ref="S222:U222"/>
    <mergeCell ref="V220:X220"/>
    <mergeCell ref="Y220:AA220"/>
    <mergeCell ref="AB220:AD220"/>
    <mergeCell ref="AE220:AG220"/>
    <mergeCell ref="AH220:AJ220"/>
    <mergeCell ref="AK220:AM220"/>
    <mergeCell ref="D220:F220"/>
    <mergeCell ref="G220:I220"/>
    <mergeCell ref="J220:L220"/>
    <mergeCell ref="M220:O220"/>
    <mergeCell ref="P220:R220"/>
    <mergeCell ref="S220:U220"/>
    <mergeCell ref="V217:X217"/>
    <mergeCell ref="Y217:AA217"/>
    <mergeCell ref="AB217:AD217"/>
    <mergeCell ref="AE217:AG217"/>
    <mergeCell ref="AH217:AJ217"/>
    <mergeCell ref="AK217:AM217"/>
    <mergeCell ref="D217:F217"/>
    <mergeCell ref="G217:I217"/>
    <mergeCell ref="J217:L217"/>
    <mergeCell ref="M217:O217"/>
    <mergeCell ref="P217:R217"/>
    <mergeCell ref="S217:U217"/>
    <mergeCell ref="V215:X215"/>
    <mergeCell ref="Y215:AA215"/>
    <mergeCell ref="AB215:AD215"/>
    <mergeCell ref="AE215:AG215"/>
    <mergeCell ref="AH215:AJ215"/>
    <mergeCell ref="AK215:AM215"/>
    <mergeCell ref="D215:F215"/>
    <mergeCell ref="G215:I215"/>
    <mergeCell ref="J215:L215"/>
    <mergeCell ref="M215:O215"/>
    <mergeCell ref="P215:R215"/>
    <mergeCell ref="S215:U215"/>
    <mergeCell ref="V213:X213"/>
    <mergeCell ref="Y213:AA213"/>
    <mergeCell ref="AB213:AD213"/>
    <mergeCell ref="AE213:AG213"/>
    <mergeCell ref="AH213:AJ213"/>
    <mergeCell ref="AK213:AM213"/>
    <mergeCell ref="D213:F213"/>
    <mergeCell ref="G213:I213"/>
    <mergeCell ref="J213:L213"/>
    <mergeCell ref="M213:O213"/>
    <mergeCell ref="P213:R213"/>
    <mergeCell ref="S213:U213"/>
    <mergeCell ref="V211:X211"/>
    <mergeCell ref="Y211:AA211"/>
    <mergeCell ref="AB211:AD211"/>
    <mergeCell ref="AE211:AG211"/>
    <mergeCell ref="AH211:AJ211"/>
    <mergeCell ref="AK211:AM211"/>
    <mergeCell ref="D211:F211"/>
    <mergeCell ref="G211:I211"/>
    <mergeCell ref="J211:L211"/>
    <mergeCell ref="M211:O211"/>
    <mergeCell ref="P211:R211"/>
    <mergeCell ref="S211:U211"/>
    <mergeCell ref="V209:X209"/>
    <mergeCell ref="Y209:AA209"/>
    <mergeCell ref="AB209:AD209"/>
    <mergeCell ref="AE209:AG209"/>
    <mergeCell ref="AH209:AJ209"/>
    <mergeCell ref="AK209:AM209"/>
    <mergeCell ref="D209:F209"/>
    <mergeCell ref="G209:I209"/>
    <mergeCell ref="J209:L209"/>
    <mergeCell ref="M209:O209"/>
    <mergeCell ref="P209:R209"/>
    <mergeCell ref="S209:U209"/>
    <mergeCell ref="V207:X207"/>
    <mergeCell ref="Y207:AA207"/>
    <mergeCell ref="AB207:AD207"/>
    <mergeCell ref="AE207:AG207"/>
    <mergeCell ref="AH207:AJ207"/>
    <mergeCell ref="AK207:AM207"/>
    <mergeCell ref="D207:F207"/>
    <mergeCell ref="G207:I207"/>
    <mergeCell ref="J207:L207"/>
    <mergeCell ref="M207:O207"/>
    <mergeCell ref="P207:R207"/>
    <mergeCell ref="S207:U207"/>
    <mergeCell ref="V197:X197"/>
    <mergeCell ref="Y197:AA197"/>
    <mergeCell ref="AB197:AD197"/>
    <mergeCell ref="AE197:AG197"/>
    <mergeCell ref="AH197:AJ197"/>
    <mergeCell ref="AK197:AM197"/>
    <mergeCell ref="D197:F197"/>
    <mergeCell ref="G197:I197"/>
    <mergeCell ref="J197:L197"/>
    <mergeCell ref="M197:O197"/>
    <mergeCell ref="P197:R197"/>
    <mergeCell ref="S197:U197"/>
    <mergeCell ref="V195:X195"/>
    <mergeCell ref="Y195:AA195"/>
    <mergeCell ref="AB195:AD195"/>
    <mergeCell ref="AE195:AG195"/>
    <mergeCell ref="AH195:AJ195"/>
    <mergeCell ref="AK195:AM195"/>
    <mergeCell ref="D195:F195"/>
    <mergeCell ref="G195:I195"/>
    <mergeCell ref="J195:L195"/>
    <mergeCell ref="M195:O195"/>
    <mergeCell ref="P195:R195"/>
    <mergeCell ref="S195:U195"/>
    <mergeCell ref="V193:X193"/>
    <mergeCell ref="Y193:AA193"/>
    <mergeCell ref="AB193:AD193"/>
    <mergeCell ref="AE193:AG193"/>
    <mergeCell ref="AH193:AJ193"/>
    <mergeCell ref="AK193:AM193"/>
    <mergeCell ref="D193:F193"/>
    <mergeCell ref="G193:I193"/>
    <mergeCell ref="J193:L193"/>
    <mergeCell ref="M193:O193"/>
    <mergeCell ref="P193:R193"/>
    <mergeCell ref="S193:U193"/>
    <mergeCell ref="V191:X191"/>
    <mergeCell ref="Y191:AA191"/>
    <mergeCell ref="AB191:AD191"/>
    <mergeCell ref="AE191:AG191"/>
    <mergeCell ref="AH191:AJ191"/>
    <mergeCell ref="AK191:AM191"/>
    <mergeCell ref="D191:F191"/>
    <mergeCell ref="G191:I191"/>
    <mergeCell ref="J191:L191"/>
    <mergeCell ref="M191:O191"/>
    <mergeCell ref="P191:R191"/>
    <mergeCell ref="S191:U191"/>
    <mergeCell ref="V189:X189"/>
    <mergeCell ref="Y189:AA189"/>
    <mergeCell ref="AB189:AD189"/>
    <mergeCell ref="AE189:AG189"/>
    <mergeCell ref="AH189:AJ189"/>
    <mergeCell ref="AK189:AM189"/>
    <mergeCell ref="D189:F189"/>
    <mergeCell ref="G189:I189"/>
    <mergeCell ref="J189:L189"/>
    <mergeCell ref="M189:O189"/>
    <mergeCell ref="P189:R189"/>
    <mergeCell ref="S189:U189"/>
    <mergeCell ref="V187:X187"/>
    <mergeCell ref="Y187:AA187"/>
    <mergeCell ref="AB187:AD187"/>
    <mergeCell ref="AE187:AG187"/>
    <mergeCell ref="AH187:AJ187"/>
    <mergeCell ref="AK187:AM187"/>
    <mergeCell ref="D187:F187"/>
    <mergeCell ref="G187:I187"/>
    <mergeCell ref="J187:L187"/>
    <mergeCell ref="M187:O187"/>
    <mergeCell ref="P187:R187"/>
    <mergeCell ref="S187:U187"/>
    <mergeCell ref="V185:X185"/>
    <mergeCell ref="Y185:AA185"/>
    <mergeCell ref="AB185:AD185"/>
    <mergeCell ref="AE185:AG185"/>
    <mergeCell ref="AH185:AJ185"/>
    <mergeCell ref="AK185:AM185"/>
    <mergeCell ref="D185:F185"/>
    <mergeCell ref="G185:I185"/>
    <mergeCell ref="J185:L185"/>
    <mergeCell ref="M185:O185"/>
    <mergeCell ref="P185:R185"/>
    <mergeCell ref="S185:U185"/>
    <mergeCell ref="V183:X183"/>
    <mergeCell ref="Y183:AA183"/>
    <mergeCell ref="AB183:AD183"/>
    <mergeCell ref="AE183:AG183"/>
    <mergeCell ref="AH183:AJ183"/>
    <mergeCell ref="AK183:AM183"/>
    <mergeCell ref="D183:F183"/>
    <mergeCell ref="G183:I183"/>
    <mergeCell ref="J183:L183"/>
    <mergeCell ref="M183:O183"/>
    <mergeCell ref="P183:R183"/>
    <mergeCell ref="S183:U183"/>
    <mergeCell ref="V181:X181"/>
    <mergeCell ref="Y181:AA181"/>
    <mergeCell ref="AB181:AD181"/>
    <mergeCell ref="AE181:AG181"/>
    <mergeCell ref="AH181:AJ181"/>
    <mergeCell ref="AK181:AM181"/>
    <mergeCell ref="D181:F181"/>
    <mergeCell ref="G181:I181"/>
    <mergeCell ref="J181:L181"/>
    <mergeCell ref="M181:O181"/>
    <mergeCell ref="P181:R181"/>
    <mergeCell ref="S181:U181"/>
    <mergeCell ref="V179:X179"/>
    <mergeCell ref="Y179:AA179"/>
    <mergeCell ref="AB179:AD179"/>
    <mergeCell ref="AE179:AG179"/>
    <mergeCell ref="AH179:AJ179"/>
    <mergeCell ref="AK179:AM179"/>
    <mergeCell ref="D179:F179"/>
    <mergeCell ref="G179:I179"/>
    <mergeCell ref="J179:L179"/>
    <mergeCell ref="M179:O179"/>
    <mergeCell ref="P179:R179"/>
    <mergeCell ref="S179:U179"/>
    <mergeCell ref="V177:X177"/>
    <mergeCell ref="Y177:AA177"/>
    <mergeCell ref="AB177:AD177"/>
    <mergeCell ref="AE177:AG177"/>
    <mergeCell ref="AH177:AJ177"/>
    <mergeCell ref="AK177:AM177"/>
    <mergeCell ref="D177:F177"/>
    <mergeCell ref="G177:I177"/>
    <mergeCell ref="J177:L177"/>
    <mergeCell ref="M177:O177"/>
    <mergeCell ref="P177:R177"/>
    <mergeCell ref="S177:U177"/>
    <mergeCell ref="V175:X175"/>
    <mergeCell ref="Y175:AA175"/>
    <mergeCell ref="AB175:AD175"/>
    <mergeCell ref="AE175:AG175"/>
    <mergeCell ref="AH175:AJ175"/>
    <mergeCell ref="AK175:AM175"/>
    <mergeCell ref="D175:F175"/>
    <mergeCell ref="G175:I175"/>
    <mergeCell ref="J175:L175"/>
    <mergeCell ref="M175:O175"/>
    <mergeCell ref="P175:R175"/>
    <mergeCell ref="S175:U175"/>
    <mergeCell ref="V172:X172"/>
    <mergeCell ref="Y172:AA172"/>
    <mergeCell ref="AB172:AD172"/>
    <mergeCell ref="AE172:AG172"/>
    <mergeCell ref="AH172:AJ172"/>
    <mergeCell ref="AK172:AM172"/>
    <mergeCell ref="D172:F172"/>
    <mergeCell ref="G172:I172"/>
    <mergeCell ref="J172:L172"/>
    <mergeCell ref="M172:O172"/>
    <mergeCell ref="P172:R172"/>
    <mergeCell ref="S172:U172"/>
    <mergeCell ref="V170:X170"/>
    <mergeCell ref="Y170:AA170"/>
    <mergeCell ref="AB170:AD170"/>
    <mergeCell ref="AE170:AG170"/>
    <mergeCell ref="AH170:AJ170"/>
    <mergeCell ref="AK170:AM170"/>
    <mergeCell ref="D170:F170"/>
    <mergeCell ref="G170:I170"/>
    <mergeCell ref="J170:L170"/>
    <mergeCell ref="M170:O170"/>
    <mergeCell ref="P170:R170"/>
    <mergeCell ref="S170:U170"/>
    <mergeCell ref="V168:X168"/>
    <mergeCell ref="Y168:AA168"/>
    <mergeCell ref="AB168:AD168"/>
    <mergeCell ref="AE168:AG168"/>
    <mergeCell ref="AH168:AJ168"/>
    <mergeCell ref="AK168:AM168"/>
    <mergeCell ref="D168:F168"/>
    <mergeCell ref="G168:I168"/>
    <mergeCell ref="J168:L168"/>
    <mergeCell ref="M168:O168"/>
    <mergeCell ref="P168:R168"/>
    <mergeCell ref="S168:U168"/>
    <mergeCell ref="V166:X166"/>
    <mergeCell ref="Y166:AA166"/>
    <mergeCell ref="AB166:AD166"/>
    <mergeCell ref="AE166:AG166"/>
    <mergeCell ref="AH166:AJ166"/>
    <mergeCell ref="AK166:AM166"/>
    <mergeCell ref="D166:F166"/>
    <mergeCell ref="G166:I166"/>
    <mergeCell ref="J166:L166"/>
    <mergeCell ref="M166:O166"/>
    <mergeCell ref="P166:R166"/>
    <mergeCell ref="S166:U166"/>
    <mergeCell ref="V164:X164"/>
    <mergeCell ref="Y164:AA164"/>
    <mergeCell ref="AB164:AD164"/>
    <mergeCell ref="AE164:AG164"/>
    <mergeCell ref="AH164:AJ164"/>
    <mergeCell ref="AK164:AM164"/>
    <mergeCell ref="D164:F164"/>
    <mergeCell ref="G164:I164"/>
    <mergeCell ref="J164:L164"/>
    <mergeCell ref="M164:O164"/>
    <mergeCell ref="P164:R164"/>
    <mergeCell ref="S164:U164"/>
    <mergeCell ref="V162:X162"/>
    <mergeCell ref="Y162:AA162"/>
    <mergeCell ref="AB162:AD162"/>
    <mergeCell ref="AE162:AG162"/>
    <mergeCell ref="AH162:AJ162"/>
    <mergeCell ref="AK162:AM162"/>
    <mergeCell ref="D162:F162"/>
    <mergeCell ref="G162:I162"/>
    <mergeCell ref="J162:L162"/>
    <mergeCell ref="M162:O162"/>
    <mergeCell ref="P162:R162"/>
    <mergeCell ref="S162:U162"/>
    <mergeCell ref="V160:X160"/>
    <mergeCell ref="Y160:AA160"/>
    <mergeCell ref="AB160:AD160"/>
    <mergeCell ref="AE160:AG160"/>
    <mergeCell ref="AH160:AJ160"/>
    <mergeCell ref="AK160:AM160"/>
    <mergeCell ref="D160:F160"/>
    <mergeCell ref="G160:I160"/>
    <mergeCell ref="J160:L160"/>
    <mergeCell ref="M160:O160"/>
    <mergeCell ref="P160:R160"/>
    <mergeCell ref="S160:U160"/>
    <mergeCell ref="V158:X158"/>
    <mergeCell ref="Y158:AA158"/>
    <mergeCell ref="AB158:AD158"/>
    <mergeCell ref="AE158:AG158"/>
    <mergeCell ref="AH158:AJ158"/>
    <mergeCell ref="AK158:AM158"/>
    <mergeCell ref="D158:F158"/>
    <mergeCell ref="G158:I158"/>
    <mergeCell ref="J158:L158"/>
    <mergeCell ref="M158:O158"/>
    <mergeCell ref="P158:R158"/>
    <mergeCell ref="S158:U158"/>
    <mergeCell ref="V156:X156"/>
    <mergeCell ref="Y156:AA156"/>
    <mergeCell ref="AB156:AD156"/>
    <mergeCell ref="AE156:AG156"/>
    <mergeCell ref="AH156:AJ156"/>
    <mergeCell ref="AK156:AM156"/>
    <mergeCell ref="D156:F156"/>
    <mergeCell ref="G156:I156"/>
    <mergeCell ref="J156:L156"/>
    <mergeCell ref="M156:O156"/>
    <mergeCell ref="P156:R156"/>
    <mergeCell ref="S156:U156"/>
    <mergeCell ref="V154:X154"/>
    <mergeCell ref="Y154:AA154"/>
    <mergeCell ref="AB154:AD154"/>
    <mergeCell ref="AE154:AG154"/>
    <mergeCell ref="AH154:AJ154"/>
    <mergeCell ref="AK154:AM154"/>
    <mergeCell ref="D154:F154"/>
    <mergeCell ref="G154:I154"/>
    <mergeCell ref="J154:L154"/>
    <mergeCell ref="M154:O154"/>
    <mergeCell ref="P154:R154"/>
    <mergeCell ref="S154:U154"/>
    <mergeCell ref="V152:X152"/>
    <mergeCell ref="Y152:AA152"/>
    <mergeCell ref="AB152:AD152"/>
    <mergeCell ref="AE152:AG152"/>
    <mergeCell ref="AH152:AJ152"/>
    <mergeCell ref="AK152:AM152"/>
    <mergeCell ref="D152:F152"/>
    <mergeCell ref="G152:I152"/>
    <mergeCell ref="J152:L152"/>
    <mergeCell ref="M152:O152"/>
    <mergeCell ref="P152:R152"/>
    <mergeCell ref="S152:U152"/>
    <mergeCell ref="V150:X150"/>
    <mergeCell ref="Y150:AA150"/>
    <mergeCell ref="AB150:AD150"/>
    <mergeCell ref="AE150:AG150"/>
    <mergeCell ref="AH150:AJ150"/>
    <mergeCell ref="AK150:AM150"/>
    <mergeCell ref="D150:F150"/>
    <mergeCell ref="G150:I150"/>
    <mergeCell ref="J150:L150"/>
    <mergeCell ref="M150:O150"/>
    <mergeCell ref="P150:R150"/>
    <mergeCell ref="S150:U150"/>
    <mergeCell ref="V148:X148"/>
    <mergeCell ref="Y148:AA148"/>
    <mergeCell ref="AB148:AD148"/>
    <mergeCell ref="AE148:AG148"/>
    <mergeCell ref="AH148:AJ148"/>
    <mergeCell ref="AK148:AM148"/>
    <mergeCell ref="D148:F148"/>
    <mergeCell ref="G148:I148"/>
    <mergeCell ref="J148:L148"/>
    <mergeCell ref="M148:O148"/>
    <mergeCell ref="P148:R148"/>
    <mergeCell ref="S148:U148"/>
    <mergeCell ref="V146:X146"/>
    <mergeCell ref="Y146:AA146"/>
    <mergeCell ref="AB146:AD146"/>
    <mergeCell ref="AE146:AG146"/>
    <mergeCell ref="AH146:AJ146"/>
    <mergeCell ref="AK146:AM146"/>
    <mergeCell ref="D146:F146"/>
    <mergeCell ref="G146:I146"/>
    <mergeCell ref="J146:L146"/>
    <mergeCell ref="M146:O146"/>
    <mergeCell ref="P146:R146"/>
    <mergeCell ref="S146:U146"/>
    <mergeCell ref="V144:X144"/>
    <mergeCell ref="Y144:AA144"/>
    <mergeCell ref="AB144:AD144"/>
    <mergeCell ref="AE144:AG144"/>
    <mergeCell ref="AH144:AJ144"/>
    <mergeCell ref="AK144:AM144"/>
    <mergeCell ref="D144:F144"/>
    <mergeCell ref="G144:I144"/>
    <mergeCell ref="J144:L144"/>
    <mergeCell ref="M144:O144"/>
    <mergeCell ref="P144:R144"/>
    <mergeCell ref="S144:U144"/>
    <mergeCell ref="V142:X142"/>
    <mergeCell ref="Y142:AA142"/>
    <mergeCell ref="AB142:AD142"/>
    <mergeCell ref="AE142:AG142"/>
    <mergeCell ref="AH142:AJ142"/>
    <mergeCell ref="AK142:AM142"/>
    <mergeCell ref="D142:F142"/>
    <mergeCell ref="G142:I142"/>
    <mergeCell ref="J142:L142"/>
    <mergeCell ref="M142:O142"/>
    <mergeCell ref="P142:R142"/>
    <mergeCell ref="S142:U142"/>
    <mergeCell ref="V140:X140"/>
    <mergeCell ref="Y140:AA140"/>
    <mergeCell ref="AB140:AD140"/>
    <mergeCell ref="AE140:AG140"/>
    <mergeCell ref="AH140:AJ140"/>
    <mergeCell ref="AK140:AM140"/>
    <mergeCell ref="D140:F140"/>
    <mergeCell ref="G140:I140"/>
    <mergeCell ref="J140:L140"/>
    <mergeCell ref="M140:O140"/>
    <mergeCell ref="P140:R140"/>
    <mergeCell ref="S140:U140"/>
    <mergeCell ref="V138:X138"/>
    <mergeCell ref="Y138:AA138"/>
    <mergeCell ref="AB138:AD138"/>
    <mergeCell ref="AE138:AG138"/>
    <mergeCell ref="AH138:AJ138"/>
    <mergeCell ref="AK138:AM138"/>
    <mergeCell ref="D138:F138"/>
    <mergeCell ref="G138:I138"/>
    <mergeCell ref="J138:L138"/>
    <mergeCell ref="M138:O138"/>
    <mergeCell ref="P138:R138"/>
    <mergeCell ref="S138:U138"/>
    <mergeCell ref="V136:X136"/>
    <mergeCell ref="Y136:AA136"/>
    <mergeCell ref="AB136:AD136"/>
    <mergeCell ref="AE136:AG136"/>
    <mergeCell ref="AH136:AJ136"/>
    <mergeCell ref="AK136:AM136"/>
    <mergeCell ref="D136:F136"/>
    <mergeCell ref="G136:I136"/>
    <mergeCell ref="J136:L136"/>
    <mergeCell ref="M136:O136"/>
    <mergeCell ref="P136:R136"/>
    <mergeCell ref="S136:U136"/>
    <mergeCell ref="V134:X134"/>
    <mergeCell ref="Y134:AA134"/>
    <mergeCell ref="AB134:AD134"/>
    <mergeCell ref="AE134:AG134"/>
    <mergeCell ref="AH134:AJ134"/>
    <mergeCell ref="AK134:AM134"/>
    <mergeCell ref="D134:F134"/>
    <mergeCell ref="G134:I134"/>
    <mergeCell ref="J134:L134"/>
    <mergeCell ref="M134:O134"/>
    <mergeCell ref="P134:R134"/>
    <mergeCell ref="S134:U134"/>
    <mergeCell ref="V126:X126"/>
    <mergeCell ref="Y126:AA126"/>
    <mergeCell ref="AB126:AD126"/>
    <mergeCell ref="AE126:AG126"/>
    <mergeCell ref="AH126:AJ126"/>
    <mergeCell ref="AK126:AM126"/>
    <mergeCell ref="D126:F126"/>
    <mergeCell ref="G126:I126"/>
    <mergeCell ref="J126:L126"/>
    <mergeCell ref="M126:O126"/>
    <mergeCell ref="P126:R126"/>
    <mergeCell ref="S126:U126"/>
    <mergeCell ref="V124:X124"/>
    <mergeCell ref="Y124:AA124"/>
    <mergeCell ref="AB124:AD124"/>
    <mergeCell ref="AE124:AG124"/>
    <mergeCell ref="AH124:AJ124"/>
    <mergeCell ref="AK124:AM124"/>
    <mergeCell ref="D124:F124"/>
    <mergeCell ref="G124:I124"/>
    <mergeCell ref="J124:L124"/>
    <mergeCell ref="M124:O124"/>
    <mergeCell ref="P124:R124"/>
    <mergeCell ref="S124:U124"/>
    <mergeCell ref="V122:X122"/>
    <mergeCell ref="Y122:AA122"/>
    <mergeCell ref="AB122:AD122"/>
    <mergeCell ref="AE122:AG122"/>
    <mergeCell ref="AH122:AJ122"/>
    <mergeCell ref="AK122:AM122"/>
    <mergeCell ref="D122:F122"/>
    <mergeCell ref="G122:I122"/>
    <mergeCell ref="J122:L122"/>
    <mergeCell ref="M122:O122"/>
    <mergeCell ref="P122:R122"/>
    <mergeCell ref="S122:U122"/>
    <mergeCell ref="V120:X120"/>
    <mergeCell ref="Y120:AA120"/>
    <mergeCell ref="AB120:AD120"/>
    <mergeCell ref="AE120:AG120"/>
    <mergeCell ref="AH120:AJ120"/>
    <mergeCell ref="AK120:AM120"/>
    <mergeCell ref="D120:F120"/>
    <mergeCell ref="G120:I120"/>
    <mergeCell ref="J120:L120"/>
    <mergeCell ref="M120:O120"/>
    <mergeCell ref="P120:R120"/>
    <mergeCell ref="S120:U120"/>
    <mergeCell ref="V118:X118"/>
    <mergeCell ref="Y118:AA118"/>
    <mergeCell ref="AB118:AD118"/>
    <mergeCell ref="AE118:AG118"/>
    <mergeCell ref="AH118:AJ118"/>
    <mergeCell ref="AK118:AM118"/>
    <mergeCell ref="D118:F118"/>
    <mergeCell ref="G118:I118"/>
    <mergeCell ref="J118:L118"/>
    <mergeCell ref="M118:O118"/>
    <mergeCell ref="P118:R118"/>
    <mergeCell ref="S118:U118"/>
    <mergeCell ref="V116:X116"/>
    <mergeCell ref="Y116:AA116"/>
    <mergeCell ref="AB116:AD116"/>
    <mergeCell ref="AE116:AG116"/>
    <mergeCell ref="AH116:AJ116"/>
    <mergeCell ref="AK116:AM116"/>
    <mergeCell ref="D116:F116"/>
    <mergeCell ref="G116:I116"/>
    <mergeCell ref="J116:L116"/>
    <mergeCell ref="M116:O116"/>
    <mergeCell ref="P116:R116"/>
    <mergeCell ref="S116:U116"/>
    <mergeCell ref="V114:X114"/>
    <mergeCell ref="Y114:AA114"/>
    <mergeCell ref="AB114:AD114"/>
    <mergeCell ref="AE114:AG114"/>
    <mergeCell ref="AH114:AJ114"/>
    <mergeCell ref="AK114:AM114"/>
    <mergeCell ref="D114:F114"/>
    <mergeCell ref="G114:I114"/>
    <mergeCell ref="J114:L114"/>
    <mergeCell ref="M114:O114"/>
    <mergeCell ref="P114:R114"/>
    <mergeCell ref="S114:U114"/>
    <mergeCell ref="V112:X112"/>
    <mergeCell ref="Y112:AA112"/>
    <mergeCell ref="AB112:AD112"/>
    <mergeCell ref="AE112:AG112"/>
    <mergeCell ref="AH112:AJ112"/>
    <mergeCell ref="AK112:AM112"/>
    <mergeCell ref="D112:F112"/>
    <mergeCell ref="G112:I112"/>
    <mergeCell ref="J112:L112"/>
    <mergeCell ref="M112:O112"/>
    <mergeCell ref="P112:R112"/>
    <mergeCell ref="S112:U112"/>
    <mergeCell ref="V110:X110"/>
    <mergeCell ref="Y110:AA110"/>
    <mergeCell ref="AB110:AD110"/>
    <mergeCell ref="AE110:AG110"/>
    <mergeCell ref="AH110:AJ110"/>
    <mergeCell ref="AK110:AM110"/>
    <mergeCell ref="D110:F110"/>
    <mergeCell ref="G110:I110"/>
    <mergeCell ref="J110:L110"/>
    <mergeCell ref="M110:O110"/>
    <mergeCell ref="P110:R110"/>
    <mergeCell ref="S110:U110"/>
    <mergeCell ref="V108:X108"/>
    <mergeCell ref="Y108:AA108"/>
    <mergeCell ref="AB108:AD108"/>
    <mergeCell ref="AE108:AG108"/>
    <mergeCell ref="AH108:AJ108"/>
    <mergeCell ref="AK108:AM108"/>
    <mergeCell ref="D108:F108"/>
    <mergeCell ref="G108:I108"/>
    <mergeCell ref="J108:L108"/>
    <mergeCell ref="M108:O108"/>
    <mergeCell ref="P108:R108"/>
    <mergeCell ref="S108:U108"/>
    <mergeCell ref="V106:X106"/>
    <mergeCell ref="Y106:AA106"/>
    <mergeCell ref="AB106:AD106"/>
    <mergeCell ref="AE106:AG106"/>
    <mergeCell ref="AH106:AJ106"/>
    <mergeCell ref="AK106:AM106"/>
    <mergeCell ref="D106:F106"/>
    <mergeCell ref="G106:I106"/>
    <mergeCell ref="J106:L106"/>
    <mergeCell ref="M106:O106"/>
    <mergeCell ref="P106:R106"/>
    <mergeCell ref="S106:U106"/>
    <mergeCell ref="V104:X104"/>
    <mergeCell ref="Y104:AA104"/>
    <mergeCell ref="AB104:AD104"/>
    <mergeCell ref="AE104:AG104"/>
    <mergeCell ref="AH104:AJ104"/>
    <mergeCell ref="AK104:AM104"/>
    <mergeCell ref="D104:F104"/>
    <mergeCell ref="G104:I104"/>
    <mergeCell ref="J104:L104"/>
    <mergeCell ref="M104:O104"/>
    <mergeCell ref="P104:R104"/>
    <mergeCell ref="S104:U104"/>
    <mergeCell ref="V102:X102"/>
    <mergeCell ref="Y102:AA102"/>
    <mergeCell ref="AB102:AD102"/>
    <mergeCell ref="AE102:AG102"/>
    <mergeCell ref="AH102:AJ102"/>
    <mergeCell ref="AK102:AM102"/>
    <mergeCell ref="D102:F102"/>
    <mergeCell ref="G102:I102"/>
    <mergeCell ref="J102:L102"/>
    <mergeCell ref="M102:O102"/>
    <mergeCell ref="P102:R102"/>
    <mergeCell ref="S102:U102"/>
    <mergeCell ref="V100:X100"/>
    <mergeCell ref="Y100:AA100"/>
    <mergeCell ref="AB100:AD100"/>
    <mergeCell ref="AE100:AG100"/>
    <mergeCell ref="AH100:AJ100"/>
    <mergeCell ref="AK100:AM100"/>
    <mergeCell ref="D100:F100"/>
    <mergeCell ref="G100:I100"/>
    <mergeCell ref="J100:L100"/>
    <mergeCell ref="M100:O100"/>
    <mergeCell ref="P100:R100"/>
    <mergeCell ref="S100:U100"/>
    <mergeCell ref="V98:X98"/>
    <mergeCell ref="Y98:AA98"/>
    <mergeCell ref="AB98:AD98"/>
    <mergeCell ref="AE98:AG98"/>
    <mergeCell ref="AH98:AJ98"/>
    <mergeCell ref="AK98:AM98"/>
    <mergeCell ref="D98:F98"/>
    <mergeCell ref="G98:I98"/>
    <mergeCell ref="J98:L98"/>
    <mergeCell ref="M98:O98"/>
    <mergeCell ref="P98:R98"/>
    <mergeCell ref="S98:U98"/>
    <mergeCell ref="V96:X96"/>
    <mergeCell ref="Y96:AA96"/>
    <mergeCell ref="AB96:AD96"/>
    <mergeCell ref="AE96:AG96"/>
    <mergeCell ref="AH96:AJ96"/>
    <mergeCell ref="AK96:AM96"/>
    <mergeCell ref="D96:F96"/>
    <mergeCell ref="G96:I96"/>
    <mergeCell ref="J96:L96"/>
    <mergeCell ref="M96:O96"/>
    <mergeCell ref="P96:R96"/>
    <mergeCell ref="S96:U96"/>
    <mergeCell ref="V94:X94"/>
    <mergeCell ref="Y94:AA94"/>
    <mergeCell ref="AB94:AD94"/>
    <mergeCell ref="AE94:AG94"/>
    <mergeCell ref="AH94:AJ94"/>
    <mergeCell ref="AK94:AM94"/>
    <mergeCell ref="D94:F94"/>
    <mergeCell ref="G94:I94"/>
    <mergeCell ref="J94:L94"/>
    <mergeCell ref="M94:O94"/>
    <mergeCell ref="P94:R94"/>
    <mergeCell ref="S94:U94"/>
    <mergeCell ref="V92:X92"/>
    <mergeCell ref="Y92:AA92"/>
    <mergeCell ref="AB92:AD92"/>
    <mergeCell ref="AE92:AG92"/>
    <mergeCell ref="AH92:AJ92"/>
    <mergeCell ref="AK92:AM92"/>
    <mergeCell ref="D92:F92"/>
    <mergeCell ref="G92:I92"/>
    <mergeCell ref="J92:L92"/>
    <mergeCell ref="M92:O92"/>
    <mergeCell ref="P92:R92"/>
    <mergeCell ref="S92:U92"/>
    <mergeCell ref="V90:X90"/>
    <mergeCell ref="Y90:AA90"/>
    <mergeCell ref="AB90:AD90"/>
    <mergeCell ref="AE90:AG90"/>
    <mergeCell ref="AH90:AJ90"/>
    <mergeCell ref="AK90:AM90"/>
    <mergeCell ref="D90:F90"/>
    <mergeCell ref="G90:I90"/>
    <mergeCell ref="J90:L90"/>
    <mergeCell ref="M90:O90"/>
    <mergeCell ref="P90:R90"/>
    <mergeCell ref="S90:U90"/>
    <mergeCell ref="V88:X88"/>
    <mergeCell ref="Y88:AA88"/>
    <mergeCell ref="AB88:AD88"/>
    <mergeCell ref="AE88:AG88"/>
    <mergeCell ref="AH88:AJ88"/>
    <mergeCell ref="AK88:AM88"/>
    <mergeCell ref="D88:F88"/>
    <mergeCell ref="G88:I88"/>
    <mergeCell ref="J88:L88"/>
    <mergeCell ref="M88:O88"/>
    <mergeCell ref="P88:R88"/>
    <mergeCell ref="S88:U88"/>
    <mergeCell ref="V83:X83"/>
    <mergeCell ref="Y83:AA83"/>
    <mergeCell ref="AB83:AD83"/>
    <mergeCell ref="AE83:AG83"/>
    <mergeCell ref="AH83:AJ83"/>
    <mergeCell ref="AK83:AM83"/>
    <mergeCell ref="D83:F83"/>
    <mergeCell ref="G83:I83"/>
    <mergeCell ref="J83:L83"/>
    <mergeCell ref="M83:O83"/>
    <mergeCell ref="P83:R83"/>
    <mergeCell ref="S83:U83"/>
    <mergeCell ref="V81:X81"/>
    <mergeCell ref="Y81:AA81"/>
    <mergeCell ref="AB81:AD81"/>
    <mergeCell ref="AE81:AG81"/>
    <mergeCell ref="AH81:AJ81"/>
    <mergeCell ref="AK81:AM81"/>
    <mergeCell ref="D81:F81"/>
    <mergeCell ref="G81:I81"/>
    <mergeCell ref="J81:L81"/>
    <mergeCell ref="M81:O81"/>
    <mergeCell ref="P81:R81"/>
    <mergeCell ref="S81:U81"/>
    <mergeCell ref="V79:X79"/>
    <mergeCell ref="Y79:AA79"/>
    <mergeCell ref="AB79:AD79"/>
    <mergeCell ref="AE79:AG79"/>
    <mergeCell ref="AH79:AJ79"/>
    <mergeCell ref="AK79:AM79"/>
    <mergeCell ref="D79:F79"/>
    <mergeCell ref="G79:I79"/>
    <mergeCell ref="J79:L79"/>
    <mergeCell ref="M79:O79"/>
    <mergeCell ref="P79:R79"/>
    <mergeCell ref="S79:U79"/>
    <mergeCell ref="V77:X77"/>
    <mergeCell ref="Y77:AA77"/>
    <mergeCell ref="AB77:AD77"/>
    <mergeCell ref="AE77:AG77"/>
    <mergeCell ref="AH77:AJ77"/>
    <mergeCell ref="AK77:AM77"/>
    <mergeCell ref="D77:F77"/>
    <mergeCell ref="G77:I77"/>
    <mergeCell ref="J77:L77"/>
    <mergeCell ref="M77:O77"/>
    <mergeCell ref="P77:R77"/>
    <mergeCell ref="S77:U77"/>
    <mergeCell ref="V75:X75"/>
    <mergeCell ref="Y75:AA75"/>
    <mergeCell ref="AB75:AD75"/>
    <mergeCell ref="AE75:AG75"/>
    <mergeCell ref="AH75:AJ75"/>
    <mergeCell ref="AK75:AM75"/>
    <mergeCell ref="D75:F75"/>
    <mergeCell ref="G75:I75"/>
    <mergeCell ref="J75:L75"/>
    <mergeCell ref="M75:O75"/>
    <mergeCell ref="P75:R75"/>
    <mergeCell ref="S75:U75"/>
    <mergeCell ref="V73:X73"/>
    <mergeCell ref="Y73:AA73"/>
    <mergeCell ref="AB73:AD73"/>
    <mergeCell ref="AE73:AG73"/>
    <mergeCell ref="AH73:AJ73"/>
    <mergeCell ref="AK73:AM73"/>
    <mergeCell ref="D73:F73"/>
    <mergeCell ref="G73:I73"/>
    <mergeCell ref="J73:L73"/>
    <mergeCell ref="M73:O73"/>
    <mergeCell ref="P73:R73"/>
    <mergeCell ref="S73:U73"/>
    <mergeCell ref="V71:X71"/>
    <mergeCell ref="Y71:AA71"/>
    <mergeCell ref="AB71:AD71"/>
    <mergeCell ref="AE71:AG71"/>
    <mergeCell ref="AH71:AJ71"/>
    <mergeCell ref="AK71:AM71"/>
    <mergeCell ref="D71:F71"/>
    <mergeCell ref="G71:I71"/>
    <mergeCell ref="J71:L71"/>
    <mergeCell ref="M71:O71"/>
    <mergeCell ref="P71:R71"/>
    <mergeCell ref="S71:U71"/>
    <mergeCell ref="V69:X69"/>
    <mergeCell ref="Y69:AA69"/>
    <mergeCell ref="AB69:AD69"/>
    <mergeCell ref="AE69:AG69"/>
    <mergeCell ref="AH69:AJ69"/>
    <mergeCell ref="AK69:AM69"/>
    <mergeCell ref="D69:F69"/>
    <mergeCell ref="G69:I69"/>
    <mergeCell ref="J69:L69"/>
    <mergeCell ref="M69:O69"/>
    <mergeCell ref="P69:R69"/>
    <mergeCell ref="S69:U69"/>
    <mergeCell ref="V67:X67"/>
    <mergeCell ref="Y67:AA67"/>
    <mergeCell ref="AB67:AD67"/>
    <mergeCell ref="AE67:AG67"/>
    <mergeCell ref="AH67:AJ67"/>
    <mergeCell ref="AK67:AM67"/>
    <mergeCell ref="D67:F67"/>
    <mergeCell ref="G67:I67"/>
    <mergeCell ref="J67:L67"/>
    <mergeCell ref="M67:O67"/>
    <mergeCell ref="P67:R67"/>
    <mergeCell ref="S67:U67"/>
    <mergeCell ref="V65:X65"/>
    <mergeCell ref="Y65:AA65"/>
    <mergeCell ref="AB65:AD65"/>
    <mergeCell ref="AE65:AG65"/>
    <mergeCell ref="AH65:AJ65"/>
    <mergeCell ref="AK65:AM65"/>
    <mergeCell ref="D65:F65"/>
    <mergeCell ref="G65:I65"/>
    <mergeCell ref="J65:L65"/>
    <mergeCell ref="M65:O65"/>
    <mergeCell ref="P65:R65"/>
    <mergeCell ref="S65:U65"/>
    <mergeCell ref="V63:X63"/>
    <mergeCell ref="Y63:AA63"/>
    <mergeCell ref="AB63:AD63"/>
    <mergeCell ref="AE63:AG63"/>
    <mergeCell ref="AH63:AJ63"/>
    <mergeCell ref="AK63:AM63"/>
    <mergeCell ref="D63:F63"/>
    <mergeCell ref="G63:I63"/>
    <mergeCell ref="J63:L63"/>
    <mergeCell ref="M63:O63"/>
    <mergeCell ref="P63:R63"/>
    <mergeCell ref="S63:U63"/>
    <mergeCell ref="V61:X61"/>
    <mergeCell ref="Y61:AA61"/>
    <mergeCell ref="AB61:AD61"/>
    <mergeCell ref="AE61:AG61"/>
    <mergeCell ref="AH61:AJ61"/>
    <mergeCell ref="AK61:AM61"/>
    <mergeCell ref="D61:F61"/>
    <mergeCell ref="G61:I61"/>
    <mergeCell ref="J61:L61"/>
    <mergeCell ref="M61:O61"/>
    <mergeCell ref="P61:R61"/>
    <mergeCell ref="S61:U61"/>
    <mergeCell ref="V59:X59"/>
    <mergeCell ref="Y59:AA59"/>
    <mergeCell ref="AB59:AD59"/>
    <mergeCell ref="AE59:AG59"/>
    <mergeCell ref="AH59:AJ59"/>
    <mergeCell ref="AK59:AM59"/>
    <mergeCell ref="D59:F59"/>
    <mergeCell ref="G59:I59"/>
    <mergeCell ref="J59:L59"/>
    <mergeCell ref="M59:O59"/>
    <mergeCell ref="P59:R59"/>
    <mergeCell ref="S59:U59"/>
    <mergeCell ref="V57:X57"/>
    <mergeCell ref="Y57:AA57"/>
    <mergeCell ref="AB57:AD57"/>
    <mergeCell ref="AE57:AG57"/>
    <mergeCell ref="AH57:AJ57"/>
    <mergeCell ref="AK57:AM57"/>
    <mergeCell ref="D57:F57"/>
    <mergeCell ref="G57:I57"/>
    <mergeCell ref="J57:L57"/>
    <mergeCell ref="M57:O57"/>
    <mergeCell ref="P57:R57"/>
    <mergeCell ref="S57:U57"/>
    <mergeCell ref="V55:X55"/>
    <mergeCell ref="Y55:AA55"/>
    <mergeCell ref="AB55:AD55"/>
    <mergeCell ref="AE55:AG55"/>
    <mergeCell ref="AH55:AJ55"/>
    <mergeCell ref="AK55:AM55"/>
    <mergeCell ref="D55:F55"/>
    <mergeCell ref="G55:I55"/>
    <mergeCell ref="J55:L55"/>
    <mergeCell ref="M55:O55"/>
    <mergeCell ref="P55:R55"/>
    <mergeCell ref="S55:U55"/>
    <mergeCell ref="V53:X53"/>
    <mergeCell ref="Y53:AA53"/>
    <mergeCell ref="AB53:AD53"/>
    <mergeCell ref="AE53:AG53"/>
    <mergeCell ref="AH53:AJ53"/>
    <mergeCell ref="AK53:AM53"/>
    <mergeCell ref="D53:F53"/>
    <mergeCell ref="G53:I53"/>
    <mergeCell ref="J53:L53"/>
    <mergeCell ref="M53:O53"/>
    <mergeCell ref="P53:R53"/>
    <mergeCell ref="S53:U53"/>
    <mergeCell ref="V51:X51"/>
    <mergeCell ref="Y51:AA51"/>
    <mergeCell ref="AB51:AD51"/>
    <mergeCell ref="AE51:AG51"/>
    <mergeCell ref="AH51:AJ51"/>
    <mergeCell ref="AK51:AM51"/>
    <mergeCell ref="D51:F51"/>
    <mergeCell ref="G51:I51"/>
    <mergeCell ref="J51:L51"/>
    <mergeCell ref="M51:O51"/>
    <mergeCell ref="P51:R51"/>
    <mergeCell ref="S51:U51"/>
    <mergeCell ref="V49:X49"/>
    <mergeCell ref="Y49:AA49"/>
    <mergeCell ref="AB49:AD49"/>
    <mergeCell ref="AE49:AG49"/>
    <mergeCell ref="AH49:AJ49"/>
    <mergeCell ref="AK49:AM49"/>
    <mergeCell ref="D49:F49"/>
    <mergeCell ref="G49:I49"/>
    <mergeCell ref="J49:L49"/>
    <mergeCell ref="M49:O49"/>
    <mergeCell ref="P49:R49"/>
    <mergeCell ref="S49:U49"/>
    <mergeCell ref="V47:X47"/>
    <mergeCell ref="Y47:AA47"/>
    <mergeCell ref="AB47:AD47"/>
    <mergeCell ref="AE47:AG47"/>
    <mergeCell ref="AH47:AJ47"/>
    <mergeCell ref="AK47:AM47"/>
    <mergeCell ref="D47:F47"/>
    <mergeCell ref="G47:I47"/>
    <mergeCell ref="J47:L47"/>
    <mergeCell ref="M47:O47"/>
    <mergeCell ref="P47:R47"/>
    <mergeCell ref="S47:U47"/>
    <mergeCell ref="V45:X45"/>
    <mergeCell ref="Y45:AA45"/>
    <mergeCell ref="AB45:AD45"/>
    <mergeCell ref="AE45:AG45"/>
    <mergeCell ref="AH45:AJ45"/>
    <mergeCell ref="AK45:AM45"/>
    <mergeCell ref="D45:F45"/>
    <mergeCell ref="G45:I45"/>
    <mergeCell ref="J45:L45"/>
    <mergeCell ref="M45:O45"/>
    <mergeCell ref="P45:R45"/>
    <mergeCell ref="S45:U45"/>
    <mergeCell ref="V41:X41"/>
    <mergeCell ref="Y41:AA41"/>
    <mergeCell ref="AB41:AD41"/>
    <mergeCell ref="AE41:AG41"/>
    <mergeCell ref="AH41:AJ41"/>
    <mergeCell ref="AK41:AM41"/>
    <mergeCell ref="D41:F41"/>
    <mergeCell ref="G41:I41"/>
    <mergeCell ref="J41:L41"/>
    <mergeCell ref="M41:O41"/>
    <mergeCell ref="P41:R41"/>
    <mergeCell ref="S41:U41"/>
    <mergeCell ref="V39:X39"/>
    <mergeCell ref="Y39:AA39"/>
    <mergeCell ref="AB39:AD39"/>
    <mergeCell ref="AE39:AG39"/>
    <mergeCell ref="AH39:AJ39"/>
    <mergeCell ref="AK39:AM39"/>
    <mergeCell ref="D39:F39"/>
    <mergeCell ref="G39:I39"/>
    <mergeCell ref="J39:L39"/>
    <mergeCell ref="M39:O39"/>
    <mergeCell ref="P39:R39"/>
    <mergeCell ref="S39:U39"/>
    <mergeCell ref="V37:X37"/>
    <mergeCell ref="Y37:AA37"/>
    <mergeCell ref="AB37:AD37"/>
    <mergeCell ref="AE37:AG37"/>
    <mergeCell ref="AH37:AJ37"/>
    <mergeCell ref="AK37:AM37"/>
    <mergeCell ref="D37:F37"/>
    <mergeCell ref="G37:I37"/>
    <mergeCell ref="J37:L37"/>
    <mergeCell ref="M37:O37"/>
    <mergeCell ref="P37:R37"/>
    <mergeCell ref="S37:U37"/>
    <mergeCell ref="V35:X35"/>
    <mergeCell ref="Y35:AA35"/>
    <mergeCell ref="AB35:AD35"/>
    <mergeCell ref="AE35:AG35"/>
    <mergeCell ref="AH35:AJ35"/>
    <mergeCell ref="AK35:AM35"/>
    <mergeCell ref="D35:F35"/>
    <mergeCell ref="G35:I35"/>
    <mergeCell ref="J35:L35"/>
    <mergeCell ref="M35:O35"/>
    <mergeCell ref="P35:R35"/>
    <mergeCell ref="S35:U35"/>
    <mergeCell ref="V33:X33"/>
    <mergeCell ref="Y33:AA33"/>
    <mergeCell ref="AB33:AD33"/>
    <mergeCell ref="AE33:AG33"/>
    <mergeCell ref="AH33:AJ33"/>
    <mergeCell ref="AK33:AM33"/>
    <mergeCell ref="D33:F33"/>
    <mergeCell ref="G33:I33"/>
    <mergeCell ref="J33:L33"/>
    <mergeCell ref="M33:O33"/>
    <mergeCell ref="P33:R33"/>
    <mergeCell ref="S33:U33"/>
    <mergeCell ref="V31:X31"/>
    <mergeCell ref="Y31:AA31"/>
    <mergeCell ref="AB31:AD31"/>
    <mergeCell ref="AE31:AG31"/>
    <mergeCell ref="AH31:AJ31"/>
    <mergeCell ref="AK31:AM31"/>
    <mergeCell ref="D31:F31"/>
    <mergeCell ref="G31:I31"/>
    <mergeCell ref="J31:L31"/>
    <mergeCell ref="M31:O31"/>
    <mergeCell ref="P31:R31"/>
    <mergeCell ref="S31:U31"/>
    <mergeCell ref="V29:X29"/>
    <mergeCell ref="Y29:AA29"/>
    <mergeCell ref="AB29:AD29"/>
    <mergeCell ref="AE29:AG29"/>
    <mergeCell ref="AH29:AJ29"/>
    <mergeCell ref="AK29:AM29"/>
    <mergeCell ref="D29:F29"/>
    <mergeCell ref="G29:I29"/>
    <mergeCell ref="J29:L29"/>
    <mergeCell ref="M29:O29"/>
    <mergeCell ref="P29:R29"/>
    <mergeCell ref="S29:U29"/>
    <mergeCell ref="V27:X27"/>
    <mergeCell ref="Y27:AA27"/>
    <mergeCell ref="AB27:AD27"/>
    <mergeCell ref="AE27:AG27"/>
    <mergeCell ref="AH27:AJ27"/>
    <mergeCell ref="AK27:AM27"/>
    <mergeCell ref="D27:F27"/>
    <mergeCell ref="G27:I27"/>
    <mergeCell ref="J27:L27"/>
    <mergeCell ref="M27:O27"/>
    <mergeCell ref="P27:R27"/>
    <mergeCell ref="S27:U27"/>
    <mergeCell ref="V25:X25"/>
    <mergeCell ref="Y25:AA25"/>
    <mergeCell ref="AB25:AD25"/>
    <mergeCell ref="AE25:AG25"/>
    <mergeCell ref="AH25:AJ25"/>
    <mergeCell ref="AK25:AM25"/>
    <mergeCell ref="D25:F25"/>
    <mergeCell ref="G25:I25"/>
    <mergeCell ref="J25:L25"/>
    <mergeCell ref="M25:O25"/>
    <mergeCell ref="P25:R25"/>
    <mergeCell ref="S25:U25"/>
    <mergeCell ref="V23:X23"/>
    <mergeCell ref="Y23:AA23"/>
    <mergeCell ref="AB23:AD23"/>
    <mergeCell ref="AE23:AG23"/>
    <mergeCell ref="AH23:AJ23"/>
    <mergeCell ref="AK23:AM23"/>
    <mergeCell ref="D23:F23"/>
    <mergeCell ref="G23:I23"/>
    <mergeCell ref="J23:L23"/>
    <mergeCell ref="M23:O23"/>
    <mergeCell ref="P23:R23"/>
    <mergeCell ref="S23:U23"/>
    <mergeCell ref="V21:X21"/>
    <mergeCell ref="Y21:AA21"/>
    <mergeCell ref="AB21:AD21"/>
    <mergeCell ref="AE21:AG21"/>
    <mergeCell ref="AH21:AJ21"/>
    <mergeCell ref="AK21:AM21"/>
    <mergeCell ref="D21:F21"/>
    <mergeCell ref="G21:I21"/>
    <mergeCell ref="J21:L21"/>
    <mergeCell ref="M21:O21"/>
    <mergeCell ref="P21:R21"/>
    <mergeCell ref="S21:U21"/>
    <mergeCell ref="V19:X19"/>
    <mergeCell ref="Y19:AA19"/>
    <mergeCell ref="AB19:AD19"/>
    <mergeCell ref="AE19:AG19"/>
    <mergeCell ref="AH19:AJ19"/>
    <mergeCell ref="AK19:AM19"/>
    <mergeCell ref="D19:F19"/>
    <mergeCell ref="G19:I19"/>
    <mergeCell ref="J19:L19"/>
    <mergeCell ref="M19:O19"/>
    <mergeCell ref="P19:R19"/>
    <mergeCell ref="S19:U19"/>
    <mergeCell ref="V17:X17"/>
    <mergeCell ref="Y17:AA17"/>
    <mergeCell ref="AB17:AD17"/>
    <mergeCell ref="AE17:AG17"/>
    <mergeCell ref="AH17:AJ17"/>
    <mergeCell ref="AK17:AM17"/>
    <mergeCell ref="AB15:AD15"/>
    <mergeCell ref="AE15:AG15"/>
    <mergeCell ref="AH15:AJ15"/>
    <mergeCell ref="AK15:AM15"/>
    <mergeCell ref="D17:F17"/>
    <mergeCell ref="G17:I17"/>
    <mergeCell ref="J17:L17"/>
    <mergeCell ref="M17:O17"/>
    <mergeCell ref="P17:R17"/>
    <mergeCell ref="S17:U17"/>
    <mergeCell ref="J15:L15"/>
    <mergeCell ref="M15:O15"/>
    <mergeCell ref="P15:R15"/>
    <mergeCell ref="S15:U15"/>
    <mergeCell ref="V15:X15"/>
    <mergeCell ref="Y15:AA15"/>
    <mergeCell ref="V13:X13"/>
    <mergeCell ref="Y13:AA13"/>
    <mergeCell ref="AB13:AD13"/>
    <mergeCell ref="AE13:AG13"/>
    <mergeCell ref="AH13:AJ13"/>
    <mergeCell ref="AK13:AM13"/>
    <mergeCell ref="AB11:AD11"/>
    <mergeCell ref="AE11:AG11"/>
    <mergeCell ref="AH11:AJ11"/>
    <mergeCell ref="AK11:AM11"/>
    <mergeCell ref="D13:F13"/>
    <mergeCell ref="G13:I13"/>
    <mergeCell ref="J13:L13"/>
    <mergeCell ref="M13:O13"/>
    <mergeCell ref="P13:R13"/>
    <mergeCell ref="S13:U13"/>
    <mergeCell ref="J11:L11"/>
    <mergeCell ref="M11:O11"/>
    <mergeCell ref="P11:R11"/>
    <mergeCell ref="S11:U11"/>
    <mergeCell ref="V11:X11"/>
    <mergeCell ref="Y11:AA11"/>
    <mergeCell ref="V9:X9"/>
    <mergeCell ref="Y9:AA9"/>
    <mergeCell ref="AB9:AD9"/>
    <mergeCell ref="AE9:AG9"/>
    <mergeCell ref="AH9:AJ9"/>
    <mergeCell ref="AK9:AM9"/>
    <mergeCell ref="AB7:AD7"/>
    <mergeCell ref="AE7:AG7"/>
    <mergeCell ref="AH7:AJ7"/>
    <mergeCell ref="AK7:AM7"/>
    <mergeCell ref="D9:F9"/>
    <mergeCell ref="G9:I9"/>
    <mergeCell ref="J9:L9"/>
    <mergeCell ref="M9:O9"/>
    <mergeCell ref="P9:R9"/>
    <mergeCell ref="S9:U9"/>
    <mergeCell ref="J7:L7"/>
    <mergeCell ref="M7:O7"/>
    <mergeCell ref="P7:R7"/>
    <mergeCell ref="S7:U7"/>
    <mergeCell ref="V7:X7"/>
    <mergeCell ref="Y7:AA7"/>
    <mergeCell ref="C108:C110"/>
    <mergeCell ref="C112:C114"/>
    <mergeCell ref="C120:C122"/>
    <mergeCell ref="C124:C125"/>
    <mergeCell ref="C134:C135"/>
    <mergeCell ref="C199:C200"/>
    <mergeCell ref="C203:C204"/>
    <mergeCell ref="C298:C299"/>
    <mergeCell ref="C302:C303"/>
    <mergeCell ref="D7:F7"/>
    <mergeCell ref="G7:I7"/>
    <mergeCell ref="D11:F11"/>
    <mergeCell ref="G11:I11"/>
    <mergeCell ref="D15:F15"/>
    <mergeCell ref="G15:I15"/>
    <mergeCell ref="C278:C279"/>
    <mergeCell ref="C294:C295"/>
    <mergeCell ref="C252:C253"/>
    <mergeCell ref="C256:C257"/>
    <mergeCell ref="C260:C261"/>
    <mergeCell ref="C264:C265"/>
    <mergeCell ref="C270:C271"/>
    <mergeCell ref="C220:C221"/>
    <mergeCell ref="C224:C225"/>
    <mergeCell ref="C232:C234"/>
    <mergeCell ref="C236:C237"/>
    <mergeCell ref="C244:C245"/>
    <mergeCell ref="C187:C188"/>
    <mergeCell ref="C191:C192"/>
    <mergeCell ref="C195:C196"/>
    <mergeCell ref="C207:C208"/>
    <mergeCell ref="D199:F199"/>
    <mergeCell ref="C8:C9"/>
    <mergeCell ref="C11:C12"/>
    <mergeCell ref="C15:C16"/>
    <mergeCell ref="C19:C20"/>
    <mergeCell ref="C23:C24"/>
    <mergeCell ref="C27:C28"/>
    <mergeCell ref="C81:C82"/>
    <mergeCell ref="C88:C90"/>
    <mergeCell ref="C92:C93"/>
    <mergeCell ref="C96:C98"/>
    <mergeCell ref="C100:C101"/>
    <mergeCell ref="C104:C105"/>
    <mergeCell ref="C61:C62"/>
    <mergeCell ref="C65:C66"/>
    <mergeCell ref="C69:C71"/>
    <mergeCell ref="C73:C74"/>
    <mergeCell ref="C77:C78"/>
    <mergeCell ref="C31:C32"/>
    <mergeCell ref="C35:C36"/>
    <mergeCell ref="C39:C40"/>
    <mergeCell ref="C45:C46"/>
    <mergeCell ref="C49:C50"/>
    <mergeCell ref="C53:C54"/>
    <mergeCell ref="G130:I130"/>
    <mergeCell ref="J130:L130"/>
    <mergeCell ref="M130:O130"/>
    <mergeCell ref="P130:R130"/>
    <mergeCell ref="S130:U130"/>
    <mergeCell ref="V130:X130"/>
    <mergeCell ref="Y130:AA130"/>
    <mergeCell ref="AB130:AD130"/>
    <mergeCell ref="AE130:AG130"/>
    <mergeCell ref="AH130:AJ130"/>
    <mergeCell ref="AK130:AM130"/>
    <mergeCell ref="D132:F132"/>
    <mergeCell ref="G132:I132"/>
    <mergeCell ref="J132:L132"/>
    <mergeCell ref="M132:O132"/>
    <mergeCell ref="P132:R132"/>
    <mergeCell ref="S132:U132"/>
    <mergeCell ref="V132:X132"/>
    <mergeCell ref="Y132:AA132"/>
    <mergeCell ref="AB132:AD132"/>
    <mergeCell ref="AE132:AG132"/>
    <mergeCell ref="AH132:AJ132"/>
    <mergeCell ref="AK132:AM132"/>
    <mergeCell ref="B163:B164"/>
    <mergeCell ref="B159:B160"/>
    <mergeCell ref="B155:B156"/>
    <mergeCell ref="B192:B193"/>
    <mergeCell ref="B188:B189"/>
    <mergeCell ref="B184:B185"/>
    <mergeCell ref="B180:B181"/>
    <mergeCell ref="B176:B177"/>
    <mergeCell ref="B208:B209"/>
    <mergeCell ref="B204:B205"/>
    <mergeCell ref="B200:B201"/>
    <mergeCell ref="B196:B197"/>
    <mergeCell ref="C211:C212"/>
    <mergeCell ref="C215:C216"/>
    <mergeCell ref="C166:C167"/>
    <mergeCell ref="C130:C131"/>
    <mergeCell ref="D130:F130"/>
    <mergeCell ref="C175:C176"/>
    <mergeCell ref="C179:C181"/>
    <mergeCell ref="C183:C184"/>
    <mergeCell ref="C138:C139"/>
    <mergeCell ref="C142:C143"/>
    <mergeCell ref="C146:C148"/>
    <mergeCell ref="C150:C151"/>
    <mergeCell ref="C158:C159"/>
    <mergeCell ref="B143:B144"/>
    <mergeCell ref="B147:B148"/>
    <mergeCell ref="B36:B37"/>
    <mergeCell ref="B46:B47"/>
    <mergeCell ref="B70:B71"/>
    <mergeCell ref="B62:B63"/>
    <mergeCell ref="B54:B55"/>
    <mergeCell ref="B97:B98"/>
    <mergeCell ref="B89:B90"/>
    <mergeCell ref="B78:B79"/>
    <mergeCell ref="B125:B126"/>
    <mergeCell ref="B121:B122"/>
    <mergeCell ref="B113:B114"/>
    <mergeCell ref="B109:B110"/>
    <mergeCell ref="B105:B106"/>
    <mergeCell ref="B151:B152"/>
    <mergeCell ref="B139:B140"/>
    <mergeCell ref="B135:B136"/>
    <mergeCell ref="B131:B132"/>
    <mergeCell ref="B299:B300"/>
    <mergeCell ref="B295:B296"/>
    <mergeCell ref="B311:B312"/>
    <mergeCell ref="B307:B308"/>
    <mergeCell ref="B271:B272"/>
    <mergeCell ref="B229:B230"/>
    <mergeCell ref="B237:B238"/>
    <mergeCell ref="B40:B41"/>
    <mergeCell ref="B58:B59"/>
    <mergeCell ref="B117:B118"/>
    <mergeCell ref="B66:B67"/>
    <mergeCell ref="B74:B75"/>
    <mergeCell ref="B225:B226"/>
    <mergeCell ref="B221:B222"/>
    <mergeCell ref="B216:B217"/>
    <mergeCell ref="B212:B213"/>
    <mergeCell ref="B245:B246"/>
    <mergeCell ref="B241:B242"/>
    <mergeCell ref="B233:B234"/>
    <mergeCell ref="B261:B262"/>
    <mergeCell ref="B257:B258"/>
    <mergeCell ref="B253:B254"/>
    <mergeCell ref="B249:B250"/>
    <mergeCell ref="B291:B292"/>
    <mergeCell ref="B287:B288"/>
    <mergeCell ref="B279:B280"/>
    <mergeCell ref="B275:B276"/>
    <mergeCell ref="B265:B266"/>
    <mergeCell ref="B283:B284"/>
    <mergeCell ref="B303:B304"/>
    <mergeCell ref="B171:B172"/>
    <mergeCell ref="B167:B168"/>
  </mergeCells>
  <pageMargins left="1.3779527559055118" right="0.19685039370078741" top="0.19685039370078741" bottom="0.39370078740157483" header="0.31496062992125984" footer="0.31496062992125984"/>
  <pageSetup paperSize="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"/>
  <sheetViews>
    <sheetView workbookViewId="0">
      <selection activeCell="E17" sqref="E17"/>
    </sheetView>
  </sheetViews>
  <sheetFormatPr defaultRowHeight="15" x14ac:dyDescent="0.25"/>
  <cols>
    <col min="1" max="1" width="7.85546875" customWidth="1"/>
    <col min="2" max="2" width="36.42578125" customWidth="1"/>
    <col min="3" max="3" width="27.28515625" customWidth="1"/>
    <col min="4" max="4" width="20.85546875" customWidth="1"/>
    <col min="5" max="5" width="22.42578125" customWidth="1"/>
    <col min="6" max="6" width="30" customWidth="1"/>
    <col min="10" max="10" width="2.7109375" customWidth="1"/>
    <col min="11" max="11" width="16.7109375" customWidth="1"/>
  </cols>
  <sheetData>
    <row r="1" spans="1:11" ht="15.75" x14ac:dyDescent="0.25">
      <c r="A1" s="1695" t="s">
        <v>554</v>
      </c>
      <c r="B1" s="1695"/>
      <c r="C1" s="1695"/>
      <c r="D1" s="1695"/>
      <c r="E1" s="1695"/>
      <c r="F1" s="1695"/>
    </row>
    <row r="2" spans="1:11" ht="15.75" x14ac:dyDescent="0.25">
      <c r="A2" s="1695" t="s">
        <v>943</v>
      </c>
      <c r="B2" s="1695"/>
      <c r="C2" s="1695"/>
      <c r="D2" s="1695"/>
      <c r="E2" s="1695"/>
      <c r="F2" s="1695"/>
    </row>
    <row r="3" spans="1:11" ht="15.75" x14ac:dyDescent="0.25">
      <c r="A3" s="1878" t="str">
        <f>LABA!B2</f>
        <v>BAGIAN BULAN  DESEMBER 2016</v>
      </c>
      <c r="B3" s="1878"/>
      <c r="C3" s="1878"/>
      <c r="D3" s="1878"/>
      <c r="E3" s="1878"/>
      <c r="F3" s="1878"/>
    </row>
    <row r="4" spans="1:11" ht="15.75" x14ac:dyDescent="0.25">
      <c r="A4" s="92"/>
      <c r="B4" s="92"/>
      <c r="C4" s="92"/>
      <c r="D4" s="92"/>
      <c r="E4" s="92"/>
      <c r="F4" s="92"/>
    </row>
    <row r="5" spans="1:11" ht="15.75" x14ac:dyDescent="0.25">
      <c r="A5" s="92"/>
      <c r="B5" s="92"/>
      <c r="C5" s="92"/>
      <c r="D5" s="92"/>
      <c r="E5" s="92"/>
      <c r="F5" s="92"/>
      <c r="I5" t="s">
        <v>763</v>
      </c>
      <c r="K5" s="82">
        <f>SIGIT!F52</f>
        <v>1841515790</v>
      </c>
    </row>
    <row r="6" spans="1:11" x14ac:dyDescent="0.25">
      <c r="I6" t="s">
        <v>764</v>
      </c>
      <c r="K6" s="82">
        <f>RIDWAN!F38</f>
        <v>26418800</v>
      </c>
    </row>
    <row r="7" spans="1:11" x14ac:dyDescent="0.25">
      <c r="A7" s="19"/>
      <c r="B7" s="1879" t="s">
        <v>555</v>
      </c>
      <c r="C7" s="189" t="s">
        <v>556</v>
      </c>
      <c r="D7" s="189" t="s">
        <v>557</v>
      </c>
      <c r="E7" s="19"/>
      <c r="F7" s="19"/>
      <c r="I7" t="s">
        <v>765</v>
      </c>
      <c r="K7" s="82">
        <f>'SLAMT R'!F36</f>
        <v>65424750</v>
      </c>
    </row>
    <row r="8" spans="1:11" x14ac:dyDescent="0.25">
      <c r="A8" s="126" t="s">
        <v>536</v>
      </c>
      <c r="B8" s="1880"/>
      <c r="C8" s="436" t="s">
        <v>785</v>
      </c>
      <c r="D8" s="190" t="s">
        <v>558</v>
      </c>
      <c r="E8" s="190" t="s">
        <v>559</v>
      </c>
      <c r="F8" s="126" t="s">
        <v>560</v>
      </c>
      <c r="I8" t="s">
        <v>766</v>
      </c>
      <c r="K8" s="82">
        <f>BUDIWARSO!F35</f>
        <v>30974500</v>
      </c>
    </row>
    <row r="9" spans="1:11" x14ac:dyDescent="0.25">
      <c r="A9" s="20"/>
      <c r="B9" s="1881"/>
      <c r="C9" s="191" t="s">
        <v>561</v>
      </c>
      <c r="D9" s="191" t="s">
        <v>561</v>
      </c>
      <c r="E9" s="20"/>
      <c r="F9" s="20"/>
      <c r="I9" t="s">
        <v>625</v>
      </c>
      <c r="K9" s="82">
        <f>ISMOYO!F35</f>
        <v>9500000</v>
      </c>
    </row>
    <row r="10" spans="1:11" x14ac:dyDescent="0.25">
      <c r="A10" s="126"/>
      <c r="B10" s="29" t="s">
        <v>562</v>
      </c>
      <c r="C10" s="19"/>
      <c r="D10" s="19"/>
      <c r="E10" s="19"/>
      <c r="F10" s="19"/>
      <c r="I10" t="s">
        <v>755</v>
      </c>
      <c r="K10" s="82">
        <f>SUBAKIR!F34</f>
        <v>4499750</v>
      </c>
    </row>
    <row r="11" spans="1:11" x14ac:dyDescent="0.25">
      <c r="A11" s="192" t="s">
        <v>563</v>
      </c>
      <c r="B11" s="29" t="s">
        <v>78</v>
      </c>
      <c r="C11" s="193">
        <f>C14+C17</f>
        <v>1997839600</v>
      </c>
      <c r="D11" s="193">
        <f>D14+D17</f>
        <v>1979715904</v>
      </c>
      <c r="E11" s="193">
        <f>E14+E17</f>
        <v>1978333590</v>
      </c>
      <c r="F11" s="194"/>
      <c r="K11" s="82">
        <f>SUM(K5:K10)</f>
        <v>1978333590</v>
      </c>
    </row>
    <row r="12" spans="1:11" x14ac:dyDescent="0.25">
      <c r="A12" s="195"/>
      <c r="B12" s="196"/>
      <c r="C12" s="19"/>
      <c r="D12" s="19"/>
      <c r="E12" s="19"/>
      <c r="F12" s="19"/>
      <c r="K12" s="206">
        <f>K11-E11</f>
        <v>0</v>
      </c>
    </row>
    <row r="13" spans="1:11" x14ac:dyDescent="0.25">
      <c r="A13" s="197"/>
      <c r="B13" s="198" t="s">
        <v>564</v>
      </c>
      <c r="C13" s="197"/>
      <c r="D13" s="197"/>
      <c r="E13" s="197"/>
      <c r="F13" s="197"/>
    </row>
    <row r="14" spans="1:11" x14ac:dyDescent="0.25">
      <c r="A14" s="197" t="s">
        <v>565</v>
      </c>
      <c r="B14" s="198" t="s">
        <v>79</v>
      </c>
      <c r="C14" s="199">
        <f>RREKAP!C16</f>
        <v>1559485600</v>
      </c>
      <c r="D14" s="199">
        <f>REDU!G11</f>
        <v>1543650791</v>
      </c>
      <c r="E14" s="199">
        <f>REDU!I11</f>
        <v>1543650791</v>
      </c>
      <c r="F14" s="197"/>
      <c r="K14" s="206">
        <f>D11-E11</f>
        <v>1382314</v>
      </c>
    </row>
    <row r="15" spans="1:11" x14ac:dyDescent="0.25">
      <c r="A15" s="200"/>
      <c r="B15" s="55"/>
      <c r="C15" s="200"/>
      <c r="D15" s="200"/>
      <c r="E15" s="200"/>
      <c r="F15" s="200"/>
    </row>
    <row r="16" spans="1:11" x14ac:dyDescent="0.25">
      <c r="A16" s="197"/>
      <c r="B16" s="201" t="s">
        <v>566</v>
      </c>
      <c r="C16" s="202"/>
      <c r="D16" s="202"/>
      <c r="E16" s="202"/>
      <c r="F16" s="202"/>
    </row>
    <row r="17" spans="1:6" x14ac:dyDescent="0.25">
      <c r="A17" s="200" t="s">
        <v>567</v>
      </c>
      <c r="B17" s="203" t="s">
        <v>82</v>
      </c>
      <c r="C17" s="204">
        <f>RREKAP!C29</f>
        <v>438354000</v>
      </c>
      <c r="D17" s="204">
        <f>REDU!G22</f>
        <v>436065113</v>
      </c>
      <c r="E17" s="204">
        <f>REDU!I22</f>
        <v>434682799</v>
      </c>
      <c r="F17" s="200"/>
    </row>
    <row r="18" spans="1:6" x14ac:dyDescent="0.25">
      <c r="A18" s="205"/>
      <c r="B18" s="205"/>
      <c r="C18" s="205"/>
      <c r="D18" s="205"/>
      <c r="E18" s="205"/>
      <c r="F18" s="205"/>
    </row>
    <row r="19" spans="1:6" x14ac:dyDescent="0.25">
      <c r="D19" s="206"/>
    </row>
    <row r="20" spans="1:6" x14ac:dyDescent="0.25">
      <c r="D20" s="206"/>
      <c r="E20" s="1882"/>
      <c r="F20" s="1882"/>
    </row>
    <row r="21" spans="1:6" x14ac:dyDescent="0.25">
      <c r="E21" s="1877" t="s">
        <v>568</v>
      </c>
      <c r="F21" s="1877"/>
    </row>
    <row r="22" spans="1:6" x14ac:dyDescent="0.25">
      <c r="D22" s="206"/>
      <c r="E22" s="1877" t="s">
        <v>569</v>
      </c>
      <c r="F22" s="1877"/>
    </row>
    <row r="23" spans="1:6" x14ac:dyDescent="0.25">
      <c r="E23" s="396"/>
      <c r="F23" s="89"/>
    </row>
    <row r="24" spans="1:6" x14ac:dyDescent="0.25">
      <c r="E24" s="396"/>
      <c r="F24" s="89"/>
    </row>
    <row r="25" spans="1:6" x14ac:dyDescent="0.25">
      <c r="E25" s="396"/>
      <c r="F25" s="89"/>
    </row>
    <row r="26" spans="1:6" x14ac:dyDescent="0.25">
      <c r="E26" s="397"/>
      <c r="F26" s="89"/>
    </row>
    <row r="27" spans="1:6" x14ac:dyDescent="0.25">
      <c r="E27" s="396"/>
      <c r="F27" s="89"/>
    </row>
    <row r="28" spans="1:6" ht="16.5" x14ac:dyDescent="0.25">
      <c r="E28" s="1876" t="s">
        <v>744</v>
      </c>
      <c r="F28" s="1876"/>
    </row>
    <row r="29" spans="1:6" ht="16.5" x14ac:dyDescent="0.25">
      <c r="E29" s="1875" t="s">
        <v>745</v>
      </c>
      <c r="F29" s="1875"/>
    </row>
  </sheetData>
  <mergeCells count="9">
    <mergeCell ref="E29:F29"/>
    <mergeCell ref="E28:F28"/>
    <mergeCell ref="E22:F22"/>
    <mergeCell ref="A1:F1"/>
    <mergeCell ref="A2:F2"/>
    <mergeCell ref="A3:F3"/>
    <mergeCell ref="B7:B9"/>
    <mergeCell ref="E20:F20"/>
    <mergeCell ref="E21:F21"/>
  </mergeCells>
  <pageMargins left="1.3779527559055118" right="0.19685039370078741" top="0.74803149606299213" bottom="0.74803149606299213" header="0.31496062992125984" footer="0.31496062992125984"/>
  <pageSetup paperSize="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108"/>
  <sheetViews>
    <sheetView view="pageBreakPreview" topLeftCell="A82" zoomScaleNormal="100" zoomScaleSheetLayoutView="100" workbookViewId="0">
      <selection activeCell="K20" sqref="K20"/>
    </sheetView>
  </sheetViews>
  <sheetFormatPr defaultRowHeight="15" x14ac:dyDescent="0.25"/>
  <cols>
    <col min="1" max="1" width="4" customWidth="1"/>
    <col min="2" max="2" width="3" customWidth="1"/>
    <col min="3" max="3" width="35" customWidth="1"/>
    <col min="4" max="4" width="1.28515625" customWidth="1"/>
    <col min="5" max="6" width="11" customWidth="1"/>
    <col min="7" max="7" width="11.28515625" customWidth="1"/>
    <col min="8" max="8" width="16.85546875" customWidth="1"/>
    <col min="9" max="9" width="2.140625" customWidth="1"/>
    <col min="10" max="10" width="3.28515625" customWidth="1"/>
    <col min="11" max="11" width="20.85546875" customWidth="1"/>
    <col min="13" max="13" width="14.28515625" bestFit="1" customWidth="1"/>
  </cols>
  <sheetData>
    <row r="1" spans="1:9" ht="18.75" x14ac:dyDescent="0.25">
      <c r="B1" s="1888" t="s">
        <v>573</v>
      </c>
      <c r="C1" s="1888"/>
      <c r="D1" s="1888"/>
      <c r="E1" s="1888"/>
      <c r="F1" s="1888"/>
      <c r="G1" s="1888"/>
      <c r="H1" s="1888"/>
      <c r="I1" s="1888"/>
    </row>
    <row r="2" spans="1:9" ht="22.5" x14ac:dyDescent="0.25">
      <c r="B2" s="1889" t="s">
        <v>574</v>
      </c>
      <c r="C2" s="1889"/>
      <c r="D2" s="1889"/>
      <c r="E2" s="1889"/>
      <c r="F2" s="1889"/>
      <c r="G2" s="1889"/>
      <c r="H2" s="1889"/>
      <c r="I2" s="1889"/>
    </row>
    <row r="3" spans="1:9" ht="15.75" x14ac:dyDescent="0.25">
      <c r="B3" s="1890" t="s">
        <v>575</v>
      </c>
      <c r="C3" s="1890"/>
      <c r="D3" s="1890"/>
      <c r="E3" s="1890"/>
      <c r="F3" s="1890"/>
      <c r="G3" s="1890"/>
      <c r="H3" s="1890"/>
      <c r="I3" s="1890"/>
    </row>
    <row r="4" spans="1:9" ht="15.75" x14ac:dyDescent="0.25">
      <c r="B4" s="1890" t="s">
        <v>762</v>
      </c>
      <c r="C4" s="1890"/>
      <c r="D4" s="1890"/>
      <c r="E4" s="1890"/>
      <c r="F4" s="1890"/>
      <c r="G4" s="1890"/>
      <c r="H4" s="1890"/>
      <c r="I4" s="1890"/>
    </row>
    <row r="5" spans="1:9" ht="3.75" customHeight="1" thickBot="1" x14ac:dyDescent="0.3">
      <c r="A5" s="207"/>
      <c r="B5" s="207"/>
      <c r="C5" s="207"/>
      <c r="D5" s="207"/>
      <c r="E5" s="207"/>
      <c r="F5" s="207"/>
      <c r="G5" s="207"/>
      <c r="H5" s="207"/>
      <c r="I5" s="207"/>
    </row>
    <row r="6" spans="1:9" ht="15.75" thickTop="1" x14ac:dyDescent="0.25">
      <c r="A6" s="77"/>
      <c r="B6" s="77"/>
      <c r="C6" s="77"/>
      <c r="D6" s="77"/>
      <c r="E6" s="77"/>
      <c r="F6" s="77"/>
      <c r="G6" s="77"/>
      <c r="H6" s="77">
        <v>1</v>
      </c>
      <c r="I6" s="77"/>
    </row>
    <row r="7" spans="1:9" x14ac:dyDescent="0.25">
      <c r="G7" s="1891" t="s">
        <v>576</v>
      </c>
      <c r="H7" s="1891"/>
    </row>
    <row r="8" spans="1:9" ht="15.75" x14ac:dyDescent="0.25">
      <c r="A8" s="1862" t="s">
        <v>577</v>
      </c>
      <c r="B8" s="1862"/>
      <c r="C8" s="1862"/>
      <c r="D8" s="1862"/>
      <c r="E8" s="1862"/>
      <c r="F8" s="1862"/>
      <c r="G8" s="1862"/>
      <c r="H8" s="1862"/>
      <c r="I8" s="1862"/>
    </row>
    <row r="9" spans="1:9" ht="15.75" x14ac:dyDescent="0.25">
      <c r="A9" s="1862" t="s">
        <v>578</v>
      </c>
      <c r="B9" s="1862"/>
      <c r="C9" s="1862"/>
      <c r="D9" s="1862"/>
      <c r="E9" s="1862"/>
      <c r="F9" s="1862"/>
      <c r="G9" s="1862"/>
      <c r="H9" s="1862"/>
      <c r="I9" s="1862"/>
    </row>
    <row r="11" spans="1:9" ht="16.5" customHeight="1" x14ac:dyDescent="0.25">
      <c r="A11" s="1892" t="s">
        <v>1141</v>
      </c>
      <c r="B11" s="1892"/>
      <c r="C11" s="1892"/>
      <c r="D11" s="1892"/>
      <c r="E11" s="1892"/>
      <c r="F11" s="1892"/>
      <c r="G11" s="1892"/>
      <c r="H11" s="1892"/>
      <c r="I11" s="1892"/>
    </row>
    <row r="12" spans="1:9" ht="16.5" x14ac:dyDescent="0.3">
      <c r="A12" s="208" t="s">
        <v>579</v>
      </c>
      <c r="B12" s="208"/>
      <c r="C12" s="208"/>
      <c r="D12" s="208"/>
      <c r="E12" s="208"/>
      <c r="F12" s="208"/>
      <c r="G12" s="208"/>
      <c r="H12" s="208"/>
      <c r="I12" s="208"/>
    </row>
    <row r="13" spans="1:9" ht="10.5" customHeight="1" x14ac:dyDescent="0.3">
      <c r="A13" s="208"/>
      <c r="B13" s="208"/>
      <c r="C13" s="208"/>
      <c r="D13" s="208"/>
      <c r="E13" s="208"/>
      <c r="F13" s="208"/>
      <c r="G13" s="208"/>
      <c r="H13" s="208"/>
      <c r="I13" s="208"/>
    </row>
    <row r="14" spans="1:9" ht="16.5" x14ac:dyDescent="0.3">
      <c r="A14" s="208">
        <v>1</v>
      </c>
      <c r="B14" s="208"/>
      <c r="C14" s="208" t="s">
        <v>580</v>
      </c>
      <c r="D14" s="208" t="s">
        <v>581</v>
      </c>
      <c r="E14" s="208" t="s">
        <v>582</v>
      </c>
      <c r="F14" s="208"/>
      <c r="G14" s="208"/>
      <c r="H14" s="208"/>
      <c r="I14" s="208"/>
    </row>
    <row r="15" spans="1:9" ht="16.5" x14ac:dyDescent="0.3">
      <c r="A15" s="208"/>
      <c r="B15" s="208"/>
      <c r="C15" s="208" t="s">
        <v>583</v>
      </c>
      <c r="D15" s="208" t="s">
        <v>581</v>
      </c>
      <c r="E15" s="1893" t="s">
        <v>584</v>
      </c>
      <c r="F15" s="1894"/>
      <c r="G15" s="208"/>
      <c r="H15" s="208"/>
      <c r="I15" s="208"/>
    </row>
    <row r="16" spans="1:9" ht="16.5" x14ac:dyDescent="0.3">
      <c r="A16" s="208"/>
      <c r="B16" s="208"/>
      <c r="C16" s="208" t="s">
        <v>585</v>
      </c>
      <c r="D16" s="208" t="s">
        <v>581</v>
      </c>
      <c r="E16" s="208" t="s">
        <v>586</v>
      </c>
      <c r="F16" s="208"/>
      <c r="G16" s="208"/>
      <c r="H16" s="208"/>
      <c r="I16" s="208"/>
    </row>
    <row r="17" spans="1:13" ht="16.5" x14ac:dyDescent="0.3">
      <c r="A17" s="208"/>
      <c r="B17" s="1887" t="s">
        <v>587</v>
      </c>
      <c r="C17" s="1887"/>
      <c r="D17" s="1887"/>
      <c r="E17" s="1887"/>
      <c r="F17" s="208"/>
      <c r="G17" s="208"/>
      <c r="H17" s="208"/>
      <c r="I17" s="208"/>
    </row>
    <row r="18" spans="1:13" ht="16.5" x14ac:dyDescent="0.3">
      <c r="A18" s="208"/>
      <c r="B18" s="208"/>
      <c r="C18" s="208"/>
      <c r="D18" s="208"/>
      <c r="E18" s="208"/>
      <c r="F18" s="208"/>
      <c r="G18" s="208"/>
      <c r="H18" s="208"/>
      <c r="I18" s="208"/>
    </row>
    <row r="19" spans="1:13" ht="16.5" x14ac:dyDescent="0.3">
      <c r="A19" s="208">
        <v>2</v>
      </c>
      <c r="B19" s="208"/>
      <c r="C19" s="208" t="s">
        <v>580</v>
      </c>
      <c r="D19" s="208" t="s">
        <v>581</v>
      </c>
      <c r="E19" s="1895" t="s">
        <v>753</v>
      </c>
      <c r="F19" s="1895"/>
      <c r="G19" s="208"/>
      <c r="H19" s="208"/>
      <c r="I19" s="208"/>
    </row>
    <row r="20" spans="1:13" ht="16.5" x14ac:dyDescent="0.3">
      <c r="A20" s="208"/>
      <c r="B20" s="208"/>
      <c r="C20" s="208" t="s">
        <v>583</v>
      </c>
      <c r="D20" s="208" t="s">
        <v>581</v>
      </c>
      <c r="E20" s="1893" t="s">
        <v>754</v>
      </c>
      <c r="F20" s="1893"/>
      <c r="G20" s="1893"/>
      <c r="H20" s="208"/>
      <c r="I20" s="208"/>
    </row>
    <row r="21" spans="1:13" ht="16.5" x14ac:dyDescent="0.3">
      <c r="A21" s="208"/>
      <c r="B21" s="208"/>
      <c r="C21" s="208" t="s">
        <v>585</v>
      </c>
      <c r="D21" s="208" t="s">
        <v>581</v>
      </c>
      <c r="E21" s="208" t="s">
        <v>588</v>
      </c>
      <c r="F21" s="208"/>
      <c r="G21" s="208"/>
      <c r="H21" s="208"/>
      <c r="I21" s="208"/>
    </row>
    <row r="22" spans="1:13" ht="16.5" x14ac:dyDescent="0.3">
      <c r="A22" s="208"/>
      <c r="B22" s="1887" t="s">
        <v>589</v>
      </c>
      <c r="C22" s="1887"/>
      <c r="D22" s="1887"/>
      <c r="E22" s="1887"/>
      <c r="F22" s="208"/>
      <c r="G22" s="208"/>
      <c r="H22" s="208"/>
      <c r="I22" s="208"/>
    </row>
    <row r="23" spans="1:13" ht="8.25" customHeight="1" x14ac:dyDescent="0.3">
      <c r="A23" s="208"/>
      <c r="B23" s="208"/>
      <c r="C23" s="208"/>
      <c r="D23" s="208"/>
      <c r="E23" s="208"/>
      <c r="F23" s="208"/>
      <c r="G23" s="208"/>
      <c r="H23" s="208"/>
      <c r="I23" s="208"/>
    </row>
    <row r="24" spans="1:13" ht="64.5" customHeight="1" x14ac:dyDescent="0.25">
      <c r="A24" s="351"/>
      <c r="B24" s="1898" t="s">
        <v>1142</v>
      </c>
      <c r="C24" s="1898"/>
      <c r="D24" s="1898"/>
      <c r="E24" s="1898"/>
      <c r="F24" s="1898"/>
      <c r="G24" s="1898"/>
      <c r="H24" s="1898"/>
      <c r="I24" s="351"/>
    </row>
    <row r="25" spans="1:13" ht="7.5" customHeight="1" x14ac:dyDescent="0.3">
      <c r="A25" s="208"/>
      <c r="B25" s="208"/>
      <c r="C25" s="208"/>
      <c r="D25" s="208"/>
      <c r="E25" s="208"/>
      <c r="F25" s="208"/>
      <c r="G25" s="208"/>
      <c r="H25" s="208"/>
      <c r="I25" s="208"/>
    </row>
    <row r="26" spans="1:13" ht="16.5" x14ac:dyDescent="0.3">
      <c r="A26" s="1896" t="s">
        <v>536</v>
      </c>
      <c r="B26" s="1896" t="s">
        <v>590</v>
      </c>
      <c r="C26" s="1896"/>
      <c r="D26" s="1897" t="s">
        <v>591</v>
      </c>
      <c r="E26" s="1897"/>
      <c r="F26" s="1897"/>
      <c r="G26" s="209" t="s">
        <v>592</v>
      </c>
      <c r="H26" s="1896" t="s">
        <v>593</v>
      </c>
      <c r="I26" s="208"/>
    </row>
    <row r="27" spans="1:13" ht="16.5" x14ac:dyDescent="0.3">
      <c r="A27" s="1896"/>
      <c r="B27" s="1896"/>
      <c r="C27" s="1896"/>
      <c r="D27" s="1897" t="s">
        <v>594</v>
      </c>
      <c r="E27" s="1897"/>
      <c r="F27" s="210" t="s">
        <v>454</v>
      </c>
      <c r="G27" s="210" t="s">
        <v>471</v>
      </c>
      <c r="H27" s="1896"/>
      <c r="I27" s="208"/>
    </row>
    <row r="28" spans="1:13" ht="16.5" x14ac:dyDescent="0.3">
      <c r="A28" s="210">
        <v>1</v>
      </c>
      <c r="B28" s="1897">
        <v>2</v>
      </c>
      <c r="C28" s="1897"/>
      <c r="D28" s="1897">
        <v>3</v>
      </c>
      <c r="E28" s="1897"/>
      <c r="F28" s="210">
        <v>4</v>
      </c>
      <c r="G28" s="210" t="s">
        <v>595</v>
      </c>
      <c r="H28" s="210">
        <v>6</v>
      </c>
      <c r="I28" s="208"/>
    </row>
    <row r="29" spans="1:13" ht="16.5" x14ac:dyDescent="0.3">
      <c r="A29" s="211">
        <v>1</v>
      </c>
      <c r="B29" s="1899" t="s">
        <v>596</v>
      </c>
      <c r="C29" s="1900"/>
      <c r="D29" s="1901"/>
      <c r="E29" s="1901"/>
      <c r="F29" s="212"/>
      <c r="G29" s="212"/>
      <c r="H29" s="211"/>
      <c r="I29" s="208"/>
    </row>
    <row r="30" spans="1:13" ht="16.5" x14ac:dyDescent="0.3">
      <c r="A30" s="1203"/>
      <c r="B30" s="1204">
        <v>1</v>
      </c>
      <c r="C30" s="1205" t="s">
        <v>597</v>
      </c>
      <c r="D30" s="1885"/>
      <c r="E30" s="1885"/>
      <c r="F30" s="1206"/>
      <c r="G30" s="1206"/>
      <c r="H30" s="1203"/>
      <c r="I30" s="208"/>
    </row>
    <row r="31" spans="1:13" ht="16.5" x14ac:dyDescent="0.3">
      <c r="A31" s="1203"/>
      <c r="B31" s="1207">
        <v>1</v>
      </c>
      <c r="C31" s="1207" t="s">
        <v>692</v>
      </c>
      <c r="D31" s="1886">
        <f>REDU!I15</f>
        <v>1299246791</v>
      </c>
      <c r="E31" s="1886"/>
      <c r="F31" s="1206">
        <f>D31</f>
        <v>1299246791</v>
      </c>
      <c r="G31" s="1206">
        <f>D31-F31</f>
        <v>0</v>
      </c>
      <c r="H31" s="1203"/>
      <c r="I31" s="208"/>
      <c r="K31" s="340">
        <f>D31-F31</f>
        <v>0</v>
      </c>
      <c r="M31" s="340">
        <f>F32+F31</f>
        <v>1543650791</v>
      </c>
    </row>
    <row r="32" spans="1:13" ht="16.5" x14ac:dyDescent="0.3">
      <c r="A32" s="1203"/>
      <c r="B32" s="1207">
        <v>2</v>
      </c>
      <c r="C32" s="1207" t="s">
        <v>761</v>
      </c>
      <c r="D32" s="1883">
        <f>REDU!I17</f>
        <v>244404000</v>
      </c>
      <c r="E32" s="1884"/>
      <c r="F32" s="1206">
        <f>D32</f>
        <v>244404000</v>
      </c>
      <c r="G32" s="1206">
        <f t="shared" ref="G32:G51" si="0">D32-F32</f>
        <v>0</v>
      </c>
      <c r="H32" s="1203"/>
      <c r="I32" s="208"/>
      <c r="K32" s="340">
        <f t="shared" ref="K32:K52" si="1">D32-F32</f>
        <v>0</v>
      </c>
    </row>
    <row r="33" spans="1:11" ht="16.5" x14ac:dyDescent="0.3">
      <c r="A33" s="1203"/>
      <c r="B33" s="1207">
        <v>3</v>
      </c>
      <c r="C33" s="1208" t="s">
        <v>599</v>
      </c>
      <c r="D33" s="1886">
        <f>REDU!I70</f>
        <v>12118723</v>
      </c>
      <c r="E33" s="1886"/>
      <c r="F33" s="1206">
        <f t="shared" ref="F33:F51" si="2">D33</f>
        <v>12118723</v>
      </c>
      <c r="G33" s="1206">
        <f t="shared" si="0"/>
        <v>0</v>
      </c>
      <c r="H33" s="1203"/>
      <c r="I33" s="208"/>
      <c r="K33" s="340">
        <f t="shared" si="1"/>
        <v>0</v>
      </c>
    </row>
    <row r="34" spans="1:11" ht="16.5" x14ac:dyDescent="0.3">
      <c r="A34" s="1203"/>
      <c r="B34" s="1207">
        <v>4</v>
      </c>
      <c r="C34" s="1208" t="s">
        <v>20</v>
      </c>
      <c r="D34" s="1886">
        <f>REDU!I72</f>
        <v>10000000</v>
      </c>
      <c r="E34" s="1886"/>
      <c r="F34" s="1206">
        <f t="shared" si="2"/>
        <v>10000000</v>
      </c>
      <c r="G34" s="1206">
        <f t="shared" si="0"/>
        <v>0</v>
      </c>
      <c r="H34" s="1203"/>
      <c r="I34" s="208"/>
      <c r="K34" s="340">
        <f t="shared" si="1"/>
        <v>0</v>
      </c>
    </row>
    <row r="35" spans="1:11" ht="16.5" x14ac:dyDescent="0.3">
      <c r="A35" s="1203"/>
      <c r="B35" s="1207">
        <v>5</v>
      </c>
      <c r="C35" s="1208" t="s">
        <v>22</v>
      </c>
      <c r="D35" s="1886">
        <f>REDU!I74</f>
        <v>7148000</v>
      </c>
      <c r="E35" s="1886"/>
      <c r="F35" s="1206">
        <f t="shared" si="2"/>
        <v>7148000</v>
      </c>
      <c r="G35" s="1206">
        <f t="shared" si="0"/>
        <v>0</v>
      </c>
      <c r="H35" s="1203"/>
      <c r="I35" s="208"/>
      <c r="K35" s="340">
        <f t="shared" si="1"/>
        <v>0</v>
      </c>
    </row>
    <row r="36" spans="1:11" ht="16.5" x14ac:dyDescent="0.3">
      <c r="A36" s="1203"/>
      <c r="B36" s="1207">
        <v>6</v>
      </c>
      <c r="C36" s="1208" t="s">
        <v>24</v>
      </c>
      <c r="D36" s="1886">
        <f>REDU!I76</f>
        <v>3000000</v>
      </c>
      <c r="E36" s="1886"/>
      <c r="F36" s="1206">
        <f t="shared" si="2"/>
        <v>3000000</v>
      </c>
      <c r="G36" s="1206">
        <f t="shared" si="0"/>
        <v>0</v>
      </c>
      <c r="H36" s="1203"/>
      <c r="I36" s="208"/>
      <c r="K36" s="340">
        <f t="shared" si="1"/>
        <v>0</v>
      </c>
    </row>
    <row r="37" spans="1:11" ht="16.5" x14ac:dyDescent="0.3">
      <c r="A37" s="1203"/>
      <c r="B37" s="1207">
        <v>7</v>
      </c>
      <c r="C37" s="1208" t="s">
        <v>603</v>
      </c>
      <c r="D37" s="1886">
        <f>REDU!I78</f>
        <v>4000000</v>
      </c>
      <c r="E37" s="1886"/>
      <c r="F37" s="1206">
        <f t="shared" si="2"/>
        <v>4000000</v>
      </c>
      <c r="G37" s="1206">
        <f t="shared" si="0"/>
        <v>0</v>
      </c>
      <c r="H37" s="1203"/>
      <c r="I37" s="208"/>
      <c r="K37" s="340">
        <f t="shared" si="1"/>
        <v>0</v>
      </c>
    </row>
    <row r="38" spans="1:11" ht="16.5" x14ac:dyDescent="0.3">
      <c r="A38" s="1203"/>
      <c r="B38" s="1207">
        <v>8</v>
      </c>
      <c r="C38" s="1208" t="s">
        <v>604</v>
      </c>
      <c r="D38" s="1886">
        <f>REDU!I80</f>
        <v>1190000</v>
      </c>
      <c r="E38" s="1886"/>
      <c r="F38" s="1206">
        <f t="shared" si="2"/>
        <v>1190000</v>
      </c>
      <c r="G38" s="1206">
        <f t="shared" si="0"/>
        <v>0</v>
      </c>
      <c r="H38" s="1203"/>
      <c r="I38" s="208"/>
      <c r="K38" s="340">
        <f t="shared" si="1"/>
        <v>0</v>
      </c>
    </row>
    <row r="39" spans="1:11" ht="16.5" x14ac:dyDescent="0.3">
      <c r="A39" s="1203"/>
      <c r="B39" s="1207">
        <v>9</v>
      </c>
      <c r="C39" s="1208" t="s">
        <v>989</v>
      </c>
      <c r="D39" s="1209"/>
      <c r="E39" s="1210">
        <f>REDU!I85</f>
        <v>16398000</v>
      </c>
      <c r="F39" s="1206">
        <f>E39</f>
        <v>16398000</v>
      </c>
      <c r="G39" s="1206">
        <f>E39-F39</f>
        <v>0</v>
      </c>
      <c r="H39" s="1203"/>
      <c r="I39" s="208"/>
      <c r="K39" s="340">
        <f>E39-F39</f>
        <v>0</v>
      </c>
    </row>
    <row r="40" spans="1:11" ht="16.5" x14ac:dyDescent="0.3">
      <c r="A40" s="1203"/>
      <c r="B40" s="1207">
        <v>10</v>
      </c>
      <c r="C40" s="1208" t="s">
        <v>690</v>
      </c>
      <c r="D40" s="1885">
        <f>REDU!I87</f>
        <v>22916768</v>
      </c>
      <c r="E40" s="1885"/>
      <c r="F40" s="1206">
        <f t="shared" si="2"/>
        <v>22916768</v>
      </c>
      <c r="G40" s="1206">
        <f t="shared" si="0"/>
        <v>0</v>
      </c>
      <c r="H40" s="1203"/>
      <c r="I40" s="208"/>
      <c r="K40" s="340">
        <f t="shared" si="1"/>
        <v>0</v>
      </c>
    </row>
    <row r="41" spans="1:11" ht="16.5" x14ac:dyDescent="0.3">
      <c r="A41" s="1203"/>
      <c r="B41" s="1207">
        <v>11</v>
      </c>
      <c r="C41" s="1208" t="s">
        <v>605</v>
      </c>
      <c r="D41" s="1883">
        <f>REDU!I89</f>
        <v>39000000</v>
      </c>
      <c r="E41" s="1884"/>
      <c r="F41" s="1206">
        <f t="shared" si="2"/>
        <v>39000000</v>
      </c>
      <c r="G41" s="1206">
        <f t="shared" si="0"/>
        <v>0</v>
      </c>
      <c r="H41" s="1203"/>
      <c r="I41" s="208"/>
      <c r="K41" s="340">
        <f t="shared" si="1"/>
        <v>0</v>
      </c>
    </row>
    <row r="42" spans="1:11" ht="16.5" x14ac:dyDescent="0.3">
      <c r="A42" s="1203"/>
      <c r="B42" s="1207">
        <v>12</v>
      </c>
      <c r="C42" s="1208" t="s">
        <v>691</v>
      </c>
      <c r="D42" s="1885">
        <f>REDU!I91</f>
        <v>4994500</v>
      </c>
      <c r="E42" s="1885"/>
      <c r="F42" s="1206">
        <f t="shared" si="2"/>
        <v>4994500</v>
      </c>
      <c r="G42" s="1206">
        <f t="shared" si="0"/>
        <v>0</v>
      </c>
      <c r="H42" s="1203"/>
      <c r="I42" s="208"/>
      <c r="K42" s="340">
        <f t="shared" si="1"/>
        <v>0</v>
      </c>
    </row>
    <row r="43" spans="1:11" ht="16.5" x14ac:dyDescent="0.3">
      <c r="A43" s="1203"/>
      <c r="B43" s="1207">
        <v>13</v>
      </c>
      <c r="C43" s="1208" t="s">
        <v>38</v>
      </c>
      <c r="D43" s="1885">
        <f>REDU!I95</f>
        <v>21125000</v>
      </c>
      <c r="E43" s="1885"/>
      <c r="F43" s="1206">
        <f t="shared" si="2"/>
        <v>21125000</v>
      </c>
      <c r="G43" s="1206">
        <f t="shared" si="0"/>
        <v>0</v>
      </c>
      <c r="H43" s="1203"/>
      <c r="I43" s="208"/>
      <c r="K43" s="340">
        <f t="shared" si="1"/>
        <v>0</v>
      </c>
    </row>
    <row r="44" spans="1:11" ht="16.5" x14ac:dyDescent="0.3">
      <c r="A44" s="1203"/>
      <c r="B44" s="1207">
        <v>14</v>
      </c>
      <c r="C44" s="1208" t="s">
        <v>40</v>
      </c>
      <c r="D44" s="1883">
        <f>REDU!I97</f>
        <v>8000000</v>
      </c>
      <c r="E44" s="1884"/>
      <c r="F44" s="1206">
        <f t="shared" si="2"/>
        <v>8000000</v>
      </c>
      <c r="G44" s="1206">
        <f t="shared" si="0"/>
        <v>0</v>
      </c>
      <c r="H44" s="1203"/>
      <c r="I44" s="208"/>
      <c r="K44" s="340">
        <f t="shared" si="1"/>
        <v>0</v>
      </c>
    </row>
    <row r="45" spans="1:11" ht="16.5" x14ac:dyDescent="0.3">
      <c r="A45" s="1203"/>
      <c r="B45" s="1207">
        <v>15</v>
      </c>
      <c r="C45" s="1208" t="s">
        <v>42</v>
      </c>
      <c r="D45" s="1883">
        <f>REDU!I99</f>
        <v>5000000</v>
      </c>
      <c r="E45" s="1884"/>
      <c r="F45" s="1206">
        <f t="shared" si="2"/>
        <v>5000000</v>
      </c>
      <c r="G45" s="1206">
        <f t="shared" si="0"/>
        <v>0</v>
      </c>
      <c r="H45" s="1203"/>
      <c r="I45" s="208"/>
      <c r="K45" s="340">
        <f t="shared" si="1"/>
        <v>0</v>
      </c>
    </row>
    <row r="46" spans="1:11" ht="16.5" x14ac:dyDescent="0.3">
      <c r="A46" s="1203"/>
      <c r="B46" s="1207">
        <v>16</v>
      </c>
      <c r="C46" s="1208" t="s">
        <v>44</v>
      </c>
      <c r="D46" s="1883">
        <f>REDU!C101</f>
        <v>19770000</v>
      </c>
      <c r="E46" s="1884"/>
      <c r="F46" s="1206">
        <f t="shared" si="2"/>
        <v>19770000</v>
      </c>
      <c r="G46" s="1206">
        <f t="shared" si="0"/>
        <v>0</v>
      </c>
      <c r="H46" s="1203"/>
      <c r="I46" s="208"/>
      <c r="K46" s="340">
        <f t="shared" si="1"/>
        <v>0</v>
      </c>
    </row>
    <row r="47" spans="1:11" ht="16.5" x14ac:dyDescent="0.3">
      <c r="A47" s="1203"/>
      <c r="B47" s="1207">
        <v>17</v>
      </c>
      <c r="C47" s="1208" t="s">
        <v>606</v>
      </c>
      <c r="D47" s="1883">
        <f>REDU!I103</f>
        <v>24958008</v>
      </c>
      <c r="E47" s="1884"/>
      <c r="F47" s="1206">
        <f t="shared" si="2"/>
        <v>24958008</v>
      </c>
      <c r="G47" s="1206">
        <f t="shared" si="0"/>
        <v>0</v>
      </c>
      <c r="H47" s="1203"/>
      <c r="I47" s="208"/>
      <c r="K47" s="340">
        <f t="shared" si="1"/>
        <v>0</v>
      </c>
    </row>
    <row r="48" spans="1:11" ht="16.5" x14ac:dyDescent="0.3">
      <c r="A48" s="1203"/>
      <c r="B48" s="1207">
        <v>18</v>
      </c>
      <c r="C48" s="1208" t="s">
        <v>48</v>
      </c>
      <c r="D48" s="1885">
        <f>REDU!I105</f>
        <v>2500000</v>
      </c>
      <c r="E48" s="1885"/>
      <c r="F48" s="1206">
        <f t="shared" si="2"/>
        <v>2500000</v>
      </c>
      <c r="G48" s="1206">
        <f t="shared" si="0"/>
        <v>0</v>
      </c>
      <c r="H48" s="1203"/>
      <c r="I48" s="208"/>
      <c r="K48" s="340">
        <f t="shared" si="1"/>
        <v>0</v>
      </c>
    </row>
    <row r="49" spans="1:11" ht="16.5" x14ac:dyDescent="0.3">
      <c r="A49" s="1203"/>
      <c r="B49" s="1207">
        <v>19</v>
      </c>
      <c r="C49" s="1208" t="s">
        <v>50</v>
      </c>
      <c r="D49" s="1883">
        <f>REDU!I107</f>
        <v>1250000</v>
      </c>
      <c r="E49" s="1884"/>
      <c r="F49" s="1206">
        <f t="shared" si="2"/>
        <v>1250000</v>
      </c>
      <c r="G49" s="1206">
        <f t="shared" si="0"/>
        <v>0</v>
      </c>
      <c r="H49" s="1203"/>
      <c r="I49" s="208"/>
      <c r="K49" s="340">
        <f t="shared" si="1"/>
        <v>0</v>
      </c>
    </row>
    <row r="50" spans="1:11" ht="16.5" x14ac:dyDescent="0.3">
      <c r="A50" s="1203"/>
      <c r="B50" s="1207">
        <v>20</v>
      </c>
      <c r="C50" s="1208" t="s">
        <v>990</v>
      </c>
      <c r="D50" s="1886">
        <f>REDU!I109</f>
        <v>90746000</v>
      </c>
      <c r="E50" s="1886"/>
      <c r="F50" s="1206">
        <f t="shared" si="2"/>
        <v>90746000</v>
      </c>
      <c r="G50" s="1206">
        <f t="shared" si="0"/>
        <v>0</v>
      </c>
      <c r="H50" s="1203"/>
      <c r="I50" s="208"/>
      <c r="K50" s="340">
        <f t="shared" si="1"/>
        <v>0</v>
      </c>
    </row>
    <row r="51" spans="1:11" ht="16.5" customHeight="1" x14ac:dyDescent="0.3">
      <c r="A51" s="213"/>
      <c r="B51" s="214">
        <v>21</v>
      </c>
      <c r="C51" s="217" t="s">
        <v>886</v>
      </c>
      <c r="D51" s="1902">
        <f>REDU!I113</f>
        <v>3750000</v>
      </c>
      <c r="E51" s="1902"/>
      <c r="F51" s="215">
        <f t="shared" si="2"/>
        <v>3750000</v>
      </c>
      <c r="G51" s="1206">
        <f t="shared" si="0"/>
        <v>0</v>
      </c>
      <c r="H51" s="213"/>
      <c r="I51" s="208"/>
      <c r="K51" s="340">
        <f t="shared" si="1"/>
        <v>0</v>
      </c>
    </row>
    <row r="52" spans="1:11" ht="16.5" x14ac:dyDescent="0.3">
      <c r="A52" s="218"/>
      <c r="B52" s="1903" t="s">
        <v>112</v>
      </c>
      <c r="C52" s="1903"/>
      <c r="D52" s="1904">
        <f>SUM(D31:E51)</f>
        <v>1841515790</v>
      </c>
      <c r="E52" s="1904"/>
      <c r="F52" s="407">
        <f>SUM(F31:F51)</f>
        <v>1841515790</v>
      </c>
      <c r="G52" s="408"/>
      <c r="H52" s="218"/>
      <c r="I52" s="208"/>
      <c r="K52" s="340">
        <f t="shared" si="1"/>
        <v>0</v>
      </c>
    </row>
    <row r="53" spans="1:11" ht="16.5" x14ac:dyDescent="0.3">
      <c r="A53" s="220"/>
      <c r="B53" s="220"/>
      <c r="C53" s="220"/>
      <c r="D53" s="221"/>
      <c r="E53" s="221"/>
      <c r="F53" s="222"/>
      <c r="G53" s="222"/>
      <c r="H53" s="220"/>
      <c r="I53" s="208"/>
    </row>
    <row r="54" spans="1:11" ht="16.5" x14ac:dyDescent="0.3">
      <c r="A54" s="220"/>
      <c r="B54" s="220"/>
      <c r="C54" s="220"/>
      <c r="D54" s="221"/>
      <c r="E54" s="221"/>
      <c r="F54" s="221"/>
      <c r="G54" s="222"/>
      <c r="H54" s="220"/>
      <c r="I54" s="208"/>
    </row>
    <row r="55" spans="1:11" ht="16.5" x14ac:dyDescent="0.3">
      <c r="A55" s="220"/>
      <c r="B55" s="220"/>
      <c r="C55" s="220"/>
      <c r="D55" s="221"/>
      <c r="E55" s="221"/>
      <c r="F55" s="222"/>
      <c r="G55" s="222"/>
      <c r="H55" s="220"/>
      <c r="I55" s="208"/>
    </row>
    <row r="56" spans="1:11" ht="16.5" x14ac:dyDescent="0.3">
      <c r="A56" s="220"/>
      <c r="B56" s="220"/>
      <c r="C56" s="220"/>
      <c r="D56" s="221"/>
      <c r="E56" s="221"/>
      <c r="F56" s="222"/>
      <c r="G56" s="222"/>
      <c r="H56" s="220"/>
      <c r="I56" s="208"/>
    </row>
    <row r="57" spans="1:11" ht="16.5" x14ac:dyDescent="0.3">
      <c r="A57" s="220"/>
      <c r="B57" s="220"/>
      <c r="C57" s="220"/>
      <c r="D57" s="221"/>
      <c r="E57" s="221"/>
      <c r="F57" s="222"/>
      <c r="G57" s="222"/>
      <c r="H57" s="220"/>
      <c r="I57" s="208"/>
    </row>
    <row r="58" spans="1:11" ht="16.5" x14ac:dyDescent="0.3">
      <c r="A58" s="220"/>
      <c r="B58" s="220"/>
      <c r="C58" s="220"/>
      <c r="D58" s="221"/>
      <c r="E58" s="221"/>
      <c r="F58" s="222"/>
      <c r="G58" s="222"/>
      <c r="H58" s="220"/>
      <c r="I58" s="208"/>
    </row>
    <row r="59" spans="1:11" ht="17.25" thickBot="1" x14ac:dyDescent="0.35">
      <c r="A59" s="223"/>
      <c r="B59" s="223"/>
      <c r="C59" s="223"/>
      <c r="D59" s="224"/>
      <c r="E59" s="224"/>
      <c r="F59" s="225"/>
      <c r="G59" s="225"/>
      <c r="H59" s="223">
        <v>2</v>
      </c>
      <c r="I59" s="208"/>
    </row>
    <row r="60" spans="1:11" ht="16.5" x14ac:dyDescent="0.3">
      <c r="A60" s="226">
        <v>2</v>
      </c>
      <c r="B60" s="1905" t="s">
        <v>607</v>
      </c>
      <c r="C60" s="1905"/>
      <c r="D60" s="1906"/>
      <c r="E60" s="1906"/>
      <c r="F60" s="227"/>
      <c r="G60" s="227"/>
      <c r="H60" s="226"/>
      <c r="I60" s="208"/>
    </row>
    <row r="61" spans="1:11" ht="16.5" x14ac:dyDescent="0.3">
      <c r="A61" s="1203"/>
      <c r="B61" s="1204">
        <v>1</v>
      </c>
      <c r="C61" s="1205" t="s">
        <v>597</v>
      </c>
      <c r="D61" s="1885"/>
      <c r="E61" s="1885"/>
      <c r="F61" s="1206"/>
      <c r="G61" s="1206"/>
      <c r="H61" s="1203"/>
      <c r="I61" s="208"/>
    </row>
    <row r="62" spans="1:11" ht="16.5" x14ac:dyDescent="0.3">
      <c r="A62" s="1203"/>
      <c r="B62" s="1207">
        <v>1</v>
      </c>
      <c r="C62" s="1207" t="s">
        <v>692</v>
      </c>
      <c r="D62" s="1885">
        <f t="shared" ref="D62:D69" si="3">D31</f>
        <v>1299246791</v>
      </c>
      <c r="E62" s="1885"/>
      <c r="F62" s="1206">
        <f>D62</f>
        <v>1299246791</v>
      </c>
      <c r="G62" s="1206">
        <f>D62-F62</f>
        <v>0</v>
      </c>
      <c r="H62" s="1203"/>
      <c r="I62" s="208"/>
      <c r="K62" s="340">
        <f>D62-F62</f>
        <v>0</v>
      </c>
    </row>
    <row r="63" spans="1:11" ht="16.5" x14ac:dyDescent="0.3">
      <c r="A63" s="1203"/>
      <c r="B63" s="1207">
        <v>2</v>
      </c>
      <c r="C63" s="1207" t="s">
        <v>761</v>
      </c>
      <c r="D63" s="1885">
        <f t="shared" si="3"/>
        <v>244404000</v>
      </c>
      <c r="E63" s="1885"/>
      <c r="F63" s="1206">
        <f>D63</f>
        <v>244404000</v>
      </c>
      <c r="G63" s="1206"/>
      <c r="H63" s="1203"/>
      <c r="I63" s="208"/>
      <c r="K63" s="340">
        <f t="shared" ref="K63:K83" si="4">D63-F63</f>
        <v>0</v>
      </c>
    </row>
    <row r="64" spans="1:11" ht="16.5" x14ac:dyDescent="0.3">
      <c r="A64" s="1203"/>
      <c r="B64" s="1207">
        <v>3</v>
      </c>
      <c r="C64" s="1208" t="s">
        <v>599</v>
      </c>
      <c r="D64" s="1885">
        <f t="shared" si="3"/>
        <v>12118723</v>
      </c>
      <c r="E64" s="1885"/>
      <c r="F64" s="1206">
        <f t="shared" ref="F64:F81" si="5">D64</f>
        <v>12118723</v>
      </c>
      <c r="G64" s="1206">
        <f t="shared" ref="G64:G81" si="6">D64-F64</f>
        <v>0</v>
      </c>
      <c r="H64" s="1203"/>
      <c r="I64" s="208"/>
      <c r="K64" s="340">
        <f t="shared" si="4"/>
        <v>0</v>
      </c>
    </row>
    <row r="65" spans="1:14" ht="16.5" x14ac:dyDescent="0.3">
      <c r="A65" s="1203"/>
      <c r="B65" s="1207">
        <v>4</v>
      </c>
      <c r="C65" s="1208" t="s">
        <v>20</v>
      </c>
      <c r="D65" s="1885">
        <f t="shared" si="3"/>
        <v>10000000</v>
      </c>
      <c r="E65" s="1885"/>
      <c r="F65" s="1206">
        <f t="shared" si="5"/>
        <v>10000000</v>
      </c>
      <c r="G65" s="1206">
        <f t="shared" si="6"/>
        <v>0</v>
      </c>
      <c r="H65" s="1203"/>
      <c r="I65" s="208"/>
      <c r="K65" s="340">
        <f t="shared" si="4"/>
        <v>0</v>
      </c>
    </row>
    <row r="66" spans="1:14" ht="16.5" x14ac:dyDescent="0.3">
      <c r="A66" s="1203"/>
      <c r="B66" s="1207">
        <v>5</v>
      </c>
      <c r="C66" s="1208" t="s">
        <v>22</v>
      </c>
      <c r="D66" s="1885">
        <f t="shared" si="3"/>
        <v>7148000</v>
      </c>
      <c r="E66" s="1885"/>
      <c r="F66" s="1206">
        <f t="shared" si="5"/>
        <v>7148000</v>
      </c>
      <c r="G66" s="1206">
        <f t="shared" si="6"/>
        <v>0</v>
      </c>
      <c r="H66" s="1203"/>
      <c r="I66" s="208"/>
      <c r="K66" s="340">
        <f t="shared" si="4"/>
        <v>0</v>
      </c>
    </row>
    <row r="67" spans="1:14" ht="16.5" x14ac:dyDescent="0.3">
      <c r="A67" s="1203"/>
      <c r="B67" s="1207">
        <v>6</v>
      </c>
      <c r="C67" s="1208" t="s">
        <v>24</v>
      </c>
      <c r="D67" s="1885">
        <f t="shared" si="3"/>
        <v>3000000</v>
      </c>
      <c r="E67" s="1885"/>
      <c r="F67" s="1206">
        <f t="shared" si="5"/>
        <v>3000000</v>
      </c>
      <c r="G67" s="1206">
        <f t="shared" si="6"/>
        <v>0</v>
      </c>
      <c r="H67" s="1203"/>
      <c r="I67" s="208"/>
      <c r="K67" s="340">
        <f t="shared" si="4"/>
        <v>0</v>
      </c>
    </row>
    <row r="68" spans="1:14" ht="16.5" x14ac:dyDescent="0.3">
      <c r="A68" s="1203"/>
      <c r="B68" s="1207">
        <v>7</v>
      </c>
      <c r="C68" s="1208" t="s">
        <v>603</v>
      </c>
      <c r="D68" s="1885">
        <f t="shared" si="3"/>
        <v>4000000</v>
      </c>
      <c r="E68" s="1885"/>
      <c r="F68" s="1206">
        <f t="shared" si="5"/>
        <v>4000000</v>
      </c>
      <c r="G68" s="1206">
        <f t="shared" si="6"/>
        <v>0</v>
      </c>
      <c r="H68" s="1203"/>
      <c r="I68" s="208"/>
      <c r="K68" s="340">
        <f t="shared" si="4"/>
        <v>0</v>
      </c>
    </row>
    <row r="69" spans="1:14" ht="16.5" x14ac:dyDescent="0.3">
      <c r="A69" s="1203"/>
      <c r="B69" s="1207">
        <v>8</v>
      </c>
      <c r="C69" s="1208" t="s">
        <v>604</v>
      </c>
      <c r="D69" s="1885">
        <f t="shared" si="3"/>
        <v>1190000</v>
      </c>
      <c r="E69" s="1885"/>
      <c r="F69" s="1206">
        <f t="shared" si="5"/>
        <v>1190000</v>
      </c>
      <c r="G69" s="1206">
        <f t="shared" si="6"/>
        <v>0</v>
      </c>
      <c r="H69" s="1203"/>
      <c r="I69" s="208"/>
      <c r="K69" s="340">
        <f t="shared" si="4"/>
        <v>0</v>
      </c>
    </row>
    <row r="70" spans="1:14" ht="16.5" x14ac:dyDescent="0.3">
      <c r="A70" s="1203"/>
      <c r="B70" s="1207">
        <v>9</v>
      </c>
      <c r="C70" s="1208" t="s">
        <v>989</v>
      </c>
      <c r="D70" s="1885">
        <f>E39</f>
        <v>16398000</v>
      </c>
      <c r="E70" s="1885"/>
      <c r="F70" s="1206">
        <f t="shared" si="5"/>
        <v>16398000</v>
      </c>
      <c r="G70" s="1206">
        <f t="shared" si="6"/>
        <v>0</v>
      </c>
      <c r="H70" s="1203"/>
      <c r="I70" s="208"/>
      <c r="K70" s="340">
        <f t="shared" si="4"/>
        <v>0</v>
      </c>
    </row>
    <row r="71" spans="1:14" ht="16.5" x14ac:dyDescent="0.3">
      <c r="A71" s="1203"/>
      <c r="B71" s="1207">
        <v>10</v>
      </c>
      <c r="C71" s="1208" t="s">
        <v>690</v>
      </c>
      <c r="D71" s="1885">
        <f t="shared" ref="D71:D82" si="7">D40</f>
        <v>22916768</v>
      </c>
      <c r="E71" s="1885"/>
      <c r="F71" s="1206">
        <f t="shared" si="5"/>
        <v>22916768</v>
      </c>
      <c r="G71" s="1206">
        <f t="shared" si="6"/>
        <v>0</v>
      </c>
      <c r="H71" s="1203"/>
      <c r="I71" s="208"/>
      <c r="K71" s="340">
        <f t="shared" si="4"/>
        <v>0</v>
      </c>
    </row>
    <row r="72" spans="1:14" ht="16.5" x14ac:dyDescent="0.3">
      <c r="A72" s="1203"/>
      <c r="B72" s="1207">
        <v>11</v>
      </c>
      <c r="C72" s="1208" t="s">
        <v>605</v>
      </c>
      <c r="D72" s="1885">
        <f t="shared" si="7"/>
        <v>39000000</v>
      </c>
      <c r="E72" s="1885"/>
      <c r="F72" s="1206">
        <f t="shared" si="5"/>
        <v>39000000</v>
      </c>
      <c r="G72" s="1206">
        <f t="shared" si="6"/>
        <v>0</v>
      </c>
      <c r="H72" s="1203"/>
      <c r="I72" s="208"/>
      <c r="K72" s="340">
        <f t="shared" si="4"/>
        <v>0</v>
      </c>
    </row>
    <row r="73" spans="1:14" ht="16.5" x14ac:dyDescent="0.3">
      <c r="A73" s="1203"/>
      <c r="B73" s="1207">
        <v>12</v>
      </c>
      <c r="C73" s="1208" t="s">
        <v>691</v>
      </c>
      <c r="D73" s="1885">
        <f t="shared" si="7"/>
        <v>4994500</v>
      </c>
      <c r="E73" s="1885"/>
      <c r="F73" s="1206">
        <f t="shared" si="5"/>
        <v>4994500</v>
      </c>
      <c r="G73" s="1206">
        <f t="shared" si="6"/>
        <v>0</v>
      </c>
      <c r="H73" s="1203"/>
      <c r="I73" s="208"/>
      <c r="K73" s="340">
        <f t="shared" si="4"/>
        <v>0</v>
      </c>
    </row>
    <row r="74" spans="1:14" ht="16.5" x14ac:dyDescent="0.3">
      <c r="A74" s="1203"/>
      <c r="B74" s="1207">
        <v>13</v>
      </c>
      <c r="C74" s="1208" t="s">
        <v>38</v>
      </c>
      <c r="D74" s="1885">
        <f t="shared" si="7"/>
        <v>21125000</v>
      </c>
      <c r="E74" s="1885"/>
      <c r="F74" s="1206">
        <f t="shared" si="5"/>
        <v>21125000</v>
      </c>
      <c r="G74" s="1206">
        <f t="shared" si="6"/>
        <v>0</v>
      </c>
      <c r="H74" s="1203"/>
      <c r="I74" s="208"/>
      <c r="K74" s="340">
        <f t="shared" si="4"/>
        <v>0</v>
      </c>
      <c r="N74" s="340">
        <f>D82-D52</f>
        <v>-1837765790</v>
      </c>
    </row>
    <row r="75" spans="1:14" ht="16.5" x14ac:dyDescent="0.3">
      <c r="A75" s="1203"/>
      <c r="B75" s="1207">
        <v>14</v>
      </c>
      <c r="C75" s="1208" t="s">
        <v>40</v>
      </c>
      <c r="D75" s="1885">
        <f t="shared" si="7"/>
        <v>8000000</v>
      </c>
      <c r="E75" s="1885"/>
      <c r="F75" s="1206">
        <f t="shared" si="5"/>
        <v>8000000</v>
      </c>
      <c r="G75" s="1206">
        <f t="shared" si="6"/>
        <v>0</v>
      </c>
      <c r="H75" s="1203"/>
      <c r="I75" s="208"/>
      <c r="K75" s="340">
        <f t="shared" si="4"/>
        <v>0</v>
      </c>
    </row>
    <row r="76" spans="1:14" ht="16.5" x14ac:dyDescent="0.3">
      <c r="A76" s="1203"/>
      <c r="B76" s="1207">
        <v>15</v>
      </c>
      <c r="C76" s="1208" t="s">
        <v>42</v>
      </c>
      <c r="D76" s="1885">
        <f t="shared" si="7"/>
        <v>5000000</v>
      </c>
      <c r="E76" s="1885"/>
      <c r="F76" s="1206">
        <f t="shared" si="5"/>
        <v>5000000</v>
      </c>
      <c r="G76" s="1206">
        <f t="shared" si="6"/>
        <v>0</v>
      </c>
      <c r="H76" s="1203"/>
      <c r="I76" s="208"/>
      <c r="K76" s="340">
        <f t="shared" si="4"/>
        <v>0</v>
      </c>
    </row>
    <row r="77" spans="1:14" ht="16.5" x14ac:dyDescent="0.3">
      <c r="A77" s="1203"/>
      <c r="B77" s="1207">
        <v>16</v>
      </c>
      <c r="C77" s="1208" t="s">
        <v>44</v>
      </c>
      <c r="D77" s="1885">
        <f t="shared" si="7"/>
        <v>19770000</v>
      </c>
      <c r="E77" s="1885"/>
      <c r="F77" s="1206">
        <f t="shared" si="5"/>
        <v>19770000</v>
      </c>
      <c r="G77" s="1206">
        <f t="shared" si="6"/>
        <v>0</v>
      </c>
      <c r="H77" s="1203"/>
      <c r="I77" s="208"/>
      <c r="K77" s="340">
        <f t="shared" si="4"/>
        <v>0</v>
      </c>
    </row>
    <row r="78" spans="1:14" ht="16.5" x14ac:dyDescent="0.3">
      <c r="A78" s="1203"/>
      <c r="B78" s="1207">
        <v>17</v>
      </c>
      <c r="C78" s="1208" t="s">
        <v>606</v>
      </c>
      <c r="D78" s="1885">
        <f t="shared" si="7"/>
        <v>24958008</v>
      </c>
      <c r="E78" s="1885"/>
      <c r="F78" s="1206">
        <f t="shared" si="5"/>
        <v>24958008</v>
      </c>
      <c r="G78" s="1206">
        <f t="shared" si="6"/>
        <v>0</v>
      </c>
      <c r="H78" s="1203"/>
      <c r="I78" s="208"/>
      <c r="K78" s="340">
        <f t="shared" si="4"/>
        <v>0</v>
      </c>
    </row>
    <row r="79" spans="1:14" ht="16.5" x14ac:dyDescent="0.3">
      <c r="A79" s="1203"/>
      <c r="B79" s="1207">
        <v>18</v>
      </c>
      <c r="C79" s="1208" t="s">
        <v>48</v>
      </c>
      <c r="D79" s="1885">
        <f t="shared" si="7"/>
        <v>2500000</v>
      </c>
      <c r="E79" s="1885"/>
      <c r="F79" s="1206">
        <f t="shared" si="5"/>
        <v>2500000</v>
      </c>
      <c r="G79" s="1206">
        <f t="shared" si="6"/>
        <v>0</v>
      </c>
      <c r="H79" s="1203"/>
      <c r="I79" s="208"/>
      <c r="K79" s="340">
        <f t="shared" si="4"/>
        <v>0</v>
      </c>
    </row>
    <row r="80" spans="1:14" ht="16.5" x14ac:dyDescent="0.3">
      <c r="A80" s="1203"/>
      <c r="B80" s="1207">
        <v>19</v>
      </c>
      <c r="C80" s="1208" t="s">
        <v>50</v>
      </c>
      <c r="D80" s="1885">
        <f t="shared" si="7"/>
        <v>1250000</v>
      </c>
      <c r="E80" s="1885"/>
      <c r="F80" s="1206">
        <f t="shared" si="5"/>
        <v>1250000</v>
      </c>
      <c r="G80" s="1206">
        <f t="shared" si="6"/>
        <v>0</v>
      </c>
      <c r="H80" s="1203"/>
      <c r="I80" s="208"/>
      <c r="K80" s="340">
        <f t="shared" si="4"/>
        <v>0</v>
      </c>
    </row>
    <row r="81" spans="1:12" ht="16.5" x14ac:dyDescent="0.3">
      <c r="A81" s="1203"/>
      <c r="B81" s="1207">
        <v>20</v>
      </c>
      <c r="C81" s="1208" t="s">
        <v>990</v>
      </c>
      <c r="D81" s="1885">
        <f t="shared" si="7"/>
        <v>90746000</v>
      </c>
      <c r="E81" s="1885"/>
      <c r="F81" s="1206">
        <f t="shared" si="5"/>
        <v>90746000</v>
      </c>
      <c r="G81" s="1206">
        <f t="shared" si="6"/>
        <v>0</v>
      </c>
      <c r="H81" s="1203"/>
      <c r="I81" s="208"/>
      <c r="K81" s="340">
        <f t="shared" si="4"/>
        <v>0</v>
      </c>
    </row>
    <row r="82" spans="1:12" ht="16.5" x14ac:dyDescent="0.3">
      <c r="A82" s="213"/>
      <c r="B82" s="214">
        <v>21</v>
      </c>
      <c r="C82" s="217" t="s">
        <v>886</v>
      </c>
      <c r="D82" s="1910">
        <f t="shared" si="7"/>
        <v>3750000</v>
      </c>
      <c r="E82" s="1910"/>
      <c r="F82" s="1276">
        <f>D82</f>
        <v>3750000</v>
      </c>
      <c r="G82" s="1276">
        <f>SUM(G62:G81)</f>
        <v>0</v>
      </c>
      <c r="H82" s="1276">
        <f>SUM(H64:I81)</f>
        <v>0</v>
      </c>
      <c r="I82" s="208"/>
      <c r="K82" s="340">
        <f t="shared" si="4"/>
        <v>0</v>
      </c>
    </row>
    <row r="83" spans="1:12" ht="16.5" x14ac:dyDescent="0.3">
      <c r="A83" s="218"/>
      <c r="B83" s="1277"/>
      <c r="C83" s="1278" t="s">
        <v>112</v>
      </c>
      <c r="D83" s="1914">
        <f>SUM(D62:E82)</f>
        <v>1841515790</v>
      </c>
      <c r="E83" s="1915"/>
      <c r="F83" s="228">
        <f>D83</f>
        <v>1841515790</v>
      </c>
      <c r="G83" s="228"/>
      <c r="H83" s="228"/>
      <c r="I83" s="208"/>
      <c r="K83" s="340">
        <f t="shared" si="4"/>
        <v>0</v>
      </c>
    </row>
    <row r="84" spans="1:12" ht="16.5" x14ac:dyDescent="0.3">
      <c r="A84" s="229">
        <v>3</v>
      </c>
      <c r="B84" s="1911" t="s">
        <v>608</v>
      </c>
      <c r="C84" s="1911"/>
      <c r="D84" s="1912">
        <f>D52-D83</f>
        <v>0</v>
      </c>
      <c r="E84" s="1913"/>
      <c r="F84" s="230">
        <f>D84</f>
        <v>0</v>
      </c>
      <c r="G84" s="230">
        <f>G52-G82</f>
        <v>0</v>
      </c>
      <c r="H84" s="229"/>
      <c r="I84" s="208"/>
    </row>
    <row r="85" spans="1:12" ht="16.5" x14ac:dyDescent="0.3">
      <c r="A85" s="208"/>
      <c r="B85" s="208"/>
      <c r="C85" s="208"/>
      <c r="D85" s="208"/>
      <c r="E85" s="208"/>
      <c r="F85" s="208"/>
      <c r="G85" s="208"/>
      <c r="H85" s="208"/>
      <c r="I85" s="208"/>
      <c r="K85" s="340">
        <f>F83+RIDWAN!F50+'SLAMT R'!F45+BUDIWARSO!F45+ISMOYO!F42+SUBAKIR!F40</f>
        <v>1978333590</v>
      </c>
    </row>
    <row r="86" spans="1:12" x14ac:dyDescent="0.25">
      <c r="A86" s="1916" t="s">
        <v>609</v>
      </c>
      <c r="B86" s="1916"/>
      <c r="C86" s="1916"/>
      <c r="D86" s="1916"/>
      <c r="E86" s="1916"/>
      <c r="F86" s="1916"/>
      <c r="G86" s="1916"/>
      <c r="H86" s="1916"/>
      <c r="I86" s="1916"/>
      <c r="K86" s="82">
        <f>RREKAP!I14</f>
        <v>1978333590</v>
      </c>
      <c r="L86" t="s">
        <v>1033</v>
      </c>
    </row>
    <row r="87" spans="1:12" ht="0.75" customHeight="1" x14ac:dyDescent="0.25">
      <c r="A87" s="1916"/>
      <c r="B87" s="1916"/>
      <c r="C87" s="1916"/>
      <c r="D87" s="1916"/>
      <c r="E87" s="1916"/>
      <c r="F87" s="1916"/>
      <c r="G87" s="1916"/>
      <c r="H87" s="1916"/>
      <c r="I87" s="1916"/>
    </row>
    <row r="88" spans="1:12" ht="16.5" x14ac:dyDescent="0.3">
      <c r="A88" s="208"/>
      <c r="B88" s="208"/>
      <c r="C88" s="208"/>
      <c r="D88" s="208"/>
      <c r="E88" s="208"/>
      <c r="F88" s="208"/>
      <c r="G88" s="208"/>
      <c r="H88" s="208"/>
      <c r="I88" s="208"/>
      <c r="K88" s="340">
        <f>F83+RIDWAN!F50+'SLAMT R'!F45+BUDIWARSO!F45+ISMOYO!F42+SUBAKIR!F40</f>
        <v>1978333590</v>
      </c>
      <c r="L88" t="s">
        <v>1115</v>
      </c>
    </row>
    <row r="89" spans="1:12" ht="16.5" x14ac:dyDescent="0.3">
      <c r="A89" s="208"/>
      <c r="B89" s="208"/>
      <c r="C89" s="208"/>
      <c r="D89" s="208"/>
      <c r="E89" s="208"/>
      <c r="F89" s="1908" t="s">
        <v>1143</v>
      </c>
      <c r="G89" s="1908"/>
      <c r="H89" s="1908"/>
      <c r="I89" s="208"/>
      <c r="K89" s="340">
        <f>K88-K86</f>
        <v>0</v>
      </c>
    </row>
    <row r="90" spans="1:12" ht="16.5" x14ac:dyDescent="0.3">
      <c r="A90" s="239"/>
      <c r="B90" s="239"/>
      <c r="C90" s="393" t="s">
        <v>610</v>
      </c>
      <c r="D90" s="208"/>
      <c r="E90" s="208"/>
      <c r="F90" s="208"/>
      <c r="G90" s="208"/>
      <c r="H90" s="208"/>
      <c r="I90" s="208"/>
    </row>
    <row r="91" spans="1:12" ht="16.5" x14ac:dyDescent="0.3">
      <c r="A91" s="208"/>
      <c r="B91" s="208"/>
      <c r="C91" s="393"/>
      <c r="D91" s="208"/>
      <c r="E91" s="208"/>
      <c r="F91" s="1908" t="s">
        <v>611</v>
      </c>
      <c r="G91" s="1908"/>
      <c r="H91" s="1908"/>
      <c r="I91" s="208"/>
      <c r="K91" s="340">
        <f>F83+RIDWAN!F50+'SLAMT R'!F45+BUDIWARSO!F45+ISMOYO!F42+SUBAKIR!F40</f>
        <v>1978333590</v>
      </c>
    </row>
    <row r="92" spans="1:12" ht="16.5" x14ac:dyDescent="0.3">
      <c r="A92" s="208"/>
      <c r="B92" s="208"/>
      <c r="C92" s="393"/>
      <c r="D92" s="208"/>
      <c r="E92" s="208"/>
      <c r="F92" s="208"/>
      <c r="G92" s="208"/>
      <c r="H92" s="208"/>
      <c r="I92" s="208"/>
    </row>
    <row r="93" spans="1:12" ht="16.5" x14ac:dyDescent="0.3">
      <c r="A93" s="208"/>
      <c r="B93" s="208"/>
      <c r="C93" s="393"/>
      <c r="D93" s="208"/>
      <c r="E93" s="208"/>
      <c r="F93" s="208"/>
      <c r="G93" s="208"/>
      <c r="H93" s="208"/>
      <c r="I93" s="208"/>
    </row>
    <row r="94" spans="1:12" ht="16.5" x14ac:dyDescent="0.3">
      <c r="A94" s="208"/>
      <c r="B94" s="208"/>
      <c r="C94" s="393"/>
      <c r="D94" s="208"/>
      <c r="E94" s="208"/>
      <c r="F94" s="208"/>
      <c r="G94" s="208"/>
      <c r="H94" s="208"/>
      <c r="I94" s="208"/>
    </row>
    <row r="95" spans="1:12" ht="16.5" x14ac:dyDescent="0.3">
      <c r="A95" s="398"/>
      <c r="B95" s="398"/>
      <c r="C95" s="400" t="s">
        <v>753</v>
      </c>
      <c r="D95" s="208"/>
      <c r="E95" s="208"/>
      <c r="F95" s="1907" t="s">
        <v>582</v>
      </c>
      <c r="G95" s="1907"/>
      <c r="H95" s="1907"/>
      <c r="I95" s="208"/>
    </row>
    <row r="96" spans="1:12" ht="16.5" x14ac:dyDescent="0.3">
      <c r="A96" s="398"/>
      <c r="B96" s="398"/>
      <c r="C96" s="400" t="s">
        <v>754</v>
      </c>
      <c r="D96" s="231"/>
      <c r="E96" s="231"/>
      <c r="F96" s="1907" t="s">
        <v>612</v>
      </c>
      <c r="G96" s="1907"/>
      <c r="H96" s="1907"/>
      <c r="I96" s="208"/>
    </row>
    <row r="97" spans="1:9" ht="16.5" x14ac:dyDescent="0.3">
      <c r="A97" s="208"/>
      <c r="B97" s="208"/>
      <c r="C97" s="208"/>
      <c r="D97" s="208"/>
      <c r="E97" s="208"/>
      <c r="F97" s="208"/>
      <c r="G97" s="208"/>
      <c r="H97" s="208"/>
      <c r="I97" s="208"/>
    </row>
    <row r="98" spans="1:9" ht="16.5" x14ac:dyDescent="0.3">
      <c r="A98" s="208"/>
      <c r="B98" s="208"/>
      <c r="C98" s="1908" t="s">
        <v>613</v>
      </c>
      <c r="D98" s="1908"/>
      <c r="E98" s="1908"/>
      <c r="F98" s="1908"/>
      <c r="G98" s="1908"/>
      <c r="H98" s="208"/>
      <c r="I98" s="208"/>
    </row>
    <row r="99" spans="1:9" ht="16.5" x14ac:dyDescent="0.3">
      <c r="A99" s="208"/>
      <c r="B99" s="208"/>
      <c r="C99" s="1908" t="s">
        <v>614</v>
      </c>
      <c r="D99" s="1908"/>
      <c r="E99" s="1908"/>
      <c r="F99" s="1908"/>
      <c r="G99" s="1908"/>
      <c r="H99" s="208"/>
      <c r="I99" s="208"/>
    </row>
    <row r="100" spans="1:9" ht="16.5" x14ac:dyDescent="0.3">
      <c r="A100" s="208"/>
      <c r="B100" s="208"/>
      <c r="C100" s="425"/>
      <c r="D100" s="425"/>
      <c r="E100" s="425"/>
      <c r="F100" s="425"/>
      <c r="G100" s="425"/>
      <c r="H100" s="208"/>
      <c r="I100" s="208"/>
    </row>
    <row r="101" spans="1:9" ht="16.5" x14ac:dyDescent="0.3">
      <c r="A101" s="208"/>
      <c r="B101" s="208"/>
      <c r="C101" s="425"/>
      <c r="D101" s="425"/>
      <c r="E101" s="425"/>
      <c r="F101" s="425"/>
      <c r="G101" s="425"/>
      <c r="H101" s="208"/>
      <c r="I101" s="208"/>
    </row>
    <row r="102" spans="1:9" ht="16.5" x14ac:dyDescent="0.3">
      <c r="A102" s="208"/>
      <c r="B102" s="208"/>
      <c r="C102" s="208"/>
      <c r="D102" s="208"/>
      <c r="E102" s="208"/>
      <c r="F102" s="208"/>
      <c r="G102" s="208"/>
      <c r="H102" s="208"/>
      <c r="I102" s="208"/>
    </row>
    <row r="103" spans="1:9" ht="16.5" x14ac:dyDescent="0.3">
      <c r="A103" s="208"/>
      <c r="B103" s="208"/>
      <c r="C103" s="208"/>
      <c r="D103" s="208"/>
      <c r="E103" s="208"/>
      <c r="F103" s="208"/>
      <c r="G103" s="208"/>
      <c r="H103" s="208"/>
      <c r="I103" s="208"/>
    </row>
    <row r="104" spans="1:9" ht="16.5" x14ac:dyDescent="0.3">
      <c r="A104" s="208"/>
      <c r="B104" s="208"/>
      <c r="C104" s="1909" t="s">
        <v>744</v>
      </c>
      <c r="D104" s="1909"/>
      <c r="E104" s="1909"/>
      <c r="F104" s="1909"/>
      <c r="G104" s="1909"/>
      <c r="H104" s="208"/>
      <c r="I104" s="208"/>
    </row>
    <row r="105" spans="1:9" ht="16.5" x14ac:dyDescent="0.3">
      <c r="A105" s="208"/>
      <c r="B105" s="208"/>
      <c r="C105" s="1908" t="s">
        <v>786</v>
      </c>
      <c r="D105" s="1908"/>
      <c r="E105" s="1908"/>
      <c r="F105" s="1908"/>
      <c r="G105" s="1908"/>
      <c r="H105" s="208"/>
      <c r="I105" s="208"/>
    </row>
    <row r="106" spans="1:9" ht="16.5" x14ac:dyDescent="0.3">
      <c r="A106" s="208"/>
      <c r="B106" s="208"/>
      <c r="C106" s="1875" t="s">
        <v>758</v>
      </c>
      <c r="D106" s="1875"/>
      <c r="E106" s="1875"/>
      <c r="F106" s="1875"/>
      <c r="G106" s="1875"/>
      <c r="H106" s="208"/>
      <c r="I106" s="208"/>
    </row>
    <row r="107" spans="1:9" ht="16.5" x14ac:dyDescent="0.3">
      <c r="A107" s="208"/>
      <c r="B107" s="208"/>
      <c r="C107" s="424"/>
      <c r="D107" s="424"/>
      <c r="E107" s="424"/>
      <c r="F107" s="424"/>
      <c r="G107" s="424"/>
      <c r="H107" s="208"/>
      <c r="I107" s="208"/>
    </row>
    <row r="108" spans="1:9" ht="16.5" x14ac:dyDescent="0.3">
      <c r="A108" s="208"/>
      <c r="B108" s="208"/>
      <c r="C108" s="404"/>
      <c r="D108" s="404"/>
      <c r="E108" s="404"/>
      <c r="F108" s="404"/>
      <c r="G108" s="404"/>
      <c r="H108" s="404"/>
      <c r="I108" s="208"/>
    </row>
  </sheetData>
  <mergeCells count="83">
    <mergeCell ref="D32:E32"/>
    <mergeCell ref="D63:E63"/>
    <mergeCell ref="A86:I87"/>
    <mergeCell ref="F89:H89"/>
    <mergeCell ref="D67:E67"/>
    <mergeCell ref="D68:E68"/>
    <mergeCell ref="D69:E69"/>
    <mergeCell ref="D70:E70"/>
    <mergeCell ref="D71:E71"/>
    <mergeCell ref="D77:E77"/>
    <mergeCell ref="D78:E78"/>
    <mergeCell ref="D79:E79"/>
    <mergeCell ref="D80:E80"/>
    <mergeCell ref="D72:E72"/>
    <mergeCell ref="D73:E73"/>
    <mergeCell ref="D74:E74"/>
    <mergeCell ref="F91:H91"/>
    <mergeCell ref="D81:E81"/>
    <mergeCell ref="D82:E82"/>
    <mergeCell ref="B84:C84"/>
    <mergeCell ref="D84:E84"/>
    <mergeCell ref="D83:E83"/>
    <mergeCell ref="F95:H95"/>
    <mergeCell ref="C106:G106"/>
    <mergeCell ref="F96:H96"/>
    <mergeCell ref="C98:G98"/>
    <mergeCell ref="C99:G99"/>
    <mergeCell ref="C105:G105"/>
    <mergeCell ref="C104:G104"/>
    <mergeCell ref="D75:E75"/>
    <mergeCell ref="D76:E76"/>
    <mergeCell ref="B52:C52"/>
    <mergeCell ref="D52:E52"/>
    <mergeCell ref="B60:C60"/>
    <mergeCell ref="D60:E60"/>
    <mergeCell ref="D61:E61"/>
    <mergeCell ref="D30:E30"/>
    <mergeCell ref="D47:E47"/>
    <mergeCell ref="D49:E49"/>
    <mergeCell ref="D66:E66"/>
    <mergeCell ref="D50:E50"/>
    <mergeCell ref="D51:E51"/>
    <mergeCell ref="D62:E62"/>
    <mergeCell ref="D64:E64"/>
    <mergeCell ref="D65:E65"/>
    <mergeCell ref="D42:E42"/>
    <mergeCell ref="D43:E43"/>
    <mergeCell ref="D48:E48"/>
    <mergeCell ref="D31:E31"/>
    <mergeCell ref="D41:E41"/>
    <mergeCell ref="D33:E33"/>
    <mergeCell ref="D44:E44"/>
    <mergeCell ref="B24:H24"/>
    <mergeCell ref="B28:C28"/>
    <mergeCell ref="D28:E28"/>
    <mergeCell ref="B29:C29"/>
    <mergeCell ref="D29:E29"/>
    <mergeCell ref="A26:A27"/>
    <mergeCell ref="B26:C27"/>
    <mergeCell ref="D26:F26"/>
    <mergeCell ref="H26:H27"/>
    <mergeCell ref="D27:E27"/>
    <mergeCell ref="B22:E22"/>
    <mergeCell ref="B1:I1"/>
    <mergeCell ref="B2:I2"/>
    <mergeCell ref="B3:I3"/>
    <mergeCell ref="B4:I4"/>
    <mergeCell ref="G7:H7"/>
    <mergeCell ref="A8:I8"/>
    <mergeCell ref="A9:I9"/>
    <mergeCell ref="A11:I11"/>
    <mergeCell ref="E15:F15"/>
    <mergeCell ref="B17:E17"/>
    <mergeCell ref="E20:G20"/>
    <mergeCell ref="E19:F19"/>
    <mergeCell ref="D45:E45"/>
    <mergeCell ref="D46:E46"/>
    <mergeCell ref="D40:E40"/>
    <mergeCell ref="D34:E34"/>
    <mergeCell ref="D35:E35"/>
    <mergeCell ref="D36:E36"/>
    <mergeCell ref="D37:E37"/>
    <mergeCell ref="D38:E38"/>
  </mergeCells>
  <pageMargins left="0.70866141732283472" right="0.19685039370078741" top="0.39370078740157483" bottom="0.74803149606299213" header="0.31496062992125984" footer="0.31496062992125984"/>
  <pageSetup paperSize="5" orientation="portrait" r:id="rId1"/>
  <drawing r:id="rId2"/>
  <legacyDrawing r:id="rId3"/>
  <oleObjects>
    <mc:AlternateContent xmlns:mc="http://schemas.openxmlformats.org/markup-compatibility/2006">
      <mc:Choice Requires="x14">
        <oleObject progId="CorelPhotoPaint.Image.8" shapeId="6145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228600</xdr:colOff>
                <xdr:row>3</xdr:row>
                <xdr:rowOff>76200</xdr:rowOff>
              </to>
            </anchor>
          </objectPr>
        </oleObject>
      </mc:Choice>
      <mc:Fallback>
        <oleObject progId="CorelPhotoPaint.Image.8" shapeId="6145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66"/>
  <sheetViews>
    <sheetView view="pageBreakPreview" topLeftCell="A40" zoomScaleNormal="100" zoomScaleSheetLayoutView="100" workbookViewId="0">
      <selection activeCell="K22" sqref="K22"/>
    </sheetView>
  </sheetViews>
  <sheetFormatPr defaultRowHeight="15" x14ac:dyDescent="0.25"/>
  <cols>
    <col min="1" max="1" width="3.7109375" customWidth="1"/>
    <col min="2" max="2" width="2.28515625" customWidth="1"/>
    <col min="3" max="3" width="40.140625" customWidth="1"/>
    <col min="4" max="4" width="1.85546875" customWidth="1"/>
    <col min="5" max="5" width="8.7109375" customWidth="1"/>
    <col min="6" max="6" width="10.5703125" customWidth="1"/>
    <col min="7" max="7" width="10.85546875" customWidth="1"/>
    <col min="8" max="8" width="15.42578125" customWidth="1"/>
    <col min="9" max="9" width="2.28515625" customWidth="1"/>
    <col min="10" max="10" width="2.140625" customWidth="1"/>
  </cols>
  <sheetData>
    <row r="1" spans="1:9" ht="18.75" x14ac:dyDescent="0.25">
      <c r="B1" s="1888" t="s">
        <v>573</v>
      </c>
      <c r="C1" s="1888"/>
      <c r="D1" s="1888"/>
      <c r="E1" s="1888"/>
      <c r="F1" s="1888"/>
      <c r="G1" s="1888"/>
      <c r="H1" s="1888"/>
      <c r="I1" s="1888"/>
    </row>
    <row r="2" spans="1:9" ht="18.75" customHeight="1" x14ac:dyDescent="0.25">
      <c r="B2" s="1889" t="s">
        <v>574</v>
      </c>
      <c r="C2" s="1889"/>
      <c r="D2" s="1889"/>
      <c r="E2" s="1889"/>
      <c r="F2" s="1889"/>
      <c r="G2" s="1889"/>
      <c r="H2" s="1889"/>
      <c r="I2" s="1889"/>
    </row>
    <row r="3" spans="1:9" ht="12" customHeight="1" x14ac:dyDescent="0.25">
      <c r="B3" s="1890" t="s">
        <v>575</v>
      </c>
      <c r="C3" s="1890"/>
      <c r="D3" s="1890"/>
      <c r="E3" s="1890"/>
      <c r="F3" s="1890"/>
      <c r="G3" s="1890"/>
      <c r="H3" s="1890"/>
      <c r="I3" s="1890"/>
    </row>
    <row r="4" spans="1:9" ht="12.75" customHeight="1" x14ac:dyDescent="0.25">
      <c r="B4" s="1890" t="s">
        <v>762</v>
      </c>
      <c r="C4" s="1890"/>
      <c r="D4" s="1890"/>
      <c r="E4" s="1890"/>
      <c r="F4" s="1890"/>
      <c r="G4" s="1890"/>
      <c r="H4" s="1890"/>
      <c r="I4" s="1890"/>
    </row>
    <row r="5" spans="1:9" ht="8.25" customHeight="1" thickBot="1" x14ac:dyDescent="0.3">
      <c r="A5" s="207"/>
      <c r="B5" s="207"/>
      <c r="C5" s="207"/>
      <c r="D5" s="207"/>
      <c r="E5" s="207"/>
      <c r="F5" s="207"/>
      <c r="G5" s="207"/>
      <c r="H5" s="207"/>
      <c r="I5" s="207"/>
    </row>
    <row r="6" spans="1:9" ht="8.25" customHeight="1" thickTop="1" x14ac:dyDescent="0.25">
      <c r="A6" s="77"/>
      <c r="B6" s="77"/>
      <c r="C6" s="77"/>
      <c r="D6" s="77"/>
      <c r="E6" s="77"/>
      <c r="F6" s="77"/>
      <c r="G6" s="77"/>
      <c r="H6" s="77"/>
      <c r="I6" s="77"/>
    </row>
    <row r="7" spans="1:9" ht="14.1" customHeight="1" x14ac:dyDescent="0.25">
      <c r="H7" s="232" t="s">
        <v>576</v>
      </c>
    </row>
    <row r="8" spans="1:9" ht="14.1" customHeight="1" x14ac:dyDescent="0.25">
      <c r="A8" s="1862" t="s">
        <v>577</v>
      </c>
      <c r="B8" s="1862"/>
      <c r="C8" s="1862"/>
      <c r="D8" s="1862"/>
      <c r="E8" s="1862"/>
      <c r="F8" s="1862"/>
      <c r="G8" s="1862"/>
      <c r="H8" s="1862"/>
      <c r="I8" s="1862"/>
    </row>
    <row r="9" spans="1:9" ht="14.1" customHeight="1" x14ac:dyDescent="0.25">
      <c r="A9" s="1862" t="s">
        <v>578</v>
      </c>
      <c r="B9" s="1862"/>
      <c r="C9" s="1862"/>
      <c r="D9" s="1862"/>
      <c r="E9" s="1862"/>
      <c r="F9" s="1862"/>
      <c r="G9" s="1862"/>
      <c r="H9" s="1862"/>
      <c r="I9" s="1862"/>
    </row>
    <row r="10" spans="1:9" ht="2.25" customHeight="1" x14ac:dyDescent="0.25">
      <c r="A10" s="349"/>
      <c r="B10" s="349"/>
      <c r="C10" s="349"/>
      <c r="D10" s="349"/>
      <c r="E10" s="349"/>
      <c r="F10" s="349"/>
      <c r="G10" s="349"/>
      <c r="H10" s="349"/>
      <c r="I10" s="349"/>
    </row>
    <row r="11" spans="1:9" ht="14.1" customHeight="1" x14ac:dyDescent="0.25">
      <c r="A11" s="1892" t="s">
        <v>1141</v>
      </c>
      <c r="B11" s="1892"/>
      <c r="C11" s="1892"/>
      <c r="D11" s="1892"/>
      <c r="E11" s="1892"/>
      <c r="F11" s="1892"/>
      <c r="G11" s="1892"/>
      <c r="H11" s="1892"/>
      <c r="I11" s="1892"/>
    </row>
    <row r="12" spans="1:9" ht="18" customHeight="1" x14ac:dyDescent="0.3">
      <c r="A12" s="208" t="s">
        <v>579</v>
      </c>
      <c r="B12" s="208"/>
      <c r="C12" s="208"/>
      <c r="D12" s="208"/>
      <c r="E12" s="208"/>
      <c r="F12" s="208"/>
      <c r="G12" s="208"/>
      <c r="H12" s="208"/>
      <c r="I12" s="208"/>
    </row>
    <row r="13" spans="1:9" ht="6.75" customHeight="1" x14ac:dyDescent="0.3">
      <c r="A13" s="208"/>
      <c r="B13" s="208"/>
      <c r="C13" s="208"/>
      <c r="D13" s="208"/>
      <c r="E13" s="208"/>
      <c r="F13" s="208"/>
      <c r="G13" s="208"/>
      <c r="H13" s="208"/>
      <c r="I13" s="208"/>
    </row>
    <row r="14" spans="1:9" ht="14.1" customHeight="1" x14ac:dyDescent="0.3">
      <c r="A14" s="208">
        <v>1</v>
      </c>
      <c r="B14" s="208"/>
      <c r="C14" s="208" t="s">
        <v>580</v>
      </c>
      <c r="D14" s="208" t="s">
        <v>581</v>
      </c>
      <c r="E14" s="208" t="s">
        <v>582</v>
      </c>
      <c r="F14" s="208"/>
      <c r="G14" s="208"/>
      <c r="H14" s="208"/>
      <c r="I14" s="208"/>
    </row>
    <row r="15" spans="1:9" ht="14.1" customHeight="1" x14ac:dyDescent="0.3">
      <c r="A15" s="208"/>
      <c r="B15" s="208"/>
      <c r="C15" s="208" t="s">
        <v>583</v>
      </c>
      <c r="D15" s="208" t="s">
        <v>581</v>
      </c>
      <c r="E15" s="1893" t="s">
        <v>584</v>
      </c>
      <c r="F15" s="1894"/>
      <c r="G15" s="208"/>
      <c r="H15" s="208"/>
      <c r="I15" s="208"/>
    </row>
    <row r="16" spans="1:9" ht="14.1" customHeight="1" x14ac:dyDescent="0.3">
      <c r="A16" s="208"/>
      <c r="B16" s="208"/>
      <c r="C16" s="208" t="s">
        <v>585</v>
      </c>
      <c r="D16" s="208" t="s">
        <v>581</v>
      </c>
      <c r="E16" s="208" t="s">
        <v>586</v>
      </c>
      <c r="F16" s="208"/>
      <c r="G16" s="208"/>
      <c r="H16" s="208"/>
      <c r="I16" s="208"/>
    </row>
    <row r="17" spans="1:11" ht="14.1" customHeight="1" x14ac:dyDescent="0.3">
      <c r="A17" s="208"/>
      <c r="B17" s="1887" t="s">
        <v>587</v>
      </c>
      <c r="C17" s="1887"/>
      <c r="D17" s="1887"/>
      <c r="E17" s="1887"/>
      <c r="F17" s="208"/>
      <c r="G17" s="208"/>
      <c r="H17" s="208"/>
      <c r="I17" s="208"/>
    </row>
    <row r="18" spans="1:11" ht="14.1" customHeight="1" x14ac:dyDescent="0.3">
      <c r="A18" s="208">
        <v>2</v>
      </c>
      <c r="B18" s="208"/>
      <c r="C18" s="208" t="s">
        <v>580</v>
      </c>
      <c r="D18" s="208" t="s">
        <v>581</v>
      </c>
      <c r="E18" s="403" t="s">
        <v>716</v>
      </c>
      <c r="F18" s="208"/>
      <c r="G18" s="208"/>
      <c r="H18" s="208"/>
      <c r="I18" s="208"/>
    </row>
    <row r="19" spans="1:11" ht="14.1" customHeight="1" x14ac:dyDescent="0.3">
      <c r="A19" s="208"/>
      <c r="B19" s="208"/>
      <c r="C19" s="208" t="s">
        <v>583</v>
      </c>
      <c r="D19" s="208" t="s">
        <v>581</v>
      </c>
      <c r="E19" s="392" t="s">
        <v>717</v>
      </c>
      <c r="F19" s="231"/>
      <c r="G19" s="231"/>
      <c r="H19" s="208"/>
      <c r="I19" s="208"/>
    </row>
    <row r="20" spans="1:11" ht="14.1" customHeight="1" x14ac:dyDescent="0.3">
      <c r="A20" s="208"/>
      <c r="B20" s="208"/>
      <c r="C20" s="208" t="s">
        <v>585</v>
      </c>
      <c r="D20" s="208" t="s">
        <v>581</v>
      </c>
      <c r="E20" s="208" t="s">
        <v>588</v>
      </c>
      <c r="F20" s="208"/>
      <c r="G20" s="208"/>
      <c r="H20" s="208"/>
      <c r="I20" s="208"/>
    </row>
    <row r="21" spans="1:11" ht="14.1" customHeight="1" x14ac:dyDescent="0.3">
      <c r="A21" s="208"/>
      <c r="B21" s="1887" t="s">
        <v>589</v>
      </c>
      <c r="C21" s="1887"/>
      <c r="D21" s="1887"/>
      <c r="E21" s="1887"/>
      <c r="F21" s="208"/>
      <c r="G21" s="208"/>
      <c r="H21" s="208"/>
      <c r="I21" s="208"/>
    </row>
    <row r="22" spans="1:11" ht="66" customHeight="1" x14ac:dyDescent="0.25">
      <c r="A22" s="351"/>
      <c r="B22" s="1898" t="s">
        <v>1142</v>
      </c>
      <c r="C22" s="1898"/>
      <c r="D22" s="1898"/>
      <c r="E22" s="1898"/>
      <c r="F22" s="1898"/>
      <c r="G22" s="1898"/>
      <c r="H22" s="1898"/>
      <c r="I22" s="351"/>
    </row>
    <row r="23" spans="1:11" ht="6.75" customHeight="1" x14ac:dyDescent="0.3">
      <c r="A23" s="208"/>
      <c r="B23" s="208"/>
      <c r="C23" s="208"/>
      <c r="D23" s="208"/>
      <c r="E23" s="208"/>
      <c r="F23" s="208"/>
      <c r="G23" s="208"/>
      <c r="H23" s="208"/>
      <c r="I23" s="208"/>
    </row>
    <row r="24" spans="1:11" ht="14.1" customHeight="1" x14ac:dyDescent="0.3">
      <c r="A24" s="1896" t="s">
        <v>536</v>
      </c>
      <c r="B24" s="1896" t="s">
        <v>590</v>
      </c>
      <c r="C24" s="1896"/>
      <c r="D24" s="1897" t="s">
        <v>591</v>
      </c>
      <c r="E24" s="1897"/>
      <c r="F24" s="1897"/>
      <c r="G24" s="209" t="s">
        <v>592</v>
      </c>
      <c r="H24" s="1896" t="s">
        <v>593</v>
      </c>
      <c r="I24" s="208"/>
    </row>
    <row r="25" spans="1:11" ht="14.1" customHeight="1" x14ac:dyDescent="0.3">
      <c r="A25" s="1896"/>
      <c r="B25" s="1896"/>
      <c r="C25" s="1896"/>
      <c r="D25" s="1897" t="s">
        <v>594</v>
      </c>
      <c r="E25" s="1897"/>
      <c r="F25" s="210" t="s">
        <v>454</v>
      </c>
      <c r="G25" s="210" t="s">
        <v>471</v>
      </c>
      <c r="H25" s="1896"/>
      <c r="I25" s="208"/>
    </row>
    <row r="26" spans="1:11" ht="14.1" customHeight="1" x14ac:dyDescent="0.3">
      <c r="A26" s="210">
        <v>1</v>
      </c>
      <c r="B26" s="1897">
        <v>2</v>
      </c>
      <c r="C26" s="1897"/>
      <c r="D26" s="1897">
        <v>3</v>
      </c>
      <c r="E26" s="1897"/>
      <c r="F26" s="210">
        <v>4</v>
      </c>
      <c r="G26" s="210" t="s">
        <v>595</v>
      </c>
      <c r="H26" s="210">
        <v>6</v>
      </c>
      <c r="I26" s="208"/>
    </row>
    <row r="27" spans="1:11" ht="14.1" customHeight="1" x14ac:dyDescent="0.3">
      <c r="A27" s="211">
        <v>1</v>
      </c>
      <c r="B27" s="1899" t="s">
        <v>596</v>
      </c>
      <c r="C27" s="1900"/>
      <c r="D27" s="1901"/>
      <c r="E27" s="1901"/>
      <c r="F27" s="212"/>
      <c r="G27" s="212"/>
      <c r="H27" s="211"/>
      <c r="I27" s="208"/>
    </row>
    <row r="28" spans="1:11" ht="14.1" customHeight="1" x14ac:dyDescent="0.3">
      <c r="A28" s="1214"/>
      <c r="B28" s="1216"/>
      <c r="C28" s="1216" t="s">
        <v>597</v>
      </c>
      <c r="D28" s="1886"/>
      <c r="E28" s="1886"/>
      <c r="F28" s="1215"/>
      <c r="G28" s="1215"/>
      <c r="H28" s="1214"/>
      <c r="I28" s="208"/>
      <c r="K28" s="340">
        <f>D28-F28</f>
        <v>0</v>
      </c>
    </row>
    <row r="29" spans="1:11" ht="14.1" customHeight="1" x14ac:dyDescent="0.3">
      <c r="A29" s="1214"/>
      <c r="B29" s="1216">
        <v>1</v>
      </c>
      <c r="C29" s="1213" t="s">
        <v>983</v>
      </c>
      <c r="D29" s="1886">
        <f>REDU!I50</f>
        <v>4949300</v>
      </c>
      <c r="E29" s="1886"/>
      <c r="F29" s="1215">
        <f>D29</f>
        <v>4949300</v>
      </c>
      <c r="G29" s="1215">
        <f>D29-F29</f>
        <v>0</v>
      </c>
      <c r="H29" s="1214"/>
      <c r="I29" s="208"/>
      <c r="K29" s="340">
        <f t="shared" ref="K29:K50" si="0">D29-F29</f>
        <v>0</v>
      </c>
    </row>
    <row r="30" spans="1:11" ht="14.1" customHeight="1" x14ac:dyDescent="0.3">
      <c r="A30" s="1214"/>
      <c r="B30" s="1216">
        <v>2</v>
      </c>
      <c r="C30" s="1213" t="s">
        <v>901</v>
      </c>
      <c r="D30" s="1886">
        <f>REDU!I126</f>
        <v>4750000</v>
      </c>
      <c r="E30" s="1886"/>
      <c r="F30" s="1215">
        <f t="shared" ref="F30:F37" si="1">D30</f>
        <v>4750000</v>
      </c>
      <c r="G30" s="1215">
        <f t="shared" ref="G30:G37" si="2">D30-F30</f>
        <v>0</v>
      </c>
      <c r="H30" s="1214"/>
      <c r="I30" s="208"/>
      <c r="K30" s="340">
        <f t="shared" si="0"/>
        <v>0</v>
      </c>
    </row>
    <row r="31" spans="1:11" ht="14.1" customHeight="1" x14ac:dyDescent="0.3">
      <c r="A31" s="1214"/>
      <c r="B31" s="1216">
        <v>3</v>
      </c>
      <c r="C31" s="1217" t="s">
        <v>991</v>
      </c>
      <c r="D31" s="1886">
        <f>REDU!I132</f>
        <v>1500000</v>
      </c>
      <c r="E31" s="1886"/>
      <c r="F31" s="1215">
        <f t="shared" si="1"/>
        <v>1500000</v>
      </c>
      <c r="G31" s="1215">
        <f t="shared" si="2"/>
        <v>0</v>
      </c>
      <c r="H31" s="1214"/>
      <c r="I31" s="208"/>
      <c r="K31" s="340">
        <f t="shared" si="0"/>
        <v>0</v>
      </c>
    </row>
    <row r="32" spans="1:11" ht="14.1" customHeight="1" x14ac:dyDescent="0.3">
      <c r="A32" s="1214"/>
      <c r="B32" s="1216">
        <v>4</v>
      </c>
      <c r="C32" s="1213" t="s">
        <v>66</v>
      </c>
      <c r="D32" s="1886">
        <f>REDU!I150</f>
        <v>1999500</v>
      </c>
      <c r="E32" s="1886"/>
      <c r="F32" s="1215">
        <f t="shared" si="1"/>
        <v>1999500</v>
      </c>
      <c r="G32" s="1215">
        <f t="shared" si="2"/>
        <v>0</v>
      </c>
      <c r="H32" s="1214"/>
      <c r="I32" s="208"/>
      <c r="K32" s="340">
        <f t="shared" si="0"/>
        <v>0</v>
      </c>
    </row>
    <row r="33" spans="1:11" ht="14.1" customHeight="1" x14ac:dyDescent="0.3">
      <c r="A33" s="1214"/>
      <c r="B33" s="1216">
        <v>5</v>
      </c>
      <c r="C33" s="1213" t="s">
        <v>68</v>
      </c>
      <c r="D33" s="1886">
        <f>REDU!I152</f>
        <v>0</v>
      </c>
      <c r="E33" s="1886"/>
      <c r="F33" s="1215">
        <f t="shared" si="1"/>
        <v>0</v>
      </c>
      <c r="G33" s="1215">
        <f t="shared" si="2"/>
        <v>0</v>
      </c>
      <c r="H33" s="1214"/>
      <c r="I33" s="208"/>
      <c r="K33" s="340">
        <f t="shared" si="0"/>
        <v>0</v>
      </c>
    </row>
    <row r="34" spans="1:11" ht="14.1" customHeight="1" x14ac:dyDescent="0.3">
      <c r="A34" s="1214"/>
      <c r="B34" s="1216">
        <v>6</v>
      </c>
      <c r="C34" s="1213" t="s">
        <v>694</v>
      </c>
      <c r="D34" s="1886">
        <f>REDU!I154</f>
        <v>4420000</v>
      </c>
      <c r="E34" s="1886"/>
      <c r="F34" s="1215">
        <f t="shared" si="1"/>
        <v>4420000</v>
      </c>
      <c r="G34" s="1215">
        <f t="shared" si="2"/>
        <v>0</v>
      </c>
      <c r="H34" s="1214"/>
      <c r="I34" s="208"/>
      <c r="K34" s="340">
        <f t="shared" si="0"/>
        <v>0</v>
      </c>
    </row>
    <row r="35" spans="1:11" ht="14.1" customHeight="1" x14ac:dyDescent="0.3">
      <c r="A35" s="1214"/>
      <c r="B35" s="1216">
        <v>7</v>
      </c>
      <c r="C35" s="1213" t="s">
        <v>695</v>
      </c>
      <c r="D35" s="1886">
        <f>REDU!I158</f>
        <v>2000000</v>
      </c>
      <c r="E35" s="1886"/>
      <c r="F35" s="1215">
        <f t="shared" si="1"/>
        <v>2000000</v>
      </c>
      <c r="G35" s="1215">
        <f t="shared" si="2"/>
        <v>0</v>
      </c>
      <c r="H35" s="1214"/>
      <c r="I35" s="208"/>
      <c r="K35" s="340">
        <f t="shared" si="0"/>
        <v>0</v>
      </c>
    </row>
    <row r="36" spans="1:11" ht="14.1" customHeight="1" x14ac:dyDescent="0.3">
      <c r="A36" s="1214"/>
      <c r="B36" s="1216">
        <v>8</v>
      </c>
      <c r="C36" s="1213" t="s">
        <v>696</v>
      </c>
      <c r="D36" s="1883">
        <f>REDU!I160</f>
        <v>4800000</v>
      </c>
      <c r="E36" s="1884"/>
      <c r="F36" s="1215">
        <f t="shared" si="1"/>
        <v>4800000</v>
      </c>
      <c r="G36" s="1215">
        <f t="shared" si="2"/>
        <v>0</v>
      </c>
      <c r="H36" s="1214"/>
      <c r="I36" s="208"/>
      <c r="K36" s="340">
        <f t="shared" si="0"/>
        <v>0</v>
      </c>
    </row>
    <row r="37" spans="1:11" ht="14.1" customHeight="1" x14ac:dyDescent="0.3">
      <c r="A37" s="213"/>
      <c r="B37" s="216">
        <v>9</v>
      </c>
      <c r="C37" s="1211" t="s">
        <v>697</v>
      </c>
      <c r="D37" s="1917">
        <f>REDU!I169</f>
        <v>2000000</v>
      </c>
      <c r="E37" s="1918"/>
      <c r="F37" s="215">
        <f t="shared" si="1"/>
        <v>2000000</v>
      </c>
      <c r="G37" s="215">
        <f t="shared" si="2"/>
        <v>0</v>
      </c>
      <c r="H37" s="213"/>
      <c r="I37" s="208"/>
      <c r="K37" s="340">
        <f t="shared" si="0"/>
        <v>0</v>
      </c>
    </row>
    <row r="38" spans="1:11" ht="14.1" customHeight="1" thickBot="1" x14ac:dyDescent="0.35">
      <c r="A38" s="218"/>
      <c r="B38" s="1903" t="s">
        <v>112</v>
      </c>
      <c r="C38" s="1903"/>
      <c r="D38" s="1904">
        <f>SUM(D29:E37)</f>
        <v>26418800</v>
      </c>
      <c r="E38" s="1904"/>
      <c r="F38" s="293">
        <f>SUM(F29:F37)</f>
        <v>26418800</v>
      </c>
      <c r="G38" s="293">
        <f>SUM(G29:G37)</f>
        <v>0</v>
      </c>
      <c r="H38" s="218"/>
      <c r="I38" s="208"/>
      <c r="K38" s="340">
        <f t="shared" si="0"/>
        <v>0</v>
      </c>
    </row>
    <row r="39" spans="1:11" ht="14.1" customHeight="1" x14ac:dyDescent="0.3">
      <c r="A39" s="226">
        <v>2</v>
      </c>
      <c r="B39" s="1905" t="s">
        <v>607</v>
      </c>
      <c r="C39" s="1905"/>
      <c r="D39" s="1906"/>
      <c r="E39" s="1906"/>
      <c r="F39" s="227"/>
      <c r="G39" s="227"/>
      <c r="H39" s="226"/>
      <c r="I39" s="208"/>
      <c r="K39" s="340">
        <f t="shared" si="0"/>
        <v>0</v>
      </c>
    </row>
    <row r="40" spans="1:11" ht="14.1" customHeight="1" x14ac:dyDescent="0.3">
      <c r="A40" s="213"/>
      <c r="B40" s="220"/>
      <c r="C40" s="235" t="s">
        <v>597</v>
      </c>
      <c r="D40" s="1902"/>
      <c r="E40" s="1902"/>
      <c r="F40" s="215"/>
      <c r="G40" s="215"/>
      <c r="H40" s="213"/>
      <c r="I40" s="208"/>
      <c r="K40" s="340">
        <f t="shared" si="0"/>
        <v>0</v>
      </c>
    </row>
    <row r="41" spans="1:11" ht="14.1" customHeight="1" x14ac:dyDescent="0.3">
      <c r="A41" s="213"/>
      <c r="B41" s="1216">
        <v>1</v>
      </c>
      <c r="C41" s="1213" t="s">
        <v>983</v>
      </c>
      <c r="D41" s="1902">
        <f>D29</f>
        <v>4949300</v>
      </c>
      <c r="E41" s="1902"/>
      <c r="F41" s="215">
        <f>D41</f>
        <v>4949300</v>
      </c>
      <c r="G41" s="215">
        <f>D41-F41</f>
        <v>0</v>
      </c>
      <c r="H41" s="213"/>
      <c r="I41" s="208"/>
      <c r="K41" s="340">
        <f t="shared" si="0"/>
        <v>0</v>
      </c>
    </row>
    <row r="42" spans="1:11" ht="14.1" customHeight="1" x14ac:dyDescent="0.3">
      <c r="A42" s="213"/>
      <c r="B42" s="1216">
        <v>2</v>
      </c>
      <c r="C42" s="1213" t="s">
        <v>901</v>
      </c>
      <c r="D42" s="1902">
        <f>RREKAP!I320</f>
        <v>4750000</v>
      </c>
      <c r="E42" s="1902"/>
      <c r="F42" s="215">
        <f t="shared" ref="F42:F49" si="3">D42</f>
        <v>4750000</v>
      </c>
      <c r="G42" s="215">
        <f t="shared" ref="G42:G49" si="4">D42-F42</f>
        <v>0</v>
      </c>
      <c r="H42" s="213"/>
      <c r="I42" s="208"/>
      <c r="K42" s="340">
        <f t="shared" si="0"/>
        <v>0</v>
      </c>
    </row>
    <row r="43" spans="1:11" ht="14.1" customHeight="1" x14ac:dyDescent="0.3">
      <c r="A43" s="213"/>
      <c r="B43" s="1216">
        <v>3</v>
      </c>
      <c r="C43" s="1217" t="s">
        <v>991</v>
      </c>
      <c r="D43" s="1902">
        <f>RREKAP!I355</f>
        <v>1500000</v>
      </c>
      <c r="E43" s="1902"/>
      <c r="F43" s="215">
        <f t="shared" si="3"/>
        <v>1500000</v>
      </c>
      <c r="G43" s="215">
        <f t="shared" si="4"/>
        <v>0</v>
      </c>
      <c r="H43" s="213"/>
      <c r="I43" s="208"/>
      <c r="K43" s="340">
        <f t="shared" si="0"/>
        <v>0</v>
      </c>
    </row>
    <row r="44" spans="1:11" ht="14.1" customHeight="1" x14ac:dyDescent="0.3">
      <c r="A44" s="213"/>
      <c r="B44" s="1216">
        <v>4</v>
      </c>
      <c r="C44" s="1213" t="s">
        <v>66</v>
      </c>
      <c r="D44" s="1902">
        <f>RREKAP!I416</f>
        <v>1999500</v>
      </c>
      <c r="E44" s="1902"/>
      <c r="F44" s="215">
        <f t="shared" si="3"/>
        <v>1999500</v>
      </c>
      <c r="G44" s="215">
        <f t="shared" si="4"/>
        <v>0</v>
      </c>
      <c r="H44" s="213"/>
      <c r="I44" s="208"/>
      <c r="K44" s="340">
        <f t="shared" si="0"/>
        <v>0</v>
      </c>
    </row>
    <row r="45" spans="1:11" ht="14.1" customHeight="1" x14ac:dyDescent="0.3">
      <c r="A45" s="213"/>
      <c r="B45" s="1216">
        <v>5</v>
      </c>
      <c r="C45" s="1213" t="s">
        <v>68</v>
      </c>
      <c r="D45" s="1902">
        <f>RREKAP!I428</f>
        <v>0</v>
      </c>
      <c r="E45" s="1902"/>
      <c r="F45" s="215">
        <f t="shared" si="3"/>
        <v>0</v>
      </c>
      <c r="G45" s="215">
        <f t="shared" si="4"/>
        <v>0</v>
      </c>
      <c r="H45" s="213"/>
      <c r="I45" s="208"/>
      <c r="K45" s="340">
        <f t="shared" si="0"/>
        <v>0</v>
      </c>
    </row>
    <row r="46" spans="1:11" ht="14.1" customHeight="1" x14ac:dyDescent="0.3">
      <c r="A46" s="213"/>
      <c r="B46" s="1216">
        <v>6</v>
      </c>
      <c r="C46" s="1213" t="s">
        <v>694</v>
      </c>
      <c r="D46" s="1902">
        <f>RREKAP!I440</f>
        <v>4420000</v>
      </c>
      <c r="E46" s="1902"/>
      <c r="F46" s="215">
        <f t="shared" si="3"/>
        <v>4420000</v>
      </c>
      <c r="G46" s="215">
        <f t="shared" si="4"/>
        <v>0</v>
      </c>
      <c r="H46" s="213"/>
      <c r="I46" s="208"/>
      <c r="K46" s="340">
        <f t="shared" si="0"/>
        <v>0</v>
      </c>
    </row>
    <row r="47" spans="1:11" ht="14.1" customHeight="1" x14ac:dyDescent="0.3">
      <c r="A47" s="213"/>
      <c r="B47" s="1216">
        <v>7</v>
      </c>
      <c r="C47" s="1213" t="s">
        <v>695</v>
      </c>
      <c r="D47" s="1902">
        <f>RREKAP!I453</f>
        <v>2000000</v>
      </c>
      <c r="E47" s="1902"/>
      <c r="F47" s="215">
        <f t="shared" si="3"/>
        <v>2000000</v>
      </c>
      <c r="G47" s="215">
        <f t="shared" si="4"/>
        <v>0</v>
      </c>
      <c r="H47" s="213"/>
      <c r="I47" s="208"/>
      <c r="K47" s="340">
        <f t="shared" si="0"/>
        <v>0</v>
      </c>
    </row>
    <row r="48" spans="1:11" ht="14.1" customHeight="1" x14ac:dyDescent="0.3">
      <c r="A48" s="213"/>
      <c r="B48" s="1216">
        <v>8</v>
      </c>
      <c r="C48" s="1213" t="s">
        <v>696</v>
      </c>
      <c r="D48" s="1902">
        <f>RREKAP!I466</f>
        <v>4800000</v>
      </c>
      <c r="E48" s="1902"/>
      <c r="F48" s="215">
        <f t="shared" si="3"/>
        <v>4800000</v>
      </c>
      <c r="G48" s="215">
        <f t="shared" si="4"/>
        <v>0</v>
      </c>
      <c r="H48" s="213"/>
      <c r="I48" s="208"/>
      <c r="K48" s="340">
        <f t="shared" si="0"/>
        <v>0</v>
      </c>
    </row>
    <row r="49" spans="1:11" ht="14.1" customHeight="1" x14ac:dyDescent="0.3">
      <c r="A49" s="213"/>
      <c r="B49" s="216">
        <v>9</v>
      </c>
      <c r="C49" s="1211" t="s">
        <v>697</v>
      </c>
      <c r="D49" s="1902">
        <f>RREKAP!I484</f>
        <v>2000000</v>
      </c>
      <c r="E49" s="1902"/>
      <c r="F49" s="215">
        <f t="shared" si="3"/>
        <v>2000000</v>
      </c>
      <c r="G49" s="215">
        <f t="shared" si="4"/>
        <v>0</v>
      </c>
      <c r="H49" s="213"/>
      <c r="I49" s="208"/>
      <c r="K49" s="340">
        <f t="shared" si="0"/>
        <v>0</v>
      </c>
    </row>
    <row r="50" spans="1:11" ht="14.1" customHeight="1" x14ac:dyDescent="0.3">
      <c r="A50" s="218"/>
      <c r="B50" s="1903" t="s">
        <v>112</v>
      </c>
      <c r="C50" s="1903"/>
      <c r="D50" s="1919">
        <f>SUM(D41:E49)</f>
        <v>26418800</v>
      </c>
      <c r="E50" s="1920"/>
      <c r="F50" s="228">
        <f>SUM(F41:F49)</f>
        <v>26418800</v>
      </c>
      <c r="G50" s="228">
        <f>SUM(G41:G49)</f>
        <v>0</v>
      </c>
      <c r="H50" s="228">
        <f>SUM(H41:I47)</f>
        <v>0</v>
      </c>
      <c r="I50" s="208"/>
      <c r="K50" s="340">
        <f t="shared" si="0"/>
        <v>0</v>
      </c>
    </row>
    <row r="51" spans="1:11" ht="14.1" customHeight="1" x14ac:dyDescent="0.3">
      <c r="A51" s="229">
        <v>3</v>
      </c>
      <c r="B51" s="1911" t="s">
        <v>608</v>
      </c>
      <c r="C51" s="1911"/>
      <c r="D51" s="1912">
        <f>D38-D50</f>
        <v>0</v>
      </c>
      <c r="E51" s="1913"/>
      <c r="F51" s="230">
        <f>F38-F50</f>
        <v>0</v>
      </c>
      <c r="G51" s="230">
        <f>G38-G50</f>
        <v>0</v>
      </c>
      <c r="H51" s="229"/>
      <c r="I51" s="208"/>
    </row>
    <row r="52" spans="1:11" ht="14.1" customHeight="1" x14ac:dyDescent="0.25">
      <c r="A52" s="1921" t="s">
        <v>609</v>
      </c>
      <c r="B52" s="1921"/>
      <c r="C52" s="1921"/>
      <c r="D52" s="1921"/>
      <c r="E52" s="1921"/>
      <c r="F52" s="1921"/>
      <c r="G52" s="1921"/>
      <c r="H52" s="1921"/>
      <c r="I52" s="236"/>
    </row>
    <row r="53" spans="1:11" ht="14.1" customHeight="1" x14ac:dyDescent="0.3">
      <c r="A53" s="399"/>
      <c r="B53" s="399"/>
      <c r="C53" s="395" t="s">
        <v>610</v>
      </c>
      <c r="D53" s="214"/>
      <c r="E53" s="214"/>
      <c r="F53" s="1922" t="str">
        <f>SIGIT!F89:H89</f>
        <v>Gemawang.  03  Januari     2017</v>
      </c>
      <c r="G53" s="1922"/>
      <c r="H53" s="1922"/>
      <c r="I53" s="208"/>
    </row>
    <row r="54" spans="1:11" ht="14.1" customHeight="1" x14ac:dyDescent="0.3">
      <c r="A54" s="214"/>
      <c r="B54" s="214"/>
      <c r="C54" s="214"/>
      <c r="D54" s="214"/>
      <c r="E54" s="214"/>
      <c r="F54" s="1922" t="s">
        <v>611</v>
      </c>
      <c r="G54" s="1922"/>
      <c r="H54" s="1922"/>
      <c r="I54" s="208"/>
    </row>
    <row r="55" spans="1:11" ht="5.25" customHeight="1" x14ac:dyDescent="0.3">
      <c r="A55" s="214"/>
      <c r="B55" s="214"/>
      <c r="C55" s="214"/>
      <c r="D55" s="214"/>
      <c r="E55" s="214"/>
      <c r="F55" s="214"/>
      <c r="G55" s="214"/>
      <c r="H55" s="214"/>
      <c r="I55" s="208"/>
    </row>
    <row r="56" spans="1:11" ht="14.1" customHeight="1" x14ac:dyDescent="0.3">
      <c r="A56" s="214"/>
      <c r="B56" s="214"/>
      <c r="C56" s="214"/>
      <c r="D56" s="214"/>
      <c r="E56" s="214"/>
      <c r="F56" s="214"/>
      <c r="G56" s="214"/>
      <c r="H56" s="214"/>
      <c r="I56" s="208"/>
    </row>
    <row r="57" spans="1:11" ht="14.1" customHeight="1" x14ac:dyDescent="0.3">
      <c r="A57" s="399"/>
      <c r="B57" s="399"/>
      <c r="C57" s="391" t="s">
        <v>716</v>
      </c>
      <c r="D57" s="214"/>
      <c r="E57" s="214"/>
      <c r="F57" s="1922" t="s">
        <v>582</v>
      </c>
      <c r="G57" s="1922"/>
      <c r="H57" s="1922"/>
      <c r="I57" s="208"/>
    </row>
    <row r="58" spans="1:11" ht="14.1" customHeight="1" x14ac:dyDescent="0.3">
      <c r="A58" s="240"/>
      <c r="B58" s="241"/>
      <c r="C58" s="394" t="s">
        <v>717</v>
      </c>
      <c r="D58" s="1922"/>
      <c r="E58" s="1922"/>
      <c r="F58" s="1922" t="s">
        <v>612</v>
      </c>
      <c r="G58" s="1922"/>
      <c r="H58" s="1922"/>
      <c r="I58" s="208"/>
    </row>
    <row r="59" spans="1:11" ht="14.1" customHeight="1" x14ac:dyDescent="0.3">
      <c r="A59" s="208"/>
      <c r="B59" s="208"/>
      <c r="C59" s="1908" t="s">
        <v>613</v>
      </c>
      <c r="D59" s="1908"/>
      <c r="E59" s="1908"/>
      <c r="F59" s="1908"/>
      <c r="G59" s="1908"/>
      <c r="H59" s="1908"/>
      <c r="I59" s="208"/>
    </row>
    <row r="60" spans="1:11" ht="14.1" customHeight="1" x14ac:dyDescent="0.3">
      <c r="A60" s="208"/>
      <c r="B60" s="208"/>
      <c r="C60" s="1908" t="s">
        <v>614</v>
      </c>
      <c r="D60" s="1908"/>
      <c r="E60" s="1908"/>
      <c r="F60" s="1908"/>
      <c r="G60" s="1908"/>
      <c r="H60" s="1908"/>
      <c r="I60" s="208"/>
    </row>
    <row r="61" spans="1:11" ht="14.1" customHeight="1" x14ac:dyDescent="0.3">
      <c r="A61" s="208"/>
      <c r="B61" s="208"/>
      <c r="C61" s="208"/>
      <c r="D61" s="208"/>
      <c r="E61" s="208"/>
      <c r="F61" s="208"/>
      <c r="G61" s="208"/>
      <c r="H61" s="208"/>
      <c r="I61" s="208"/>
    </row>
    <row r="62" spans="1:11" ht="9" customHeight="1" x14ac:dyDescent="0.3">
      <c r="A62" s="208"/>
      <c r="B62" s="208"/>
      <c r="C62" s="208"/>
      <c r="D62" s="208"/>
      <c r="E62" s="208"/>
      <c r="F62" s="208"/>
      <c r="G62" s="208"/>
      <c r="H62" s="402"/>
      <c r="I62" s="208"/>
    </row>
    <row r="63" spans="1:11" ht="14.1" customHeight="1" x14ac:dyDescent="0.3">
      <c r="A63" s="208"/>
      <c r="B63" s="208"/>
      <c r="C63" s="208"/>
      <c r="D63" s="208"/>
      <c r="E63" s="208"/>
      <c r="F63" s="208"/>
      <c r="G63" s="208"/>
      <c r="H63" s="402"/>
      <c r="I63" s="208"/>
    </row>
    <row r="64" spans="1:11" ht="12.95" customHeight="1" x14ac:dyDescent="0.3">
      <c r="A64" s="208"/>
      <c r="B64" s="208"/>
      <c r="C64" s="1909" t="s">
        <v>744</v>
      </c>
      <c r="D64" s="1909"/>
      <c r="E64" s="1909"/>
      <c r="F64" s="1909"/>
      <c r="G64" s="1909"/>
      <c r="H64" s="1909"/>
      <c r="I64" s="208"/>
    </row>
    <row r="65" spans="3:8" ht="12.95" customHeight="1" x14ac:dyDescent="0.3">
      <c r="C65" s="1908" t="s">
        <v>786</v>
      </c>
      <c r="D65" s="1908"/>
      <c r="E65" s="1908"/>
      <c r="F65" s="1908"/>
      <c r="G65" s="1908"/>
      <c r="H65" s="1908"/>
    </row>
    <row r="66" spans="3:8" ht="12.95" customHeight="1" x14ac:dyDescent="0.25">
      <c r="C66" s="1875" t="s">
        <v>758</v>
      </c>
      <c r="D66" s="1875"/>
      <c r="E66" s="1875"/>
      <c r="F66" s="1875"/>
      <c r="G66" s="1875"/>
      <c r="H66" s="1875"/>
    </row>
  </sheetData>
  <mergeCells count="59">
    <mergeCell ref="C60:H60"/>
    <mergeCell ref="B51:C51"/>
    <mergeCell ref="D51:E51"/>
    <mergeCell ref="A52:H52"/>
    <mergeCell ref="F53:H53"/>
    <mergeCell ref="C59:H59"/>
    <mergeCell ref="F57:H57"/>
    <mergeCell ref="D58:E58"/>
    <mergeCell ref="F58:H58"/>
    <mergeCell ref="F54:H54"/>
    <mergeCell ref="D49:E49"/>
    <mergeCell ref="B50:C50"/>
    <mergeCell ref="D50:E50"/>
    <mergeCell ref="B39:C39"/>
    <mergeCell ref="D39:E39"/>
    <mergeCell ref="D40:E40"/>
    <mergeCell ref="D41:E41"/>
    <mergeCell ref="D42:E42"/>
    <mergeCell ref="D43:E43"/>
    <mergeCell ref="D44:E44"/>
    <mergeCell ref="D45:E45"/>
    <mergeCell ref="D46:E46"/>
    <mergeCell ref="D47:E47"/>
    <mergeCell ref="D48:E48"/>
    <mergeCell ref="B38:C38"/>
    <mergeCell ref="D38:E38"/>
    <mergeCell ref="B27:C27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B24:C25"/>
    <mergeCell ref="D24:F24"/>
    <mergeCell ref="H24:H25"/>
    <mergeCell ref="D25:E25"/>
    <mergeCell ref="B22:H22"/>
    <mergeCell ref="C66:H66"/>
    <mergeCell ref="C65:H65"/>
    <mergeCell ref="C64:H64"/>
    <mergeCell ref="A9:I9"/>
    <mergeCell ref="B1:I1"/>
    <mergeCell ref="B2:I2"/>
    <mergeCell ref="B3:I3"/>
    <mergeCell ref="B4:I4"/>
    <mergeCell ref="A8:I8"/>
    <mergeCell ref="B26:C26"/>
    <mergeCell ref="D26:E26"/>
    <mergeCell ref="A11:I11"/>
    <mergeCell ref="E15:F15"/>
    <mergeCell ref="B17:E17"/>
    <mergeCell ref="B21:E21"/>
    <mergeCell ref="A24:A25"/>
  </mergeCells>
  <pageMargins left="0.70866141732283472" right="0.19685039370078741" top="0.19685039370078741" bottom="0.39370078740157483" header="0.31496062992125984" footer="0.31496062992125984"/>
  <pageSetup paperSize="5" orientation="portrait" r:id="rId1"/>
  <drawing r:id="rId2"/>
  <legacyDrawing r:id="rId3"/>
  <oleObjects>
    <mc:AlternateContent xmlns:mc="http://schemas.openxmlformats.org/markup-compatibility/2006">
      <mc:Choice Requires="x14">
        <oleObject progId="CorelPhotoPaint.Image.8" shapeId="7169" r:id="rId4">
          <objectPr defaultSize="0" autoPict="0" r:id="rId5">
            <anchor moveWithCells="1" sizeWithCells="1">
              <from>
                <xdr:col>0</xdr:col>
                <xdr:colOff>161925</xdr:colOff>
                <xdr:row>0</xdr:row>
                <xdr:rowOff>0</xdr:rowOff>
              </from>
              <to>
                <xdr:col>2</xdr:col>
                <xdr:colOff>504825</xdr:colOff>
                <xdr:row>4</xdr:row>
                <xdr:rowOff>38100</xdr:rowOff>
              </to>
            </anchor>
          </objectPr>
        </oleObject>
      </mc:Choice>
      <mc:Fallback>
        <oleObject progId="CorelPhotoPaint.Image.8" shapeId="7169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62"/>
  <sheetViews>
    <sheetView view="pageBreakPreview" zoomScaleNormal="100" zoomScaleSheetLayoutView="100" workbookViewId="0">
      <selection sqref="A1:I62"/>
    </sheetView>
  </sheetViews>
  <sheetFormatPr defaultRowHeight="15" x14ac:dyDescent="0.25"/>
  <cols>
    <col min="1" max="1" width="4.140625" customWidth="1"/>
    <col min="2" max="2" width="2.42578125" customWidth="1"/>
    <col min="3" max="3" width="37.7109375" customWidth="1"/>
    <col min="4" max="4" width="1.5703125" customWidth="1"/>
    <col min="5" max="5" width="10.5703125" customWidth="1"/>
    <col min="6" max="6" width="10.42578125" customWidth="1"/>
    <col min="7" max="7" width="10.140625" customWidth="1"/>
    <col min="8" max="8" width="16.42578125" customWidth="1"/>
    <col min="9" max="9" width="1.140625" customWidth="1"/>
    <col min="10" max="10" width="1.85546875" customWidth="1"/>
  </cols>
  <sheetData>
    <row r="1" spans="1:9" ht="18.75" x14ac:dyDescent="0.25">
      <c r="B1" s="1888" t="s">
        <v>573</v>
      </c>
      <c r="C1" s="1888"/>
      <c r="D1" s="1888"/>
      <c r="E1" s="1888"/>
      <c r="F1" s="1888"/>
      <c r="G1" s="1888"/>
      <c r="H1" s="1888"/>
      <c r="I1" s="1888"/>
    </row>
    <row r="2" spans="1:9" ht="22.5" x14ac:dyDescent="0.25">
      <c r="B2" s="1889" t="s">
        <v>574</v>
      </c>
      <c r="C2" s="1889"/>
      <c r="D2" s="1889"/>
      <c r="E2" s="1889"/>
      <c r="F2" s="1889"/>
      <c r="G2" s="1889"/>
      <c r="H2" s="1889"/>
      <c r="I2" s="1889"/>
    </row>
    <row r="3" spans="1:9" ht="15.75" x14ac:dyDescent="0.25">
      <c r="B3" s="1890" t="s">
        <v>575</v>
      </c>
      <c r="C3" s="1890"/>
      <c r="D3" s="1890"/>
      <c r="E3" s="1890"/>
      <c r="F3" s="1890"/>
      <c r="G3" s="1890"/>
      <c r="H3" s="1890"/>
      <c r="I3" s="1890"/>
    </row>
    <row r="4" spans="1:9" ht="15.75" customHeight="1" x14ac:dyDescent="0.25">
      <c r="B4" s="1890" t="s">
        <v>762</v>
      </c>
      <c r="C4" s="1890"/>
      <c r="D4" s="1890"/>
      <c r="E4" s="1890"/>
      <c r="F4" s="1890"/>
      <c r="G4" s="1890"/>
      <c r="H4" s="1890"/>
      <c r="I4" s="1890"/>
    </row>
    <row r="5" spans="1:9" ht="15.75" thickBot="1" x14ac:dyDescent="0.3">
      <c r="A5" s="207"/>
      <c r="B5" s="207"/>
      <c r="C5" s="207"/>
      <c r="D5" s="207"/>
      <c r="E5" s="207"/>
      <c r="F5" s="207"/>
      <c r="G5" s="207"/>
      <c r="H5" s="207"/>
      <c r="I5" s="207"/>
    </row>
    <row r="6" spans="1:9" ht="14.1" customHeight="1" thickTop="1" x14ac:dyDescent="0.25">
      <c r="H6" s="232" t="s">
        <v>576</v>
      </c>
    </row>
    <row r="7" spans="1:9" ht="14.1" customHeight="1" x14ac:dyDescent="0.25">
      <c r="A7" s="1862" t="s">
        <v>577</v>
      </c>
      <c r="B7" s="1862"/>
      <c r="C7" s="1862"/>
      <c r="D7" s="1862"/>
      <c r="E7" s="1862"/>
      <c r="F7" s="1862"/>
      <c r="G7" s="1862"/>
      <c r="H7" s="1862"/>
      <c r="I7" s="1862"/>
    </row>
    <row r="8" spans="1:9" ht="14.1" customHeight="1" x14ac:dyDescent="0.25">
      <c r="A8" s="1862" t="s">
        <v>578</v>
      </c>
      <c r="B8" s="1862"/>
      <c r="C8" s="1862"/>
      <c r="D8" s="1862"/>
      <c r="E8" s="1862"/>
      <c r="F8" s="1862"/>
      <c r="G8" s="1862"/>
      <c r="H8" s="1862"/>
      <c r="I8" s="1862"/>
    </row>
    <row r="9" spans="1:9" ht="7.5" customHeight="1" x14ac:dyDescent="0.25"/>
    <row r="10" spans="1:9" ht="14.1" customHeight="1" x14ac:dyDescent="0.25">
      <c r="A10" s="1892" t="s">
        <v>1141</v>
      </c>
      <c r="B10" s="1892"/>
      <c r="C10" s="1892"/>
      <c r="D10" s="1892"/>
      <c r="E10" s="1892"/>
      <c r="F10" s="1892"/>
      <c r="G10" s="1892"/>
      <c r="H10" s="1892"/>
      <c r="I10" s="1892"/>
    </row>
    <row r="11" spans="1:9" ht="19.5" customHeight="1" x14ac:dyDescent="0.3">
      <c r="A11" s="208" t="s">
        <v>579</v>
      </c>
      <c r="B11" s="208"/>
      <c r="C11" s="208"/>
      <c r="D11" s="208"/>
      <c r="E11" s="208"/>
      <c r="F11" s="208"/>
      <c r="G11" s="208"/>
      <c r="H11" s="208"/>
      <c r="I11" s="208"/>
    </row>
    <row r="12" spans="1:9" ht="14.1" customHeight="1" x14ac:dyDescent="0.3">
      <c r="A12" s="208"/>
      <c r="B12" s="208"/>
      <c r="C12" s="208"/>
      <c r="D12" s="208"/>
      <c r="E12" s="208"/>
      <c r="F12" s="208"/>
      <c r="G12" s="208"/>
      <c r="H12" s="208"/>
      <c r="I12" s="208"/>
    </row>
    <row r="13" spans="1:9" ht="14.1" customHeight="1" x14ac:dyDescent="0.3">
      <c r="A13" s="208">
        <v>1</v>
      </c>
      <c r="B13" s="208"/>
      <c r="C13" s="208" t="s">
        <v>580</v>
      </c>
      <c r="D13" s="208" t="s">
        <v>581</v>
      </c>
      <c r="E13" s="208" t="s">
        <v>582</v>
      </c>
      <c r="F13" s="208"/>
      <c r="G13" s="208"/>
      <c r="H13" s="208"/>
      <c r="I13" s="208"/>
    </row>
    <row r="14" spans="1:9" ht="14.1" customHeight="1" x14ac:dyDescent="0.3">
      <c r="A14" s="208"/>
      <c r="B14" s="208"/>
      <c r="C14" s="208" t="s">
        <v>583</v>
      </c>
      <c r="D14" s="208" t="s">
        <v>581</v>
      </c>
      <c r="E14" s="1893" t="s">
        <v>584</v>
      </c>
      <c r="F14" s="1894"/>
      <c r="G14" s="208"/>
      <c r="H14" s="208"/>
      <c r="I14" s="208"/>
    </row>
    <row r="15" spans="1:9" ht="14.1" customHeight="1" x14ac:dyDescent="0.3">
      <c r="A15" s="208"/>
      <c r="B15" s="208"/>
      <c r="C15" s="208" t="s">
        <v>585</v>
      </c>
      <c r="D15" s="208" t="s">
        <v>581</v>
      </c>
      <c r="E15" s="208" t="s">
        <v>586</v>
      </c>
      <c r="F15" s="208"/>
      <c r="G15" s="208"/>
      <c r="H15" s="208"/>
      <c r="I15" s="208"/>
    </row>
    <row r="16" spans="1:9" ht="14.1" customHeight="1" x14ac:dyDescent="0.3">
      <c r="A16" s="208"/>
      <c r="B16" s="1887" t="s">
        <v>587</v>
      </c>
      <c r="C16" s="1887"/>
      <c r="D16" s="1887"/>
      <c r="E16" s="1887"/>
      <c r="F16" s="208"/>
      <c r="G16" s="208"/>
      <c r="H16" s="208"/>
      <c r="I16" s="208"/>
    </row>
    <row r="17" spans="1:9" ht="5.25" customHeight="1" x14ac:dyDescent="0.3">
      <c r="A17" s="208"/>
      <c r="B17" s="208"/>
      <c r="C17" s="208"/>
      <c r="D17" s="208"/>
      <c r="E17" s="208"/>
      <c r="F17" s="208"/>
      <c r="G17" s="208"/>
      <c r="H17" s="208"/>
      <c r="I17" s="208"/>
    </row>
    <row r="18" spans="1:9" ht="14.1" customHeight="1" x14ac:dyDescent="0.3">
      <c r="A18" s="208">
        <v>2</v>
      </c>
      <c r="B18" s="208"/>
      <c r="C18" s="208" t="s">
        <v>580</v>
      </c>
      <c r="D18" s="208" t="s">
        <v>581</v>
      </c>
      <c r="E18" s="208" t="s">
        <v>616</v>
      </c>
      <c r="F18" s="208"/>
      <c r="G18" s="208"/>
      <c r="H18" s="208"/>
      <c r="I18" s="208"/>
    </row>
    <row r="19" spans="1:9" ht="14.1" customHeight="1" x14ac:dyDescent="0.3">
      <c r="A19" s="208"/>
      <c r="B19" s="208"/>
      <c r="C19" s="208" t="s">
        <v>583</v>
      </c>
      <c r="D19" s="208" t="s">
        <v>581</v>
      </c>
      <c r="E19" s="1893" t="s">
        <v>617</v>
      </c>
      <c r="F19" s="1894"/>
      <c r="G19" s="1894"/>
      <c r="H19" s="208"/>
      <c r="I19" s="208"/>
    </row>
    <row r="20" spans="1:9" ht="14.1" customHeight="1" x14ac:dyDescent="0.3">
      <c r="A20" s="208"/>
      <c r="B20" s="208"/>
      <c r="C20" s="208" t="s">
        <v>585</v>
      </c>
      <c r="D20" s="208" t="s">
        <v>581</v>
      </c>
      <c r="E20" s="208" t="s">
        <v>588</v>
      </c>
      <c r="F20" s="208"/>
      <c r="G20" s="208"/>
      <c r="H20" s="208"/>
      <c r="I20" s="208"/>
    </row>
    <row r="21" spans="1:9" ht="14.1" customHeight="1" x14ac:dyDescent="0.3">
      <c r="A21" s="208"/>
      <c r="B21" s="1887" t="s">
        <v>589</v>
      </c>
      <c r="C21" s="1887"/>
      <c r="D21" s="1887"/>
      <c r="E21" s="1887"/>
      <c r="F21" s="208"/>
      <c r="G21" s="208"/>
      <c r="H21" s="208"/>
      <c r="I21" s="208"/>
    </row>
    <row r="22" spans="1:9" ht="5.25" customHeight="1" x14ac:dyDescent="0.3">
      <c r="A22" s="208"/>
      <c r="B22" s="208"/>
      <c r="C22" s="208"/>
      <c r="D22" s="208"/>
      <c r="E22" s="208"/>
      <c r="F22" s="208"/>
      <c r="G22" s="208"/>
      <c r="H22" s="208"/>
      <c r="I22" s="208"/>
    </row>
    <row r="23" spans="1:9" ht="66" customHeight="1" x14ac:dyDescent="0.25">
      <c r="A23" s="351"/>
      <c r="B23" s="1898" t="s">
        <v>1142</v>
      </c>
      <c r="C23" s="1898"/>
      <c r="D23" s="1898"/>
      <c r="E23" s="1898"/>
      <c r="F23" s="1898"/>
      <c r="G23" s="1898"/>
      <c r="H23" s="1898"/>
      <c r="I23" s="351"/>
    </row>
    <row r="24" spans="1:9" ht="6" customHeight="1" x14ac:dyDescent="0.3">
      <c r="A24" s="208"/>
      <c r="B24" s="208"/>
      <c r="C24" s="208"/>
      <c r="D24" s="208"/>
      <c r="E24" s="208"/>
      <c r="F24" s="208"/>
      <c r="G24" s="208"/>
      <c r="H24" s="208"/>
      <c r="I24" s="208"/>
    </row>
    <row r="25" spans="1:9" ht="14.1" customHeight="1" x14ac:dyDescent="0.3">
      <c r="A25" s="1896" t="s">
        <v>536</v>
      </c>
      <c r="B25" s="1896" t="s">
        <v>590</v>
      </c>
      <c r="C25" s="1896"/>
      <c r="D25" s="1897" t="s">
        <v>591</v>
      </c>
      <c r="E25" s="1897"/>
      <c r="F25" s="1897"/>
      <c r="G25" s="209" t="s">
        <v>592</v>
      </c>
      <c r="H25" s="1896" t="s">
        <v>593</v>
      </c>
      <c r="I25" s="208"/>
    </row>
    <row r="26" spans="1:9" ht="14.1" customHeight="1" x14ac:dyDescent="0.3">
      <c r="A26" s="1896"/>
      <c r="B26" s="1896"/>
      <c r="C26" s="1896"/>
      <c r="D26" s="1897" t="s">
        <v>594</v>
      </c>
      <c r="E26" s="1897"/>
      <c r="F26" s="210" t="s">
        <v>454</v>
      </c>
      <c r="G26" s="210" t="s">
        <v>471</v>
      </c>
      <c r="H26" s="1896"/>
      <c r="I26" s="208"/>
    </row>
    <row r="27" spans="1:9" ht="14.1" customHeight="1" x14ac:dyDescent="0.3">
      <c r="A27" s="210">
        <v>1</v>
      </c>
      <c r="B27" s="1897">
        <v>2</v>
      </c>
      <c r="C27" s="1897"/>
      <c r="D27" s="1897">
        <v>3</v>
      </c>
      <c r="E27" s="1897"/>
      <c r="F27" s="210">
        <v>4</v>
      </c>
      <c r="G27" s="210" t="s">
        <v>595</v>
      </c>
      <c r="H27" s="210">
        <v>6</v>
      </c>
      <c r="I27" s="208"/>
    </row>
    <row r="28" spans="1:9" ht="14.1" customHeight="1" x14ac:dyDescent="0.3">
      <c r="A28" s="211">
        <v>1</v>
      </c>
      <c r="B28" s="1899" t="s">
        <v>596</v>
      </c>
      <c r="C28" s="1900"/>
      <c r="D28" s="1901"/>
      <c r="E28" s="1901"/>
      <c r="F28" s="212"/>
      <c r="G28" s="212"/>
      <c r="H28" s="211"/>
      <c r="I28" s="208"/>
    </row>
    <row r="29" spans="1:9" ht="14.1" customHeight="1" x14ac:dyDescent="0.3">
      <c r="A29" s="1203"/>
      <c r="B29" s="1205"/>
      <c r="C29" s="1205" t="s">
        <v>597</v>
      </c>
      <c r="D29" s="1885"/>
      <c r="E29" s="1885"/>
      <c r="F29" s="1206"/>
      <c r="G29" s="1206"/>
      <c r="H29" s="1203"/>
      <c r="I29" s="208"/>
    </row>
    <row r="30" spans="1:9" ht="14.1" customHeight="1" x14ac:dyDescent="0.3">
      <c r="A30" s="1203"/>
      <c r="B30" s="1212">
        <v>1</v>
      </c>
      <c r="C30" s="1213" t="s">
        <v>789</v>
      </c>
      <c r="D30" s="1885">
        <f>REDU!I26</f>
        <v>3000000</v>
      </c>
      <c r="E30" s="1885"/>
      <c r="F30" s="1206">
        <f t="shared" ref="F30:F35" si="0">D30</f>
        <v>3000000</v>
      </c>
      <c r="G30" s="1206">
        <f t="shared" ref="G30:G35" si="1">D30-F30</f>
        <v>0</v>
      </c>
      <c r="H30" s="1203"/>
      <c r="I30" s="208"/>
    </row>
    <row r="31" spans="1:9" ht="14.1" customHeight="1" x14ac:dyDescent="0.3">
      <c r="A31" s="1203"/>
      <c r="B31" s="1212">
        <v>2</v>
      </c>
      <c r="C31" s="1213" t="s">
        <v>2</v>
      </c>
      <c r="D31" s="1885">
        <f>REDU!I30</f>
        <v>3925000</v>
      </c>
      <c r="E31" s="1885"/>
      <c r="F31" s="1206">
        <f t="shared" si="0"/>
        <v>3925000</v>
      </c>
      <c r="G31" s="1206">
        <f t="shared" si="1"/>
        <v>0</v>
      </c>
      <c r="H31" s="1203"/>
      <c r="I31" s="208"/>
    </row>
    <row r="32" spans="1:9" ht="14.1" customHeight="1" x14ac:dyDescent="0.3">
      <c r="A32" s="1203"/>
      <c r="B32" s="1212">
        <v>3</v>
      </c>
      <c r="C32" s="1213" t="s">
        <v>6</v>
      </c>
      <c r="D32" s="1885">
        <f>REDU!I38</f>
        <v>2500000</v>
      </c>
      <c r="E32" s="1885"/>
      <c r="F32" s="1206">
        <f t="shared" si="0"/>
        <v>2500000</v>
      </c>
      <c r="G32" s="1206">
        <f t="shared" si="1"/>
        <v>0</v>
      </c>
      <c r="H32" s="1203"/>
      <c r="I32" s="208"/>
    </row>
    <row r="33" spans="1:9" ht="14.1" customHeight="1" x14ac:dyDescent="0.3">
      <c r="A33" s="1203"/>
      <c r="B33" s="1212">
        <v>4</v>
      </c>
      <c r="C33" s="1213" t="s">
        <v>698</v>
      </c>
      <c r="D33" s="1885">
        <f>REDU!I58</f>
        <v>2000000</v>
      </c>
      <c r="E33" s="1885"/>
      <c r="F33" s="1206">
        <f t="shared" si="0"/>
        <v>2000000</v>
      </c>
      <c r="G33" s="1206">
        <f t="shared" si="1"/>
        <v>0</v>
      </c>
      <c r="H33" s="1203"/>
      <c r="I33" s="208"/>
    </row>
    <row r="34" spans="1:9" ht="14.1" customHeight="1" x14ac:dyDescent="0.3">
      <c r="A34" s="1203"/>
      <c r="B34" s="1212">
        <v>5</v>
      </c>
      <c r="C34" s="1213" t="s">
        <v>988</v>
      </c>
      <c r="D34" s="1885">
        <f>REDU!I117</f>
        <v>51999750</v>
      </c>
      <c r="E34" s="1885"/>
      <c r="F34" s="1206">
        <f t="shared" si="0"/>
        <v>51999750</v>
      </c>
      <c r="G34" s="1206">
        <f t="shared" si="1"/>
        <v>0</v>
      </c>
      <c r="H34" s="1203"/>
      <c r="I34" s="208"/>
    </row>
    <row r="35" spans="1:9" ht="14.1" customHeight="1" x14ac:dyDescent="0.3">
      <c r="A35" s="213"/>
      <c r="B35" s="216">
        <v>6</v>
      </c>
      <c r="C35" s="234" t="s">
        <v>64</v>
      </c>
      <c r="D35" s="1902">
        <f>REDU!I146</f>
        <v>2000000</v>
      </c>
      <c r="E35" s="1902"/>
      <c r="F35" s="215">
        <f t="shared" si="0"/>
        <v>2000000</v>
      </c>
      <c r="G35" s="215">
        <f t="shared" si="1"/>
        <v>0</v>
      </c>
      <c r="H35" s="213"/>
      <c r="I35" s="208"/>
    </row>
    <row r="36" spans="1:9" ht="14.1" customHeight="1" thickBot="1" x14ac:dyDescent="0.35">
      <c r="A36" s="218"/>
      <c r="B36" s="1903" t="s">
        <v>112</v>
      </c>
      <c r="C36" s="1903"/>
      <c r="D36" s="1914">
        <f>SUM(D30:E35)</f>
        <v>65424750</v>
      </c>
      <c r="E36" s="1915"/>
      <c r="F36" s="219">
        <f>SUM(F30:F35)</f>
        <v>65424750</v>
      </c>
      <c r="G36" s="219">
        <f>SUM(G30:G35)</f>
        <v>0</v>
      </c>
      <c r="H36" s="218"/>
      <c r="I36" s="208"/>
    </row>
    <row r="37" spans="1:9" ht="14.1" customHeight="1" x14ac:dyDescent="0.3">
      <c r="A37" s="226">
        <v>2</v>
      </c>
      <c r="B37" s="1905" t="s">
        <v>607</v>
      </c>
      <c r="C37" s="1905"/>
      <c r="D37" s="1923"/>
      <c r="E37" s="1924"/>
      <c r="F37" s="227"/>
      <c r="G37" s="227"/>
      <c r="H37" s="226"/>
      <c r="I37" s="208"/>
    </row>
    <row r="38" spans="1:9" ht="14.1" customHeight="1" x14ac:dyDescent="0.3">
      <c r="A38" s="1203"/>
      <c r="B38" s="1218"/>
      <c r="C38" s="1218" t="s">
        <v>597</v>
      </c>
      <c r="D38" s="1925"/>
      <c r="E38" s="1926"/>
      <c r="F38" s="1206"/>
      <c r="G38" s="1206"/>
      <c r="H38" s="1203"/>
      <c r="I38" s="208"/>
    </row>
    <row r="39" spans="1:9" ht="14.1" customHeight="1" x14ac:dyDescent="0.3">
      <c r="A39" s="1203"/>
      <c r="B39" s="1212">
        <v>1</v>
      </c>
      <c r="C39" s="1213" t="s">
        <v>789</v>
      </c>
      <c r="D39" s="1885">
        <f t="shared" ref="D39:D44" si="2">D30</f>
        <v>3000000</v>
      </c>
      <c r="E39" s="1885"/>
      <c r="F39" s="1206">
        <f t="shared" ref="F39:F44" si="3">D39</f>
        <v>3000000</v>
      </c>
      <c r="G39" s="1206">
        <f t="shared" ref="G39:G44" si="4">D39-F39</f>
        <v>0</v>
      </c>
      <c r="H39" s="1203"/>
      <c r="I39" s="208"/>
    </row>
    <row r="40" spans="1:9" ht="14.1" customHeight="1" x14ac:dyDescent="0.3">
      <c r="A40" s="1203"/>
      <c r="B40" s="1212">
        <v>2</v>
      </c>
      <c r="C40" s="1213" t="s">
        <v>2</v>
      </c>
      <c r="D40" s="1885">
        <f t="shared" si="2"/>
        <v>3925000</v>
      </c>
      <c r="E40" s="1885"/>
      <c r="F40" s="1206">
        <f t="shared" si="3"/>
        <v>3925000</v>
      </c>
      <c r="G40" s="1206">
        <f t="shared" si="4"/>
        <v>0</v>
      </c>
      <c r="H40" s="1203"/>
      <c r="I40" s="208"/>
    </row>
    <row r="41" spans="1:9" ht="14.1" customHeight="1" x14ac:dyDescent="0.3">
      <c r="A41" s="1203"/>
      <c r="B41" s="1212">
        <v>3</v>
      </c>
      <c r="C41" s="1213" t="s">
        <v>6</v>
      </c>
      <c r="D41" s="1885">
        <f t="shared" si="2"/>
        <v>2500000</v>
      </c>
      <c r="E41" s="1885"/>
      <c r="F41" s="1206">
        <f t="shared" si="3"/>
        <v>2500000</v>
      </c>
      <c r="G41" s="1206">
        <f t="shared" si="4"/>
        <v>0</v>
      </c>
      <c r="H41" s="1203"/>
      <c r="I41" s="208"/>
    </row>
    <row r="42" spans="1:9" ht="14.1" customHeight="1" x14ac:dyDescent="0.3">
      <c r="A42" s="1203"/>
      <c r="B42" s="1212">
        <v>4</v>
      </c>
      <c r="C42" s="1213" t="s">
        <v>698</v>
      </c>
      <c r="D42" s="1885">
        <f t="shared" si="2"/>
        <v>2000000</v>
      </c>
      <c r="E42" s="1885"/>
      <c r="F42" s="1206">
        <f t="shared" si="3"/>
        <v>2000000</v>
      </c>
      <c r="G42" s="1206">
        <f t="shared" si="4"/>
        <v>0</v>
      </c>
      <c r="H42" s="1203"/>
      <c r="I42" s="208"/>
    </row>
    <row r="43" spans="1:9" ht="14.1" customHeight="1" x14ac:dyDescent="0.3">
      <c r="A43" s="1203"/>
      <c r="B43" s="1212">
        <v>5</v>
      </c>
      <c r="C43" s="1213" t="s">
        <v>988</v>
      </c>
      <c r="D43" s="1885">
        <f t="shared" si="2"/>
        <v>51999750</v>
      </c>
      <c r="E43" s="1885"/>
      <c r="F43" s="1206">
        <f t="shared" si="3"/>
        <v>51999750</v>
      </c>
      <c r="G43" s="1206">
        <f t="shared" si="4"/>
        <v>0</v>
      </c>
      <c r="H43" s="1203"/>
      <c r="I43" s="208"/>
    </row>
    <row r="44" spans="1:9" ht="14.1" customHeight="1" x14ac:dyDescent="0.3">
      <c r="A44" s="213"/>
      <c r="B44" s="216">
        <v>6</v>
      </c>
      <c r="C44" s="234" t="s">
        <v>64</v>
      </c>
      <c r="D44" s="1902">
        <f t="shared" si="2"/>
        <v>2000000</v>
      </c>
      <c r="E44" s="1902"/>
      <c r="F44" s="215">
        <f t="shared" si="3"/>
        <v>2000000</v>
      </c>
      <c r="G44" s="215">
        <f t="shared" si="4"/>
        <v>0</v>
      </c>
      <c r="H44" s="213"/>
      <c r="I44" s="208"/>
    </row>
    <row r="45" spans="1:9" ht="14.1" customHeight="1" x14ac:dyDescent="0.3">
      <c r="A45" s="218"/>
      <c r="B45" s="1903" t="s">
        <v>112</v>
      </c>
      <c r="C45" s="1903"/>
      <c r="D45" s="1919">
        <f>SUM(D39:E44)</f>
        <v>65424750</v>
      </c>
      <c r="E45" s="1920"/>
      <c r="F45" s="228">
        <f>SUM(F39:F44)</f>
        <v>65424750</v>
      </c>
      <c r="G45" s="228">
        <f>SUM(G39:G44)</f>
        <v>0</v>
      </c>
      <c r="H45" s="228"/>
      <c r="I45" s="208"/>
    </row>
    <row r="46" spans="1:9" ht="14.1" customHeight="1" x14ac:dyDescent="0.3">
      <c r="A46" s="229">
        <v>3</v>
      </c>
      <c r="B46" s="1911" t="s">
        <v>608</v>
      </c>
      <c r="C46" s="1911"/>
      <c r="D46" s="1912">
        <f>D45-D36</f>
        <v>0</v>
      </c>
      <c r="E46" s="1913"/>
      <c r="F46" s="230">
        <f>F45-F36</f>
        <v>0</v>
      </c>
      <c r="G46" s="230">
        <f>G45-G36</f>
        <v>0</v>
      </c>
      <c r="H46" s="229"/>
      <c r="I46" s="208"/>
    </row>
    <row r="47" spans="1:9" ht="14.1" customHeight="1" x14ac:dyDescent="0.25">
      <c r="A47" s="1921" t="s">
        <v>609</v>
      </c>
      <c r="B47" s="1921"/>
      <c r="C47" s="1921"/>
      <c r="D47" s="1921"/>
      <c r="E47" s="1921"/>
      <c r="F47" s="1921"/>
      <c r="G47" s="1921"/>
      <c r="H47" s="1921"/>
      <c r="I47" s="236"/>
    </row>
    <row r="48" spans="1:9" ht="3.75" customHeight="1" x14ac:dyDescent="0.25">
      <c r="A48" s="281"/>
      <c r="B48" s="281"/>
      <c r="C48" s="281"/>
      <c r="D48" s="281"/>
      <c r="E48" s="281"/>
      <c r="F48" s="281"/>
      <c r="G48" s="281"/>
      <c r="H48" s="281"/>
      <c r="I48" s="236"/>
    </row>
    <row r="49" spans="1:9" ht="14.1" customHeight="1" x14ac:dyDescent="0.3">
      <c r="A49" s="1908" t="s">
        <v>610</v>
      </c>
      <c r="B49" s="1908"/>
      <c r="C49" s="1908"/>
      <c r="D49" s="208"/>
      <c r="E49" s="208"/>
      <c r="F49" s="1908" t="str">
        <f>RIDWAN!F53:H53</f>
        <v>Gemawang.  03  Januari     2017</v>
      </c>
      <c r="G49" s="1908"/>
      <c r="H49" s="1908"/>
      <c r="I49" s="208"/>
    </row>
    <row r="50" spans="1:9" ht="14.1" customHeight="1" x14ac:dyDescent="0.3">
      <c r="A50" s="208"/>
      <c r="B50" s="208"/>
      <c r="C50" s="208"/>
      <c r="D50" s="208"/>
      <c r="E50" s="208"/>
      <c r="F50" s="1908" t="s">
        <v>611</v>
      </c>
      <c r="G50" s="1908"/>
      <c r="H50" s="1908"/>
      <c r="I50" s="208"/>
    </row>
    <row r="51" spans="1:9" ht="14.1" customHeight="1" x14ac:dyDescent="0.3">
      <c r="A51" s="208"/>
      <c r="B51" s="208"/>
      <c r="C51" s="208"/>
      <c r="D51" s="208"/>
      <c r="E51" s="208"/>
      <c r="F51" s="208"/>
      <c r="G51" s="208"/>
      <c r="H51" s="208"/>
      <c r="I51" s="208"/>
    </row>
    <row r="52" spans="1:9" ht="14.1" customHeight="1" x14ac:dyDescent="0.3">
      <c r="A52" s="208"/>
      <c r="B52" s="208"/>
      <c r="C52" s="208"/>
      <c r="D52" s="208"/>
      <c r="E52" s="208"/>
      <c r="F52" s="208"/>
      <c r="G52" s="208"/>
      <c r="H52" s="208"/>
      <c r="I52" s="208"/>
    </row>
    <row r="53" spans="1:9" ht="14.1" customHeight="1" x14ac:dyDescent="0.3">
      <c r="A53" s="1908" t="s">
        <v>616</v>
      </c>
      <c r="B53" s="1908"/>
      <c r="C53" s="1908"/>
      <c r="D53" s="208"/>
      <c r="E53" s="208"/>
      <c r="F53" s="1908" t="s">
        <v>582</v>
      </c>
      <c r="G53" s="1908"/>
      <c r="H53" s="1908"/>
      <c r="I53" s="208"/>
    </row>
    <row r="54" spans="1:9" ht="14.1" customHeight="1" x14ac:dyDescent="0.3">
      <c r="A54" s="1927" t="s">
        <v>618</v>
      </c>
      <c r="B54" s="1928"/>
      <c r="C54" s="1928"/>
      <c r="D54" s="1908"/>
      <c r="E54" s="1908"/>
      <c r="F54" s="1908" t="s">
        <v>612</v>
      </c>
      <c r="G54" s="1908"/>
      <c r="H54" s="1908"/>
      <c r="I54" s="208"/>
    </row>
    <row r="55" spans="1:9" ht="14.1" customHeight="1" x14ac:dyDescent="0.3">
      <c r="A55" s="208"/>
      <c r="B55" s="208"/>
      <c r="C55" s="1908" t="s">
        <v>613</v>
      </c>
      <c r="D55" s="1908"/>
      <c r="E55" s="1908"/>
      <c r="F55" s="1908"/>
      <c r="G55" s="1908"/>
      <c r="H55" s="1908"/>
      <c r="I55" s="208"/>
    </row>
    <row r="56" spans="1:9" ht="14.1" customHeight="1" x14ac:dyDescent="0.3">
      <c r="A56" s="208"/>
      <c r="B56" s="208"/>
      <c r="C56" s="1908" t="s">
        <v>614</v>
      </c>
      <c r="D56" s="1908"/>
      <c r="E56" s="1908"/>
      <c r="F56" s="1908"/>
      <c r="G56" s="1908"/>
      <c r="H56" s="1908"/>
      <c r="I56" s="208"/>
    </row>
    <row r="57" spans="1:9" ht="14.1" customHeight="1" x14ac:dyDescent="0.3">
      <c r="A57" s="208"/>
      <c r="B57" s="208"/>
      <c r="C57" s="208"/>
      <c r="D57" s="208"/>
      <c r="E57" s="208"/>
      <c r="F57" s="208"/>
      <c r="G57" s="208"/>
      <c r="H57" s="208"/>
      <c r="I57" s="208"/>
    </row>
    <row r="58" spans="1:9" ht="14.1" customHeight="1" x14ac:dyDescent="0.3">
      <c r="A58" s="208"/>
      <c r="B58" s="208"/>
      <c r="C58" s="208"/>
      <c r="D58" s="208"/>
      <c r="E58" s="208"/>
      <c r="F58" s="208"/>
      <c r="G58" s="208"/>
      <c r="H58" s="208"/>
      <c r="I58" s="208"/>
    </row>
    <row r="59" spans="1:9" ht="14.1" customHeight="1" x14ac:dyDescent="0.3">
      <c r="A59" s="208"/>
      <c r="B59" s="208"/>
      <c r="C59" s="208"/>
      <c r="D59" s="208"/>
      <c r="E59" s="208"/>
      <c r="F59" s="208"/>
      <c r="G59" s="208"/>
      <c r="H59" s="208"/>
      <c r="I59" s="208"/>
    </row>
    <row r="60" spans="1:9" ht="12.95" customHeight="1" x14ac:dyDescent="0.3">
      <c r="A60" s="208"/>
      <c r="B60" s="208"/>
      <c r="C60" s="1909" t="s">
        <v>744</v>
      </c>
      <c r="D60" s="1909"/>
      <c r="E60" s="1909"/>
      <c r="F60" s="1909"/>
      <c r="G60" s="1909"/>
      <c r="H60" s="1909"/>
      <c r="I60" s="208"/>
    </row>
    <row r="61" spans="1:9" ht="12.95" customHeight="1" x14ac:dyDescent="0.3">
      <c r="C61" s="1908" t="s">
        <v>786</v>
      </c>
      <c r="D61" s="1908"/>
      <c r="E61" s="1908"/>
      <c r="F61" s="1908"/>
      <c r="G61" s="1908"/>
      <c r="H61" s="1908"/>
    </row>
    <row r="62" spans="1:9" ht="12.95" customHeight="1" x14ac:dyDescent="0.25">
      <c r="C62" s="1875" t="s">
        <v>758</v>
      </c>
      <c r="D62" s="1875"/>
      <c r="E62" s="1875"/>
      <c r="F62" s="1875"/>
      <c r="G62" s="1875"/>
      <c r="H62" s="1875"/>
    </row>
  </sheetData>
  <mergeCells count="57">
    <mergeCell ref="C56:H56"/>
    <mergeCell ref="C55:H55"/>
    <mergeCell ref="F50:H50"/>
    <mergeCell ref="A53:C53"/>
    <mergeCell ref="F53:H53"/>
    <mergeCell ref="A54:C54"/>
    <mergeCell ref="D54:E54"/>
    <mergeCell ref="F54:H54"/>
    <mergeCell ref="B46:C46"/>
    <mergeCell ref="D46:E46"/>
    <mergeCell ref="A47:H47"/>
    <mergeCell ref="A49:C49"/>
    <mergeCell ref="F49:H49"/>
    <mergeCell ref="B36:C36"/>
    <mergeCell ref="D36:E36"/>
    <mergeCell ref="B37:C37"/>
    <mergeCell ref="D37:E37"/>
    <mergeCell ref="D38:E38"/>
    <mergeCell ref="D43:E43"/>
    <mergeCell ref="D44:E44"/>
    <mergeCell ref="D35:E35"/>
    <mergeCell ref="D39:E39"/>
    <mergeCell ref="D40:E40"/>
    <mergeCell ref="D41:E41"/>
    <mergeCell ref="D42:E42"/>
    <mergeCell ref="A25:A26"/>
    <mergeCell ref="B25:C26"/>
    <mergeCell ref="D25:F25"/>
    <mergeCell ref="H25:H26"/>
    <mergeCell ref="D26:E26"/>
    <mergeCell ref="A10:I10"/>
    <mergeCell ref="E14:F14"/>
    <mergeCell ref="B16:E16"/>
    <mergeCell ref="E19:G19"/>
    <mergeCell ref="B21:E21"/>
    <mergeCell ref="A8:I8"/>
    <mergeCell ref="B1:I1"/>
    <mergeCell ref="B2:I2"/>
    <mergeCell ref="B3:I3"/>
    <mergeCell ref="B4:I4"/>
    <mergeCell ref="A7:I7"/>
    <mergeCell ref="C62:H62"/>
    <mergeCell ref="C60:H60"/>
    <mergeCell ref="C61:H61"/>
    <mergeCell ref="B23:H23"/>
    <mergeCell ref="B28:C28"/>
    <mergeCell ref="D28:E28"/>
    <mergeCell ref="B27:C27"/>
    <mergeCell ref="D27:E27"/>
    <mergeCell ref="D29:E29"/>
    <mergeCell ref="D30:E30"/>
    <mergeCell ref="D31:E31"/>
    <mergeCell ref="D32:E32"/>
    <mergeCell ref="D33:E33"/>
    <mergeCell ref="D34:E34"/>
    <mergeCell ref="B45:C45"/>
    <mergeCell ref="D45:E45"/>
  </mergeCells>
  <pageMargins left="0.70866141732283472" right="0.19685039370078741" top="0.19685039370078741" bottom="0.39370078740157483" header="0.31496062992125984" footer="0.31496062992125984"/>
  <pageSetup paperSize="5" orientation="portrait" r:id="rId1"/>
  <drawing r:id="rId2"/>
  <legacyDrawing r:id="rId3"/>
  <oleObjects>
    <mc:AlternateContent xmlns:mc="http://schemas.openxmlformats.org/markup-compatibility/2006">
      <mc:Choice Requires="x14">
        <oleObject progId="CorelPhotoPaint.Image.8" shapeId="8193" r:id="rId4">
          <objectPr defaultSize="0" autoPict="0" r:id="rId5">
            <anchor moveWithCells="1" sizeWithCells="1">
              <from>
                <xdr:col>0</xdr:col>
                <xdr:colOff>219075</xdr:colOff>
                <xdr:row>0</xdr:row>
                <xdr:rowOff>0</xdr:rowOff>
              </from>
              <to>
                <xdr:col>2</xdr:col>
                <xdr:colOff>371475</xdr:colOff>
                <xdr:row>3</xdr:row>
                <xdr:rowOff>152400</xdr:rowOff>
              </to>
            </anchor>
          </objectPr>
        </oleObject>
      </mc:Choice>
      <mc:Fallback>
        <oleObject progId="CorelPhotoPaint.Image.8" shapeId="8193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62"/>
  <sheetViews>
    <sheetView view="pageBreakPreview" topLeftCell="A34" zoomScale="110" zoomScaleNormal="100" zoomScaleSheetLayoutView="110" workbookViewId="0">
      <selection activeCell="M15" sqref="M15"/>
    </sheetView>
  </sheetViews>
  <sheetFormatPr defaultRowHeight="15" x14ac:dyDescent="0.25"/>
  <cols>
    <col min="1" max="1" width="4.28515625" customWidth="1"/>
    <col min="2" max="2" width="2" customWidth="1"/>
    <col min="3" max="3" width="42.140625" customWidth="1"/>
    <col min="4" max="4" width="1.85546875" customWidth="1"/>
    <col min="5" max="5" width="9" customWidth="1"/>
    <col min="6" max="6" width="11" customWidth="1"/>
    <col min="7" max="7" width="9.85546875" customWidth="1"/>
    <col min="8" max="8" width="12.85546875" customWidth="1"/>
    <col min="9" max="9" width="2" customWidth="1"/>
    <col min="10" max="10" width="2.140625" customWidth="1"/>
  </cols>
  <sheetData>
    <row r="1" spans="1:9" ht="18.75" x14ac:dyDescent="0.25">
      <c r="B1" s="1888" t="s">
        <v>573</v>
      </c>
      <c r="C1" s="1888"/>
      <c r="D1" s="1888"/>
      <c r="E1" s="1888"/>
      <c r="F1" s="1888"/>
      <c r="G1" s="1888"/>
      <c r="H1" s="1888"/>
      <c r="I1" s="1888"/>
    </row>
    <row r="2" spans="1:9" ht="22.5" x14ac:dyDescent="0.25">
      <c r="B2" s="1889" t="s">
        <v>574</v>
      </c>
      <c r="C2" s="1889"/>
      <c r="D2" s="1889"/>
      <c r="E2" s="1889"/>
      <c r="F2" s="1889"/>
      <c r="G2" s="1889"/>
      <c r="H2" s="1889"/>
      <c r="I2" s="1889"/>
    </row>
    <row r="3" spans="1:9" ht="15.75" x14ac:dyDescent="0.25">
      <c r="B3" s="1890" t="s">
        <v>575</v>
      </c>
      <c r="C3" s="1890"/>
      <c r="D3" s="1890"/>
      <c r="E3" s="1890"/>
      <c r="F3" s="1890"/>
      <c r="G3" s="1890"/>
      <c r="H3" s="1890"/>
      <c r="I3" s="1890"/>
    </row>
    <row r="4" spans="1:9" ht="16.5" customHeight="1" thickBot="1" x14ac:dyDescent="0.3">
      <c r="A4" s="207"/>
      <c r="B4" s="1890" t="s">
        <v>762</v>
      </c>
      <c r="C4" s="1890"/>
      <c r="D4" s="1890"/>
      <c r="E4" s="1890"/>
      <c r="F4" s="1890"/>
      <c r="G4" s="1890"/>
      <c r="H4" s="1890"/>
      <c r="I4" s="1890"/>
    </row>
    <row r="5" spans="1:9" ht="15.75" thickTop="1" x14ac:dyDescent="0.25">
      <c r="G5" s="1891" t="s">
        <v>576</v>
      </c>
      <c r="H5" s="1891"/>
    </row>
    <row r="6" spans="1:9" ht="14.1" customHeight="1" x14ac:dyDescent="0.25">
      <c r="A6" s="1862" t="s">
        <v>577</v>
      </c>
      <c r="B6" s="1862"/>
      <c r="C6" s="1862"/>
      <c r="D6" s="1862"/>
      <c r="E6" s="1862"/>
      <c r="F6" s="1862"/>
      <c r="G6" s="1862"/>
      <c r="H6" s="1862"/>
      <c r="I6" s="1862"/>
    </row>
    <row r="7" spans="1:9" ht="14.1" customHeight="1" x14ac:dyDescent="0.25">
      <c r="A7" s="1862" t="s">
        <v>578</v>
      </c>
      <c r="B7" s="1862"/>
      <c r="C7" s="1862"/>
      <c r="D7" s="1862"/>
      <c r="E7" s="1862"/>
      <c r="F7" s="1862"/>
      <c r="G7" s="1862"/>
      <c r="H7" s="1862"/>
      <c r="I7" s="1862"/>
    </row>
    <row r="8" spans="1:9" ht="14.1" customHeight="1" x14ac:dyDescent="0.25"/>
    <row r="9" spans="1:9" ht="14.1" customHeight="1" x14ac:dyDescent="0.25">
      <c r="A9" s="1892" t="s">
        <v>1141</v>
      </c>
      <c r="B9" s="1892"/>
      <c r="C9" s="1892"/>
      <c r="D9" s="1892"/>
      <c r="E9" s="1892"/>
      <c r="F9" s="1892"/>
      <c r="G9" s="1892"/>
      <c r="H9" s="1892"/>
      <c r="I9" s="1892"/>
    </row>
    <row r="10" spans="1:9" ht="20.25" customHeight="1" x14ac:dyDescent="0.3">
      <c r="A10" s="208" t="s">
        <v>579</v>
      </c>
      <c r="B10" s="208"/>
      <c r="C10" s="208"/>
      <c r="D10" s="208"/>
      <c r="E10" s="208"/>
      <c r="F10" s="208"/>
      <c r="G10" s="208"/>
      <c r="H10" s="208"/>
      <c r="I10" s="208"/>
    </row>
    <row r="11" spans="1:9" ht="14.1" customHeight="1" x14ac:dyDescent="0.3">
      <c r="A11" s="208"/>
      <c r="B11" s="208"/>
      <c r="C11" s="208"/>
      <c r="D11" s="208"/>
      <c r="E11" s="208"/>
      <c r="F11" s="208"/>
      <c r="G11" s="208"/>
      <c r="H11" s="208"/>
      <c r="I11" s="208"/>
    </row>
    <row r="12" spans="1:9" ht="14.1" customHeight="1" x14ac:dyDescent="0.3">
      <c r="A12" s="208">
        <v>1</v>
      </c>
      <c r="B12" s="208"/>
      <c r="C12" s="208" t="s">
        <v>580</v>
      </c>
      <c r="D12" s="208" t="s">
        <v>581</v>
      </c>
      <c r="E12" s="208" t="s">
        <v>582</v>
      </c>
      <c r="F12" s="208"/>
      <c r="G12" s="208"/>
      <c r="H12" s="208"/>
      <c r="I12" s="208"/>
    </row>
    <row r="13" spans="1:9" ht="14.1" customHeight="1" x14ac:dyDescent="0.3">
      <c r="A13" s="208"/>
      <c r="B13" s="208"/>
      <c r="C13" s="208" t="s">
        <v>583</v>
      </c>
      <c r="D13" s="208" t="s">
        <v>581</v>
      </c>
      <c r="E13" s="1893" t="s">
        <v>584</v>
      </c>
      <c r="F13" s="1894"/>
      <c r="G13" s="208"/>
      <c r="H13" s="208"/>
      <c r="I13" s="208"/>
    </row>
    <row r="14" spans="1:9" ht="14.1" customHeight="1" x14ac:dyDescent="0.3">
      <c r="A14" s="208"/>
      <c r="B14" s="208"/>
      <c r="C14" s="208" t="s">
        <v>585</v>
      </c>
      <c r="D14" s="208" t="s">
        <v>581</v>
      </c>
      <c r="E14" s="208" t="s">
        <v>586</v>
      </c>
      <c r="F14" s="208"/>
      <c r="G14" s="208"/>
      <c r="H14" s="208"/>
      <c r="I14" s="208"/>
    </row>
    <row r="15" spans="1:9" ht="14.1" customHeight="1" x14ac:dyDescent="0.3">
      <c r="A15" s="208"/>
      <c r="B15" s="1887" t="s">
        <v>587</v>
      </c>
      <c r="C15" s="1887"/>
      <c r="D15" s="1887"/>
      <c r="E15" s="1887"/>
      <c r="F15" s="208"/>
      <c r="G15" s="208"/>
      <c r="H15" s="208"/>
      <c r="I15" s="208"/>
    </row>
    <row r="16" spans="1:9" ht="14.1" customHeight="1" x14ac:dyDescent="0.3">
      <c r="A16" s="208">
        <v>2</v>
      </c>
      <c r="B16" s="208"/>
      <c r="C16" s="208" t="s">
        <v>580</v>
      </c>
      <c r="D16" s="208" t="s">
        <v>581</v>
      </c>
      <c r="E16" t="s">
        <v>620</v>
      </c>
      <c r="F16" s="208"/>
      <c r="G16" s="208"/>
      <c r="H16" s="208"/>
      <c r="I16" s="208"/>
    </row>
    <row r="17" spans="1:9" ht="14.1" customHeight="1" x14ac:dyDescent="0.3">
      <c r="A17" s="208"/>
      <c r="B17" s="208"/>
      <c r="C17" s="208" t="s">
        <v>583</v>
      </c>
      <c r="D17" s="208" t="s">
        <v>581</v>
      </c>
      <c r="E17" s="1893" t="s">
        <v>621</v>
      </c>
      <c r="F17" s="1894"/>
      <c r="G17" s="1894"/>
      <c r="H17" s="208"/>
      <c r="I17" s="208"/>
    </row>
    <row r="18" spans="1:9" ht="14.1" customHeight="1" x14ac:dyDescent="0.3">
      <c r="A18" s="208"/>
      <c r="B18" s="208"/>
      <c r="C18" s="208" t="s">
        <v>585</v>
      </c>
      <c r="D18" s="208" t="s">
        <v>581</v>
      </c>
      <c r="E18" s="208" t="s">
        <v>588</v>
      </c>
      <c r="F18" s="208"/>
      <c r="G18" s="208"/>
      <c r="H18" s="208"/>
      <c r="I18" s="208"/>
    </row>
    <row r="19" spans="1:9" ht="14.1" customHeight="1" x14ac:dyDescent="0.3">
      <c r="A19" s="208"/>
      <c r="B19" s="1887" t="s">
        <v>589</v>
      </c>
      <c r="C19" s="1887"/>
      <c r="D19" s="1887"/>
      <c r="E19" s="1887"/>
      <c r="F19" s="208"/>
      <c r="G19" s="208"/>
      <c r="H19" s="208"/>
      <c r="I19" s="208"/>
    </row>
    <row r="20" spans="1:9" ht="5.25" customHeight="1" x14ac:dyDescent="0.3">
      <c r="A20" s="208"/>
      <c r="B20" s="208"/>
      <c r="C20" s="208"/>
      <c r="D20" s="208"/>
      <c r="E20" s="208"/>
      <c r="F20" s="208"/>
      <c r="G20" s="208"/>
      <c r="H20" s="208"/>
      <c r="I20" s="208"/>
    </row>
    <row r="21" spans="1:9" ht="67.5" customHeight="1" x14ac:dyDescent="0.25">
      <c r="A21" s="351"/>
      <c r="B21" s="1898" t="s">
        <v>1142</v>
      </c>
      <c r="C21" s="1898"/>
      <c r="D21" s="1898"/>
      <c r="E21" s="1898"/>
      <c r="F21" s="1898"/>
      <c r="G21" s="1898"/>
      <c r="H21" s="1898"/>
      <c r="I21" s="351"/>
    </row>
    <row r="22" spans="1:9" ht="14.1" customHeight="1" x14ac:dyDescent="0.25">
      <c r="A22" s="351"/>
      <c r="B22" s="351"/>
      <c r="C22" s="351"/>
      <c r="D22" s="351"/>
      <c r="E22" s="351"/>
      <c r="F22" s="351"/>
      <c r="G22" s="351"/>
      <c r="H22" s="351"/>
      <c r="I22" s="351"/>
    </row>
    <row r="23" spans="1:9" ht="14.1" customHeight="1" x14ac:dyDescent="0.3">
      <c r="A23" s="1896" t="s">
        <v>536</v>
      </c>
      <c r="B23" s="1896" t="s">
        <v>590</v>
      </c>
      <c r="C23" s="1896"/>
      <c r="D23" s="1897" t="s">
        <v>591</v>
      </c>
      <c r="E23" s="1897"/>
      <c r="F23" s="1897"/>
      <c r="G23" s="209" t="s">
        <v>592</v>
      </c>
      <c r="H23" s="1896" t="s">
        <v>593</v>
      </c>
      <c r="I23" s="208"/>
    </row>
    <row r="24" spans="1:9" ht="14.1" customHeight="1" x14ac:dyDescent="0.3">
      <c r="A24" s="1896"/>
      <c r="B24" s="1896"/>
      <c r="C24" s="1896"/>
      <c r="D24" s="1897" t="s">
        <v>594</v>
      </c>
      <c r="E24" s="1897"/>
      <c r="F24" s="210" t="s">
        <v>454</v>
      </c>
      <c r="G24" s="210" t="s">
        <v>471</v>
      </c>
      <c r="H24" s="1896"/>
      <c r="I24" s="208"/>
    </row>
    <row r="25" spans="1:9" ht="14.1" customHeight="1" x14ac:dyDescent="0.3">
      <c r="A25" s="210">
        <v>1</v>
      </c>
      <c r="B25" s="1897">
        <v>2</v>
      </c>
      <c r="C25" s="1897"/>
      <c r="D25" s="1897">
        <v>3</v>
      </c>
      <c r="E25" s="1897"/>
      <c r="F25" s="210">
        <v>4</v>
      </c>
      <c r="G25" s="210" t="s">
        <v>595</v>
      </c>
      <c r="H25" s="210">
        <v>6</v>
      </c>
      <c r="I25" s="208"/>
    </row>
    <row r="26" spans="1:9" ht="14.1" customHeight="1" x14ac:dyDescent="0.3">
      <c r="A26" s="211">
        <v>1</v>
      </c>
      <c r="B26" s="1899" t="s">
        <v>596</v>
      </c>
      <c r="C26" s="1900"/>
      <c r="D26" s="1901"/>
      <c r="E26" s="1901"/>
      <c r="F26" s="212"/>
      <c r="G26" s="212"/>
      <c r="H26" s="211"/>
      <c r="I26" s="208"/>
    </row>
    <row r="27" spans="1:9" ht="14.1" customHeight="1" x14ac:dyDescent="0.3">
      <c r="A27" s="1203"/>
      <c r="B27" s="1207"/>
      <c r="C27" s="1205" t="s">
        <v>597</v>
      </c>
      <c r="D27" s="1885"/>
      <c r="E27" s="1885"/>
      <c r="F27" s="1206"/>
      <c r="G27" s="1206"/>
      <c r="H27" s="1203"/>
      <c r="I27" s="208"/>
    </row>
    <row r="28" spans="1:9" ht="14.1" customHeight="1" x14ac:dyDescent="0.3">
      <c r="A28" s="1203"/>
      <c r="B28" s="1216">
        <v>1</v>
      </c>
      <c r="C28" s="1213" t="s">
        <v>699</v>
      </c>
      <c r="D28" s="1885">
        <f>RREKAP!I76</f>
        <v>4450000</v>
      </c>
      <c r="E28" s="1885"/>
      <c r="F28" s="1206">
        <f>D28</f>
        <v>4450000</v>
      </c>
      <c r="G28" s="1206">
        <f>D28-F28</f>
        <v>0</v>
      </c>
      <c r="H28" s="1203"/>
      <c r="I28" s="208"/>
    </row>
    <row r="29" spans="1:9" ht="14.1" customHeight="1" x14ac:dyDescent="0.3">
      <c r="A29" s="1203"/>
      <c r="B29" s="1216">
        <v>2</v>
      </c>
      <c r="C29" s="1213" t="s">
        <v>52</v>
      </c>
      <c r="D29" s="1885">
        <f>RREKAP!I312</f>
        <v>2000000</v>
      </c>
      <c r="E29" s="1885"/>
      <c r="F29" s="1206">
        <f t="shared" ref="F29:F34" si="0">D29</f>
        <v>2000000</v>
      </c>
      <c r="G29" s="1206">
        <f t="shared" ref="G29:G43" si="1">D29-F29</f>
        <v>0</v>
      </c>
      <c r="H29" s="1203"/>
      <c r="I29" s="208"/>
    </row>
    <row r="30" spans="1:9" ht="14.1" customHeight="1" x14ac:dyDescent="0.3">
      <c r="A30" s="1203"/>
      <c r="B30" s="1216">
        <v>3</v>
      </c>
      <c r="C30" s="1217" t="s">
        <v>54</v>
      </c>
      <c r="D30" s="1925">
        <f>RREKAP!I341</f>
        <v>9244500</v>
      </c>
      <c r="E30" s="1926"/>
      <c r="F30" s="1206">
        <f>D30</f>
        <v>9244500</v>
      </c>
      <c r="G30" s="1206"/>
      <c r="H30" s="1203"/>
      <c r="I30" s="208"/>
    </row>
    <row r="31" spans="1:9" ht="14.1" customHeight="1" x14ac:dyDescent="0.3">
      <c r="A31" s="1203"/>
      <c r="B31" s="1216">
        <v>4</v>
      </c>
      <c r="C31" s="1213" t="s">
        <v>622</v>
      </c>
      <c r="D31" s="1885">
        <f>RREKAP!I364</f>
        <v>4900000</v>
      </c>
      <c r="E31" s="1885"/>
      <c r="F31" s="1206">
        <f t="shared" si="0"/>
        <v>4900000</v>
      </c>
      <c r="G31" s="1206">
        <f t="shared" si="1"/>
        <v>0</v>
      </c>
      <c r="H31" s="1203"/>
      <c r="I31" s="208"/>
    </row>
    <row r="32" spans="1:9" ht="14.1" customHeight="1" x14ac:dyDescent="0.3">
      <c r="A32" s="1203"/>
      <c r="B32" s="1216">
        <v>5</v>
      </c>
      <c r="C32" s="1213" t="s">
        <v>59</v>
      </c>
      <c r="D32" s="1885">
        <f>RREKAP!I373</f>
        <v>6380000</v>
      </c>
      <c r="E32" s="1885"/>
      <c r="F32" s="1206">
        <f t="shared" si="0"/>
        <v>6380000</v>
      </c>
      <c r="G32" s="1206">
        <f t="shared" si="1"/>
        <v>0</v>
      </c>
      <c r="H32" s="1203"/>
      <c r="I32" s="208"/>
    </row>
    <row r="33" spans="1:22" ht="14.1" customHeight="1" x14ac:dyDescent="0.3">
      <c r="A33" s="1203"/>
      <c r="B33" s="1216">
        <v>6</v>
      </c>
      <c r="C33" s="1213" t="s">
        <v>623</v>
      </c>
      <c r="D33" s="1885">
        <f>RREKAP!I385</f>
        <v>4000000</v>
      </c>
      <c r="E33" s="1885"/>
      <c r="F33" s="1206">
        <f t="shared" si="0"/>
        <v>4000000</v>
      </c>
      <c r="G33" s="1206">
        <f t="shared" si="1"/>
        <v>0</v>
      </c>
      <c r="H33" s="1203"/>
      <c r="I33" s="208"/>
    </row>
    <row r="34" spans="1:22" ht="14.1" customHeight="1" x14ac:dyDescent="0.3">
      <c r="A34" s="213"/>
      <c r="B34" s="237">
        <v>7</v>
      </c>
      <c r="C34" s="234" t="s">
        <v>63</v>
      </c>
      <c r="D34" s="1929">
        <f>RREKAP!I396</f>
        <v>0</v>
      </c>
      <c r="E34" s="1930"/>
      <c r="F34" s="215">
        <f t="shared" si="0"/>
        <v>0</v>
      </c>
      <c r="G34" s="215">
        <f t="shared" si="1"/>
        <v>0</v>
      </c>
      <c r="H34" s="213"/>
      <c r="I34" s="208"/>
    </row>
    <row r="35" spans="1:22" ht="14.1" customHeight="1" thickBot="1" x14ac:dyDescent="0.35">
      <c r="A35" s="218"/>
      <c r="B35" s="1903" t="s">
        <v>112</v>
      </c>
      <c r="C35" s="1903"/>
      <c r="D35" s="1904">
        <f>SUM(D28:D34)</f>
        <v>30974500</v>
      </c>
      <c r="E35" s="1904"/>
      <c r="F35" s="219">
        <f>SUM(F28:F34)</f>
        <v>30974500</v>
      </c>
      <c r="G35" s="219">
        <f>SUM(G28:G34)</f>
        <v>0</v>
      </c>
      <c r="H35" s="218"/>
      <c r="I35" s="208"/>
    </row>
    <row r="36" spans="1:22" ht="14.1" customHeight="1" x14ac:dyDescent="0.3">
      <c r="A36" s="226">
        <v>2</v>
      </c>
      <c r="B36" s="1931" t="s">
        <v>607</v>
      </c>
      <c r="C36" s="1932"/>
      <c r="D36" s="1906"/>
      <c r="E36" s="1906"/>
      <c r="F36" s="227"/>
      <c r="G36" s="227">
        <f t="shared" si="1"/>
        <v>0</v>
      </c>
      <c r="H36" s="226"/>
      <c r="I36" s="208"/>
    </row>
    <row r="37" spans="1:22" ht="14.1" customHeight="1" x14ac:dyDescent="0.3">
      <c r="A37" s="213"/>
      <c r="B37" s="1219"/>
      <c r="C37" s="1220" t="s">
        <v>597</v>
      </c>
      <c r="D37" s="1902"/>
      <c r="E37" s="1902"/>
      <c r="F37" s="215"/>
      <c r="G37" s="215">
        <f t="shared" si="1"/>
        <v>0</v>
      </c>
      <c r="H37" s="213"/>
      <c r="I37" s="208"/>
    </row>
    <row r="38" spans="1:22" ht="14.1" customHeight="1" x14ac:dyDescent="0.3">
      <c r="A38" s="213"/>
      <c r="B38" s="1221">
        <v>1</v>
      </c>
      <c r="C38" s="1213" t="s">
        <v>699</v>
      </c>
      <c r="D38" s="1902">
        <f t="shared" ref="D38:D44" si="2">D28</f>
        <v>4450000</v>
      </c>
      <c r="E38" s="1902"/>
      <c r="F38" s="215">
        <f>D38</f>
        <v>4450000</v>
      </c>
      <c r="G38" s="215">
        <f t="shared" si="1"/>
        <v>0</v>
      </c>
      <c r="H38" s="213"/>
      <c r="I38" s="208"/>
    </row>
    <row r="39" spans="1:22" ht="14.1" customHeight="1" x14ac:dyDescent="0.3">
      <c r="A39" s="213"/>
      <c r="B39" s="1221">
        <v>2</v>
      </c>
      <c r="C39" s="1213" t="s">
        <v>52</v>
      </c>
      <c r="D39" s="1902">
        <f t="shared" si="2"/>
        <v>2000000</v>
      </c>
      <c r="E39" s="1902"/>
      <c r="F39" s="215">
        <f t="shared" ref="F39:F44" si="3">D39</f>
        <v>2000000</v>
      </c>
      <c r="G39" s="215">
        <f t="shared" si="1"/>
        <v>0</v>
      </c>
      <c r="H39" s="213"/>
      <c r="I39" s="208"/>
    </row>
    <row r="40" spans="1:22" ht="14.1" customHeight="1" x14ac:dyDescent="0.3">
      <c r="A40" s="213"/>
      <c r="B40" s="1221">
        <v>3</v>
      </c>
      <c r="C40" s="1217" t="s">
        <v>54</v>
      </c>
      <c r="D40" s="1917">
        <f t="shared" si="2"/>
        <v>9244500</v>
      </c>
      <c r="E40" s="1918"/>
      <c r="F40" s="215">
        <f>D40</f>
        <v>9244500</v>
      </c>
      <c r="G40" s="215"/>
      <c r="H40" s="213"/>
      <c r="I40" s="208"/>
    </row>
    <row r="41" spans="1:22" ht="14.1" customHeight="1" x14ac:dyDescent="0.3">
      <c r="A41" s="213"/>
      <c r="B41" s="1221">
        <v>4</v>
      </c>
      <c r="C41" s="1213" t="s">
        <v>622</v>
      </c>
      <c r="D41" s="1902">
        <f t="shared" si="2"/>
        <v>4900000</v>
      </c>
      <c r="E41" s="1902"/>
      <c r="F41" s="215">
        <f t="shared" si="3"/>
        <v>4900000</v>
      </c>
      <c r="G41" s="215">
        <f t="shared" si="1"/>
        <v>0</v>
      </c>
      <c r="H41" s="213"/>
      <c r="I41" s="208"/>
    </row>
    <row r="42" spans="1:22" ht="14.1" customHeight="1" x14ac:dyDescent="0.3">
      <c r="A42" s="213"/>
      <c r="B42" s="1221">
        <v>5</v>
      </c>
      <c r="C42" s="1213" t="s">
        <v>59</v>
      </c>
      <c r="D42" s="1902">
        <f t="shared" si="2"/>
        <v>6380000</v>
      </c>
      <c r="E42" s="1902"/>
      <c r="F42" s="215">
        <f t="shared" si="3"/>
        <v>6380000</v>
      </c>
      <c r="G42" s="215">
        <f t="shared" si="1"/>
        <v>0</v>
      </c>
      <c r="H42" s="213"/>
      <c r="I42" s="208"/>
    </row>
    <row r="43" spans="1:22" ht="14.1" customHeight="1" x14ac:dyDescent="0.3">
      <c r="A43" s="213"/>
      <c r="B43" s="1221">
        <v>6</v>
      </c>
      <c r="C43" s="1213" t="s">
        <v>623</v>
      </c>
      <c r="D43" s="1902">
        <f t="shared" si="2"/>
        <v>4000000</v>
      </c>
      <c r="E43" s="1902"/>
      <c r="F43" s="215">
        <f t="shared" si="3"/>
        <v>4000000</v>
      </c>
      <c r="G43" s="215">
        <f t="shared" si="1"/>
        <v>0</v>
      </c>
      <c r="H43" s="213"/>
      <c r="I43" s="208"/>
    </row>
    <row r="44" spans="1:22" ht="14.1" customHeight="1" x14ac:dyDescent="0.3">
      <c r="A44" s="213"/>
      <c r="B44" s="1222">
        <v>7</v>
      </c>
      <c r="C44" s="1211" t="s">
        <v>63</v>
      </c>
      <c r="D44" s="1902">
        <f t="shared" si="2"/>
        <v>0</v>
      </c>
      <c r="E44" s="1902"/>
      <c r="F44" s="215">
        <f t="shared" si="3"/>
        <v>0</v>
      </c>
      <c r="G44" s="215"/>
      <c r="H44" s="213"/>
      <c r="I44" s="208"/>
    </row>
    <row r="45" spans="1:22" ht="14.1" customHeight="1" x14ac:dyDescent="0.3">
      <c r="A45" s="218"/>
      <c r="B45" s="1933" t="s">
        <v>112</v>
      </c>
      <c r="C45" s="1933"/>
      <c r="D45" s="1919">
        <f>SUM(D38:D44)</f>
        <v>30974500</v>
      </c>
      <c r="E45" s="1920"/>
      <c r="F45" s="228">
        <f>SUM(F38:F44)</f>
        <v>30974500</v>
      </c>
      <c r="G45" s="228">
        <f>SUM(G38:H43)</f>
        <v>0</v>
      </c>
      <c r="H45" s="228">
        <f>SUM(H38:I43)</f>
        <v>0</v>
      </c>
      <c r="I45" s="208"/>
    </row>
    <row r="46" spans="1:22" ht="14.1" customHeight="1" x14ac:dyDescent="0.3">
      <c r="A46" s="229">
        <v>3</v>
      </c>
      <c r="B46" s="1911" t="s">
        <v>608</v>
      </c>
      <c r="C46" s="1911"/>
      <c r="D46" s="1912">
        <f>D35-D45</f>
        <v>0</v>
      </c>
      <c r="E46" s="1913"/>
      <c r="F46" s="230">
        <f>F35-F45</f>
        <v>0</v>
      </c>
      <c r="G46" s="230">
        <f>G35-G45</f>
        <v>0</v>
      </c>
      <c r="H46" s="229"/>
      <c r="I46" s="208"/>
    </row>
    <row r="47" spans="1:22" ht="14.1" customHeight="1" x14ac:dyDescent="0.25">
      <c r="A47" s="1921" t="s">
        <v>609</v>
      </c>
      <c r="B47" s="1921"/>
      <c r="C47" s="1921"/>
      <c r="D47" s="1921"/>
      <c r="E47" s="1921"/>
      <c r="F47" s="1921"/>
      <c r="G47" s="1921"/>
      <c r="H47" s="1921"/>
      <c r="I47" s="236"/>
      <c r="P47" s="350" t="s">
        <v>570</v>
      </c>
      <c r="Q47" s="350"/>
      <c r="R47" s="350"/>
      <c r="S47" s="350"/>
      <c r="T47" s="350"/>
      <c r="U47" s="350"/>
      <c r="V47" s="350"/>
    </row>
    <row r="48" spans="1:22" ht="14.1" customHeight="1" x14ac:dyDescent="0.3">
      <c r="A48" s="208"/>
      <c r="B48" s="208"/>
      <c r="C48" s="208"/>
      <c r="D48" s="208"/>
      <c r="E48" s="208"/>
      <c r="F48" s="1908" t="str">
        <f>'SLAMT R'!F49:H49</f>
        <v>Gemawang.  03  Januari     2017</v>
      </c>
      <c r="G48" s="1908"/>
      <c r="H48" s="1908"/>
      <c r="I48" s="208"/>
      <c r="P48" s="350" t="s">
        <v>615</v>
      </c>
      <c r="Q48" s="350"/>
      <c r="R48" s="350"/>
      <c r="S48" s="350"/>
      <c r="T48" s="350"/>
      <c r="U48" s="350"/>
      <c r="V48" s="350"/>
    </row>
    <row r="49" spans="1:22" ht="14.1" customHeight="1" x14ac:dyDescent="0.3">
      <c r="A49" s="1908" t="s">
        <v>610</v>
      </c>
      <c r="B49" s="1908"/>
      <c r="C49" s="1908"/>
      <c r="D49" s="208"/>
      <c r="E49" s="208"/>
      <c r="F49" s="1908" t="s">
        <v>611</v>
      </c>
      <c r="G49" s="1908"/>
      <c r="H49" s="1908"/>
      <c r="I49" s="208"/>
      <c r="P49" s="350" t="s">
        <v>619</v>
      </c>
      <c r="Q49" s="350"/>
      <c r="R49" s="350"/>
      <c r="S49" s="350"/>
      <c r="T49" s="350"/>
      <c r="U49" s="350"/>
      <c r="V49" s="350"/>
    </row>
    <row r="50" spans="1:22" ht="14.1" customHeight="1" x14ac:dyDescent="0.3">
      <c r="A50" s="238"/>
      <c r="B50" s="238"/>
      <c r="C50" s="238"/>
      <c r="D50" s="208"/>
      <c r="E50" s="208"/>
      <c r="F50" s="238"/>
      <c r="G50" s="238"/>
      <c r="H50" s="238"/>
      <c r="I50" s="208"/>
    </row>
    <row r="51" spans="1:22" ht="8.25" customHeight="1" x14ac:dyDescent="0.3">
      <c r="A51" s="208"/>
      <c r="B51" s="208"/>
      <c r="C51" s="208"/>
      <c r="D51" s="208"/>
      <c r="E51" s="208"/>
      <c r="F51" s="208"/>
      <c r="G51" s="208"/>
      <c r="H51" s="208"/>
      <c r="I51" s="208"/>
    </row>
    <row r="52" spans="1:22" ht="14.1" customHeight="1" x14ac:dyDescent="0.3">
      <c r="A52" s="208"/>
      <c r="B52" s="208"/>
      <c r="C52" s="208"/>
      <c r="D52" s="208"/>
      <c r="E52" s="208"/>
      <c r="F52" s="208"/>
      <c r="G52" s="208"/>
      <c r="H52" s="208"/>
      <c r="I52" s="208"/>
    </row>
    <row r="53" spans="1:22" ht="14.1" customHeight="1" x14ac:dyDescent="0.3">
      <c r="A53" s="1908" t="s">
        <v>620</v>
      </c>
      <c r="B53" s="1908"/>
      <c r="C53" s="1908"/>
      <c r="D53" s="208"/>
      <c r="E53" s="208"/>
      <c r="F53" s="1907" t="s">
        <v>582</v>
      </c>
      <c r="G53" s="1907"/>
      <c r="H53" s="1907"/>
      <c r="I53" s="208"/>
    </row>
    <row r="54" spans="1:22" ht="14.1" customHeight="1" x14ac:dyDescent="0.3">
      <c r="A54" s="1927" t="s">
        <v>624</v>
      </c>
      <c r="B54" s="1928"/>
      <c r="C54" s="1928"/>
      <c r="D54" s="1908"/>
      <c r="E54" s="1908"/>
      <c r="F54" s="1907" t="s">
        <v>612</v>
      </c>
      <c r="G54" s="1907"/>
      <c r="H54" s="1907"/>
      <c r="I54" s="208"/>
    </row>
    <row r="55" spans="1:22" ht="14.1" customHeight="1" x14ac:dyDescent="0.3">
      <c r="A55" s="208"/>
      <c r="B55" s="208"/>
      <c r="C55" s="1908" t="s">
        <v>613</v>
      </c>
      <c r="D55" s="1908"/>
      <c r="E55" s="1908"/>
      <c r="F55" s="1908"/>
      <c r="G55" s="1908"/>
      <c r="H55" s="1908"/>
      <c r="I55" s="239"/>
    </row>
    <row r="56" spans="1:22" ht="14.1" customHeight="1" x14ac:dyDescent="0.3">
      <c r="A56" s="208"/>
      <c r="B56" s="208"/>
      <c r="C56" s="1908" t="s">
        <v>614</v>
      </c>
      <c r="D56" s="1908"/>
      <c r="E56" s="1908"/>
      <c r="F56" s="1908"/>
      <c r="G56" s="1908"/>
      <c r="H56" s="1908"/>
      <c r="I56" s="393"/>
    </row>
    <row r="57" spans="1:22" ht="14.1" customHeight="1" x14ac:dyDescent="0.3">
      <c r="A57" s="208"/>
      <c r="B57" s="208"/>
      <c r="C57" s="208"/>
      <c r="D57" s="208"/>
      <c r="E57" s="208"/>
      <c r="F57" s="208"/>
      <c r="G57" s="208"/>
      <c r="H57" s="208"/>
      <c r="I57" s="208"/>
    </row>
    <row r="58" spans="1:22" ht="6" customHeight="1" x14ac:dyDescent="0.3">
      <c r="A58" s="208"/>
      <c r="B58" s="208"/>
      <c r="C58" s="208"/>
      <c r="D58" s="208"/>
      <c r="E58" s="208"/>
      <c r="F58" s="208"/>
      <c r="G58" s="208"/>
      <c r="H58" s="350"/>
      <c r="I58" s="350"/>
    </row>
    <row r="59" spans="1:22" ht="14.1" customHeight="1" x14ac:dyDescent="0.3">
      <c r="A59" s="208"/>
      <c r="B59" s="208"/>
      <c r="C59" s="208"/>
      <c r="D59" s="208"/>
      <c r="E59" s="208"/>
      <c r="F59" s="208"/>
      <c r="G59" s="208"/>
      <c r="H59" s="350"/>
      <c r="I59" s="350"/>
    </row>
    <row r="60" spans="1:22" ht="12.95" customHeight="1" x14ac:dyDescent="0.3">
      <c r="A60" s="208"/>
      <c r="B60" s="208"/>
      <c r="C60" s="1909" t="s">
        <v>744</v>
      </c>
      <c r="D60" s="1909"/>
      <c r="E60" s="1909"/>
      <c r="F60" s="1909"/>
      <c r="G60" s="1909"/>
      <c r="H60" s="1909"/>
      <c r="I60" s="350"/>
    </row>
    <row r="61" spans="1:22" ht="12.95" customHeight="1" x14ac:dyDescent="0.3">
      <c r="A61" s="208"/>
      <c r="B61" s="208"/>
      <c r="C61" s="1908" t="s">
        <v>786</v>
      </c>
      <c r="D61" s="1908"/>
      <c r="E61" s="1908"/>
      <c r="F61" s="1908"/>
      <c r="G61" s="1908"/>
      <c r="H61" s="1908"/>
      <c r="I61" s="208"/>
    </row>
    <row r="62" spans="1:22" ht="12.95" customHeight="1" x14ac:dyDescent="0.25">
      <c r="C62" s="1875" t="s">
        <v>758</v>
      </c>
      <c r="D62" s="1875"/>
      <c r="E62" s="1875"/>
      <c r="F62" s="1875"/>
      <c r="G62" s="1875"/>
      <c r="H62" s="1875"/>
    </row>
  </sheetData>
  <mergeCells count="60">
    <mergeCell ref="B46:C46"/>
    <mergeCell ref="D46:E46"/>
    <mergeCell ref="B36:C36"/>
    <mergeCell ref="D36:E36"/>
    <mergeCell ref="D37:E37"/>
    <mergeCell ref="D38:E38"/>
    <mergeCell ref="D39:E39"/>
    <mergeCell ref="D41:E41"/>
    <mergeCell ref="D42:E42"/>
    <mergeCell ref="D43:E43"/>
    <mergeCell ref="D44:E44"/>
    <mergeCell ref="B45:C45"/>
    <mergeCell ref="D45:E45"/>
    <mergeCell ref="C56:H56"/>
    <mergeCell ref="C55:H55"/>
    <mergeCell ref="A47:H47"/>
    <mergeCell ref="F48:H48"/>
    <mergeCell ref="A49:C49"/>
    <mergeCell ref="F49:H49"/>
    <mergeCell ref="A53:C53"/>
    <mergeCell ref="F53:H53"/>
    <mergeCell ref="A54:C54"/>
    <mergeCell ref="D54:E54"/>
    <mergeCell ref="F54:H54"/>
    <mergeCell ref="E17:G17"/>
    <mergeCell ref="D30:E30"/>
    <mergeCell ref="D40:E40"/>
    <mergeCell ref="D33:E33"/>
    <mergeCell ref="D34:E34"/>
    <mergeCell ref="A23:A24"/>
    <mergeCell ref="B23:C24"/>
    <mergeCell ref="D23:F23"/>
    <mergeCell ref="H23:H24"/>
    <mergeCell ref="D24:E24"/>
    <mergeCell ref="A6:I6"/>
    <mergeCell ref="A7:I7"/>
    <mergeCell ref="A9:I9"/>
    <mergeCell ref="E13:F13"/>
    <mergeCell ref="B15:E15"/>
    <mergeCell ref="B1:I1"/>
    <mergeCell ref="B2:I2"/>
    <mergeCell ref="B3:I3"/>
    <mergeCell ref="B4:I4"/>
    <mergeCell ref="G5:H5"/>
    <mergeCell ref="C62:H62"/>
    <mergeCell ref="C61:H61"/>
    <mergeCell ref="C60:H60"/>
    <mergeCell ref="B21:H21"/>
    <mergeCell ref="B19:E19"/>
    <mergeCell ref="B35:C35"/>
    <mergeCell ref="D35:E35"/>
    <mergeCell ref="B25:C25"/>
    <mergeCell ref="D25:E25"/>
    <mergeCell ref="B26:C26"/>
    <mergeCell ref="D26:E26"/>
    <mergeCell ref="D27:E27"/>
    <mergeCell ref="D28:E28"/>
    <mergeCell ref="D29:E29"/>
    <mergeCell ref="D31:E31"/>
    <mergeCell ref="D32:E32"/>
  </mergeCells>
  <pageMargins left="0.70866141732283472" right="0.19685039370078741" top="0.19685039370078741" bottom="0.19685039370078741" header="0.31496062992125984" footer="0.31496062992125984"/>
  <pageSetup paperSize="5" orientation="portrait" r:id="rId1"/>
  <drawing r:id="rId2"/>
  <legacyDrawing r:id="rId3"/>
  <oleObjects>
    <mc:AlternateContent xmlns:mc="http://schemas.openxmlformats.org/markup-compatibility/2006">
      <mc:Choice Requires="x14">
        <oleObject progId="CorelPhotoPaint.Image.8" shapeId="9217" r:id="rId4">
          <objectPr defaultSize="0" autoPict="0" r:id="rId5">
            <anchor moveWithCells="1" sizeWithCells="1">
              <from>
                <xdr:col>0</xdr:col>
                <xdr:colOff>133350</xdr:colOff>
                <xdr:row>0</xdr:row>
                <xdr:rowOff>0</xdr:rowOff>
              </from>
              <to>
                <xdr:col>2</xdr:col>
                <xdr:colOff>352425</xdr:colOff>
                <xdr:row>3</xdr:row>
                <xdr:rowOff>152400</xdr:rowOff>
              </to>
            </anchor>
          </objectPr>
        </oleObject>
      </mc:Choice>
      <mc:Fallback>
        <oleObject progId="CorelPhotoPaint.Image.8" shapeId="9217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RREKAP</vt:lpstr>
      <vt:lpstr>RLA</vt:lpstr>
      <vt:lpstr>REDU</vt:lpstr>
      <vt:lpstr>LABA</vt:lpstr>
      <vt:lpstr>EKUITAS</vt:lpstr>
      <vt:lpstr>SIGIT</vt:lpstr>
      <vt:lpstr>RIDWAN</vt:lpstr>
      <vt:lpstr>SLAMT R</vt:lpstr>
      <vt:lpstr>BUDIWARSO</vt:lpstr>
      <vt:lpstr>ISMOYO</vt:lpstr>
      <vt:lpstr>SUBAKIR</vt:lpstr>
      <vt:lpstr>PPK</vt:lpstr>
      <vt:lpstr>BEN DNG BPD</vt:lpstr>
      <vt:lpstr>vo1</vt:lpstr>
      <vt:lpstr>vo3</vt:lpstr>
      <vt:lpstr>vo4</vt:lpstr>
      <vt:lpstr>Sheet1</vt:lpstr>
      <vt:lpstr>Sheet2</vt:lpstr>
      <vt:lpstr>Sheet3</vt:lpstr>
      <vt:lpstr>Sheet4</vt:lpstr>
      <vt:lpstr>Sheet5</vt:lpstr>
    </vt:vector>
  </TitlesOfParts>
  <Company>home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ismail - [2010]</dc:creator>
  <cp:lastModifiedBy>ismail - [2010]</cp:lastModifiedBy>
  <cp:lastPrinted>2017-06-14T07:10:04Z</cp:lastPrinted>
  <dcterms:created xsi:type="dcterms:W3CDTF">2015-01-26T08:07:31Z</dcterms:created>
  <dcterms:modified xsi:type="dcterms:W3CDTF">2017-12-07T02:51:01Z</dcterms:modified>
</cp:coreProperties>
</file>